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ong tin khach hang" sheetId="1" state="visible" r:id="rId2"/>
    <sheet name="Assumption" sheetId="2" state="visible" r:id="rId3"/>
    <sheet name="Minh họa quyền lợi" sheetId="3" state="visible" r:id="rId4"/>
    <sheet name="Account value 7%" sheetId="4" state="visible" r:id="rId5"/>
    <sheet name="Account value 5%" sheetId="5" state="visible" r:id="rId6"/>
    <sheet name="Account value cam kết" sheetId="6" state="visible" r:id="rId7"/>
  </sheets>
  <definedNames>
    <definedName function="false" hidden="false" name="EP" vbProcedure="false">'thong tin khach hang'!$E$12</definedName>
    <definedName function="false" hidden="false" name="SA" vbProcedure="false">'thong tin khach hang'!$E$5</definedName>
    <definedName function="false" hidden="false" name="TP" vbProcedure="false">'thong tin khach hang'!$E$11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<sst xmlns="http://schemas.openxmlformats.org/spreadsheetml/2006/main" count="145" uniqueCount="72">
  <si>
    <t xml:space="preserve">Thông tin khách hàng</t>
  </si>
  <si>
    <t xml:space="preserve">Thông tin Sản phẩm</t>
  </si>
  <si>
    <t xml:space="preserve">Nam</t>
  </si>
  <si>
    <t xml:space="preserve">Cơ bản</t>
  </si>
  <si>
    <t xml:space="preserve">Năm</t>
  </si>
  <si>
    <t xml:space="preserve">Ngày sinh</t>
  </si>
  <si>
    <t xml:space="preserve">Tên sản phẩm</t>
  </si>
  <si>
    <t xml:space="preserve">An phát trọn đời</t>
  </si>
  <si>
    <t xml:space="preserve">Chưa thay đổi được</t>
  </si>
  <si>
    <t xml:space="preserve">Nữ</t>
  </si>
  <si>
    <t xml:space="preserve">Nâng cao</t>
  </si>
  <si>
    <t xml:space="preserve">Nửa năm</t>
  </si>
  <si>
    <t xml:space="preserve">Giới tính</t>
  </si>
  <si>
    <t xml:space="preserve">Công ty</t>
  </si>
  <si>
    <t xml:space="preserve">Bảo Việt</t>
  </si>
  <si>
    <t xml:space="preserve">Quý</t>
  </si>
  <si>
    <t xml:space="preserve">Tuổi</t>
  </si>
  <si>
    <t xml:space="preserve">Ngày lập minh họa</t>
  </si>
  <si>
    <t xml:space="preserve">Có thể thay đổi</t>
  </si>
  <si>
    <t xml:space="preserve">Tháng</t>
  </si>
  <si>
    <t xml:space="preserve">Thời hạn hợp đồng</t>
  </si>
  <si>
    <t xml:space="preserve">Số tiền bảo hiểm</t>
  </si>
  <si>
    <t xml:space="preserve">Lựa chọn tỷ lệ gia tăng</t>
  </si>
  <si>
    <t xml:space="preserve">Quyền lợi tử vong</t>
  </si>
  <si>
    <t xml:space="preserve">Lựa chọn đáo hạn (tuổi)</t>
  </si>
  <si>
    <t xml:space="preserve">Thời hạn đóng phí (năm)</t>
  </si>
  <si>
    <t xml:space="preserve">Định kỳ đóng phí </t>
  </si>
  <si>
    <t xml:space="preserve">Phí bảo hiểm định kỳ</t>
  </si>
  <si>
    <t xml:space="preserve">Phí bảo hiểm đóng thêm</t>
  </si>
  <si>
    <t xml:space="preserve">Thưởng gia tăng giá trị tài khoản</t>
  </si>
  <si>
    <t xml:space="preserve">COI Table</t>
  </si>
  <si>
    <t xml:space="preserve">Số tiền</t>
  </si>
  <si>
    <t xml:space="preserve">Age</t>
  </si>
  <si>
    <t xml:space="preserve">Male</t>
  </si>
  <si>
    <t xml:space="preserve">Female</t>
  </si>
  <si>
    <t xml:space="preserve">Các số biết chắc chắn</t>
  </si>
  <si>
    <t xml:space="preserve">Thưởng </t>
  </si>
  <si>
    <t xml:space="preserve">Các số cần phải dự đoán</t>
  </si>
  <si>
    <t xml:space="preserve">Lãi cam kết</t>
  </si>
  <si>
    <t xml:space="preserve">Year</t>
  </si>
  <si>
    <t xml:space="preserve">Rate</t>
  </si>
  <si>
    <t xml:space="preserve">Charge</t>
  </si>
  <si>
    <t xml:space="preserve">Target</t>
  </si>
  <si>
    <t xml:space="preserve">Excess</t>
  </si>
  <si>
    <t xml:space="preserve">Surrender charge</t>
  </si>
  <si>
    <t xml:space="preserve">Năm 
hợp đồng</t>
  </si>
  <si>
    <t xml:space="preserve">Phí bảo hiểm 
đóng trong năm</t>
  </si>
  <si>
    <t xml:space="preserve">Phí ban đầu</t>
  </si>
  <si>
    <t xml:space="preserve">Phí bảo hiểm phân bổ vào Giá trị tài khoản</t>
  </si>
  <si>
    <t xml:space="preserve">Giá trị minh họa với Lãi suất dự kiến 7.0%</t>
  </si>
  <si>
    <t xml:space="preserve">Giá trị minh họa với Lãi suất dự kiến 5.0%</t>
  </si>
  <si>
    <t xml:space="preserve">Giá trị minh họa với Lãi suất cam kết</t>
  </si>
  <si>
    <t xml:space="preserve">QLBH tử vong</t>
  </si>
  <si>
    <t xml:space="preserve">Quyền lợi Thưởng
 gia tăng GTTK</t>
  </si>
  <si>
    <t xml:space="preserve">Giá trị Tài khoản HĐ</t>
  </si>
  <si>
    <t xml:space="preserve">Giá trị giải ước</t>
  </si>
  <si>
    <t xml:space="preserve">STT</t>
  </si>
  <si>
    <t xml:space="preserve">Month</t>
  </si>
  <si>
    <t xml:space="preserve">Account value BOM</t>
  </si>
  <si>
    <t xml:space="preserve">TP</t>
  </si>
  <si>
    <t xml:space="preserve">EP</t>
  </si>
  <si>
    <t xml:space="preserve">Allocation charge</t>
  </si>
  <si>
    <t xml:space="preserve">Allocated prem</t>
  </si>
  <si>
    <t xml:space="preserve">COI</t>
  </si>
  <si>
    <t xml:space="preserve">Management fee</t>
  </si>
  <si>
    <t xml:space="preserve">Investment</t>
  </si>
  <si>
    <t xml:space="preserve">Account value wt bonus</t>
  </si>
  <si>
    <t xml:space="preserve">Bonus</t>
  </si>
  <si>
    <t xml:space="preserve">Final AV</t>
  </si>
  <si>
    <t xml:space="preserve">NAR</t>
  </si>
  <si>
    <t xml:space="preserve">Quý </t>
  </si>
  <si>
    <t xml:space="preserve">Tháng'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</si>
</sst>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\ * #,##0\ ;\ * \(#,##0\);\ * \-#\ ;\ @\ "/>
    <numFmt numFmtId="167" formatCode="0%"/>
    <numFmt numFmtId="168" formatCode="0.00%"/>
    <numFmt numFmtId="169" formatCode="\ * #,##0.00000\ ;\ * \(#,##0.00000\);\ * \-#\ ;\ @\ "/>
    <numFmt numFmtId="170" formatCode="\ * #,##0.000000\ ;\ * \(#,##0.000000\);\ * \-#\ ;\ @\ "/>
    <numFmt numFmtId="171" formatCode="\ * #,##0.00\ ;\ * \(#,##0.00\);\ * \-#\ ;\ @\ "/>
  </numFmts>
  <fonts count="21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sz val="11"/>
      <color rgb="FF000000"/>
      <name val="Cambria"/>
      <family val="0"/>
    </font>
    <font>
      <b val="true"/>
      <sz val="12"/>
      <color rgb="FF000000"/>
      <name val="Calibri"/>
      <family val="0"/>
    </font>
    <font>
      <sz val="9"/>
      <color rgb="FF000000"/>
      <name val="Calibri"/>
      <family val="0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7CAAC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BDD6EE"/>
      </patternFill>
    </fill>
    <fill>
      <patternFill patternType="solid">
        <fgColor rgb="FF75707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8EAADB"/>
        <bgColor rgb="FF99CCFF"/>
      </patternFill>
    </fill>
    <fill>
      <patternFill patternType="solid">
        <fgColor rgb="FFF7CAAC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6EE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7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8EAADB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757070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18.13"/>
    <col collapsed="false" customWidth="true" hidden="false" outlineLevel="0" max="3" min="3" style="0" width="10.5"/>
    <col collapsed="false" customWidth="true" hidden="false" outlineLevel="0" max="4" min="4" style="0" width="20"/>
    <col collapsed="false" customWidth="true" hidden="false" outlineLevel="0" max="5" min="5" style="0" width="19.5"/>
    <col collapsed="false" customWidth="true" hidden="false" outlineLevel="0" max="6" min="6" style="0" width="9.88"/>
    <col collapsed="false" customWidth="true" hidden="false" outlineLevel="0" max="26" min="7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/>
      <c r="D1" s="1" t="s">
        <v>1</v>
      </c>
      <c r="E1" s="1"/>
      <c r="X1" s="2" t="s">
        <v>2</v>
      </c>
      <c r="Y1" s="2" t="s">
        <v>3</v>
      </c>
      <c r="Z1" s="2" t="s">
        <v>4</v>
      </c>
    </row>
    <row r="2" customFormat="false" ht="15" hidden="false" customHeight="false" outlineLevel="0" collapsed="false">
      <c r="A2" s="3" t="s">
        <v>5</v>
      </c>
      <c r="B2" s="3"/>
      <c r="D2" s="3" t="s">
        <v>6</v>
      </c>
      <c r="E2" s="4" t="s">
        <v>7</v>
      </c>
      <c r="H2" s="5"/>
      <c r="I2" s="2" t="s">
        <v>8</v>
      </c>
      <c r="X2" s="2" t="s">
        <v>9</v>
      </c>
      <c r="Y2" s="2" t="s">
        <v>10</v>
      </c>
      <c r="Z2" s="2" t="s">
        <v>11</v>
      </c>
    </row>
    <row r="3" customFormat="false" ht="15" hidden="false" customHeight="false" outlineLevel="0" collapsed="false">
      <c r="A3" s="3" t="s">
        <v>12</v>
      </c>
      <c r="B3" s="4" t="s">
        <v>2</v>
      </c>
      <c r="D3" s="3" t="s">
        <v>13</v>
      </c>
      <c r="E3" s="4" t="s">
        <v>14</v>
      </c>
      <c r="Z3" s="2" t="s">
        <v>15</v>
      </c>
    </row>
    <row r="4" customFormat="false" ht="13.8" hidden="false" customHeight="false" outlineLevel="0" collapsed="false">
      <c r="A4" s="3" t="s">
        <v>16</v>
      </c>
      <c r="B4" s="6" t="n">
        <v>2</v>
      </c>
      <c r="D4" s="3" t="s">
        <v>17</v>
      </c>
      <c r="E4" s="7" t="n">
        <f aca="true">TODAY()</f>
        <v>43926</v>
      </c>
      <c r="H4" s="8"/>
      <c r="I4" s="2" t="s">
        <v>18</v>
      </c>
      <c r="Z4" s="2" t="s">
        <v>19</v>
      </c>
    </row>
    <row r="5" customFormat="false" ht="15" hidden="false" customHeight="false" outlineLevel="0" collapsed="false">
      <c r="A5" s="3" t="s">
        <v>20</v>
      </c>
      <c r="B5" s="9" t="n">
        <v>50</v>
      </c>
      <c r="D5" s="3" t="s">
        <v>21</v>
      </c>
      <c r="E5" s="10" t="n">
        <v>1100000000</v>
      </c>
    </row>
    <row r="6" customFormat="false" ht="15" hidden="false" customHeight="false" outlineLevel="0" collapsed="false">
      <c r="D6" s="3" t="s">
        <v>22</v>
      </c>
      <c r="E6" s="11" t="n">
        <v>0</v>
      </c>
    </row>
    <row r="7" customFormat="false" ht="15" hidden="false" customHeight="false" outlineLevel="0" collapsed="false">
      <c r="D7" s="3" t="s">
        <v>23</v>
      </c>
      <c r="E7" s="12" t="s">
        <v>3</v>
      </c>
    </row>
    <row r="8" customFormat="false" ht="15" hidden="false" customHeight="false" outlineLevel="0" collapsed="false">
      <c r="D8" s="3" t="s">
        <v>24</v>
      </c>
      <c r="E8" s="12" t="n">
        <v>50</v>
      </c>
    </row>
    <row r="9" customFormat="false" ht="15" hidden="false" customHeight="false" outlineLevel="0" collapsed="false">
      <c r="D9" s="3" t="s">
        <v>25</v>
      </c>
      <c r="E9" s="12" t="n">
        <v>20</v>
      </c>
    </row>
    <row r="10" customFormat="false" ht="15" hidden="false" customHeight="false" outlineLevel="0" collapsed="false">
      <c r="D10" s="3" t="s">
        <v>26</v>
      </c>
      <c r="E10" s="4" t="s">
        <v>4</v>
      </c>
    </row>
    <row r="11" customFormat="false" ht="15" hidden="false" customHeight="false" outlineLevel="0" collapsed="false">
      <c r="D11" s="3" t="s">
        <v>27</v>
      </c>
      <c r="E11" s="10" t="n">
        <v>30000000</v>
      </c>
    </row>
    <row r="12" customFormat="false" ht="15" hidden="false" customHeight="false" outlineLevel="0" collapsed="false">
      <c r="D12" s="3" t="s">
        <v>28</v>
      </c>
      <c r="E12" s="10" t="n">
        <v>30000000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B1"/>
    <mergeCell ref="D1:E1"/>
  </mergeCells>
  <dataValidations count="3">
    <dataValidation allowBlank="true" operator="equal" showDropDown="false" showErrorMessage="true" showInputMessage="false" sqref="B3" type="list">
      <formula1>$X$1:$X$2</formula1>
      <formula2>0</formula2>
    </dataValidation>
    <dataValidation allowBlank="true" operator="equal" showDropDown="false" showErrorMessage="true" showInputMessage="false" sqref="E7" type="list">
      <formula1>$Y$1:$Y$2</formula1>
      <formula2>0</formula2>
    </dataValidation>
    <dataValidation allowBlank="true" operator="equal" showDropDown="false" showErrorMessage="true" showInputMessage="false" sqref="E10" type="list">
      <formula1>$Z$1:$Z$4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5"/>
    <col collapsed="false" customWidth="true" hidden="false" outlineLevel="0" max="15" min="2" style="0" width="7.63"/>
    <col collapsed="false" customWidth="true" hidden="false" outlineLevel="0" max="16" min="16" style="0" width="8"/>
    <col collapsed="false" customWidth="true" hidden="false" outlineLevel="0" max="17" min="17" style="0" width="8.74"/>
    <col collapsed="false" customWidth="true" hidden="false" outlineLevel="0" max="43" min="18" style="0" width="7.63"/>
    <col collapsed="false" customWidth="true" hidden="false" outlineLevel="0" max="1025" min="44" style="0" width="12.63"/>
  </cols>
  <sheetData>
    <row r="1" customFormat="false" ht="15" hidden="false" customHeight="false" outlineLevel="0" collapsed="false">
      <c r="A1" s="13" t="s">
        <v>29</v>
      </c>
      <c r="O1" s="2" t="s">
        <v>30</v>
      </c>
    </row>
    <row r="2" customFormat="false" ht="15" hidden="false" customHeight="false" outlineLevel="0" collapsed="false">
      <c r="A2" s="9" t="s">
        <v>31</v>
      </c>
      <c r="B2" s="9" t="n">
        <v>0</v>
      </c>
      <c r="C2" s="9" t="n">
        <v>250</v>
      </c>
      <c r="D2" s="9" t="n">
        <v>500</v>
      </c>
      <c r="E2" s="9" t="n">
        <v>1000</v>
      </c>
      <c r="O2" s="2" t="s">
        <v>32</v>
      </c>
      <c r="P2" s="2" t="s">
        <v>33</v>
      </c>
      <c r="Q2" s="2" t="s">
        <v>34</v>
      </c>
      <c r="V2" s="14"/>
      <c r="W2" s="2" t="s">
        <v>35</v>
      </c>
    </row>
    <row r="3" customFormat="false" ht="15" hidden="false" customHeight="false" outlineLevel="0" collapsed="false">
      <c r="A3" s="9" t="s">
        <v>36</v>
      </c>
      <c r="B3" s="15" t="n">
        <v>0</v>
      </c>
      <c r="C3" s="16" t="n">
        <v>0.002</v>
      </c>
      <c r="D3" s="16" t="n">
        <v>0.004</v>
      </c>
      <c r="E3" s="16" t="n">
        <v>0.006</v>
      </c>
      <c r="O3" s="2" t="n">
        <v>0</v>
      </c>
      <c r="P3" s="17" t="n">
        <v>0.00273475437688101</v>
      </c>
      <c r="Q3" s="18" t="n">
        <f aca="false">P3*0.8</f>
        <v>0.00218780350150481</v>
      </c>
    </row>
    <row r="4" customFormat="false" ht="15" hidden="false" customHeight="false" outlineLevel="0" collapsed="false">
      <c r="O4" s="2" t="n">
        <v>1</v>
      </c>
      <c r="P4" s="17" t="n">
        <v>0.00273475437688101</v>
      </c>
      <c r="Q4" s="18" t="n">
        <f aca="false">P4*0.8</f>
        <v>0.00218780350150481</v>
      </c>
      <c r="V4" s="19"/>
      <c r="W4" s="2" t="s">
        <v>37</v>
      </c>
    </row>
    <row r="5" customFormat="false" ht="15" hidden="false" customHeight="false" outlineLevel="0" collapsed="false">
      <c r="A5" s="13" t="s">
        <v>38</v>
      </c>
      <c r="O5" s="2" t="n">
        <v>2</v>
      </c>
      <c r="P5" s="17" t="n">
        <v>0.00273475437688101</v>
      </c>
      <c r="Q5" s="18" t="n">
        <f aca="false">P5*0.8</f>
        <v>0.00218780350150481</v>
      </c>
    </row>
    <row r="6" customFormat="false" ht="15" hidden="false" customHeight="false" outlineLevel="0" collapsed="false">
      <c r="A6" s="9" t="s">
        <v>39</v>
      </c>
      <c r="B6" s="9" t="n">
        <v>1</v>
      </c>
      <c r="C6" s="9" t="n">
        <v>2</v>
      </c>
      <c r="D6" s="9" t="n">
        <v>3</v>
      </c>
      <c r="E6" s="9" t="n">
        <v>4</v>
      </c>
      <c r="F6" s="9" t="n">
        <v>5</v>
      </c>
      <c r="G6" s="9" t="n">
        <v>6</v>
      </c>
      <c r="H6" s="9" t="n">
        <v>7</v>
      </c>
      <c r="I6" s="9" t="n">
        <v>8</v>
      </c>
      <c r="J6" s="9" t="n">
        <v>9</v>
      </c>
      <c r="K6" s="9" t="n">
        <v>10</v>
      </c>
      <c r="L6" s="9" t="n">
        <v>11</v>
      </c>
      <c r="O6" s="2" t="n">
        <v>3</v>
      </c>
      <c r="P6" s="17" t="n">
        <v>0.00273475437688101</v>
      </c>
      <c r="Q6" s="18" t="n">
        <f aca="false">P6*0.8</f>
        <v>0.00218780350150481</v>
      </c>
    </row>
    <row r="7" customFormat="false" ht="15" hidden="false" customHeight="false" outlineLevel="0" collapsed="false">
      <c r="A7" s="9" t="s">
        <v>40</v>
      </c>
      <c r="B7" s="15" t="n">
        <v>0.05</v>
      </c>
      <c r="C7" s="16" t="n">
        <v>0.045</v>
      </c>
      <c r="D7" s="15" t="n">
        <v>0.04</v>
      </c>
      <c r="E7" s="15" t="n">
        <v>0.04</v>
      </c>
      <c r="F7" s="16" t="n">
        <v>0.035</v>
      </c>
      <c r="G7" s="15" t="n">
        <v>0.03</v>
      </c>
      <c r="H7" s="15" t="n">
        <v>0.03</v>
      </c>
      <c r="I7" s="15" t="n">
        <v>0.03</v>
      </c>
      <c r="J7" s="15" t="n">
        <v>0.03</v>
      </c>
      <c r="K7" s="15" t="n">
        <v>0.03</v>
      </c>
      <c r="L7" s="15" t="n">
        <v>0.02</v>
      </c>
      <c r="M7" s="20"/>
      <c r="N7" s="20"/>
      <c r="O7" s="2" t="n">
        <v>4</v>
      </c>
      <c r="P7" s="17" t="n">
        <v>0.00273475437688101</v>
      </c>
      <c r="Q7" s="18" t="n">
        <f aca="false">P7*0.8</f>
        <v>0.00218780350150481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</row>
    <row r="8" customFormat="false" ht="15" hidden="false" customHeight="false" outlineLevel="0" collapsed="false">
      <c r="O8" s="2" t="n">
        <v>5</v>
      </c>
      <c r="P8" s="17" t="n">
        <v>0.00273475437688101</v>
      </c>
      <c r="Q8" s="18" t="n">
        <f aca="false">P8*0.8</f>
        <v>0.00218780350150481</v>
      </c>
    </row>
    <row r="9" customFormat="false" ht="15" hidden="false" customHeight="false" outlineLevel="0" collapsed="false">
      <c r="A9" s="13" t="s">
        <v>41</v>
      </c>
      <c r="O9" s="2" t="n">
        <v>6</v>
      </c>
      <c r="P9" s="17" t="n">
        <v>0.00273475437688101</v>
      </c>
      <c r="Q9" s="18" t="n">
        <f aca="false">P9*0.8</f>
        <v>0.00218780350150481</v>
      </c>
    </row>
    <row r="10" customFormat="false" ht="15" hidden="false" customHeight="false" outlineLevel="0" collapsed="false">
      <c r="A10" s="9" t="s">
        <v>39</v>
      </c>
      <c r="B10" s="9" t="n">
        <v>1</v>
      </c>
      <c r="C10" s="9" t="n">
        <v>2</v>
      </c>
      <c r="D10" s="9" t="n">
        <v>3</v>
      </c>
      <c r="E10" s="9" t="n">
        <v>4</v>
      </c>
      <c r="F10" s="9" t="n">
        <v>5</v>
      </c>
      <c r="G10" s="9" t="n">
        <v>6</v>
      </c>
      <c r="O10" s="2" t="n">
        <v>7</v>
      </c>
      <c r="P10" s="17" t="n">
        <v>0.00273475437688101</v>
      </c>
      <c r="Q10" s="18" t="n">
        <f aca="false">P10*0.8</f>
        <v>0.00218780350150481</v>
      </c>
    </row>
    <row r="11" customFormat="false" ht="15" hidden="false" customHeight="false" outlineLevel="0" collapsed="false">
      <c r="A11" s="9" t="s">
        <v>42</v>
      </c>
      <c r="B11" s="15" t="n">
        <v>0.5</v>
      </c>
      <c r="C11" s="15" t="n">
        <v>0.25</v>
      </c>
      <c r="D11" s="15" t="n">
        <v>0.2</v>
      </c>
      <c r="E11" s="15" t="n">
        <v>0.15</v>
      </c>
      <c r="F11" s="15" t="n">
        <v>0.1</v>
      </c>
      <c r="G11" s="16" t="n">
        <v>0.025</v>
      </c>
      <c r="O11" s="2" t="n">
        <v>8</v>
      </c>
      <c r="P11" s="17" t="n">
        <v>0.00273475437688101</v>
      </c>
      <c r="Q11" s="18" t="n">
        <f aca="false">P11*0.8</f>
        <v>0.00218780350150481</v>
      </c>
    </row>
    <row r="12" customFormat="false" ht="15" hidden="false" customHeight="false" outlineLevel="0" collapsed="false">
      <c r="A12" s="9" t="s">
        <v>43</v>
      </c>
      <c r="B12" s="15" t="n">
        <v>0.08</v>
      </c>
      <c r="C12" s="15" t="n">
        <v>0.06</v>
      </c>
      <c r="D12" s="15" t="n">
        <v>0.06</v>
      </c>
      <c r="E12" s="15" t="n">
        <v>0.06</v>
      </c>
      <c r="F12" s="15" t="n">
        <v>0.05</v>
      </c>
      <c r="G12" s="16" t="n">
        <v>0.025</v>
      </c>
      <c r="O12" s="2" t="n">
        <v>9</v>
      </c>
      <c r="P12" s="17" t="n">
        <v>0.00273475437688101</v>
      </c>
      <c r="Q12" s="18" t="n">
        <f aca="false">P12*0.8</f>
        <v>0.00218780350150481</v>
      </c>
    </row>
    <row r="13" customFormat="false" ht="15" hidden="false" customHeight="false" outlineLevel="0" collapsed="false">
      <c r="O13" s="2" t="n">
        <v>10</v>
      </c>
      <c r="P13" s="17" t="n">
        <v>0.00273475437688101</v>
      </c>
      <c r="Q13" s="18" t="n">
        <f aca="false">P13*0.8</f>
        <v>0.00218780350150481</v>
      </c>
    </row>
    <row r="14" customFormat="false" ht="15" hidden="false" customHeight="false" outlineLevel="0" collapsed="false">
      <c r="A14" s="21" t="s">
        <v>44</v>
      </c>
      <c r="O14" s="2" t="n">
        <v>11</v>
      </c>
      <c r="P14" s="17" t="n">
        <v>0.00273475437688101</v>
      </c>
      <c r="Q14" s="18" t="n">
        <f aca="false">P14*0.8</f>
        <v>0.00218780350150481</v>
      </c>
    </row>
    <row r="15" customFormat="false" ht="15" hidden="false" customHeight="false" outlineLevel="0" collapsed="false">
      <c r="A15" s="9" t="s">
        <v>39</v>
      </c>
      <c r="B15" s="9" t="n">
        <v>1</v>
      </c>
      <c r="C15" s="9" t="n">
        <v>2</v>
      </c>
      <c r="D15" s="9" t="n">
        <v>3</v>
      </c>
      <c r="E15" s="9" t="n">
        <v>4</v>
      </c>
      <c r="F15" s="9" t="n">
        <v>5</v>
      </c>
      <c r="G15" s="9" t="n">
        <v>6</v>
      </c>
      <c r="H15" s="9" t="n">
        <v>7</v>
      </c>
      <c r="I15" s="9" t="n">
        <v>8</v>
      </c>
      <c r="O15" s="2" t="n">
        <v>12</v>
      </c>
      <c r="P15" s="22" t="n">
        <v>0.00273475437688101</v>
      </c>
      <c r="Q15" s="18" t="n">
        <f aca="false">P15*0.8</f>
        <v>0.00218780350150481</v>
      </c>
    </row>
    <row r="16" customFormat="false" ht="15" hidden="false" customHeight="false" outlineLevel="0" collapsed="false">
      <c r="A16" s="9" t="s">
        <v>40</v>
      </c>
      <c r="B16" s="15" t="n">
        <v>1</v>
      </c>
      <c r="C16" s="15" t="n">
        <v>1</v>
      </c>
      <c r="D16" s="15" t="n">
        <v>0.9</v>
      </c>
      <c r="E16" s="15" t="n">
        <v>0.8</v>
      </c>
      <c r="F16" s="15" t="n">
        <v>0.7</v>
      </c>
      <c r="G16" s="15" t="n">
        <v>0.5</v>
      </c>
      <c r="H16" s="15" t="n">
        <v>0.25</v>
      </c>
      <c r="I16" s="15" t="n">
        <v>0</v>
      </c>
      <c r="O16" s="2" t="n">
        <v>13</v>
      </c>
      <c r="P16" s="17" t="n">
        <v>0.00273475437688101</v>
      </c>
      <c r="Q16" s="18" t="n">
        <f aca="false">P16*0.8</f>
        <v>0.00218780350150481</v>
      </c>
    </row>
    <row r="17" customFormat="false" ht="15" hidden="false" customHeight="false" outlineLevel="0" collapsed="false">
      <c r="O17" s="2" t="n">
        <v>14</v>
      </c>
      <c r="P17" s="17" t="n">
        <v>0.00273475437688101</v>
      </c>
      <c r="Q17" s="18" t="n">
        <f aca="false">P17*0.8</f>
        <v>0.00218780350150481</v>
      </c>
    </row>
    <row r="18" customFormat="false" ht="15" hidden="false" customHeight="false" outlineLevel="0" collapsed="false">
      <c r="O18" s="2" t="n">
        <v>15</v>
      </c>
      <c r="P18" s="17" t="n">
        <v>0.00273475437688101</v>
      </c>
      <c r="Q18" s="18" t="n">
        <f aca="false">P18*0.8</f>
        <v>0.00218780350150481</v>
      </c>
    </row>
    <row r="19" customFormat="false" ht="15" hidden="false" customHeight="false" outlineLevel="0" collapsed="false">
      <c r="O19" s="2" t="n">
        <v>16</v>
      </c>
      <c r="P19" s="17" t="n">
        <v>0.00273475437688101</v>
      </c>
      <c r="Q19" s="18" t="n">
        <f aca="false">P19*0.8</f>
        <v>0.00218780350150481</v>
      </c>
    </row>
    <row r="20" customFormat="false" ht="15" hidden="false" customHeight="false" outlineLevel="0" collapsed="false">
      <c r="O20" s="2" t="n">
        <v>17</v>
      </c>
      <c r="P20" s="17" t="n">
        <v>0.00273475437688101</v>
      </c>
      <c r="Q20" s="18" t="n">
        <f aca="false">P20*0.8</f>
        <v>0.00218780350150481</v>
      </c>
    </row>
    <row r="21" customFormat="false" ht="15.75" hidden="false" customHeight="true" outlineLevel="0" collapsed="false">
      <c r="O21" s="2" t="n">
        <v>18</v>
      </c>
      <c r="P21" s="17" t="n">
        <v>0.00273475437688101</v>
      </c>
      <c r="Q21" s="18" t="n">
        <f aca="false">P21*0.8</f>
        <v>0.00218780350150481</v>
      </c>
    </row>
    <row r="22" customFormat="false" ht="15.75" hidden="false" customHeight="true" outlineLevel="0" collapsed="false">
      <c r="O22" s="2" t="n">
        <v>19</v>
      </c>
      <c r="P22" s="17" t="n">
        <v>0.00273475437688101</v>
      </c>
      <c r="Q22" s="18" t="n">
        <f aca="false">P22*0.8</f>
        <v>0.00218780350150481</v>
      </c>
    </row>
    <row r="23" customFormat="false" ht="15.75" hidden="false" customHeight="true" outlineLevel="0" collapsed="false">
      <c r="O23" s="2" t="n">
        <v>20</v>
      </c>
      <c r="P23" s="17" t="n">
        <v>0.00273475437688101</v>
      </c>
      <c r="Q23" s="18" t="n">
        <f aca="false">P23*0.8</f>
        <v>0.00218780350150481</v>
      </c>
    </row>
    <row r="24" customFormat="false" ht="15.75" hidden="false" customHeight="true" outlineLevel="0" collapsed="false">
      <c r="O24" s="2" t="n">
        <v>21</v>
      </c>
      <c r="P24" s="17" t="n">
        <v>0.00273475437688101</v>
      </c>
      <c r="Q24" s="18" t="n">
        <f aca="false">P24*0.8</f>
        <v>0.00218780350150481</v>
      </c>
    </row>
    <row r="25" customFormat="false" ht="15.75" hidden="false" customHeight="true" outlineLevel="0" collapsed="false">
      <c r="O25" s="2" t="n">
        <v>22</v>
      </c>
      <c r="P25" s="17" t="n">
        <v>0.00273475437688101</v>
      </c>
      <c r="Q25" s="18" t="n">
        <f aca="false">P25*0.8</f>
        <v>0.00218780350150481</v>
      </c>
    </row>
    <row r="26" customFormat="false" ht="15.75" hidden="false" customHeight="true" outlineLevel="0" collapsed="false">
      <c r="O26" s="2" t="n">
        <v>23</v>
      </c>
      <c r="P26" s="17" t="n">
        <v>0.00273475437688101</v>
      </c>
      <c r="Q26" s="18" t="n">
        <f aca="false">P26*0.8</f>
        <v>0.00218780350150481</v>
      </c>
    </row>
    <row r="27" customFormat="false" ht="15.75" hidden="false" customHeight="true" outlineLevel="0" collapsed="false">
      <c r="O27" s="2" t="n">
        <v>24</v>
      </c>
      <c r="P27" s="17" t="n">
        <v>0.00273475437688101</v>
      </c>
      <c r="Q27" s="18" t="n">
        <f aca="false">P27*0.8</f>
        <v>0.00218780350150481</v>
      </c>
    </row>
    <row r="28" customFormat="false" ht="15.75" hidden="false" customHeight="true" outlineLevel="0" collapsed="false">
      <c r="O28" s="2" t="n">
        <v>25</v>
      </c>
      <c r="P28" s="17" t="n">
        <v>0.00273475437688101</v>
      </c>
      <c r="Q28" s="18" t="n">
        <f aca="false">P28*0.8</f>
        <v>0.00218780350150481</v>
      </c>
    </row>
    <row r="29" customFormat="false" ht="15.75" hidden="false" customHeight="true" outlineLevel="0" collapsed="false">
      <c r="O29" s="2" t="n">
        <v>26</v>
      </c>
      <c r="P29" s="17" t="n">
        <v>0.00273475437688101</v>
      </c>
      <c r="Q29" s="18" t="n">
        <f aca="false">P29*0.8</f>
        <v>0.00218780350150481</v>
      </c>
    </row>
    <row r="30" customFormat="false" ht="15.75" hidden="false" customHeight="true" outlineLevel="0" collapsed="false">
      <c r="O30" s="2" t="n">
        <v>27</v>
      </c>
      <c r="P30" s="17" t="n">
        <v>0.00273475437688101</v>
      </c>
      <c r="Q30" s="18" t="n">
        <f aca="false">P30*0.8</f>
        <v>0.00218780350150481</v>
      </c>
    </row>
    <row r="31" customFormat="false" ht="15.75" hidden="false" customHeight="true" outlineLevel="0" collapsed="false">
      <c r="O31" s="2" t="n">
        <v>28</v>
      </c>
      <c r="P31" s="17" t="n">
        <v>0.00273475437688101</v>
      </c>
      <c r="Q31" s="18" t="n">
        <f aca="false">P31*0.8</f>
        <v>0.00218780350150481</v>
      </c>
    </row>
    <row r="32" customFormat="false" ht="15.75" hidden="false" customHeight="true" outlineLevel="0" collapsed="false">
      <c r="O32" s="2" t="n">
        <v>29</v>
      </c>
      <c r="P32" s="17" t="n">
        <v>0.00273475437688101</v>
      </c>
      <c r="Q32" s="18" t="n">
        <f aca="false">P32*0.8</f>
        <v>0.00218780350150481</v>
      </c>
    </row>
    <row r="33" customFormat="false" ht="15.75" hidden="false" customHeight="true" outlineLevel="0" collapsed="false">
      <c r="O33" s="2" t="n">
        <v>30</v>
      </c>
      <c r="P33" s="17" t="n">
        <v>0.00273475437688101</v>
      </c>
      <c r="Q33" s="18" t="n">
        <f aca="false">P33*0.8</f>
        <v>0.00218780350150481</v>
      </c>
    </row>
    <row r="34" customFormat="false" ht="15.75" hidden="false" customHeight="true" outlineLevel="0" collapsed="false">
      <c r="O34" s="2" t="n">
        <v>31</v>
      </c>
      <c r="P34" s="17" t="n">
        <v>0.00273475437688101</v>
      </c>
      <c r="Q34" s="18" t="n">
        <f aca="false">P34*0.8</f>
        <v>0.00218780350150481</v>
      </c>
    </row>
    <row r="35" customFormat="false" ht="15.75" hidden="false" customHeight="true" outlineLevel="0" collapsed="false">
      <c r="O35" s="2" t="n">
        <v>32</v>
      </c>
      <c r="P35" s="17" t="n">
        <v>0.00273475437688101</v>
      </c>
      <c r="Q35" s="18" t="n">
        <f aca="false">P35*0.8</f>
        <v>0.00218780350150481</v>
      </c>
    </row>
    <row r="36" customFormat="false" ht="15.75" hidden="false" customHeight="true" outlineLevel="0" collapsed="false">
      <c r="O36" s="2" t="n">
        <v>33</v>
      </c>
      <c r="P36" s="17" t="n">
        <v>0.00273475437688101</v>
      </c>
      <c r="Q36" s="18" t="n">
        <f aca="false">P36*0.8</f>
        <v>0.00218780350150481</v>
      </c>
    </row>
    <row r="37" customFormat="false" ht="15.75" hidden="false" customHeight="true" outlineLevel="0" collapsed="false">
      <c r="O37" s="2" t="n">
        <v>34</v>
      </c>
      <c r="P37" s="17" t="n">
        <v>0.00273475437688101</v>
      </c>
      <c r="Q37" s="18" t="n">
        <f aca="false">P37*0.8</f>
        <v>0.00218780350150481</v>
      </c>
    </row>
    <row r="38" customFormat="false" ht="15.75" hidden="false" customHeight="true" outlineLevel="0" collapsed="false">
      <c r="O38" s="2" t="n">
        <v>35</v>
      </c>
      <c r="P38" s="23" t="n">
        <v>0.00273475437688101</v>
      </c>
      <c r="Q38" s="18" t="n">
        <f aca="false">P38*0.8</f>
        <v>0.00218780350150481</v>
      </c>
    </row>
    <row r="39" customFormat="false" ht="15.75" hidden="false" customHeight="true" outlineLevel="0" collapsed="false">
      <c r="O39" s="2" t="n">
        <v>36</v>
      </c>
      <c r="P39" s="23" t="n">
        <v>0.00289039524198668</v>
      </c>
      <c r="Q39" s="18" t="n">
        <f aca="false">P39*0.8</f>
        <v>0.00231231619358934</v>
      </c>
    </row>
    <row r="40" customFormat="false" ht="15.75" hidden="false" customHeight="true" outlineLevel="0" collapsed="false">
      <c r="O40" s="2" t="n">
        <v>37</v>
      </c>
      <c r="P40" s="23" t="n">
        <v>0.00305875129925281</v>
      </c>
      <c r="Q40" s="18" t="n">
        <f aca="false">P40*0.8</f>
        <v>0.00244700103940225</v>
      </c>
    </row>
    <row r="41" customFormat="false" ht="15.75" hidden="false" customHeight="true" outlineLevel="0" collapsed="false">
      <c r="O41" s="2" t="n">
        <v>38</v>
      </c>
      <c r="P41" s="23" t="n">
        <v>0.00324713209012974</v>
      </c>
      <c r="Q41" s="18" t="n">
        <f aca="false">P41*0.8</f>
        <v>0.00259770567210379</v>
      </c>
    </row>
    <row r="42" customFormat="false" ht="15.75" hidden="false" customHeight="true" outlineLevel="0" collapsed="false">
      <c r="O42" s="2" t="n">
        <v>39</v>
      </c>
      <c r="P42" s="23" t="n">
        <v>0.00346381287096605</v>
      </c>
      <c r="Q42" s="18" t="n">
        <f aca="false">P42*0.8</f>
        <v>0.00277105029677284</v>
      </c>
    </row>
    <row r="43" customFormat="false" ht="15.75" hidden="false" customHeight="true" outlineLevel="0" collapsed="false">
      <c r="O43" s="2" t="n">
        <v>40</v>
      </c>
      <c r="P43" s="17" t="n">
        <v>0.00346381287096605</v>
      </c>
      <c r="Q43" s="18" t="n">
        <f aca="false">P43*0.8</f>
        <v>0.00277105029677284</v>
      </c>
    </row>
    <row r="44" customFormat="false" ht="15.75" hidden="false" customHeight="true" outlineLevel="0" collapsed="false">
      <c r="O44" s="2" t="n">
        <v>41</v>
      </c>
      <c r="P44" s="17" t="n">
        <v>0.00346381287096605</v>
      </c>
      <c r="Q44" s="18" t="n">
        <f aca="false">P44*0.8</f>
        <v>0.00277105029677284</v>
      </c>
    </row>
    <row r="45" customFormat="false" ht="15.75" hidden="false" customHeight="true" outlineLevel="0" collapsed="false">
      <c r="O45" s="2" t="n">
        <v>42</v>
      </c>
      <c r="P45" s="17" t="n">
        <v>0.00346381287096605</v>
      </c>
      <c r="Q45" s="18" t="n">
        <f aca="false">P45*0.8</f>
        <v>0.00277105029677284</v>
      </c>
    </row>
    <row r="46" customFormat="false" ht="15.75" hidden="false" customHeight="true" outlineLevel="0" collapsed="false">
      <c r="O46" s="2" t="n">
        <v>43</v>
      </c>
      <c r="P46" s="17" t="n">
        <v>0.00346381287096605</v>
      </c>
      <c r="Q46" s="18" t="n">
        <f aca="false">P46*0.8</f>
        <v>0.00277105029677284</v>
      </c>
    </row>
    <row r="47" customFormat="false" ht="15.75" hidden="false" customHeight="true" outlineLevel="0" collapsed="false">
      <c r="O47" s="2" t="n">
        <v>44</v>
      </c>
      <c r="P47" s="17" t="n">
        <v>0.00346381287096605</v>
      </c>
      <c r="Q47" s="18" t="n">
        <f aca="false">P47*0.8</f>
        <v>0.00277105029677284</v>
      </c>
    </row>
    <row r="48" customFormat="false" ht="15.75" hidden="false" customHeight="true" outlineLevel="0" collapsed="false">
      <c r="O48" s="2" t="n">
        <v>45</v>
      </c>
      <c r="P48" s="17" t="n">
        <v>0.00346381287096605</v>
      </c>
      <c r="Q48" s="18" t="n">
        <f aca="false">P48*0.8</f>
        <v>0.00277105029677284</v>
      </c>
    </row>
    <row r="49" customFormat="false" ht="15.75" hidden="false" customHeight="true" outlineLevel="0" collapsed="false">
      <c r="O49" s="2" t="n">
        <v>46</v>
      </c>
      <c r="P49" s="17" t="n">
        <v>0.00346381287096605</v>
      </c>
      <c r="Q49" s="18" t="n">
        <f aca="false">P49*0.8</f>
        <v>0.00277105029677284</v>
      </c>
    </row>
    <row r="50" customFormat="false" ht="15.75" hidden="false" customHeight="true" outlineLevel="0" collapsed="false">
      <c r="O50" s="2" t="n">
        <v>47</v>
      </c>
      <c r="P50" s="17" t="n">
        <v>0.00346381287096605</v>
      </c>
      <c r="Q50" s="18" t="n">
        <f aca="false">P50*0.8</f>
        <v>0.00277105029677284</v>
      </c>
    </row>
    <row r="51" customFormat="false" ht="15.75" hidden="false" customHeight="true" outlineLevel="0" collapsed="false">
      <c r="O51" s="2" t="n">
        <v>48</v>
      </c>
      <c r="P51" s="17" t="n">
        <v>0.00346381287096605</v>
      </c>
      <c r="Q51" s="18" t="n">
        <f aca="false">P51*0.8</f>
        <v>0.00277105029677284</v>
      </c>
    </row>
    <row r="52" customFormat="false" ht="15.75" hidden="false" customHeight="true" outlineLevel="0" collapsed="false">
      <c r="O52" s="2" t="n">
        <v>49</v>
      </c>
      <c r="P52" s="17" t="n">
        <v>0.00346381287096605</v>
      </c>
      <c r="Q52" s="18" t="n">
        <f aca="false">P52*0.8</f>
        <v>0.00277105029677284</v>
      </c>
    </row>
    <row r="53" customFormat="false" ht="15.75" hidden="false" customHeight="true" outlineLevel="0" collapsed="false">
      <c r="O53" s="2" t="n">
        <v>50</v>
      </c>
      <c r="P53" s="17" t="n">
        <v>0.00346381287096605</v>
      </c>
      <c r="Q53" s="18" t="n">
        <f aca="false">P53*0.8</f>
        <v>0.00277105029677284</v>
      </c>
    </row>
    <row r="54" customFormat="false" ht="15.75" hidden="false" customHeight="true" outlineLevel="0" collapsed="false">
      <c r="O54" s="2" t="n">
        <v>51</v>
      </c>
      <c r="P54" s="17" t="n">
        <v>0.00346381287096605</v>
      </c>
      <c r="Q54" s="18" t="n">
        <f aca="false">P54*0.8</f>
        <v>0.00277105029677284</v>
      </c>
    </row>
    <row r="55" customFormat="false" ht="15.75" hidden="false" customHeight="true" outlineLevel="0" collapsed="false">
      <c r="O55" s="2" t="n">
        <v>52</v>
      </c>
      <c r="P55" s="17" t="n">
        <v>0.00346381287096605</v>
      </c>
      <c r="Q55" s="18" t="n">
        <f aca="false">P55*0.8</f>
        <v>0.00277105029677284</v>
      </c>
    </row>
    <row r="56" customFormat="false" ht="15.75" hidden="false" customHeight="true" outlineLevel="0" collapsed="false">
      <c r="O56" s="2" t="n">
        <v>53</v>
      </c>
      <c r="P56" s="17" t="n">
        <v>0.00346381287096605</v>
      </c>
      <c r="Q56" s="18" t="n">
        <f aca="false">P56*0.8</f>
        <v>0.00277105029677284</v>
      </c>
    </row>
    <row r="57" customFormat="false" ht="15.75" hidden="false" customHeight="true" outlineLevel="0" collapsed="false">
      <c r="O57" s="2" t="n">
        <v>54</v>
      </c>
      <c r="P57" s="17" t="n">
        <v>0.00346381287096605</v>
      </c>
      <c r="Q57" s="18" t="n">
        <f aca="false">P57*0.8</f>
        <v>0.00277105029677284</v>
      </c>
    </row>
    <row r="58" customFormat="false" ht="15.75" hidden="false" customHeight="true" outlineLevel="0" collapsed="false">
      <c r="O58" s="2" t="n">
        <v>55</v>
      </c>
      <c r="P58" s="17" t="n">
        <v>0.00346381287096605</v>
      </c>
      <c r="Q58" s="18" t="n">
        <f aca="false">P58*0.8</f>
        <v>0.00277105029677284</v>
      </c>
    </row>
    <row r="59" customFormat="false" ht="15.75" hidden="false" customHeight="true" outlineLevel="0" collapsed="false">
      <c r="O59" s="2" t="n">
        <v>56</v>
      </c>
      <c r="P59" s="17" t="n">
        <v>0.00346381287096605</v>
      </c>
      <c r="Q59" s="18" t="n">
        <f aca="false">P59*0.8</f>
        <v>0.00277105029677284</v>
      </c>
    </row>
    <row r="60" customFormat="false" ht="15.75" hidden="false" customHeight="true" outlineLevel="0" collapsed="false">
      <c r="O60" s="2" t="n">
        <v>57</v>
      </c>
      <c r="P60" s="17" t="n">
        <v>0.00346381287096605</v>
      </c>
      <c r="Q60" s="18" t="n">
        <f aca="false">P60*0.8</f>
        <v>0.00277105029677284</v>
      </c>
    </row>
    <row r="61" customFormat="false" ht="15.75" hidden="false" customHeight="true" outlineLevel="0" collapsed="false">
      <c r="O61" s="2" t="n">
        <v>58</v>
      </c>
      <c r="P61" s="17" t="n">
        <v>0.00346381287096605</v>
      </c>
      <c r="Q61" s="18" t="n">
        <f aca="false">P61*0.8</f>
        <v>0.00277105029677284</v>
      </c>
    </row>
    <row r="62" customFormat="false" ht="15.75" hidden="false" customHeight="true" outlineLevel="0" collapsed="false">
      <c r="O62" s="2" t="n">
        <v>59</v>
      </c>
      <c r="P62" s="17" t="n">
        <v>0.00346381287096605</v>
      </c>
      <c r="Q62" s="18" t="n">
        <f aca="false">P62*0.8</f>
        <v>0.00277105029677284</v>
      </c>
    </row>
    <row r="63" customFormat="false" ht="15.75" hidden="false" customHeight="true" outlineLevel="0" collapsed="false">
      <c r="O63" s="2" t="n">
        <v>60</v>
      </c>
      <c r="P63" s="17" t="n">
        <v>0.00346381287096605</v>
      </c>
      <c r="Q63" s="18" t="n">
        <f aca="false">P63*0.8</f>
        <v>0.00277105029677284</v>
      </c>
    </row>
    <row r="64" customFormat="false" ht="15.75" hidden="false" customHeight="true" outlineLevel="0" collapsed="false">
      <c r="O64" s="2" t="n">
        <v>61</v>
      </c>
      <c r="P64" s="17" t="n">
        <v>0.00346381287096605</v>
      </c>
      <c r="Q64" s="18" t="n">
        <f aca="false">P64*0.8</f>
        <v>0.00277105029677284</v>
      </c>
    </row>
    <row r="65" customFormat="false" ht="15.75" hidden="false" customHeight="true" outlineLevel="0" collapsed="false">
      <c r="O65" s="2" t="n">
        <v>62</v>
      </c>
      <c r="P65" s="17" t="n">
        <v>0.00346381287096605</v>
      </c>
      <c r="Q65" s="18" t="n">
        <f aca="false">P65*0.8</f>
        <v>0.00277105029677284</v>
      </c>
    </row>
    <row r="66" customFormat="false" ht="15.75" hidden="false" customHeight="true" outlineLevel="0" collapsed="false">
      <c r="O66" s="2" t="n">
        <v>63</v>
      </c>
      <c r="P66" s="17" t="n">
        <v>0.00346381287096605</v>
      </c>
      <c r="Q66" s="18" t="n">
        <f aca="false">P66*0.8</f>
        <v>0.00277105029677284</v>
      </c>
    </row>
    <row r="67" customFormat="false" ht="15.75" hidden="false" customHeight="true" outlineLevel="0" collapsed="false">
      <c r="O67" s="2" t="n">
        <v>64</v>
      </c>
      <c r="P67" s="17" t="n">
        <v>0.00346381287096605</v>
      </c>
      <c r="Q67" s="18" t="n">
        <f aca="false">P67*0.8</f>
        <v>0.00277105029677284</v>
      </c>
    </row>
    <row r="68" customFormat="false" ht="15.75" hidden="false" customHeight="true" outlineLevel="0" collapsed="false">
      <c r="O68" s="2" t="n">
        <v>65</v>
      </c>
      <c r="P68" s="17" t="n">
        <v>0.00346381287096605</v>
      </c>
      <c r="Q68" s="18" t="n">
        <f aca="false">P68*0.8</f>
        <v>0.00277105029677284</v>
      </c>
    </row>
    <row r="69" customFormat="false" ht="15.75" hidden="false" customHeight="true" outlineLevel="0" collapsed="false">
      <c r="O69" s="2" t="n">
        <v>66</v>
      </c>
      <c r="P69" s="17" t="n">
        <v>0.00346381287096605</v>
      </c>
      <c r="Q69" s="18" t="n">
        <f aca="false">P69*0.8</f>
        <v>0.00277105029677284</v>
      </c>
    </row>
    <row r="70" customFormat="false" ht="15.75" hidden="false" customHeight="true" outlineLevel="0" collapsed="false">
      <c r="O70" s="2" t="n">
        <v>67</v>
      </c>
      <c r="P70" s="17" t="n">
        <v>0.00346381287096605</v>
      </c>
      <c r="Q70" s="18" t="n">
        <f aca="false">P70*0.8</f>
        <v>0.00277105029677284</v>
      </c>
    </row>
    <row r="71" customFormat="false" ht="15.75" hidden="false" customHeight="true" outlineLevel="0" collapsed="false">
      <c r="O71" s="2" t="n">
        <v>68</v>
      </c>
      <c r="P71" s="17" t="n">
        <v>0.00346381287096605</v>
      </c>
      <c r="Q71" s="18" t="n">
        <f aca="false">P71*0.8</f>
        <v>0.00277105029677284</v>
      </c>
    </row>
    <row r="72" customFormat="false" ht="15.75" hidden="false" customHeight="true" outlineLevel="0" collapsed="false">
      <c r="O72" s="2" t="n">
        <v>69</v>
      </c>
      <c r="P72" s="17" t="n">
        <v>0.00346381287096605</v>
      </c>
      <c r="Q72" s="18" t="n">
        <f aca="false">P72*0.8</f>
        <v>0.00277105029677284</v>
      </c>
    </row>
    <row r="73" customFormat="false" ht="15.75" hidden="false" customHeight="true" outlineLevel="0" collapsed="false">
      <c r="O73" s="2" t="n">
        <v>70</v>
      </c>
      <c r="P73" s="17" t="n">
        <v>0.00346381287096605</v>
      </c>
      <c r="Q73" s="18" t="n">
        <f aca="false">P73*0.8</f>
        <v>0.00277105029677284</v>
      </c>
    </row>
    <row r="74" customFormat="false" ht="15.75" hidden="false" customHeight="true" outlineLevel="0" collapsed="false">
      <c r="O74" s="2" t="n">
        <v>71</v>
      </c>
      <c r="P74" s="17" t="n">
        <v>0.00346381287096605</v>
      </c>
      <c r="Q74" s="18" t="n">
        <f aca="false">P74*0.8</f>
        <v>0.00277105029677284</v>
      </c>
    </row>
    <row r="75" customFormat="false" ht="15.75" hidden="false" customHeight="true" outlineLevel="0" collapsed="false">
      <c r="O75" s="2" t="n">
        <v>72</v>
      </c>
      <c r="P75" s="17" t="n">
        <v>0.00346381287096605</v>
      </c>
      <c r="Q75" s="18" t="n">
        <f aca="false">P75*0.8</f>
        <v>0.00277105029677284</v>
      </c>
    </row>
    <row r="76" customFormat="false" ht="15.75" hidden="false" customHeight="true" outlineLevel="0" collapsed="false">
      <c r="O76" s="2" t="n">
        <v>73</v>
      </c>
      <c r="P76" s="17" t="n">
        <v>0.00346381287096605</v>
      </c>
      <c r="Q76" s="18" t="n">
        <f aca="false">P76*0.8</f>
        <v>0.00277105029677284</v>
      </c>
    </row>
    <row r="77" customFormat="false" ht="15.75" hidden="false" customHeight="true" outlineLevel="0" collapsed="false">
      <c r="O77" s="2" t="n">
        <v>74</v>
      </c>
      <c r="P77" s="17" t="n">
        <v>0.00346381287096605</v>
      </c>
      <c r="Q77" s="18" t="n">
        <f aca="false">P77*0.8</f>
        <v>0.00277105029677284</v>
      </c>
    </row>
    <row r="78" customFormat="false" ht="15.75" hidden="false" customHeight="true" outlineLevel="0" collapsed="false">
      <c r="O78" s="2" t="n">
        <v>75</v>
      </c>
      <c r="P78" s="17" t="n">
        <v>0.00346381287096605</v>
      </c>
      <c r="Q78" s="18" t="n">
        <f aca="false">P78*0.8</f>
        <v>0.00277105029677284</v>
      </c>
    </row>
    <row r="79" customFormat="false" ht="15.75" hidden="false" customHeight="true" outlineLevel="0" collapsed="false">
      <c r="O79" s="2" t="n">
        <v>76</v>
      </c>
      <c r="P79" s="17" t="n">
        <v>0.00346381287096605</v>
      </c>
      <c r="Q79" s="18" t="n">
        <f aca="false">P79*0.8</f>
        <v>0.00277105029677284</v>
      </c>
    </row>
    <row r="80" customFormat="false" ht="15.75" hidden="false" customHeight="true" outlineLevel="0" collapsed="false">
      <c r="O80" s="2" t="n">
        <v>77</v>
      </c>
      <c r="P80" s="17" t="n">
        <v>0.00346381287096605</v>
      </c>
      <c r="Q80" s="18" t="n">
        <f aca="false">P80*0.8</f>
        <v>0.00277105029677284</v>
      </c>
    </row>
    <row r="81" customFormat="false" ht="15.75" hidden="false" customHeight="true" outlineLevel="0" collapsed="false">
      <c r="O81" s="2" t="n">
        <v>78</v>
      </c>
      <c r="P81" s="17" t="n">
        <v>0.00346381287096605</v>
      </c>
      <c r="Q81" s="18" t="n">
        <f aca="false">P81*0.8</f>
        <v>0.00277105029677284</v>
      </c>
    </row>
    <row r="82" customFormat="false" ht="15.75" hidden="false" customHeight="true" outlineLevel="0" collapsed="false">
      <c r="O82" s="2" t="n">
        <v>79</v>
      </c>
      <c r="P82" s="17" t="n">
        <v>0.00346381287096605</v>
      </c>
      <c r="Q82" s="18" t="n">
        <f aca="false">P82*0.8</f>
        <v>0.00277105029677284</v>
      </c>
    </row>
    <row r="83" customFormat="false" ht="15.75" hidden="false" customHeight="true" outlineLevel="0" collapsed="false">
      <c r="O83" s="2" t="n">
        <v>80</v>
      </c>
      <c r="P83" s="17" t="n">
        <v>0.00346381287096605</v>
      </c>
      <c r="Q83" s="18" t="n">
        <f aca="false">P83*0.8</f>
        <v>0.00277105029677284</v>
      </c>
    </row>
    <row r="84" customFormat="false" ht="15.75" hidden="false" customHeight="true" outlineLevel="0" collapsed="false">
      <c r="O84" s="2" t="n">
        <v>81</v>
      </c>
      <c r="P84" s="17" t="n">
        <v>0.00346381287096605</v>
      </c>
      <c r="Q84" s="18" t="n">
        <f aca="false">P84*0.8</f>
        <v>0.00277105029677284</v>
      </c>
    </row>
    <row r="85" customFormat="false" ht="15.75" hidden="false" customHeight="true" outlineLevel="0" collapsed="false">
      <c r="O85" s="2" t="n">
        <v>82</v>
      </c>
      <c r="P85" s="17" t="n">
        <v>0.00346381287096605</v>
      </c>
      <c r="Q85" s="18" t="n">
        <f aca="false">P85*0.8</f>
        <v>0.00277105029677284</v>
      </c>
    </row>
    <row r="86" customFormat="false" ht="15.75" hidden="false" customHeight="true" outlineLevel="0" collapsed="false">
      <c r="O86" s="2" t="n">
        <v>83</v>
      </c>
      <c r="P86" s="17" t="n">
        <v>0.00346381287096605</v>
      </c>
      <c r="Q86" s="18" t="n">
        <f aca="false">P86*0.8</f>
        <v>0.00277105029677284</v>
      </c>
    </row>
    <row r="87" customFormat="false" ht="15.75" hidden="false" customHeight="true" outlineLevel="0" collapsed="false">
      <c r="O87" s="2" t="n">
        <v>84</v>
      </c>
      <c r="P87" s="17" t="n">
        <v>0.00346381287096605</v>
      </c>
      <c r="Q87" s="18" t="n">
        <f aca="false">P87*0.8</f>
        <v>0.00277105029677284</v>
      </c>
    </row>
    <row r="88" customFormat="false" ht="15.75" hidden="false" customHeight="true" outlineLevel="0" collapsed="false">
      <c r="O88" s="2" t="n">
        <v>85</v>
      </c>
      <c r="P88" s="17" t="n">
        <v>0.00346381287096605</v>
      </c>
      <c r="Q88" s="18" t="n">
        <f aca="false">P88*0.8</f>
        <v>0.00277105029677284</v>
      </c>
    </row>
    <row r="89" customFormat="false" ht="15.75" hidden="false" customHeight="true" outlineLevel="0" collapsed="false">
      <c r="O89" s="2" t="n">
        <v>86</v>
      </c>
      <c r="P89" s="17" t="n">
        <v>0.00346381287096605</v>
      </c>
      <c r="Q89" s="18" t="n">
        <f aca="false">P89*0.8</f>
        <v>0.00277105029677284</v>
      </c>
    </row>
    <row r="90" customFormat="false" ht="15.75" hidden="false" customHeight="true" outlineLevel="0" collapsed="false">
      <c r="O90" s="2" t="n">
        <v>87</v>
      </c>
      <c r="P90" s="17" t="n">
        <v>0.00346381287096605</v>
      </c>
      <c r="Q90" s="18" t="n">
        <f aca="false">P90*0.8</f>
        <v>0.00277105029677284</v>
      </c>
    </row>
    <row r="91" customFormat="false" ht="15.75" hidden="false" customHeight="true" outlineLevel="0" collapsed="false">
      <c r="O91" s="2" t="n">
        <v>88</v>
      </c>
      <c r="P91" s="17" t="n">
        <v>0.00346381287096605</v>
      </c>
      <c r="Q91" s="18" t="n">
        <f aca="false">P91*0.8</f>
        <v>0.00277105029677284</v>
      </c>
    </row>
    <row r="92" customFormat="false" ht="15.75" hidden="false" customHeight="true" outlineLevel="0" collapsed="false">
      <c r="O92" s="2" t="n">
        <v>89</v>
      </c>
      <c r="P92" s="17" t="n">
        <v>0.00346381287096605</v>
      </c>
      <c r="Q92" s="18" t="n">
        <f aca="false">P92*0.8</f>
        <v>0.00277105029677284</v>
      </c>
    </row>
    <row r="93" customFormat="false" ht="15.75" hidden="false" customHeight="true" outlineLevel="0" collapsed="false">
      <c r="O93" s="2" t="n">
        <v>90</v>
      </c>
      <c r="P93" s="17" t="n">
        <v>0.00346381287096605</v>
      </c>
      <c r="Q93" s="18" t="n">
        <f aca="false">P93*0.8</f>
        <v>0.00277105029677284</v>
      </c>
    </row>
    <row r="94" customFormat="false" ht="15.75" hidden="false" customHeight="true" outlineLevel="0" collapsed="false">
      <c r="O94" s="2" t="n">
        <v>91</v>
      </c>
      <c r="P94" s="17" t="n">
        <v>0.00346381287096605</v>
      </c>
      <c r="Q94" s="18" t="n">
        <f aca="false">P94*0.8</f>
        <v>0.00277105029677284</v>
      </c>
    </row>
    <row r="95" customFormat="false" ht="15.75" hidden="false" customHeight="true" outlineLevel="0" collapsed="false">
      <c r="O95" s="2" t="n">
        <v>92</v>
      </c>
      <c r="P95" s="17" t="n">
        <v>0.00346381287096605</v>
      </c>
      <c r="Q95" s="18" t="n">
        <f aca="false">P95*0.8</f>
        <v>0.00277105029677284</v>
      </c>
    </row>
    <row r="96" customFormat="false" ht="15.75" hidden="false" customHeight="true" outlineLevel="0" collapsed="false">
      <c r="O96" s="2" t="n">
        <v>93</v>
      </c>
      <c r="P96" s="17" t="n">
        <v>0.00346381287096605</v>
      </c>
      <c r="Q96" s="18" t="n">
        <f aca="false">P96*0.8</f>
        <v>0.00277105029677284</v>
      </c>
    </row>
    <row r="97" customFormat="false" ht="15.75" hidden="false" customHeight="true" outlineLevel="0" collapsed="false">
      <c r="O97" s="2" t="n">
        <v>94</v>
      </c>
      <c r="P97" s="17" t="n">
        <v>0.00346381287096605</v>
      </c>
      <c r="Q97" s="18" t="n">
        <f aca="false">P97*0.8</f>
        <v>0.00277105029677284</v>
      </c>
    </row>
    <row r="98" customFormat="false" ht="15.75" hidden="false" customHeight="true" outlineLevel="0" collapsed="false">
      <c r="O98" s="2" t="n">
        <v>95</v>
      </c>
      <c r="P98" s="17" t="n">
        <v>0.00346381287096605</v>
      </c>
      <c r="Q98" s="18" t="n">
        <f aca="false">P98*0.8</f>
        <v>0.00277105029677284</v>
      </c>
    </row>
    <row r="99" customFormat="false" ht="15.75" hidden="false" customHeight="true" outlineLevel="0" collapsed="false">
      <c r="O99" s="2" t="n">
        <v>96</v>
      </c>
      <c r="P99" s="17" t="n">
        <v>0.00346381287096605</v>
      </c>
      <c r="Q99" s="18" t="n">
        <f aca="false">P99*0.8</f>
        <v>0.00277105029677284</v>
      </c>
    </row>
    <row r="100" customFormat="false" ht="15.75" hidden="false" customHeight="true" outlineLevel="0" collapsed="false">
      <c r="O100" s="2" t="n">
        <v>97</v>
      </c>
      <c r="P100" s="17" t="n">
        <v>0.00346381287096605</v>
      </c>
      <c r="Q100" s="18" t="n">
        <f aca="false">P100*0.8</f>
        <v>0.00277105029677284</v>
      </c>
    </row>
    <row r="101" customFormat="false" ht="15.75" hidden="false" customHeight="true" outlineLevel="0" collapsed="false">
      <c r="O101" s="2" t="n">
        <v>98</v>
      </c>
      <c r="P101" s="17" t="n">
        <v>0.00346381287096605</v>
      </c>
      <c r="Q101" s="18" t="n">
        <f aca="false">P101*0.8</f>
        <v>0.00277105029677284</v>
      </c>
    </row>
    <row r="102" customFormat="false" ht="15.75" hidden="false" customHeight="true" outlineLevel="0" collapsed="false">
      <c r="O102" s="2" t="n">
        <v>99</v>
      </c>
      <c r="P102" s="17" t="n">
        <v>0.00346381287096605</v>
      </c>
      <c r="Q102" s="18" t="n">
        <f aca="false">P102*0.8</f>
        <v>0.00277105029677284</v>
      </c>
    </row>
    <row r="103" customFormat="false" ht="15.75" hidden="false" customHeight="true" outlineLevel="0" collapsed="false">
      <c r="O103" s="2" t="n">
        <v>100</v>
      </c>
      <c r="P103" s="17" t="n">
        <v>0.00346381287096605</v>
      </c>
      <c r="Q103" s="18" t="n">
        <f aca="false">P103*0.8</f>
        <v>0.00277105029677284</v>
      </c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5.51"/>
    <col collapsed="false" customWidth="true" hidden="false" outlineLevel="0" max="3" min="3" style="0" width="23.55"/>
    <col collapsed="false" customWidth="true" hidden="false" outlineLevel="0" max="4" min="4" style="0" width="10.88"/>
    <col collapsed="false" customWidth="true" hidden="false" outlineLevel="0" max="5" min="5" style="0" width="9.75"/>
    <col collapsed="false" customWidth="true" hidden="false" outlineLevel="0" max="6" min="6" style="0" width="11.62"/>
    <col collapsed="false" customWidth="true" hidden="false" outlineLevel="0" max="7" min="7" style="0" width="11.88"/>
    <col collapsed="false" customWidth="true" hidden="false" outlineLevel="0" max="8" min="8" style="0" width="15.13"/>
    <col collapsed="false" customWidth="true" hidden="false" outlineLevel="0" max="9" min="9" style="0" width="16.13"/>
    <col collapsed="false" customWidth="true" hidden="false" outlineLevel="0" max="10" min="10" style="0" width="12.13"/>
    <col collapsed="false" customWidth="true" hidden="false" outlineLevel="0" max="11" min="11" style="0" width="11.25"/>
    <col collapsed="false" customWidth="true" hidden="false" outlineLevel="0" max="12" min="12" style="0" width="15.13"/>
    <col collapsed="false" customWidth="true" hidden="false" outlineLevel="0" max="13" min="13" style="0" width="16.13"/>
    <col collapsed="false" customWidth="true" hidden="false" outlineLevel="0" max="14" min="14" style="0" width="12.13"/>
    <col collapsed="false" customWidth="true" hidden="false" outlineLevel="0" max="15" min="15" style="0" width="11.25"/>
    <col collapsed="false" customWidth="true" hidden="false" outlineLevel="0" max="16" min="16" style="0" width="15.13"/>
    <col collapsed="false" customWidth="true" hidden="false" outlineLevel="0" max="17" min="17" style="0" width="16.13"/>
    <col collapsed="false" customWidth="true" hidden="false" outlineLevel="0" max="18" min="18" style="0" width="12.13"/>
    <col collapsed="false" customWidth="true" hidden="false" outlineLevel="0" max="26" min="19" style="0" width="7.63"/>
    <col collapsed="false" customWidth="true" hidden="false" outlineLevel="0" max="1025" min="27" style="0" width="12.63"/>
  </cols>
  <sheetData>
    <row r="1" customFormat="false" ht="43.5" hidden="false" customHeight="true" outlineLevel="0" collapsed="false">
      <c r="A1" s="24" t="s">
        <v>45</v>
      </c>
      <c r="B1" s="25" t="s">
        <v>16</v>
      </c>
      <c r="C1" s="24" t="s">
        <v>46</v>
      </c>
      <c r="D1" s="24"/>
      <c r="E1" s="25" t="s">
        <v>47</v>
      </c>
      <c r="F1" s="24" t="s">
        <v>48</v>
      </c>
      <c r="G1" s="25" t="s">
        <v>49</v>
      </c>
      <c r="H1" s="25"/>
      <c r="I1" s="25"/>
      <c r="J1" s="25"/>
      <c r="K1" s="25" t="s">
        <v>50</v>
      </c>
      <c r="L1" s="25"/>
      <c r="M1" s="25"/>
      <c r="N1" s="25"/>
      <c r="O1" s="25" t="s">
        <v>51</v>
      </c>
      <c r="P1" s="25"/>
      <c r="Q1" s="25"/>
      <c r="R1" s="25"/>
      <c r="S1" s="26"/>
      <c r="T1" s="26"/>
      <c r="U1" s="26"/>
      <c r="V1" s="26"/>
      <c r="W1" s="26"/>
      <c r="X1" s="26"/>
      <c r="Y1" s="26"/>
      <c r="Z1" s="26"/>
    </row>
    <row r="2" customFormat="false" ht="33" hidden="false" customHeight="true" outlineLevel="0" collapsed="false">
      <c r="A2" s="24"/>
      <c r="B2" s="24"/>
      <c r="C2" s="24" t="s">
        <v>27</v>
      </c>
      <c r="D2" s="24" t="s">
        <v>28</v>
      </c>
      <c r="E2" s="25"/>
      <c r="F2" s="25"/>
      <c r="G2" s="25" t="s">
        <v>52</v>
      </c>
      <c r="H2" s="24" t="s">
        <v>53</v>
      </c>
      <c r="I2" s="25" t="s">
        <v>54</v>
      </c>
      <c r="J2" s="25" t="s">
        <v>55</v>
      </c>
      <c r="K2" s="25" t="s">
        <v>52</v>
      </c>
      <c r="L2" s="24" t="s">
        <v>53</v>
      </c>
      <c r="M2" s="25" t="s">
        <v>54</v>
      </c>
      <c r="N2" s="25" t="s">
        <v>55</v>
      </c>
      <c r="O2" s="25" t="s">
        <v>52</v>
      </c>
      <c r="P2" s="24" t="s">
        <v>53</v>
      </c>
      <c r="Q2" s="25" t="s">
        <v>54</v>
      </c>
      <c r="R2" s="25" t="s">
        <v>55</v>
      </c>
      <c r="S2" s="26"/>
      <c r="T2" s="26"/>
      <c r="U2" s="26"/>
      <c r="V2" s="26"/>
      <c r="W2" s="26"/>
      <c r="X2" s="26"/>
      <c r="Y2" s="26"/>
      <c r="Z2" s="26"/>
    </row>
    <row r="3" customFormat="false" ht="15" hidden="false" customHeight="false" outlineLevel="0" collapsed="false">
      <c r="A3" s="27" t="n">
        <f aca="false">1</f>
        <v>1</v>
      </c>
      <c r="B3" s="27" t="n">
        <f aca="false">'thong tin khach hang'!$B$4</f>
        <v>2</v>
      </c>
      <c r="C3" s="27" t="n">
        <f aca="false">IF(A3&lt;='thong tin khach hang'!$E$9,TP/1000,0)</f>
        <v>30000</v>
      </c>
      <c r="D3" s="27" t="n">
        <f aca="false">IF(A3&lt;='thong tin khach hang'!$E$9,EP/1000,0)</f>
        <v>30000</v>
      </c>
      <c r="E3" s="27" t="n">
        <f aca="false">C3*HLOOKUP(A3,Assumption!$A$10:$G$12,2,1)+D3*HLOOKUP(A3,Assumption!$A$10:$G$12,3,1)</f>
        <v>17400</v>
      </c>
      <c r="F3" s="27" t="n">
        <f aca="false">C3+D3-E3</f>
        <v>42600</v>
      </c>
      <c r="G3" s="28" t="n">
        <f aca="false">IF(A3="","",IF('thong tin khach hang'!$E$7="Cơ bản",MAX(SA/1000,'Minh họa quyền lợi'!I3),SA/1000+'Minh họa quyền lợi'!I3))</f>
        <v>1100000</v>
      </c>
      <c r="H3" s="28" t="n">
        <f aca="false">ROUND(SUMIF('Account value 7%'!$B$3:$B$1202,'Minh họa quyền lợi'!A3,'Account value 7%'!$N$3:$N$795)/1000,0)</f>
        <v>0</v>
      </c>
      <c r="I3" s="28" t="e">
        <f aca="false">IF(A3="","",J6 ROUND(OFFSET('Account value 7%'!$O$2,12*'Minh họa quyền lợi'!A3,0,1,1)/1000,0))</f>
        <v>#VALUE!</v>
      </c>
      <c r="J3" s="28" t="e">
        <f aca="false">IF(A3="","",I3-C3*HLOOKUP(A3,Assumption!$A$15:$I$16,2,1))</f>
        <v>#VALUE!</v>
      </c>
      <c r="K3" s="28" t="n">
        <f aca="false">IF(A3="","",IF('thong tin khach hang'!$E$7="Cơ bản",MAX(SA/1000,'Minh họa quyền lợi'!M3),SA/1000+'Minh họa quyền lợi'!M3))</f>
        <v>1100000</v>
      </c>
      <c r="L3" s="28" t="n">
        <f aca="false">ROUND(SUMIF('Account value 5%'!$B$3:$B$1202,'Minh họa quyền lợi'!A3,'Account value 5%'!$N$3:$N$795)/1000,0)</f>
        <v>0</v>
      </c>
      <c r="M3" s="28" t="n">
        <f aca="true">IF(A3="","",ROUND(OFFSET('Account value 5%'!$O$2,12*'Minh họa quyền lợi'!A3,0,1,1)/1000,0))</f>
        <v>41502</v>
      </c>
      <c r="N3" s="28" t="n">
        <f aca="false">IF(A3="","",M3-C3*HLOOKUP(A3,Assumption!$A$15:$I$16,2,1))</f>
        <v>11502</v>
      </c>
      <c r="O3" s="28" t="n">
        <f aca="false">IF(A3="","",IF('thong tin khach hang'!$E$7="Cơ bản",MAX(SA/1000,'Minh họa quyền lợi'!Q3),SA/1000+'Minh họa quyền lợi'!Q3))</f>
        <v>1100000</v>
      </c>
      <c r="P3" s="28" t="n">
        <f aca="false">ROUND(SUMIF('Account value cam kết'!$B$3:$B$1202,'Minh họa quyền lợi'!A3,'Account value cam kết'!$N$3:$N$795)/1000,0)</f>
        <v>0</v>
      </c>
      <c r="Q3" s="28" t="n">
        <f aca="true">IF(A3="","",ROUND(OFFSET('Account value cam kết'!$O$2,12*'Minh họa quyền lợi'!A3,0,1,1)/1000,0))</f>
        <v>41502</v>
      </c>
      <c r="R3" s="28" t="n">
        <f aca="false">IF(A3="","",Q3-C3*HLOOKUP(A3,Assumption!$A$15:$I$16,2,1))</f>
        <v>11502</v>
      </c>
      <c r="S3" s="29"/>
      <c r="T3" s="29"/>
      <c r="U3" s="29"/>
      <c r="V3" s="29"/>
      <c r="W3" s="29"/>
      <c r="X3" s="29"/>
      <c r="Y3" s="29"/>
      <c r="Z3" s="29"/>
    </row>
    <row r="4" customFormat="false" ht="15" hidden="false" customHeight="false" outlineLevel="0" collapsed="false">
      <c r="A4" s="27" t="n">
        <f aca="false">IF(A3="","",IF(A3+1&gt;'thong tin khach hang'!$B$5,"",A3+1))</f>
        <v>2</v>
      </c>
      <c r="B4" s="27" t="n">
        <f aca="false">IF(B3="","",IF(B3+1&gt;'thong tin khach hang'!$E$8-1,"",B3+1))</f>
        <v>3</v>
      </c>
      <c r="C4" s="27" t="n">
        <f aca="false">IF(A4&lt;='thong tin khach hang'!$E$9,TP/1000,0)</f>
        <v>30000</v>
      </c>
      <c r="D4" s="27" t="n">
        <f aca="false">IF(A4&lt;='thong tin khach hang'!$E$9,EP/1000,0)</f>
        <v>30000</v>
      </c>
      <c r="E4" s="27" t="n">
        <f aca="false">C4*HLOOKUP(A4,Assumption!$A$10:$G$12,2,1)+D4*HLOOKUP(A4,Assumption!$A$10:$G$12,3,1)</f>
        <v>9300</v>
      </c>
      <c r="F4" s="27" t="n">
        <f aca="false">C4+D4-E4</f>
        <v>50700</v>
      </c>
      <c r="G4" s="28" t="n">
        <f aca="false">IF(A4="","",IF('thong tin khach hang'!$E$7="Cơ bản",MAX(SA/1000,'Minh họa quyền lợi'!I4),SA/1000+'Minh họa quyền lợi'!I4))</f>
        <v>1100000</v>
      </c>
      <c r="H4" s="28" t="n">
        <f aca="false">ROUND(SUMIF('Account value 7%'!$B$3:$B$1202,'Minh họa quyền lợi'!A4,'Account value 7%'!$N$3:$N$795)/1000,0)</f>
        <v>0</v>
      </c>
      <c r="I4" s="28" t="n">
        <f aca="true">IF(A4="","",ROUND(OFFSET('Account value 7%'!$O$2,12*'Minh họa quyền lợi'!A4,0,1,1)/1000,0))</f>
        <v>96419</v>
      </c>
      <c r="J4" s="28" t="n">
        <f aca="false">IF(A4="","",I4-C4*HLOOKUP(A4,Assumption!$A$15:$I$16,2,1))</f>
        <v>66419</v>
      </c>
      <c r="K4" s="28" t="n">
        <f aca="false">IF(A4="","",IF('thong tin khach hang'!$E$7="Cơ bản",MAX(SA/1000,'Minh họa quyền lợi'!M4),SA/1000+'Minh họa quyền lợi'!M4))</f>
        <v>1100000</v>
      </c>
      <c r="L4" s="28" t="n">
        <f aca="false">ROUND(SUMIF('Account value 5%'!$B$3:$B$1202,'Minh họa quyền lợi'!A4,'Account value 5%'!$N$3:$N$795)/1000,0)</f>
        <v>0</v>
      </c>
      <c r="M4" s="28" t="n">
        <f aca="true">IF(A4="","",ROUND(OFFSET('Account value 5%'!$O$2,12*'Minh họa quyền lợi'!A4,0,1,1)/1000,0))</f>
        <v>93726</v>
      </c>
      <c r="N4" s="28" t="n">
        <f aca="false">IF(A4="","",M4-C4*HLOOKUP(A4,Assumption!$A$15:$I$16,2,1))</f>
        <v>63726</v>
      </c>
      <c r="O4" s="28" t="n">
        <f aca="false">IF(A4="","",IF('thong tin khach hang'!$E$7="Cơ bản",MAX(SA/1000,'Minh họa quyền lợi'!Q4),SA/1000+'Minh họa quyền lợi'!Q4))</f>
        <v>1100000</v>
      </c>
      <c r="P4" s="28" t="n">
        <f aca="false">ROUND(SUMIF('Account value cam kết'!$B$3:$B$1202,'Minh họa quyền lợi'!A4,'Account value cam kết'!$N$3:$N$795)/1000,0)</f>
        <v>0</v>
      </c>
      <c r="Q4" s="28" t="n">
        <f aca="true">IF(A4="","",ROUND(OFFSET('Account value cam kết'!$O$2,12*'Minh họa quyền lợi'!A4,0,1,1)/1000,0))</f>
        <v>93272</v>
      </c>
      <c r="R4" s="28" t="n">
        <f aca="false">IF(A4="","",Q4-C4*HLOOKUP(A4,Assumption!$A$15:$I$16,2,1))</f>
        <v>63272</v>
      </c>
    </row>
    <row r="5" customFormat="false" ht="15" hidden="false" customHeight="false" outlineLevel="0" collapsed="false">
      <c r="A5" s="27" t="n">
        <f aca="false">IF(A4="","",IF(A4+1&gt;'thong tin khach hang'!$B$5,"",A4+1))</f>
        <v>3</v>
      </c>
      <c r="B5" s="27" t="n">
        <f aca="false">IF(B4="","",IF(B4+1&gt;'thong tin khach hang'!$E$8-1,"",B4+1))</f>
        <v>4</v>
      </c>
      <c r="C5" s="27" t="n">
        <f aca="false">IF(A5&lt;='thong tin khach hang'!$E$9,TP/1000,0)</f>
        <v>30000</v>
      </c>
      <c r="D5" s="27" t="n">
        <f aca="false">IF(A5&lt;='thong tin khach hang'!$E$9,EP/1000,0)</f>
        <v>30000</v>
      </c>
      <c r="E5" s="27" t="n">
        <f aca="false">C5*HLOOKUP(A5,Assumption!$A$10:$G$12,2,1)+D5*HLOOKUP(A5,Assumption!$A$10:$G$12,3,1)</f>
        <v>7800</v>
      </c>
      <c r="F5" s="27" t="n">
        <f aca="false">C5+D5-E5</f>
        <v>52200</v>
      </c>
      <c r="G5" s="28" t="n">
        <f aca="false">IF(A5="","",IF('thong tin khach hang'!$E$7="Cơ bản",MAX(SA/1000,'Minh họa quyền lợi'!I5),SA/1000+'Minh họa quyền lợi'!I5))</f>
        <v>1100000</v>
      </c>
      <c r="H5" s="28" t="n">
        <f aca="false">ROUND(SUMIF('Account value 7%'!$B$3:$B$1202,'Minh họa quyền lợi'!A5,'Account value 7%'!$N$3:$N$795)/1000,0)</f>
        <v>0</v>
      </c>
      <c r="I5" s="28" t="n">
        <f aca="true">IF(A5="","",ROUND(OFFSET('Account value 7%'!$O$2,12*'Minh họa quyền lợi'!A5,0,1,1)/1000,0))</f>
        <v>156071</v>
      </c>
      <c r="J5" s="28" t="n">
        <f aca="false">IF(A5="","",I5-C5*HLOOKUP(A5,Assumption!$A$15:$I$16,2,1))</f>
        <v>129071</v>
      </c>
      <c r="K5" s="28" t="n">
        <f aca="false">IF(A5="","",IF('thong tin khach hang'!$E$7="Cơ bản",MAX(SA/1000,'Minh họa quyền lợi'!M5),SA/1000+'Minh họa quyền lợi'!M5))</f>
        <v>1100000</v>
      </c>
      <c r="L5" s="28" t="n">
        <f aca="false">ROUND(SUMIF('Account value 5%'!$B$3:$B$1202,'Minh họa quyền lợi'!A5,'Account value 5%'!$N$3:$N$795)/1000,0)</f>
        <v>0</v>
      </c>
      <c r="M5" s="28" t="n">
        <f aca="true">IF(A5="","",ROUND(OFFSET('Account value 5%'!$O$2,12*'Minh họa quyền lợi'!A5,0,1,1)/1000,0))</f>
        <v>150289</v>
      </c>
      <c r="N5" s="28" t="n">
        <f aca="false">IF(A5="","",M5-C5*HLOOKUP(A5,Assumption!$A$15:$I$16,2,1))</f>
        <v>123289</v>
      </c>
      <c r="O5" s="28" t="n">
        <f aca="false">IF(A5="","",IF('thong tin khach hang'!$E$7="Cơ bản",MAX(SA/1000,'Minh họa quyền lợi'!Q5),SA/1000+'Minh họa quyền lợi'!Q5))</f>
        <v>1100000</v>
      </c>
      <c r="P5" s="28" t="n">
        <f aca="false">ROUND(SUMIF('Account value cam kết'!$B$3:$B$1202,'Minh họa quyền lợi'!A5,'Account value cam kết'!$N$3:$N$795)/1000,0)</f>
        <v>0</v>
      </c>
      <c r="Q5" s="28" t="n">
        <f aca="true">IF(A5="","",ROUND(OFFSET('Account value cam kết'!$O$2,12*'Minh họa quyền lợi'!A5,0,1,1)/1000,0))</f>
        <v>148371</v>
      </c>
      <c r="R5" s="28" t="n">
        <f aca="false">IF(A5="","",Q5-C5*HLOOKUP(A5,Assumption!$A$15:$I$16,2,1))</f>
        <v>121371</v>
      </c>
    </row>
    <row r="6" customFormat="false" ht="15" hidden="false" customHeight="false" outlineLevel="0" collapsed="false">
      <c r="A6" s="27" t="n">
        <f aca="false">IF(A5="","",IF(A5+1&gt;'thong tin khach hang'!$B$5,"",A5+1))</f>
        <v>4</v>
      </c>
      <c r="B6" s="27" t="n">
        <f aca="false">IF(B5="","",IF(B5+1&gt;'thong tin khach hang'!$E$8-1,"",B5+1))</f>
        <v>5</v>
      </c>
      <c r="C6" s="27" t="n">
        <f aca="false">IF(A6&lt;='thong tin khach hang'!$E$9,TP/1000,0)</f>
        <v>30000</v>
      </c>
      <c r="D6" s="27" t="n">
        <f aca="false">IF(A6&lt;='thong tin khach hang'!$E$9,EP/1000,0)</f>
        <v>30000</v>
      </c>
      <c r="E6" s="27" t="n">
        <f aca="false">C6*HLOOKUP(A6,Assumption!$A$10:$G$12,2,1)+D6*HLOOKUP(A6,Assumption!$A$10:$G$12,3,1)</f>
        <v>6300</v>
      </c>
      <c r="F6" s="27" t="n">
        <f aca="false">C6+D6-E6</f>
        <v>53700</v>
      </c>
      <c r="G6" s="28" t="n">
        <f aca="false">IF(A6="","",IF('thong tin khach hang'!$E$7="Cơ bản",MAX(SA/1000,'Minh họa quyền lợi'!I6),SA/1000+'Minh họa quyền lợi'!I6))</f>
        <v>1100000</v>
      </c>
      <c r="H6" s="28" t="n">
        <f aca="false">ROUND(SUMIF('Account value 7%'!$B$3:$B$1202,'Minh họa quyền lợi'!A6,'Account value 7%'!$N$3:$N$795)/1000,0)</f>
        <v>0</v>
      </c>
      <c r="I6" s="28" t="n">
        <f aca="true">IF(A6="","",ROUND(OFFSET('Account value 7%'!$O$2,12*'Minh họa quyền lợi'!A6,0,1,1)/1000,0))</f>
        <v>221682</v>
      </c>
      <c r="J6" s="28" t="n">
        <f aca="false">IF(A6="","",I6-C6*HLOOKUP(A6,Assumption!$A$15:$I$16,2,1))</f>
        <v>197682</v>
      </c>
      <c r="K6" s="28" t="n">
        <f aca="false">IF(A6="","",IF('thong tin khach hang'!$E$7="Cơ bản",MAX(SA/1000,'Minh họa quyền lợi'!M6),SA/1000+'Minh họa quyền lợi'!M6))</f>
        <v>1100000</v>
      </c>
      <c r="L6" s="28" t="n">
        <f aca="false">ROUND(SUMIF('Account value 5%'!$B$3:$B$1202,'Minh họa quyền lợi'!A6,'Account value 5%'!$N$3:$N$795)/1000,0)</f>
        <v>0</v>
      </c>
      <c r="M6" s="28" t="n">
        <f aca="true">IF(A6="","",ROUND(OFFSET('Account value 5%'!$O$2,12*'Minh họa quyền lợi'!A6,0,1,1)/1000,0))</f>
        <v>211423</v>
      </c>
      <c r="N6" s="28" t="n">
        <f aca="false">IF(A6="","",M6-C6*HLOOKUP(A6,Assumption!$A$15:$I$16,2,1))</f>
        <v>187423</v>
      </c>
      <c r="O6" s="28" t="n">
        <f aca="false">IF(A6="","",IF('thong tin khach hang'!$E$7="Cơ bản",MAX(SA/1000,'Minh họa quyền lợi'!Q6),SA/1000+'Minh họa quyền lợi'!Q6))</f>
        <v>1100000</v>
      </c>
      <c r="P6" s="28" t="n">
        <f aca="false">ROUND(SUMIF('Account value cam kết'!$B$3:$B$1202,'Minh họa quyền lợi'!A6,'Account value cam kết'!$N$3:$N$795)/1000,0)</f>
        <v>0</v>
      </c>
      <c r="Q6" s="28" t="n">
        <f aca="true">IF(A6="","",ROUND(OFFSET('Account value cam kết'!$O$2,12*'Minh họa quyền lợi'!A6,0,1,1)/1000,0))</f>
        <v>207394</v>
      </c>
      <c r="R6" s="28" t="n">
        <f aca="false">IF(A6="","",Q6-C6*HLOOKUP(A6,Assumption!$A$15:$I$16,2,1))</f>
        <v>183394</v>
      </c>
    </row>
    <row r="7" customFormat="false" ht="15" hidden="false" customHeight="false" outlineLevel="0" collapsed="false">
      <c r="A7" s="27" t="n">
        <f aca="false">IF(A6="","",IF(A6+1&gt;'thong tin khach hang'!$B$5,"",A6+1))</f>
        <v>5</v>
      </c>
      <c r="B7" s="27" t="n">
        <f aca="false">IF(B6="","",IF(B6+1&gt;'thong tin khach hang'!$E$8-1,"",B6+1))</f>
        <v>6</v>
      </c>
      <c r="C7" s="27" t="n">
        <f aca="false">IF(A7&lt;='thong tin khach hang'!$E$9,TP/1000,0)</f>
        <v>30000</v>
      </c>
      <c r="D7" s="27" t="n">
        <f aca="false">IF(A7&lt;='thong tin khach hang'!$E$9,EP/1000,0)</f>
        <v>30000</v>
      </c>
      <c r="E7" s="27" t="n">
        <f aca="false">C7*HLOOKUP(A7,Assumption!$A$10:$G$12,2,1)+D7*HLOOKUP(A7,Assumption!$A$10:$G$12,3,1)</f>
        <v>4500</v>
      </c>
      <c r="F7" s="27" t="n">
        <f aca="false">C7+D7-E7</f>
        <v>55500</v>
      </c>
      <c r="G7" s="28" t="n">
        <f aca="false">IF(A7="","",IF('thong tin khach hang'!$E$7="Cơ bản",MAX(SA/1000,'Minh họa quyền lợi'!I7),SA/1000+'Minh họa quyền lợi'!I7))</f>
        <v>1100000</v>
      </c>
      <c r="H7" s="28" t="n">
        <f aca="false">ROUND(SUMIF('Account value 7%'!$B$3:$B$1202,'Minh họa quyền lợi'!A7,'Account value 7%'!$N$3:$N$795)/1000,0)</f>
        <v>184</v>
      </c>
      <c r="I7" s="28" t="n">
        <f aca="true">IF(A7="","",ROUND(OFFSET('Account value 7%'!$O$2,12*'Minh họa quyền lợi'!A7,0,1,1)/1000,0))</f>
        <v>294194</v>
      </c>
      <c r="J7" s="28" t="n">
        <f aca="false">IF(A7="","",I7-C7*HLOOKUP(A7,Assumption!$A$15:$I$16,2,1))</f>
        <v>273194</v>
      </c>
      <c r="K7" s="28" t="n">
        <f aca="false">IF(A7="","",IF('thong tin khach hang'!$E$7="Cơ bản",MAX(SA/1000,'Minh họa quyền lợi'!M7),SA/1000+'Minh họa quyền lợi'!M7))</f>
        <v>1100000</v>
      </c>
      <c r="L7" s="28" t="n">
        <f aca="false">ROUND(SUMIF('Account value 5%'!$B$3:$B$1202,'Minh họa quyền lợi'!A7,'Account value 5%'!$N$3:$N$795)/1000,0)</f>
        <v>72</v>
      </c>
      <c r="M7" s="28" t="n">
        <f aca="true">IF(A7="","",ROUND(OFFSET('Account value 5%'!$O$2,12*'Minh họa quyền lợi'!A7,0,1,1)/1000,0))</f>
        <v>277755</v>
      </c>
      <c r="N7" s="28" t="n">
        <f aca="false">IF(A7="","",M7-C7*HLOOKUP(A7,Assumption!$A$15:$I$16,2,1))</f>
        <v>256755</v>
      </c>
      <c r="O7" s="28" t="n">
        <f aca="false">IF(A7="","",IF('thong tin khach hang'!$E$7="Cơ bản",MAX(SA/1000,'Minh họa quyền lợi'!Q7),SA/1000+'Minh họa quyền lợi'!Q7))</f>
        <v>1100000</v>
      </c>
      <c r="P7" s="28" t="n">
        <f aca="false">ROUND(SUMIF('Account value cam kết'!$B$3:$B$1202,'Minh họa quyền lợi'!A7,'Account value cam kết'!$N$3:$N$795)/1000,0)</f>
        <v>37</v>
      </c>
      <c r="Q7" s="28" t="n">
        <f aca="true">IF(A7="","",ROUND(OFFSET('Account value cam kết'!$O$2,12*'Minh họa quyền lợi'!A7,0,1,1)/1000,0))</f>
        <v>269536</v>
      </c>
      <c r="R7" s="28" t="n">
        <f aca="false">IF(A7="","",Q7-C7*HLOOKUP(A7,Assumption!$A$15:$I$16,2,1))</f>
        <v>248536</v>
      </c>
    </row>
    <row r="8" customFormat="false" ht="15" hidden="false" customHeight="false" outlineLevel="0" collapsed="false">
      <c r="A8" s="27" t="n">
        <f aca="false">IF(A7="","",IF(A7+1&gt;'thong tin khach hang'!$B$5,"",A7+1))</f>
        <v>6</v>
      </c>
      <c r="B8" s="27" t="n">
        <f aca="false">IF(B7="","",IF(B7+1&gt;'thong tin khach hang'!$E$8-1,"",B7+1))</f>
        <v>7</v>
      </c>
      <c r="C8" s="27" t="n">
        <f aca="false">IF(A8&lt;='thong tin khach hang'!$E$9,TP/1000,0)</f>
        <v>30000</v>
      </c>
      <c r="D8" s="27" t="n">
        <f aca="false">IF(A8&lt;='thong tin khach hang'!$E$9,EP/1000,0)</f>
        <v>30000</v>
      </c>
      <c r="E8" s="27" t="n">
        <f aca="false">C8*HLOOKUP(A8,Assumption!$A$10:$G$12,2,1)+D8*HLOOKUP(A8,Assumption!$A$10:$G$12,3,1)</f>
        <v>1500</v>
      </c>
      <c r="F8" s="27" t="n">
        <f aca="false">C8+D8-E8</f>
        <v>58500</v>
      </c>
      <c r="G8" s="28" t="n">
        <f aca="false">IF(A8="","",IF('thong tin khach hang'!$E$7="Cơ bản",MAX(SA/1000,'Minh họa quyền lợi'!I8),SA/1000+'Minh họa quyền lợi'!I8))</f>
        <v>1100000</v>
      </c>
      <c r="H8" s="28" t="n">
        <f aca="false">ROUND(SUMIF('Account value 7%'!$B$3:$B$1202,'Minh họa quyền lợi'!A8,'Account value 7%'!$N$3:$N$795)/1000,0)</f>
        <v>1725</v>
      </c>
      <c r="I8" s="28" t="n">
        <f aca="true">IF(A8="","",ROUND(OFFSET('Account value 7%'!$O$2,12*'Minh họa quyền lợi'!A8,0,1,1)/1000,0))</f>
        <v>376797</v>
      </c>
      <c r="J8" s="28" t="n">
        <f aca="false">IF(A8="","",I8-C8*HLOOKUP(A8,Assumption!$A$15:$I$16,2,1))</f>
        <v>361797</v>
      </c>
      <c r="K8" s="28" t="n">
        <f aca="false">IF(A8="","",IF('thong tin khach hang'!$E$7="Cơ bản",MAX(SA/1000,'Minh họa quyền lợi'!M8),SA/1000+'Minh họa quyền lợi'!M8))</f>
        <v>1100000</v>
      </c>
      <c r="L8" s="28" t="n">
        <f aca="false">ROUND(SUMIF('Account value 5%'!$B$3:$B$1202,'Minh họa quyền lợi'!A8,'Account value 5%'!$N$3:$N$795)/1000,0)</f>
        <v>1325</v>
      </c>
      <c r="M8" s="28" t="n">
        <f aca="true">IF(A8="","",ROUND(OFFSET('Account value 5%'!$O$2,12*'Minh họa quyền lợi'!A8,0,1,1)/1000,0))</f>
        <v>352029</v>
      </c>
      <c r="N8" s="28" t="n">
        <f aca="false">IF(A8="","",M8-C8*HLOOKUP(A8,Assumption!$A$15:$I$16,2,1))</f>
        <v>337029</v>
      </c>
      <c r="O8" s="28" t="n">
        <f aca="false">IF(A8="","",IF('thong tin khach hang'!$E$7="Cơ bản",MAX(SA/1000,'Minh họa quyền lợi'!Q8),SA/1000+'Minh họa quyền lợi'!Q8))</f>
        <v>1100000</v>
      </c>
      <c r="P8" s="28" t="n">
        <f aca="false">ROUND(SUMIF('Account value cam kết'!$B$3:$B$1202,'Minh họa quyền lợi'!A8,'Account value cam kết'!$N$3:$N$795)/1000,0)</f>
        <v>1114</v>
      </c>
      <c r="Q8" s="28" t="n">
        <f aca="true">IF(A8="","",ROUND(OFFSET('Account value cam kết'!$O$2,12*'Minh họa quyền lợi'!A8,0,1,1)/1000,0))</f>
        <v>335613</v>
      </c>
      <c r="R8" s="28" t="n">
        <f aca="false">IF(A8="","",Q8-C8*HLOOKUP(A8,Assumption!$A$15:$I$16,2,1))</f>
        <v>320613</v>
      </c>
    </row>
    <row r="9" customFormat="false" ht="15" hidden="false" customHeight="false" outlineLevel="0" collapsed="false">
      <c r="A9" s="27" t="n">
        <f aca="false">IF(A8="","",IF(A8+1&gt;'thong tin khach hang'!$B$5,"",A8+1))</f>
        <v>7</v>
      </c>
      <c r="B9" s="27" t="n">
        <f aca="false">IF(B8="","",IF(B8+1&gt;'thong tin khach hang'!$E$8-1,"",B8+1))</f>
        <v>8</v>
      </c>
      <c r="C9" s="27" t="e">
        <f aca="false">IF(A9&lt;=#REF!,tc6p/1000,0)</f>
        <v>#REF!</v>
      </c>
      <c r="D9" s="27" t="n">
        <f aca="false">IF(A9&lt;='thong tin khach hang'!$E$9,EP/1000,0)</f>
        <v>30000</v>
      </c>
      <c r="E9" s="27" t="e">
        <f aca="false">C9*HLOOKUP(A9,Assumption!$A$10:$G$12,2,1)+D9*HLOOKUP(A9,Assumption!$A$10:$G$12,3,1)</f>
        <v>#REF!</v>
      </c>
      <c r="F9" s="27" t="e">
        <f aca="false">C9+D9-E9</f>
        <v>#REF!</v>
      </c>
      <c r="G9" s="28" t="n">
        <f aca="false">IF(A9="","",IF('thong tin khach hang'!$E$7="Cơ bản",MAX(SA/1000,'Minh họa quyền lợi'!I9),SA/1000+'Minh họa quyền lợi'!I9))</f>
        <v>1100000</v>
      </c>
      <c r="H9" s="28" t="n">
        <f aca="false">ROUND(SUMIF('Account value 7%'!$B$3:$B$1202,'Minh họa quyền lợi'!A9,'Account value 7%'!$N$3:$N$795)/1000,0)</f>
        <v>3705</v>
      </c>
      <c r="I9" s="28" t="n">
        <f aca="true">IF(A9="","",ROUND(OFFSET('Account value 7%'!$O$2,12*'Minh họa quyền lợi'!A9,0,1,1)/1000,0))</f>
        <v>467469</v>
      </c>
      <c r="J9" s="28" t="e">
        <f aca="false">IF(A9="","",I9-C9*HLOOKUP(A9,Assumption!$A$15:$I$16,2,1))</f>
        <v>#REF!</v>
      </c>
      <c r="K9" s="28" t="n">
        <f aca="false">IF(A9="","",IF('thong tin khach hang'!$E$7="Cơ bản",MAX(SA/1000,'Minh họa quyền lợi'!M9),SA/1000+'Minh họa quyền lợi'!M9))</f>
        <v>1100000</v>
      </c>
      <c r="L9" s="28" t="n">
        <f aca="false">ROUND(SUMIF('Account value 5%'!$B$3:$B$1202,'Minh họa quyền lợi'!A9,'Account value 5%'!$N$3:$N$795)/1000,0)</f>
        <v>3105</v>
      </c>
      <c r="M9" s="28" t="n">
        <f aca="true">IF(A9="","",ROUND(OFFSET('Account value 5%'!$O$2,12*'Minh họa quyền lợi'!A9,0,1,1)/1000,0))</f>
        <v>432053</v>
      </c>
      <c r="N9" s="28" t="e">
        <f aca="false">IF(A9="","",M9-C9*HLOOKUP(A9,Assumption!$A$15:$I$16,2,1))</f>
        <v>#REF!</v>
      </c>
      <c r="O9" s="28" t="n">
        <f aca="false">IF(A9="","",IF('thong tin khach hang'!$E$7="Cơ bản",MAX(SA/1000,'Minh họa quyền lợi'!Q9),SA/1000+'Minh họa quyền lợi'!Q9))</f>
        <v>1100000</v>
      </c>
      <c r="P9" s="28" t="n">
        <f aca="false">ROUND(SUMIF('Account value cam kết'!$B$3:$B$1202,'Minh họa quyền lợi'!A9,'Account value cam kết'!$N$3:$N$795)/1000,0)</f>
        <v>2702</v>
      </c>
      <c r="Q9" s="28" t="n">
        <f aca="true">IF(A9="","",ROUND(OFFSET('Account value cam kết'!$O$2,12*'Minh họa quyền lợi'!A9,0,1,1)/1000,0))</f>
        <v>403858</v>
      </c>
      <c r="R9" s="28" t="e">
        <f aca="false">IF(A9="","",Q9-C9*HLOOKUP(A9,Assumption!$A$15:$I$16,2,1))</f>
        <v>#REF!</v>
      </c>
    </row>
    <row r="10" customFormat="false" ht="15" hidden="false" customHeight="false" outlineLevel="0" collapsed="false">
      <c r="A10" s="27" t="n">
        <f aca="false">IF(A9="","",IF(A9+1&gt;'thong tin khach hang'!$B$5,"",A9+1))</f>
        <v>8</v>
      </c>
      <c r="B10" s="27" t="n">
        <f aca="false">IF(B9="","",IF(B9+1&gt;'thong tin khach hang'!$E$8-1,"",B9+1))</f>
        <v>9</v>
      </c>
      <c r="C10" s="27" t="n">
        <f aca="false">IF(A10&lt;='thong tin khach hang'!$E$9,TP/1000,0)</f>
        <v>30000</v>
      </c>
      <c r="D10" s="27" t="n">
        <f aca="false">IF(A10&lt;='thong tin khach hang'!$E$9,EP/1000,0)</f>
        <v>30000</v>
      </c>
      <c r="E10" s="27" t="n">
        <f aca="false">C10*HLOOKUP(A10,Assumption!$A$10:$G$12,2,1)+D10*HLOOKUP(A10,Assumption!$A$10:$G$12,3,1)</f>
        <v>1500</v>
      </c>
      <c r="F10" s="27" t="n">
        <f aca="false">C10+D10-E10</f>
        <v>58500</v>
      </c>
      <c r="G10" s="28" t="n">
        <f aca="false">IF(A10="","",IF('thong tin khach hang'!$E$7="Cơ bản",MAX(SA/1000,'Minh họa quyền lợi'!I10),SA/1000+'Minh họa quyền lợi'!I10))</f>
        <v>1100000</v>
      </c>
      <c r="H10" s="28" t="n">
        <f aca="false">ROUND(SUMIF('Account value 7%'!$B$3:$B$1202,'Minh họa quyền lợi'!A10,'Account value 7%'!$N$3:$N$795)/1000,0)</f>
        <v>8608</v>
      </c>
      <c r="I10" s="28" t="n">
        <f aca="true">IF(A10="","",ROUND(OFFSET('Account value 7%'!$O$2,12*'Minh họa quyền lợi'!A10,0,1,1)/1000,0))</f>
        <v>569757</v>
      </c>
      <c r="J10" s="28" t="n">
        <f aca="false">IF(A10="","",I10-C10*HLOOKUP(A10,Assumption!$A$15:$I$16,2,1))</f>
        <v>569757</v>
      </c>
      <c r="L10" s="28" t="n">
        <f aca="false">ROUND(SUMIF('Account value 5%'!$B$3:$B$1202,'Minh họa quyền lợi'!A10,'Account value 5%'!$N$3:$N$795)/1000,0)</f>
        <v>5023</v>
      </c>
      <c r="M10" s="28" t="n">
        <f aca="true">IF(A10="","",ROUND(OFFSET('Account value 5%'!$O$2,12*'Minh họa quyền lợi'!A10,0,1,1)/1000,0))</f>
        <v>518271</v>
      </c>
      <c r="N10" s="28" t="n">
        <f aca="false">IF(A10="","",M10-C10*HLOOKUP(A10,Assumption!$A$15:$I$16,2,1))</f>
        <v>518271</v>
      </c>
      <c r="O10" s="28" t="n">
        <f aca="false">IF(A10="","",IF('thong tin khach hang'!$E$7="Cơ bản",MAX(SA/1000,'Minh họa quyền lợi'!Q10),SA/1000+'Minh họa quyền lợi'!Q10))</f>
        <v>1100000</v>
      </c>
      <c r="P10" s="28" t="n">
        <f aca="false">ROUND(SUMIF('Account value cam kết'!$B$3:$B$1202,'Minh họa quyền lợi'!A10,'Account value cam kết'!$N$3:$N$795)/1000,0)</f>
        <v>4337</v>
      </c>
      <c r="Q10" s="28" t="n">
        <f aca="true">IF(A10="","",ROUND(OFFSET('Account value cam kết'!$O$2,12*'Minh họa quyền lợi'!A10,0,1,1)/1000,0))</f>
        <v>474343</v>
      </c>
      <c r="R10" s="28" t="n">
        <f aca="false">IF(A10="","",Q10-C10*HLOOKUP(A10,Assumption!$A$15:$I$16,2,1))</f>
        <v>474343</v>
      </c>
    </row>
    <row r="11" customFormat="false" ht="15" hidden="false" customHeight="false" outlineLevel="0" collapsed="false">
      <c r="A11" s="27" t="n">
        <f aca="false">IF(A10="","",IF(A10+1&gt;'thong tin khach hang'!$B$5,"",A10+1))</f>
        <v>9</v>
      </c>
      <c r="B11" s="27" t="n">
        <f aca="false">IF(B10="","",IF(B10+1&gt;'thong tin khach hang'!$E$8-1,"",B10+1))</f>
        <v>10</v>
      </c>
      <c r="C11" s="27" t="n">
        <f aca="false">IF(A11&lt;='thong tin khach hang'!$E$9,TP/1000,0)</f>
        <v>30000</v>
      </c>
      <c r="D11" s="27" t="n">
        <f aca="false">IF(A11&lt;='thong tin khach hang'!$E$9,EP/1000,0)</f>
        <v>30000</v>
      </c>
      <c r="E11" s="27" t="n">
        <f aca="false">C11*HLOOKUP(A11,Assumption!$A$10:$G$12,2,1)+D11*HLOOKUP(A11,Assumption!$A$10:$G$12,3,1)</f>
        <v>1500</v>
      </c>
      <c r="F11" s="27" t="n">
        <f aca="false">C11+D11-E11</f>
        <v>58500</v>
      </c>
      <c r="G11" s="28" t="n">
        <f aca="false">IF(A11="","",IF('thong tin khach hang'!$E$7="Cơ bản",MAX(SA/1000,'Minh họa quyền lợi'!I11),SA/1000+'Minh họa quyền lợi'!I11))</f>
        <v>1100000</v>
      </c>
      <c r="H11" s="28" t="n">
        <f aca="false">ROUND(SUMIF('Account value 7%'!$B$3:$B$1202,'Minh họa quyền lợi'!A11,'Account value 7%'!$N$3:$N$795)/1000,0)</f>
        <v>16659</v>
      </c>
      <c r="I11" s="28" t="n">
        <f aca="true">IF(A11="","",ROUND(OFFSET('Account value 7%'!$O$2,12*'Minh họa quyền lợi'!A11,0,1,1)/1000,0))</f>
        <v>687860</v>
      </c>
      <c r="J11" s="28" t="n">
        <f aca="false">IF(A11="","",I11-C11*HLOOKUP(A11,Assumption!$A$15:$I$16,2,1))</f>
        <v>687860</v>
      </c>
      <c r="K11" s="28" t="n">
        <f aca="false">IF(A10="","",IF('thong tin khach hang'!$E$7="Cơ bản",MAX(SA/1000,'Minh họa quyền lợi'!M10),SA/1000+'Minh họa quyền lợi'!M10))</f>
        <v>1100000</v>
      </c>
      <c r="L11" s="28" t="n">
        <f aca="false">ROUND(SUMIF('Account value 5%'!$B$3:$B$1202,'Minh họa quyền lợi'!A11,'Account value 5%'!$N$3:$N$795)/1000,0)</f>
        <v>14219</v>
      </c>
      <c r="M11" s="28" t="n">
        <f aca="true">IF(A11="","",ROUND(OFFSET('Account value 5%'!$O$2,12*'Minh họa quyền lợi'!A11,0,1,1)/1000,0))</f>
        <v>618452</v>
      </c>
      <c r="N11" s="28" t="n">
        <f aca="false">IF(A11="","",M11-C11*HLOOKUP(A11,Assumption!$A$15:$I$16,2,1))</f>
        <v>618452</v>
      </c>
      <c r="O11" s="28" t="n">
        <f aca="false">IF(A11="","",IF('thong tin khach hang'!$E$7="Cơ bản",MAX(SA/1000,'Minh họa quyền lợi'!Q11),SA/1000+'Minh họa quyền lợi'!Q11))</f>
        <v>1100000</v>
      </c>
      <c r="P11" s="28" t="n">
        <f aca="false">ROUND(SUMIF('Account value cam kết'!$B$3:$B$1202,'Minh họa quyền lợi'!A11,'Account value cam kết'!$N$3:$N$795)/1000,0)</f>
        <v>9253</v>
      </c>
      <c r="Q11" s="28" t="n">
        <f aca="true">IF(A11="","",ROUND(OFFSET('Account value cam kết'!$O$2,12*'Minh họa quyền lợi'!A11,0,1,1)/1000,0))</f>
        <v>547709</v>
      </c>
      <c r="R11" s="28" t="n">
        <f aca="false">IF(A11="","",Q11-C11*HLOOKUP(A11,Assumption!$A$15:$I$16,2,1))</f>
        <v>547709</v>
      </c>
    </row>
    <row r="12" customFormat="false" ht="15" hidden="false" customHeight="false" outlineLevel="0" collapsed="false">
      <c r="A12" s="27" t="n">
        <f aca="false">IF(A11="","",IF(A11+1&gt;'thong tin khach hang'!$B$5,"",A11+1))</f>
        <v>10</v>
      </c>
      <c r="B12" s="27" t="n">
        <f aca="false">IF(B11="","",IF(B11+1&gt;'thong tin khach hang'!$E$8-1,"",B11+1))</f>
        <v>11</v>
      </c>
      <c r="C12" s="27" t="n">
        <f aca="false">IF(A12&lt;='thong tin khach hang'!$E$9,TP/1000,0)</f>
        <v>30000</v>
      </c>
      <c r="D12" s="27" t="n">
        <f aca="false">IF(A12&lt;='thong tin khach hang'!$E$9,EP/1000,0)</f>
        <v>30000</v>
      </c>
      <c r="E12" s="27" t="n">
        <f aca="false">C12*HLOOKUP(A12,Assumption!$A$10:$G$12,2,1)+D12*HLOOKUP(A12,Assumption!$A$10:$G$12,3,1)</f>
        <v>1500</v>
      </c>
      <c r="F12" s="27" t="n">
        <f aca="false">C12+D12-E12</f>
        <v>58500</v>
      </c>
      <c r="G12" s="28" t="n">
        <f aca="false">IF(A12="","",IF('thong tin khach hang'!$E$7="Cơ bản",MAX(SA/1000,'Minh họa quyền lợi'!I12),SA/1000+'Minh họa quyền lợi'!I12))</f>
        <v>1100000</v>
      </c>
      <c r="H12" s="28" t="n">
        <f aca="false">ROUND(SUMIF('Account value 7%'!$B$3:$B$1202,'Minh họa quyền lợi'!A12,'Account value 7%'!$N$3:$N$795)/1000,0)</f>
        <v>22301</v>
      </c>
      <c r="I12" s="28" t="n">
        <f aca="true">IF(A12="","",ROUND(OFFSET('Account value 7%'!$O$2,12*'Minh họa quyền lợi'!A12,0,1,1)/1000,0))</f>
        <v>820399</v>
      </c>
      <c r="J12" s="28" t="n">
        <f aca="false">IF(A12="","",I12-C12*HLOOKUP(A12,Assumption!$A$15:$I$16,2,1))</f>
        <v>820399</v>
      </c>
      <c r="K12" s="28" t="n">
        <f aca="false">IF(A12="","",IF('thong tin khach hang'!$E$7="Cơ bản",MAX(SA/1000,'Minh họa quyền lợi'!M12),SA/1000+'Minh họa quyền lợi'!M12))</f>
        <v>1100000</v>
      </c>
      <c r="L12" s="28" t="n">
        <f aca="false">ROUND(SUMIF('Account value 5%'!$B$3:$B$1202,'Minh họa quyền lợi'!A12,'Account value 5%'!$N$3:$N$795)/1000,0)</f>
        <v>18959</v>
      </c>
      <c r="M12" s="28" t="n">
        <f aca="true">IF(A12="","",ROUND(OFFSET('Account value 5%'!$O$2,12*'Minh họa quyền lợi'!A12,0,1,1)/1000,0))</f>
        <v>728780</v>
      </c>
      <c r="N12" s="28" t="n">
        <f aca="false">IF(A12="","",M12-C12*HLOOKUP(A12,Assumption!$A$15:$I$16,2,1))</f>
        <v>728780</v>
      </c>
      <c r="O12" s="28" t="n">
        <f aca="false">IF(A12="","",IF('thong tin khach hang'!$E$7="Cơ bản",MAX(SA/1000,'Minh họa quyền lợi'!Q12),SA/1000+'Minh họa quyền lợi'!Q12))</f>
        <v>1100000</v>
      </c>
      <c r="P12" s="28" t="n">
        <f aca="false">ROUND(SUMIF('Account value cam kết'!$B$3:$B$1202,'Minh họa quyền lợi'!A12,'Account value cam kết'!$N$3:$N$795)/1000,0)</f>
        <v>15539</v>
      </c>
      <c r="Q12" s="28" t="n">
        <f aca="true">IF(A12="","",ROUND(OFFSET('Account value cam kết'!$O$2,12*'Minh họa quyền lợi'!A12,0,1,1)/1000,0))</f>
        <v>623044</v>
      </c>
      <c r="R12" s="28" t="n">
        <f aca="false">IF(A12="","",Q12-C12*HLOOKUP(A12,Assumption!$A$15:$I$16,2,1))</f>
        <v>623044</v>
      </c>
    </row>
    <row r="13" customFormat="false" ht="15" hidden="false" customHeight="false" outlineLevel="0" collapsed="false">
      <c r="A13" s="27" t="n">
        <f aca="false">IF(A12="","",IF(A12+1&gt;'thong tin khach hang'!$B$5,"",A12+1))</f>
        <v>11</v>
      </c>
      <c r="B13" s="27" t="n">
        <f aca="false">IF(B12="","",IF(B12+1&gt;'thong tin khach hang'!$E$8-1,"",B12+1))</f>
        <v>12</v>
      </c>
      <c r="C13" s="27" t="n">
        <f aca="false">IF(A13&lt;='thong tin khach hang'!$E$9,TP/1000,0)</f>
        <v>30000</v>
      </c>
      <c r="D13" s="27" t="n">
        <f aca="false">IF(A13&lt;='thong tin khach hang'!$E$9,EP/1000,0)</f>
        <v>30000</v>
      </c>
      <c r="E13" s="27" t="n">
        <f aca="false">C13*HLOOKUP(A13,Assumption!$A$10:$G$12,2,1)+D13*HLOOKUP(A13,Assumption!$A$10:$G$12,3,1)</f>
        <v>1500</v>
      </c>
      <c r="F13" s="27" t="n">
        <f aca="false">C13+D13-E13</f>
        <v>58500</v>
      </c>
      <c r="G13" s="28" t="n">
        <f aca="false">IF(A13="","",IF('thong tin khach hang'!$E$7="Cơ bản",MAX(SA/1000,'Minh họa quyền lợi'!I13),SA/1000+'Minh họa quyền lợi'!I13))</f>
        <v>1100000</v>
      </c>
      <c r="H13" s="28" t="n">
        <f aca="false">ROUND(SUMIF('Account value 7%'!$B$3:$B$1202,'Minh họa quyền lợi'!A13,'Account value 7%'!$N$3:$N$795)/1000,0)</f>
        <v>28646</v>
      </c>
      <c r="I13" s="28" t="n">
        <f aca="true">IF(A13="","",ROUND(OFFSET('Account value 7%'!$O$2,12*'Minh họa quyền lợi'!A13,0,1,1)/1000,0))</f>
        <v>969153</v>
      </c>
      <c r="J13" s="28" t="n">
        <f aca="false">IF(A13="","",I13-C13*HLOOKUP(A13,Assumption!$A$15:$I$16,2,1))</f>
        <v>969153</v>
      </c>
      <c r="K13" s="28" t="n">
        <f aca="false">IF(A13="","",IF('thong tin khach hang'!$E$7="Cơ bản",MAX(SA/1000,'Minh họa quyền lợi'!M13),SA/1000+'Minh họa quyền lợi'!M13))</f>
        <v>1100000</v>
      </c>
      <c r="L13" s="28" t="n">
        <f aca="false">ROUND(SUMIF('Account value 5%'!$B$3:$B$1202,'Minh họa quyền lợi'!A13,'Account value 5%'!$N$3:$N$795)/1000,0)</f>
        <v>24239</v>
      </c>
      <c r="M13" s="28" t="n">
        <f aca="true">IF(A13="","",ROUND(OFFSET('Account value 5%'!$O$2,12*'Minh họa quyền lợi'!A13,0,1,1)/1000,0))</f>
        <v>850346</v>
      </c>
      <c r="N13" s="28" t="n">
        <f aca="false">IF(A13="","",M13-C13*HLOOKUP(A13,Assumption!$A$15:$I$16,2,1))</f>
        <v>850346</v>
      </c>
      <c r="O13" s="28" t="n">
        <f aca="false">IF(A13="","",IF('thong tin khach hang'!$E$7="Cơ bản",MAX(SA/1000,'Minh họa quyền lợi'!Q13),SA/1000+'Minh họa quyền lợi'!Q13))</f>
        <v>1100000</v>
      </c>
      <c r="P13" s="28" t="n">
        <f aca="false">ROUND(SUMIF('Account value cam kết'!$B$3:$B$1202,'Minh họa quyền lợi'!A13,'Account value cam kết'!$N$3:$N$795)/1000,0)</f>
        <v>19088</v>
      </c>
      <c r="Q13" s="28" t="n">
        <f aca="true">IF(A13="","",ROUND(OFFSET('Account value cam kết'!$O$2,12*'Minh họa quyền lợi'!A13,0,1,1)/1000,0))</f>
        <v>694037</v>
      </c>
      <c r="R13" s="28" t="n">
        <f aca="false">IF(A13="","",Q13-C13*HLOOKUP(A13,Assumption!$A$15:$I$16,2,1))</f>
        <v>694037</v>
      </c>
    </row>
    <row r="14" customFormat="false" ht="15" hidden="false" customHeight="false" outlineLevel="0" collapsed="false">
      <c r="A14" s="27" t="n">
        <f aca="false">IF(A13="","",IF(A13+1&gt;'thong tin khach hang'!$B$5,"",A13+1))</f>
        <v>12</v>
      </c>
      <c r="B14" s="27" t="n">
        <f aca="false">IF(B13="","",IF(B13+1&gt;'thong tin khach hang'!$E$8-1,"",B13+1))</f>
        <v>13</v>
      </c>
      <c r="C14" s="27" t="n">
        <f aca="false">IF(A14&lt;='thong tin khach hang'!$E$9,TP/1000,0)</f>
        <v>30000</v>
      </c>
      <c r="D14" s="27" t="n">
        <f aca="false">IF(A14&lt;='thong tin khach hang'!$E$9,EP/1000,0)</f>
        <v>30000</v>
      </c>
      <c r="E14" s="27" t="n">
        <f aca="false">C14*HLOOKUP(A14,Assumption!$A$10:$G$12,2,1)+D14*HLOOKUP(A14,Assumption!$A$10:$G$12,3,1)</f>
        <v>1500</v>
      </c>
      <c r="F14" s="27" t="n">
        <f aca="false">C14+D14-E14</f>
        <v>58500</v>
      </c>
      <c r="G14" s="28" t="n">
        <f aca="false">IF(A14="","",IF('thong tin khach hang'!$E$7="Cơ bản",MAX(SA/1000,'Minh họa quyền lợi'!I14),SA/1000+'Minh họa quyền lợi'!I14))</f>
        <v>1145655</v>
      </c>
      <c r="H14" s="28" t="n">
        <f aca="false">ROUND(SUMIF('Account value 7%'!$B$3:$B$1202,'Minh họa quyền lợi'!A14,'Account value 7%'!$N$3:$N$795)/1000,0)</f>
        <v>45196</v>
      </c>
      <c r="I14" s="28" t="n">
        <f aca="true">IF(A14="","",ROUND(OFFSET('Account value 7%'!$O$2,12*'Minh họa quyền lợi'!A14,0,1,1)/1000,0))</f>
        <v>1145655</v>
      </c>
      <c r="J14" s="28" t="n">
        <f aca="false">IF(A14="","",I14-C14*HLOOKUP(A14,Assumption!$A$15:$I$16,2,1))</f>
        <v>1145655</v>
      </c>
      <c r="K14" s="28" t="n">
        <f aca="false">IF(A14="","",IF('thong tin khach hang'!$E$7="Cơ bản",MAX(SA/1000,'Minh họa quyền lợi'!M14),SA/1000+'Minh họa quyền lợi'!M14))</f>
        <v>1100000</v>
      </c>
      <c r="L14" s="28" t="n">
        <f aca="false">ROUND(SUMIF('Account value 5%'!$B$3:$B$1202,'Minh họa quyền lợi'!A14,'Account value 5%'!$N$3:$N$795)/1000,0)</f>
        <v>30057</v>
      </c>
      <c r="M14" s="28" t="n">
        <f aca="true">IF(A14="","",ROUND(OFFSET('Account value 5%'!$O$2,12*'Minh họa quyền lợi'!A14,0,1,1)/1000,0))</f>
        <v>984292</v>
      </c>
      <c r="N14" s="28" t="n">
        <f aca="false">IF(A14="","",M14-C14*HLOOKUP(A14,Assumption!$A$15:$I$16,2,1))</f>
        <v>984292</v>
      </c>
      <c r="O14" s="28" t="n">
        <f aca="false">IF(A14="","",IF('thong tin khach hang'!$E$7="Cơ bản",MAX(SA/1000,'Minh họa quyền lợi'!Q14),SA/1000+'Minh họa quyền lợi'!Q14))</f>
        <v>1100000</v>
      </c>
      <c r="P14" s="28" t="n">
        <f aca="false">ROUND(SUMIF('Account value cam kết'!$B$3:$B$1202,'Minh họa quyền lợi'!A14,'Account value cam kết'!$N$3:$N$795)/1000,0)</f>
        <v>22529</v>
      </c>
      <c r="Q14" s="28" t="n">
        <f aca="true">IF(A14="","",ROUND(OFFSET('Account value cam kết'!$O$2,12*'Minh họa quyền lợi'!A14,0,1,1)/1000,0))</f>
        <v>766635</v>
      </c>
      <c r="R14" s="28" t="n">
        <f aca="false">IF(A14="","",Q14-C14*HLOOKUP(A14,Assumption!$A$15:$I$16,2,1))</f>
        <v>766635</v>
      </c>
    </row>
    <row r="15" customFormat="false" ht="15" hidden="false" customHeight="false" outlineLevel="0" collapsed="false">
      <c r="A15" s="27" t="n">
        <f aca="false">IF(A14="","",IF(A14+1&gt;'thong tin khach hang'!$B$5,"",A14+1))</f>
        <v>13</v>
      </c>
      <c r="B15" s="27" t="n">
        <f aca="false">IF(B14="","",IF(B14+1&gt;'thong tin khach hang'!$E$8-1,"",B14+1))</f>
        <v>14</v>
      </c>
      <c r="C15" s="27" t="n">
        <f aca="false">IF(A15&lt;='thong tin khach hang'!$E$9,TP/1000,0)</f>
        <v>30000</v>
      </c>
      <c r="D15" s="27" t="n">
        <f aca="false">IF(A15&lt;='thong tin khach hang'!$E$9,EP/1000,0)</f>
        <v>30000</v>
      </c>
      <c r="E15" s="27" t="n">
        <f aca="false">C15*HLOOKUP(A15,Assumption!$A$10:$G$12,2,1)+D15*HLOOKUP(A15,Assumption!$A$10:$G$12,3,1)</f>
        <v>1500</v>
      </c>
      <c r="F15" s="27" t="n">
        <f aca="false">C15+D15-E15</f>
        <v>58500</v>
      </c>
      <c r="G15" s="28" t="n">
        <f aca="false">IF(A15="","",IF('thong tin khach hang'!$E$7="Cơ bản",MAX(SA/1000,'Minh họa quyền lợi'!I15),SA/1000+'Minh họa quyền lợi'!I15))</f>
        <v>1356497</v>
      </c>
      <c r="H15" s="28" t="n">
        <f aca="false">ROUND(SUMIF('Account value 7%'!$B$3:$B$1202,'Minh họa quyền lợi'!A15,'Account value 7%'!$N$3:$N$795)/1000,0)</f>
        <v>66280</v>
      </c>
      <c r="I15" s="28" t="n">
        <f aca="true">IF(A15="","",ROUND(OFFSET('Account value 7%'!$O$2,12*'Minh họa quyền lợi'!A15,0,1,1)/1000,0))</f>
        <v>1356497</v>
      </c>
      <c r="J15" s="28" t="n">
        <f aca="false">IF(A15="","",I15-C15*HLOOKUP(A15,Assumption!$A$15:$I$16,2,1))</f>
        <v>1356497</v>
      </c>
      <c r="K15" s="28" t="n">
        <f aca="false">IF(A15="","",IF('thong tin khach hang'!$E$7="Cơ bản",MAX(SA/1000,'Minh họa quyền lợi'!M15),SA/1000+'Minh họa quyền lợi'!M15))</f>
        <v>1143077</v>
      </c>
      <c r="L15" s="28" t="n">
        <f aca="false">ROUND(SUMIF('Account value 5%'!$B$3:$B$1202,'Minh họa quyền lợi'!A15,'Account value 5%'!$N$3:$N$795)/1000,0)</f>
        <v>47538</v>
      </c>
      <c r="M15" s="28" t="n">
        <f aca="true">IF(A15="","",ROUND(OFFSET('Account value 5%'!$O$2,12*'Minh họa quyền lợi'!A15,0,1,1)/1000,0))</f>
        <v>1143077</v>
      </c>
      <c r="N15" s="28" t="n">
        <f aca="false">IF(A15="","",M15-C15*HLOOKUP(A15,Assumption!$A$15:$I$16,2,1))</f>
        <v>1143077</v>
      </c>
      <c r="O15" s="28" t="n">
        <f aca="false">IF(A15="","",IF('thong tin khach hang'!$E$7="Cơ bản",MAX(SA/1000,'Minh họa quyền lợi'!Q15),SA/1000+'Minh họa quyền lợi'!Q15))</f>
        <v>1100000</v>
      </c>
      <c r="P15" s="28" t="n">
        <f aca="false">ROUND(SUMIF('Account value cam kết'!$B$3:$B$1202,'Minh họa quyền lợi'!A15,'Account value cam kết'!$N$3:$N$795)/1000,0)</f>
        <v>26001</v>
      </c>
      <c r="Q15" s="28" t="n">
        <f aca="true">IF(A15="","",ROUND(OFFSET('Account value cam kết'!$O$2,12*'Minh họa quyền lợi'!A15,0,1,1)/1000,0))</f>
        <v>840888</v>
      </c>
      <c r="R15" s="28" t="n">
        <f aca="false">IF(A15="","",Q15-C15*HLOOKUP(A15,Assumption!$A$15:$I$16,2,1))</f>
        <v>840888</v>
      </c>
    </row>
    <row r="16" customFormat="false" ht="15" hidden="false" customHeight="false" outlineLevel="0" collapsed="false">
      <c r="A16" s="27" t="n">
        <f aca="false">IF(A15="","",IF(A15+1&gt;'thong tin khach hang'!$B$5,"",A15+1))</f>
        <v>14</v>
      </c>
      <c r="B16" s="27" t="n">
        <f aca="false">IF(B15="","",IF(B15+1&gt;'thong tin khach hang'!$E$8-1,"",B15+1))</f>
        <v>15</v>
      </c>
      <c r="C16" s="27" t="n">
        <f aca="false">IF(A16&lt;='thong tin khach hang'!$E$9,TP/1000,0)</f>
        <v>30000</v>
      </c>
      <c r="D16" s="27" t="n">
        <f aca="false">IF(A16&lt;='thong tin khach hang'!$E$9,EP/1000,0)</f>
        <v>30000</v>
      </c>
      <c r="E16" s="27" t="n">
        <f aca="false">C16*HLOOKUP(A16,Assumption!$A$10:$G$12,2,1)+D16*HLOOKUP(A16,Assumption!$A$10:$G$12,3,1)</f>
        <v>1500</v>
      </c>
      <c r="F16" s="27" t="n">
        <f aca="false">C16+D16-E16</f>
        <v>58500</v>
      </c>
      <c r="G16" s="28" t="n">
        <f aca="false">IF(A16="","",IF('thong tin khach hang'!$E$7="Cơ bản",MAX(SA/1000,'Minh họa quyền lợi'!I16),SA/1000+'Minh họa quyền lợi'!I16))</f>
        <v>1597648</v>
      </c>
      <c r="H16" s="28" t="n">
        <f aca="false">ROUND(SUMIF('Account value 7%'!$B$3:$B$1202,'Minh họa quyền lợi'!A16,'Account value 7%'!$N$3:$N$795)/1000,0)</f>
        <v>81364</v>
      </c>
      <c r="I16" s="28" t="n">
        <f aca="true">IF(A16="","",ROUND(OFFSET('Account value 7%'!$O$2,12*'Minh họa quyền lợi'!A16,0,1,1)/1000,0))</f>
        <v>1597648</v>
      </c>
      <c r="J16" s="28" t="n">
        <f aca="false">IF(A16="","",I16-C16*HLOOKUP(A16,Assumption!$A$15:$I$16,2,1))</f>
        <v>1597648</v>
      </c>
      <c r="K16" s="28" t="n">
        <f aca="false">IF(A16="","",IF('thong tin khach hang'!$E$7="Cơ bản",MAX(SA/1000,'Minh họa quyền lợi'!M16),SA/1000+'Minh họa quyền lợi'!M16))</f>
        <v>1328892</v>
      </c>
      <c r="L16" s="28" t="n">
        <f aca="false">ROUND(SUMIF('Account value 5%'!$B$3:$B$1202,'Minh họa quyền lợi'!A16,'Account value 5%'!$N$3:$N$795)/1000,0)</f>
        <v>66034</v>
      </c>
      <c r="M16" s="28" t="n">
        <f aca="true">IF(A16="","",ROUND(OFFSET('Account value 5%'!$O$2,12*'Minh họa quyền lợi'!A16,0,1,1)/1000,0))</f>
        <v>1328892</v>
      </c>
      <c r="N16" s="28" t="n">
        <f aca="false">IF(A16="","",M16-C16*HLOOKUP(A16,Assumption!$A$15:$I$16,2,1))</f>
        <v>1328892</v>
      </c>
      <c r="O16" s="28" t="n">
        <f aca="false">IF(A16="","",IF('thong tin khach hang'!$E$7="Cơ bản",MAX(SA/1000,'Minh họa quyền lợi'!Q16),SA/1000+'Minh họa quyền lợi'!Q16))</f>
        <v>1100000</v>
      </c>
      <c r="P16" s="28" t="n">
        <f aca="false">ROUND(SUMIF('Account value cam kết'!$B$3:$B$1202,'Minh họa quyền lợi'!A16,'Account value cam kết'!$N$3:$N$795)/1000,0)</f>
        <v>29551</v>
      </c>
      <c r="Q16" s="28" t="n">
        <f aca="true">IF(A16="","",ROUND(OFFSET('Account value cam kết'!$O$2,12*'Minh họa quyền lợi'!A16,0,1,1)/1000,0))</f>
        <v>916833</v>
      </c>
      <c r="R16" s="28" t="n">
        <f aca="false">IF(A16="","",Q16-C16*HLOOKUP(A16,Assumption!$A$15:$I$16,2,1))</f>
        <v>916833</v>
      </c>
    </row>
    <row r="17" customFormat="false" ht="15" hidden="false" customHeight="false" outlineLevel="0" collapsed="false">
      <c r="A17" s="27" t="n">
        <f aca="false">IF(A16="","",IF(A16+1&gt;'thong tin khach hang'!$B$5,"",A16+1))</f>
        <v>15</v>
      </c>
      <c r="B17" s="27" t="n">
        <f aca="false">IF(B16="","",IF(B16+1&gt;'thong tin khach hang'!$E$8-1,"",B16+1))</f>
        <v>16</v>
      </c>
      <c r="C17" s="27" t="n">
        <f aca="false">IF(A17&lt;='thong tin khach hang'!$E$9,TP/1000,0)</f>
        <v>30000</v>
      </c>
      <c r="D17" s="27" t="n">
        <f aca="false">IF(A17&lt;='thong tin khach hang'!$E$9,EP/1000,0)</f>
        <v>30000</v>
      </c>
      <c r="E17" s="27" t="n">
        <f aca="false">C17*HLOOKUP(A17,Assumption!$A$10:$G$12,2,1)+D17*HLOOKUP(A17,Assumption!$A$10:$G$12,3,1)</f>
        <v>1500</v>
      </c>
      <c r="F17" s="27" t="n">
        <f aca="false">C17+D17-E17</f>
        <v>58500</v>
      </c>
      <c r="G17" s="28" t="n">
        <f aca="false">IF(A17="","",IF('thong tin khach hang'!$E$7="Cơ bản",MAX(SA/1000,'Minh họa quyền lợi'!I17),SA/1000+'Minh họa quyền lợi'!I17))</f>
        <v>1873506</v>
      </c>
      <c r="H17" s="28" t="n">
        <f aca="false">ROUND(SUMIF('Account value 7%'!$B$3:$B$1202,'Minh họa quyền lợi'!A17,'Account value 7%'!$N$3:$N$795)/1000,0)</f>
        <v>98657</v>
      </c>
      <c r="I17" s="28" t="n">
        <f aca="true">IF(A17="","",ROUND(OFFSET('Account value 7%'!$O$2,12*'Minh họa quyền lợi'!A17,0,1,1)/1000,0))</f>
        <v>1873506</v>
      </c>
      <c r="J17" s="28" t="n">
        <f aca="false">IF(A17="","",I17-C17*HLOOKUP(A17,Assumption!$A$15:$I$16,2,1))</f>
        <v>1873506</v>
      </c>
      <c r="K17" s="28" t="n">
        <f aca="false">IF(A17="","",IF('thong tin khach hang'!$E$7="Cơ bản",MAX(SA/1000,'Minh họa quyền lợi'!M17),SA/1000+'Minh họa quyền lợi'!M17))</f>
        <v>1537591</v>
      </c>
      <c r="L17" s="28" t="n">
        <f aca="false">ROUND(SUMIF('Account value 5%'!$B$3:$B$1202,'Minh họa quyền lợi'!A17,'Account value 5%'!$N$3:$N$795)/1000,0)</f>
        <v>79332</v>
      </c>
      <c r="M17" s="28" t="n">
        <f aca="true">IF(A17="","",ROUND(OFFSET('Account value 5%'!$O$2,12*'Minh họa quyền lợi'!A17,0,1,1)/1000,0))</f>
        <v>1537591</v>
      </c>
      <c r="N17" s="28" t="n">
        <f aca="false">IF(A17="","",M17-C17*HLOOKUP(A17,Assumption!$A$15:$I$16,2,1))</f>
        <v>1537591</v>
      </c>
      <c r="O17" s="28" t="n">
        <f aca="false">IF(A17="","",IF('thong tin khach hang'!$E$7="Cơ bản",MAX(SA/1000,'Minh họa quyền lợi'!Q17),SA/1000+'Minh họa quyền lợi'!Q17))</f>
        <v>1100000</v>
      </c>
      <c r="P17" s="28" t="n">
        <f aca="false">ROUND(SUMIF('Account value cam kết'!$B$3:$B$1202,'Minh họa quyền lợi'!A17,'Account value cam kết'!$N$3:$N$795)/1000,0)</f>
        <v>33182</v>
      </c>
      <c r="Q17" s="28" t="n">
        <f aca="true">IF(A17="","",ROUND(OFFSET('Account value cam kết'!$O$2,12*'Minh họa quyền lợi'!A17,0,1,1)/1000,0))</f>
        <v>994509</v>
      </c>
      <c r="R17" s="28" t="n">
        <f aca="false">IF(A17="","",Q17-C17*HLOOKUP(A17,Assumption!$A$15:$I$16,2,1))</f>
        <v>994509</v>
      </c>
    </row>
    <row r="18" customFormat="false" ht="15" hidden="false" customHeight="false" outlineLevel="0" collapsed="false">
      <c r="A18" s="27" t="n">
        <f aca="false">IF(A17="","",IF(A17+1&gt;'thong tin khach hang'!$B$5,"",A17+1))</f>
        <v>16</v>
      </c>
      <c r="B18" s="27" t="n">
        <f aca="false">IF(B17="","",IF(B17+1&gt;'thong tin khach hang'!$E$8-1,"",B17+1))</f>
        <v>17</v>
      </c>
      <c r="C18" s="27" t="n">
        <f aca="false">IF(A18&lt;='thong tin khach hang'!$E$9,TP/1000,0)</f>
        <v>30000</v>
      </c>
      <c r="D18" s="27" t="n">
        <f aca="false">IF(A18&lt;='thong tin khach hang'!$E$9,EP/1000,0)</f>
        <v>30000</v>
      </c>
      <c r="E18" s="27" t="n">
        <f aca="false">C18*HLOOKUP(A18,Assumption!$A$10:$G$12,2,1)+D18*HLOOKUP(A18,Assumption!$A$10:$G$12,3,1)</f>
        <v>1500</v>
      </c>
      <c r="F18" s="27" t="n">
        <f aca="false">C18+D18-E18</f>
        <v>58500</v>
      </c>
      <c r="G18" s="28" t="n">
        <f aca="false">IF(A18="","",IF('thong tin khach hang'!$E$7="Cơ bản",MAX(SA/1000,'Minh họa quyền lợi'!I18),SA/1000+'Minh họa quyền lợi'!I18))</f>
        <v>2189067</v>
      </c>
      <c r="H18" s="28" t="n">
        <f aca="false">ROUND(SUMIF('Account value 7%'!$B$3:$B$1202,'Minh họa quyền lợi'!A18,'Account value 7%'!$N$3:$N$795)/1000,0)</f>
        <v>118438</v>
      </c>
      <c r="I18" s="28" t="n">
        <f aca="true">IF(A18="","",ROUND(OFFSET('Account value 7%'!$O$2,12*'Minh họa quyền lợi'!A18,0,1,1)/1000,0))</f>
        <v>2189067</v>
      </c>
      <c r="J18" s="28" t="n">
        <f aca="false">IF(A18="","",I18-C18*HLOOKUP(A18,Assumption!$A$15:$I$16,2,1))</f>
        <v>2189067</v>
      </c>
      <c r="K18" s="28" t="n">
        <f aca="false">IF(A18="","",IF('thong tin khach hang'!$E$7="Cơ bản",MAX(SA/1000,'Minh họa quyền lợi'!M18),SA/1000+'Minh họa quyền lợi'!M18))</f>
        <v>1772017</v>
      </c>
      <c r="L18" s="28" t="n">
        <f aca="false">ROUND(SUMIF('Account value 5%'!$B$3:$B$1202,'Minh họa quyền lợi'!A18,'Account value 5%'!$N$3:$N$795)/1000,0)</f>
        <v>94291</v>
      </c>
      <c r="M18" s="28" t="n">
        <f aca="true">IF(A18="","",ROUND(OFFSET('Account value 5%'!$O$2,12*'Minh họa quyền lợi'!A18,0,1,1)/1000,0))</f>
        <v>1772017</v>
      </c>
      <c r="N18" s="28" t="n">
        <f aca="false">IF(A18="","",M18-C18*HLOOKUP(A18,Assumption!$A$15:$I$16,2,1))</f>
        <v>1772017</v>
      </c>
      <c r="O18" s="28" t="n">
        <f aca="false">IF(A18="","",IF('thong tin khach hang'!$E$7="Cơ bản",MAX(SA/1000,'Minh họa quyền lợi'!Q18),SA/1000+'Minh họa quyền lợi'!Q18))</f>
        <v>1100000</v>
      </c>
      <c r="P18" s="28" t="n">
        <f aca="false">ROUND(SUMIF('Account value cam kết'!$B$3:$B$1202,'Minh họa quyền lợi'!A18,'Account value cam kết'!$N$3:$N$795)/1000,0)</f>
        <v>50908</v>
      </c>
      <c r="Q18" s="28" t="n">
        <f aca="true">IF(A18="","",ROUND(OFFSET('Account value cam kết'!$O$2,12*'Minh họa quyền lợi'!A18,0,1,1)/1000,0))</f>
        <v>1075565</v>
      </c>
      <c r="R18" s="28" t="n">
        <f aca="false">IF(A18="","",Q18-C18*HLOOKUP(A18,Assumption!$A$15:$I$16,2,1))</f>
        <v>1075565</v>
      </c>
    </row>
    <row r="19" customFormat="false" ht="15" hidden="false" customHeight="false" outlineLevel="0" collapsed="false">
      <c r="A19" s="27" t="n">
        <f aca="false">IF(A18="","",IF(A18+1&gt;'thong tin khach hang'!$B$5,"",A18+1))</f>
        <v>17</v>
      </c>
      <c r="B19" s="27" t="n">
        <f aca="false">IF(B18="","",IF(B18+1&gt;'thong tin khach hang'!$E$8-1,"",B18+1))</f>
        <v>18</v>
      </c>
      <c r="C19" s="27" t="n">
        <f aca="false">IF(A19&lt;='thong tin khach hang'!$E$9,TP/1000,0)</f>
        <v>30000</v>
      </c>
      <c r="D19" s="27" t="n">
        <f aca="false">IF(A19&lt;='thong tin khach hang'!$E$9,EP/1000,0)</f>
        <v>30000</v>
      </c>
      <c r="E19" s="27" t="n">
        <f aca="false">C19*HLOOKUP(A19,Assumption!$A$10:$G$12,2,1)+D19*HLOOKUP(A19,Assumption!$A$10:$G$12,3,1)</f>
        <v>1500</v>
      </c>
      <c r="F19" s="27" t="n">
        <f aca="false">C19+D19-E19</f>
        <v>58500</v>
      </c>
      <c r="G19" s="28" t="n">
        <f aca="false">IF(A19="","",IF('thong tin khach hang'!$E$7="Cơ bản",MAX(SA/1000,'Minh họa quyền lợi'!I19),SA/1000+'Minh họa quyền lợi'!I19))</f>
        <v>2550044</v>
      </c>
      <c r="H19" s="28" t="n">
        <f aca="false">ROUND(SUMIF('Account value 7%'!$B$3:$B$1202,'Minh họa quyền lợi'!A19,'Account value 7%'!$N$3:$N$795)/1000,0)</f>
        <v>141066</v>
      </c>
      <c r="I19" s="28" t="n">
        <f aca="true">IF(A19="","",ROUND(OFFSET('Account value 7%'!$O$2,12*'Minh họa quyền lợi'!A19,0,1,1)/1000,0))</f>
        <v>2550044</v>
      </c>
      <c r="J19" s="28" t="n">
        <f aca="false">IF(A19="","",I19-C19*HLOOKUP(A19,Assumption!$A$15:$I$16,2,1))</f>
        <v>2550044</v>
      </c>
      <c r="K19" s="28" t="n">
        <f aca="false">IF(A19="","",IF('thong tin khach hang'!$E$7="Cơ bản",MAX(SA/1000,'Minh họa quyền lợi'!M19),SA/1000+'Minh họa quyền lợi'!M19))</f>
        <v>2035340</v>
      </c>
      <c r="L19" s="28" t="n">
        <f aca="false">ROUND(SUMIF('Account value 5%'!$B$3:$B$1202,'Minh họa quyền lợi'!A19,'Account value 5%'!$N$3:$N$795)/1000,0)</f>
        <v>111094</v>
      </c>
      <c r="M19" s="28" t="n">
        <f aca="true">IF(A19="","",ROUND(OFFSET('Account value 5%'!$O$2,12*'Minh họa quyền lợi'!A19,0,1,1)/1000,0))</f>
        <v>2035340</v>
      </c>
      <c r="N19" s="28" t="n">
        <f aca="false">IF(A19="","",M19-C19*HLOOKUP(A19,Assumption!$A$15:$I$16,2,1))</f>
        <v>2035340</v>
      </c>
      <c r="O19" s="28" t="n">
        <f aca="false">IF(A19="","",IF('thong tin khach hang'!$E$7="Cơ bản",MAX(SA/1000,'Minh họa quyền lợi'!Q19),SA/1000+'Minh họa quyền lợi'!Q19))</f>
        <v>1156880</v>
      </c>
      <c r="P19" s="28" t="n">
        <f aca="false">ROUND(SUMIF('Account value cam kết'!$B$3:$B$1202,'Minh họa quyền lợi'!A19,'Account value cam kết'!$N$3:$N$795)/1000,0)</f>
        <v>61041</v>
      </c>
      <c r="Q19" s="28" t="n">
        <f aca="true">IF(A19="","",ROUND(OFFSET('Account value cam kết'!$O$2,12*'Minh họa quyền lợi'!A19,0,1,1)/1000,0))</f>
        <v>1156880</v>
      </c>
      <c r="R19" s="28" t="n">
        <f aca="false">IF(A19="","",Q19-C19*HLOOKUP(A19,Assumption!$A$15:$I$16,2,1))</f>
        <v>1156880</v>
      </c>
    </row>
    <row r="20" customFormat="false" ht="15" hidden="false" customHeight="false" outlineLevel="0" collapsed="false">
      <c r="A20" s="27" t="n">
        <f aca="false">IF(A19="","",IF(A19+1&gt;'thong tin khach hang'!$B$5,"",A19+1))</f>
        <v>18</v>
      </c>
      <c r="B20" s="27" t="n">
        <f aca="false">IF(B19="","",IF(B19+1&gt;'thong tin khach hang'!$E$8-1,"",B19+1))</f>
        <v>19</v>
      </c>
      <c r="C20" s="27" t="n">
        <f aca="false">IF(A20&lt;='thong tin khach hang'!$E$9,TP/1000,0)</f>
        <v>30000</v>
      </c>
      <c r="D20" s="27" t="n">
        <f aca="false">IF(A20&lt;='thong tin khach hang'!$E$9,EP/1000,0)</f>
        <v>30000</v>
      </c>
      <c r="E20" s="27" t="n">
        <f aca="false">C20*HLOOKUP(A20,Assumption!$A$10:$G$12,2,1)+D20*HLOOKUP(A20,Assumption!$A$10:$G$12,3,1)</f>
        <v>1500</v>
      </c>
      <c r="F20" s="27" t="n">
        <f aca="false">C20+D20-E20</f>
        <v>58500</v>
      </c>
      <c r="G20" s="28" t="n">
        <f aca="false">IF(A20="","",IF('thong tin khach hang'!$E$7="Cơ bản",MAX(SA/1000,'Minh họa quyền lợi'!I20),SA/1000+'Minh họa quyền lợi'!I20))</f>
        <v>2962975</v>
      </c>
      <c r="H20" s="28" t="n">
        <f aca="false">ROUND(SUMIF('Account value 7%'!$B$3:$B$1202,'Minh họa quyền lợi'!A20,'Account value 7%'!$N$3:$N$795)/1000,0)</f>
        <v>166951</v>
      </c>
      <c r="I20" s="28" t="n">
        <f aca="true">IF(A20="","",ROUND(OFFSET('Account value 7%'!$O$2,12*'Minh họa quyền lợi'!A20,0,1,1)/1000,0))</f>
        <v>2962975</v>
      </c>
      <c r="J20" s="28" t="n">
        <f aca="false">IF(A20="","",I20-C20*HLOOKUP(A20,Assumption!$A$15:$I$16,2,1))</f>
        <v>2962975</v>
      </c>
      <c r="K20" s="28" t="n">
        <f aca="false">IF(A20="","",IF('thong tin khach hang'!$E$7="Cơ bản",MAX(SA/1000,'Minh họa quyền lợi'!M20),SA/1000+'Minh họa quyền lợi'!M20))</f>
        <v>2331123</v>
      </c>
      <c r="L20" s="28" t="n">
        <f aca="false">ROUND(SUMIF('Account value 5%'!$B$3:$B$1202,'Minh họa quyền lợi'!A20,'Account value 5%'!$N$3:$N$795)/1000,0)</f>
        <v>129968</v>
      </c>
      <c r="M20" s="28" t="n">
        <f aca="true">IF(A20="","",ROUND(OFFSET('Account value 5%'!$O$2,12*'Minh họa quyền lợi'!A20,0,1,1)/1000,0))</f>
        <v>2331123</v>
      </c>
      <c r="N20" s="28" t="n">
        <f aca="false">IF(A20="","",M20-C20*HLOOKUP(A20,Assumption!$A$15:$I$16,2,1))</f>
        <v>2331123</v>
      </c>
      <c r="O20" s="28" t="n">
        <f aca="false">IF(A20="","",IF('thong tin khach hang'!$E$7="Cơ bản",MAX(SA/1000,'Minh họa quyền lợi'!Q20),SA/1000+'Minh họa quyền lợi'!Q20))</f>
        <v>1239828</v>
      </c>
      <c r="P20" s="28" t="n">
        <f aca="false">ROUND(SUMIF('Account value cam kết'!$B$3:$B$1202,'Minh họa quyền lợi'!A20,'Account value cam kết'!$N$3:$N$795)/1000,0)</f>
        <v>66860</v>
      </c>
      <c r="Q20" s="28" t="n">
        <f aca="true">IF(A20="","",ROUND(OFFSET('Account value cam kết'!$O$2,12*'Minh họa quyền lợi'!A20,0,1,1)/1000,0))</f>
        <v>1239828</v>
      </c>
      <c r="R20" s="28" t="n">
        <f aca="false">IF(A20="","",Q20-C20*HLOOKUP(A20,Assumption!$A$15:$I$16,2,1))</f>
        <v>1239828</v>
      </c>
    </row>
    <row r="21" customFormat="false" ht="15.75" hidden="false" customHeight="true" outlineLevel="0" collapsed="false">
      <c r="A21" s="27" t="n">
        <f aca="false">IF(A20="","",IF(A20+1&gt;'thong tin khach hang'!$B$5,"",A20+1))</f>
        <v>19</v>
      </c>
      <c r="B21" s="27" t="n">
        <f aca="false">IF(B20="","",IF(B20+1&gt;'thong tin khach hang'!$E$8-1,"",B20+1))</f>
        <v>20</v>
      </c>
      <c r="C21" s="27" t="n">
        <f aca="false">IF(A21&lt;='thong tin khach hang'!$E$9,TP/1000,0)</f>
        <v>30000</v>
      </c>
      <c r="D21" s="27" t="n">
        <f aca="false">IF(A21&lt;='thong tin khach hang'!$E$9,EP/1000,0)</f>
        <v>30000</v>
      </c>
      <c r="E21" s="27" t="n">
        <f aca="false">C21*HLOOKUP(A21,Assumption!$A$10:$G$12,2,1)+D21*HLOOKUP(A21,Assumption!$A$10:$G$12,3,1)</f>
        <v>1500</v>
      </c>
      <c r="F21" s="27" t="n">
        <f aca="false">C21+D21-E21</f>
        <v>58500</v>
      </c>
      <c r="G21" s="28" t="n">
        <f aca="false">IF(A21="","",IF('thong tin khach hang'!$E$7="Cơ bản",MAX(SA/1000,'Minh họa quyền lợi'!I21),SA/1000+'Minh họa quyền lợi'!I21))</f>
        <v>3435337</v>
      </c>
      <c r="H21" s="28" t="n">
        <f aca="false">ROUND(SUMIF('Account value 7%'!$B$3:$B$1202,'Minh họa quyền lợi'!A21,'Account value 7%'!$N$3:$N$795)/1000,0)</f>
        <v>196561</v>
      </c>
      <c r="I21" s="28" t="n">
        <f aca="true">IF(A21="","",ROUND(OFFSET('Account value 7%'!$O$2,12*'Minh họa quyền lợi'!A21,0,1,1)/1000,0))</f>
        <v>3435337</v>
      </c>
      <c r="J21" s="28" t="n">
        <f aca="false">IF(A21="","",I21-C21*HLOOKUP(A21,Assumption!$A$15:$I$16,2,1))</f>
        <v>3435337</v>
      </c>
      <c r="K21" s="28" t="n">
        <f aca="false">IF(A21="","",IF('thong tin khach hang'!$E$7="Cơ bản",MAX(SA/1000,'Minh họa quyền lợi'!M21),SA/1000+'Minh họa quyền lợi'!M21))</f>
        <v>2663368</v>
      </c>
      <c r="L21" s="28" t="n">
        <f aca="false">ROUND(SUMIF('Account value 5%'!$B$3:$B$1202,'Minh họa quyền lợi'!A21,'Account value 5%'!$N$3:$N$795)/1000,0)</f>
        <v>151169</v>
      </c>
      <c r="M21" s="28" t="n">
        <f aca="true">IF(A21="","",ROUND(OFFSET('Account value 5%'!$O$2,12*'Minh họa quyền lợi'!A21,0,1,1)/1000,0))</f>
        <v>2663368</v>
      </c>
      <c r="N21" s="28" t="n">
        <f aca="false">IF(A21="","",M21-C21*HLOOKUP(A21,Assumption!$A$15:$I$16,2,1))</f>
        <v>2663368</v>
      </c>
      <c r="O21" s="28" t="n">
        <f aca="false">IF(A21="","",IF('thong tin khach hang'!$E$7="Cơ bản",MAX(SA/1000,'Minh họa quyền lợi'!Q21),SA/1000+'Minh họa quyền lợi'!Q21))</f>
        <v>1324435</v>
      </c>
      <c r="P21" s="28" t="n">
        <f aca="false">ROUND(SUMIF('Account value cam kết'!$B$3:$B$1202,'Minh họa quyền lợi'!A21,'Account value cam kết'!$N$3:$N$795)/1000,0)</f>
        <v>72797</v>
      </c>
      <c r="Q21" s="28" t="n">
        <f aca="true">IF(A21="","",ROUND(OFFSET('Account value cam kết'!$O$2,12*'Minh họa quyền lợi'!A21,0,1,1)/1000,0))</f>
        <v>1324435</v>
      </c>
      <c r="R21" s="28" t="n">
        <f aca="false">IF(A21="","",Q21-C21*HLOOKUP(A21,Assumption!$A$15:$I$16,2,1))</f>
        <v>1324435</v>
      </c>
    </row>
    <row r="22" customFormat="false" ht="15.75" hidden="false" customHeight="true" outlineLevel="0" collapsed="false">
      <c r="A22" s="27" t="n">
        <f aca="false">IF(A21="","",IF(A21+1&gt;'thong tin khach hang'!$B$5,"",A21+1))</f>
        <v>20</v>
      </c>
      <c r="B22" s="27" t="n">
        <f aca="false">IF(B21="","",IF(B21+1&gt;'thong tin khach hang'!$E$8-1,"",B21+1))</f>
        <v>21</v>
      </c>
      <c r="C22" s="27" t="n">
        <f aca="false">IF(A22&lt;='thong tin khach hang'!$E$9,TP/1000,0)</f>
        <v>30000</v>
      </c>
      <c r="D22" s="27" t="n">
        <f aca="false">IF(A22&lt;='thong tin khach hang'!$E$9,EP/1000,0)</f>
        <v>30000</v>
      </c>
      <c r="E22" s="27" t="n">
        <f aca="false">C22*HLOOKUP(A22,Assumption!$A$10:$G$12,2,1)+D22*HLOOKUP(A22,Assumption!$A$10:$G$12,3,1)</f>
        <v>1500</v>
      </c>
      <c r="F22" s="27" t="n">
        <f aca="false">C22+D22-E22</f>
        <v>58500</v>
      </c>
      <c r="G22" s="28" t="n">
        <f aca="false">IF(A22="","",IF('thong tin khach hang'!$E$7="Cơ bản",MAX(SA/1000,'Minh họa quyền lợi'!I22),SA/1000+'Minh họa quyền lợi'!I22))</f>
        <v>3975683</v>
      </c>
      <c r="H22" s="28" t="n">
        <f aca="false">ROUND(SUMIF('Account value 7%'!$B$3:$B$1202,'Minh họa quyền lợi'!A22,'Account value 7%'!$N$3:$N$795)/1000,0)</f>
        <v>230433</v>
      </c>
      <c r="I22" s="28" t="n">
        <f aca="true">IF(A22="","",ROUND(OFFSET('Account value 7%'!$O$2,12*'Minh họa quyền lợi'!A22,0,1,1)/1000,0))</f>
        <v>3975683</v>
      </c>
      <c r="J22" s="28" t="n">
        <f aca="false">IF(A22="","",I22-C22*HLOOKUP(A22,Assumption!$A$15:$I$16,2,1))</f>
        <v>3975683</v>
      </c>
      <c r="K22" s="28" t="n">
        <f aca="false">IF(A22="","",IF('thong tin khach hang'!$E$7="Cơ bản",MAX(SA/1000,'Minh họa quyền lợi'!M22),SA/1000+'Minh họa quyền lợi'!M22))</f>
        <v>3036568</v>
      </c>
      <c r="L22" s="28" t="n">
        <f aca="false">ROUND(SUMIF('Account value 5%'!$B$3:$B$1202,'Minh họa quyền lợi'!A22,'Account value 5%'!$N$3:$N$795)/1000,0)</f>
        <v>174983</v>
      </c>
      <c r="M22" s="28" t="n">
        <f aca="true">IF(A22="","",ROUND(OFFSET('Account value 5%'!$O$2,12*'Minh họa quyền lợi'!A22,0,1,1)/1000,0))</f>
        <v>3036568</v>
      </c>
      <c r="N22" s="28" t="n">
        <f aca="false">IF(A22="","",M22-C22*HLOOKUP(A22,Assumption!$A$15:$I$16,2,1))</f>
        <v>3036568</v>
      </c>
      <c r="O22" s="28" t="n">
        <f aca="false">IF(A22="","",IF('thong tin khach hang'!$E$7="Cơ bản",MAX(SA/1000,'Minh họa quyền lợi'!Q22),SA/1000+'Minh họa quyền lợi'!Q22))</f>
        <v>1410735</v>
      </c>
      <c r="P22" s="28" t="n">
        <f aca="false">ROUND(SUMIF('Account value cam kết'!$B$3:$B$1202,'Minh họa quyền lợi'!A22,'Account value cam kết'!$N$3:$N$795)/1000,0)</f>
        <v>78853</v>
      </c>
      <c r="Q22" s="28" t="n">
        <f aca="true">IF(A22="","",ROUND(OFFSET('Account value cam kết'!$O$2,12*'Minh họa quyền lợi'!A22,0,1,1)/1000,0))</f>
        <v>1410735</v>
      </c>
      <c r="R22" s="28" t="n">
        <f aca="false">IF(A22="","",Q22-C22*HLOOKUP(A22,Assumption!$A$15:$I$16,2,1))</f>
        <v>1410735</v>
      </c>
    </row>
    <row r="23" customFormat="false" ht="15.75" hidden="false" customHeight="true" outlineLevel="0" collapsed="false">
      <c r="A23" s="27" t="n">
        <f aca="false">IF(A22="","",IF(A22+1&gt;'thong tin khach hang'!$B$5,"",A22+1))</f>
        <v>21</v>
      </c>
      <c r="B23" s="27" t="n">
        <f aca="false">IF(B22="","",IF(B22+1&gt;'thong tin khach hang'!$E$8-1,"",B22+1))</f>
        <v>22</v>
      </c>
      <c r="C23" s="27" t="n">
        <f aca="false">IF(A23&lt;='thong tin khach hang'!$E$9,TP/1000,0)</f>
        <v>0</v>
      </c>
      <c r="D23" s="27" t="n">
        <f aca="false">IF(A23&lt;='thong tin khach hang'!$E$9,EP/1000,0)</f>
        <v>0</v>
      </c>
      <c r="E23" s="27" t="n">
        <f aca="false">C23*HLOOKUP(A23,Assumption!$A$10:$G$12,2,1)+D23*HLOOKUP(A23,Assumption!$A$10:$G$12,3,1)</f>
        <v>0</v>
      </c>
      <c r="F23" s="27" t="n">
        <f aca="false">C23+D23-E23</f>
        <v>0</v>
      </c>
      <c r="G23" s="28" t="n">
        <f aca="false">IF(A23="","",IF('thong tin khach hang'!$E$7="Cơ bản",MAX(SA/1000,'Minh họa quyền lợi'!I23),SA/1000+'Minh họa quyền lợi'!I23))</f>
        <v>4593798</v>
      </c>
      <c r="H23" s="28" t="n">
        <f aca="false">ROUND(SUMIF('Account value 7%'!$B$3:$B$1202,'Minh họa quyền lợi'!A23,'Account value 7%'!$N$3:$N$795)/1000,0)</f>
        <v>269180</v>
      </c>
      <c r="I23" s="28" t="n">
        <f aca="true">IF(A23="","",ROUND(OFFSET('Account value 7%'!$O$2,12*'Minh họa quyền lợi'!A23,0,1,1)/1000,0))</f>
        <v>4593798</v>
      </c>
      <c r="J23" s="28" t="n">
        <f aca="false">IF(A23="","",I23-C23*HLOOKUP(A23,Assumption!$A$15:$I$16,2,1))</f>
        <v>4593798</v>
      </c>
      <c r="K23" s="28" t="n">
        <f aca="false">IF(A23="","",IF('thong tin khach hang'!$E$7="Cơ bản",MAX(SA/1000,'Minh họa quyền lợi'!M23),SA/1000+'Minh họa quyền lợi'!M23))</f>
        <v>3455773</v>
      </c>
      <c r="L23" s="28" t="n">
        <f aca="false">ROUND(SUMIF('Account value 5%'!$B$3:$B$1202,'Minh họa quyền lợi'!A23,'Account value 5%'!$N$3:$N$795)/1000,0)</f>
        <v>201732</v>
      </c>
      <c r="M23" s="28" t="n">
        <f aca="true">IF(A23="","",ROUND(OFFSET('Account value 5%'!$O$2,12*'Minh họa quyền lợi'!A23,0,1,1)/1000,0))</f>
        <v>3455773</v>
      </c>
      <c r="N23" s="28" t="n">
        <f aca="false">IF(A23="","",M23-C23*HLOOKUP(A23,Assumption!$A$15:$I$16,2,1))</f>
        <v>3455773</v>
      </c>
      <c r="O23" s="28" t="n">
        <f aca="false">IF(A23="","",IF('thong tin khach hang'!$E$7="Cơ bản",MAX(SA/1000,'Minh họa quyền lợi'!Q23),SA/1000+'Minh họa quyền lợi'!Q23))</f>
        <v>1498760</v>
      </c>
      <c r="P23" s="28" t="n">
        <f aca="false">ROUND(SUMIF('Account value cam kết'!$B$3:$B$1202,'Minh họa quyền lợi'!A23,'Account value cam kết'!$N$3:$N$795)/1000,0)</f>
        <v>85031</v>
      </c>
      <c r="Q23" s="28" t="n">
        <f aca="true">IF(A23="","",ROUND(OFFSET('Account value cam kết'!$O$2,12*'Minh họa quyền lợi'!A23,0,1,1)/1000,0))</f>
        <v>1498760</v>
      </c>
      <c r="R23" s="28" t="n">
        <f aca="false">IF(A23="","",Q23-C23*HLOOKUP(A23,Assumption!$A$15:$I$16,2,1))</f>
        <v>1498760</v>
      </c>
    </row>
    <row r="24" customFormat="false" ht="15.75" hidden="false" customHeight="true" outlineLevel="0" collapsed="false">
      <c r="A24" s="27" t="n">
        <f aca="false">IF(A23="","",IF(A23+1&gt;'thong tin khach hang'!$B$5,"",A23+1))</f>
        <v>22</v>
      </c>
      <c r="B24" s="27" t="n">
        <f aca="false">IF(B23="","",IF(B23+1&gt;'thong tin khach hang'!$E$8-1,"",B23+1))</f>
        <v>23</v>
      </c>
      <c r="C24" s="27" t="n">
        <f aca="false">IF(A24&lt;='thong tin khach hang'!$E$9,TP/1000,0)</f>
        <v>0</v>
      </c>
      <c r="D24" s="27" t="n">
        <f aca="false">IF(A24&lt;='thong tin khach hang'!$E$9,EP/1000,0)</f>
        <v>0</v>
      </c>
      <c r="E24" s="27" t="n">
        <f aca="false">C24*HLOOKUP(A24,Assumption!$A$10:$G$12,2,1)+D24*HLOOKUP(A24,Assumption!$A$10:$G$12,3,1)</f>
        <v>0</v>
      </c>
      <c r="F24" s="27" t="n">
        <f aca="false">C24+D24-E24</f>
        <v>0</v>
      </c>
      <c r="G24" s="28" t="n">
        <f aca="false">IF(A24="","",IF('thong tin khach hang'!$E$7="Cơ bản",MAX(SA/1000,'Minh họa quyền lợi'!I24),SA/1000+'Minh họa quyền lợi'!I24))</f>
        <v>5300875</v>
      </c>
      <c r="H24" s="28" t="n">
        <f aca="false">ROUND(SUMIF('Account value 7%'!$B$3:$B$1202,'Minh họa quyền lợi'!A24,'Account value 7%'!$N$3:$N$795)/1000,0)</f>
        <v>313503</v>
      </c>
      <c r="I24" s="28" t="n">
        <f aca="true">IF(A24="","",ROUND(OFFSET('Account value 7%'!$O$2,12*'Minh họa quyền lợi'!A24,0,1,1)/1000,0))</f>
        <v>5300875</v>
      </c>
      <c r="J24" s="28" t="n">
        <f aca="false">IF(A24="","",I24-C24*HLOOKUP(A24,Assumption!$A$15:$I$16,2,1))</f>
        <v>5300875</v>
      </c>
      <c r="K24" s="28" t="n">
        <f aca="false">IF(A24="","",IF('thong tin khach hang'!$E$7="Cơ bản",MAX(SA/1000,'Minh họa quyền lợi'!M24),SA/1000+'Minh họa quyền lợi'!M24))</f>
        <v>3926653</v>
      </c>
      <c r="L24" s="28" t="n">
        <f aca="false">ROUND(SUMIF('Account value 5%'!$B$3:$B$1202,'Minh họa quyền lợi'!A24,'Account value 5%'!$N$3:$N$795)/1000,0)</f>
        <v>231780</v>
      </c>
      <c r="M24" s="28" t="n">
        <f aca="true">IF(A24="","",ROUND(OFFSET('Account value 5%'!$O$2,12*'Minh họa quyền lợi'!A24,0,1,1)/1000,0))</f>
        <v>3926653</v>
      </c>
      <c r="N24" s="28" t="n">
        <f aca="false">IF(A24="","",M24-C24*HLOOKUP(A24,Assumption!$A$15:$I$16,2,1))</f>
        <v>3926653</v>
      </c>
      <c r="O24" s="28" t="n">
        <f aca="false">IF(A24="","",IF('thong tin khach hang'!$E$7="Cơ bản",MAX(SA/1000,'Minh họa quyền lợi'!Q24),SA/1000+'Minh họa quyền lợi'!Q24))</f>
        <v>1588546</v>
      </c>
      <c r="P24" s="28" t="n">
        <f aca="false">ROUND(SUMIF('Account value cam kết'!$B$3:$B$1202,'Minh họa quyền lợi'!A24,'Account value cam kết'!$N$3:$N$795)/1000,0)</f>
        <v>91331</v>
      </c>
      <c r="Q24" s="28" t="n">
        <f aca="true">IF(A24="","",ROUND(OFFSET('Account value cam kết'!$O$2,12*'Minh họa quyền lợi'!A24,0,1,1)/1000,0))</f>
        <v>1588546</v>
      </c>
      <c r="R24" s="28" t="n">
        <f aca="false">IF(A24="","",Q24-C24*HLOOKUP(A24,Assumption!$A$15:$I$16,2,1))</f>
        <v>1588546</v>
      </c>
    </row>
    <row r="25" customFormat="false" ht="15.75" hidden="false" customHeight="true" outlineLevel="0" collapsed="false">
      <c r="A25" s="27" t="n">
        <f aca="false">IF(A24="","",IF(A24+1&gt;'thong tin khach hang'!$B$5,"",A24+1))</f>
        <v>23</v>
      </c>
      <c r="B25" s="27" t="n">
        <f aca="false">IF(B24="","",IF(B24+1&gt;'thong tin khach hang'!$E$8-1,"",B24+1))</f>
        <v>24</v>
      </c>
      <c r="C25" s="27" t="n">
        <f aca="false">IF(A25&lt;='thong tin khach hang'!$E$9,TP/1000,0)</f>
        <v>0</v>
      </c>
      <c r="D25" s="27" t="n">
        <f aca="false">IF(A25&lt;='thong tin khach hang'!$E$9,EP/1000,0)</f>
        <v>0</v>
      </c>
      <c r="E25" s="27" t="n">
        <f aca="false">C25*HLOOKUP(A25,Assumption!$A$10:$G$12,2,1)+D25*HLOOKUP(A25,Assumption!$A$10:$G$12,3,1)</f>
        <v>0</v>
      </c>
      <c r="F25" s="27" t="n">
        <f aca="false">C25+D25-E25</f>
        <v>0</v>
      </c>
      <c r="G25" s="28" t="n">
        <f aca="false">IF(A25="","",IF('thong tin khach hang'!$E$7="Cơ bản",MAX(SA/1000,'Minh họa quyền lợi'!I25),SA/1000+'Minh họa quyền lợi'!I25))</f>
        <v>6109717</v>
      </c>
      <c r="H25" s="28" t="n">
        <f aca="false">ROUND(SUMIF('Account value 7%'!$B$3:$B$1202,'Minh họa quyền lợi'!A25,'Account value 7%'!$N$3:$N$795)/1000,0)</f>
        <v>364206</v>
      </c>
      <c r="I25" s="28" t="n">
        <f aca="true">IF(A25="","",ROUND(OFFSET('Account value 7%'!$O$2,12*'Minh họa quyền lợi'!A25,0,1,1)/1000,0))</f>
        <v>6109717</v>
      </c>
      <c r="J25" s="28" t="n">
        <f aca="false">IF(A25="","",I25-C25*HLOOKUP(A25,Assumption!$A$15:$I$16,2,1))</f>
        <v>6109717</v>
      </c>
      <c r="K25" s="28" t="n">
        <f aca="false">IF(A25="","",IF('thong tin khach hang'!$E$7="Cơ bản",MAX(SA/1000,'Minh họa quyền lợi'!M25),SA/1000+'Minh họa quyền lợi'!M25))</f>
        <v>4455578</v>
      </c>
      <c r="L25" s="28" t="n">
        <f aca="false">ROUND(SUMIF('Account value 5%'!$B$3:$B$1202,'Minh họa quyền lợi'!A25,'Account value 5%'!$N$3:$N$795)/1000,0)</f>
        <v>265531</v>
      </c>
      <c r="M25" s="28" t="n">
        <f aca="true">IF(A25="","",ROUND(OFFSET('Account value 5%'!$O$2,12*'Minh họa quyền lợi'!A25,0,1,1)/1000,0))</f>
        <v>4455578</v>
      </c>
      <c r="N25" s="28" t="n">
        <f aca="false">IF(A25="","",M25-C25*HLOOKUP(A25,Assumption!$A$15:$I$16,2,1))</f>
        <v>4455578</v>
      </c>
      <c r="O25" s="28" t="n">
        <f aca="false">IF(A25="","",IF('thong tin khach hang'!$E$7="Cơ bản",MAX(SA/1000,'Minh họa quyền lợi'!Q25),SA/1000+'Minh họa quyền lợi'!Q25))</f>
        <v>1680128</v>
      </c>
      <c r="P25" s="28" t="n">
        <f aca="false">ROUND(SUMIF('Account value cam kết'!$B$3:$B$1202,'Minh họa quyền lợi'!A25,'Account value cam kết'!$N$3:$N$795)/1000,0)</f>
        <v>97758</v>
      </c>
      <c r="Q25" s="28" t="n">
        <f aca="true">IF(A25="","",ROUND(OFFSET('Account value cam kết'!$O$2,12*'Minh họa quyền lợi'!A25,0,1,1)/1000,0))</f>
        <v>1680128</v>
      </c>
      <c r="R25" s="28" t="n">
        <f aca="false">IF(A25="","",Q25-C25*HLOOKUP(A25,Assumption!$A$15:$I$16,2,1))</f>
        <v>1680128</v>
      </c>
    </row>
    <row r="26" customFormat="false" ht="15.75" hidden="false" customHeight="true" outlineLevel="0" collapsed="false">
      <c r="A26" s="27" t="n">
        <f aca="false">IF(A25="","",IF(A25+1&gt;'thong tin khach hang'!$B$5,"",A25+1))</f>
        <v>24</v>
      </c>
      <c r="B26" s="27" t="n">
        <f aca="false">IF(B25="","",IF(B25+1&gt;'thong tin khach hang'!$E$8-1,"",B25+1))</f>
        <v>25</v>
      </c>
      <c r="C26" s="27" t="n">
        <f aca="false">IF(A26&lt;='thong tin khach hang'!$E$9,TP/1000,0)</f>
        <v>0</v>
      </c>
      <c r="D26" s="27" t="n">
        <f aca="false">IF(A26&lt;='thong tin khach hang'!$E$9,EP/1000,0)</f>
        <v>0</v>
      </c>
      <c r="E26" s="27" t="n">
        <f aca="false">C26*HLOOKUP(A26,Assumption!$A$10:$G$12,2,1)+D26*HLOOKUP(A26,Assumption!$A$10:$G$12,3,1)</f>
        <v>0</v>
      </c>
      <c r="F26" s="27" t="n">
        <f aca="false">C26+D26-E26</f>
        <v>0</v>
      </c>
      <c r="G26" s="28" t="n">
        <f aca="false">IF(A26="","",IF('thong tin khach hang'!$E$7="Cơ bản",MAX(SA/1000,'Minh họa quyền lợi'!I26),SA/1000+'Minh họa quyền lợi'!I26))</f>
        <v>7034972</v>
      </c>
      <c r="H26" s="28" t="n">
        <f aca="false">ROUND(SUMIF('Account value 7%'!$B$3:$B$1202,'Minh họa quyền lợi'!A26,'Account value 7%'!$N$3:$N$795)/1000,0)</f>
        <v>422206</v>
      </c>
      <c r="I26" s="28" t="n">
        <f aca="true">IF(A26="","",ROUND(OFFSET('Account value 7%'!$O$2,12*'Minh họa quyền lợi'!A26,0,1,1)/1000,0))</f>
        <v>7034972</v>
      </c>
      <c r="J26" s="28" t="n">
        <f aca="false">IF(A26="","",I26-C26*HLOOKUP(A26,Assumption!$A$15:$I$16,2,1))</f>
        <v>7034972</v>
      </c>
      <c r="K26" s="28" t="n">
        <f aca="false">IF(A26="","",IF('thong tin khach hang'!$E$7="Cơ bản",MAX(SA/1000,'Minh họa quyền lợi'!M26),SA/1000+'Minh họa quyền lợi'!M26))</f>
        <v>5049705</v>
      </c>
      <c r="L26" s="28" t="n">
        <f aca="false">ROUND(SUMIF('Account value 5%'!$B$3:$B$1202,'Minh họa quyền lợi'!A26,'Account value 5%'!$N$3:$N$795)/1000,0)</f>
        <v>303442</v>
      </c>
      <c r="M26" s="28" t="n">
        <f aca="true">IF(A26="","",ROUND(OFFSET('Account value 5%'!$O$2,12*'Minh họa quyền lợi'!A26,0,1,1)/1000,0))</f>
        <v>5049705</v>
      </c>
      <c r="N26" s="28" t="n">
        <f aca="false">IF(A26="","",M26-C26*HLOOKUP(A26,Assumption!$A$15:$I$16,2,1))</f>
        <v>5049705</v>
      </c>
      <c r="O26" s="28" t="n">
        <f aca="false">IF(A26="","",IF('thong tin khach hang'!$E$7="Cơ bản",MAX(SA/1000,'Minh họa quyền lợi'!Q26),SA/1000+'Minh họa quyền lợi'!Q26))</f>
        <v>1773541</v>
      </c>
      <c r="P26" s="28" t="n">
        <f aca="false">ROUND(SUMIF('Account value cam kết'!$B$3:$B$1202,'Minh họa quyền lợi'!A26,'Account value cam kết'!$N$3:$N$795)/1000,0)</f>
        <v>104313</v>
      </c>
      <c r="Q26" s="28" t="n">
        <f aca="true">IF(A26="","",ROUND(OFFSET('Account value cam kết'!$O$2,12*'Minh họa quyền lợi'!A26,0,1,1)/1000,0))</f>
        <v>1773541</v>
      </c>
      <c r="R26" s="28" t="n">
        <f aca="false">IF(A26="","",Q26-C26*HLOOKUP(A26,Assumption!$A$15:$I$16,2,1))</f>
        <v>1773541</v>
      </c>
    </row>
    <row r="27" customFormat="false" ht="15.75" hidden="false" customHeight="true" outlineLevel="0" collapsed="false">
      <c r="A27" s="27" t="n">
        <f aca="false">IF(A26="","",IF(A26+1&gt;'thong tin khach hang'!$B$5,"",A26+1))</f>
        <v>25</v>
      </c>
      <c r="B27" s="27" t="n">
        <f aca="false">IF(B26="","",IF(B26+1&gt;'thong tin khach hang'!$E$8-1,"",B26+1))</f>
        <v>26</v>
      </c>
      <c r="C27" s="27" t="n">
        <f aca="false">IF(A27&lt;='thong tin khach hang'!$E$9,TP/1000,0)</f>
        <v>0</v>
      </c>
      <c r="D27" s="27" t="n">
        <f aca="false">IF(A27&lt;='thong tin khach hang'!$E$9,EP/1000,0)</f>
        <v>0</v>
      </c>
      <c r="E27" s="27" t="n">
        <f aca="false">C27*HLOOKUP(A27,Assumption!$A$10:$G$12,2,1)+D27*HLOOKUP(A27,Assumption!$A$10:$G$12,3,1)</f>
        <v>0</v>
      </c>
      <c r="F27" s="27" t="n">
        <f aca="false">C27+D27-E27</f>
        <v>0</v>
      </c>
      <c r="G27" s="28" t="n">
        <f aca="false">IF(A27="","",IF('thong tin khach hang'!$E$7="Cơ bản",MAX(SA/1000,'Minh họa quyền lợi'!I27),SA/1000+'Minh họa quyền lợi'!I27))</f>
        <v>8093393</v>
      </c>
      <c r="H27" s="28" t="n">
        <f aca="false">ROUND(SUMIF('Account value 7%'!$B$3:$B$1202,'Minh họa quyền lợi'!A27,'Account value 7%'!$N$3:$N$795)/1000,0)</f>
        <v>488554</v>
      </c>
      <c r="I27" s="28" t="n">
        <f aca="true">IF(A27="","",ROUND(OFFSET('Account value 7%'!$O$2,12*'Minh họa quyền lợi'!A27,0,1,1)/1000,0))</f>
        <v>8093393</v>
      </c>
      <c r="J27" s="28" t="n">
        <f aca="false">IF(A27="","",I27-C27*HLOOKUP(A27,Assumption!$A$15:$I$16,2,1))</f>
        <v>8093393</v>
      </c>
      <c r="K27" s="28" t="n">
        <f aca="false">IF(A27="","",IF('thong tin khach hang'!$E$7="Cơ bản",MAX(SA/1000,'Minh họa quyền lợi'!M27),SA/1000+'Minh họa quyền lợi'!M27))</f>
        <v>5717069</v>
      </c>
      <c r="L27" s="28" t="n">
        <f aca="false">ROUND(SUMIF('Account value 5%'!$B$3:$B$1202,'Minh họa quyền lợi'!A27,'Account value 5%'!$N$3:$N$795)/1000,0)</f>
        <v>346027</v>
      </c>
      <c r="M27" s="28" t="n">
        <f aca="true">IF(A27="","",ROUND(OFFSET('Account value 5%'!$O$2,12*'Minh họa quyền lợi'!A27,0,1,1)/1000,0))</f>
        <v>5717069</v>
      </c>
      <c r="N27" s="28" t="n">
        <f aca="false">IF(A27="","",M27-C27*HLOOKUP(A27,Assumption!$A$15:$I$16,2,1))</f>
        <v>5717069</v>
      </c>
      <c r="O27" s="28" t="n">
        <f aca="false">IF(A27="","",IF('thong tin khach hang'!$E$7="Cơ bản",MAX(SA/1000,'Minh họa quyền lợi'!Q27),SA/1000+'Minh họa quyền lợi'!Q27))</f>
        <v>1868823</v>
      </c>
      <c r="P27" s="28" t="n">
        <f aca="false">ROUND(SUMIF('Account value cam kết'!$B$3:$B$1202,'Minh họa quyền lợi'!A27,'Account value cam kết'!$N$3:$N$795)/1000,0)</f>
        <v>110999</v>
      </c>
      <c r="Q27" s="28" t="n">
        <f aca="true">IF(A27="","",ROUND(OFFSET('Account value cam kết'!$O$2,12*'Minh họa quyền lợi'!A27,0,1,1)/1000,0))</f>
        <v>1868823</v>
      </c>
      <c r="R27" s="28" t="n">
        <f aca="false">IF(A27="","",Q27-C27*HLOOKUP(A27,Assumption!$A$15:$I$16,2,1))</f>
        <v>1868823</v>
      </c>
    </row>
    <row r="28" customFormat="false" ht="15.75" hidden="false" customHeight="true" outlineLevel="0" collapsed="false">
      <c r="A28" s="27" t="n">
        <f aca="false">IF(A27="","",IF(A27+1&gt;'thong tin khach hang'!$B$5,"",A27+1))</f>
        <v>26</v>
      </c>
      <c r="B28" s="27" t="n">
        <f aca="false">IF(B27="","",IF(B27+1&gt;'thong tin khach hang'!$E$8-1,"",B27+1))</f>
        <v>27</v>
      </c>
      <c r="C28" s="27" t="n">
        <f aca="false">IF(A28&lt;='thong tin khach hang'!$E$9,TP/1000,0)</f>
        <v>0</v>
      </c>
      <c r="D28" s="27" t="n">
        <f aca="false">IF(A28&lt;='thong tin khach hang'!$E$9,EP/1000,0)</f>
        <v>0</v>
      </c>
      <c r="E28" s="27" t="n">
        <f aca="false">C28*HLOOKUP(A28,Assumption!$A$10:$G$12,2,1)+D28*HLOOKUP(A28,Assumption!$A$10:$G$12,3,1)</f>
        <v>0</v>
      </c>
      <c r="F28" s="27" t="n">
        <f aca="false">C28+D28-E28</f>
        <v>0</v>
      </c>
      <c r="G28" s="28" t="n">
        <f aca="false">IF(A28="","",IF('thong tin khach hang'!$E$7="Cơ bản",MAX(SA/1000,'Minh họa quyền lợi'!I28),SA/1000+'Minh họa quyền lợi'!I28))</f>
        <v>9304146</v>
      </c>
      <c r="H28" s="28" t="n">
        <f aca="false">ROUND(SUMIF('Account value 7%'!$B$3:$B$1202,'Minh họa quyền lợi'!A28,'Account value 7%'!$N$3:$N$795)/1000,0)</f>
        <v>564450</v>
      </c>
      <c r="I28" s="28" t="n">
        <f aca="true">IF(A28="","",ROUND(OFFSET('Account value 7%'!$O$2,12*'Minh họa quyền lợi'!A28,0,1,1)/1000,0))</f>
        <v>9304146</v>
      </c>
      <c r="J28" s="28" t="n">
        <f aca="false">IF(A28="","",I28-C28*HLOOKUP(A28,Assumption!$A$15:$I$16,2,1))</f>
        <v>9304146</v>
      </c>
      <c r="K28" s="28" t="n">
        <f aca="false">IF(A28="","",IF('thong tin khach hang'!$E$7="Cơ bản",MAX(SA/1000,'Minh họa quyền lợi'!M28),SA/1000+'Minh họa quyền lợi'!M28))</f>
        <v>6466700</v>
      </c>
      <c r="L28" s="28" t="n">
        <f aca="false">ROUND(SUMIF('Account value 5%'!$B$3:$B$1202,'Minh họa quyền lợi'!A28,'Account value 5%'!$N$3:$N$795)/1000,0)</f>
        <v>393861</v>
      </c>
      <c r="M28" s="28" t="n">
        <f aca="true">IF(A28="","",ROUND(OFFSET('Account value 5%'!$O$2,12*'Minh họa quyền lợi'!A28,0,1,1)/1000,0))</f>
        <v>6466700</v>
      </c>
      <c r="N28" s="28" t="n">
        <f aca="false">IF(A28="","",M28-C28*HLOOKUP(A28,Assumption!$A$15:$I$16,2,1))</f>
        <v>6466700</v>
      </c>
      <c r="O28" s="28" t="n">
        <f aca="false">IF(A28="","",IF('thong tin khach hang'!$E$7="Cơ bản",MAX(SA/1000,'Minh họa quyền lợi'!Q28),SA/1000+'Minh họa quyền lợi'!Q28))</f>
        <v>1966010</v>
      </c>
      <c r="P28" s="28" t="n">
        <f aca="false">ROUND(SUMIF('Account value cam kết'!$B$3:$B$1202,'Minh họa quyền lợi'!A28,'Account value cam kết'!$N$3:$N$795)/1000,0)</f>
        <v>117819</v>
      </c>
      <c r="Q28" s="28" t="n">
        <f aca="true">IF(A28="","",ROUND(OFFSET('Account value cam kết'!$O$2,12*'Minh họa quyền lợi'!A28,0,1,1)/1000,0))</f>
        <v>1966010</v>
      </c>
      <c r="R28" s="28" t="n">
        <f aca="false">IF(A28="","",Q28-C28*HLOOKUP(A28,Assumption!$A$15:$I$16,2,1))</f>
        <v>1966010</v>
      </c>
    </row>
    <row r="29" customFormat="false" ht="15.75" hidden="false" customHeight="true" outlineLevel="0" collapsed="false">
      <c r="A29" s="27" t="n">
        <f aca="false">IF(A28="","",IF(A28+1&gt;'thong tin khach hang'!$B$5,"",A28+1))</f>
        <v>27</v>
      </c>
      <c r="B29" s="27" t="n">
        <f aca="false">IF(B28="","",IF(B28+1&gt;'thong tin khach hang'!$E$8-1,"",B28+1))</f>
        <v>28</v>
      </c>
      <c r="C29" s="27" t="n">
        <f aca="false">IF(A29&lt;='thong tin khach hang'!$E$9,TP/1000,0)</f>
        <v>0</v>
      </c>
      <c r="D29" s="27" t="n">
        <f aca="false">IF(A29&lt;='thong tin khach hang'!$E$9,EP/1000,0)</f>
        <v>0</v>
      </c>
      <c r="E29" s="27" t="n">
        <f aca="false">C29*HLOOKUP(A29,Assumption!$A$10:$G$12,2,1)+D29*HLOOKUP(A29,Assumption!$A$10:$G$12,3,1)</f>
        <v>0</v>
      </c>
      <c r="F29" s="27" t="n">
        <f aca="false">C29+D29-E29</f>
        <v>0</v>
      </c>
      <c r="G29" s="28" t="n">
        <f aca="false">IF(A29="","",IF('thong tin khach hang'!$E$7="Cơ bản",MAX(SA/1000,'Minh họa quyền lợi'!I29),SA/1000+'Minh họa quyền lợi'!I29))</f>
        <v>10689157</v>
      </c>
      <c r="H29" s="28" t="n">
        <f aca="false">ROUND(SUMIF('Account value 7%'!$B$3:$B$1202,'Minh họa quyền lợi'!A29,'Account value 7%'!$N$3:$N$795)/1000,0)</f>
        <v>651270</v>
      </c>
      <c r="I29" s="28" t="n">
        <f aca="true">IF(A29="","",ROUND(OFFSET('Account value 7%'!$O$2,12*'Minh họa quyền lợi'!A29,0,1,1)/1000,0))</f>
        <v>10689157</v>
      </c>
      <c r="J29" s="28" t="n">
        <f aca="false">IF(A29="","",I29-C29*HLOOKUP(A29,Assumption!$A$15:$I$16,2,1))</f>
        <v>10689157</v>
      </c>
      <c r="K29" s="28" t="n">
        <f aca="false">IF(A29="","",IF('thong tin khach hang'!$E$7="Cơ bản",MAX(SA/1000,'Minh họa quyền lợi'!M29),SA/1000+'Minh họa quyền lợi'!M29))</f>
        <v>7308738</v>
      </c>
      <c r="L29" s="28" t="n">
        <f aca="false">ROUND(SUMIF('Account value 5%'!$B$3:$B$1202,'Minh họa quyền lợi'!A29,'Account value 5%'!$N$3:$N$795)/1000,0)</f>
        <v>447592</v>
      </c>
      <c r="M29" s="28" t="n">
        <f aca="true">IF(A29="","",ROUND(OFFSET('Account value 5%'!$O$2,12*'Minh họa quyền lợi'!A29,0,1,1)/1000,0))</f>
        <v>7308738</v>
      </c>
      <c r="N29" s="28" t="n">
        <f aca="false">IF(A29="","",M29-C29*HLOOKUP(A29,Assumption!$A$15:$I$16,2,1))</f>
        <v>7308738</v>
      </c>
      <c r="O29" s="28" t="n">
        <f aca="false">IF(A29="","",IF('thong tin khach hang'!$E$7="Cơ bản",MAX(SA/1000,'Minh họa quyền lợi'!Q29),SA/1000+'Minh họa quyền lợi'!Q29))</f>
        <v>2065141</v>
      </c>
      <c r="P29" s="28" t="n">
        <f aca="false">ROUND(SUMIF('Account value cam kết'!$B$3:$B$1202,'Minh họa quyền lợi'!A29,'Account value cam kết'!$N$3:$N$795)/1000,0)</f>
        <v>124776</v>
      </c>
      <c r="Q29" s="28" t="n">
        <f aca="true">IF(A29="","",ROUND(OFFSET('Account value cam kết'!$O$2,12*'Minh họa quyền lợi'!A29,0,1,1)/1000,0))</f>
        <v>2065141</v>
      </c>
      <c r="R29" s="28" t="n">
        <f aca="false">IF(A29="","",Q29-C29*HLOOKUP(A29,Assumption!$A$15:$I$16,2,1))</f>
        <v>2065141</v>
      </c>
    </row>
    <row r="30" customFormat="false" ht="15.75" hidden="false" customHeight="true" outlineLevel="0" collapsed="false">
      <c r="A30" s="27" t="n">
        <f aca="false">IF(A29="","",IF(A29+1&gt;'thong tin khach hang'!$B$5,"",A29+1))</f>
        <v>28</v>
      </c>
      <c r="B30" s="27" t="n">
        <f aca="false">IF(B29="","",IF(B29+1&gt;'thong tin khach hang'!$E$8-1,"",B29+1))</f>
        <v>29</v>
      </c>
      <c r="C30" s="27" t="n">
        <f aca="false">IF(A30&lt;='thong tin khach hang'!$E$9,TP/1000,0)</f>
        <v>0</v>
      </c>
      <c r="D30" s="27" t="n">
        <f aca="false">IF(A30&lt;='thong tin khach hang'!$E$9,EP/1000,0)</f>
        <v>0</v>
      </c>
      <c r="E30" s="27" t="n">
        <f aca="false">C30*HLOOKUP(A30,Assumption!$A$10:$G$12,2,1)+D30*HLOOKUP(A30,Assumption!$A$10:$G$12,3,1)</f>
        <v>0</v>
      </c>
      <c r="F30" s="27" t="n">
        <f aca="false">C30+D30-E30</f>
        <v>0</v>
      </c>
      <c r="G30" s="28" t="n">
        <f aca="false">IF(A30="","",IF('thong tin khach hang'!$E$7="Cơ bản",MAX(SA/1000,'Minh họa quyền lợi'!I30),SA/1000+'Minh họa quyền lợi'!I30))</f>
        <v>12273504</v>
      </c>
      <c r="H30" s="28" t="n">
        <f aca="false">ROUND(SUMIF('Account value 7%'!$B$3:$B$1202,'Minh họa quyền lợi'!A30,'Account value 7%'!$N$3:$N$795)/1000,0)</f>
        <v>750586</v>
      </c>
      <c r="I30" s="28" t="n">
        <f aca="true">IF(A30="","",ROUND(OFFSET('Account value 7%'!$O$2,12*'Minh họa quyền lợi'!A30,0,1,1)/1000,0))</f>
        <v>12273504</v>
      </c>
      <c r="J30" s="28" t="n">
        <f aca="false">IF(A30="","",I30-C30*HLOOKUP(A30,Assumption!$A$15:$I$16,2,1))</f>
        <v>12273504</v>
      </c>
      <c r="K30" s="28" t="n">
        <f aca="false">IF(A30="","",IF('thong tin khach hang'!$E$7="Cơ bản",MAX(SA/1000,'Minh họa quyền lợi'!M30),SA/1000+'Minh họa quyền lợi'!M30))</f>
        <v>8254574</v>
      </c>
      <c r="L30" s="28" t="n">
        <f aca="false">ROUND(SUMIF('Account value 5%'!$B$3:$B$1202,'Minh họa quyền lợi'!A30,'Account value 5%'!$N$3:$N$795)/1000,0)</f>
        <v>507947</v>
      </c>
      <c r="M30" s="28" t="n">
        <f aca="true">IF(A30="","",ROUND(OFFSET('Account value 5%'!$O$2,12*'Minh họa quyền lợi'!A30,0,1,1)/1000,0))</f>
        <v>8254574</v>
      </c>
      <c r="N30" s="28" t="n">
        <f aca="false">IF(A30="","",M30-C30*HLOOKUP(A30,Assumption!$A$15:$I$16,2,1))</f>
        <v>8254574</v>
      </c>
      <c r="O30" s="28" t="n">
        <f aca="false">IF(A30="","",IF('thong tin khach hang'!$E$7="Cơ bản",MAX(SA/1000,'Minh họa quyền lợi'!Q30),SA/1000+'Minh họa quyền lợi'!Q30))</f>
        <v>2166254</v>
      </c>
      <c r="P30" s="28" t="n">
        <f aca="false">ROUND(SUMIF('Account value cam kết'!$B$3:$B$1202,'Minh họa quyền lợi'!A30,'Account value cam kết'!$N$3:$N$795)/1000,0)</f>
        <v>131871</v>
      </c>
      <c r="Q30" s="28" t="n">
        <f aca="true">IF(A30="","",ROUND(OFFSET('Account value cam kết'!$O$2,12*'Minh họa quyền lợi'!A30,0,1,1)/1000,0))</f>
        <v>2166254</v>
      </c>
      <c r="R30" s="28" t="n">
        <f aca="false">IF(A30="","",Q30-C30*HLOOKUP(A30,Assumption!$A$15:$I$16,2,1))</f>
        <v>2166254</v>
      </c>
    </row>
    <row r="31" customFormat="false" ht="15.75" hidden="false" customHeight="true" outlineLevel="0" collapsed="false">
      <c r="A31" s="27" t="n">
        <f aca="false">IF(A30="","",IF(A30+1&gt;'thong tin khach hang'!$B$5,"",A30+1))</f>
        <v>29</v>
      </c>
      <c r="B31" s="27" t="n">
        <f aca="false">IF(B30="","",IF(B30+1&gt;'thong tin khach hang'!$E$8-1,"",B30+1))</f>
        <v>30</v>
      </c>
      <c r="C31" s="27" t="n">
        <f aca="false">IF(A31&lt;='thong tin khach hang'!$E$9,TP/1000,0)</f>
        <v>0</v>
      </c>
      <c r="D31" s="27" t="n">
        <f aca="false">IF(A31&lt;='thong tin khach hang'!$E$9,EP/1000,0)</f>
        <v>0</v>
      </c>
      <c r="E31" s="27" t="n">
        <f aca="false">C31*HLOOKUP(A31,Assumption!$A$10:$G$12,2,1)+D31*HLOOKUP(A31,Assumption!$A$10:$G$12,3,1)</f>
        <v>0</v>
      </c>
      <c r="F31" s="27" t="n">
        <f aca="false">C31+D31-E31</f>
        <v>0</v>
      </c>
      <c r="G31" s="28" t="n">
        <f aca="false">IF(A31="","",IF('thong tin khach hang'!$E$7="Cơ bản",MAX(SA/1000,'Minh họa quyền lợi'!I31),SA/1000+'Minh họa quyền lợi'!I31))</f>
        <v>14085877</v>
      </c>
      <c r="H31" s="28" t="n">
        <f aca="false">ROUND(SUMIF('Account value 7%'!$B$3:$B$1202,'Minh họa quyền lợi'!A31,'Account value 7%'!$N$3:$N$795)/1000,0)</f>
        <v>864195</v>
      </c>
      <c r="I31" s="28" t="n">
        <f aca="true">IF(A31="","",ROUND(OFFSET('Account value 7%'!$O$2,12*'Minh họa quyền lợi'!A31,0,1,1)/1000,0))</f>
        <v>14085877</v>
      </c>
      <c r="J31" s="28" t="n">
        <f aca="false">IF(A31="","",I31-C31*HLOOKUP(A31,Assumption!$A$15:$I$16,2,1))</f>
        <v>14085877</v>
      </c>
      <c r="K31" s="28" t="n">
        <f aca="false">IF(A31="","",IF('thong tin khach hang'!$E$7="Cơ bản",MAX(SA/1000,'Minh họa quyền lợi'!M31),SA/1000+'Minh họa quyền lợi'!M31))</f>
        <v>9317004</v>
      </c>
      <c r="L31" s="28" t="n">
        <f aca="false">ROUND(SUMIF('Account value 5%'!$B$3:$B$1202,'Minh họa quyền lợi'!A31,'Account value 5%'!$N$3:$N$795)/1000,0)</f>
        <v>575741</v>
      </c>
      <c r="M31" s="28" t="n">
        <f aca="true">IF(A31="","",ROUND(OFFSET('Account value 5%'!$O$2,12*'Minh họa quyền lợi'!A31,0,1,1)/1000,0))</f>
        <v>9317004</v>
      </c>
      <c r="N31" s="28" t="n">
        <f aca="false">IF(A31="","",M31-C31*HLOOKUP(A31,Assumption!$A$15:$I$16,2,1))</f>
        <v>9317004</v>
      </c>
      <c r="O31" s="28" t="n">
        <f aca="false">IF(A31="","",IF('thong tin khach hang'!$E$7="Cơ bản",MAX(SA/1000,'Minh họa quyền lợi'!Q31),SA/1000+'Minh họa quyền lợi'!Q31))</f>
        <v>2269390</v>
      </c>
      <c r="P31" s="28" t="n">
        <f aca="false">ROUND(SUMIF('Account value cam kết'!$B$3:$B$1202,'Minh họa quyền lợi'!A31,'Account value cam kết'!$N$3:$N$795)/1000,0)</f>
        <v>139109</v>
      </c>
      <c r="Q31" s="28" t="n">
        <f aca="true">IF(A31="","",ROUND(OFFSET('Account value cam kết'!$O$2,12*'Minh họa quyền lợi'!A31,0,1,1)/1000,0))</f>
        <v>2269390</v>
      </c>
      <c r="R31" s="28" t="n">
        <f aca="false">IF(A31="","",Q31-C31*HLOOKUP(A31,Assumption!$A$15:$I$16,2,1))</f>
        <v>2269390</v>
      </c>
    </row>
    <row r="32" customFormat="false" ht="15.75" hidden="false" customHeight="true" outlineLevel="0" collapsed="false">
      <c r="A32" s="27" t="n">
        <f aca="false">IF(A31="","",IF(A31+1&gt;'thong tin khach hang'!$B$5,"",A31+1))</f>
        <v>30</v>
      </c>
      <c r="B32" s="27" t="n">
        <f aca="false">IF(B31="","",IF(B31+1&gt;'thong tin khach hang'!$E$8-1,"",B31+1))</f>
        <v>31</v>
      </c>
      <c r="C32" s="27" t="n">
        <f aca="false">IF(A32&lt;='thong tin khach hang'!$E$9,TP/1000,0)</f>
        <v>0</v>
      </c>
      <c r="D32" s="27" t="n">
        <f aca="false">IF(A32&lt;='thong tin khach hang'!$E$9,EP/1000,0)</f>
        <v>0</v>
      </c>
      <c r="E32" s="27" t="n">
        <f aca="false">C32*HLOOKUP(A32,Assumption!$A$10:$G$12,2,1)+D32*HLOOKUP(A32,Assumption!$A$10:$G$12,3,1)</f>
        <v>0</v>
      </c>
      <c r="F32" s="27" t="n">
        <f aca="false">C32+D32-E32</f>
        <v>0</v>
      </c>
      <c r="G32" s="28" t="n">
        <f aca="false">IF(A32="","",IF('thong tin khach hang'!$E$7="Cơ bản",MAX(SA/1000,'Minh họa quyền lợi'!I32),SA/1000+'Minh họa quyền lợi'!I32))</f>
        <v>16159095</v>
      </c>
      <c r="H32" s="28" t="n">
        <f aca="false">ROUND(SUMIF('Account value 7%'!$B$3:$B$1202,'Minh họa quyền lợi'!A32,'Account value 7%'!$N$3:$N$795)/1000,0)</f>
        <v>994156</v>
      </c>
      <c r="I32" s="28" t="n">
        <f aca="true">IF(A32="","",ROUND(OFFSET('Account value 7%'!$O$2,12*'Minh họa quyền lợi'!A32,0,1,1)/1000,0))</f>
        <v>16159095</v>
      </c>
      <c r="J32" s="28" t="n">
        <f aca="false">IF(A32="","",I32-C32*HLOOKUP(A32,Assumption!$A$15:$I$16,2,1))</f>
        <v>16159095</v>
      </c>
      <c r="K32" s="28" t="n">
        <f aca="false">IF(A32="","",IF('thong tin khach hang'!$E$7="Cơ bản",MAX(SA/1000,'Minh họa quyền lợi'!M32),SA/1000+'Minh họa quyền lợi'!M32))</f>
        <v>10510399</v>
      </c>
      <c r="L32" s="28" t="n">
        <f aca="false">ROUND(SUMIF('Account value 5%'!$B$3:$B$1202,'Minh họa quyền lợi'!A32,'Account value 5%'!$N$3:$N$795)/1000,0)</f>
        <v>651892</v>
      </c>
      <c r="M32" s="28" t="n">
        <f aca="true">IF(A32="","",ROUND(OFFSET('Account value 5%'!$O$2,12*'Minh họa quyền lợi'!A32,0,1,1)/1000,0))</f>
        <v>10510399</v>
      </c>
      <c r="N32" s="28" t="n">
        <f aca="false">IF(A32="","",M32-C32*HLOOKUP(A32,Assumption!$A$15:$I$16,2,1))</f>
        <v>10510399</v>
      </c>
      <c r="O32" s="28" t="n">
        <f aca="false">IF(A32="","",IF('thong tin khach hang'!$E$7="Cơ bản",MAX(SA/1000,'Minh họa quyền lợi'!Q32),SA/1000+'Minh họa quyền lợi'!Q32))</f>
        <v>2374589</v>
      </c>
      <c r="P32" s="28" t="n">
        <f aca="false">ROUND(SUMIF('Account value cam kết'!$B$3:$B$1202,'Minh họa quyền lợi'!A32,'Account value cam kết'!$N$3:$N$795)/1000,0)</f>
        <v>146491</v>
      </c>
      <c r="Q32" s="28" t="n">
        <f aca="true">IF(A32="","",ROUND(OFFSET('Account value cam kết'!$O$2,12*'Minh họa quyền lợi'!A32,0,1,1)/1000,0))</f>
        <v>2374589</v>
      </c>
      <c r="R32" s="28" t="n">
        <f aca="false">IF(A32="","",Q32-C32*HLOOKUP(A32,Assumption!$A$15:$I$16,2,1))</f>
        <v>2374589</v>
      </c>
    </row>
    <row r="33" customFormat="false" ht="15.75" hidden="false" customHeight="true" outlineLevel="0" collapsed="false">
      <c r="A33" s="27" t="n">
        <f aca="false">IF(A32="","",IF(A32+1&gt;'thong tin khach hang'!$B$5,"",A32+1))</f>
        <v>31</v>
      </c>
      <c r="B33" s="27" t="n">
        <f aca="false">IF(B32="","",IF(B32+1&gt;'thong tin khach hang'!$E$8-1,"",B32+1))</f>
        <v>32</v>
      </c>
      <c r="C33" s="27" t="n">
        <f aca="false">IF(A33&lt;='thong tin khach hang'!$E$9,TP/1000,0)</f>
        <v>0</v>
      </c>
      <c r="D33" s="27" t="n">
        <f aca="false">IF(A33&lt;='thong tin khach hang'!$E$9,EP/1000,0)</f>
        <v>0</v>
      </c>
      <c r="E33" s="27" t="n">
        <f aca="false">C33*HLOOKUP(A33,Assumption!$A$10:$G$12,2,1)+D33*HLOOKUP(A33,Assumption!$A$10:$G$12,3,1)</f>
        <v>0</v>
      </c>
      <c r="F33" s="27" t="n">
        <f aca="false">C33+D33-E33</f>
        <v>0</v>
      </c>
      <c r="G33" s="28" t="n">
        <f aca="false">IF(A33="","",IF('thong tin khach hang'!$E$7="Cơ bản",MAX(SA/1000,'Minh họa quyền lợi'!I33),SA/1000+'Minh họa quyền lợi'!I33))</f>
        <v>18530700</v>
      </c>
      <c r="H33" s="28" t="n">
        <f aca="false">ROUND(SUMIF('Account value 7%'!$B$3:$B$1202,'Minh họa quyền lợi'!A33,'Account value 7%'!$N$3:$N$795)/1000,0)</f>
        <v>1142821</v>
      </c>
      <c r="I33" s="28" t="n">
        <f aca="true">IF(A33="","",ROUND(OFFSET('Account value 7%'!$O$2,12*'Minh họa quyền lợi'!A33,0,1,1)/1000,0))</f>
        <v>18530700</v>
      </c>
      <c r="J33" s="28" t="n">
        <f aca="false">IF(A33="","",I33-C33*HLOOKUP(A33,Assumption!$A$15:$I$16,2,1))</f>
        <v>18530700</v>
      </c>
      <c r="K33" s="28" t="n">
        <f aca="false">IF(A33="","",IF('thong tin khach hang'!$E$7="Cơ bản",MAX(SA/1000,'Minh họa quyền lợi'!M33),SA/1000+'Minh họa quyền lợi'!M33))</f>
        <v>11850905</v>
      </c>
      <c r="L33" s="28" t="n">
        <f aca="false">ROUND(SUMIF('Account value 5%'!$B$3:$B$1202,'Minh họa quyền lợi'!A33,'Account value 5%'!$N$3:$N$795)/1000,0)</f>
        <v>737431</v>
      </c>
      <c r="M33" s="28" t="n">
        <f aca="true">IF(A33="","",ROUND(OFFSET('Account value 5%'!$O$2,12*'Minh họa quyền lợi'!A33,0,1,1)/1000,0))</f>
        <v>11850905</v>
      </c>
      <c r="N33" s="28" t="n">
        <f aca="false">IF(A33="","",M33-C33*HLOOKUP(A33,Assumption!$A$15:$I$16,2,1))</f>
        <v>11850905</v>
      </c>
      <c r="O33" s="28" t="n">
        <f aca="false">IF(A33="","",IF('thong tin khach hang'!$E$7="Cơ bản",MAX(SA/1000,'Minh họa quyền lợi'!Q33),SA/1000+'Minh họa quyền lợi'!Q33))</f>
        <v>2481891</v>
      </c>
      <c r="P33" s="28" t="n">
        <f aca="false">ROUND(SUMIF('Account value cam kết'!$B$3:$B$1202,'Minh họa quyền lợi'!A33,'Account value cam kết'!$N$3:$N$795)/1000,0)</f>
        <v>154021</v>
      </c>
      <c r="Q33" s="28" t="n">
        <f aca="true">IF(A33="","",ROUND(OFFSET('Account value cam kết'!$O$2,12*'Minh họa quyền lợi'!A33,0,1,1)/1000,0))</f>
        <v>2481891</v>
      </c>
      <c r="R33" s="28" t="n">
        <f aca="false">IF(A33="","",Q33-C33*HLOOKUP(A33,Assumption!$A$15:$I$16,2,1))</f>
        <v>2481891</v>
      </c>
    </row>
    <row r="34" customFormat="false" ht="15.75" hidden="false" customHeight="true" outlineLevel="0" collapsed="false">
      <c r="A34" s="27" t="n">
        <f aca="false">IF(A33="","",IF(A33+1&gt;'thong tin khach hang'!$B$5,"",A33+1))</f>
        <v>32</v>
      </c>
      <c r="B34" s="27" t="n">
        <f aca="false">IF(B33="","",IF(B33+1&gt;'thong tin khach hang'!$E$8-1,"",B33+1))</f>
        <v>33</v>
      </c>
      <c r="C34" s="27" t="n">
        <f aca="false">IF(A34&lt;='thong tin khach hang'!$E$9,TP/1000,0)</f>
        <v>0</v>
      </c>
      <c r="D34" s="27" t="n">
        <f aca="false">IF(A34&lt;='thong tin khach hang'!$E$9,EP/1000,0)</f>
        <v>0</v>
      </c>
      <c r="E34" s="27" t="n">
        <f aca="false">C34*HLOOKUP(A34,Assumption!$A$10:$G$12,2,1)+D34*HLOOKUP(A34,Assumption!$A$10:$G$12,3,1)</f>
        <v>0</v>
      </c>
      <c r="F34" s="27" t="n">
        <f aca="false">C34+D34-E34</f>
        <v>0</v>
      </c>
      <c r="G34" s="28" t="n">
        <f aca="false">IF(A34="","",IF('thong tin khach hang'!$E$7="Cơ bản",MAX(SA/1000,'Minh họa quyền lợi'!I34),SA/1000+'Minh họa quyền lợi'!I34))</f>
        <v>21243636</v>
      </c>
      <c r="H34" s="28" t="n">
        <f aca="false">ROUND(SUMIF('Account value 7%'!$B$3:$B$1202,'Minh họa quyền lợi'!A34,'Account value 7%'!$N$3:$N$795)/1000,0)</f>
        <v>1312883</v>
      </c>
      <c r="I34" s="28" t="n">
        <f aca="true">IF(A34="","",ROUND(OFFSET('Account value 7%'!$O$2,12*'Minh họa quyền lợi'!A34,0,1,1)/1000,0))</f>
        <v>21243636</v>
      </c>
      <c r="J34" s="28" t="n">
        <f aca="false">IF(A34="","",I34-C34*HLOOKUP(A34,Assumption!$A$15:$I$16,2,1))</f>
        <v>21243636</v>
      </c>
      <c r="K34" s="28" t="n">
        <f aca="false">IF(A34="","",IF('thong tin khach hang'!$E$7="Cơ bản",MAX(SA/1000,'Minh họa quyền lợi'!M34),SA/1000+'Minh họa quyền lợi'!M34))</f>
        <v>13356655</v>
      </c>
      <c r="L34" s="28" t="n">
        <f aca="false">ROUND(SUMIF('Account value 5%'!$B$3:$B$1202,'Minh họa quyền lợi'!A34,'Account value 5%'!$N$3:$N$795)/1000,0)</f>
        <v>833513</v>
      </c>
      <c r="M34" s="28" t="n">
        <f aca="true">IF(A34="","",ROUND(OFFSET('Account value 5%'!$O$2,12*'Minh họa quyền lợi'!A34,0,1,1)/1000,0))</f>
        <v>13356655</v>
      </c>
      <c r="N34" s="28" t="n">
        <f aca="false">IF(A34="","",M34-C34*HLOOKUP(A34,Assumption!$A$15:$I$16,2,1))</f>
        <v>13356655</v>
      </c>
      <c r="O34" s="28" t="n">
        <f aca="false">IF(A34="","",IF('thong tin khach hang'!$E$7="Cơ bản",MAX(SA/1000,'Minh họa quyền lợi'!Q34),SA/1000+'Minh họa quyền lợi'!Q34))</f>
        <v>2591340</v>
      </c>
      <c r="P34" s="28" t="n">
        <f aca="false">ROUND(SUMIF('Account value cam kết'!$B$3:$B$1202,'Minh họa quyền lợi'!A34,'Account value cam kết'!$N$3:$N$795)/1000,0)</f>
        <v>161701</v>
      </c>
      <c r="Q34" s="28" t="n">
        <f aca="true">IF(A34="","",ROUND(OFFSET('Account value cam kết'!$O$2,12*'Minh họa quyền lợi'!A34,0,1,1)/1000,0))</f>
        <v>2591340</v>
      </c>
      <c r="R34" s="28" t="n">
        <f aca="false">IF(A34="","",Q34-C34*HLOOKUP(A34,Assumption!$A$15:$I$16,2,1))</f>
        <v>2591340</v>
      </c>
    </row>
    <row r="35" customFormat="false" ht="15.75" hidden="false" customHeight="true" outlineLevel="0" collapsed="false">
      <c r="A35" s="27" t="n">
        <f aca="false">IF(A34="","",IF(A34+1&gt;'thong tin khach hang'!$B$5,"",A34+1))</f>
        <v>33</v>
      </c>
      <c r="B35" s="27" t="n">
        <f aca="false">IF(B34="","",IF(B34+1&gt;'thong tin khach hang'!$E$8-1,"",B34+1))</f>
        <v>34</v>
      </c>
      <c r="C35" s="27" t="n">
        <f aca="false">IF(A35&lt;='thong tin khach hang'!$E$9,TP/1000,0)</f>
        <v>0</v>
      </c>
      <c r="D35" s="27" t="n">
        <f aca="false">IF(A35&lt;='thong tin khach hang'!$E$9,EP/1000,0)</f>
        <v>0</v>
      </c>
      <c r="E35" s="27" t="n">
        <f aca="false">C35*HLOOKUP(A35,Assumption!$A$10:$G$12,2,1)+D35*HLOOKUP(A35,Assumption!$A$10:$G$12,3,1)</f>
        <v>0</v>
      </c>
      <c r="F35" s="27" t="n">
        <f aca="false">C35+D35-E35</f>
        <v>0</v>
      </c>
      <c r="G35" s="28" t="n">
        <f aca="false">IF(A35="","",IF('thong tin khach hang'!$E$7="Cơ bản",MAX(SA/1000,'Minh họa quyền lợi'!I35),SA/1000+'Minh họa quyền lợi'!I35))</f>
        <v>24347029</v>
      </c>
      <c r="H35" s="28" t="n">
        <f aca="false">ROUND(SUMIF('Account value 7%'!$B$3:$B$1202,'Minh họa quyền lợi'!A35,'Account value 7%'!$N$3:$N$795)/1000,0)</f>
        <v>1507421</v>
      </c>
      <c r="I35" s="28" t="n">
        <f aca="true">IF(A35="","",ROUND(OFFSET('Account value 7%'!$O$2,12*'Minh họa quyền lợi'!A35,0,1,1)/1000,0))</f>
        <v>24347029</v>
      </c>
      <c r="J35" s="28" t="n">
        <f aca="false">IF(A35="","",I35-C35*HLOOKUP(A35,Assumption!$A$15:$I$16,2,1))</f>
        <v>24347029</v>
      </c>
      <c r="K35" s="28" t="n">
        <f aca="false">IF(A35="","",IF('thong tin khach hang'!$E$7="Cơ bản",MAX(SA/1000,'Minh họa quyền lợi'!M35),SA/1000+'Minh họa quyền lợi'!M35))</f>
        <v>15048019</v>
      </c>
      <c r="L35" s="28" t="n">
        <f aca="false">ROUND(SUMIF('Account value 5%'!$B$3:$B$1202,'Minh họa quyền lợi'!A35,'Account value 5%'!$N$3:$N$795)/1000,0)</f>
        <v>941440</v>
      </c>
      <c r="M35" s="28" t="n">
        <f aca="true">IF(A35="","",ROUND(OFFSET('Account value 5%'!$O$2,12*'Minh họa quyền lợi'!A35,0,1,1)/1000,0))</f>
        <v>15048019</v>
      </c>
      <c r="N35" s="28" t="n">
        <f aca="false">IF(A35="","",M35-C35*HLOOKUP(A35,Assumption!$A$15:$I$16,2,1))</f>
        <v>15048019</v>
      </c>
      <c r="O35" s="28" t="n">
        <f aca="false">IF(A35="","",IF('thong tin khach hang'!$E$7="Cơ bản",MAX(SA/1000,'Minh họa quyền lợi'!Q35),SA/1000+'Minh họa quyền lợi'!Q35))</f>
        <v>2702977</v>
      </c>
      <c r="P35" s="28" t="n">
        <f aca="false">ROUND(SUMIF('Account value cam kết'!$B$3:$B$1202,'Minh họa quyền lợi'!A35,'Account value cam kết'!$N$3:$N$795)/1000,0)</f>
        <v>169535</v>
      </c>
      <c r="Q35" s="28" t="n">
        <f aca="true">IF(A35="","",ROUND(OFFSET('Account value cam kết'!$O$2,12*'Minh họa quyền lợi'!A35,0,1,1)/1000,0))</f>
        <v>2702977</v>
      </c>
      <c r="R35" s="28" t="n">
        <f aca="false">IF(A35="","",Q35-C35*HLOOKUP(A35,Assumption!$A$15:$I$16,2,1))</f>
        <v>2702977</v>
      </c>
    </row>
    <row r="36" customFormat="false" ht="15.75" hidden="false" customHeight="true" outlineLevel="0" collapsed="false">
      <c r="A36" s="27" t="n">
        <f aca="false">IF(A35="","",IF(A35+1&gt;'thong tin khach hang'!$B$5,"",A35+1))</f>
        <v>34</v>
      </c>
      <c r="B36" s="27" t="n">
        <f aca="false">IF(B35="","",IF(B35+1&gt;'thong tin khach hang'!$E$8-1,"",B35+1))</f>
        <v>35</v>
      </c>
      <c r="C36" s="27" t="n">
        <f aca="false">IF(A36&lt;='thong tin khach hang'!$E$9,TP/1000,0)</f>
        <v>0</v>
      </c>
      <c r="D36" s="27" t="n">
        <f aca="false">IF(A36&lt;='thong tin khach hang'!$E$9,EP/1000,0)</f>
        <v>0</v>
      </c>
      <c r="E36" s="27" t="n">
        <f aca="false">C36*HLOOKUP(A36,Assumption!$A$10:$G$12,2,1)+D36*HLOOKUP(A36,Assumption!$A$10:$G$12,3,1)</f>
        <v>0</v>
      </c>
      <c r="F36" s="27" t="n">
        <f aca="false">C36+D36-E36</f>
        <v>0</v>
      </c>
      <c r="G36" s="28" t="n">
        <f aca="false">IF(A36="","",IF('thong tin khach hang'!$E$7="Cơ bản",MAX(SA/1000,'Minh họa quyền lợi'!I36),SA/1000+'Minh họa quyền lợi'!I36))</f>
        <v>27897076</v>
      </c>
      <c r="H36" s="28" t="n">
        <f aca="false">ROUND(SUMIF('Account value 7%'!$B$3:$B$1202,'Minh họa quyền lợi'!A36,'Account value 7%'!$N$3:$N$795)/1000,0)</f>
        <v>1729957</v>
      </c>
      <c r="I36" s="28" t="n">
        <f aca="true">IF(A36="","",ROUND(OFFSET('Account value 7%'!$O$2,12*'Minh họa quyền lợi'!A36,0,1,1)/1000,0))</f>
        <v>27897076</v>
      </c>
      <c r="J36" s="28" t="n">
        <f aca="false">IF(A36="","",I36-C36*HLOOKUP(A36,Assumption!$A$15:$I$16,2,1))</f>
        <v>27897076</v>
      </c>
      <c r="K36" s="28" t="n">
        <f aca="false">IF(A36="","",IF('thong tin khach hang'!$E$7="Cơ bản",MAX(SA/1000,'Minh họa quyền lợi'!M36),SA/1000+'Minh họa quyền lợi'!M36))</f>
        <v>16947878</v>
      </c>
      <c r="L36" s="28" t="n">
        <f aca="false">ROUND(SUMIF('Account value 5%'!$B$3:$B$1202,'Minh họa quyền lợi'!A36,'Account value 5%'!$N$3:$N$795)/1000,0)</f>
        <v>1062671</v>
      </c>
      <c r="M36" s="28" t="n">
        <f aca="true">IF(A36="","",ROUND(OFFSET('Account value 5%'!$O$2,12*'Minh họa quyền lợi'!A36,0,1,1)/1000,0))</f>
        <v>16947878</v>
      </c>
      <c r="N36" s="28" t="n">
        <f aca="false">IF(A36="","",M36-C36*HLOOKUP(A36,Assumption!$A$15:$I$16,2,1))</f>
        <v>16947878</v>
      </c>
      <c r="O36" s="28" t="n">
        <f aca="false">IF(A36="","",IF('thong tin khach hang'!$E$7="Cơ bản",MAX(SA/1000,'Minh họa quyền lợi'!Q36),SA/1000+'Minh họa quyền lợi'!Q36))</f>
        <v>2816848</v>
      </c>
      <c r="P36" s="28" t="n">
        <f aca="false">ROUND(SUMIF('Account value cam kết'!$B$3:$B$1202,'Minh họa quyền lợi'!A36,'Account value cam kết'!$N$3:$N$795)/1000,0)</f>
        <v>177526</v>
      </c>
      <c r="Q36" s="28" t="n">
        <f aca="true">IF(A36="","",ROUND(OFFSET('Account value cam kết'!$O$2,12*'Minh họa quyền lợi'!A36,0,1,1)/1000,0))</f>
        <v>2816848</v>
      </c>
      <c r="R36" s="28" t="n">
        <f aca="false">IF(A36="","",Q36-C36*HLOOKUP(A36,Assumption!$A$15:$I$16,2,1))</f>
        <v>2816848</v>
      </c>
    </row>
    <row r="37" customFormat="false" ht="15.75" hidden="false" customHeight="true" outlineLevel="0" collapsed="false">
      <c r="A37" s="27" t="n">
        <f aca="false">IF(A36="","",IF(A36+1&gt;'thong tin khach hang'!$B$5,"",A36+1))</f>
        <v>35</v>
      </c>
      <c r="B37" s="27" t="n">
        <f aca="false">IF(B36="","",IF(B36+1&gt;'thong tin khach hang'!$E$8-1,"",B36+1))</f>
        <v>36</v>
      </c>
      <c r="C37" s="27" t="n">
        <f aca="false">IF(A37&lt;='thong tin khach hang'!$E$9,TP/1000,0)</f>
        <v>0</v>
      </c>
      <c r="D37" s="27" t="n">
        <f aca="false">IF(A37&lt;='thong tin khach hang'!$E$9,EP/1000,0)</f>
        <v>0</v>
      </c>
      <c r="E37" s="27" t="n">
        <f aca="false">C37*HLOOKUP(A37,Assumption!$A$10:$G$12,2,1)+D37*HLOOKUP(A37,Assumption!$A$10:$G$12,3,1)</f>
        <v>0</v>
      </c>
      <c r="F37" s="27" t="n">
        <f aca="false">C37+D37-E37</f>
        <v>0</v>
      </c>
      <c r="G37" s="28" t="n">
        <f aca="false">IF(A37="","",IF('thong tin khach hang'!$E$7="Cơ bản",MAX(SA/1000,'Minh họa quyền lợi'!I37),SA/1000+'Minh họa quyền lợi'!I37))</f>
        <v>31958061</v>
      </c>
      <c r="H37" s="28" t="n">
        <f aca="false">ROUND(SUMIF('Account value 7%'!$B$3:$B$1202,'Minh họa quyền lợi'!A37,'Account value 7%'!$N$3:$N$795)/1000,0)</f>
        <v>1984522</v>
      </c>
      <c r="I37" s="28" t="n">
        <f aca="true">IF(A37="","",ROUND(OFFSET('Account value 7%'!$O$2,12*'Minh họa quyền lợi'!A37,0,1,1)/1000,0))</f>
        <v>31958061</v>
      </c>
      <c r="J37" s="28" t="n">
        <f aca="false">IF(A37="","",I37-C37*HLOOKUP(A37,Assumption!$A$15:$I$16,2,1))</f>
        <v>31958061</v>
      </c>
      <c r="K37" s="28" t="n">
        <f aca="false">IF(A37="","",IF('thong tin khach hang'!$E$7="Cơ bản",MAX(SA/1000,'Minh họa quyền lợi'!M37),SA/1000+'Minh họa quyền lợi'!M37))</f>
        <v>19081933</v>
      </c>
      <c r="L37" s="28" t="n">
        <f aca="false">ROUND(SUMIF('Account value 5%'!$B$3:$B$1202,'Minh họa quyền lợi'!A37,'Account value 5%'!$N$3:$N$795)/1000,0)</f>
        <v>1198847</v>
      </c>
      <c r="M37" s="28" t="n">
        <f aca="true">IF(A37="","",ROUND(OFFSET('Account value 5%'!$O$2,12*'Minh họa quyền lợi'!A37,0,1,1)/1000,0))</f>
        <v>19081933</v>
      </c>
      <c r="N37" s="28" t="n">
        <f aca="false">IF(A37="","",M37-C37*HLOOKUP(A37,Assumption!$A$15:$I$16,2,1))</f>
        <v>19081933</v>
      </c>
      <c r="O37" s="28" t="n">
        <f aca="false">IF(A37="","",IF('thong tin khach hang'!$E$7="Cơ bản",MAX(SA/1000,'Minh họa quyền lợi'!Q37),SA/1000+'Minh họa quyền lợi'!Q37))</f>
        <v>2932995</v>
      </c>
      <c r="P37" s="28" t="n">
        <f aca="false">ROUND(SUMIF('Account value cam kết'!$B$3:$B$1202,'Minh họa quyền lợi'!A37,'Account value cam kết'!$N$3:$N$795)/1000,0)</f>
        <v>185677</v>
      </c>
      <c r="Q37" s="28" t="n">
        <f aca="true">IF(A37="","",ROUND(OFFSET('Account value cam kết'!$O$2,12*'Minh họa quyền lợi'!A37,0,1,1)/1000,0))</f>
        <v>2932995</v>
      </c>
      <c r="R37" s="28" t="n">
        <f aca="false">IF(A37="","",Q37-C37*HLOOKUP(A37,Assumption!$A$15:$I$16,2,1))</f>
        <v>2932995</v>
      </c>
    </row>
    <row r="38" customFormat="false" ht="15.75" hidden="false" customHeight="true" outlineLevel="0" collapsed="false">
      <c r="A38" s="27" t="n">
        <f aca="false">IF(A37="","",IF(A37+1&gt;'thong tin khach hang'!$B$5,"",A37+1))</f>
        <v>36</v>
      </c>
      <c r="B38" s="27" t="n">
        <f aca="false">IF(B37="","",IF(B37+1&gt;'thong tin khach hang'!$E$8-1,"",B37+1))</f>
        <v>37</v>
      </c>
      <c r="C38" s="27" t="n">
        <f aca="false">IF(A38&lt;='thong tin khach hang'!$E$9,TP/1000,0)</f>
        <v>0</v>
      </c>
      <c r="D38" s="27" t="n">
        <f aca="false">IF(A38&lt;='thong tin khach hang'!$E$9,EP/1000,0)</f>
        <v>0</v>
      </c>
      <c r="E38" s="27" t="n">
        <f aca="false">C38*HLOOKUP(A38,Assumption!$A$10:$G$12,2,1)+D38*HLOOKUP(A38,Assumption!$A$10:$G$12,3,1)</f>
        <v>0</v>
      </c>
      <c r="F38" s="27" t="n">
        <f aca="false">C38+D38-E38</f>
        <v>0</v>
      </c>
      <c r="G38" s="28" t="n">
        <f aca="false">IF(A38="","",IF('thong tin khach hang'!$E$7="Cơ bản",MAX(SA/1000,'Minh họa quyền lợi'!I38),SA/1000+'Minh họa quyền lợi'!I38))</f>
        <v>36603521</v>
      </c>
      <c r="H38" s="28" t="n">
        <f aca="false">ROUND(SUMIF('Account value 7%'!$B$3:$B$1202,'Minh họa quyền lợi'!A38,'Account value 7%'!$N$3:$N$795)/1000,0)</f>
        <v>2275725</v>
      </c>
      <c r="I38" s="28" t="n">
        <f aca="true">IF(A38="","",ROUND(OFFSET('Account value 7%'!$O$2,12*'Minh họa quyền lợi'!A38,0,1,1)/1000,0))</f>
        <v>36603521</v>
      </c>
      <c r="J38" s="28" t="n">
        <f aca="false">IF(A38="","",I38-C38*HLOOKUP(A38,Assumption!$A$15:$I$16,2,1))</f>
        <v>36603521</v>
      </c>
      <c r="K38" s="28" t="n">
        <f aca="false">IF(A38="","",IF('thong tin khach hang'!$E$7="Cơ bản",MAX(SA/1000,'Minh họa quyền lợi'!M38),SA/1000+'Minh họa quyền lợi'!M38))</f>
        <v>21479053</v>
      </c>
      <c r="L38" s="28" t="n">
        <f aca="false">ROUND(SUMIF('Account value 5%'!$B$3:$B$1202,'Minh họa quyền lợi'!A38,'Account value 5%'!$N$3:$N$795)/1000,0)</f>
        <v>1351808</v>
      </c>
      <c r="M38" s="28" t="n">
        <f aca="true">IF(A38="","",ROUND(OFFSET('Account value 5%'!$O$2,12*'Minh họa quyền lợi'!A38,0,1,1)/1000,0))</f>
        <v>21479053</v>
      </c>
      <c r="N38" s="28" t="n">
        <f aca="false">IF(A38="","",M38-C38*HLOOKUP(A38,Assumption!$A$15:$I$16,2,1))</f>
        <v>21479053</v>
      </c>
      <c r="O38" s="28" t="n">
        <f aca="false">IF(A38="","",IF('thong tin khach hang'!$E$7="Cơ bản",MAX(SA/1000,'Minh họa quyền lợi'!Q38),SA/1000+'Minh họa quyền lợi'!Q38))</f>
        <v>3051466</v>
      </c>
      <c r="P38" s="28" t="n">
        <f aca="false">ROUND(SUMIF('Account value cam kết'!$B$3:$B$1202,'Minh họa quyền lợi'!A38,'Account value cam kết'!$N$3:$N$795)/1000,0)</f>
        <v>193990</v>
      </c>
      <c r="Q38" s="28" t="n">
        <f aca="true">IF(A38="","",ROUND(OFFSET('Account value cam kết'!$O$2,12*'Minh họa quyền lợi'!A38,0,1,1)/1000,0))</f>
        <v>3051466</v>
      </c>
      <c r="R38" s="28" t="n">
        <f aca="false">IF(A38="","",Q38-C38*HLOOKUP(A38,Assumption!$A$15:$I$16,2,1))</f>
        <v>3051466</v>
      </c>
    </row>
    <row r="39" customFormat="false" ht="15.75" hidden="false" customHeight="true" outlineLevel="0" collapsed="false">
      <c r="A39" s="27" t="n">
        <f aca="false">IF(A38="","",IF(A38+1&gt;'thong tin khach hang'!$B$5,"",A38+1))</f>
        <v>37</v>
      </c>
      <c r="B39" s="27" t="n">
        <f aca="false">IF(B38="","",IF(B38+1&gt;'thong tin khach hang'!$E$8-1,"",B38+1))</f>
        <v>38</v>
      </c>
      <c r="C39" s="27" t="n">
        <f aca="false">IF(A39&lt;='thong tin khach hang'!$E$9,TP/1000,0)</f>
        <v>0</v>
      </c>
      <c r="D39" s="27" t="n">
        <f aca="false">IF(A39&lt;='thong tin khach hang'!$E$9,EP/1000,0)</f>
        <v>0</v>
      </c>
      <c r="E39" s="27" t="n">
        <f aca="false">C39*HLOOKUP(A39,Assumption!$A$10:$G$12,2,1)+D39*HLOOKUP(A39,Assumption!$A$10:$G$12,3,1)</f>
        <v>0</v>
      </c>
      <c r="F39" s="27" t="n">
        <f aca="false">C39+D39-E39</f>
        <v>0</v>
      </c>
      <c r="G39" s="28" t="n">
        <f aca="false">IF(A39="","",IF('thong tin khach hang'!$E$7="Cơ bản",MAX(SA/1000,'Minh họa quyền lợi'!I39),SA/1000+'Minh họa quyền lợi'!I39))</f>
        <v>41917576</v>
      </c>
      <c r="H39" s="28" t="n">
        <f aca="false">ROUND(SUMIF('Account value 7%'!$B$3:$B$1202,'Minh họa quyền lợi'!A39,'Account value 7%'!$N$3:$N$795)/1000,0)</f>
        <v>2608840</v>
      </c>
      <c r="I39" s="28" t="n">
        <f aca="true">IF(A39="","",ROUND(OFFSET('Account value 7%'!$O$2,12*'Minh họa quyền lợi'!A39,0,1,1)/1000,0))</f>
        <v>41917576</v>
      </c>
      <c r="J39" s="28" t="n">
        <f aca="false">IF(A39="","",I39-C39*HLOOKUP(A39,Assumption!$A$15:$I$16,2,1))</f>
        <v>41917576</v>
      </c>
      <c r="K39" s="28" t="n">
        <f aca="false">IF(A39="","",IF('thong tin khach hang'!$E$7="Cơ bản",MAX(SA/1000,'Minh họa quyền lợi'!M39),SA/1000+'Minh họa quyền lợi'!M39))</f>
        <v>24171668</v>
      </c>
      <c r="L39" s="28" t="n">
        <f aca="false">ROUND(SUMIF('Account value 5%'!$B$3:$B$1202,'Minh họa quyền lợi'!A39,'Account value 5%'!$N$3:$N$795)/1000,0)</f>
        <v>1523625</v>
      </c>
      <c r="M39" s="28" t="n">
        <f aca="true">IF(A39="","",ROUND(OFFSET('Account value 5%'!$O$2,12*'Minh họa quyền lợi'!A39,0,1,1)/1000,0))</f>
        <v>24171668</v>
      </c>
      <c r="N39" s="28" t="n">
        <f aca="false">IF(A39="","",M39-C39*HLOOKUP(A39,Assumption!$A$15:$I$16,2,1))</f>
        <v>24171668</v>
      </c>
      <c r="O39" s="28" t="n">
        <f aca="false">IF(A39="","",IF('thong tin khach hang'!$E$7="Cơ bản",MAX(SA/1000,'Minh họa quyền lợi'!Q39),SA/1000+'Minh họa quyền lợi'!Q39))</f>
        <v>3172306</v>
      </c>
      <c r="P39" s="28" t="n">
        <f aca="false">ROUND(SUMIF('Account value cam kết'!$B$3:$B$1202,'Minh họa quyền lợi'!A39,'Account value cam kết'!$N$3:$N$795)/1000,0)</f>
        <v>202470</v>
      </c>
      <c r="Q39" s="28" t="n">
        <f aca="true">IF(A39="","",ROUND(OFFSET('Account value cam kết'!$O$2,12*'Minh họa quyền lợi'!A39,0,1,1)/1000,0))</f>
        <v>3172306</v>
      </c>
      <c r="R39" s="28" t="n">
        <f aca="false">IF(A39="","",Q39-C39*HLOOKUP(A39,Assumption!$A$15:$I$16,2,1))</f>
        <v>3172306</v>
      </c>
    </row>
    <row r="40" customFormat="false" ht="15.75" hidden="false" customHeight="true" outlineLevel="0" collapsed="false">
      <c r="A40" s="27" t="n">
        <f aca="false">IF(A39="","",IF(A39+1&gt;'thong tin khach hang'!$B$5,"",A39+1))</f>
        <v>38</v>
      </c>
      <c r="B40" s="27" t="n">
        <f aca="false">IF(B39="","",IF(B39+1&gt;'thong tin khach hang'!$E$8-1,"",B39+1))</f>
        <v>39</v>
      </c>
      <c r="C40" s="27" t="n">
        <f aca="false">IF(A40&lt;='thong tin khach hang'!$E$9,TP/1000,0)</f>
        <v>0</v>
      </c>
      <c r="D40" s="27" t="n">
        <f aca="false">IF(A40&lt;='thong tin khach hang'!$E$9,EP/1000,0)</f>
        <v>0</v>
      </c>
      <c r="E40" s="27" t="n">
        <f aca="false">C40*HLOOKUP(A40,Assumption!$A$10:$G$12,2,1)+D40*HLOOKUP(A40,Assumption!$A$10:$G$12,3,1)</f>
        <v>0</v>
      </c>
      <c r="F40" s="27" t="n">
        <f aca="false">C40+D40-E40</f>
        <v>0</v>
      </c>
      <c r="G40" s="28" t="n">
        <f aca="false">IF(A40="","",IF('thong tin khach hang'!$E$7="Cơ bản",MAX(SA/1000,'Minh họa quyền lợi'!I40),SA/1000+'Minh họa quyền lợi'!I40))</f>
        <v>47996452</v>
      </c>
      <c r="H40" s="28" t="n">
        <f aca="false">ROUND(SUMIF('Account value 7%'!$B$3:$B$1202,'Minh họa quyền lợi'!A40,'Account value 7%'!$N$3:$N$795)/1000,0)</f>
        <v>2989897</v>
      </c>
      <c r="I40" s="28" t="n">
        <f aca="true">IF(A40="","",ROUND(OFFSET('Account value 7%'!$O$2,12*'Minh họa quyền lợi'!A40,0,1,1)/1000,0))</f>
        <v>47996452</v>
      </c>
      <c r="J40" s="28" t="n">
        <f aca="false">IF(A40="","",I40-C40*HLOOKUP(A40,Assumption!$A$15:$I$16,2,1))</f>
        <v>47996452</v>
      </c>
      <c r="K40" s="28" t="n">
        <f aca="false">IF(A40="","",IF('thong tin khach hang'!$E$7="Cơ bản",MAX(SA/1000,'Minh họa quyền lợi'!M40),SA/1000+'Minh họa quyền lợi'!M40))</f>
        <v>27196201</v>
      </c>
      <c r="L40" s="28" t="n">
        <f aca="false">ROUND(SUMIF('Account value 5%'!$B$3:$B$1202,'Minh họa quyền lợi'!A40,'Account value 5%'!$N$3:$N$795)/1000,0)</f>
        <v>1716623</v>
      </c>
      <c r="M40" s="28" t="n">
        <f aca="true">IF(A40="","",ROUND(OFFSET('Account value 5%'!$O$2,12*'Minh họa quyền lợi'!A40,0,1,1)/1000,0))</f>
        <v>27196201</v>
      </c>
      <c r="N40" s="28" t="n">
        <f aca="false">IF(A40="","",M40-C40*HLOOKUP(A40,Assumption!$A$15:$I$16,2,1))</f>
        <v>27196201</v>
      </c>
      <c r="O40" s="28" t="n">
        <f aca="false">IF(A40="","",IF('thong tin khach hang'!$E$7="Cơ bản",MAX(SA/1000,'Minh họa quyền lợi'!Q40),SA/1000+'Minh họa quyền lợi'!Q40))</f>
        <v>3295563</v>
      </c>
      <c r="P40" s="28" t="n">
        <f aca="false">ROUND(SUMIF('Account value cam kết'!$B$3:$B$1202,'Minh họa quyền lợi'!A40,'Account value cam kết'!$N$3:$N$795)/1000,0)</f>
        <v>211119</v>
      </c>
      <c r="Q40" s="28" t="n">
        <f aca="true">IF(A40="","",ROUND(OFFSET('Account value cam kết'!$O$2,12*'Minh họa quyền lợi'!A40,0,1,1)/1000,0))</f>
        <v>3295563</v>
      </c>
      <c r="R40" s="28" t="n">
        <f aca="false">IF(A40="","",Q40-C40*HLOOKUP(A40,Assumption!$A$15:$I$16,2,1))</f>
        <v>3295563</v>
      </c>
    </row>
    <row r="41" customFormat="false" ht="15.75" hidden="false" customHeight="true" outlineLevel="0" collapsed="false">
      <c r="A41" s="27" t="n">
        <f aca="false">IF(A40="","",IF(A40+1&gt;'thong tin khach hang'!$B$5,"",A40+1))</f>
        <v>39</v>
      </c>
      <c r="B41" s="27" t="n">
        <f aca="false">IF(B40="","",IF(B40+1&gt;'thong tin khach hang'!$E$8-1,"",B40+1))</f>
        <v>40</v>
      </c>
      <c r="C41" s="27" t="n">
        <f aca="false">IF(A41&lt;='thong tin khach hang'!$E$9,TP/1000,0)</f>
        <v>0</v>
      </c>
      <c r="D41" s="27" t="n">
        <f aca="false">IF(A41&lt;='thong tin khach hang'!$E$9,EP/1000,0)</f>
        <v>0</v>
      </c>
      <c r="E41" s="27" t="n">
        <f aca="false">C41*HLOOKUP(A41,Assumption!$A$10:$G$12,2,1)+D41*HLOOKUP(A41,Assumption!$A$10:$G$12,3,1)</f>
        <v>0</v>
      </c>
      <c r="F41" s="27" t="n">
        <f aca="false">C41+D41-E41</f>
        <v>0</v>
      </c>
      <c r="G41" s="28" t="n">
        <f aca="false">IF(A41="","",IF('thong tin khach hang'!$E$7="Cơ bản",MAX(SA/1000,'Minh họa quyền lợi'!I41),SA/1000+'Minh họa quyền lợi'!I41))</f>
        <v>54950226</v>
      </c>
      <c r="H41" s="28" t="n">
        <f aca="false">ROUND(SUMIF('Account value 7%'!$B$3:$B$1202,'Minh họa quyền lợi'!A41,'Account value 7%'!$N$3:$N$795)/1000,0)</f>
        <v>3425798</v>
      </c>
      <c r="I41" s="28" t="n">
        <f aca="true">IF(A41="","",ROUND(OFFSET('Account value 7%'!$O$2,12*'Minh họa quyền lợi'!A41,0,1,1)/1000,0))</f>
        <v>54950226</v>
      </c>
      <c r="J41" s="28" t="n">
        <f aca="false">IF(A41="","",I41-C41*HLOOKUP(A41,Assumption!$A$15:$I$16,2,1))</f>
        <v>54950226</v>
      </c>
      <c r="K41" s="28" t="n">
        <f aca="false">IF(A41="","",IF('thong tin khach hang'!$E$7="Cơ bản",MAX(SA/1000,'Minh họa quyền lợi'!M41),SA/1000+'Minh họa quyền lợi'!M41))</f>
        <v>30593569</v>
      </c>
      <c r="L41" s="28" t="n">
        <f aca="false">ROUND(SUMIF('Account value 5%'!$B$3:$B$1202,'Minh họa quyền lợi'!A41,'Account value 5%'!$N$3:$N$795)/1000,0)</f>
        <v>1933411</v>
      </c>
      <c r="M41" s="28" t="n">
        <f aca="true">IF(A41="","",ROUND(OFFSET('Account value 5%'!$O$2,12*'Minh họa quyền lợi'!A41,0,1,1)/1000,0))</f>
        <v>30593569</v>
      </c>
      <c r="N41" s="28" t="n">
        <f aca="false">IF(A41="","",M41-C41*HLOOKUP(A41,Assumption!$A$15:$I$16,2,1))</f>
        <v>30593569</v>
      </c>
      <c r="O41" s="28" t="n">
        <f aca="false">IF(A41="","",IF('thong tin khach hang'!$E$7="Cơ bản",MAX(SA/1000,'Minh họa quyền lợi'!Q41),SA/1000+'Minh họa quyền lợi'!Q41))</f>
        <v>3421285</v>
      </c>
      <c r="P41" s="28" t="n">
        <f aca="false">ROUND(SUMIF('Account value cam kết'!$B$3:$B$1202,'Minh họa quyền lợi'!A41,'Account value cam kết'!$N$3:$N$795)/1000,0)</f>
        <v>219942</v>
      </c>
      <c r="Q41" s="28" t="n">
        <f aca="true">IF(A41="","",ROUND(OFFSET('Account value cam kết'!$O$2,12*'Minh họa quyền lợi'!A41,0,1,1)/1000,0))</f>
        <v>3421285</v>
      </c>
      <c r="R41" s="28" t="n">
        <f aca="false">IF(A41="","",Q41-C41*HLOOKUP(A41,Assumption!$A$15:$I$16,2,1))</f>
        <v>3421285</v>
      </c>
    </row>
    <row r="42" customFormat="false" ht="15.75" hidden="false" customHeight="true" outlineLevel="0" collapsed="false">
      <c r="A42" s="27" t="n">
        <f aca="false">IF(A41="","",IF(A41+1&gt;'thong tin khach hang'!$B$5,"",A41+1))</f>
        <v>40</v>
      </c>
      <c r="B42" s="27" t="n">
        <f aca="false">IF(B41="","",IF(B41+1&gt;'thong tin khach hang'!$E$8-1,"",B41+1))</f>
        <v>41</v>
      </c>
      <c r="C42" s="27" t="n">
        <f aca="false">IF(A42&lt;='thong tin khach hang'!$E$9,TP/1000,0)</f>
        <v>0</v>
      </c>
      <c r="D42" s="27" t="n">
        <f aca="false">IF(A42&lt;='thong tin khach hang'!$E$9,EP/1000,0)</f>
        <v>0</v>
      </c>
      <c r="E42" s="27" t="n">
        <f aca="false">C42*HLOOKUP(A42,Assumption!$A$10:$G$12,2,1)+D42*HLOOKUP(A42,Assumption!$A$10:$G$12,3,1)</f>
        <v>0</v>
      </c>
      <c r="F42" s="27" t="n">
        <f aca="false">C42+D42-E42</f>
        <v>0</v>
      </c>
      <c r="G42" s="28" t="n">
        <f aca="false">IF(A42="","",IF('thong tin khach hang'!$E$7="Cơ bản",MAX(SA/1000,'Minh họa quyền lợi'!I42),SA/1000+'Minh họa quyền lợi'!I42))</f>
        <v>62904817</v>
      </c>
      <c r="H42" s="28" t="n">
        <f aca="false">ROUND(SUMIF('Account value 7%'!$B$3:$B$1202,'Minh họa quyền lợi'!A42,'Account value 7%'!$N$3:$N$795)/1000,0)</f>
        <v>3924435</v>
      </c>
      <c r="I42" s="28" t="n">
        <f aca="true">IF(A42="","",ROUND(OFFSET('Account value 7%'!$O$2,12*'Minh họa quyền lợi'!A42,0,1,1)/1000,0))</f>
        <v>62904817</v>
      </c>
      <c r="J42" s="28" t="n">
        <f aca="false">IF(A42="","",I42-C42*HLOOKUP(A42,Assumption!$A$15:$I$16,2,1))</f>
        <v>62904817</v>
      </c>
      <c r="K42" s="28" t="n">
        <f aca="false">IF(A42="","",IF('thong tin khach hang'!$E$7="Cơ bản",MAX(SA/1000,'Minh họa quyền lợi'!M42),SA/1000+'Minh họa quyền lợi'!M42))</f>
        <v>34409732</v>
      </c>
      <c r="L42" s="28" t="n">
        <f aca="false">ROUND(SUMIF('Account value 5%'!$B$3:$B$1202,'Minh họa quyền lợi'!A42,'Account value 5%'!$N$3:$N$795)/1000,0)</f>
        <v>2176922</v>
      </c>
      <c r="M42" s="28" t="n">
        <f aca="true">IF(A42="","",ROUND(OFFSET('Account value 5%'!$O$2,12*'Minh họa quyền lợi'!A42,0,1,1)/1000,0))</f>
        <v>34409732</v>
      </c>
      <c r="N42" s="28" t="n">
        <f aca="false">IF(A42="","",M42-C42*HLOOKUP(A42,Assumption!$A$15:$I$16,2,1))</f>
        <v>34409732</v>
      </c>
      <c r="O42" s="28" t="n">
        <f aca="false">IF(A42="","",IF('thong tin khach hang'!$E$7="Cơ bản",MAX(SA/1000,'Minh họa quyền lợi'!Q42),SA/1000+'Minh họa quyền lợi'!Q42))</f>
        <v>3549522</v>
      </c>
      <c r="P42" s="28" t="n">
        <f aca="false">ROUND(SUMIF('Account value cam kết'!$B$3:$B$1202,'Minh họa quyền lợi'!A42,'Account value cam kết'!$N$3:$N$795)/1000,0)</f>
        <v>228941</v>
      </c>
      <c r="Q42" s="28" t="n">
        <f aca="true">IF(A42="","",ROUND(OFFSET('Account value cam kết'!$O$2,12*'Minh họa quyền lợi'!A42,0,1,1)/1000,0))</f>
        <v>3549522</v>
      </c>
      <c r="R42" s="28" t="n">
        <f aca="false">IF(A42="","",Q42-C42*HLOOKUP(A42,Assumption!$A$15:$I$16,2,1))</f>
        <v>3549522</v>
      </c>
    </row>
    <row r="43" customFormat="false" ht="15.75" hidden="false" customHeight="true" outlineLevel="0" collapsed="false">
      <c r="A43" s="27" t="n">
        <f aca="false">IF(A42="","",IF(A42+1&gt;'thong tin khach hang'!$B$5,"",A42+1))</f>
        <v>41</v>
      </c>
      <c r="B43" s="27" t="n">
        <f aca="false">IF(B42="","",IF(B42+1&gt;'thong tin khach hang'!$E$8-1,"",B42+1))</f>
        <v>42</v>
      </c>
      <c r="C43" s="27" t="n">
        <f aca="false">IF(A43&lt;='thong tin khach hang'!$E$9,TP/1000,0)</f>
        <v>0</v>
      </c>
      <c r="D43" s="27" t="n">
        <f aca="false">IF(A43&lt;='thong tin khach hang'!$E$9,EP/1000,0)</f>
        <v>0</v>
      </c>
      <c r="E43" s="27" t="n">
        <f aca="false">C43*HLOOKUP(A43,Assumption!$A$10:$G$12,2,1)+D43*HLOOKUP(A43,Assumption!$A$10:$G$12,3,1)</f>
        <v>0</v>
      </c>
      <c r="F43" s="27" t="n">
        <f aca="false">C43+D43-E43</f>
        <v>0</v>
      </c>
      <c r="G43" s="28" t="n">
        <f aca="false">IF(A43="","",IF('thong tin khach hang'!$E$7="Cơ bản",MAX(SA/1000,'Minh họa quyền lợi'!I43),SA/1000+'Minh họa quyền lợi'!I43))</f>
        <v>72004268</v>
      </c>
      <c r="H43" s="28" t="n">
        <f aca="false">ROUND(SUMIF('Account value 7%'!$B$3:$B$1202,'Minh họa quyền lợi'!A43,'Account value 7%'!$N$3:$N$795)/1000,0)</f>
        <v>4494839</v>
      </c>
      <c r="I43" s="28" t="n">
        <f aca="true">IF(A43="","",ROUND(OFFSET('Account value 7%'!$O$2,12*'Minh họa quyền lợi'!A43,0,1,1)/1000,0))</f>
        <v>72004268</v>
      </c>
      <c r="J43" s="28" t="n">
        <f aca="false">IF(A43="","",I43-C43*HLOOKUP(A43,Assumption!$A$15:$I$16,2,1))</f>
        <v>72004268</v>
      </c>
      <c r="K43" s="28" t="n">
        <f aca="false">IF(A43="","",IF('thong tin khach hang'!$E$7="Cơ bản",MAX(SA/1000,'Minh họa quyền lợi'!M43),SA/1000+'Minh họa quyền lợi'!M43))</f>
        <v>38696314</v>
      </c>
      <c r="L43" s="28" t="n">
        <f aca="false">ROUND(SUMIF('Account value 5%'!$B$3:$B$1202,'Minh họa quyền lợi'!A43,'Account value 5%'!$N$3:$N$795)/1000,0)</f>
        <v>2450451</v>
      </c>
      <c r="M43" s="28" t="n">
        <f aca="true">IF(A43="","",ROUND(OFFSET('Account value 5%'!$O$2,12*'Minh họa quyền lợi'!A43,0,1,1)/1000,0))</f>
        <v>38696314</v>
      </c>
      <c r="N43" s="28" t="n">
        <f aca="false">IF(A43="","",M43-C43*HLOOKUP(A43,Assumption!$A$15:$I$16,2,1))</f>
        <v>38696314</v>
      </c>
      <c r="O43" s="28" t="n">
        <f aca="false">IF(A43="","",IF('thong tin khach hang'!$E$7="Cơ bản",MAX(SA/1000,'Minh họa quyền lợi'!Q43),SA/1000+'Minh họa quyền lợi'!Q43))</f>
        <v>3680323</v>
      </c>
      <c r="P43" s="28" t="n">
        <f aca="false">ROUND(SUMIF('Account value cam kết'!$B$3:$B$1202,'Minh họa quyền lợi'!A43,'Account value cam kết'!$N$3:$N$795)/1000,0)</f>
        <v>238119</v>
      </c>
      <c r="Q43" s="28" t="n">
        <f aca="true">IF(A43="","",ROUND(OFFSET('Account value cam kết'!$O$2,12*'Minh họa quyền lợi'!A43,0,1,1)/1000,0))</f>
        <v>3680323</v>
      </c>
      <c r="R43" s="28" t="n">
        <f aca="false">IF(A43="","",Q43-C43*HLOOKUP(A43,Assumption!$A$15:$I$16,2,1))</f>
        <v>3680323</v>
      </c>
    </row>
    <row r="44" customFormat="false" ht="15.75" hidden="false" customHeight="true" outlineLevel="0" collapsed="false">
      <c r="A44" s="27" t="n">
        <f aca="false">IF(A43="","",IF(A43+1&gt;'thong tin khach hang'!$B$5,"",A43+1))</f>
        <v>42</v>
      </c>
      <c r="B44" s="27" t="n">
        <f aca="false">IF(B43="","",IF(B43+1&gt;'thong tin khach hang'!$E$8-1,"",B43+1))</f>
        <v>43</v>
      </c>
      <c r="C44" s="27" t="n">
        <f aca="false">IF(A44&lt;='thong tin khach hang'!$E$9,TP/1000,0)</f>
        <v>0</v>
      </c>
      <c r="D44" s="27" t="n">
        <f aca="false">IF(A44&lt;='thong tin khach hang'!$E$9,EP/1000,0)</f>
        <v>0</v>
      </c>
      <c r="E44" s="27" t="n">
        <f aca="false">C44*HLOOKUP(A44,Assumption!$A$10:$G$12,2,1)+D44*HLOOKUP(A44,Assumption!$A$10:$G$12,3,1)</f>
        <v>0</v>
      </c>
      <c r="F44" s="27" t="n">
        <f aca="false">C44+D44-E44</f>
        <v>0</v>
      </c>
      <c r="G44" s="28" t="n">
        <f aca="false">IF(A44="","",IF('thong tin khach hang'!$E$7="Cơ bản",MAX(SA/1000,'Minh họa quyền lợi'!I44),SA/1000+'Minh họa quyền lợi'!I44))</f>
        <v>82413350</v>
      </c>
      <c r="H44" s="28" t="n">
        <f aca="false">ROUND(SUMIF('Account value 7%'!$B$3:$B$1202,'Minh họa quyền lợi'!A44,'Account value 7%'!$N$3:$N$795)/1000,0)</f>
        <v>5147338</v>
      </c>
      <c r="I44" s="28" t="n">
        <f aca="true">IF(A44="","",ROUND(OFFSET('Account value 7%'!$O$2,12*'Minh họa quyền lợi'!A44,0,1,1)/1000,0))</f>
        <v>82413350</v>
      </c>
      <c r="J44" s="28" t="n">
        <f aca="false">IF(A44="","",I44-C44*HLOOKUP(A44,Assumption!$A$15:$I$16,2,1))</f>
        <v>82413350</v>
      </c>
      <c r="K44" s="28" t="n">
        <f aca="false">IF(A44="","",IF('thong tin khach hang'!$E$7="Cơ bản",MAX(SA/1000,'Minh họa quyền lợi'!M44),SA/1000+'Minh họa quyền lợi'!M44))</f>
        <v>43511304</v>
      </c>
      <c r="L44" s="28" t="n">
        <f aca="false">ROUND(SUMIF('Account value 5%'!$B$3:$B$1202,'Minh họa quyền lợi'!A44,'Account value 5%'!$N$3:$N$795)/1000,0)</f>
        <v>2757698</v>
      </c>
      <c r="M44" s="28" t="n">
        <f aca="true">IF(A44="","",ROUND(OFFSET('Account value 5%'!$O$2,12*'Minh họa quyền lợi'!A44,0,1,1)/1000,0))</f>
        <v>43511304</v>
      </c>
      <c r="N44" s="28" t="n">
        <f aca="false">IF(A44="","",M44-C44*HLOOKUP(A44,Assumption!$A$15:$I$16,2,1))</f>
        <v>43511304</v>
      </c>
      <c r="O44" s="28" t="n">
        <f aca="false">IF(A44="","",IF('thong tin khach hang'!$E$7="Cơ bản",MAX(SA/1000,'Minh họa quyền lợi'!Q44),SA/1000+'Minh họa quyền lợi'!Q44))</f>
        <v>3813740</v>
      </c>
      <c r="P44" s="28" t="n">
        <f aca="false">ROUND(SUMIF('Account value cam kết'!$B$3:$B$1202,'Minh họa quyền lợi'!A44,'Account value cam kết'!$N$3:$N$795)/1000,0)</f>
        <v>247482</v>
      </c>
      <c r="Q44" s="28" t="n">
        <f aca="true">IF(A44="","",ROUND(OFFSET('Account value cam kết'!$O$2,12*'Minh họa quyền lợi'!A44,0,1,1)/1000,0))</f>
        <v>3813740</v>
      </c>
      <c r="R44" s="28" t="n">
        <f aca="false">IF(A44="","",Q44-C44*HLOOKUP(A44,Assumption!$A$15:$I$16,2,1))</f>
        <v>3813740</v>
      </c>
    </row>
    <row r="45" customFormat="false" ht="15.75" hidden="false" customHeight="true" outlineLevel="0" collapsed="false">
      <c r="A45" s="27" t="n">
        <f aca="false">IF(A44="","",IF(A44+1&gt;'thong tin khach hang'!$B$5,"",A44+1))</f>
        <v>43</v>
      </c>
      <c r="B45" s="27" t="n">
        <f aca="false">IF(B44="","",IF(B44+1&gt;'thong tin khach hang'!$E$8-1,"",B44+1))</f>
        <v>44</v>
      </c>
      <c r="C45" s="27" t="n">
        <f aca="false">IF(A45&lt;='thong tin khach hang'!$E$9,TP/1000,0)</f>
        <v>0</v>
      </c>
      <c r="D45" s="27" t="n">
        <f aca="false">IF(A45&lt;='thong tin khach hang'!$E$9,EP/1000,0)</f>
        <v>0</v>
      </c>
      <c r="E45" s="27" t="n">
        <f aca="false">C45*HLOOKUP(A45,Assumption!$A$10:$G$12,2,1)+D45*HLOOKUP(A45,Assumption!$A$10:$G$12,3,1)</f>
        <v>0</v>
      </c>
      <c r="F45" s="27" t="n">
        <f aca="false">C45+D45-E45</f>
        <v>0</v>
      </c>
      <c r="G45" s="28" t="n">
        <f aca="false">IF(A45="","",IF('thong tin khach hang'!$E$7="Cơ bản",MAX(SA/1000,'Minh họa quyền lợi'!I45),SA/1000+'Minh họa quyền lợi'!I45))</f>
        <v>94320553</v>
      </c>
      <c r="H45" s="28" t="n">
        <f aca="false">ROUND(SUMIF('Account value 7%'!$B$3:$B$1202,'Minh họa quyền lợi'!A45,'Account value 7%'!$N$3:$N$795)/1000,0)</f>
        <v>5893747</v>
      </c>
      <c r="I45" s="28" t="n">
        <f aca="true">IF(A45="","",ROUND(OFFSET('Account value 7%'!$O$2,12*'Minh họa quyền lợi'!A45,0,1,1)/1000,0))</f>
        <v>94320553</v>
      </c>
      <c r="J45" s="28" t="n">
        <f aca="false">IF(A45="","",I45-C45*HLOOKUP(A45,Assumption!$A$15:$I$16,2,1))</f>
        <v>94320553</v>
      </c>
      <c r="K45" s="28" t="n">
        <f aca="false">IF(A45="","",IF('thong tin khach hang'!$E$7="Cơ bản",MAX(SA/1000,'Minh họa quyền lợi'!M45),SA/1000+'Minh họa quyền lợi'!M45))</f>
        <v>48919839</v>
      </c>
      <c r="L45" s="28" t="n">
        <f aca="false">ROUND(SUMIF('Account value 5%'!$B$3:$B$1202,'Minh họa quyền lợi'!A45,'Account value 5%'!$N$3:$N$795)/1000,0)</f>
        <v>3102820</v>
      </c>
      <c r="M45" s="28" t="n">
        <f aca="true">IF(A45="","",ROUND(OFFSET('Account value 5%'!$O$2,12*'Minh họa quyền lợi'!A45,0,1,1)/1000,0))</f>
        <v>48919839</v>
      </c>
      <c r="N45" s="28" t="n">
        <f aca="false">IF(A45="","",M45-C45*HLOOKUP(A45,Assumption!$A$15:$I$16,2,1))</f>
        <v>48919839</v>
      </c>
      <c r="O45" s="28" t="n">
        <f aca="false">IF(A45="","",IF('thong tin khach hang'!$E$7="Cơ bản",MAX(SA/1000,'Minh họa quyền lợi'!Q45),SA/1000+'Minh họa quyền lợi'!Q45))</f>
        <v>3949825</v>
      </c>
      <c r="P45" s="28" t="n">
        <f aca="false">ROUND(SUMIF('Account value cam kết'!$B$3:$B$1202,'Minh họa quyền lợi'!A45,'Account value cam kết'!$N$3:$N$795)/1000,0)</f>
        <v>257032</v>
      </c>
      <c r="Q45" s="28" t="n">
        <f aca="true">IF(A45="","",ROUND(OFFSET('Account value cam kết'!$O$2,12*'Minh họa quyền lợi'!A45,0,1,1)/1000,0))</f>
        <v>3949825</v>
      </c>
      <c r="R45" s="28" t="n">
        <f aca="false">IF(A45="","",Q45-C45*HLOOKUP(A45,Assumption!$A$15:$I$16,2,1))</f>
        <v>3949825</v>
      </c>
    </row>
    <row r="46" customFormat="false" ht="15.75" hidden="false" customHeight="true" outlineLevel="0" collapsed="false">
      <c r="A46" s="27" t="n">
        <f aca="false">IF(A45="","",IF(A45+1&gt;'thong tin khach hang'!$B$5,"",A45+1))</f>
        <v>44</v>
      </c>
      <c r="B46" s="27" t="n">
        <f aca="false">IF(B45="","",IF(B45+1&gt;'thong tin khach hang'!$E$8-1,"",B45+1))</f>
        <v>45</v>
      </c>
      <c r="C46" s="27" t="n">
        <f aca="false">IF(A46&lt;='thong tin khach hang'!$E$9,TP/1000,0)</f>
        <v>0</v>
      </c>
      <c r="D46" s="27" t="n">
        <f aca="false">IF(A46&lt;='thong tin khach hang'!$E$9,EP/1000,0)</f>
        <v>0</v>
      </c>
      <c r="E46" s="27" t="n">
        <f aca="false">C46*HLOOKUP(A46,Assumption!$A$10:$G$12,2,1)+D46*HLOOKUP(A46,Assumption!$A$10:$G$12,3,1)</f>
        <v>0</v>
      </c>
      <c r="F46" s="27" t="n">
        <f aca="false">C46+D46-E46</f>
        <v>0</v>
      </c>
      <c r="G46" s="28" t="n">
        <f aca="false">IF(A46="","",IF('thong tin khach hang'!$E$7="Cơ bản",MAX(SA/1000,'Minh họa quyền lợi'!I46),SA/1000+'Minh họa quyền lợi'!I46))</f>
        <v>107941492</v>
      </c>
      <c r="H46" s="28" t="n">
        <f aca="false">ROUND(SUMIF('Account value 7%'!$B$3:$B$1202,'Minh họa quyền lợi'!A46,'Account value 7%'!$N$3:$N$795)/1000,0)</f>
        <v>6747582</v>
      </c>
      <c r="I46" s="28" t="n">
        <f aca="true">IF(A46="","",ROUND(OFFSET('Account value 7%'!$O$2,12*'Minh họa quyền lợi'!A46,0,1,1)/1000,0))</f>
        <v>107941492</v>
      </c>
      <c r="J46" s="28" t="n">
        <f aca="false">IF(A46="","",I46-C46*HLOOKUP(A46,Assumption!$A$15:$I$16,2,1))</f>
        <v>107941492</v>
      </c>
      <c r="K46" s="28" t="n">
        <f aca="false">IF(A46="","",IF('thong tin khach hang'!$E$7="Cơ bản",MAX(SA/1000,'Minh họa quyền lợi'!M46),SA/1000+'Minh họa quyền lợi'!M46))</f>
        <v>54995085</v>
      </c>
      <c r="L46" s="28" t="n">
        <f aca="false">ROUND(SUMIF('Account value 5%'!$B$3:$B$1202,'Minh họa quyền lợi'!A46,'Account value 5%'!$N$3:$N$795)/1000,0)</f>
        <v>3490485</v>
      </c>
      <c r="M46" s="28" t="n">
        <f aca="true">IF(A46="","",ROUND(OFFSET('Account value 5%'!$O$2,12*'Minh họa quyền lợi'!A46,0,1,1)/1000,0))</f>
        <v>54995085</v>
      </c>
      <c r="N46" s="28" t="n">
        <f aca="false">IF(A46="","",M46-C46*HLOOKUP(A46,Assumption!$A$15:$I$16,2,1))</f>
        <v>54995085</v>
      </c>
      <c r="O46" s="28" t="n">
        <f aca="false">IF(A46="","",IF('thong tin khach hang'!$E$7="Cơ bản",MAX(SA/1000,'Minh họa quyền lợi'!Q46),SA/1000+'Minh họa quyền lợi'!Q46))</f>
        <v>4088633</v>
      </c>
      <c r="P46" s="28" t="n">
        <f aca="false">ROUND(SUMIF('Account value cam kết'!$B$3:$B$1202,'Minh họa quyền lợi'!A46,'Account value cam kết'!$N$3:$N$795)/1000,0)</f>
        <v>266772</v>
      </c>
      <c r="Q46" s="28" t="n">
        <f aca="true">IF(A46="","",ROUND(OFFSET('Account value cam kết'!$O$2,12*'Minh họa quyền lợi'!A46,0,1,1)/1000,0))</f>
        <v>4088633</v>
      </c>
      <c r="R46" s="28" t="n">
        <f aca="false">IF(A46="","",Q46-C46*HLOOKUP(A46,Assumption!$A$15:$I$16,2,1))</f>
        <v>4088633</v>
      </c>
    </row>
    <row r="47" customFormat="false" ht="15.75" hidden="false" customHeight="true" outlineLevel="0" collapsed="false">
      <c r="A47" s="27" t="n">
        <f aca="false">IF(A46="","",IF(A46+1&gt;'thong tin khach hang'!$B$5,"",A46+1))</f>
        <v>45</v>
      </c>
      <c r="B47" s="27" t="n">
        <f aca="false">IF(B46="","",IF(B46+1&gt;'thong tin khach hang'!$E$8-1,"",B46+1))</f>
        <v>46</v>
      </c>
      <c r="C47" s="27" t="n">
        <f aca="false">IF(A47&lt;='thong tin khach hang'!$E$9,TP/1000,0)</f>
        <v>0</v>
      </c>
      <c r="D47" s="27" t="n">
        <f aca="false">IF(A47&lt;='thong tin khach hang'!$E$9,EP/1000,0)</f>
        <v>0</v>
      </c>
      <c r="E47" s="27" t="n">
        <f aca="false">C47*HLOOKUP(A47,Assumption!$A$10:$G$12,2,1)+D47*HLOOKUP(A47,Assumption!$A$10:$G$12,3,1)</f>
        <v>0</v>
      </c>
      <c r="F47" s="27" t="n">
        <f aca="false">C47+D47-E47</f>
        <v>0</v>
      </c>
      <c r="G47" s="28" t="n">
        <f aca="false">IF(A47="","",IF('thong tin khach hang'!$E$7="Cơ bản",MAX(SA/1000,'Minh họa quyền lợi'!I47),SA/1000+'Minh họa quyền lợi'!I47))</f>
        <v>123522815</v>
      </c>
      <c r="H47" s="28" t="n">
        <f aca="false">ROUND(SUMIF('Account value 7%'!$B$3:$B$1202,'Minh họa quyền lợi'!A47,'Account value 7%'!$N$3:$N$795)/1000,0)</f>
        <v>7724305</v>
      </c>
      <c r="I47" s="28" t="n">
        <f aca="true">IF(A47="","",ROUND(OFFSET('Account value 7%'!$O$2,12*'Minh họa quyền lợi'!A47,0,1,1)/1000,0))</f>
        <v>123522815</v>
      </c>
      <c r="J47" s="28" t="n">
        <f aca="false">IF(A47="","",I47-C47*HLOOKUP(A47,Assumption!$A$15:$I$16,2,1))</f>
        <v>123522815</v>
      </c>
      <c r="K47" s="28" t="n">
        <f aca="false">IF(A47="","",IF('thong tin khach hang'!$E$7="Cơ bản",MAX(SA/1000,'Minh họa quyền lợi'!M47),SA/1000+'Minh họa quyền lợi'!M47))</f>
        <v>61819228</v>
      </c>
      <c r="L47" s="28" t="n">
        <f aca="false">ROUND(SUMIF('Account value 5%'!$B$3:$B$1202,'Minh họa quyền lợi'!A47,'Account value 5%'!$N$3:$N$795)/1000,0)</f>
        <v>3925937</v>
      </c>
      <c r="M47" s="28" t="n">
        <f aca="true">IF(A47="","",ROUND(OFFSET('Account value 5%'!$O$2,12*'Minh họa quyền lợi'!A47,0,1,1)/1000,0))</f>
        <v>61819228</v>
      </c>
      <c r="N47" s="28" t="n">
        <f aca="false">IF(A47="","",M47-C47*HLOOKUP(A47,Assumption!$A$15:$I$16,2,1))</f>
        <v>61819228</v>
      </c>
      <c r="O47" s="28" t="n">
        <f aca="false">IF(A47="","",IF('thong tin khach hang'!$E$7="Cơ bản",MAX(SA/1000,'Minh họa quyền lợi'!Q47),SA/1000+'Minh họa quyền lợi'!Q47))</f>
        <v>4230216</v>
      </c>
      <c r="P47" s="28" t="n">
        <f aca="false">ROUND(SUMIF('Account value cam kết'!$B$3:$B$1202,'Minh họa quyền lợi'!A47,'Account value cam kết'!$N$3:$N$795)/1000,0)</f>
        <v>276708</v>
      </c>
      <c r="Q47" s="28" t="n">
        <f aca="true">IF(A47="","",ROUND(OFFSET('Account value cam kết'!$O$2,12*'Minh họa quyền lợi'!A47,0,1,1)/1000,0))</f>
        <v>4230216</v>
      </c>
      <c r="R47" s="28" t="n">
        <f aca="false">IF(A47="","",Q47-C47*HLOOKUP(A47,Assumption!$A$15:$I$16,2,1))</f>
        <v>4230216</v>
      </c>
    </row>
    <row r="48" customFormat="false" ht="15.75" hidden="false" customHeight="true" outlineLevel="0" collapsed="false">
      <c r="A48" s="27" t="n">
        <f aca="false">IF(A47="","",IF(A47+1&gt;'thong tin khach hang'!$B$5,"",A47+1))</f>
        <v>46</v>
      </c>
      <c r="B48" s="27" t="n">
        <f aca="false">IF(B47="","",IF(B47+1&gt;'thong tin khach hang'!$E$8-1,"",B47+1))</f>
        <v>47</v>
      </c>
      <c r="C48" s="27" t="n">
        <f aca="false">IF(A48&lt;='thong tin khach hang'!$E$9,TP/1000,0)</f>
        <v>0</v>
      </c>
      <c r="D48" s="27" t="n">
        <f aca="false">IF(A48&lt;='thong tin khach hang'!$E$9,EP/1000,0)</f>
        <v>0</v>
      </c>
      <c r="E48" s="27" t="n">
        <f aca="false">C48*HLOOKUP(A48,Assumption!$A$10:$G$12,2,1)+D48*HLOOKUP(A48,Assumption!$A$10:$G$12,3,1)</f>
        <v>0</v>
      </c>
      <c r="F48" s="27" t="n">
        <f aca="false">C48+D48-E48</f>
        <v>0</v>
      </c>
      <c r="G48" s="28" t="n">
        <f aca="false">IF(A48="","",IF('thong tin khach hang'!$E$7="Cơ bản",MAX(SA/1000,'Minh họa quyền lợi'!I48),SA/1000+'Minh họa quyền lợi'!I48))</f>
        <v>141346670</v>
      </c>
      <c r="H48" s="28" t="n">
        <f aca="false">ROUND(SUMIF('Account value 7%'!$B$3:$B$1202,'Minh họa quyền lợi'!A48,'Account value 7%'!$N$3:$N$795)/1000,0)</f>
        <v>8841603</v>
      </c>
      <c r="I48" s="28" t="n">
        <f aca="true">IF(A48="","",ROUND(OFFSET('Account value 7%'!$O$2,12*'Minh họa quyền lợi'!A48,0,1,1)/1000,0))</f>
        <v>141346670</v>
      </c>
      <c r="J48" s="28" t="n">
        <f aca="false">IF(A48="","",I48-C48*HLOOKUP(A48,Assumption!$A$15:$I$16,2,1))</f>
        <v>141346670</v>
      </c>
      <c r="K48" s="28" t="n">
        <f aca="false">IF(A48="","",IF('thong tin khach hang'!$E$7="Cơ bản",MAX(SA/1000,'Minh họa quyền lợi'!M48),SA/1000+'Minh họa quyền lợi'!M48))</f>
        <v>69484585</v>
      </c>
      <c r="L48" s="28" t="n">
        <f aca="false">ROUND(SUMIF('Account value 5%'!$B$3:$B$1202,'Minh họa quyền lợi'!A48,'Account value 5%'!$N$3:$N$795)/1000,0)</f>
        <v>4415068</v>
      </c>
      <c r="M48" s="28" t="n">
        <f aca="true">IF(A48="","",ROUND(OFFSET('Account value 5%'!$O$2,12*'Minh họa quyền lợi'!A48,0,1,1)/1000,0))</f>
        <v>69484585</v>
      </c>
      <c r="N48" s="28" t="n">
        <f aca="false">IF(A48="","",M48-C48*HLOOKUP(A48,Assumption!$A$15:$I$16,2,1))</f>
        <v>69484585</v>
      </c>
      <c r="O48" s="28" t="n">
        <f aca="false">IF(A48="","",IF('thong tin khach hang'!$E$7="Cơ bản",MAX(SA/1000,'Minh họa quyền lợi'!Q48),SA/1000+'Minh họa quyền lợi'!Q48))</f>
        <v>4374631</v>
      </c>
      <c r="P48" s="28" t="n">
        <f aca="false">ROUND(SUMIF('Account value cam kết'!$B$3:$B$1202,'Minh họa quyền lợi'!A48,'Account value cam kết'!$N$3:$N$795)/1000,0)</f>
        <v>286842</v>
      </c>
      <c r="Q48" s="28" t="n">
        <f aca="true">IF(A48="","",ROUND(OFFSET('Account value cam kết'!$O$2,12*'Minh họa quyền lợi'!A48,0,1,1)/1000,0))</f>
        <v>4374631</v>
      </c>
      <c r="R48" s="28" t="n">
        <f aca="false">IF(A48="","",Q48-C48*HLOOKUP(A48,Assumption!$A$15:$I$16,2,1))</f>
        <v>4374631</v>
      </c>
    </row>
    <row r="49" customFormat="false" ht="15.75" hidden="false" customHeight="true" outlineLevel="0" collapsed="false">
      <c r="A49" s="27" t="n">
        <f aca="false">IF(A48="","",IF(A48+1&gt;'thong tin khach hang'!$B$5,"",A48+1))</f>
        <v>47</v>
      </c>
      <c r="B49" s="27" t="n">
        <f aca="false">IF(B48="","",IF(B48+1&gt;'thong tin khach hang'!$E$8-1,"",B48+1))</f>
        <v>48</v>
      </c>
      <c r="C49" s="27" t="n">
        <f aca="false">IF(A49&lt;='thong tin khach hang'!$E$9,TP/1000,0)</f>
        <v>0</v>
      </c>
      <c r="D49" s="27" t="n">
        <f aca="false">IF(A49&lt;='thong tin khach hang'!$E$9,EP/1000,0)</f>
        <v>0</v>
      </c>
      <c r="E49" s="27" t="n">
        <f aca="false">C49*HLOOKUP(A49,Assumption!$A$10:$G$12,2,1)+D49*HLOOKUP(A49,Assumption!$A$10:$G$12,3,1)</f>
        <v>0</v>
      </c>
      <c r="F49" s="27" t="n">
        <f aca="false">C49+D49-E49</f>
        <v>0</v>
      </c>
      <c r="G49" s="28" t="n">
        <f aca="false">IF(A49="","",IF('thong tin khach hang'!$E$7="Cơ bản",MAX(SA/1000,'Minh họa quyền lợi'!I49),SA/1000+'Minh họa quyền lợi'!I49))</f>
        <v>161735810</v>
      </c>
      <c r="H49" s="28" t="n">
        <f aca="false">ROUND(SUMIF('Account value 7%'!$B$3:$B$1202,'Minh họa quyền lợi'!A49,'Account value 7%'!$N$3:$N$795)/1000,0)</f>
        <v>10119706</v>
      </c>
      <c r="I49" s="28" t="n">
        <f aca="true">IF(A49="","",ROUND(OFFSET('Account value 7%'!$O$2,12*'Minh họa quyền lợi'!A49,0,1,1)/1000,0))</f>
        <v>161735810</v>
      </c>
      <c r="J49" s="28" t="n">
        <f aca="false">IF(A49="","",I49-C49*HLOOKUP(A49,Assumption!$A$15:$I$16,2,1))</f>
        <v>161735810</v>
      </c>
      <c r="K49" s="28" t="n">
        <f aca="false">IF(A49="","",IF('thong tin khach hang'!$E$7="Cơ bản",MAX(SA/1000,'Minh họa quyền lợi'!M49),SA/1000+'Minh họa quyền lợi'!M49))</f>
        <v>78094852</v>
      </c>
      <c r="L49" s="28" t="n">
        <f aca="false">ROUND(SUMIF('Account value 5%'!$B$3:$B$1202,'Minh họa quyền lợi'!A49,'Account value 5%'!$N$3:$N$795)/1000,0)</f>
        <v>4964494</v>
      </c>
      <c r="M49" s="28" t="n">
        <f aca="true">IF(A49="","",ROUND(OFFSET('Account value 5%'!$O$2,12*'Minh họa quyền lợi'!A49,0,1,1)/1000,0))</f>
        <v>78094852</v>
      </c>
      <c r="N49" s="28" t="n">
        <f aca="false">IF(A49="","",M49-C49*HLOOKUP(A49,Assumption!$A$15:$I$16,2,1))</f>
        <v>78094852</v>
      </c>
      <c r="O49" s="28" t="n">
        <f aca="false">IF(A49="","",IF('thong tin khach hang'!$E$7="Cơ bản",MAX(SA/1000,'Minh họa quyền lợi'!Q49),SA/1000+'Minh họa quyền lợi'!Q49))</f>
        <v>4521934</v>
      </c>
      <c r="P49" s="28" t="n">
        <f aca="false">ROUND(SUMIF('Account value cam kết'!$B$3:$B$1202,'Minh họa quyền lợi'!A49,'Account value cam kết'!$N$3:$N$795)/1000,0)</f>
        <v>297179</v>
      </c>
      <c r="Q49" s="28" t="n">
        <f aca="true">IF(A49="","",ROUND(OFFSET('Account value cam kết'!$O$2,12*'Minh họa quyền lợi'!A49,0,1,1)/1000,0))</f>
        <v>4521934</v>
      </c>
      <c r="R49" s="28" t="n">
        <f aca="false">IF(A49="","",Q49-C49*HLOOKUP(A49,Assumption!$A$15:$I$16,2,1))</f>
        <v>4521934</v>
      </c>
    </row>
    <row r="50" customFormat="false" ht="15.75" hidden="false" customHeight="true" outlineLevel="0" collapsed="false">
      <c r="A50" s="27" t="n">
        <f aca="false">IF(A49="","",IF(A49+1&gt;'thong tin khach hang'!$B$5,"",A49+1))</f>
        <v>48</v>
      </c>
      <c r="B50" s="27" t="n">
        <f aca="false">IF(B49="","",IF(B49+1&gt;'thong tin khach hang'!$E$8-1,"",B49+1))</f>
        <v>49</v>
      </c>
      <c r="C50" s="27" t="n">
        <f aca="false">IF(A50&lt;='thong tin khach hang'!$E$9,TP/1000,0)</f>
        <v>0</v>
      </c>
      <c r="D50" s="27" t="n">
        <f aca="false">IF(A50&lt;='thong tin khach hang'!$E$9,EP/1000,0)</f>
        <v>0</v>
      </c>
      <c r="E50" s="27" t="n">
        <f aca="false">C50*HLOOKUP(A50,Assumption!$A$10:$G$12,2,1)+D50*HLOOKUP(A50,Assumption!$A$10:$G$12,3,1)</f>
        <v>0</v>
      </c>
      <c r="F50" s="27" t="n">
        <f aca="false">C50+D50-E50</f>
        <v>0</v>
      </c>
      <c r="G50" s="28" t="n">
        <f aca="false">IF(A50="","",IF('thong tin khach hang'!$E$7="Cơ bản",MAX(SA/1000,'Minh họa quyền lợi'!I50),SA/1000+'Minh họa quyền lợi'!I50))</f>
        <v>185059444</v>
      </c>
      <c r="H50" s="28" t="n">
        <f aca="false">ROUND(SUMIF('Account value 7%'!$B$3:$B$1202,'Minh họa quyền lợi'!A50,'Account value 7%'!$N$3:$N$795)/1000,0)</f>
        <v>11581760</v>
      </c>
      <c r="I50" s="28" t="n">
        <f aca="true">IF(A50="","",ROUND(OFFSET('Account value 7%'!$O$2,12*'Minh họa quyền lợi'!A50,0,1,1)/1000,0))</f>
        <v>185059444</v>
      </c>
      <c r="J50" s="28" t="n">
        <f aca="false">IF(A50="","",I50-C50*HLOOKUP(A50,Assumption!$A$15:$I$16,2,1))</f>
        <v>185059444</v>
      </c>
      <c r="K50" s="28" t="n">
        <f aca="false">IF(A50="","",IF('thong tin khach hang'!$E$7="Cơ bản",MAX(SA/1000,'Minh họa quyền lợi'!M50),SA/1000+'Minh họa quyền lợi'!M50))</f>
        <v>87766509</v>
      </c>
      <c r="L50" s="28" t="n">
        <f aca="false">ROUND(SUMIF('Account value 5%'!$B$3:$B$1202,'Minh họa quyền lợi'!A50,'Account value 5%'!$N$3:$N$795)/1000,0)</f>
        <v>5581648</v>
      </c>
      <c r="M50" s="28" t="n">
        <f aca="true">IF(A50="","",ROUND(OFFSET('Account value 5%'!$O$2,12*'Minh họa quyền lợi'!A50,0,1,1)/1000,0))</f>
        <v>87766509</v>
      </c>
      <c r="N50" s="28" t="n">
        <f aca="false">IF(A50="","",M50-C50*HLOOKUP(A50,Assumption!$A$15:$I$16,2,1))</f>
        <v>87766509</v>
      </c>
      <c r="O50" s="28" t="n">
        <f aca="false">IF(A50="","",IF('thong tin khach hang'!$E$7="Cơ bản",MAX(SA/1000,'Minh họa quyền lợi'!Q50),SA/1000+'Minh họa quyền lợi'!Q50))</f>
        <v>4672184</v>
      </c>
      <c r="P50" s="28" t="n">
        <f aca="false">ROUND(SUMIF('Account value cam kết'!$B$3:$B$1202,'Minh họa quyền lợi'!A50,'Account value cam kết'!$N$3:$N$795)/1000,0)</f>
        <v>307722</v>
      </c>
      <c r="Q50" s="28" t="n">
        <f aca="true">IF(A50="","",ROUND(OFFSET('Account value cam kết'!$O$2,12*'Minh họa quyền lợi'!A50,0,1,1)/1000,0))</f>
        <v>4672184</v>
      </c>
      <c r="R50" s="28" t="n">
        <f aca="false">IF(A50="","",Q50-C50*HLOOKUP(A50,Assumption!$A$15:$I$16,2,1))</f>
        <v>4672184</v>
      </c>
    </row>
    <row r="51" customFormat="false" ht="15.75" hidden="false" customHeight="true" outlineLevel="0" collapsed="false">
      <c r="A51" s="27" t="n">
        <f aca="false">IF(A50="","",IF(A50+1&gt;'thong tin khach hang'!$B$5,"",A50+1))</f>
        <v>49</v>
      </c>
      <c r="B51" s="27" t="str">
        <f aca="false">IF(B50="","",IF(B50+1&gt;'thong tin khach hang'!$E$8-1,"",B50+1))</f>
        <v/>
      </c>
      <c r="C51" s="27" t="n">
        <f aca="false">IF(A51&lt;='thong tin khach hang'!$E$9,TP/1000,0)</f>
        <v>0</v>
      </c>
      <c r="D51" s="27" t="n">
        <f aca="false">IF(A51&lt;='thong tin khach hang'!$E$9,EP/1000,0)</f>
        <v>0</v>
      </c>
      <c r="E51" s="27" t="n">
        <f aca="false">C51*HLOOKUP(A51,Assumption!$A$10:$G$12,2,1)+D51*HLOOKUP(A51,Assumption!$A$10:$G$12,3,1)</f>
        <v>0</v>
      </c>
      <c r="F51" s="27" t="n">
        <f aca="false">C51+D51-E51</f>
        <v>0</v>
      </c>
      <c r="G51" s="28" t="n">
        <f aca="false">IF(A51="","",IF('thong tin khach hang'!$E$7="Cơ bản",MAX(SA/1000,'Minh họa quyền lợi'!I51),SA/1000+'Minh họa quyền lợi'!I51))</f>
        <v>211739916</v>
      </c>
      <c r="H51" s="28" t="n">
        <f aca="false">ROUND(SUMIF('Account value 7%'!$B$3:$B$1202,'Minh họa quyền lợi'!A51,'Account value 7%'!$N$3:$N$795)/1000,0)</f>
        <v>13254239</v>
      </c>
      <c r="I51" s="28" t="n">
        <f aca="true">IF(A51="","",ROUND(OFFSET('Account value 7%'!$O$2,12*'Minh họa quyền lợi'!A51,0,1,1)/1000,0))</f>
        <v>211739916</v>
      </c>
      <c r="J51" s="28" t="n">
        <f aca="false">IF(A51="","",I51-C51*HLOOKUP(A51,Assumption!$A$15:$I$16,2,1))</f>
        <v>211739916</v>
      </c>
      <c r="K51" s="28" t="n">
        <f aca="false">IF(A51="","",IF('thong tin khach hang'!$E$7="Cơ bản",MAX(SA/1000,'Minh họa quyền lợi'!M51),SA/1000+'Minh họa quyền lợi'!M51))</f>
        <v>98630393</v>
      </c>
      <c r="L51" s="28" t="n">
        <f aca="false">ROUND(SUMIF('Account value 5%'!$B$3:$B$1202,'Minh họa quyền lợi'!A51,'Account value 5%'!$N$3:$N$795)/1000,0)</f>
        <v>6274879</v>
      </c>
      <c r="M51" s="28" t="n">
        <f aca="true">IF(A51="","",ROUND(OFFSET('Account value 5%'!$O$2,12*'Minh họa quyền lợi'!A51,0,1,1)/1000,0))</f>
        <v>98630393</v>
      </c>
      <c r="N51" s="28" t="n">
        <f aca="false">IF(A51="","",M51-C51*HLOOKUP(A51,Assumption!$A$15:$I$16,2,1))</f>
        <v>98630393</v>
      </c>
      <c r="O51" s="28" t="n">
        <f aca="false">IF(A51="","",IF('thong tin khach hang'!$E$7="Cơ bản",MAX(SA/1000,'Minh họa quyền lợi'!Q51),SA/1000+'Minh họa quyền lợi'!Q51))</f>
        <v>4825438</v>
      </c>
      <c r="P51" s="28" t="n">
        <f aca="false">ROUND(SUMIF('Account value cam kết'!$B$3:$B$1202,'Minh họa quyền lợi'!A51,'Account value cam kết'!$N$3:$N$795)/1000,0)</f>
        <v>318477</v>
      </c>
      <c r="Q51" s="28" t="n">
        <f aca="true">IF(A51="","",ROUND(OFFSET('Account value cam kết'!$O$2,12*'Minh họa quyền lợi'!A51,0,1,1)/1000,0))</f>
        <v>4825438</v>
      </c>
      <c r="R51" s="28" t="n">
        <f aca="false">IF(A51="","",Q51-C51*HLOOKUP(A51,Assumption!$A$15:$I$16,2,1))</f>
        <v>4825438</v>
      </c>
    </row>
    <row r="52" customFormat="false" ht="15.75" hidden="false" customHeight="true" outlineLevel="0" collapsed="false">
      <c r="A52" s="27" t="n">
        <f aca="false">IF(A51="","",IF(A51+1&gt;'thong tin khach hang'!$B$5,"",A51+1))</f>
        <v>50</v>
      </c>
      <c r="B52" s="27" t="str">
        <f aca="false">IF(B51="","",IF(B51+1&gt;'thong tin khach hang'!$E$8-1,"",B51+1))</f>
        <v/>
      </c>
      <c r="C52" s="27" t="n">
        <f aca="false">IF(A52&lt;='thong tin khach hang'!$E$9,TP/1000,0)</f>
        <v>0</v>
      </c>
      <c r="D52" s="27" t="n">
        <f aca="false">IF(A52&lt;='thong tin khach hang'!$E$9,EP/1000,0)</f>
        <v>0</v>
      </c>
      <c r="E52" s="27" t="n">
        <f aca="false">C52*HLOOKUP(A52,Assumption!$A$10:$G$12,2,1)+D52*HLOOKUP(A52,Assumption!$A$10:$G$12,3,1)</f>
        <v>0</v>
      </c>
      <c r="F52" s="27" t="n">
        <f aca="false">C52+D52-E52</f>
        <v>0</v>
      </c>
      <c r="G52" s="28" t="n">
        <f aca="false">IF(A52="","",IF('thong tin khach hang'!$E$7="Cơ bản",MAX(SA/1000,'Minh họa quyền lợi'!I52),SA/1000+'Minh họa quyền lợi'!I52))</f>
        <v>242260357</v>
      </c>
      <c r="H52" s="28" t="n">
        <f aca="false">ROUND(SUMIF('Account value 7%'!$B$3:$B$1202,'Minh họa quyền lợi'!A52,'Account value 7%'!$N$3:$N$795)/1000,0)</f>
        <v>15167428</v>
      </c>
      <c r="I52" s="28" t="n">
        <f aca="true">IF(A52="","",ROUND(OFFSET('Account value 7%'!$O$2,12*'Minh họa quyền lợi'!A52,0,1,1)/1000,0))</f>
        <v>242260357</v>
      </c>
      <c r="J52" s="28" t="n">
        <f aca="false">IF(A52="","",I52-C52*HLOOKUP(A52,Assumption!$A$15:$I$16,2,1))</f>
        <v>242260357</v>
      </c>
      <c r="K52" s="28" t="n">
        <f aca="false">IF(A52="","",IF('thong tin khach hang'!$E$7="Cơ bản",MAX(SA/1000,'Minh họa quyền lợi'!M52),SA/1000+'Minh họa quyền lợi'!M52))</f>
        <v>110833471</v>
      </c>
      <c r="L52" s="28" t="n">
        <f aca="false">ROUND(SUMIF('Account value 5%'!$B$3:$B$1202,'Minh họa quyền lợi'!A52,'Account value 5%'!$N$3:$N$795)/1000,0)</f>
        <v>7053564</v>
      </c>
      <c r="M52" s="28" t="n">
        <f aca="true">IF(A52="","",ROUND(OFFSET('Account value 5%'!$O$2,12*'Minh họa quyền lợi'!A52,0,1,1)/1000,0))</f>
        <v>110833471</v>
      </c>
      <c r="N52" s="28" t="n">
        <f aca="false">IF(A52="","",M52-C52*HLOOKUP(A52,Assumption!$A$15:$I$16,2,1))</f>
        <v>110833471</v>
      </c>
      <c r="O52" s="28" t="n">
        <f aca="false">IF(A52="","",IF('thong tin khach hang'!$E$7="Cơ bản",MAX(SA/1000,'Minh họa quyền lợi'!Q52),SA/1000+'Minh họa quyền lợi'!Q52))</f>
        <v>4981758</v>
      </c>
      <c r="P52" s="28" t="n">
        <f aca="false">ROUND(SUMIF('Account value cam kết'!$B$3:$B$1202,'Minh họa quyền lợi'!A52,'Account value cam kết'!$N$3:$N$795)/1000,0)</f>
        <v>329446</v>
      </c>
      <c r="Q52" s="28" t="n">
        <f aca="true">IF(A52="","",ROUND(OFFSET('Account value cam kết'!$O$2,12*'Minh họa quyền lợi'!A52,0,1,1)/1000,0))</f>
        <v>4981758</v>
      </c>
      <c r="R52" s="28" t="n">
        <f aca="false">IF(A52="","",Q52-C52*HLOOKUP(A52,Assumption!$A$15:$I$16,2,1))</f>
        <v>4981758</v>
      </c>
    </row>
    <row r="53" customFormat="false" ht="15.75" hidden="false" customHeight="true" outlineLevel="0" collapsed="false">
      <c r="A53" s="27" t="str">
        <f aca="false">IF(A52="","",IF(A52+1&gt;'thong tin khach hang'!$B$5,"",A52+1))</f>
        <v/>
      </c>
      <c r="B53" s="27" t="str">
        <f aca="false">IF(B52="","",IF(B52+1&gt;'thong tin khach hang'!$E$8-1,"",B52+1))</f>
        <v/>
      </c>
      <c r="C53" s="27" t="n">
        <f aca="false">IF(A53&lt;='thong tin khach hang'!$E$9,TP/1000,0)</f>
        <v>0</v>
      </c>
      <c r="D53" s="27" t="n">
        <f aca="false">IF(A53&lt;='thong tin khach hang'!$E$9,EP/1000,0)</f>
        <v>0</v>
      </c>
      <c r="E53" s="27" t="e">
        <f aca="false">C53*HLOOKUP(A53,Assumption!$A$10:$G$12,2,1)+D53*HLOOKUP(A53,Assumption!$A$10:$G$12,3,1)</f>
        <v>#N/A</v>
      </c>
      <c r="F53" s="27" t="e">
        <f aca="false">C53+D53-E53</f>
        <v>#N/A</v>
      </c>
      <c r="G53" s="28" t="str">
        <f aca="false">IF(A53="","",IF('thong tin khach hang'!$E$7="Cơ bản",MAX(SA/1000,'Minh họa quyền lợi'!I53),SA/1000+'Minh họa quyền lợi'!I53))</f>
        <v/>
      </c>
      <c r="H53" s="28" t="n">
        <f aca="false">ROUND(SUMIF('Account value 7%'!$B$3:$B$1202,'Minh họa quyền lợi'!A53,'Account value 7%'!$N$3:$N$795)/1000,0)</f>
        <v>0</v>
      </c>
      <c r="I53" s="28" t="str">
        <f aca="true">IF(A53="","",ROUND(OFFSET('Account value 7%'!$O$2,12*'Minh họa quyền lợi'!A53,0,1,1)/1000,0))</f>
        <v/>
      </c>
      <c r="J53" s="28" t="str">
        <f aca="false">IF(A53="","",I53-C53*HLOOKUP(A53,Assumption!$A$15:$I$16,2,1))</f>
        <v/>
      </c>
      <c r="K53" s="27" t="str">
        <f aca="false">IF(A53="","",IF('thong tin khach hang'!$E$7="Cơ bản",MAX(SA/1000,'Minh họa quyền lợi'!M53),SA/1000+'Minh họa quyền lợi'!M53))</f>
        <v/>
      </c>
      <c r="L53" s="28" t="n">
        <f aca="false">ROUND(SUMIF('Account value 5%'!$B$3:$B$1202,'Minh họa quyền lợi'!A53,'Account value 5%'!$N$3:$N$795)/1000,0)</f>
        <v>0</v>
      </c>
      <c r="M53" s="28" t="str">
        <f aca="true">IF(A53="","",ROUND(OFFSET('Account value 5%'!$O$2,12*'Minh họa quyền lợi'!A53,0,1,1)/1000,0))</f>
        <v/>
      </c>
      <c r="N53" s="28" t="str">
        <f aca="false">IF(A53="","",M53-C53*HLOOKUP(A53,Assumption!$A$15:$I$16,2,1))</f>
        <v/>
      </c>
      <c r="O53" s="27" t="str">
        <f aca="false">IF(A53="","",IF('thong tin khach hang'!$E$7="Cơ bản",MAX(SA/1000,'Minh họa quyền lợi'!Q53),SA/1000+'Minh họa quyền lợi'!Q53))</f>
        <v/>
      </c>
      <c r="P53" s="28" t="n">
        <f aca="false">ROUND(SUMIF('Account value cam kết'!$B$3:$B$1202,'Minh họa quyền lợi'!A53,'Account value cam kết'!$N$3:$N$795)/1000,0)</f>
        <v>0</v>
      </c>
      <c r="Q53" s="28" t="str">
        <f aca="true">IF(A53="","",ROUND(OFFSET('Account value cam kết'!$O$2,12*'Minh họa quyền lợi'!A53,0,1,1)/1000,0))</f>
        <v/>
      </c>
      <c r="R53" s="28" t="str">
        <f aca="false">IF(A53="","",Q53-C53*HLOOKUP(A53,Assumption!$A$15:$I$16,2,1))</f>
        <v/>
      </c>
    </row>
    <row r="54" customFormat="false" ht="15.75" hidden="false" customHeight="true" outlineLevel="0" collapsed="false">
      <c r="A54" s="27" t="str">
        <f aca="false">IF(A53="","",IF(A53+1&gt;'thong tin khach hang'!$B$5,"",A53+1))</f>
        <v/>
      </c>
      <c r="B54" s="27" t="str">
        <f aca="false">IF(B53="","",IF(B53+1&gt;'thong tin khach hang'!$E$8-1,"",B53+1))</f>
        <v/>
      </c>
      <c r="C54" s="27" t="n">
        <f aca="false">IF(A54&lt;='thong tin khach hang'!$E$9,TP/1000,0)</f>
        <v>0</v>
      </c>
      <c r="D54" s="27" t="n">
        <f aca="false">IF(A54&lt;='thong tin khach hang'!$E$9,EP/1000,0)</f>
        <v>0</v>
      </c>
      <c r="E54" s="27" t="e">
        <f aca="false">C54*HLOOKUP(A54,Assumption!$A$10:$G$12,2,1)+D54*HLOOKUP(A54,Assumption!$A$10:$G$12,3,1)</f>
        <v>#N/A</v>
      </c>
      <c r="F54" s="27" t="e">
        <f aca="false">C54+D54-E54</f>
        <v>#N/A</v>
      </c>
      <c r="G54" s="28" t="str">
        <f aca="false">IF(A54="","",IF('thong tin khach hang'!$E$7="Cơ bản",MAX(SA/1000,'Minh họa quyền lợi'!I54),SA/1000+'Minh họa quyền lợi'!I54))</f>
        <v/>
      </c>
      <c r="H54" s="28" t="n">
        <f aca="false">ROUND(SUMIF('Account value 7%'!$B$3:$B$1202,'Minh họa quyền lợi'!A54,'Account value 7%'!$N$3:$N$795)/1000,0)</f>
        <v>0</v>
      </c>
      <c r="I54" s="28" t="str">
        <f aca="true">IF(A54="","",ROUND(OFFSET('Account value 7%'!$O$2,12*'Minh họa quyền lợi'!A54,0,1,1)/1000,0))</f>
        <v/>
      </c>
      <c r="J54" s="28" t="str">
        <f aca="false">IF(A54="","",I54-C54*HLOOKUP(A54,Assumption!$A$15:$I$16,2,1))</f>
        <v/>
      </c>
      <c r="K54" s="27" t="str">
        <f aca="false">IF(A54="","",IF('thong tin khach hang'!$E$7="Cơ bản",MAX(SA/1000,'Minh họa quyền lợi'!M54),SA/1000+'Minh họa quyền lợi'!M54))</f>
        <v/>
      </c>
      <c r="L54" s="28" t="n">
        <f aca="false">ROUND(SUMIF('Account value 5%'!$B$3:$B$1202,'Minh họa quyền lợi'!A54,'Account value 5%'!$N$3:$N$795)/1000,0)</f>
        <v>0</v>
      </c>
      <c r="M54" s="28" t="str">
        <f aca="true">IF(A54="","",ROUND(OFFSET('Account value 5%'!$O$2,12*'Minh họa quyền lợi'!A54,0,1,1)/1000,0))</f>
        <v/>
      </c>
      <c r="N54" s="28" t="str">
        <f aca="false">IF(A54="","",M54-C54*HLOOKUP(A54,Assumption!$A$15:$I$16,2,1))</f>
        <v/>
      </c>
      <c r="O54" s="27" t="str">
        <f aca="false">IF(A54="","",IF('thong tin khach hang'!$E$7="Cơ bản",MAX(SA/1000,'Minh họa quyền lợi'!Q54),SA/1000+'Minh họa quyền lợi'!Q54))</f>
        <v/>
      </c>
      <c r="P54" s="28" t="n">
        <f aca="false">ROUND(SUMIF('Account value cam kết'!$B$3:$B$1202,'Minh họa quyền lợi'!A54,'Account value cam kết'!$N$3:$N$795)/1000,0)</f>
        <v>0</v>
      </c>
      <c r="Q54" s="28" t="str">
        <f aca="true">IF(A54="","",ROUND(OFFSET('Account value cam kết'!$O$2,12*'Minh họa quyền lợi'!A54,0,1,1)/1000,0))</f>
        <v/>
      </c>
      <c r="R54" s="28" t="str">
        <f aca="false">IF(A54="","",Q54-C54*HLOOKUP(A54,Assumption!$A$15:$I$16,2,1))</f>
        <v/>
      </c>
    </row>
    <row r="55" customFormat="false" ht="15.75" hidden="false" customHeight="true" outlineLevel="0" collapsed="false">
      <c r="A55" s="27" t="str">
        <f aca="false">IF(A54="","",IF(A54+1&gt;'thong tin khach hang'!$B$5,"",A54+1))</f>
        <v/>
      </c>
      <c r="B55" s="27" t="str">
        <f aca="false">IF(B54="","",IF(B54+1&gt;'thong tin khach hang'!$E$8-1,"",B54+1))</f>
        <v/>
      </c>
      <c r="C55" s="27" t="n">
        <f aca="false">IF(A55&lt;='thong tin khach hang'!$E$9,TP/1000,0)</f>
        <v>0</v>
      </c>
      <c r="D55" s="27" t="n">
        <f aca="false">IF(A55&lt;='thong tin khach hang'!$E$9,EP/1000,0)</f>
        <v>0</v>
      </c>
      <c r="E55" s="27" t="e">
        <f aca="false">C55*HLOOKUP(A55,Assumption!$A$10:$G$12,2,1)+D55*HLOOKUP(A55,Assumption!$A$10:$G$12,3,1)</f>
        <v>#N/A</v>
      </c>
      <c r="F55" s="27" t="e">
        <f aca="false">C55+D55-E55</f>
        <v>#N/A</v>
      </c>
      <c r="G55" s="28" t="str">
        <f aca="false">IF(A55="","",IF('thong tin khach hang'!$E$7="Cơ bản",MAX(SA/1000,'Minh họa quyền lợi'!I55),SA/1000+'Minh họa quyền lợi'!I55))</f>
        <v/>
      </c>
      <c r="H55" s="28" t="n">
        <f aca="false">ROUND(SUMIF('Account value 7%'!$B$3:$B$1202,'Minh họa quyền lợi'!A55,'Account value 7%'!$N$3:$N$795)/1000,0)</f>
        <v>0</v>
      </c>
      <c r="I55" s="28" t="str">
        <f aca="true">IF(A55="","",ROUND(OFFSET('Account value 7%'!$O$2,12*'Minh họa quyền lợi'!A55,0,1,1)/1000,0))</f>
        <v/>
      </c>
      <c r="J55" s="28" t="str">
        <f aca="false">IF(A55="","",I55-C55*HLOOKUP(A55,Assumption!$A$15:$I$16,2,1))</f>
        <v/>
      </c>
      <c r="K55" s="27" t="str">
        <f aca="false">IF(A55="","",IF('thong tin khach hang'!$E$7="Cơ bản",MAX(SA/1000,'Minh họa quyền lợi'!M55),SA/1000+'Minh họa quyền lợi'!M55))</f>
        <v/>
      </c>
      <c r="L55" s="28" t="n">
        <f aca="false">ROUND(SUMIF('Account value 5%'!$B$3:$B$1202,'Minh họa quyền lợi'!A55,'Account value 5%'!$N$3:$N$795)/1000,0)</f>
        <v>0</v>
      </c>
      <c r="M55" s="28" t="str">
        <f aca="true">IF(A55="","",ROUND(OFFSET('Account value 5%'!$O$2,12*'Minh họa quyền lợi'!A55,0,1,1)/1000,0))</f>
        <v/>
      </c>
      <c r="N55" s="28" t="str">
        <f aca="false">IF(A55="","",M55-C55*HLOOKUP(A55,Assumption!$A$15:$I$16,2,1))</f>
        <v/>
      </c>
      <c r="O55" s="27" t="str">
        <f aca="false">IF(A55="","",IF('thong tin khach hang'!$E$7="Cơ bản",MAX(SA/1000,'Minh họa quyền lợi'!Q55),SA/1000+'Minh họa quyền lợi'!Q55))</f>
        <v/>
      </c>
      <c r="P55" s="28" t="n">
        <f aca="false">ROUND(SUMIF('Account value cam kết'!$B$3:$B$1202,'Minh họa quyền lợi'!A55,'Account value cam kết'!$N$3:$N$795)/1000,0)</f>
        <v>0</v>
      </c>
      <c r="Q55" s="28" t="str">
        <f aca="true">IF(A55="","",ROUND(OFFSET('Account value cam kết'!$O$2,12*'Minh họa quyền lợi'!A55,0,1,1)/1000,0))</f>
        <v/>
      </c>
      <c r="R55" s="28" t="str">
        <f aca="false">IF(A55="","",Q55-C55*HLOOKUP(A55,Assumption!$A$15:$I$16,2,1))</f>
        <v/>
      </c>
    </row>
    <row r="56" customFormat="false" ht="15.75" hidden="false" customHeight="true" outlineLevel="0" collapsed="false">
      <c r="A56" s="27" t="str">
        <f aca="false">IF(A55="","",IF(A55+1&gt;'thong tin khach hang'!$B$5,"",A55+1))</f>
        <v/>
      </c>
      <c r="B56" s="27" t="str">
        <f aca="false">IF(B55="","",IF(B55+1&gt;'thong tin khach hang'!$E$8-1,"",B55+1))</f>
        <v/>
      </c>
      <c r="C56" s="27" t="n">
        <f aca="false">IF(A56&lt;='thong tin khach hang'!$E$9,TP/1000,0)</f>
        <v>0</v>
      </c>
      <c r="D56" s="27" t="n">
        <f aca="false">IF(A56&lt;='thong tin khach hang'!$E$9,EP/1000,0)</f>
        <v>0</v>
      </c>
      <c r="E56" s="27" t="e">
        <f aca="false">C56*HLOOKUP(A56,Assumption!$A$10:$G$12,2,1)+D56*HLOOKUP(A56,Assumption!$A$10:$G$12,3,1)</f>
        <v>#N/A</v>
      </c>
      <c r="F56" s="27" t="e">
        <f aca="false">C56+D56-E56</f>
        <v>#N/A</v>
      </c>
      <c r="G56" s="28" t="str">
        <f aca="false">IF(A56="","",IF('thong tin khach hang'!$E$7="Cơ bản",MAX(SA/1000,'Minh họa quyền lợi'!I56),SA/1000+'Minh họa quyền lợi'!I56))</f>
        <v/>
      </c>
      <c r="H56" s="28" t="n">
        <f aca="false">ROUND(SUMIF('Account value 7%'!$B$3:$B$1202,'Minh họa quyền lợi'!A56,'Account value 7%'!$N$3:$N$795)/1000,0)</f>
        <v>0</v>
      </c>
      <c r="I56" s="28" t="str">
        <f aca="true">IF(A56="","",ROUND(OFFSET('Account value 7%'!$O$2,12*'Minh họa quyền lợi'!A56,0,1,1)/1000,0))</f>
        <v/>
      </c>
      <c r="J56" s="28" t="str">
        <f aca="false">IF(A56="","",I56-C56*HLOOKUP(A56,Assumption!$A$15:$I$16,2,1))</f>
        <v/>
      </c>
      <c r="K56" s="27" t="str">
        <f aca="false">IF(A56="","",IF('thong tin khach hang'!$E$7="Cơ bản",MAX(SA/1000,'Minh họa quyền lợi'!M56),SA/1000+'Minh họa quyền lợi'!M56))</f>
        <v/>
      </c>
      <c r="L56" s="28" t="n">
        <f aca="false">ROUND(SUMIF('Account value 5%'!$B$3:$B$1202,'Minh họa quyền lợi'!A56,'Account value 5%'!$N$3:$N$795)/1000,0)</f>
        <v>0</v>
      </c>
      <c r="M56" s="28" t="str">
        <f aca="true">IF(A56="","",ROUND(OFFSET('Account value 5%'!$O$2,12*'Minh họa quyền lợi'!A56,0,1,1)/1000,0))</f>
        <v/>
      </c>
      <c r="N56" s="28" t="str">
        <f aca="false">IF(A56="","",M56-C56*HLOOKUP(A56,Assumption!$A$15:$I$16,2,1))</f>
        <v/>
      </c>
      <c r="O56" s="27" t="str">
        <f aca="false">IF(A56="","",IF('thong tin khach hang'!$E$7="Cơ bản",MAX(SA/1000,'Minh họa quyền lợi'!Q56),SA/1000+'Minh họa quyền lợi'!Q56))</f>
        <v/>
      </c>
      <c r="P56" s="28" t="n">
        <f aca="false">ROUND(SUMIF('Account value cam kết'!$B$3:$B$1202,'Minh họa quyền lợi'!A56,'Account value cam kết'!$N$3:$N$795)/1000,0)</f>
        <v>0</v>
      </c>
      <c r="Q56" s="28" t="str">
        <f aca="true">IF(A56="","",ROUND(OFFSET('Account value cam kết'!$O$2,12*'Minh họa quyền lợi'!A56,0,1,1)/1000,0))</f>
        <v/>
      </c>
      <c r="R56" s="28" t="str">
        <f aca="false">IF(A56="","",Q56-C56*HLOOKUP(A56,Assumption!$A$15:$I$16,2,1))</f>
        <v/>
      </c>
    </row>
    <row r="57" customFormat="false" ht="15.75" hidden="false" customHeight="true" outlineLevel="0" collapsed="false">
      <c r="A57" s="27" t="str">
        <f aca="false">IF(A56="","",IF(A56+1&gt;'thong tin khach hang'!$B$5,"",A56+1))</f>
        <v/>
      </c>
      <c r="B57" s="27" t="str">
        <f aca="false">IF(B56="","",IF(B56+1&gt;'thong tin khach hang'!$E$8-1,"",B56+1))</f>
        <v/>
      </c>
      <c r="C57" s="27" t="n">
        <f aca="false">IF(A57&lt;='thong tin khach hang'!$E$9,TP/1000,0)</f>
        <v>0</v>
      </c>
      <c r="D57" s="27" t="n">
        <f aca="false">IF(A57&lt;='thong tin khach hang'!$E$9,EP/1000,0)</f>
        <v>0</v>
      </c>
      <c r="E57" s="27" t="e">
        <f aca="false">C57*HLOOKUP(A57,Assumption!$A$10:$G$12,2,1)+D57*HLOOKUP(A57,Assumption!$A$10:$G$12,3,1)</f>
        <v>#N/A</v>
      </c>
      <c r="F57" s="27" t="e">
        <f aca="false">C57+D57-E57</f>
        <v>#N/A</v>
      </c>
      <c r="G57" s="28" t="str">
        <f aca="false">IF(A57="","",IF('thong tin khach hang'!$E$7="Cơ bản",MAX(SA/1000,'Minh họa quyền lợi'!I57),SA/1000+'Minh họa quyền lợi'!I57))</f>
        <v/>
      </c>
      <c r="H57" s="28" t="n">
        <f aca="false">ROUND(SUMIF('Account value 7%'!$B$3:$B$1202,'Minh họa quyền lợi'!A57,'Account value 7%'!$N$3:$N$795)/1000,0)</f>
        <v>0</v>
      </c>
      <c r="I57" s="28" t="str">
        <f aca="true">IF(A57="","",ROUND(OFFSET('Account value 7%'!$O$2,12*'Minh họa quyền lợi'!A57,0,1,1)/1000,0))</f>
        <v/>
      </c>
      <c r="J57" s="28" t="str">
        <f aca="false">IF(A57="","",I57-C57*HLOOKUP(A57,Assumption!$A$15:$I$16,2,1))</f>
        <v/>
      </c>
      <c r="K57" s="27" t="str">
        <f aca="false">IF(A57="","",IF('thong tin khach hang'!$E$7="Cơ bản",MAX(SA/1000,'Minh họa quyền lợi'!M57),SA/1000+'Minh họa quyền lợi'!M57))</f>
        <v/>
      </c>
      <c r="L57" s="28" t="n">
        <f aca="false">ROUND(SUMIF('Account value 5%'!$B$3:$B$1202,'Minh họa quyền lợi'!A57,'Account value 5%'!$N$3:$N$795)/1000,0)</f>
        <v>0</v>
      </c>
      <c r="M57" s="28" t="str">
        <f aca="true">IF(A57="","",ROUND(OFFSET('Account value 5%'!$O$2,12*'Minh họa quyền lợi'!A57,0,1,1)/1000,0))</f>
        <v/>
      </c>
      <c r="N57" s="28" t="str">
        <f aca="false">IF(A57="","",M57-C57*HLOOKUP(A57,Assumption!$A$15:$I$16,2,1))</f>
        <v/>
      </c>
      <c r="O57" s="27" t="str">
        <f aca="false">IF(A57="","",IF('thong tin khach hang'!$E$7="Cơ bản",MAX(SA/1000,'Minh họa quyền lợi'!Q57),SA/1000+'Minh họa quyền lợi'!Q57))</f>
        <v/>
      </c>
      <c r="P57" s="28" t="n">
        <f aca="false">ROUND(SUMIF('Account value cam kết'!$B$3:$B$1202,'Minh họa quyền lợi'!A57,'Account value cam kết'!$N$3:$N$795)/1000,0)</f>
        <v>0</v>
      </c>
      <c r="Q57" s="28" t="str">
        <f aca="true">IF(A57="","",ROUND(OFFSET('Account value cam kết'!$O$2,12*'Minh họa quyền lợi'!A57,0,1,1)/1000,0))</f>
        <v/>
      </c>
      <c r="R57" s="28" t="str">
        <f aca="false">IF(A57="","",Q57-C57*HLOOKUP(A57,Assumption!$A$15:$I$16,2,1))</f>
        <v/>
      </c>
    </row>
    <row r="58" customFormat="false" ht="15.75" hidden="false" customHeight="true" outlineLevel="0" collapsed="false">
      <c r="A58" s="27" t="str">
        <f aca="false">IF(A57="","",IF(A57+1&gt;'thong tin khach hang'!$B$5,"",A57+1))</f>
        <v/>
      </c>
      <c r="B58" s="27" t="str">
        <f aca="false">IF(B57="","",IF(B57+1&gt;'thong tin khach hang'!$E$8-1,"",B57+1))</f>
        <v/>
      </c>
      <c r="C58" s="27" t="n">
        <f aca="false">IF(A58&lt;='thong tin khach hang'!$E$9,TP/1000,0)</f>
        <v>0</v>
      </c>
      <c r="D58" s="27" t="n">
        <f aca="false">IF(A58&lt;='thong tin khach hang'!$E$9,EP/1000,0)</f>
        <v>0</v>
      </c>
      <c r="E58" s="27" t="e">
        <f aca="false">C58*HLOOKUP(A58,Assumption!$A$10:$G$12,2,1)+D58*HLOOKUP(A58,Assumption!$A$10:$G$12,3,1)</f>
        <v>#N/A</v>
      </c>
      <c r="F58" s="27" t="e">
        <f aca="false">C58+D58-E58</f>
        <v>#N/A</v>
      </c>
      <c r="G58" s="28" t="str">
        <f aca="false">IF(A58="","",IF('thong tin khach hang'!$E$7="Cơ bản",MAX(SA/1000,'Minh họa quyền lợi'!I58),SA/1000+'Minh họa quyền lợi'!I58))</f>
        <v/>
      </c>
      <c r="H58" s="28" t="n">
        <f aca="false">ROUND(SUMIF('Account value 7%'!$B$3:$B$1202,'Minh họa quyền lợi'!A58,'Account value 7%'!$N$3:$N$795)/1000,0)</f>
        <v>0</v>
      </c>
      <c r="I58" s="28" t="str">
        <f aca="true">IF(A58="","",ROUND(OFFSET('Account value 7%'!$O$2,12*'Minh họa quyền lợi'!A58,0,1,1)/1000,0))</f>
        <v/>
      </c>
      <c r="J58" s="28" t="str">
        <f aca="false">IF(A58="","",I58-C58*HLOOKUP(A58,Assumption!$A$15:$I$16,2,1))</f>
        <v/>
      </c>
      <c r="K58" s="27" t="str">
        <f aca="false">IF(A58="","",IF('thong tin khach hang'!$E$7="Cơ bản",MAX(SA/1000,'Minh họa quyền lợi'!M58),SA/1000+'Minh họa quyền lợi'!M58))</f>
        <v/>
      </c>
      <c r="L58" s="28" t="n">
        <f aca="false">ROUND(SUMIF('Account value 5%'!$B$3:$B$1202,'Minh họa quyền lợi'!A58,'Account value 5%'!$N$3:$N$795)/1000,0)</f>
        <v>0</v>
      </c>
      <c r="M58" s="28" t="str">
        <f aca="true">IF(A58="","",ROUND(OFFSET('Account value 5%'!$O$2,12*'Minh họa quyền lợi'!A58,0,1,1)/1000,0))</f>
        <v/>
      </c>
      <c r="N58" s="28" t="str">
        <f aca="false">IF(A58="","",M58-C58*HLOOKUP(A58,Assumption!$A$15:$I$16,2,1))</f>
        <v/>
      </c>
      <c r="O58" s="27" t="str">
        <f aca="false">IF(A58="","",IF('thong tin khach hang'!$E$7="Cơ bản",MAX(SA/1000,'Minh họa quyền lợi'!Q58),SA/1000+'Minh họa quyền lợi'!Q58))</f>
        <v/>
      </c>
      <c r="P58" s="28" t="n">
        <f aca="false">ROUND(SUMIF('Account value cam kết'!$B$3:$B$1202,'Minh họa quyền lợi'!A58,'Account value cam kết'!$N$3:$N$795)/1000,0)</f>
        <v>0</v>
      </c>
      <c r="Q58" s="28" t="str">
        <f aca="true">IF(A58="","",ROUND(OFFSET('Account value cam kết'!$O$2,12*'Minh họa quyền lợi'!A58,0,1,1)/1000,0))</f>
        <v/>
      </c>
      <c r="R58" s="28" t="str">
        <f aca="false">IF(A58="","",Q58-C58*HLOOKUP(A58,Assumption!$A$15:$I$16,2,1))</f>
        <v/>
      </c>
    </row>
    <row r="59" customFormat="false" ht="15.75" hidden="false" customHeight="true" outlineLevel="0" collapsed="false">
      <c r="A59" s="27" t="str">
        <f aca="false">IF(A58="","",IF(A58+1&gt;'thong tin khach hang'!$B$5,"",A58+1))</f>
        <v/>
      </c>
      <c r="B59" s="27" t="str">
        <f aca="false">IF(B58="","",IF(B58+1&gt;'thong tin khach hang'!$E$8-1,"",B58+1))</f>
        <v/>
      </c>
      <c r="C59" s="27" t="n">
        <f aca="false">IF(A59&lt;='thong tin khach hang'!$E$9,TP/1000,0)</f>
        <v>0</v>
      </c>
      <c r="D59" s="27" t="n">
        <f aca="false">IF(A59&lt;='thong tin khach hang'!$E$9,EP/1000,0)</f>
        <v>0</v>
      </c>
      <c r="E59" s="27" t="e">
        <f aca="false">C59*HLOOKUP(A59,Assumption!$A$10:$G$12,2,1)+D59*HLOOKUP(A59,Assumption!$A$10:$G$12,3,1)</f>
        <v>#N/A</v>
      </c>
      <c r="F59" s="27" t="e">
        <f aca="false">C59+D59-E59</f>
        <v>#N/A</v>
      </c>
      <c r="G59" s="28" t="str">
        <f aca="false">IF(A59="","",IF('thong tin khach hang'!$E$7="Cơ bản",MAX(SA/1000,'Minh họa quyền lợi'!I59),SA/1000+'Minh họa quyền lợi'!I59))</f>
        <v/>
      </c>
      <c r="H59" s="28" t="n">
        <f aca="false">ROUND(SUMIF('Account value 7%'!$B$3:$B$1202,'Minh họa quyền lợi'!A59,'Account value 7%'!$N$3:$N$795)/1000,0)</f>
        <v>0</v>
      </c>
      <c r="I59" s="28" t="str">
        <f aca="true">IF(A59="","",ROUND(OFFSET('Account value 7%'!$O$2,12*'Minh họa quyền lợi'!A59,0,1,1)/1000,0))</f>
        <v/>
      </c>
      <c r="J59" s="28" t="str">
        <f aca="false">IF(A59="","",I59-C59*HLOOKUP(A59,Assumption!$A$15:$I$16,2,1))</f>
        <v/>
      </c>
      <c r="K59" s="27" t="str">
        <f aca="false">IF(A59="","",IF('thong tin khach hang'!$E$7="Cơ bản",MAX(SA/1000,'Minh họa quyền lợi'!M59),SA/1000+'Minh họa quyền lợi'!M59))</f>
        <v/>
      </c>
      <c r="L59" s="28" t="n">
        <f aca="false">ROUND(SUMIF('Account value 5%'!$B$3:$B$1202,'Minh họa quyền lợi'!A59,'Account value 5%'!$N$3:$N$795)/1000,0)</f>
        <v>0</v>
      </c>
      <c r="M59" s="28" t="str">
        <f aca="true">IF(A59="","",ROUND(OFFSET('Account value 5%'!$O$2,12*'Minh họa quyền lợi'!A59,0,1,1)/1000,0))</f>
        <v/>
      </c>
      <c r="N59" s="28" t="str">
        <f aca="false">IF(A59="","",M59-C59*HLOOKUP(A59,Assumption!$A$15:$I$16,2,1))</f>
        <v/>
      </c>
      <c r="O59" s="27" t="str">
        <f aca="false">IF(A59="","",IF('thong tin khach hang'!$E$7="Cơ bản",MAX(SA/1000,'Minh họa quyền lợi'!Q59),SA/1000+'Minh họa quyền lợi'!Q59))</f>
        <v/>
      </c>
      <c r="P59" s="28" t="n">
        <f aca="false">ROUND(SUMIF('Account value cam kết'!$B$3:$B$1202,'Minh họa quyền lợi'!A59,'Account value cam kết'!$N$3:$N$795)/1000,0)</f>
        <v>0</v>
      </c>
      <c r="Q59" s="28" t="str">
        <f aca="true">IF(A59="","",ROUND(OFFSET('Account value cam kết'!$O$2,12*'Minh họa quyền lợi'!A59,0,1,1)/1000,0))</f>
        <v/>
      </c>
      <c r="R59" s="28" t="str">
        <f aca="false">IF(A59="","",Q59-C59*HLOOKUP(A59,Assumption!$A$15:$I$16,2,1))</f>
        <v/>
      </c>
    </row>
    <row r="60" customFormat="false" ht="15.75" hidden="false" customHeight="true" outlineLevel="0" collapsed="false">
      <c r="A60" s="27" t="str">
        <f aca="false">IF(A59="","",IF(A59+1&gt;'thong tin khach hang'!$B$5,"",A59+1))</f>
        <v/>
      </c>
      <c r="B60" s="27" t="str">
        <f aca="false">IF(B59="","",IF(B59+1&gt;'thong tin khach hang'!$E$8-1,"",B59+1))</f>
        <v/>
      </c>
      <c r="C60" s="27" t="n">
        <f aca="false">IF(A60&lt;='thong tin khach hang'!$E$9,TP/1000,0)</f>
        <v>0</v>
      </c>
      <c r="D60" s="27" t="n">
        <f aca="false">IF(A60&lt;='thong tin khach hang'!$E$9,EP/1000,0)</f>
        <v>0</v>
      </c>
      <c r="E60" s="27" t="e">
        <f aca="false">C60*HLOOKUP(A60,Assumption!$A$10:$G$12,2,1)+D60*HLOOKUP(A60,Assumption!$A$10:$G$12,3,1)</f>
        <v>#N/A</v>
      </c>
      <c r="F60" s="27" t="e">
        <f aca="false">C60+D60-E60</f>
        <v>#N/A</v>
      </c>
      <c r="G60" s="28" t="str">
        <f aca="false">IF(A60="","",IF('thong tin khach hang'!$E$7="Cơ bản",MAX(SA/1000,'Minh họa quyền lợi'!I60),SA/1000+'Minh họa quyền lợi'!I60))</f>
        <v/>
      </c>
      <c r="H60" s="28" t="n">
        <f aca="false">ROUND(SUMIF('Account value 7%'!$B$3:$B$1202,'Minh họa quyền lợi'!A60,'Account value 7%'!$N$3:$N$795)/1000,0)</f>
        <v>0</v>
      </c>
      <c r="I60" s="28" t="str">
        <f aca="true">IF(A60="","",ROUND(OFFSET('Account value 7%'!$O$2,12*'Minh họa quyền lợi'!A60,0,1,1)/1000,0))</f>
        <v/>
      </c>
      <c r="J60" s="28" t="str">
        <f aca="false">IF(A60="","",I60-C60*HLOOKUP(A60,Assumption!$A$15:$I$16,2,1))</f>
        <v/>
      </c>
      <c r="K60" s="27" t="str">
        <f aca="false">IF(A60="","",IF('thong tin khach hang'!$E$7="Cơ bản",MAX(SA/1000,'Minh họa quyền lợi'!M60),SA/1000+'Minh họa quyền lợi'!M60))</f>
        <v/>
      </c>
      <c r="L60" s="28" t="n">
        <f aca="false">ROUND(SUMIF('Account value 5%'!$B$3:$B$1202,'Minh họa quyền lợi'!A60,'Account value 5%'!$N$3:$N$795)/1000,0)</f>
        <v>0</v>
      </c>
      <c r="M60" s="28" t="str">
        <f aca="true">IF(A60="","",ROUND(OFFSET('Account value 5%'!$O$2,12*'Minh họa quyền lợi'!A60,0,1,1)/1000,0))</f>
        <v/>
      </c>
      <c r="N60" s="28" t="str">
        <f aca="false">IF(A60="","",M60-C60*HLOOKUP(A60,Assumption!$A$15:$I$16,2,1))</f>
        <v/>
      </c>
      <c r="O60" s="27" t="str">
        <f aca="false">IF(A60="","",IF('thong tin khach hang'!$E$7="Cơ bản",MAX(SA/1000,'Minh họa quyền lợi'!Q60),SA/1000+'Minh họa quyền lợi'!Q60))</f>
        <v/>
      </c>
      <c r="P60" s="28" t="n">
        <f aca="false">ROUND(SUMIF('Account value cam kết'!$B$3:$B$1202,'Minh họa quyền lợi'!A60,'Account value cam kết'!$N$3:$N$795)/1000,0)</f>
        <v>0</v>
      </c>
      <c r="Q60" s="28" t="str">
        <f aca="true">IF(A60="","",ROUND(OFFSET('Account value cam kết'!$O$2,12*'Minh họa quyền lợi'!A60,0,1,1)/1000,0))</f>
        <v/>
      </c>
      <c r="R60" s="28" t="str">
        <f aca="false">IF(A60="","",Q60-C60*HLOOKUP(A60,Assumption!$A$15:$I$16,2,1))</f>
        <v/>
      </c>
    </row>
    <row r="61" customFormat="false" ht="15.75" hidden="false" customHeight="true" outlineLevel="0" collapsed="false">
      <c r="A61" s="27" t="str">
        <f aca="false">IF(A60="","",IF(A60+1&gt;'thong tin khach hang'!$B$5,"",A60+1))</f>
        <v/>
      </c>
      <c r="B61" s="27" t="str">
        <f aca="false">IF(B60="","",IF(B60+1&gt;'thong tin khach hang'!$E$8-1,"",B60+1))</f>
        <v/>
      </c>
      <c r="C61" s="27" t="n">
        <f aca="false">IF(A61&lt;='thong tin khach hang'!$E$9,TP/1000,0)</f>
        <v>0</v>
      </c>
      <c r="D61" s="27" t="n">
        <f aca="false">IF(A61&lt;='thong tin khach hang'!$E$9,EP/1000,0)</f>
        <v>0</v>
      </c>
      <c r="E61" s="27" t="e">
        <f aca="false">C61*HLOOKUP(A61,Assumption!$A$10:$G$12,2,1)+D61*HLOOKUP(A61,Assumption!$A$10:$G$12,3,1)</f>
        <v>#N/A</v>
      </c>
      <c r="F61" s="27" t="e">
        <f aca="false">C61+D61-E61</f>
        <v>#N/A</v>
      </c>
      <c r="G61" s="28" t="str">
        <f aca="false">IF(A61="","",IF('thong tin khach hang'!$E$7="Cơ bản",MAX(SA/1000,'Minh họa quyền lợi'!I61),SA/1000+'Minh họa quyền lợi'!I61))</f>
        <v/>
      </c>
      <c r="H61" s="28" t="n">
        <f aca="false">ROUND(SUMIF('Account value 7%'!$B$3:$B$1202,'Minh họa quyền lợi'!A61,'Account value 7%'!$N$3:$N$795)/1000,0)</f>
        <v>0</v>
      </c>
      <c r="I61" s="28" t="str">
        <f aca="true">IF(A61="","",ROUND(OFFSET('Account value 7%'!$O$2,12*'Minh họa quyền lợi'!A61,0,1,1)/1000,0))</f>
        <v/>
      </c>
      <c r="J61" s="28" t="str">
        <f aca="false">IF(A61="","",I61-C61*HLOOKUP(A61,Assumption!$A$15:$I$16,2,1))</f>
        <v/>
      </c>
      <c r="K61" s="27" t="str">
        <f aca="false">IF(A61="","",IF('thong tin khach hang'!$E$7="Cơ bản",MAX(SA/1000,'Minh họa quyền lợi'!M61),SA/1000+'Minh họa quyền lợi'!M61))</f>
        <v/>
      </c>
      <c r="L61" s="28" t="n">
        <f aca="false">ROUND(SUMIF('Account value 5%'!$B$3:$B$1202,'Minh họa quyền lợi'!A61,'Account value 5%'!$N$3:$N$795)/1000,0)</f>
        <v>0</v>
      </c>
      <c r="M61" s="28" t="str">
        <f aca="true">IF(A61="","",ROUND(OFFSET('Account value 5%'!$O$2,12*'Minh họa quyền lợi'!A61,0,1,1)/1000,0))</f>
        <v/>
      </c>
      <c r="N61" s="28" t="str">
        <f aca="false">IF(A61="","",M61-C61*HLOOKUP(A61,Assumption!$A$15:$I$16,2,1))</f>
        <v/>
      </c>
      <c r="O61" s="27" t="str">
        <f aca="false">IF(A61="","",IF('thong tin khach hang'!$E$7="Cơ bản",MAX(SA/1000,'Minh họa quyền lợi'!Q61),SA/1000+'Minh họa quyền lợi'!Q61))</f>
        <v/>
      </c>
      <c r="P61" s="28" t="n">
        <f aca="false">ROUND(SUMIF('Account value cam kết'!$B$3:$B$1202,'Minh họa quyền lợi'!A61,'Account value cam kết'!$N$3:$N$795)/1000,0)</f>
        <v>0</v>
      </c>
      <c r="Q61" s="28" t="str">
        <f aca="true">IF(A61="","",ROUND(OFFSET('Account value cam kết'!$O$2,12*'Minh họa quyền lợi'!A61,0,1,1)/1000,0))</f>
        <v/>
      </c>
      <c r="R61" s="28" t="str">
        <f aca="false">IF(A61="","",Q61-C61*HLOOKUP(A61,Assumption!$A$15:$I$16,2,1))</f>
        <v/>
      </c>
    </row>
    <row r="62" customFormat="false" ht="15.75" hidden="false" customHeight="true" outlineLevel="0" collapsed="false">
      <c r="A62" s="27" t="str">
        <f aca="false">IF(A61="","",IF(A61+1&gt;'thong tin khach hang'!$B$5,"",A61+1))</f>
        <v/>
      </c>
      <c r="B62" s="27" t="str">
        <f aca="false">IF(B61="","",IF(B61+1&gt;'thong tin khach hang'!$E$8-1,"",B61+1))</f>
        <v/>
      </c>
      <c r="C62" s="27" t="n">
        <f aca="false">IF(A62&lt;='thong tin khach hang'!$E$9,TP/1000,0)</f>
        <v>0</v>
      </c>
      <c r="D62" s="27" t="n">
        <f aca="false">IF(A62&lt;='thong tin khach hang'!$E$9,EP/1000,0)</f>
        <v>0</v>
      </c>
      <c r="E62" s="27" t="e">
        <f aca="false">C62*HLOOKUP(A62,Assumption!$A$10:$G$12,2,1)+D62*HLOOKUP(A62,Assumption!$A$10:$G$12,3,1)</f>
        <v>#N/A</v>
      </c>
      <c r="F62" s="27" t="e">
        <f aca="false">C62+D62-E62</f>
        <v>#N/A</v>
      </c>
      <c r="G62" s="28" t="str">
        <f aca="false">IF(A62="","",IF('thong tin khach hang'!$E$7="Cơ bản",MAX(SA/1000,'Minh họa quyền lợi'!I62),SA/1000+'Minh họa quyền lợi'!I62))</f>
        <v/>
      </c>
      <c r="H62" s="28" t="n">
        <f aca="false">ROUND(SUMIF('Account value 7%'!$B$3:$B$1202,'Minh họa quyền lợi'!A62,'Account value 7%'!$N$3:$N$795)/1000,0)</f>
        <v>0</v>
      </c>
      <c r="I62" s="28" t="str">
        <f aca="true">IF(A62="","",ROUND(OFFSET('Account value 7%'!$O$2,12*'Minh họa quyền lợi'!A62,0,1,1)/1000,0))</f>
        <v/>
      </c>
      <c r="J62" s="28" t="str">
        <f aca="false">IF(A62="","",I62-C62*HLOOKUP(A62,Assumption!$A$15:$I$16,2,1))</f>
        <v/>
      </c>
      <c r="K62" s="27" t="str">
        <f aca="false">IF(A62="","",IF('thong tin khach hang'!$E$7="Cơ bản",MAX(SA/1000,'Minh họa quyền lợi'!M62),SA/1000+'Minh họa quyền lợi'!M62))</f>
        <v/>
      </c>
      <c r="L62" s="28" t="n">
        <f aca="false">ROUND(SUMIF('Account value 5%'!$B$3:$B$1202,'Minh họa quyền lợi'!A62,'Account value 5%'!$N$3:$N$795)/1000,0)</f>
        <v>0</v>
      </c>
      <c r="M62" s="28" t="str">
        <f aca="true">IF(A62="","",ROUND(OFFSET('Account value 5%'!$O$2,12*'Minh họa quyền lợi'!A62,0,1,1)/1000,0))</f>
        <v/>
      </c>
      <c r="N62" s="28" t="str">
        <f aca="false">IF(A62="","",M62-C62*HLOOKUP(A62,Assumption!$A$15:$I$16,2,1))</f>
        <v/>
      </c>
      <c r="O62" s="27" t="str">
        <f aca="false">IF(A62="","",IF('thong tin khach hang'!$E$7="Cơ bản",MAX(SA/1000,'Minh họa quyền lợi'!Q62),SA/1000+'Minh họa quyền lợi'!Q62))</f>
        <v/>
      </c>
      <c r="P62" s="28" t="n">
        <f aca="false">ROUND(SUMIF('Account value cam kết'!$B$3:$B$1202,'Minh họa quyền lợi'!A62,'Account value cam kết'!$N$3:$N$795)/1000,0)</f>
        <v>0</v>
      </c>
      <c r="Q62" s="28" t="str">
        <f aca="true">IF(A62="","",ROUND(OFFSET('Account value cam kết'!$O$2,12*'Minh họa quyền lợi'!A62,0,1,1)/1000,0))</f>
        <v/>
      </c>
      <c r="R62" s="28" t="str">
        <f aca="false">IF(A62="","",Q62-C62*HLOOKUP(A62,Assumption!$A$15:$I$16,2,1))</f>
        <v/>
      </c>
    </row>
    <row r="63" customFormat="false" ht="15.75" hidden="false" customHeight="true" outlineLevel="0" collapsed="false">
      <c r="A63" s="27" t="str">
        <f aca="false">IF(A62="","",IF(A62+1&gt;'thong tin khach hang'!$B$5,"",A62+1))</f>
        <v/>
      </c>
      <c r="B63" s="27" t="str">
        <f aca="false">IF(B62="","",IF(B62+1&gt;'thong tin khach hang'!$E$8-1,"",B62+1))</f>
        <v/>
      </c>
      <c r="C63" s="27"/>
      <c r="D63" s="27"/>
      <c r="E63" s="27"/>
      <c r="F63" s="27"/>
      <c r="G63" s="28" t="str">
        <f aca="false">IF(A63="","",IF('thong tin khach hang'!$E$7="Cơ bản",MAX(SA/1000,'Minh họa quyền lợi'!I63),SA/1000+'Minh họa quyền lợi'!I63))</f>
        <v/>
      </c>
      <c r="H63" s="28"/>
      <c r="I63" s="28" t="str">
        <f aca="true">IF(A63="","",ROUND(OFFSET('Account value 7%'!$O$2,12*'Minh họa quyền lợi'!A63,0,1,1)/1000,0))</f>
        <v/>
      </c>
      <c r="J63" s="28" t="str">
        <f aca="false">IF(A63="","",I63-C63*HLOOKUP(A63,Assumption!$A$15:$I$16,2,1))</f>
        <v/>
      </c>
      <c r="K63" s="27" t="str">
        <f aca="false">IF(A63="","",IF('thong tin khach hang'!$E$7="Cơ bản",MAX(SA/1000,'Minh họa quyền lợi'!M63),SA/1000+'Minh họa quyền lợi'!M63))</f>
        <v/>
      </c>
      <c r="L63" s="28" t="n">
        <f aca="false">ROUND(SUMIF('Account value 5%'!$B$3:$B$1202,'Minh họa quyền lợi'!A63,'Account value 5%'!$N$3:$N$795)/1000,0)</f>
        <v>0</v>
      </c>
      <c r="M63" s="28" t="str">
        <f aca="true">IF(A63="","",ROUND(OFFSET('Account value 5%'!$O$2,12*'Minh họa quyền lợi'!A63,0,1,1)/1000,0))</f>
        <v/>
      </c>
      <c r="N63" s="28" t="str">
        <f aca="false">IF(A63="","",M63-C63*HLOOKUP(A63,Assumption!$A$15:$I$16,2,1))</f>
        <v/>
      </c>
      <c r="O63" s="27" t="str">
        <f aca="false">IF(A63="","",IF('thong tin khach hang'!$E$7="Cơ bản",MAX(SA/1000,'Minh họa quyền lợi'!Q63),SA/1000+'Minh họa quyền lợi'!Q63))</f>
        <v/>
      </c>
      <c r="P63" s="28" t="n">
        <f aca="false">ROUND(SUMIF('Account value cam kết'!$B$3:$B$1202,'Minh họa quyền lợi'!A63,'Account value cam kết'!$N$3:$N$795)/1000,0)</f>
        <v>0</v>
      </c>
      <c r="Q63" s="27" t="str">
        <f aca="true">IF(A63="","",ROUND(OFFSET('Account value cam kết'!$O$2,12*'Minh họa quyền lợi'!A63,0,1,1)/1000,0))</f>
        <v/>
      </c>
      <c r="R63" s="27" t="str">
        <f aca="false">IF(A63="","",Q63-C63*HLOOKUP(A63,Assumption!$A$15:$I$16,2,1))</f>
        <v/>
      </c>
    </row>
    <row r="64" customFormat="false" ht="15.75" hidden="false" customHeight="true" outlineLevel="0" collapsed="false">
      <c r="A64" s="27" t="str">
        <f aca="false">IF(A63="","",IF(A63+1&gt;'thong tin khach hang'!$B$5,"",A63+1))</f>
        <v/>
      </c>
      <c r="B64" s="27" t="str">
        <f aca="false">IF(B63="","",IF(B63+1&gt;'thong tin khach hang'!$E$8-1,"",B63+1))</f>
        <v/>
      </c>
      <c r="C64" s="27"/>
      <c r="D64" s="27"/>
      <c r="E64" s="27"/>
      <c r="F64" s="27"/>
      <c r="G64" s="28" t="str">
        <f aca="false">IF(A64="","",IF('thong tin khach hang'!$E$7="Cơ bản",MAX(SA/1000,'Minh họa quyền lợi'!I64),SA/1000+'Minh họa quyền lợi'!I64))</f>
        <v/>
      </c>
      <c r="H64" s="28"/>
      <c r="I64" s="28" t="str">
        <f aca="true">IF(A64="","",ROUND(OFFSET('Account value 7%'!$O$2,12*'Minh họa quyền lợi'!A64,0,1,1)/1000,0))</f>
        <v/>
      </c>
      <c r="J64" s="28" t="str">
        <f aca="false">IF(A64="","",I64-C64*HLOOKUP(A64,Assumption!$A$15:$I$16,2,1))</f>
        <v/>
      </c>
      <c r="K64" s="27" t="str">
        <f aca="false">IF(A64="","",IF('thong tin khach hang'!$E$7="Cơ bản",MAX(SA/1000,'Minh họa quyền lợi'!M64),SA/1000+'Minh họa quyền lợi'!M64))</f>
        <v/>
      </c>
      <c r="L64" s="28" t="n">
        <f aca="false">ROUND(SUMIF('Account value 5%'!$B$3:$B$1202,'Minh họa quyền lợi'!A64,'Account value 5%'!$N$3:$N$795)/1000,0)</f>
        <v>0</v>
      </c>
      <c r="M64" s="28" t="str">
        <f aca="true">IF(A64="","",ROUND(OFFSET('Account value 5%'!$O$2,12*'Minh họa quyền lợi'!A64,0,1,1)/1000,0))</f>
        <v/>
      </c>
      <c r="N64" s="28" t="str">
        <f aca="false">IF(A64="","",M64-C64*HLOOKUP(A64,Assumption!$A$15:$I$16,2,1))</f>
        <v/>
      </c>
      <c r="O64" s="27" t="str">
        <f aca="false">IF(A64="","",IF('thong tin khach hang'!$E$7="Cơ bản",MAX(SA/1000,'Minh họa quyền lợi'!Q64),SA/1000+'Minh họa quyền lợi'!Q64))</f>
        <v/>
      </c>
      <c r="P64" s="28" t="n">
        <f aca="false">ROUND(SUMIF('Account value cam kết'!$B$3:$B$1202,'Minh họa quyền lợi'!A64,'Account value cam kết'!$N$3:$N$795)/1000,0)</f>
        <v>0</v>
      </c>
      <c r="Q64" s="27" t="str">
        <f aca="true">IF(A64="","",ROUND(OFFSET('Account value cam kết'!$O$2,12*'Minh họa quyền lợi'!A64,0,1,1)/1000,0))</f>
        <v/>
      </c>
      <c r="R64" s="27" t="str">
        <f aca="false">IF(A64="","",Q64-C64*HLOOKUP(A64,Assumption!$A$15:$I$16,2,1))</f>
        <v/>
      </c>
    </row>
    <row r="65" customFormat="false" ht="15.75" hidden="false" customHeight="true" outlineLevel="0" collapsed="false">
      <c r="A65" s="27" t="str">
        <f aca="false">IF(A64="","",IF(A64+1&gt;'thong tin khach hang'!$B$5,"",A64+1))</f>
        <v/>
      </c>
      <c r="B65" s="27"/>
      <c r="C65" s="27"/>
      <c r="D65" s="27"/>
      <c r="E65" s="27"/>
      <c r="F65" s="27"/>
      <c r="G65" s="28" t="str">
        <f aca="false">IF(A65="","",IF('thong tin khach hang'!$E$7="Cơ bản",MAX(SA/1000,'Minh họa quyền lợi'!I65),SA/1000+'Minh họa quyền lợi'!I65))</f>
        <v/>
      </c>
      <c r="H65" s="28"/>
      <c r="I65" s="28" t="str">
        <f aca="true">IF(A65="","",ROUND(OFFSET('Account value 7%'!$O$2,12*'Minh họa quyền lợi'!A65,0,1,1)/1000,0))</f>
        <v/>
      </c>
      <c r="J65" s="28" t="str">
        <f aca="false">IF(A65="","",I65-C65*HLOOKUP(A65,Assumption!$A$15:$I$16,2,1))</f>
        <v/>
      </c>
      <c r="K65" s="27" t="str">
        <f aca="false">IF(A65="","",IF('thong tin khach hang'!$E$7="Cơ bản",MAX(SA/1000,'Minh họa quyền lợi'!M65),SA/1000+'Minh họa quyền lợi'!M65))</f>
        <v/>
      </c>
      <c r="L65" s="28" t="n">
        <f aca="false">ROUND(SUMIF('Account value 5%'!$B$3:$B$1202,'Minh họa quyền lợi'!A65,'Account value 5%'!$N$3:$N$795)/1000,0)</f>
        <v>0</v>
      </c>
      <c r="M65" s="28" t="str">
        <f aca="true">IF(A65="","",ROUND(OFFSET('Account value 5%'!$O$2,12*'Minh họa quyền lợi'!A65,0,1,1)/1000,0))</f>
        <v/>
      </c>
      <c r="N65" s="28" t="str">
        <f aca="false">IF(A65="","",M65-C65*HLOOKUP(A65,Assumption!$A$15:$I$16,2,1))</f>
        <v/>
      </c>
      <c r="O65" s="27" t="str">
        <f aca="false">IF(A65="","",IF('thong tin khach hang'!$E$7="Cơ bản",MAX(SA/1000,'Minh họa quyền lợi'!Q65),SA/1000+'Minh họa quyền lợi'!Q65))</f>
        <v/>
      </c>
      <c r="P65" s="28" t="n">
        <f aca="false">ROUND(SUMIF('Account value cam kết'!$B$3:$B$1202,'Minh họa quyền lợi'!A65,'Account value cam kết'!$N$3:$N$795)/1000,0)</f>
        <v>0</v>
      </c>
      <c r="Q65" s="27" t="str">
        <f aca="true">IF(A65="","",ROUND(OFFSET('Account value cam kết'!$O$2,12*'Minh họa quyền lợi'!A65,0,1,1)/1000,0))</f>
        <v/>
      </c>
      <c r="R65" s="27" t="str">
        <f aca="false">IF(A65="","",Q65-C65*HLOOKUP(A65,Assumption!$A$15:$I$16,2,1))</f>
        <v/>
      </c>
    </row>
    <row r="66" customFormat="false" ht="15.75" hidden="false" customHeight="true" outlineLevel="0" collapsed="false">
      <c r="A66" s="27" t="str">
        <f aca="false">IF(A65="","",IF(A65+1&gt;'thong tin khach hang'!$B$5,"",A65+1))</f>
        <v/>
      </c>
      <c r="B66" s="27"/>
      <c r="C66" s="27"/>
      <c r="D66" s="27"/>
      <c r="E66" s="27"/>
      <c r="F66" s="27"/>
      <c r="G66" s="28" t="str">
        <f aca="false">IF(A66="","",IF('thong tin khach hang'!$E$7="Cơ bản",MAX(SA/1000,'Minh họa quyền lợi'!I66),SA/1000+'Minh họa quyền lợi'!I66))</f>
        <v/>
      </c>
      <c r="H66" s="28"/>
      <c r="I66" s="28" t="str">
        <f aca="true">IF(A66="","",ROUND(OFFSET('Account value 7%'!$O$2,12*'Minh họa quyền lợi'!A66,0,1,1)/1000,0))</f>
        <v/>
      </c>
      <c r="J66" s="28" t="str">
        <f aca="false">IF(A66="","",I66-C66*HLOOKUP(A66,Assumption!$A$15:$I$16,2,1))</f>
        <v/>
      </c>
      <c r="K66" s="27" t="str">
        <f aca="false">IF(A66="","",IF('thong tin khach hang'!$E$7="Cơ bản",MAX(SA/1000,'Minh họa quyền lợi'!M66),SA/1000+'Minh họa quyền lợi'!M66))</f>
        <v/>
      </c>
      <c r="L66" s="28" t="n">
        <f aca="false">ROUND(SUMIF('Account value 5%'!$B$3:$B$1202,'Minh họa quyền lợi'!A66,'Account value 5%'!$N$3:$N$795)/1000,0)</f>
        <v>0</v>
      </c>
      <c r="M66" s="28" t="str">
        <f aca="true">IF(A66="","",ROUND(OFFSET('Account value 5%'!$O$2,12*'Minh họa quyền lợi'!A66,0,1,1)/1000,0))</f>
        <v/>
      </c>
      <c r="N66" s="28" t="str">
        <f aca="false">IF(A66="","",M66-C66*HLOOKUP(A66,Assumption!$A$15:$I$16,2,1))</f>
        <v/>
      </c>
      <c r="O66" s="27" t="str">
        <f aca="false">IF(A66="","",IF('thong tin khach hang'!$E$7="Cơ bản",MAX(SA/1000,'Minh họa quyền lợi'!Q66),SA/1000+'Minh họa quyền lợi'!Q66))</f>
        <v/>
      </c>
      <c r="P66" s="28" t="n">
        <f aca="false">ROUND(SUMIF('Account value cam kết'!$B$3:$B$1202,'Minh họa quyền lợi'!A66,'Account value cam kết'!$N$3:$N$795)/1000,0)</f>
        <v>0</v>
      </c>
      <c r="Q66" s="27" t="str">
        <f aca="true">IF(A66="","",ROUND(OFFSET('Account value cam kết'!$O$2,12*'Minh họa quyền lợi'!A66,0,1,1)/1000,0))</f>
        <v/>
      </c>
      <c r="R66" s="27" t="str">
        <f aca="false">IF(A66="","",Q66-C66*HLOOKUP(A66,Assumption!$A$15:$I$16,2,1))</f>
        <v/>
      </c>
    </row>
    <row r="67" customFormat="false" ht="15.75" hidden="false" customHeight="true" outlineLevel="0" collapsed="false">
      <c r="A67" s="27" t="str">
        <f aca="false">IF(A66="","",IF(A66+1&gt;'thong tin khach hang'!$B$5,"",A66+1))</f>
        <v/>
      </c>
      <c r="B67" s="27"/>
      <c r="C67" s="27"/>
      <c r="D67" s="27"/>
      <c r="E67" s="27"/>
      <c r="F67" s="27"/>
      <c r="G67" s="28" t="str">
        <f aca="false">IF(A67="","",IF('thong tin khach hang'!$E$7="Cơ bản",MAX(SA/1000,'Minh họa quyền lợi'!I67),SA/1000+'Minh họa quyền lợi'!I67))</f>
        <v/>
      </c>
      <c r="H67" s="28"/>
      <c r="I67" s="28" t="str">
        <f aca="true">IF(A67="","",ROUND(OFFSET('Account value 7%'!$O$2,12*'Minh họa quyền lợi'!A67,0,1,1)/1000,0))</f>
        <v/>
      </c>
      <c r="J67" s="28" t="str">
        <f aca="false">IF(A67="","",I67-C67*HLOOKUP(A67,Assumption!$A$15:$I$16,2,1))</f>
        <v/>
      </c>
      <c r="K67" s="27" t="str">
        <f aca="false">IF(A67="","",IF('thong tin khach hang'!$E$7="Cơ bản",MAX(SA/1000,'Minh họa quyền lợi'!M67),SA/1000+'Minh họa quyền lợi'!M67))</f>
        <v/>
      </c>
      <c r="L67" s="28" t="n">
        <f aca="false">ROUND(SUMIF('Account value 5%'!$B$3:$B$1202,'Minh họa quyền lợi'!A67,'Account value 5%'!$N$3:$N$795)/1000,0)</f>
        <v>0</v>
      </c>
      <c r="M67" s="28" t="str">
        <f aca="true">IF(A67="","",ROUND(OFFSET('Account value 5%'!$O$2,12*'Minh họa quyền lợi'!A67,0,1,1)/1000,0))</f>
        <v/>
      </c>
      <c r="N67" s="28" t="str">
        <f aca="false">IF(A67="","",M67-C67*HLOOKUP(A67,Assumption!$A$15:$I$16,2,1))</f>
        <v/>
      </c>
      <c r="O67" s="27" t="str">
        <f aca="false">IF(A67="","",IF('thong tin khach hang'!$E$7="Cơ bản",MAX(SA/1000,'Minh họa quyền lợi'!Q67),SA/1000+'Minh họa quyền lợi'!Q67))</f>
        <v/>
      </c>
      <c r="P67" s="28" t="n">
        <f aca="false">ROUND(SUMIF('Account value cam kết'!$B$3:$B$1202,'Minh họa quyền lợi'!A67,'Account value cam kết'!$N$3:$N$795)/1000,0)</f>
        <v>0</v>
      </c>
      <c r="Q67" s="27" t="str">
        <f aca="true">IF(A67="","",ROUND(OFFSET('Account value cam kết'!$O$2,12*'Minh họa quyền lợi'!A67,0,1,1)/1000,0))</f>
        <v/>
      </c>
      <c r="R67" s="27" t="str">
        <f aca="false">IF(A67="","",Q67-C67*HLOOKUP(A67,Assumption!$A$15:$I$16,2,1))</f>
        <v/>
      </c>
    </row>
    <row r="68" customFormat="false" ht="15.75" hidden="false" customHeight="true" outlineLevel="0" collapsed="false">
      <c r="A68" s="27" t="str">
        <f aca="false">IF(A67="","",IF(A67+1&gt;'thong tin khach hang'!$B$5,"",A67+1))</f>
        <v/>
      </c>
      <c r="B68" s="27"/>
      <c r="C68" s="27"/>
      <c r="D68" s="27"/>
      <c r="E68" s="27"/>
      <c r="F68" s="27"/>
      <c r="G68" s="28" t="str">
        <f aca="false">IF(A68="","",IF('thong tin khach hang'!$E$7="Cơ bản",MAX(SA/1000,'Minh họa quyền lợi'!I68),SA/1000+'Minh họa quyền lợi'!I68))</f>
        <v/>
      </c>
      <c r="H68" s="28"/>
      <c r="I68" s="28" t="str">
        <f aca="true">IF(A68="","",ROUND(OFFSET('Account value 7%'!$O$2,12*'Minh họa quyền lợi'!A68,0,1,1)/1000,0))</f>
        <v/>
      </c>
      <c r="J68" s="28" t="str">
        <f aca="false">IF(A68="","",I68-C68*HLOOKUP(A68,Assumption!$A$15:$I$16,2,1))</f>
        <v/>
      </c>
      <c r="K68" s="27" t="str">
        <f aca="false">IF(A68="","",IF('thong tin khach hang'!$E$7="Cơ bản",MAX(SA/1000,'Minh họa quyền lợi'!M68),SA/1000+'Minh họa quyền lợi'!M68))</f>
        <v/>
      </c>
      <c r="L68" s="28" t="n">
        <f aca="false">ROUND(SUMIF('Account value 5%'!$B$3:$B$1202,'Minh họa quyền lợi'!A68,'Account value 5%'!$N$3:$N$795)/1000,0)</f>
        <v>0</v>
      </c>
      <c r="M68" s="28" t="str">
        <f aca="true">IF(A68="","",ROUND(OFFSET('Account value 5%'!$O$2,12*'Minh họa quyền lợi'!A68,0,1,1)/1000,0))</f>
        <v/>
      </c>
      <c r="N68" s="28" t="str">
        <f aca="false">IF(A68="","",M68-C68*HLOOKUP(A68,Assumption!$A$15:$I$16,2,1))</f>
        <v/>
      </c>
      <c r="O68" s="27" t="str">
        <f aca="false">IF(A68="","",IF('thong tin khach hang'!$E$7="Cơ bản",MAX(SA/1000,'Minh họa quyền lợi'!Q68),SA/1000+'Minh họa quyền lợi'!Q68))</f>
        <v/>
      </c>
      <c r="P68" s="28" t="n">
        <f aca="false">ROUND(SUMIF('Account value cam kết'!$B$3:$B$1202,'Minh họa quyền lợi'!A68,'Account value cam kết'!$N$3:$N$795)/1000,0)</f>
        <v>0</v>
      </c>
      <c r="Q68" s="27" t="str">
        <f aca="true">IF(A68="","",ROUND(OFFSET('Account value cam kết'!$O$2,12*'Minh họa quyền lợi'!A68,0,1,1)/1000,0))</f>
        <v/>
      </c>
      <c r="R68" s="27" t="str">
        <f aca="false">IF(A68="","",Q68-C68*HLOOKUP(A68,Assumption!$A$15:$I$16,2,1))</f>
        <v/>
      </c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customFormat="false" ht="15.75" hidden="false" customHeight="true" outlineLevel="0" collapsed="false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customFormat="false" ht="15.75" hidden="false" customHeight="true" outlineLevel="0" collapsed="false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customFormat="false" ht="15.75" hidden="false" customHeight="true" outlineLevel="0" collapsed="false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customFormat="false" ht="15.75" hidden="false" customHeight="true" outlineLevel="0" collapsed="false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customFormat="false" ht="15.75" hidden="false" customHeight="true" outlineLevel="0" collapsed="false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customFormat="false" ht="15.75" hidden="false" customHeight="true" outlineLevel="0" collapsed="false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customFormat="false" ht="15.75" hidden="false" customHeight="true" outlineLevel="0" collapsed="false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customFormat="false" ht="15.75" hidden="false" customHeight="true" outlineLevel="0" collapsed="false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customFormat="false" ht="15.75" hidden="false" customHeight="true" outlineLevel="0" collapsed="false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customFormat="false" ht="15.75" hidden="false" customHeight="true" outlineLevel="0" collapsed="false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customFormat="false" ht="15.75" hidden="false" customHeight="true" outlineLevel="0" collapsed="false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customFormat="false" ht="15.75" hidden="false" customHeight="true" outlineLevel="0" collapsed="false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customFormat="false" ht="15.75" hidden="false" customHeight="true" outlineLevel="0" collapsed="false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customFormat="false" ht="15.75" hidden="false" customHeight="true" outlineLevel="0" collapsed="false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customFormat="false" ht="15.75" hidden="false" customHeight="true" outlineLevel="0" collapsed="false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customFormat="false" ht="15.75" hidden="false" customHeight="true" outlineLevel="0" collapsed="false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customFormat="false" ht="15.75" hidden="false" customHeight="true" outlineLevel="0" collapsed="false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customFormat="false" ht="15.75" hidden="false" customHeight="true" outlineLevel="0" collapsed="false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customFormat="false" ht="15.75" hidden="false" customHeight="true" outlineLevel="0" collapsed="false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customFormat="false" ht="15.75" hidden="false" customHeight="true" outlineLevel="0" collapsed="false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customFormat="false" ht="15.75" hidden="false" customHeight="true" outlineLevel="0" collapsed="false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customFormat="false" ht="15.75" hidden="false" customHeight="true" outlineLevel="0" collapsed="false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customFormat="false" ht="15.75" hidden="false" customHeight="true" outlineLevel="0" collapsed="false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customFormat="false" ht="15.75" hidden="false" customHeight="true" outlineLevel="0" collapsed="false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customFormat="false" ht="15.75" hidden="false" customHeight="true" outlineLevel="0" collapsed="false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customFormat="false" ht="15.75" hidden="false" customHeight="true" outlineLevel="0" collapsed="false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customFormat="false" ht="15.75" hidden="false" customHeight="true" outlineLevel="0" collapsed="false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customFormat="false" ht="15.75" hidden="false" customHeight="true" outlineLevel="0" collapsed="false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customFormat="false" ht="15.75" hidden="false" customHeight="true" outlineLevel="0" collapsed="false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customFormat="false" ht="15.75" hidden="false" customHeight="true" outlineLevel="0" collapsed="false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customFormat="false" ht="15.75" hidden="false" customHeight="true" outlineLevel="0" collapsed="false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customFormat="false" ht="15.75" hidden="false" customHeight="true" outlineLevel="0" collapsed="false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customFormat="false" ht="15.75" hidden="false" customHeight="true" outlineLevel="0" collapsed="false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customFormat="false" ht="15.75" hidden="false" customHeight="true" outlineLevel="0" collapsed="false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customFormat="false" ht="15.75" hidden="false" customHeight="true" outlineLevel="0" collapsed="false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customFormat="false" ht="15.75" hidden="false" customHeight="true" outlineLevel="0" collapsed="false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customFormat="false" ht="15.75" hidden="false" customHeight="true" outlineLevel="0" collapsed="false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customFormat="false" ht="15.75" hidden="false" customHeight="true" outlineLevel="0" collapsed="false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customFormat="false" ht="15.75" hidden="false" customHeight="true" outlineLevel="0" collapsed="false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customFormat="false" ht="15.75" hidden="false" customHeight="true" outlineLevel="0" collapsed="false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customFormat="false" ht="15.75" hidden="false" customHeight="true" outlineLevel="0" collapsed="false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customFormat="false" ht="15.75" hidden="false" customHeight="true" outlineLevel="0" collapsed="false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customFormat="false" ht="15.75" hidden="false" customHeight="true" outlineLevel="0" collapsed="false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customFormat="false" ht="15.75" hidden="false" customHeight="true" outlineLevel="0" collapsed="false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customFormat="false" ht="15.75" hidden="false" customHeight="true" outlineLevel="0" collapsed="false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customFormat="false" ht="15.75" hidden="false" customHeight="true" outlineLevel="0" collapsed="false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customFormat="false" ht="15.75" hidden="false" customHeight="true" outlineLevel="0" collapsed="false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customFormat="false" ht="15.75" hidden="false" customHeight="true" outlineLevel="0" collapsed="false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customFormat="false" ht="15.75" hidden="false" customHeight="true" outlineLevel="0" collapsed="false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customFormat="false" ht="15.75" hidden="false" customHeight="true" outlineLevel="0" collapsed="false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customFormat="false" ht="15.75" hidden="false" customHeight="true" outlineLevel="0" collapsed="false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customFormat="false" ht="15.75" hidden="false" customHeight="true" outlineLevel="0" collapsed="false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A1:A2"/>
    <mergeCell ref="B1:B2"/>
    <mergeCell ref="C1:D1"/>
    <mergeCell ref="E1:E2"/>
    <mergeCell ref="F1:F2"/>
    <mergeCell ref="G1:J1"/>
    <mergeCell ref="K1:N1"/>
    <mergeCell ref="O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7.63"/>
    <col collapsed="false" customWidth="true" hidden="false" outlineLevel="0" max="5" min="5" style="0" width="16.13"/>
    <col collapsed="false" customWidth="true" hidden="false" outlineLevel="0" max="6" min="6" style="0" width="10.88"/>
    <col collapsed="false" customWidth="true" hidden="false" outlineLevel="0" max="7" min="7" style="0" width="11.88"/>
    <col collapsed="false" customWidth="true" hidden="false" outlineLevel="0" max="9" min="8" style="0" width="14.38"/>
    <col collapsed="false" customWidth="true" hidden="false" outlineLevel="0" max="10" min="10" style="0" width="13.63"/>
    <col collapsed="false" customWidth="true" hidden="false" outlineLevel="0" max="12" min="11" style="0" width="15.87"/>
    <col collapsed="false" customWidth="true" hidden="false" outlineLevel="0" max="13" min="13" style="0" width="19.61"/>
    <col collapsed="false" customWidth="true" hidden="false" outlineLevel="0" max="14" min="14" style="0" width="15.87"/>
    <col collapsed="false" customWidth="true" hidden="false" outlineLevel="0" max="15" min="15" style="0" width="13.13"/>
    <col collapsed="false" customWidth="true" hidden="false" outlineLevel="0" max="16" min="16" style="0" width="12.25"/>
    <col collapsed="false" customWidth="true" hidden="false" outlineLevel="0" max="18" min="17" style="0" width="7.63"/>
    <col collapsed="false" customWidth="true" hidden="false" outlineLevel="0" max="19" min="19" style="0" width="8.13"/>
    <col collapsed="false" customWidth="true" hidden="false" outlineLevel="0" max="20" min="20" style="0" width="8.25"/>
    <col collapsed="false" customWidth="true" hidden="false" outlineLevel="0" max="26" min="21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E1" s="31"/>
      <c r="K1" s="20" t="n">
        <v>0.07</v>
      </c>
      <c r="L1" s="2" t="n">
        <f aca="false">(1+$K$1)^(1/12)-1</f>
        <v>0.00565414538740527</v>
      </c>
    </row>
    <row r="2" customFormat="false" ht="15" hidden="false" customHeight="false" outlineLevel="0" collapsed="false">
      <c r="A2" s="2" t="s">
        <v>56</v>
      </c>
      <c r="B2" s="2" t="s">
        <v>39</v>
      </c>
      <c r="C2" s="2" t="s">
        <v>57</v>
      </c>
      <c r="D2" s="2" t="s">
        <v>32</v>
      </c>
      <c r="E2" s="31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J2" s="29" t="s">
        <v>63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68</v>
      </c>
      <c r="P2" s="2" t="s">
        <v>69</v>
      </c>
      <c r="S2" s="2" t="s">
        <v>4</v>
      </c>
      <c r="T2" s="2" t="s">
        <v>11</v>
      </c>
      <c r="U2" s="2" t="s">
        <v>70</v>
      </c>
      <c r="V2" s="2" t="s">
        <v>19</v>
      </c>
      <c r="X2" s="2" t="s">
        <v>4</v>
      </c>
      <c r="Y2" s="2" t="n">
        <v>0</v>
      </c>
      <c r="Z2" s="2" t="n">
        <v>1</v>
      </c>
    </row>
    <row r="3" customFormat="false" ht="15" hidden="false" customHeight="false" outlineLevel="0" collapsed="false">
      <c r="A3" s="2" t="n">
        <v>1</v>
      </c>
      <c r="B3" s="2" t="n">
        <v>1</v>
      </c>
      <c r="C3" s="2" t="n">
        <f aca="false">A3-(B3-1)*12</f>
        <v>1</v>
      </c>
      <c r="D3" s="2" t="n">
        <f aca="false">'thong tin khach hang'!$B$4+B3-1</f>
        <v>2</v>
      </c>
      <c r="E3" s="31" t="n">
        <f aca="false">IF(A3=1,0,O2)</f>
        <v>0</v>
      </c>
      <c r="F3" s="2" t="n">
        <f aca="true">TP*VLOOKUP('thong tin khach hang'!$E$10,$X$2:$Z$5,3,0)*OFFSET($S3,0,VLOOKUP('thong tin khach hang'!$E$10,$X$2:$Z$5,2,0))</f>
        <v>30000000</v>
      </c>
      <c r="G3" s="2" t="n">
        <f aca="true">EP*VLOOKUP('thong tin khach hang'!$E$10,$X$2:$Z$5,3,0)*OFFSET($S3,0,VLOOKUP('thong tin khach hang'!$E$10,$X$2:$Z$5,2,0))</f>
        <v>30000000</v>
      </c>
      <c r="H3" s="2" t="n">
        <f aca="false">F3*HLOOKUP(B3,Assumption!$A$10:$G$12,2,1)+G3*HLOOKUP(B3,Assumption!$A$10:$G$12,3,1)</f>
        <v>17400000</v>
      </c>
      <c r="I3" s="2" t="n">
        <f aca="false">F3+G3-H3</f>
        <v>42600000</v>
      </c>
      <c r="J3" s="32" t="n">
        <f aca="false">VLOOKUP(D3,Assumption!$O$3:$Q$103,IF('thong tin khach hang'!$B$3="Nam",2,3),0)/12*P3</f>
        <v>250685.817880759</v>
      </c>
      <c r="K3" s="2" t="n">
        <v>20000</v>
      </c>
      <c r="L3" s="31" t="n">
        <f aca="false">ROUND($L$1*(E3+I3-J3-K3),0)</f>
        <v>239336</v>
      </c>
      <c r="M3" s="31" t="n">
        <f aca="false">E3+I3-J3-K3+L3</f>
        <v>42568650.1821192</v>
      </c>
      <c r="N3" s="31"/>
      <c r="O3" s="31" t="n">
        <f aca="false">M3+N3</f>
        <v>42568650.1821192</v>
      </c>
      <c r="P3" s="31" t="n">
        <f aca="false">IF(A3=1,SA,MAX(0,SA-O2))</f>
        <v>1100000000</v>
      </c>
      <c r="S3" s="2" t="n">
        <v>1</v>
      </c>
      <c r="T3" s="2" t="n">
        <v>1</v>
      </c>
      <c r="U3" s="2" t="n">
        <v>1</v>
      </c>
      <c r="V3" s="33" t="n">
        <v>1</v>
      </c>
      <c r="X3" s="2" t="s">
        <v>11</v>
      </c>
      <c r="Y3" s="2" t="n">
        <v>1</v>
      </c>
      <c r="Z3" s="2" t="n">
        <v>0.5</v>
      </c>
    </row>
    <row r="4" customFormat="false" ht="15" hidden="false" customHeight="false" outlineLevel="0" collapsed="false">
      <c r="A4" s="2" t="n">
        <v>2</v>
      </c>
      <c r="B4" s="2" t="n">
        <v>1</v>
      </c>
      <c r="C4" s="2" t="n">
        <f aca="false">A4-(B4-1)*12</f>
        <v>2</v>
      </c>
      <c r="D4" s="2" t="n">
        <f aca="false">'thong tin khach hang'!$B$4+B4-1</f>
        <v>2</v>
      </c>
      <c r="E4" s="31" t="n">
        <f aca="false">IF(A4=1,0,O3)</f>
        <v>42568650.1821192</v>
      </c>
      <c r="F4" s="2" t="n">
        <f aca="true">TP*VLOOKUP('thong tin khach hang'!$E$10,$X$2:$Z$5,3,0)*OFFSET($S4,0,VLOOKUP('thong tin khach hang'!$E$10,$X$2:$Z$5,2,0))</f>
        <v>0</v>
      </c>
      <c r="G4" s="2" t="n">
        <f aca="true">EP*VLOOKUP('thong tin khach hang'!$E$10,$X$2:$Z$5,3,0)*OFFSET($S4,0,VLOOKUP('thong tin khach hang'!$E$10,$X$2:$Z$5,2,0))</f>
        <v>0</v>
      </c>
      <c r="H4" s="2" t="n">
        <f aca="false">F4*HLOOKUP(B4,Assumption!$A$10:$G$12,2,1)+G4*HLOOKUP(B4,Assumption!$A$10:$G$12,3,1)</f>
        <v>0</v>
      </c>
      <c r="I4" s="2" t="n">
        <f aca="false">F4+G4-H4</f>
        <v>0</v>
      </c>
      <c r="J4" s="32" t="n">
        <f aca="false">VLOOKUP(D4,Assumption!$O$3:$Q$103,IF('thong tin khach hang'!$B$3="Nam",2,3),0)/12*P4</f>
        <v>240984.584347137</v>
      </c>
      <c r="K4" s="2" t="n">
        <v>20000</v>
      </c>
      <c r="L4" s="31" t="n">
        <f aca="false">ROUND($L$1*(E4+I4-J4-K4),0)</f>
        <v>239214</v>
      </c>
      <c r="M4" s="31" t="n">
        <f aca="false">E4+I4-J4-K4+L4</f>
        <v>42546879.5977721</v>
      </c>
      <c r="N4" s="31"/>
      <c r="O4" s="31" t="n">
        <f aca="false">M4+N4</f>
        <v>42546879.5977721</v>
      </c>
      <c r="P4" s="31" t="n">
        <f aca="false">IF(A4=1,SA,MAX(0,SA-M3))</f>
        <v>1057431349.81788</v>
      </c>
      <c r="S4" s="2" t="n">
        <v>0</v>
      </c>
      <c r="T4" s="2" t="n">
        <v>0</v>
      </c>
      <c r="U4" s="2" t="n">
        <v>0</v>
      </c>
      <c r="V4" s="33" t="n">
        <v>1</v>
      </c>
      <c r="X4" s="2" t="s">
        <v>15</v>
      </c>
      <c r="Y4" s="2" t="n">
        <v>2</v>
      </c>
      <c r="Z4" s="2" t="n">
        <v>0.25</v>
      </c>
    </row>
    <row r="5" customFormat="false" ht="15" hidden="false" customHeight="false" outlineLevel="0" collapsed="false">
      <c r="A5" s="2" t="n">
        <v>3</v>
      </c>
      <c r="B5" s="2" t="n">
        <v>1</v>
      </c>
      <c r="C5" s="2" t="n">
        <f aca="false">A5-(B5-1)*12</f>
        <v>3</v>
      </c>
      <c r="D5" s="2" t="n">
        <f aca="false">'thong tin khach hang'!$B$4+B5-1</f>
        <v>2</v>
      </c>
      <c r="E5" s="31" t="n">
        <f aca="false">IF(A5=1,0,O4)</f>
        <v>42546879.5977721</v>
      </c>
      <c r="F5" s="2" t="n">
        <f aca="true">TP*VLOOKUP('thong tin khach hang'!$E$10,$X$2:$Z$5,3,0)*OFFSET($S5,0,VLOOKUP('thong tin khach hang'!$E$10,$X$2:$Z$5,2,0))</f>
        <v>0</v>
      </c>
      <c r="G5" s="2" t="n">
        <f aca="true">EP*VLOOKUP('thong tin khach hang'!$E$10,$X$2:$Z$5,3,0)*OFFSET($S5,0,VLOOKUP('thong tin khach hang'!$E$10,$X$2:$Z$5,2,0))</f>
        <v>0</v>
      </c>
      <c r="H5" s="2" t="n">
        <f aca="false">F5*HLOOKUP(B5,Assumption!$A$10:$G$12,2,1)+G5*HLOOKUP(B5,Assumption!$A$10:$G$12,3,1)</f>
        <v>0</v>
      </c>
      <c r="I5" s="2" t="n">
        <f aca="false">F5+G5-H5</f>
        <v>0</v>
      </c>
      <c r="J5" s="32" t="n">
        <f aca="false">VLOOKUP(D5,Assumption!$O$3:$Q$103,IF('thong tin khach hang'!$B$3="Nam",2,3),0)/12*P5</f>
        <v>240989.54578054</v>
      </c>
      <c r="K5" s="2" t="n">
        <v>20000</v>
      </c>
      <c r="L5" s="31" t="n">
        <f aca="false">ROUND($L$1*(E5+I5-J5-K5),0)</f>
        <v>239091</v>
      </c>
      <c r="M5" s="31" t="n">
        <f aca="false">E5+I5-J5-K5+L5</f>
        <v>42524981.0519916</v>
      </c>
      <c r="N5" s="31"/>
      <c r="O5" s="31" t="n">
        <f aca="false">M5+N5</f>
        <v>42524981.0519916</v>
      </c>
      <c r="P5" s="31" t="n">
        <f aca="false">IF(A5=1,SA,MAX(0,SA-M4))</f>
        <v>1057453120.40223</v>
      </c>
      <c r="S5" s="2" t="n">
        <v>0</v>
      </c>
      <c r="T5" s="2" t="n">
        <v>0</v>
      </c>
      <c r="U5" s="2" t="n">
        <v>0</v>
      </c>
      <c r="V5" s="33" t="n">
        <v>1</v>
      </c>
      <c r="X5" s="2" t="s">
        <v>71</v>
      </c>
      <c r="Y5" s="2" t="n">
        <v>3</v>
      </c>
      <c r="Z5" s="2" t="n">
        <f aca="false">1/12</f>
        <v>0.0833333333333333</v>
      </c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f aca="false">A6-(B6-1)*12</f>
        <v>4</v>
      </c>
      <c r="D6" s="2" t="n">
        <f aca="false">'thong tin khach hang'!$B$4+B6-1</f>
        <v>2</v>
      </c>
      <c r="E6" s="31" t="n">
        <f aca="false">IF(A6=1,0,O5)</f>
        <v>42524981.0519916</v>
      </c>
      <c r="F6" s="2" t="n">
        <f aca="true">TP*VLOOKUP('thong tin khach hang'!$E$10,$X$2:$Z$5,3,0)*OFFSET($S6,0,VLOOKUP('thong tin khach hang'!$E$10,$X$2:$Z$5,2,0))</f>
        <v>0</v>
      </c>
      <c r="G6" s="2" t="n">
        <f aca="true">EP*VLOOKUP('thong tin khach hang'!$E$10,$X$2:$Z$5,3,0)*OFFSET($S6,0,VLOOKUP('thong tin khach hang'!$E$10,$X$2:$Z$5,2,0))</f>
        <v>0</v>
      </c>
      <c r="H6" s="2" t="n">
        <f aca="false">F6*HLOOKUP(B6,Assumption!$A$10:$G$12,2,1)+G6*HLOOKUP(B6,Assumption!$A$10:$G$12,3,1)</f>
        <v>0</v>
      </c>
      <c r="I6" s="2" t="n">
        <f aca="false">F6+G6-H6</f>
        <v>0</v>
      </c>
      <c r="J6" s="32" t="n">
        <f aca="false">VLOOKUP(D6,Assumption!$O$3:$Q$103,IF('thong tin khach hang'!$B$3="Nam",2,3),0)/12*P6</f>
        <v>240994.536375866</v>
      </c>
      <c r="K6" s="2" t="n">
        <v>20000</v>
      </c>
      <c r="L6" s="31" t="n">
        <f aca="false">ROUND($L$1*(E6+I6-J6-K6),0)</f>
        <v>238967</v>
      </c>
      <c r="M6" s="31" t="n">
        <f aca="false">E6+I6-J6-K6+L6</f>
        <v>42502953.5156157</v>
      </c>
      <c r="N6" s="31"/>
      <c r="O6" s="31" t="n">
        <f aca="false">M6+N6</f>
        <v>42502953.5156157</v>
      </c>
      <c r="P6" s="31" t="n">
        <f aca="false">IF(A6=1,SA,MAX(0,SA-M5))</f>
        <v>1057475018.94801</v>
      </c>
      <c r="S6" s="2" t="n">
        <v>0</v>
      </c>
      <c r="T6" s="2" t="n">
        <v>0</v>
      </c>
      <c r="U6" s="2" t="n">
        <v>1</v>
      </c>
      <c r="V6" s="33" t="n">
        <v>1</v>
      </c>
    </row>
    <row r="7" customFormat="false" ht="15" hidden="false" customHeight="false" outlineLevel="0" collapsed="false">
      <c r="A7" s="2" t="n">
        <v>5</v>
      </c>
      <c r="B7" s="2" t="n">
        <v>1</v>
      </c>
      <c r="C7" s="2" t="n">
        <f aca="false">A7-(B7-1)*12</f>
        <v>5</v>
      </c>
      <c r="D7" s="2" t="n">
        <f aca="false">'thong tin khach hang'!$B$4+B7-1</f>
        <v>2</v>
      </c>
      <c r="E7" s="31" t="n">
        <f aca="false">IF(A7=1,0,O6)</f>
        <v>42502953.5156157</v>
      </c>
      <c r="F7" s="2" t="n">
        <f aca="true">TP*VLOOKUP('thong tin khach hang'!$E$10,$X$2:$Z$5,3,0)*OFFSET($S7,0,VLOOKUP('thong tin khach hang'!$E$10,$X$2:$Z$5,2,0))</f>
        <v>0</v>
      </c>
      <c r="G7" s="2" t="n">
        <f aca="true">EP*VLOOKUP('thong tin khach hang'!$E$10,$X$2:$Z$5,3,0)*OFFSET($S7,0,VLOOKUP('thong tin khach hang'!$E$10,$X$2:$Z$5,2,0))</f>
        <v>0</v>
      </c>
      <c r="H7" s="2" t="n">
        <f aca="false">F7*HLOOKUP(B7,Assumption!$A$10:$G$12,2,1)+G7*HLOOKUP(B7,Assumption!$A$10:$G$12,3,1)</f>
        <v>0</v>
      </c>
      <c r="I7" s="2" t="n">
        <f aca="false">F7+G7-H7</f>
        <v>0</v>
      </c>
      <c r="J7" s="32" t="n">
        <f aca="false">VLOOKUP(D7,Assumption!$O$3:$Q$103,IF('thong tin khach hang'!$B$3="Nam",2,3),0)/12*P7</f>
        <v>240999.556367659</v>
      </c>
      <c r="K7" s="2" t="n">
        <v>20000</v>
      </c>
      <c r="L7" s="31" t="n">
        <f aca="false">ROUND($L$1*(E7+I7-J7-K7),0)</f>
        <v>238842</v>
      </c>
      <c r="M7" s="31" t="n">
        <f aca="false">E7+I7-J7-K7+L7</f>
        <v>42480795.959248</v>
      </c>
      <c r="N7" s="31"/>
      <c r="O7" s="31" t="n">
        <f aca="false">M7+N7</f>
        <v>42480795.959248</v>
      </c>
      <c r="P7" s="31" t="n">
        <f aca="false">IF(A7=1,SA,MAX(0,SA-M6))</f>
        <v>1057497046.48438</v>
      </c>
      <c r="S7" s="2" t="n">
        <v>0</v>
      </c>
      <c r="T7" s="2" t="n">
        <v>0</v>
      </c>
      <c r="U7" s="2" t="n">
        <v>0</v>
      </c>
      <c r="V7" s="33" t="n">
        <v>1</v>
      </c>
    </row>
    <row r="8" customFormat="false" ht="15" hidden="false" customHeight="false" outlineLevel="0" collapsed="false">
      <c r="A8" s="2" t="n">
        <v>6</v>
      </c>
      <c r="B8" s="2" t="n">
        <v>1</v>
      </c>
      <c r="C8" s="2" t="n">
        <f aca="false">A8-(B8-1)*12</f>
        <v>6</v>
      </c>
      <c r="D8" s="2" t="n">
        <f aca="false">'thong tin khach hang'!$B$4+B8-1</f>
        <v>2</v>
      </c>
      <c r="E8" s="31" t="n">
        <f aca="false">IF(A8=1,0,O7)</f>
        <v>42480795.959248</v>
      </c>
      <c r="F8" s="2" t="n">
        <f aca="true">TP*VLOOKUP('thong tin khach hang'!$E$10,$X$2:$Z$5,3,0)*OFFSET($S8,0,VLOOKUP('thong tin khach hang'!$E$10,$X$2:$Z$5,2,0))</f>
        <v>0</v>
      </c>
      <c r="G8" s="2" t="n">
        <f aca="true">EP*VLOOKUP('thong tin khach hang'!$E$10,$X$2:$Z$5,3,0)*OFFSET($S8,0,VLOOKUP('thong tin khach hang'!$E$10,$X$2:$Z$5,2,0))</f>
        <v>0</v>
      </c>
      <c r="H8" s="2" t="n">
        <f aca="false">F8*HLOOKUP(B8,Assumption!$A$10:$G$12,2,1)+G8*HLOOKUP(B8,Assumption!$A$10:$G$12,3,1)</f>
        <v>0</v>
      </c>
      <c r="I8" s="2" t="n">
        <f aca="false">F8+G8-H8</f>
        <v>0</v>
      </c>
      <c r="J8" s="32" t="n">
        <f aca="false">VLOOKUP(D8,Assumption!$O$3:$Q$103,IF('thong tin khach hang'!$B$3="Nam",2,3),0)/12*P8</f>
        <v>241004.605990514</v>
      </c>
      <c r="K8" s="2" t="n">
        <v>20000</v>
      </c>
      <c r="L8" s="31" t="n">
        <f aca="false">ROUND($L$1*(E8+I8-J8-K8),0)</f>
        <v>238717</v>
      </c>
      <c r="M8" s="31" t="n">
        <f aca="false">E8+I8-J8-K8+L8</f>
        <v>42458508.3532575</v>
      </c>
      <c r="N8" s="31"/>
      <c r="O8" s="31" t="n">
        <f aca="false">M8+N8</f>
        <v>42458508.3532575</v>
      </c>
      <c r="P8" s="31" t="n">
        <f aca="false">IF(A8=1,SA,MAX(0,SA-M7))</f>
        <v>1057519204.04075</v>
      </c>
      <c r="S8" s="2" t="n">
        <v>0</v>
      </c>
      <c r="T8" s="2" t="n">
        <v>0</v>
      </c>
      <c r="U8" s="2" t="n">
        <v>0</v>
      </c>
      <c r="V8" s="33" t="n">
        <v>1</v>
      </c>
    </row>
    <row r="9" customFormat="false" ht="15" hidden="false" customHeight="false" outlineLevel="0" collapsed="false">
      <c r="A9" s="2" t="n">
        <v>7</v>
      </c>
      <c r="B9" s="2" t="n">
        <v>1</v>
      </c>
      <c r="C9" s="2" t="n">
        <f aca="false">A9-(B9-1)*12</f>
        <v>7</v>
      </c>
      <c r="D9" s="2" t="n">
        <f aca="false">'thong tin khach hang'!$B$4+B9-1</f>
        <v>2</v>
      </c>
      <c r="E9" s="31" t="n">
        <f aca="false">IF(A9=1,0,O8)</f>
        <v>42458508.3532575</v>
      </c>
      <c r="F9" s="2" t="n">
        <f aca="true">TP*VLOOKUP('thong tin khach hang'!$E$10,$X$2:$Z$5,3,0)*OFFSET($S9,0,VLOOKUP('thong tin khach hang'!$E$10,$X$2:$Z$5,2,0))</f>
        <v>0</v>
      </c>
      <c r="G9" s="2" t="n">
        <f aca="true">EP*VLOOKUP('thong tin khach hang'!$E$10,$X$2:$Z$5,3,0)*OFFSET($S9,0,VLOOKUP('thong tin khach hang'!$E$10,$X$2:$Z$5,2,0))</f>
        <v>0</v>
      </c>
      <c r="H9" s="2" t="n">
        <f aca="false">F9*HLOOKUP(B9,Assumption!$A$10:$G$12,2,1)+G9*HLOOKUP(B9,Assumption!$A$10:$G$12,3,1)</f>
        <v>0</v>
      </c>
      <c r="I9" s="2" t="n">
        <f aca="false">F9+G9-H9</f>
        <v>0</v>
      </c>
      <c r="J9" s="32" t="n">
        <f aca="false">VLOOKUP(D9,Assumption!$O$3:$Q$103,IF('thong tin khach hang'!$B$3="Nam",2,3),0)/12*P9</f>
        <v>241009.685251183</v>
      </c>
      <c r="K9" s="2" t="n">
        <v>20000</v>
      </c>
      <c r="L9" s="31" t="n">
        <f aca="false">ROUND($L$1*(E9+I9-J9-K9),0)</f>
        <v>238591</v>
      </c>
      <c r="M9" s="31" t="n">
        <f aca="false">E9+I9-J9-K9+L9</f>
        <v>42436089.6680063</v>
      </c>
      <c r="N9" s="31"/>
      <c r="O9" s="31" t="n">
        <f aca="false">M9+N9</f>
        <v>42436089.6680063</v>
      </c>
      <c r="P9" s="31" t="n">
        <f aca="false">IF(A9=1,SA,MAX(0,SA-M8))</f>
        <v>1057541491.64674</v>
      </c>
      <c r="S9" s="2" t="n">
        <v>0</v>
      </c>
      <c r="T9" s="2" t="n">
        <v>1</v>
      </c>
      <c r="U9" s="2" t="n">
        <v>1</v>
      </c>
      <c r="V9" s="33" t="n">
        <v>1</v>
      </c>
    </row>
    <row r="10" customFormat="false" ht="15" hidden="false" customHeight="false" outlineLevel="0" collapsed="false">
      <c r="A10" s="2" t="n">
        <v>8</v>
      </c>
      <c r="B10" s="2" t="n">
        <v>1</v>
      </c>
      <c r="C10" s="2" t="n">
        <f aca="false">A10-(B10-1)*12</f>
        <v>8</v>
      </c>
      <c r="D10" s="2" t="n">
        <f aca="false">'thong tin khach hang'!$B$4+B10-1</f>
        <v>2</v>
      </c>
      <c r="E10" s="31" t="n">
        <f aca="false">IF(A10=1,0,O9)</f>
        <v>42436089.6680063</v>
      </c>
      <c r="F10" s="2" t="n">
        <f aca="true">TP*VLOOKUP('thong tin khach hang'!$E$10,$X$2:$Z$5,3,0)*OFFSET($S10,0,VLOOKUP('thong tin khach hang'!$E$10,$X$2:$Z$5,2,0))</f>
        <v>0</v>
      </c>
      <c r="G10" s="2" t="n">
        <f aca="true">EP*VLOOKUP('thong tin khach hang'!$E$10,$X$2:$Z$5,3,0)*OFFSET($S10,0,VLOOKUP('thong tin khach hang'!$E$10,$X$2:$Z$5,2,0))</f>
        <v>0</v>
      </c>
      <c r="H10" s="2" t="n">
        <f aca="false">F10*HLOOKUP(B10,Assumption!$A$10:$G$12,2,1)+G10*HLOOKUP(B10,Assumption!$A$10:$G$12,3,1)</f>
        <v>0</v>
      </c>
      <c r="I10" s="2" t="n">
        <f aca="false">F10+G10-H10</f>
        <v>0</v>
      </c>
      <c r="J10" s="32" t="n">
        <f aca="false">VLOOKUP(D10,Assumption!$O$3:$Q$103,IF('thong tin khach hang'!$B$3="Nam",2,3),0)/12*P10</f>
        <v>241014.794384318</v>
      </c>
      <c r="K10" s="2" t="n">
        <v>20000</v>
      </c>
      <c r="L10" s="31" t="n">
        <f aca="false">ROUND($L$1*(E10+I10-J10-K10),0)</f>
        <v>238464</v>
      </c>
      <c r="M10" s="31" t="n">
        <f aca="false">E10+I10-J10-K10+L10</f>
        <v>42413538.873622</v>
      </c>
      <c r="N10" s="31"/>
      <c r="O10" s="31" t="n">
        <f aca="false">M10+N10</f>
        <v>42413538.873622</v>
      </c>
      <c r="P10" s="31" t="n">
        <f aca="false">IF(A10=1,SA,MAX(0,SA-M9))</f>
        <v>1057563910.33199</v>
      </c>
      <c r="S10" s="2" t="n">
        <v>0</v>
      </c>
      <c r="T10" s="2" t="n">
        <v>0</v>
      </c>
      <c r="U10" s="2" t="n">
        <v>0</v>
      </c>
      <c r="V10" s="33" t="n">
        <v>1</v>
      </c>
    </row>
    <row r="11" customFormat="false" ht="15" hidden="false" customHeight="false" outlineLevel="0" collapsed="false">
      <c r="A11" s="2" t="n">
        <v>9</v>
      </c>
      <c r="B11" s="2" t="n">
        <v>1</v>
      </c>
      <c r="C11" s="2" t="n">
        <f aca="false">A11-(B11-1)*12</f>
        <v>9</v>
      </c>
      <c r="D11" s="2" t="n">
        <f aca="false">'thong tin khach hang'!$B$4+B11-1</f>
        <v>2</v>
      </c>
      <c r="E11" s="31" t="n">
        <f aca="false">IF(A11=1,0,O10)</f>
        <v>42413538.873622</v>
      </c>
      <c r="F11" s="2" t="n">
        <f aca="true">TP*VLOOKUP('thong tin khach hang'!$E$10,$X$2:$Z$5,3,0)*OFFSET($S11,0,VLOOKUP('thong tin khach hang'!$E$10,$X$2:$Z$5,2,0))</f>
        <v>0</v>
      </c>
      <c r="G11" s="2" t="n">
        <f aca="true">EP*VLOOKUP('thong tin khach hang'!$E$10,$X$2:$Z$5,3,0)*OFFSET($S11,0,VLOOKUP('thong tin khach hang'!$E$10,$X$2:$Z$5,2,0))</f>
        <v>0</v>
      </c>
      <c r="H11" s="2" t="n">
        <f aca="false">F11*HLOOKUP(B11,Assumption!$A$10:$G$12,2,1)+G11*HLOOKUP(B11,Assumption!$A$10:$G$12,3,1)</f>
        <v>0</v>
      </c>
      <c r="I11" s="2" t="n">
        <f aca="false">F11+G11-H11</f>
        <v>0</v>
      </c>
      <c r="J11" s="32" t="n">
        <f aca="false">VLOOKUP(D11,Assumption!$O$3:$Q$103,IF('thong tin khach hang'!$B$3="Nam",2,3),0)/12*P11</f>
        <v>241019.933624622</v>
      </c>
      <c r="K11" s="2" t="n">
        <v>20000</v>
      </c>
      <c r="L11" s="31" t="n">
        <f aca="false">ROUND($L$1*(E11+I11-J11-K11),0)</f>
        <v>238336</v>
      </c>
      <c r="M11" s="31" t="n">
        <f aca="false">E11+I11-J11-K11+L11</f>
        <v>42390854.9399974</v>
      </c>
      <c r="N11" s="31"/>
      <c r="O11" s="31" t="n">
        <f aca="false">M11+N11</f>
        <v>42390854.9399974</v>
      </c>
      <c r="P11" s="31" t="n">
        <f aca="false">IF(A11=1,SA,MAX(0,SA-M10))</f>
        <v>1057586461.12638</v>
      </c>
      <c r="S11" s="2" t="n">
        <v>0</v>
      </c>
      <c r="T11" s="2" t="n">
        <v>0</v>
      </c>
      <c r="U11" s="2" t="n">
        <v>0</v>
      </c>
      <c r="V11" s="33" t="n">
        <v>1</v>
      </c>
    </row>
    <row r="12" customFormat="false" ht="15" hidden="false" customHeight="false" outlineLevel="0" collapsed="false">
      <c r="A12" s="2" t="n">
        <v>10</v>
      </c>
      <c r="B12" s="2" t="n">
        <v>1</v>
      </c>
      <c r="C12" s="2" t="n">
        <f aca="false">A12-(B12-1)*12</f>
        <v>10</v>
      </c>
      <c r="D12" s="2" t="n">
        <f aca="false">'thong tin khach hang'!$B$4+B12-1</f>
        <v>2</v>
      </c>
      <c r="E12" s="31" t="n">
        <f aca="false">IF(A12=1,0,O11)</f>
        <v>42390854.9399974</v>
      </c>
      <c r="F12" s="2" t="n">
        <f aca="true">TP*VLOOKUP('thong tin khach hang'!$E$10,$X$2:$Z$5,3,0)*OFFSET($S12,0,VLOOKUP('thong tin khach hang'!$E$10,$X$2:$Z$5,2,0))</f>
        <v>0</v>
      </c>
      <c r="G12" s="2" t="n">
        <f aca="true">EP*VLOOKUP('thong tin khach hang'!$E$10,$X$2:$Z$5,3,0)*OFFSET($S12,0,VLOOKUP('thong tin khach hang'!$E$10,$X$2:$Z$5,2,0))</f>
        <v>0</v>
      </c>
      <c r="H12" s="2" t="n">
        <f aca="false">F12*HLOOKUP(B12,Assumption!$A$10:$G$12,2,1)+G12*HLOOKUP(B12,Assumption!$A$10:$G$12,3,1)</f>
        <v>0</v>
      </c>
      <c r="I12" s="2" t="n">
        <f aca="false">F12+G12-H12</f>
        <v>0</v>
      </c>
      <c r="J12" s="32" t="n">
        <f aca="false">VLOOKUP(D12,Assumption!$O$3:$Q$103,IF('thong tin khach hang'!$B$3="Nam",2,3),0)/12*P12</f>
        <v>241025.103206852</v>
      </c>
      <c r="K12" s="2" t="n">
        <v>20000</v>
      </c>
      <c r="L12" s="31" t="n">
        <f aca="false">ROUND($L$1*(E12+I12-J12-K12),0)</f>
        <v>238208</v>
      </c>
      <c r="M12" s="31" t="n">
        <f aca="false">E12+I12-J12-K12+L12</f>
        <v>42368037.8367906</v>
      </c>
      <c r="N12" s="31"/>
      <c r="O12" s="31" t="n">
        <f aca="false">M12+N12</f>
        <v>42368037.8367906</v>
      </c>
      <c r="P12" s="31" t="n">
        <f aca="false">IF(A12=1,SA,MAX(0,SA-M11))</f>
        <v>1057609145.06</v>
      </c>
      <c r="S12" s="2" t="n">
        <v>0</v>
      </c>
      <c r="T12" s="2" t="n">
        <v>0</v>
      </c>
      <c r="U12" s="2" t="n">
        <v>1</v>
      </c>
      <c r="V12" s="33" t="n">
        <v>1</v>
      </c>
    </row>
    <row r="13" customFormat="false" ht="15" hidden="false" customHeight="false" outlineLevel="0" collapsed="false">
      <c r="A13" s="2" t="n">
        <v>11</v>
      </c>
      <c r="B13" s="2" t="n">
        <v>1</v>
      </c>
      <c r="C13" s="2" t="n">
        <f aca="false">A13-(B13-1)*12</f>
        <v>11</v>
      </c>
      <c r="D13" s="2" t="n">
        <f aca="false">'thong tin khach hang'!$B$4+B13-1</f>
        <v>2</v>
      </c>
      <c r="E13" s="31" t="n">
        <f aca="false">IF(A13=1,0,O12)</f>
        <v>42368037.8367906</v>
      </c>
      <c r="F13" s="2" t="n">
        <f aca="true">TP*VLOOKUP('thong tin khach hang'!$E$10,$X$2:$Z$5,3,0)*OFFSET($S13,0,VLOOKUP('thong tin khach hang'!$E$10,$X$2:$Z$5,2,0))</f>
        <v>0</v>
      </c>
      <c r="G13" s="2" t="n">
        <f aca="true">EP*VLOOKUP('thong tin khach hang'!$E$10,$X$2:$Z$5,3,0)*OFFSET($S13,0,VLOOKUP('thong tin khach hang'!$E$10,$X$2:$Z$5,2,0))</f>
        <v>0</v>
      </c>
      <c r="H13" s="2" t="n">
        <f aca="false">F13*HLOOKUP(B13,Assumption!$A$10:$G$12,2,1)+G13*HLOOKUP(B13,Assumption!$A$10:$G$12,3,1)</f>
        <v>0</v>
      </c>
      <c r="I13" s="2" t="n">
        <f aca="false">F13+G13-H13</f>
        <v>0</v>
      </c>
      <c r="J13" s="32" t="n">
        <f aca="false">VLOOKUP(D13,Assumption!$O$3:$Q$103,IF('thong tin khach hang'!$B$3="Nam",2,3),0)/12*P13</f>
        <v>241030.303137924</v>
      </c>
      <c r="K13" s="2" t="n">
        <v>20000</v>
      </c>
      <c r="L13" s="31" t="n">
        <f aca="false">ROUND($L$1*(E13+I13-J13-K13),0)</f>
        <v>238079</v>
      </c>
      <c r="M13" s="31" t="n">
        <f aca="false">E13+I13-J13-K13+L13</f>
        <v>42345086.5336526</v>
      </c>
      <c r="N13" s="31"/>
      <c r="O13" s="31" t="n">
        <f aca="false">M13+N13</f>
        <v>42345086.5336526</v>
      </c>
      <c r="P13" s="31" t="n">
        <f aca="false">IF(A13=1,SA,MAX(0,SA-M12))</f>
        <v>1057631962.16321</v>
      </c>
      <c r="S13" s="2" t="n">
        <v>0</v>
      </c>
      <c r="T13" s="2" t="n">
        <v>0</v>
      </c>
      <c r="U13" s="2" t="n">
        <v>0</v>
      </c>
      <c r="V13" s="33" t="n">
        <v>1</v>
      </c>
    </row>
    <row r="14" customFormat="false" ht="15" hidden="false" customHeight="false" outlineLevel="0" collapsed="false">
      <c r="A14" s="2" t="n">
        <v>12</v>
      </c>
      <c r="B14" s="2" t="n">
        <v>1</v>
      </c>
      <c r="C14" s="2" t="n">
        <f aca="false">A14-(B14-1)*12</f>
        <v>12</v>
      </c>
      <c r="D14" s="2" t="n">
        <f aca="false">'thong tin khach hang'!$B$4+B14-1</f>
        <v>2</v>
      </c>
      <c r="E14" s="31" t="n">
        <f aca="false">IF(A14=1,0,O13)</f>
        <v>42345086.5336526</v>
      </c>
      <c r="F14" s="2" t="n">
        <f aca="true">TP*VLOOKUP('thong tin khach hang'!$E$10,$X$2:$Z$5,3,0)*OFFSET($S14,0,VLOOKUP('thong tin khach hang'!$E$10,$X$2:$Z$5,2,0))</f>
        <v>0</v>
      </c>
      <c r="G14" s="2" t="n">
        <f aca="true">EP*VLOOKUP('thong tin khach hang'!$E$10,$X$2:$Z$5,3,0)*OFFSET($S14,0,VLOOKUP('thong tin khach hang'!$E$10,$X$2:$Z$5,2,0))</f>
        <v>0</v>
      </c>
      <c r="H14" s="2" t="n">
        <f aca="false">F14*HLOOKUP(B14,Assumption!$A$10:$G$12,2,1)+G14*HLOOKUP(B14,Assumption!$A$10:$G$12,3,1)</f>
        <v>0</v>
      </c>
      <c r="I14" s="2" t="n">
        <f aca="false">F14+G14-H14</f>
        <v>0</v>
      </c>
      <c r="J14" s="32" t="n">
        <f aca="false">VLOOKUP(D14,Assumption!$O$3:$Q$103,IF('thong tin khach hang'!$B$3="Nam",2,3),0)/12*P14</f>
        <v>241035.53365265</v>
      </c>
      <c r="K14" s="2" t="n">
        <v>20000</v>
      </c>
      <c r="L14" s="31" t="n">
        <f aca="false">ROUND($L$1*(E14+I14-J14-K14),0)</f>
        <v>237949</v>
      </c>
      <c r="M14" s="31" t="n">
        <f aca="false">E14+I14-J14-K14+L14</f>
        <v>42322000</v>
      </c>
      <c r="N14" s="31"/>
      <c r="O14" s="31" t="n">
        <f aca="false">M14+N14</f>
        <v>42322000</v>
      </c>
      <c r="P14" s="31" t="n">
        <f aca="false">IF(A14=1,SA,MAX(0,SA-M13))</f>
        <v>1057654913.46635</v>
      </c>
      <c r="S14" s="2" t="n">
        <v>0</v>
      </c>
      <c r="T14" s="2" t="n">
        <v>0</v>
      </c>
      <c r="U14" s="2" t="n">
        <v>0</v>
      </c>
      <c r="V14" s="33" t="n">
        <v>1</v>
      </c>
    </row>
    <row r="15" customFormat="false" ht="15" hidden="false" customHeight="false" outlineLevel="0" collapsed="false">
      <c r="A15" s="2" t="n">
        <v>13</v>
      </c>
      <c r="B15" s="2" t="n">
        <v>2</v>
      </c>
      <c r="C15" s="2" t="n">
        <f aca="false">A15-(B15-1)*12</f>
        <v>1</v>
      </c>
      <c r="D15" s="2" t="n">
        <f aca="false">'thong tin khach hang'!$B$4+B15-1</f>
        <v>3</v>
      </c>
      <c r="E15" s="31" t="n">
        <f aca="false">IF(A15=1,0,O14)</f>
        <v>42322000</v>
      </c>
      <c r="F15" s="2" t="n">
        <f aca="true">TP*VLOOKUP('thong tin khach hang'!$E$10,$X$2:$Z$5,3,0)*OFFSET($S15,0,VLOOKUP('thong tin khach hang'!$E$10,$X$2:$Z$5,2,0))</f>
        <v>30000000</v>
      </c>
      <c r="G15" s="2" t="n">
        <f aca="true">EP*VLOOKUP('thong tin khach hang'!$E$10,$X$2:$Z$5,3,0)*OFFSET($S15,0,VLOOKUP('thong tin khach hang'!$E$10,$X$2:$Z$5,2,0))</f>
        <v>30000000</v>
      </c>
      <c r="H15" s="2" t="n">
        <f aca="false">F15*HLOOKUP(B15,Assumption!$A$10:$G$12,2,1)+G15*HLOOKUP(B15,Assumption!$A$10:$G$12,3,1)</f>
        <v>9300000</v>
      </c>
      <c r="I15" s="2" t="n">
        <f aca="false">F15+G15-H15</f>
        <v>50700000</v>
      </c>
      <c r="J15" s="32" t="n">
        <f aca="false">VLOOKUP(D15,Assumption!$O$3:$Q$103,IF('thong tin khach hang'!$B$3="Nam",2,3),0)/12*P15</f>
        <v>241040.794985896</v>
      </c>
      <c r="K15" s="2" t="n">
        <v>20000</v>
      </c>
      <c r="L15" s="31" t="n">
        <f aca="false">ROUND($L$1*(E15+I15-J15-K15),0)</f>
        <v>524484</v>
      </c>
      <c r="M15" s="31" t="n">
        <f aca="false">E15+I15-J15-K15+L15</f>
        <v>93285443.2050141</v>
      </c>
      <c r="N15" s="31" t="n">
        <f aca="false">HLOOKUP(ROUND(AVERAGE(M3:M14)/10^6,0),Assumption!$B$2:$E$3,2,1)*M15</f>
        <v>0</v>
      </c>
      <c r="O15" s="31" t="n">
        <f aca="false">M15+N15</f>
        <v>93285443.2050141</v>
      </c>
      <c r="P15" s="31" t="n">
        <f aca="false">IF(A15=1,SA,MAX(0,SA-M14))</f>
        <v>1057678000</v>
      </c>
      <c r="S15" s="2" t="n">
        <v>1</v>
      </c>
      <c r="T15" s="2" t="n">
        <v>1</v>
      </c>
      <c r="U15" s="2" t="n">
        <v>1</v>
      </c>
      <c r="V15" s="33" t="n">
        <v>1</v>
      </c>
    </row>
    <row r="16" customFormat="false" ht="15" hidden="false" customHeight="false" outlineLevel="0" collapsed="false">
      <c r="A16" s="2" t="n">
        <v>14</v>
      </c>
      <c r="B16" s="2" t="n">
        <v>2</v>
      </c>
      <c r="C16" s="2" t="n">
        <f aca="false">A16-(B16-1)*12</f>
        <v>2</v>
      </c>
      <c r="D16" s="2" t="n">
        <f aca="false">'thong tin khach hang'!$B$4+B16-1</f>
        <v>3</v>
      </c>
      <c r="E16" s="31" t="n">
        <f aca="false">IF(A16=1,0,O15)</f>
        <v>93285443.2050141</v>
      </c>
      <c r="F16" s="2" t="n">
        <f aca="true">TP*VLOOKUP('thong tin khach hang'!$E$10,$X$2:$Z$5,3,0)*OFFSET($S16,0,VLOOKUP('thong tin khach hang'!$E$10,$X$2:$Z$5,2,0))</f>
        <v>0</v>
      </c>
      <c r="G16" s="2" t="n">
        <f aca="true">EP*VLOOKUP('thong tin khach hang'!$E$10,$X$2:$Z$5,3,0)*OFFSET($S16,0,VLOOKUP('thong tin khach hang'!$E$10,$X$2:$Z$5,2,0))</f>
        <v>0</v>
      </c>
      <c r="H16" s="2" t="n">
        <f aca="false">F16*HLOOKUP(B16,Assumption!$A$10:$G$12,2,1)+G16*HLOOKUP(B16,Assumption!$A$10:$G$12,3,1)</f>
        <v>0</v>
      </c>
      <c r="I16" s="2" t="n">
        <f aca="false">F16+G16-H16</f>
        <v>0</v>
      </c>
      <c r="J16" s="32" t="n">
        <f aca="false">VLOOKUP(D16,Assumption!$O$3:$Q$103,IF('thong tin khach hang'!$B$3="Nam",2,3),0)/12*P16</f>
        <v>229426.420038743</v>
      </c>
      <c r="K16" s="2" t="n">
        <v>20000</v>
      </c>
      <c r="L16" s="31" t="n">
        <f aca="false">ROUND($L$1*(E16+I16-J16-K16),0)</f>
        <v>526039</v>
      </c>
      <c r="M16" s="31" t="n">
        <f aca="false">E16+I16-J16-K16+L16</f>
        <v>93562055.7849754</v>
      </c>
      <c r="N16" s="31" t="n">
        <f aca="false">HLOOKUP(ROUND(AVERAGE(M4:M15)/10^6,0),Assumption!$B$2:$E$3,2,1)*M16</f>
        <v>0</v>
      </c>
      <c r="O16" s="31" t="n">
        <f aca="false">M16+N16</f>
        <v>93562055.7849754</v>
      </c>
      <c r="P16" s="31" t="n">
        <f aca="false">IF(A16=1,SA,MAX(0,SA-M15))</f>
        <v>1006714556.79499</v>
      </c>
      <c r="S16" s="2" t="n">
        <v>0</v>
      </c>
      <c r="T16" s="2" t="n">
        <v>0</v>
      </c>
      <c r="U16" s="2" t="n">
        <v>0</v>
      </c>
      <c r="V16" s="33" t="n">
        <v>1</v>
      </c>
    </row>
    <row r="17" customFormat="false" ht="15" hidden="false" customHeight="false" outlineLevel="0" collapsed="false">
      <c r="A17" s="2" t="n">
        <v>15</v>
      </c>
      <c r="B17" s="2" t="n">
        <v>2</v>
      </c>
      <c r="C17" s="2" t="n">
        <f aca="false">A17-(B17-1)*12</f>
        <v>3</v>
      </c>
      <c r="D17" s="2" t="n">
        <f aca="false">'thong tin khach hang'!$B$4+B17-1</f>
        <v>3</v>
      </c>
      <c r="E17" s="31" t="n">
        <f aca="false">IF(A17=1,0,O16)</f>
        <v>93562055.7849754</v>
      </c>
      <c r="F17" s="2" t="n">
        <f aca="true">TP*VLOOKUP('thong tin khach hang'!$E$10,$X$2:$Z$5,3,0)*OFFSET($S17,0,VLOOKUP('thong tin khach hang'!$E$10,$X$2:$Z$5,2,0))</f>
        <v>0</v>
      </c>
      <c r="G17" s="2" t="n">
        <f aca="true">EP*VLOOKUP('thong tin khach hang'!$E$10,$X$2:$Z$5,3,0)*OFFSET($S17,0,VLOOKUP('thong tin khach hang'!$E$10,$X$2:$Z$5,2,0))</f>
        <v>0</v>
      </c>
      <c r="H17" s="2" t="n">
        <f aca="false">F17*HLOOKUP(B17,Assumption!$A$10:$G$12,2,1)+G17*HLOOKUP(B17,Assumption!$A$10:$G$12,3,1)</f>
        <v>0</v>
      </c>
      <c r="I17" s="2" t="n">
        <f aca="false">F17+G17-H17</f>
        <v>0</v>
      </c>
      <c r="J17" s="32" t="n">
        <f aca="false">VLOOKUP(D17,Assumption!$O$3:$Q$103,IF('thong tin khach hang'!$B$3="Nam",2,3),0)/12*P17</f>
        <v>229363.38108343</v>
      </c>
      <c r="K17" s="2" t="n">
        <v>20000</v>
      </c>
      <c r="L17" s="31" t="n">
        <f aca="false">ROUND($L$1*(E17+I17-J17-K17),0)</f>
        <v>527604</v>
      </c>
      <c r="M17" s="31" t="n">
        <f aca="false">E17+I17-J17-K17+L17</f>
        <v>93840296.4038919</v>
      </c>
      <c r="N17" s="31" t="n">
        <f aca="false">HLOOKUP(ROUND(AVERAGE(M5:M16)/10^6,0),Assumption!$B$2:$E$3,2,1)*M17</f>
        <v>0</v>
      </c>
      <c r="O17" s="31" t="n">
        <f aca="false">M17+N17</f>
        <v>93840296.4038919</v>
      </c>
      <c r="P17" s="31" t="n">
        <f aca="false">IF(A17=1,SA,MAX(0,SA-M16))</f>
        <v>1006437944.21502</v>
      </c>
      <c r="S17" s="2" t="n">
        <v>0</v>
      </c>
      <c r="T17" s="2" t="n">
        <v>0</v>
      </c>
      <c r="U17" s="2" t="n">
        <v>0</v>
      </c>
      <c r="V17" s="33" t="n">
        <v>1</v>
      </c>
    </row>
    <row r="18" customFormat="false" ht="15" hidden="false" customHeight="false" outlineLevel="0" collapsed="false">
      <c r="A18" s="2" t="n">
        <v>16</v>
      </c>
      <c r="B18" s="2" t="n">
        <v>2</v>
      </c>
      <c r="C18" s="2" t="n">
        <f aca="false">A18-(B18-1)*12</f>
        <v>4</v>
      </c>
      <c r="D18" s="2" t="n">
        <f aca="false">'thong tin khach hang'!$B$4+B18-1</f>
        <v>3</v>
      </c>
      <c r="E18" s="31" t="n">
        <f aca="false">IF(A18=1,0,O17)</f>
        <v>93840296.4038919</v>
      </c>
      <c r="F18" s="2" t="n">
        <f aca="true">TP*VLOOKUP('thong tin khach hang'!$E$10,$X$2:$Z$5,3,0)*OFFSET($S18,0,VLOOKUP('thong tin khach hang'!$E$10,$X$2:$Z$5,2,0))</f>
        <v>0</v>
      </c>
      <c r="G18" s="2" t="n">
        <f aca="true">EP*VLOOKUP('thong tin khach hang'!$E$10,$X$2:$Z$5,3,0)*OFFSET($S18,0,VLOOKUP('thong tin khach hang'!$E$10,$X$2:$Z$5,2,0))</f>
        <v>0</v>
      </c>
      <c r="H18" s="2" t="n">
        <f aca="false">F18*HLOOKUP(B18,Assumption!$A$10:$G$12,2,1)+G18*HLOOKUP(B18,Assumption!$A$10:$G$12,3,1)</f>
        <v>0</v>
      </c>
      <c r="I18" s="2" t="n">
        <f aca="false">F18+G18-H18</f>
        <v>0</v>
      </c>
      <c r="J18" s="32" t="n">
        <f aca="false">VLOOKUP(D18,Assumption!$O$3:$Q$103,IF('thong tin khach hang'!$B$3="Nam",2,3),0)/12*P18</f>
        <v>229299.97110423</v>
      </c>
      <c r="K18" s="2" t="n">
        <v>20000</v>
      </c>
      <c r="L18" s="31" t="n">
        <f aca="false">ROUND($L$1*(E18+I18-J18-K18),0)</f>
        <v>529177</v>
      </c>
      <c r="M18" s="31" t="n">
        <f aca="false">E18+I18-J18-K18+L18</f>
        <v>94120173.4327877</v>
      </c>
      <c r="N18" s="31" t="n">
        <f aca="false">HLOOKUP(ROUND(AVERAGE(M6:M17)/10^6,0),Assumption!$B$2:$E$3,2,1)*M18</f>
        <v>0</v>
      </c>
      <c r="O18" s="31" t="n">
        <f aca="false">M18+N18</f>
        <v>94120173.4327877</v>
      </c>
      <c r="P18" s="31" t="n">
        <f aca="false">IF(A18=1,SA,MAX(0,SA-M17))</f>
        <v>1006159703.59611</v>
      </c>
      <c r="S18" s="2" t="n">
        <v>0</v>
      </c>
      <c r="T18" s="2" t="n">
        <v>0</v>
      </c>
      <c r="U18" s="2" t="n">
        <v>1</v>
      </c>
      <c r="V18" s="33" t="n">
        <v>1</v>
      </c>
    </row>
    <row r="19" customFormat="false" ht="15" hidden="false" customHeight="false" outlineLevel="0" collapsed="false">
      <c r="A19" s="2" t="n">
        <v>17</v>
      </c>
      <c r="B19" s="2" t="n">
        <v>2</v>
      </c>
      <c r="C19" s="2" t="n">
        <f aca="false">A19-(B19-1)*12</f>
        <v>5</v>
      </c>
      <c r="D19" s="2" t="n">
        <f aca="false">'thong tin khach hang'!$B$4+B19-1</f>
        <v>3</v>
      </c>
      <c r="E19" s="31" t="n">
        <f aca="false">IF(A19=1,0,O18)</f>
        <v>94120173.4327877</v>
      </c>
      <c r="F19" s="2" t="n">
        <f aca="true">TP*VLOOKUP('thong tin khach hang'!$E$10,$X$2:$Z$5,3,0)*OFFSET($S19,0,VLOOKUP('thong tin khach hang'!$E$10,$X$2:$Z$5,2,0))</f>
        <v>0</v>
      </c>
      <c r="G19" s="2" t="n">
        <f aca="true">EP*VLOOKUP('thong tin khach hang'!$E$10,$X$2:$Z$5,3,0)*OFFSET($S19,0,VLOOKUP('thong tin khach hang'!$E$10,$X$2:$Z$5,2,0))</f>
        <v>0</v>
      </c>
      <c r="H19" s="2" t="n">
        <f aca="false">F19*HLOOKUP(B19,Assumption!$A$10:$G$12,2,1)+G19*HLOOKUP(B19,Assumption!$A$10:$G$12,3,1)</f>
        <v>0</v>
      </c>
      <c r="I19" s="2" t="n">
        <f aca="false">F19+G19-H19</f>
        <v>0</v>
      </c>
      <c r="J19" s="32" t="n">
        <f aca="false">VLOOKUP(D19,Assumption!$O$3:$Q$103,IF('thong tin khach hang'!$B$3="Nam",2,3),0)/12*P19</f>
        <v>229236.188193416</v>
      </c>
      <c r="K19" s="2" t="n">
        <v>20000</v>
      </c>
      <c r="L19" s="31" t="n">
        <f aca="false">ROUND($L$1*(E19+I19-J19-K19),0)</f>
        <v>530760</v>
      </c>
      <c r="M19" s="31" t="n">
        <f aca="false">E19+I19-J19-K19+L19</f>
        <v>94401697.2445943</v>
      </c>
      <c r="N19" s="31" t="n">
        <f aca="false">HLOOKUP(ROUND(AVERAGE(M7:M18)/10^6,0),Assumption!$B$2:$E$3,2,1)*M19</f>
        <v>0</v>
      </c>
      <c r="O19" s="31" t="n">
        <f aca="false">M19+N19</f>
        <v>94401697.2445943</v>
      </c>
      <c r="P19" s="31" t="n">
        <f aca="false">IF(A19=1,SA,MAX(0,SA-M18))</f>
        <v>1005879826.56721</v>
      </c>
      <c r="S19" s="2" t="n">
        <v>0</v>
      </c>
      <c r="T19" s="2" t="n">
        <v>0</v>
      </c>
      <c r="U19" s="2" t="n">
        <v>0</v>
      </c>
      <c r="V19" s="33" t="n">
        <v>1</v>
      </c>
    </row>
    <row r="20" customFormat="false" ht="15" hidden="false" customHeight="false" outlineLevel="0" collapsed="false">
      <c r="A20" s="2" t="n">
        <v>18</v>
      </c>
      <c r="B20" s="2" t="n">
        <v>2</v>
      </c>
      <c r="C20" s="2" t="n">
        <f aca="false">A20-(B20-1)*12</f>
        <v>6</v>
      </c>
      <c r="D20" s="2" t="n">
        <f aca="false">'thong tin khach hang'!$B$4+B20-1</f>
        <v>3</v>
      </c>
      <c r="E20" s="31" t="n">
        <f aca="false">IF(A20=1,0,O19)</f>
        <v>94401697.2445943</v>
      </c>
      <c r="F20" s="2" t="n">
        <f aca="true">TP*VLOOKUP('thong tin khach hang'!$E$10,$X$2:$Z$5,3,0)*OFFSET($S20,0,VLOOKUP('thong tin khach hang'!$E$10,$X$2:$Z$5,2,0))</f>
        <v>0</v>
      </c>
      <c r="G20" s="2" t="n">
        <f aca="true">EP*VLOOKUP('thong tin khach hang'!$E$10,$X$2:$Z$5,3,0)*OFFSET($S20,0,VLOOKUP('thong tin khach hang'!$E$10,$X$2:$Z$5,2,0))</f>
        <v>0</v>
      </c>
      <c r="H20" s="2" t="n">
        <f aca="false">F20*HLOOKUP(B20,Assumption!$A$10:$G$12,2,1)+G20*HLOOKUP(B20,Assumption!$A$10:$G$12,3,1)</f>
        <v>0</v>
      </c>
      <c r="I20" s="2" t="n">
        <f aca="false">F20+G20-H20</f>
        <v>0</v>
      </c>
      <c r="J20" s="32" t="n">
        <f aca="false">VLOOKUP(D20,Assumption!$O$3:$Q$103,IF('thong tin khach hang'!$B$3="Nam",2,3),0)/12*P20</f>
        <v>229172.029987038</v>
      </c>
      <c r="K20" s="2" t="n">
        <v>20000</v>
      </c>
      <c r="L20" s="31" t="n">
        <f aca="false">ROUND($L$1*(E20+I20-J20-K20),0)</f>
        <v>532352</v>
      </c>
      <c r="M20" s="31" t="n">
        <f aca="false">E20+I20-J20-K20+L20</f>
        <v>94684877.2146072</v>
      </c>
      <c r="N20" s="31" t="n">
        <f aca="false">HLOOKUP(ROUND(AVERAGE(M8:M19)/10^6,0),Assumption!$B$2:$E$3,2,1)*M20</f>
        <v>0</v>
      </c>
      <c r="O20" s="31" t="n">
        <f aca="false">M20+N20</f>
        <v>94684877.2146072</v>
      </c>
      <c r="P20" s="31" t="n">
        <f aca="false">IF(A20=1,SA,MAX(0,SA-M19))</f>
        <v>1005598302.75541</v>
      </c>
      <c r="S20" s="2" t="n">
        <v>0</v>
      </c>
      <c r="T20" s="2" t="n">
        <v>0</v>
      </c>
      <c r="U20" s="2" t="n">
        <v>0</v>
      </c>
      <c r="V20" s="33" t="n">
        <v>1</v>
      </c>
    </row>
    <row r="21" customFormat="false" ht="15.75" hidden="false" customHeight="true" outlineLevel="0" collapsed="false">
      <c r="A21" s="2" t="n">
        <v>19</v>
      </c>
      <c r="B21" s="2" t="n">
        <v>2</v>
      </c>
      <c r="C21" s="2" t="n">
        <f aca="false">A21-(B21-1)*12</f>
        <v>7</v>
      </c>
      <c r="D21" s="2" t="n">
        <f aca="false">'thong tin khach hang'!$B$4+B21-1</f>
        <v>3</v>
      </c>
      <c r="E21" s="31" t="n">
        <f aca="false">IF(A21=1,0,O20)</f>
        <v>94684877.2146072</v>
      </c>
      <c r="F21" s="2" t="n">
        <f aca="true">TP*VLOOKUP('thong tin khach hang'!$E$10,$X$2:$Z$5,3,0)*OFFSET($S21,0,VLOOKUP('thong tin khach hang'!$E$10,$X$2:$Z$5,2,0))</f>
        <v>0</v>
      </c>
      <c r="G21" s="2" t="n">
        <f aca="true">EP*VLOOKUP('thong tin khach hang'!$E$10,$X$2:$Z$5,3,0)*OFFSET($S21,0,VLOOKUP('thong tin khach hang'!$E$10,$X$2:$Z$5,2,0))</f>
        <v>0</v>
      </c>
      <c r="H21" s="2" t="n">
        <f aca="false">F21*HLOOKUP(B21,Assumption!$A$10:$G$12,2,1)+G21*HLOOKUP(B21,Assumption!$A$10:$G$12,3,1)</f>
        <v>0</v>
      </c>
      <c r="I21" s="2" t="n">
        <f aca="false">F21+G21-H21</f>
        <v>0</v>
      </c>
      <c r="J21" s="32" t="n">
        <f aca="false">VLOOKUP(D21,Assumption!$O$3:$Q$103,IF('thong tin khach hang'!$B$3="Nam",2,3),0)/12*P21</f>
        <v>229107.494348502</v>
      </c>
      <c r="K21" s="2" t="n">
        <v>20000</v>
      </c>
      <c r="L21" s="31" t="n">
        <f aca="false">ROUND($L$1*(E21+I21-J21-K21),0)</f>
        <v>533954</v>
      </c>
      <c r="M21" s="31" t="n">
        <f aca="false">E21+I21-J21-K21+L21</f>
        <v>94969723.7202587</v>
      </c>
      <c r="N21" s="31" t="n">
        <f aca="false">HLOOKUP(ROUND(AVERAGE(M9:M20)/10^6,0),Assumption!$B$2:$E$3,2,1)*M21</f>
        <v>0</v>
      </c>
      <c r="O21" s="31" t="n">
        <f aca="false">M21+N21</f>
        <v>94969723.7202587</v>
      </c>
      <c r="P21" s="31" t="n">
        <f aca="false">IF(A21=1,SA,MAX(0,SA-M20))</f>
        <v>1005315122.78539</v>
      </c>
      <c r="S21" s="2" t="n">
        <v>0</v>
      </c>
      <c r="T21" s="2" t="n">
        <v>1</v>
      </c>
      <c r="U21" s="2" t="n">
        <v>1</v>
      </c>
      <c r="V21" s="33" t="n">
        <v>1</v>
      </c>
    </row>
    <row r="22" customFormat="false" ht="15.75" hidden="false" customHeight="true" outlineLevel="0" collapsed="false">
      <c r="A22" s="2" t="n">
        <v>20</v>
      </c>
      <c r="B22" s="2" t="n">
        <v>2</v>
      </c>
      <c r="C22" s="2" t="n">
        <f aca="false">A22-(B22-1)*12</f>
        <v>8</v>
      </c>
      <c r="D22" s="2" t="n">
        <f aca="false">'thong tin khach hang'!$B$4+B22-1</f>
        <v>3</v>
      </c>
      <c r="E22" s="31" t="n">
        <f aca="false">IF(A22=1,0,O21)</f>
        <v>94969723.7202587</v>
      </c>
      <c r="F22" s="2" t="n">
        <f aca="true">TP*VLOOKUP('thong tin khach hang'!$E$10,$X$2:$Z$5,3,0)*OFFSET($S22,0,VLOOKUP('thong tin khach hang'!$E$10,$X$2:$Z$5,2,0))</f>
        <v>0</v>
      </c>
      <c r="G22" s="2" t="n">
        <f aca="true">EP*VLOOKUP('thong tin khach hang'!$E$10,$X$2:$Z$5,3,0)*OFFSET($S22,0,VLOOKUP('thong tin khach hang'!$E$10,$X$2:$Z$5,2,0))</f>
        <v>0</v>
      </c>
      <c r="H22" s="2" t="n">
        <f aca="false">F22*HLOOKUP(B22,Assumption!$A$10:$G$12,2,1)+G22*HLOOKUP(B22,Assumption!$A$10:$G$12,3,1)</f>
        <v>0</v>
      </c>
      <c r="I22" s="2" t="n">
        <f aca="false">F22+G22-H22</f>
        <v>0</v>
      </c>
      <c r="J22" s="32" t="n">
        <f aca="false">VLOOKUP(D22,Assumption!$O$3:$Q$103,IF('thong tin khach hang'!$B$3="Nam",2,3),0)/12*P22</f>
        <v>229042.578912829</v>
      </c>
      <c r="K22" s="2" t="n">
        <v>20000</v>
      </c>
      <c r="L22" s="31" t="n">
        <f aca="false">ROUND($L$1*(E22+I22-J22-K22),0)</f>
        <v>535565</v>
      </c>
      <c r="M22" s="31" t="n">
        <f aca="false">E22+I22-J22-K22+L22</f>
        <v>95256246.1413459</v>
      </c>
      <c r="N22" s="31" t="n">
        <f aca="false">HLOOKUP(ROUND(AVERAGE(M10:M21)/10^6,0),Assumption!$B$2:$E$3,2,1)*M22</f>
        <v>0</v>
      </c>
      <c r="O22" s="31" t="n">
        <f aca="false">M22+N22</f>
        <v>95256246.1413459</v>
      </c>
      <c r="P22" s="31" t="n">
        <f aca="false">IF(A22=1,SA,MAX(0,SA-M21))</f>
        <v>1005030276.27974</v>
      </c>
      <c r="S22" s="2" t="n">
        <v>0</v>
      </c>
      <c r="T22" s="2" t="n">
        <v>0</v>
      </c>
      <c r="U22" s="2" t="n">
        <v>0</v>
      </c>
      <c r="V22" s="33" t="n">
        <v>1</v>
      </c>
    </row>
    <row r="23" customFormat="false" ht="15.75" hidden="false" customHeight="true" outlineLevel="0" collapsed="false">
      <c r="A23" s="2" t="n">
        <v>21</v>
      </c>
      <c r="B23" s="2" t="n">
        <v>2</v>
      </c>
      <c r="C23" s="2" t="n">
        <f aca="false">A23-(B23-1)*12</f>
        <v>9</v>
      </c>
      <c r="D23" s="2" t="n">
        <f aca="false">'thong tin khach hang'!$B$4+B23-1</f>
        <v>3</v>
      </c>
      <c r="E23" s="31" t="n">
        <f aca="false">IF(A23=1,0,O22)</f>
        <v>95256246.1413459</v>
      </c>
      <c r="F23" s="2" t="n">
        <f aca="true">TP*VLOOKUP('thong tin khach hang'!$E$10,$X$2:$Z$5,3,0)*OFFSET($S23,0,VLOOKUP('thong tin khach hang'!$E$10,$X$2:$Z$5,2,0))</f>
        <v>0</v>
      </c>
      <c r="G23" s="2" t="n">
        <f aca="true">EP*VLOOKUP('thong tin khach hang'!$E$10,$X$2:$Z$5,3,0)*OFFSET($S23,0,VLOOKUP('thong tin khach hang'!$E$10,$X$2:$Z$5,2,0))</f>
        <v>0</v>
      </c>
      <c r="H23" s="2" t="n">
        <f aca="false">F23*HLOOKUP(B23,Assumption!$A$10:$G$12,2,1)+G23*HLOOKUP(B23,Assumption!$A$10:$G$12,3,1)</f>
        <v>0</v>
      </c>
      <c r="I23" s="2" t="n">
        <f aca="false">F23+G23-H23</f>
        <v>0</v>
      </c>
      <c r="J23" s="32" t="n">
        <f aca="false">VLOOKUP(D23,Assumption!$O$3:$Q$103,IF('thong tin khach hang'!$B$3="Nam",2,3),0)/12*P23</f>
        <v>228977.281542401</v>
      </c>
      <c r="K23" s="2" t="n">
        <v>20000</v>
      </c>
      <c r="L23" s="31" t="n">
        <f aca="false">ROUND($L$1*(E23+I23-J23-K23),0)</f>
        <v>537185</v>
      </c>
      <c r="M23" s="31" t="n">
        <f aca="false">E23+I23-J23-K23+L23</f>
        <v>95544453.8598035</v>
      </c>
      <c r="N23" s="31" t="n">
        <f aca="false">HLOOKUP(ROUND(AVERAGE(M11:M22)/10^6,0),Assumption!$B$2:$E$3,2,1)*M23</f>
        <v>0</v>
      </c>
      <c r="O23" s="31" t="n">
        <f aca="false">M23+N23</f>
        <v>95544453.8598035</v>
      </c>
      <c r="P23" s="31" t="n">
        <f aca="false">IF(A23=1,SA,MAX(0,SA-M22))</f>
        <v>1004743753.85865</v>
      </c>
      <c r="S23" s="2" t="n">
        <v>0</v>
      </c>
      <c r="T23" s="2" t="n">
        <v>0</v>
      </c>
      <c r="U23" s="2" t="n">
        <v>0</v>
      </c>
      <c r="V23" s="33" t="n">
        <v>1</v>
      </c>
    </row>
    <row r="24" customFormat="false" ht="15.75" hidden="false" customHeight="true" outlineLevel="0" collapsed="false">
      <c r="A24" s="2" t="n">
        <v>22</v>
      </c>
      <c r="B24" s="2" t="n">
        <v>2</v>
      </c>
      <c r="C24" s="2" t="n">
        <f aca="false">A24-(B24-1)*12</f>
        <v>10</v>
      </c>
      <c r="D24" s="2" t="n">
        <f aca="false">'thong tin khach hang'!$B$4+B24-1</f>
        <v>3</v>
      </c>
      <c r="E24" s="31" t="n">
        <f aca="false">IF(A24=1,0,O23)</f>
        <v>95544453.8598035</v>
      </c>
      <c r="F24" s="2" t="n">
        <f aca="true">TP*VLOOKUP('thong tin khach hang'!$E$10,$X$2:$Z$5,3,0)*OFFSET($S24,0,VLOOKUP('thong tin khach hang'!$E$10,$X$2:$Z$5,2,0))</f>
        <v>0</v>
      </c>
      <c r="G24" s="2" t="n">
        <f aca="true">EP*VLOOKUP('thong tin khach hang'!$E$10,$X$2:$Z$5,3,0)*OFFSET($S24,0,VLOOKUP('thong tin khach hang'!$E$10,$X$2:$Z$5,2,0))</f>
        <v>0</v>
      </c>
      <c r="H24" s="2" t="n">
        <f aca="false">F24*HLOOKUP(B24,Assumption!$A$10:$G$12,2,1)+G24*HLOOKUP(B24,Assumption!$A$10:$G$12,3,1)</f>
        <v>0</v>
      </c>
      <c r="I24" s="2" t="n">
        <f aca="false">F24+G24-H24</f>
        <v>0</v>
      </c>
      <c r="J24" s="32" t="n">
        <f aca="false">VLOOKUP(D24,Assumption!$O$3:$Q$103,IF('thong tin khach hang'!$B$3="Nam",2,3),0)/12*P24</f>
        <v>228911.600099109</v>
      </c>
      <c r="K24" s="2" t="n">
        <v>20000</v>
      </c>
      <c r="L24" s="31" t="n">
        <f aca="false">ROUND($L$1*(E24+I24-J24-K24),0)</f>
        <v>538815</v>
      </c>
      <c r="M24" s="31" t="n">
        <f aca="false">E24+I24-J24-K24+L24</f>
        <v>95834357.2597044</v>
      </c>
      <c r="N24" s="31" t="n">
        <f aca="false">HLOOKUP(ROUND(AVERAGE(M12:M23)/10^6,0),Assumption!$B$2:$E$3,2,1)*M24</f>
        <v>0</v>
      </c>
      <c r="O24" s="31" t="n">
        <f aca="false">M24+N24</f>
        <v>95834357.2597044</v>
      </c>
      <c r="P24" s="31" t="n">
        <f aca="false">IF(A24=1,SA,MAX(0,SA-M23))</f>
        <v>1004455546.1402</v>
      </c>
      <c r="S24" s="2" t="n">
        <v>0</v>
      </c>
      <c r="T24" s="2" t="n">
        <v>0</v>
      </c>
      <c r="U24" s="2" t="n">
        <v>1</v>
      </c>
      <c r="V24" s="33" t="n">
        <v>1</v>
      </c>
    </row>
    <row r="25" customFormat="false" ht="15.75" hidden="false" customHeight="true" outlineLevel="0" collapsed="false">
      <c r="A25" s="2" t="n">
        <v>23</v>
      </c>
      <c r="B25" s="2" t="n">
        <v>2</v>
      </c>
      <c r="C25" s="2" t="n">
        <f aca="false">A25-(B25-1)*12</f>
        <v>11</v>
      </c>
      <c r="D25" s="2" t="n">
        <f aca="false">'thong tin khach hang'!$B$4+B25-1</f>
        <v>3</v>
      </c>
      <c r="E25" s="31" t="n">
        <f aca="false">IF(A25=1,0,O24)</f>
        <v>95834357.2597044</v>
      </c>
      <c r="F25" s="2" t="n">
        <f aca="true">TP*VLOOKUP('thong tin khach hang'!$E$10,$X$2:$Z$5,3,0)*OFFSET($S25,0,VLOOKUP('thong tin khach hang'!$E$10,$X$2:$Z$5,2,0))</f>
        <v>0</v>
      </c>
      <c r="G25" s="2" t="n">
        <f aca="true">EP*VLOOKUP('thong tin khach hang'!$E$10,$X$2:$Z$5,3,0)*OFFSET($S25,0,VLOOKUP('thong tin khach hang'!$E$10,$X$2:$Z$5,2,0))</f>
        <v>0</v>
      </c>
      <c r="H25" s="2" t="n">
        <f aca="false">F25*HLOOKUP(B25,Assumption!$A$10:$G$12,2,1)+G25*HLOOKUP(B25,Assumption!$A$10:$G$12,3,1)</f>
        <v>0</v>
      </c>
      <c r="I25" s="2" t="n">
        <f aca="false">F25+G25-H25</f>
        <v>0</v>
      </c>
      <c r="J25" s="32" t="n">
        <f aca="false">VLOOKUP(D25,Assumption!$O$3:$Q$103,IF('thong tin khach hang'!$B$3="Nam",2,3),0)/12*P25</f>
        <v>228845.532216463</v>
      </c>
      <c r="K25" s="2" t="n">
        <v>20000</v>
      </c>
      <c r="L25" s="31" t="n">
        <f aca="false">ROUND($L$1*(E25+I25-J25-K25),0)</f>
        <v>540454</v>
      </c>
      <c r="M25" s="31" t="n">
        <f aca="false">E25+I25-J25-K25+L25</f>
        <v>96125965.727488</v>
      </c>
      <c r="N25" s="31" t="n">
        <f aca="false">HLOOKUP(ROUND(AVERAGE(M13:M24)/10^6,0),Assumption!$B$2:$E$3,2,1)*M25</f>
        <v>0</v>
      </c>
      <c r="O25" s="31" t="n">
        <f aca="false">M25+N25</f>
        <v>96125965.727488</v>
      </c>
      <c r="P25" s="31" t="n">
        <f aca="false">IF(A25=1,SA,MAX(0,SA-M24))</f>
        <v>1004165642.7403</v>
      </c>
      <c r="S25" s="2" t="n">
        <v>0</v>
      </c>
      <c r="T25" s="2" t="n">
        <v>0</v>
      </c>
      <c r="U25" s="2" t="n">
        <v>0</v>
      </c>
      <c r="V25" s="33" t="n">
        <v>1</v>
      </c>
    </row>
    <row r="26" customFormat="false" ht="15.75" hidden="false" customHeight="true" outlineLevel="0" collapsed="false">
      <c r="A26" s="2" t="n">
        <v>24</v>
      </c>
      <c r="B26" s="2" t="n">
        <v>2</v>
      </c>
      <c r="C26" s="2" t="n">
        <f aca="false">A26-(B26-1)*12</f>
        <v>12</v>
      </c>
      <c r="D26" s="2" t="n">
        <f aca="false">'thong tin khach hang'!$B$4+B26-1</f>
        <v>3</v>
      </c>
      <c r="E26" s="31" t="n">
        <f aca="false">IF(A26=1,0,O25)</f>
        <v>96125965.727488</v>
      </c>
      <c r="F26" s="2" t="n">
        <f aca="true">TP*VLOOKUP('thong tin khach hang'!$E$10,$X$2:$Z$5,3,0)*OFFSET($S26,0,VLOOKUP('thong tin khach hang'!$E$10,$X$2:$Z$5,2,0))</f>
        <v>0</v>
      </c>
      <c r="G26" s="2" t="n">
        <f aca="true">EP*VLOOKUP('thong tin khach hang'!$E$10,$X$2:$Z$5,3,0)*OFFSET($S26,0,VLOOKUP('thong tin khach hang'!$E$10,$X$2:$Z$5,2,0))</f>
        <v>0</v>
      </c>
      <c r="H26" s="2" t="n">
        <f aca="false">F26*HLOOKUP(B26,Assumption!$A$10:$G$12,2,1)+G26*HLOOKUP(B26,Assumption!$A$10:$G$12,3,1)</f>
        <v>0</v>
      </c>
      <c r="I26" s="2" t="n">
        <f aca="false">F26+G26-H26</f>
        <v>0</v>
      </c>
      <c r="J26" s="32" t="n">
        <f aca="false">VLOOKUP(D26,Assumption!$O$3:$Q$103,IF('thong tin khach hang'!$B$3="Nam",2,3),0)/12*P26</f>
        <v>228779.075755329</v>
      </c>
      <c r="K26" s="2" t="n">
        <v>20000</v>
      </c>
      <c r="L26" s="31" t="n">
        <f aca="false">ROUND($L$1*(E26+I26-J26-K26),0)</f>
        <v>542104</v>
      </c>
      <c r="M26" s="31" t="n">
        <f aca="false">E26+I26-J26-K26+L26</f>
        <v>96419290.6517326</v>
      </c>
      <c r="N26" s="31" t="n">
        <f aca="false">HLOOKUP(ROUND(AVERAGE(M14:M25)/10^6,0),Assumption!$B$2:$E$3,2,1)*M26</f>
        <v>0</v>
      </c>
      <c r="O26" s="31" t="n">
        <f aca="false">M26+N26</f>
        <v>96419290.6517326</v>
      </c>
      <c r="P26" s="31" t="n">
        <f aca="false">IF(A26=1,SA,MAX(0,SA-M25))</f>
        <v>1003874034.27251</v>
      </c>
      <c r="S26" s="2" t="n">
        <v>0</v>
      </c>
      <c r="T26" s="2" t="n">
        <v>0</v>
      </c>
      <c r="U26" s="2" t="n">
        <v>0</v>
      </c>
      <c r="V26" s="33" t="n">
        <v>1</v>
      </c>
    </row>
    <row r="27" customFormat="false" ht="15.75" hidden="false" customHeight="true" outlineLevel="0" collapsed="false">
      <c r="A27" s="2" t="n">
        <v>25</v>
      </c>
      <c r="B27" s="2" t="n">
        <v>3</v>
      </c>
      <c r="C27" s="2" t="n">
        <f aca="false">A27-(B27-1)*12</f>
        <v>1</v>
      </c>
      <c r="D27" s="2" t="n">
        <f aca="false">'thong tin khach hang'!$B$4+B27-1</f>
        <v>4</v>
      </c>
      <c r="E27" s="31" t="n">
        <f aca="false">IF(A27=1,0,O26)</f>
        <v>96419290.6517326</v>
      </c>
      <c r="F27" s="2" t="n">
        <f aca="true">TP*VLOOKUP('thong tin khach hang'!$E$10,$X$2:$Z$5,3,0)*OFFSET($S27,0,VLOOKUP('thong tin khach hang'!$E$10,$X$2:$Z$5,2,0))</f>
        <v>30000000</v>
      </c>
      <c r="G27" s="2" t="n">
        <f aca="true">EP*VLOOKUP('thong tin khach hang'!$E$10,$X$2:$Z$5,3,0)*OFFSET($S27,0,VLOOKUP('thong tin khach hang'!$E$10,$X$2:$Z$5,2,0))</f>
        <v>30000000</v>
      </c>
      <c r="H27" s="2" t="n">
        <f aca="false">F27*HLOOKUP(B27,Assumption!$A$10:$G$12,2,1)+G27*HLOOKUP(B27,Assumption!$A$10:$G$12,3,1)</f>
        <v>7800000</v>
      </c>
      <c r="I27" s="2" t="n">
        <f aca="false">F27+G27-H27</f>
        <v>52200000</v>
      </c>
      <c r="J27" s="32" t="n">
        <f aca="false">VLOOKUP(D27,Assumption!$O$3:$Q$103,IF('thong tin khach hang'!$B$3="Nam",2,3),0)/12*P27</f>
        <v>228712.228120294</v>
      </c>
      <c r="K27" s="2" t="n">
        <v>20000</v>
      </c>
      <c r="L27" s="31" t="n">
        <f aca="false">ROUND($L$1*(E27+I27-J27-K27),0)</f>
        <v>838909</v>
      </c>
      <c r="M27" s="31" t="n">
        <f aca="false">E27+I27-J27-K27+L27</f>
        <v>149209487.423612</v>
      </c>
      <c r="N27" s="31" t="n">
        <f aca="false">HLOOKUP(ROUND(AVERAGE(M15:M26)/10^6,0),Assumption!$B$2:$E$3,2,1)*M27</f>
        <v>0</v>
      </c>
      <c r="O27" s="31" t="n">
        <f aca="false">M27+N27</f>
        <v>149209487.423612</v>
      </c>
      <c r="P27" s="31" t="n">
        <f aca="false">IF(A27=1,SA,MAX(0,SA-M26))</f>
        <v>1003580709.34827</v>
      </c>
      <c r="S27" s="2" t="n">
        <v>1</v>
      </c>
      <c r="T27" s="2" t="n">
        <v>1</v>
      </c>
      <c r="U27" s="2" t="n">
        <v>1</v>
      </c>
      <c r="V27" s="33" t="n">
        <v>1</v>
      </c>
    </row>
    <row r="28" customFormat="false" ht="15.75" hidden="false" customHeight="true" outlineLevel="0" collapsed="false">
      <c r="A28" s="2" t="n">
        <v>26</v>
      </c>
      <c r="B28" s="2" t="n">
        <v>3</v>
      </c>
      <c r="C28" s="2" t="n">
        <f aca="false">A28-(B28-1)*12</f>
        <v>2</v>
      </c>
      <c r="D28" s="2" t="n">
        <f aca="false">'thong tin khach hang'!$B$4+B28-1</f>
        <v>4</v>
      </c>
      <c r="E28" s="31" t="n">
        <f aca="false">IF(A28=1,0,O27)</f>
        <v>149209487.423612</v>
      </c>
      <c r="F28" s="2" t="n">
        <f aca="true">TP*VLOOKUP('thong tin khach hang'!$E$10,$X$2:$Z$5,3,0)*OFFSET($S28,0,VLOOKUP('thong tin khach hang'!$E$10,$X$2:$Z$5,2,0))</f>
        <v>0</v>
      </c>
      <c r="G28" s="2" t="n">
        <f aca="true">EP*VLOOKUP('thong tin khach hang'!$E$10,$X$2:$Z$5,3,0)*OFFSET($S28,0,VLOOKUP('thong tin khach hang'!$E$10,$X$2:$Z$5,2,0))</f>
        <v>0</v>
      </c>
      <c r="H28" s="2" t="n">
        <f aca="false">F28*HLOOKUP(B28,Assumption!$A$10:$G$12,2,1)+G28*HLOOKUP(B28,Assumption!$A$10:$G$12,3,1)</f>
        <v>0</v>
      </c>
      <c r="I28" s="2" t="n">
        <f aca="false">F28+G28-H28</f>
        <v>0</v>
      </c>
      <c r="J28" s="32" t="n">
        <f aca="false">VLOOKUP(D28,Assumption!$O$3:$Q$103,IF('thong tin khach hang'!$B$3="Nam",2,3),0)/12*P28</f>
        <v>216681.542980435</v>
      </c>
      <c r="K28" s="2" t="n">
        <v>20000</v>
      </c>
      <c r="L28" s="31" t="n">
        <f aca="false">ROUND($L$1*(E28+I28-J28-K28),0)</f>
        <v>842314</v>
      </c>
      <c r="M28" s="31" t="n">
        <f aca="false">E28+I28-J28-K28+L28</f>
        <v>149815119.880632</v>
      </c>
      <c r="N28" s="31" t="n">
        <f aca="false">HLOOKUP(ROUND(AVERAGE(M16:M27)/10^6,0),Assumption!$B$2:$E$3,2,1)*M28</f>
        <v>0</v>
      </c>
      <c r="O28" s="31" t="n">
        <f aca="false">M28+N28</f>
        <v>149815119.880632</v>
      </c>
      <c r="P28" s="31" t="n">
        <f aca="false">IF(A28=1,SA,MAX(0,SA-M27))</f>
        <v>950790512.576388</v>
      </c>
      <c r="S28" s="2" t="n">
        <v>0</v>
      </c>
      <c r="T28" s="2" t="n">
        <v>0</v>
      </c>
      <c r="U28" s="2" t="n">
        <v>0</v>
      </c>
      <c r="V28" s="33" t="n">
        <v>1</v>
      </c>
    </row>
    <row r="29" customFormat="false" ht="15.75" hidden="false" customHeight="true" outlineLevel="0" collapsed="false">
      <c r="A29" s="2" t="n">
        <v>27</v>
      </c>
      <c r="B29" s="2" t="n">
        <v>3</v>
      </c>
      <c r="C29" s="2" t="n">
        <f aca="false">A29-(B29-1)*12</f>
        <v>3</v>
      </c>
      <c r="D29" s="2" t="n">
        <f aca="false">'thong tin khach hang'!$B$4+B29-1</f>
        <v>4</v>
      </c>
      <c r="E29" s="31" t="n">
        <f aca="false">IF(A29=1,0,O28)</f>
        <v>149815119.880632</v>
      </c>
      <c r="F29" s="2" t="n">
        <f aca="true">TP*VLOOKUP('thong tin khach hang'!$E$10,$X$2:$Z$5,3,0)*OFFSET($S29,0,VLOOKUP('thong tin khach hang'!$E$10,$X$2:$Z$5,2,0))</f>
        <v>0</v>
      </c>
      <c r="G29" s="2" t="n">
        <f aca="true">EP*VLOOKUP('thong tin khach hang'!$E$10,$X$2:$Z$5,3,0)*OFFSET($S29,0,VLOOKUP('thong tin khach hang'!$E$10,$X$2:$Z$5,2,0))</f>
        <v>0</v>
      </c>
      <c r="H29" s="2" t="n">
        <f aca="false">F29*HLOOKUP(B29,Assumption!$A$10:$G$12,2,1)+G29*HLOOKUP(B29,Assumption!$A$10:$G$12,3,1)</f>
        <v>0</v>
      </c>
      <c r="I29" s="2" t="n">
        <f aca="false">F29+G29-H29</f>
        <v>0</v>
      </c>
      <c r="J29" s="32" t="n">
        <f aca="false">VLOOKUP(D29,Assumption!$O$3:$Q$103,IF('thong tin khach hang'!$B$3="Nam",2,3),0)/12*P29</f>
        <v>216543.52164605</v>
      </c>
      <c r="K29" s="2" t="n">
        <v>20000</v>
      </c>
      <c r="L29" s="31" t="n">
        <f aca="false">ROUND($L$1*(E29+I29-J29-K29),0)</f>
        <v>845739</v>
      </c>
      <c r="M29" s="31" t="n">
        <f aca="false">E29+I29-J29-K29+L29</f>
        <v>150424315.358986</v>
      </c>
      <c r="N29" s="31" t="n">
        <f aca="false">HLOOKUP(ROUND(AVERAGE(M17:M28)/10^6,0),Assumption!$B$2:$E$3,2,1)*M29</f>
        <v>0</v>
      </c>
      <c r="O29" s="31" t="n">
        <f aca="false">M29+N29</f>
        <v>150424315.358986</v>
      </c>
      <c r="P29" s="31" t="n">
        <f aca="false">IF(A29=1,SA,MAX(0,SA-M28))</f>
        <v>950184880.119368</v>
      </c>
      <c r="S29" s="2" t="n">
        <v>0</v>
      </c>
      <c r="T29" s="2" t="n">
        <v>0</v>
      </c>
      <c r="U29" s="2" t="n">
        <v>0</v>
      </c>
      <c r="V29" s="33" t="n">
        <v>1</v>
      </c>
    </row>
    <row r="30" customFormat="false" ht="15.75" hidden="false" customHeight="true" outlineLevel="0" collapsed="false">
      <c r="A30" s="2" t="n">
        <v>28</v>
      </c>
      <c r="B30" s="2" t="n">
        <v>3</v>
      </c>
      <c r="C30" s="2" t="n">
        <f aca="false">A30-(B30-1)*12</f>
        <v>4</v>
      </c>
      <c r="D30" s="2" t="n">
        <f aca="false">'thong tin khach hang'!$B$4+B30-1</f>
        <v>4</v>
      </c>
      <c r="E30" s="31" t="n">
        <f aca="false">IF(A30=1,0,O29)</f>
        <v>150424315.358986</v>
      </c>
      <c r="F30" s="2" t="n">
        <f aca="true">TP*VLOOKUP('thong tin khach hang'!$E$10,$X$2:$Z$5,3,0)*OFFSET($S30,0,VLOOKUP('thong tin khach hang'!$E$10,$X$2:$Z$5,2,0))</f>
        <v>0</v>
      </c>
      <c r="G30" s="2" t="n">
        <f aca="true">EP*VLOOKUP('thong tin khach hang'!$E$10,$X$2:$Z$5,3,0)*OFFSET($S30,0,VLOOKUP('thong tin khach hang'!$E$10,$X$2:$Z$5,2,0))</f>
        <v>0</v>
      </c>
      <c r="H30" s="2" t="n">
        <f aca="false">F30*HLOOKUP(B30,Assumption!$A$10:$G$12,2,1)+G30*HLOOKUP(B30,Assumption!$A$10:$G$12,3,1)</f>
        <v>0</v>
      </c>
      <c r="I30" s="2" t="n">
        <f aca="false">F30+G30-H30</f>
        <v>0</v>
      </c>
      <c r="J30" s="32" t="n">
        <f aca="false">VLOOKUP(D30,Assumption!$O$3:$Q$103,IF('thong tin khach hang'!$B$3="Nam",2,3),0)/12*P30</f>
        <v>216404.68831265</v>
      </c>
      <c r="K30" s="2" t="n">
        <v>20000</v>
      </c>
      <c r="L30" s="31" t="n">
        <f aca="false">ROUND($L$1*(E30+I30-J30-K30),0)</f>
        <v>849184</v>
      </c>
      <c r="M30" s="31" t="n">
        <f aca="false">E30+I30-J30-K30+L30</f>
        <v>151037094.670673</v>
      </c>
      <c r="N30" s="31" t="n">
        <f aca="false">HLOOKUP(ROUND(AVERAGE(M18:M29)/10^6,0),Assumption!$B$2:$E$3,2,1)*M30</f>
        <v>0</v>
      </c>
      <c r="O30" s="31" t="n">
        <f aca="false">M30+N30</f>
        <v>151037094.670673</v>
      </c>
      <c r="P30" s="31" t="n">
        <f aca="false">IF(A30=1,SA,MAX(0,SA-M29))</f>
        <v>949575684.641014</v>
      </c>
      <c r="S30" s="2" t="n">
        <v>0</v>
      </c>
      <c r="T30" s="2" t="n">
        <v>0</v>
      </c>
      <c r="U30" s="2" t="n">
        <v>1</v>
      </c>
      <c r="V30" s="33" t="n">
        <v>1</v>
      </c>
    </row>
    <row r="31" customFormat="false" ht="15.75" hidden="false" customHeight="true" outlineLevel="0" collapsed="false">
      <c r="A31" s="2" t="n">
        <v>29</v>
      </c>
      <c r="B31" s="2" t="n">
        <v>3</v>
      </c>
      <c r="C31" s="2" t="n">
        <f aca="false">A31-(B31-1)*12</f>
        <v>5</v>
      </c>
      <c r="D31" s="2" t="n">
        <f aca="false">'thong tin khach hang'!$B$4+B31-1</f>
        <v>4</v>
      </c>
      <c r="E31" s="31" t="n">
        <f aca="false">IF(A31=1,0,O30)</f>
        <v>151037094.670673</v>
      </c>
      <c r="F31" s="2" t="n">
        <f aca="true">TP*VLOOKUP('thong tin khach hang'!$E$10,$X$2:$Z$5,3,0)*OFFSET($S31,0,VLOOKUP('thong tin khach hang'!$E$10,$X$2:$Z$5,2,0))</f>
        <v>0</v>
      </c>
      <c r="G31" s="2" t="n">
        <f aca="true">EP*VLOOKUP('thong tin khach hang'!$E$10,$X$2:$Z$5,3,0)*OFFSET($S31,0,VLOOKUP('thong tin khach hang'!$E$10,$X$2:$Z$5,2,0))</f>
        <v>0</v>
      </c>
      <c r="H31" s="2" t="n">
        <f aca="false">F31*HLOOKUP(B31,Assumption!$A$10:$G$12,2,1)+G31*HLOOKUP(B31,Assumption!$A$10:$G$12,3,1)</f>
        <v>0</v>
      </c>
      <c r="I31" s="2" t="n">
        <f aca="false">F31+G31-H31</f>
        <v>0</v>
      </c>
      <c r="J31" s="32" t="n">
        <f aca="false">VLOOKUP(D31,Assumption!$O$3:$Q$103,IF('thong tin khach hang'!$B$3="Nam",2,3),0)/12*P31</f>
        <v>216265.038237258</v>
      </c>
      <c r="K31" s="2" t="n">
        <v>20000</v>
      </c>
      <c r="L31" s="31" t="n">
        <f aca="false">ROUND($L$1*(E31+I31-J31-K31),0)</f>
        <v>852650</v>
      </c>
      <c r="M31" s="31" t="n">
        <f aca="false">E31+I31-J31-K31+L31</f>
        <v>151653479.632436</v>
      </c>
      <c r="N31" s="31" t="n">
        <f aca="false">HLOOKUP(ROUND(AVERAGE(M19:M30)/10^6,0),Assumption!$B$2:$E$3,2,1)*M31</f>
        <v>0</v>
      </c>
      <c r="O31" s="31" t="n">
        <f aca="false">M31+N31</f>
        <v>151653479.632436</v>
      </c>
      <c r="P31" s="31" t="n">
        <f aca="false">IF(A31=1,SA,MAX(0,SA-M30))</f>
        <v>948962905.329327</v>
      </c>
      <c r="S31" s="2" t="n">
        <v>0</v>
      </c>
      <c r="T31" s="2" t="n">
        <v>0</v>
      </c>
      <c r="U31" s="2" t="n">
        <v>0</v>
      </c>
      <c r="V31" s="33" t="n">
        <v>1</v>
      </c>
    </row>
    <row r="32" customFormat="false" ht="15.75" hidden="false" customHeight="true" outlineLevel="0" collapsed="false">
      <c r="A32" s="2" t="n">
        <v>30</v>
      </c>
      <c r="B32" s="2" t="n">
        <v>3</v>
      </c>
      <c r="C32" s="2" t="n">
        <f aca="false">A32-(B32-1)*12</f>
        <v>6</v>
      </c>
      <c r="D32" s="2" t="n">
        <f aca="false">'thong tin khach hang'!$B$4+B32-1</f>
        <v>4</v>
      </c>
      <c r="E32" s="31" t="n">
        <f aca="false">IF(A32=1,0,O31)</f>
        <v>151653479.632436</v>
      </c>
      <c r="F32" s="2" t="n">
        <f aca="true">TP*VLOOKUP('thong tin khach hang'!$E$10,$X$2:$Z$5,3,0)*OFFSET($S32,0,VLOOKUP('thong tin khach hang'!$E$10,$X$2:$Z$5,2,0))</f>
        <v>0</v>
      </c>
      <c r="G32" s="2" t="n">
        <f aca="true">EP*VLOOKUP('thong tin khach hang'!$E$10,$X$2:$Z$5,3,0)*OFFSET($S32,0,VLOOKUP('thong tin khach hang'!$E$10,$X$2:$Z$5,2,0))</f>
        <v>0</v>
      </c>
      <c r="H32" s="2" t="n">
        <f aca="false">F32*HLOOKUP(B32,Assumption!$A$10:$G$12,2,1)+G32*HLOOKUP(B32,Assumption!$A$10:$G$12,3,1)</f>
        <v>0</v>
      </c>
      <c r="I32" s="2" t="n">
        <f aca="false">F32+G32-H32</f>
        <v>0</v>
      </c>
      <c r="J32" s="32" t="n">
        <f aca="false">VLOOKUP(D32,Assumption!$O$3:$Q$103,IF('thong tin khach hang'!$B$3="Nam",2,3),0)/12*P32</f>
        <v>216124.566447923</v>
      </c>
      <c r="K32" s="2" t="n">
        <v>20000</v>
      </c>
      <c r="L32" s="31" t="n">
        <f aca="false">ROUND($L$1*(E32+I32-J32-K32),0)</f>
        <v>856136</v>
      </c>
      <c r="M32" s="31" t="n">
        <f aca="false">E32+I32-J32-K32+L32</f>
        <v>152273491.065988</v>
      </c>
      <c r="N32" s="31" t="n">
        <f aca="false">HLOOKUP(ROUND(AVERAGE(M20:M31)/10^6,0),Assumption!$B$2:$E$3,2,1)*M32</f>
        <v>0</v>
      </c>
      <c r="O32" s="31" t="n">
        <f aca="false">M32+N32</f>
        <v>152273491.065988</v>
      </c>
      <c r="P32" s="31" t="n">
        <f aca="false">IF(A32=1,SA,MAX(0,SA-M31))</f>
        <v>948346520.367564</v>
      </c>
      <c r="S32" s="2" t="n">
        <v>0</v>
      </c>
      <c r="T32" s="2" t="n">
        <v>0</v>
      </c>
      <c r="U32" s="2" t="n">
        <v>0</v>
      </c>
      <c r="V32" s="33" t="n">
        <v>1</v>
      </c>
    </row>
    <row r="33" customFormat="false" ht="15.75" hidden="false" customHeight="true" outlineLevel="0" collapsed="false">
      <c r="A33" s="2" t="n">
        <v>31</v>
      </c>
      <c r="B33" s="2" t="n">
        <v>3</v>
      </c>
      <c r="C33" s="2" t="n">
        <f aca="false">A33-(B33-1)*12</f>
        <v>7</v>
      </c>
      <c r="D33" s="2" t="n">
        <f aca="false">'thong tin khach hang'!$B$4+B33-1</f>
        <v>4</v>
      </c>
      <c r="E33" s="31" t="n">
        <f aca="false">IF(A33=1,0,O32)</f>
        <v>152273491.065988</v>
      </c>
      <c r="F33" s="2" t="n">
        <f aca="true">TP*VLOOKUP('thong tin khach hang'!$E$10,$X$2:$Z$5,3,0)*OFFSET($S33,0,VLOOKUP('thong tin khach hang'!$E$10,$X$2:$Z$5,2,0))</f>
        <v>0</v>
      </c>
      <c r="G33" s="2" t="n">
        <f aca="true">EP*VLOOKUP('thong tin khach hang'!$E$10,$X$2:$Z$5,3,0)*OFFSET($S33,0,VLOOKUP('thong tin khach hang'!$E$10,$X$2:$Z$5,2,0))</f>
        <v>0</v>
      </c>
      <c r="H33" s="2" t="n">
        <f aca="false">F33*HLOOKUP(B33,Assumption!$A$10:$G$12,2,1)+G33*HLOOKUP(B33,Assumption!$A$10:$G$12,3,1)</f>
        <v>0</v>
      </c>
      <c r="I33" s="2" t="n">
        <f aca="false">F33+G33-H33</f>
        <v>0</v>
      </c>
      <c r="J33" s="32" t="n">
        <f aca="false">VLOOKUP(D33,Assumption!$O$3:$Q$103,IF('thong tin khach hang'!$B$3="Nam",2,3),0)/12*P33</f>
        <v>215983.268199454</v>
      </c>
      <c r="K33" s="2" t="n">
        <v>20000</v>
      </c>
      <c r="L33" s="31" t="n">
        <f aca="false">ROUND($L$1*(E33+I33-J33-K33),0)</f>
        <v>859642</v>
      </c>
      <c r="M33" s="31" t="n">
        <f aca="false">E33+I33-J33-K33+L33</f>
        <v>152897149.797789</v>
      </c>
      <c r="N33" s="31" t="n">
        <f aca="false">HLOOKUP(ROUND(AVERAGE(M21:M32)/10^6,0),Assumption!$B$2:$E$3,2,1)*M33</f>
        <v>0</v>
      </c>
      <c r="O33" s="31" t="n">
        <f aca="false">M33+N33</f>
        <v>152897149.797789</v>
      </c>
      <c r="P33" s="31" t="n">
        <f aca="false">IF(A33=1,SA,MAX(0,SA-M32))</f>
        <v>947726508.934012</v>
      </c>
      <c r="S33" s="2" t="n">
        <v>0</v>
      </c>
      <c r="T33" s="2" t="n">
        <v>1</v>
      </c>
      <c r="U33" s="2" t="n">
        <v>1</v>
      </c>
      <c r="V33" s="33" t="n">
        <v>1</v>
      </c>
    </row>
    <row r="34" customFormat="false" ht="15.75" hidden="false" customHeight="true" outlineLevel="0" collapsed="false">
      <c r="A34" s="2" t="n">
        <v>32</v>
      </c>
      <c r="B34" s="2" t="n">
        <v>3</v>
      </c>
      <c r="C34" s="2" t="n">
        <f aca="false">A34-(B34-1)*12</f>
        <v>8</v>
      </c>
      <c r="D34" s="2" t="n">
        <f aca="false">'thong tin khach hang'!$B$4+B34-1</f>
        <v>4</v>
      </c>
      <c r="E34" s="31" t="n">
        <f aca="false">IF(A34=1,0,O33)</f>
        <v>152897149.797789</v>
      </c>
      <c r="F34" s="2" t="n">
        <f aca="true">TP*VLOOKUP('thong tin khach hang'!$E$10,$X$2:$Z$5,3,0)*OFFSET($S34,0,VLOOKUP('thong tin khach hang'!$E$10,$X$2:$Z$5,2,0))</f>
        <v>0</v>
      </c>
      <c r="G34" s="2" t="n">
        <f aca="true">EP*VLOOKUP('thong tin khach hang'!$E$10,$X$2:$Z$5,3,0)*OFFSET($S34,0,VLOOKUP('thong tin khach hang'!$E$10,$X$2:$Z$5,2,0))</f>
        <v>0</v>
      </c>
      <c r="H34" s="2" t="n">
        <f aca="false">F34*HLOOKUP(B34,Assumption!$A$10:$G$12,2,1)+G34*HLOOKUP(B34,Assumption!$A$10:$G$12,3,1)</f>
        <v>0</v>
      </c>
      <c r="I34" s="2" t="n">
        <f aca="false">F34+G34-H34</f>
        <v>0</v>
      </c>
      <c r="J34" s="32" t="n">
        <f aca="false">VLOOKUP(D34,Assumption!$O$3:$Q$103,IF('thong tin khach hang'!$B$3="Nam",2,3),0)/12*P34</f>
        <v>215841.138745581</v>
      </c>
      <c r="K34" s="2" t="n">
        <v>20000</v>
      </c>
      <c r="L34" s="31" t="n">
        <f aca="false">ROUND($L$1*(E34+I34-J34-K34),0)</f>
        <v>863169</v>
      </c>
      <c r="M34" s="31" t="n">
        <f aca="false">E34+I34-J34-K34+L34</f>
        <v>153524477.659043</v>
      </c>
      <c r="N34" s="31" t="n">
        <f aca="false">HLOOKUP(ROUND(AVERAGE(M22:M33)/10^6,0),Assumption!$B$2:$E$3,2,1)*M34</f>
        <v>0</v>
      </c>
      <c r="O34" s="31" t="n">
        <f aca="false">M34+N34</f>
        <v>153524477.659043</v>
      </c>
      <c r="P34" s="31" t="n">
        <f aca="false">IF(A34=1,SA,MAX(0,SA-M33))</f>
        <v>947102850.202211</v>
      </c>
      <c r="S34" s="2" t="n">
        <v>0</v>
      </c>
      <c r="T34" s="2" t="n">
        <v>0</v>
      </c>
      <c r="U34" s="2" t="n">
        <v>0</v>
      </c>
      <c r="V34" s="33" t="n">
        <v>1</v>
      </c>
    </row>
    <row r="35" customFormat="false" ht="15.75" hidden="false" customHeight="true" outlineLevel="0" collapsed="false">
      <c r="A35" s="2" t="n">
        <v>33</v>
      </c>
      <c r="B35" s="2" t="n">
        <v>3</v>
      </c>
      <c r="C35" s="2" t="n">
        <f aca="false">A35-(B35-1)*12</f>
        <v>9</v>
      </c>
      <c r="D35" s="2" t="n">
        <f aca="false">'thong tin khach hang'!$B$4+B35-1</f>
        <v>4</v>
      </c>
      <c r="E35" s="31" t="n">
        <f aca="false">IF(A35=1,0,O34)</f>
        <v>153524477.659043</v>
      </c>
      <c r="F35" s="2" t="n">
        <f aca="true">TP*VLOOKUP('thong tin khach hang'!$E$10,$X$2:$Z$5,3,0)*OFFSET($S35,0,VLOOKUP('thong tin khach hang'!$E$10,$X$2:$Z$5,2,0))</f>
        <v>0</v>
      </c>
      <c r="G35" s="2" t="n">
        <f aca="true">EP*VLOOKUP('thong tin khach hang'!$E$10,$X$2:$Z$5,3,0)*OFFSET($S35,0,VLOOKUP('thong tin khach hang'!$E$10,$X$2:$Z$5,2,0))</f>
        <v>0</v>
      </c>
      <c r="H35" s="2" t="n">
        <f aca="false">F35*HLOOKUP(B35,Assumption!$A$10:$G$12,2,1)+G35*HLOOKUP(B35,Assumption!$A$10:$G$12,3,1)</f>
        <v>0</v>
      </c>
      <c r="I35" s="2" t="n">
        <f aca="false">F35+G35-H35</f>
        <v>0</v>
      </c>
      <c r="J35" s="32" t="n">
        <f aca="false">VLOOKUP(D35,Assumption!$O$3:$Q$103,IF('thong tin khach hang'!$B$3="Nam",2,3),0)/12*P35</f>
        <v>215698.173111056</v>
      </c>
      <c r="K35" s="2" t="n">
        <v>20000</v>
      </c>
      <c r="L35" s="31" t="n">
        <f aca="false">ROUND($L$1*(E35+I35-J35-K35),0)</f>
        <v>866717</v>
      </c>
      <c r="M35" s="31" t="n">
        <f aca="false">E35+I35-J35-K35+L35</f>
        <v>154155496.485932</v>
      </c>
      <c r="N35" s="31" t="n">
        <f aca="false">HLOOKUP(ROUND(AVERAGE(M23:M34)/10^6,0),Assumption!$B$2:$E$3,2,1)*M35</f>
        <v>0</v>
      </c>
      <c r="O35" s="31" t="n">
        <f aca="false">M35+N35</f>
        <v>154155496.485932</v>
      </c>
      <c r="P35" s="31" t="n">
        <f aca="false">IF(A35=1,SA,MAX(0,SA-M34))</f>
        <v>946475522.340957</v>
      </c>
      <c r="S35" s="2" t="n">
        <v>0</v>
      </c>
      <c r="T35" s="2" t="n">
        <v>0</v>
      </c>
      <c r="U35" s="2" t="n">
        <v>0</v>
      </c>
      <c r="V35" s="33" t="n">
        <v>1</v>
      </c>
    </row>
    <row r="36" customFormat="false" ht="15.75" hidden="false" customHeight="true" outlineLevel="0" collapsed="false">
      <c r="A36" s="2" t="n">
        <v>34</v>
      </c>
      <c r="B36" s="2" t="n">
        <v>3</v>
      </c>
      <c r="C36" s="2" t="n">
        <f aca="false">A36-(B36-1)*12</f>
        <v>10</v>
      </c>
      <c r="D36" s="2" t="n">
        <f aca="false">'thong tin khach hang'!$B$4+B36-1</f>
        <v>4</v>
      </c>
      <c r="E36" s="31" t="n">
        <f aca="false">IF(A36=1,0,O35)</f>
        <v>154155496.485932</v>
      </c>
      <c r="F36" s="2" t="n">
        <f aca="true">TP*VLOOKUP('thong tin khach hang'!$E$10,$X$2:$Z$5,3,0)*OFFSET($S36,0,VLOOKUP('thong tin khach hang'!$E$10,$X$2:$Z$5,2,0))</f>
        <v>0</v>
      </c>
      <c r="G36" s="2" t="n">
        <f aca="true">EP*VLOOKUP('thong tin khach hang'!$E$10,$X$2:$Z$5,3,0)*OFFSET($S36,0,VLOOKUP('thong tin khach hang'!$E$10,$X$2:$Z$5,2,0))</f>
        <v>0</v>
      </c>
      <c r="H36" s="2" t="n">
        <f aca="false">F36*HLOOKUP(B36,Assumption!$A$10:$G$12,2,1)+G36*HLOOKUP(B36,Assumption!$A$10:$G$12,3,1)</f>
        <v>0</v>
      </c>
      <c r="I36" s="2" t="n">
        <f aca="false">F36+G36-H36</f>
        <v>0</v>
      </c>
      <c r="J36" s="32" t="n">
        <f aca="false">VLOOKUP(D36,Assumption!$O$3:$Q$103,IF('thong tin khach hang'!$B$3="Nam",2,3),0)/12*P36</f>
        <v>215554.366319495</v>
      </c>
      <c r="K36" s="2" t="n">
        <v>20000</v>
      </c>
      <c r="L36" s="31" t="n">
        <f aca="false">ROUND($L$1*(E36+I36-J36-K36),0)</f>
        <v>870286</v>
      </c>
      <c r="M36" s="31" t="n">
        <f aca="false">E36+I36-J36-K36+L36</f>
        <v>154790228.119612</v>
      </c>
      <c r="N36" s="31" t="n">
        <f aca="false">HLOOKUP(ROUND(AVERAGE(M24:M35)/10^6,0),Assumption!$B$2:$E$3,2,1)*M36</f>
        <v>0</v>
      </c>
      <c r="O36" s="31" t="n">
        <f aca="false">M36+N36</f>
        <v>154790228.119612</v>
      </c>
      <c r="P36" s="31" t="n">
        <f aca="false">IF(A36=1,SA,MAX(0,SA-M35))</f>
        <v>945844503.514068</v>
      </c>
      <c r="S36" s="2" t="n">
        <v>0</v>
      </c>
      <c r="T36" s="2" t="n">
        <v>0</v>
      </c>
      <c r="U36" s="2" t="n">
        <v>1</v>
      </c>
      <c r="V36" s="33" t="n">
        <v>1</v>
      </c>
    </row>
    <row r="37" customFormat="false" ht="15.75" hidden="false" customHeight="true" outlineLevel="0" collapsed="false">
      <c r="A37" s="2" t="n">
        <v>35</v>
      </c>
      <c r="B37" s="2" t="n">
        <v>3</v>
      </c>
      <c r="C37" s="2" t="n">
        <f aca="false">A37-(B37-1)*12</f>
        <v>11</v>
      </c>
      <c r="D37" s="2" t="n">
        <f aca="false">'thong tin khach hang'!$B$4+B37-1</f>
        <v>4</v>
      </c>
      <c r="E37" s="31" t="n">
        <f aca="false">IF(A37=1,0,O36)</f>
        <v>154790228.119612</v>
      </c>
      <c r="F37" s="2" t="n">
        <f aca="true">TP*VLOOKUP('thong tin khach hang'!$E$10,$X$2:$Z$5,3,0)*OFFSET($S37,0,VLOOKUP('thong tin khach hang'!$E$10,$X$2:$Z$5,2,0))</f>
        <v>0</v>
      </c>
      <c r="G37" s="2" t="n">
        <f aca="true">EP*VLOOKUP('thong tin khach hang'!$E$10,$X$2:$Z$5,3,0)*OFFSET($S37,0,VLOOKUP('thong tin khach hang'!$E$10,$X$2:$Z$5,2,0))</f>
        <v>0</v>
      </c>
      <c r="H37" s="2" t="n">
        <f aca="false">F37*HLOOKUP(B37,Assumption!$A$10:$G$12,2,1)+G37*HLOOKUP(B37,Assumption!$A$10:$G$12,3,1)</f>
        <v>0</v>
      </c>
      <c r="I37" s="2" t="n">
        <f aca="false">F37+G37-H37</f>
        <v>0</v>
      </c>
      <c r="J37" s="32" t="n">
        <f aca="false">VLOOKUP(D37,Assumption!$O$3:$Q$103,IF('thong tin khach hang'!$B$3="Nam",2,3),0)/12*P37</f>
        <v>215409.713393383</v>
      </c>
      <c r="K37" s="2" t="n">
        <v>20000</v>
      </c>
      <c r="L37" s="31" t="n">
        <f aca="false">ROUND($L$1*(E37+I37-J37-K37),0)</f>
        <v>873875</v>
      </c>
      <c r="M37" s="31" t="n">
        <f aca="false">E37+I37-J37-K37+L37</f>
        <v>155428693.406219</v>
      </c>
      <c r="N37" s="31" t="n">
        <f aca="false">HLOOKUP(ROUND(AVERAGE(M25:M36)/10^6,0),Assumption!$B$2:$E$3,2,1)*M37</f>
        <v>0</v>
      </c>
      <c r="O37" s="31" t="n">
        <f aca="false">M37+N37</f>
        <v>155428693.406219</v>
      </c>
      <c r="P37" s="31" t="n">
        <f aca="false">IF(A37=1,SA,MAX(0,SA-M36))</f>
        <v>945209771.880388</v>
      </c>
      <c r="S37" s="2" t="n">
        <v>0</v>
      </c>
      <c r="T37" s="2" t="n">
        <v>0</v>
      </c>
      <c r="U37" s="2" t="n">
        <v>0</v>
      </c>
      <c r="V37" s="33" t="n">
        <v>1</v>
      </c>
    </row>
    <row r="38" customFormat="false" ht="15.75" hidden="false" customHeight="true" outlineLevel="0" collapsed="false">
      <c r="A38" s="2" t="n">
        <v>36</v>
      </c>
      <c r="B38" s="2" t="n">
        <v>3</v>
      </c>
      <c r="C38" s="2" t="n">
        <f aca="false">A38-(B38-1)*12</f>
        <v>12</v>
      </c>
      <c r="D38" s="2" t="n">
        <f aca="false">'thong tin khach hang'!$B$4+B38-1</f>
        <v>4</v>
      </c>
      <c r="E38" s="31" t="n">
        <f aca="false">IF(A38=1,0,O37)</f>
        <v>155428693.406219</v>
      </c>
      <c r="F38" s="2" t="n">
        <f aca="true">TP*VLOOKUP('thong tin khach hang'!$E$10,$X$2:$Z$5,3,0)*OFFSET($S38,0,VLOOKUP('thong tin khach hang'!$E$10,$X$2:$Z$5,2,0))</f>
        <v>0</v>
      </c>
      <c r="G38" s="2" t="n">
        <f aca="true">EP*VLOOKUP('thong tin khach hang'!$E$10,$X$2:$Z$5,3,0)*OFFSET($S38,0,VLOOKUP('thong tin khach hang'!$E$10,$X$2:$Z$5,2,0))</f>
        <v>0</v>
      </c>
      <c r="H38" s="2" t="n">
        <f aca="false">F38*HLOOKUP(B38,Assumption!$A$10:$G$12,2,1)+G38*HLOOKUP(B38,Assumption!$A$10:$G$12,3,1)</f>
        <v>0</v>
      </c>
      <c r="I38" s="2" t="n">
        <f aca="false">F38+G38-H38</f>
        <v>0</v>
      </c>
      <c r="J38" s="32" t="n">
        <f aca="false">VLOOKUP(D38,Assumption!$O$3:$Q$103,IF('thong tin khach hang'!$B$3="Nam",2,3),0)/12*P38</f>
        <v>215264.209581963</v>
      </c>
      <c r="K38" s="2" t="n">
        <v>20000</v>
      </c>
      <c r="L38" s="31" t="n">
        <f aca="false">ROUND($L$1*(E38+I38-J38-K38),0)</f>
        <v>877486</v>
      </c>
      <c r="M38" s="31" t="n">
        <f aca="false">E38+I38-J38-K38+L38</f>
        <v>156070915.196637</v>
      </c>
      <c r="N38" s="31" t="n">
        <f aca="false">HLOOKUP(ROUND(AVERAGE(M26:M37)/10^6,0),Assumption!$B$2:$E$3,2,1)*M38</f>
        <v>0</v>
      </c>
      <c r="O38" s="31" t="n">
        <f aca="false">M38+N38</f>
        <v>156070915.196637</v>
      </c>
      <c r="P38" s="31" t="n">
        <f aca="false">IF(A38=1,SA,MAX(0,SA-M37))</f>
        <v>944571306.593781</v>
      </c>
      <c r="S38" s="2" t="n">
        <v>0</v>
      </c>
      <c r="T38" s="2" t="n">
        <v>0</v>
      </c>
      <c r="U38" s="2" t="n">
        <v>0</v>
      </c>
      <c r="V38" s="33" t="n">
        <v>1</v>
      </c>
    </row>
    <row r="39" customFormat="false" ht="15.75" hidden="false" customHeight="true" outlineLevel="0" collapsed="false">
      <c r="A39" s="2" t="n">
        <v>37</v>
      </c>
      <c r="B39" s="2" t="n">
        <v>4</v>
      </c>
      <c r="C39" s="2" t="n">
        <f aca="false">A39-(B39-1)*12</f>
        <v>1</v>
      </c>
      <c r="D39" s="2" t="n">
        <f aca="false">'thong tin khach hang'!$B$4+B39-1</f>
        <v>5</v>
      </c>
      <c r="E39" s="31" t="n">
        <f aca="false">IF(A39=1,0,O38)</f>
        <v>156070915.196637</v>
      </c>
      <c r="F39" s="2" t="n">
        <f aca="true">TP*VLOOKUP('thong tin khach hang'!$E$10,$X$2:$Z$5,3,0)*OFFSET($S39,0,VLOOKUP('thong tin khach hang'!$E$10,$X$2:$Z$5,2,0))</f>
        <v>30000000</v>
      </c>
      <c r="G39" s="2" t="n">
        <f aca="true">EP*VLOOKUP('thong tin khach hang'!$E$10,$X$2:$Z$5,3,0)*OFFSET($S39,0,VLOOKUP('thong tin khach hang'!$E$10,$X$2:$Z$5,2,0))</f>
        <v>30000000</v>
      </c>
      <c r="H39" s="2" t="n">
        <f aca="false">F39*HLOOKUP(B39,Assumption!$A$10:$G$12,2,1)+G39*HLOOKUP(B39,Assumption!$A$10:$G$12,3,1)</f>
        <v>6300000</v>
      </c>
      <c r="I39" s="2" t="n">
        <f aca="false">F39+G39-H39</f>
        <v>53700000</v>
      </c>
      <c r="J39" s="32" t="n">
        <f aca="false">VLOOKUP(D39,Assumption!$O$3:$Q$103,IF('thong tin khach hang'!$B$3="Nam",2,3),0)/12*P39</f>
        <v>215117.849677607</v>
      </c>
      <c r="K39" s="2" t="n">
        <v>20000</v>
      </c>
      <c r="L39" s="31" t="n">
        <f aca="false">ROUND($L$1*(E39+I39-J39-K39),0)</f>
        <v>1184746</v>
      </c>
      <c r="M39" s="31" t="n">
        <f aca="false">E39+I39-J39-K39+L39</f>
        <v>210720543.346959</v>
      </c>
      <c r="N39" s="31" t="n">
        <f aca="false">HLOOKUP(ROUND(AVERAGE(M27:M38)/10^6,0),Assumption!$B$2:$E$3,2,1)*M39</f>
        <v>0</v>
      </c>
      <c r="O39" s="31" t="n">
        <f aca="false">M39+N39</f>
        <v>210720543.346959</v>
      </c>
      <c r="P39" s="31" t="n">
        <f aca="false">IF(A39=1,SA,MAX(0,SA-M38))</f>
        <v>943929084.803363</v>
      </c>
      <c r="S39" s="2" t="n">
        <v>1</v>
      </c>
      <c r="T39" s="2" t="n">
        <v>1</v>
      </c>
      <c r="U39" s="2" t="n">
        <v>1</v>
      </c>
      <c r="V39" s="33" t="n">
        <v>1</v>
      </c>
    </row>
    <row r="40" customFormat="false" ht="15.75" hidden="false" customHeight="true" outlineLevel="0" collapsed="false">
      <c r="A40" s="2" t="n">
        <v>38</v>
      </c>
      <c r="B40" s="2" t="n">
        <v>4</v>
      </c>
      <c r="C40" s="2" t="n">
        <f aca="false">A40-(B40-1)*12</f>
        <v>2</v>
      </c>
      <c r="D40" s="2" t="n">
        <f aca="false">'thong tin khach hang'!$B$4+B40-1</f>
        <v>5</v>
      </c>
      <c r="E40" s="31" t="n">
        <f aca="false">IF(A40=1,0,O39)</f>
        <v>210720543.346959</v>
      </c>
      <c r="F40" s="2" t="n">
        <f aca="true">TP*VLOOKUP('thong tin khach hang'!$E$10,$X$2:$Z$5,3,0)*OFFSET($S40,0,VLOOKUP('thong tin khach hang'!$E$10,$X$2:$Z$5,2,0))</f>
        <v>0</v>
      </c>
      <c r="G40" s="2" t="n">
        <f aca="true">EP*VLOOKUP('thong tin khach hang'!$E$10,$X$2:$Z$5,3,0)*OFFSET($S40,0,VLOOKUP('thong tin khach hang'!$E$10,$X$2:$Z$5,2,0))</f>
        <v>0</v>
      </c>
      <c r="H40" s="2" t="n">
        <f aca="false">F40*HLOOKUP(B40,Assumption!$A$10:$G$12,2,1)+G40*HLOOKUP(B40,Assumption!$A$10:$G$12,3,1)</f>
        <v>0</v>
      </c>
      <c r="I40" s="2" t="n">
        <f aca="false">F40+G40-H40</f>
        <v>0</v>
      </c>
      <c r="J40" s="32" t="n">
        <f aca="false">VLOOKUP(D40,Assumption!$O$3:$Q$103,IF('thong tin khach hang'!$B$3="Nam",2,3),0)/12*P40</f>
        <v>202663.407196022</v>
      </c>
      <c r="K40" s="2" t="n">
        <v>20000</v>
      </c>
      <c r="L40" s="31" t="n">
        <f aca="false">ROUND($L$1*(E40+I40-J40-K40),0)</f>
        <v>1190186</v>
      </c>
      <c r="M40" s="31" t="n">
        <f aca="false">E40+I40-J40-K40+L40</f>
        <v>211688065.939763</v>
      </c>
      <c r="N40" s="31" t="n">
        <f aca="false">HLOOKUP(ROUND(AVERAGE(M28:M39)/10^6,0),Assumption!$B$2:$E$3,2,1)*M40</f>
        <v>0</v>
      </c>
      <c r="O40" s="31" t="n">
        <f aca="false">M40+N40</f>
        <v>211688065.939763</v>
      </c>
      <c r="P40" s="31" t="n">
        <f aca="false">IF(A40=1,SA,MAX(0,SA-M39))</f>
        <v>889279456.653041</v>
      </c>
      <c r="S40" s="2" t="n">
        <v>0</v>
      </c>
      <c r="T40" s="2" t="n">
        <v>0</v>
      </c>
      <c r="U40" s="2" t="n">
        <v>0</v>
      </c>
      <c r="V40" s="33" t="n">
        <v>1</v>
      </c>
    </row>
    <row r="41" customFormat="false" ht="15.75" hidden="false" customHeight="true" outlineLevel="0" collapsed="false">
      <c r="A41" s="2" t="n">
        <v>39</v>
      </c>
      <c r="B41" s="2" t="n">
        <v>4</v>
      </c>
      <c r="C41" s="2" t="n">
        <f aca="false">A41-(B41-1)*12</f>
        <v>3</v>
      </c>
      <c r="D41" s="2" t="n">
        <f aca="false">'thong tin khach hang'!$B$4+B41-1</f>
        <v>5</v>
      </c>
      <c r="E41" s="31" t="n">
        <f aca="false">IF(A41=1,0,O40)</f>
        <v>211688065.939763</v>
      </c>
      <c r="F41" s="2" t="n">
        <f aca="true">TP*VLOOKUP('thong tin khach hang'!$E$10,$X$2:$Z$5,3,0)*OFFSET($S41,0,VLOOKUP('thong tin khach hang'!$E$10,$X$2:$Z$5,2,0))</f>
        <v>0</v>
      </c>
      <c r="G41" s="2" t="n">
        <f aca="true">EP*VLOOKUP('thong tin khach hang'!$E$10,$X$2:$Z$5,3,0)*OFFSET($S41,0,VLOOKUP('thong tin khach hang'!$E$10,$X$2:$Z$5,2,0))</f>
        <v>0</v>
      </c>
      <c r="H41" s="2" t="n">
        <f aca="false">F41*HLOOKUP(B41,Assumption!$A$10:$G$12,2,1)+G41*HLOOKUP(B41,Assumption!$A$10:$G$12,3,1)</f>
        <v>0</v>
      </c>
      <c r="I41" s="2" t="n">
        <f aca="false">F41+G41-H41</f>
        <v>0</v>
      </c>
      <c r="J41" s="32" t="n">
        <f aca="false">VLOOKUP(D41,Assumption!$O$3:$Q$103,IF('thong tin khach hang'!$B$3="Nam",2,3),0)/12*P41</f>
        <v>202442.912475572</v>
      </c>
      <c r="K41" s="2" t="n">
        <v>20000</v>
      </c>
      <c r="L41" s="31" t="n">
        <f aca="false">ROUND($L$1*(E41+I41-J41-K41),0)</f>
        <v>1195657</v>
      </c>
      <c r="M41" s="31" t="n">
        <f aca="false">E41+I41-J41-K41+L41</f>
        <v>212661280.027288</v>
      </c>
      <c r="N41" s="31" t="n">
        <f aca="false">HLOOKUP(ROUND(AVERAGE(M29:M40)/10^6,0),Assumption!$B$2:$E$3,2,1)*M41</f>
        <v>0</v>
      </c>
      <c r="O41" s="31" t="n">
        <f aca="false">M41+N41</f>
        <v>212661280.027288</v>
      </c>
      <c r="P41" s="31" t="n">
        <f aca="false">IF(A41=1,SA,MAX(0,SA-M40))</f>
        <v>888311934.060237</v>
      </c>
      <c r="S41" s="2" t="n">
        <v>0</v>
      </c>
      <c r="T41" s="2" t="n">
        <v>0</v>
      </c>
      <c r="U41" s="2" t="n">
        <v>0</v>
      </c>
      <c r="V41" s="33" t="n">
        <v>1</v>
      </c>
    </row>
    <row r="42" customFormat="false" ht="15.75" hidden="false" customHeight="true" outlineLevel="0" collapsed="false">
      <c r="A42" s="2" t="n">
        <v>40</v>
      </c>
      <c r="B42" s="2" t="n">
        <v>4</v>
      </c>
      <c r="C42" s="2" t="n">
        <f aca="false">A42-(B42-1)*12</f>
        <v>4</v>
      </c>
      <c r="D42" s="2" t="n">
        <f aca="false">'thong tin khach hang'!$B$4+B42-1</f>
        <v>5</v>
      </c>
      <c r="E42" s="31" t="n">
        <f aca="false">IF(A42=1,0,O41)</f>
        <v>212661280.027288</v>
      </c>
      <c r="F42" s="2" t="n">
        <f aca="true">TP*VLOOKUP('thong tin khach hang'!$E$10,$X$2:$Z$5,3,0)*OFFSET($S42,0,VLOOKUP('thong tin khach hang'!$E$10,$X$2:$Z$5,2,0))</f>
        <v>0</v>
      </c>
      <c r="G42" s="2" t="n">
        <f aca="true">EP*VLOOKUP('thong tin khach hang'!$E$10,$X$2:$Z$5,3,0)*OFFSET($S42,0,VLOOKUP('thong tin khach hang'!$E$10,$X$2:$Z$5,2,0))</f>
        <v>0</v>
      </c>
      <c r="H42" s="2" t="n">
        <f aca="false">F42*HLOOKUP(B42,Assumption!$A$10:$G$12,2,1)+G42*HLOOKUP(B42,Assumption!$A$10:$G$12,3,1)</f>
        <v>0</v>
      </c>
      <c r="I42" s="2" t="n">
        <f aca="false">F42+G42-H42</f>
        <v>0</v>
      </c>
      <c r="J42" s="32" t="n">
        <f aca="false">VLOOKUP(D42,Assumption!$O$3:$Q$103,IF('thong tin khach hang'!$B$3="Nam",2,3),0)/12*P42</f>
        <v>202221.120685114</v>
      </c>
      <c r="K42" s="2" t="n">
        <v>20000</v>
      </c>
      <c r="L42" s="31" t="n">
        <f aca="false">ROUND($L$1*(E42+I42-J42-K42),0)</f>
        <v>1201161</v>
      </c>
      <c r="M42" s="31" t="n">
        <f aca="false">E42+I42-J42-K42+L42</f>
        <v>213640219.906603</v>
      </c>
      <c r="N42" s="31" t="n">
        <f aca="false">HLOOKUP(ROUND(AVERAGE(M30:M41)/10^6,0),Assumption!$B$2:$E$3,2,1)*M42</f>
        <v>0</v>
      </c>
      <c r="O42" s="31" t="n">
        <f aca="false">M42+N42</f>
        <v>213640219.906603</v>
      </c>
      <c r="P42" s="31" t="n">
        <f aca="false">IF(A42=1,SA,MAX(0,SA-M41))</f>
        <v>887338719.972712</v>
      </c>
      <c r="S42" s="2" t="n">
        <v>0</v>
      </c>
      <c r="T42" s="2" t="n">
        <v>0</v>
      </c>
      <c r="U42" s="2" t="n">
        <v>1</v>
      </c>
      <c r="V42" s="33" t="n">
        <v>1</v>
      </c>
    </row>
    <row r="43" customFormat="false" ht="15.75" hidden="false" customHeight="true" outlineLevel="0" collapsed="false">
      <c r="A43" s="2" t="n">
        <v>41</v>
      </c>
      <c r="B43" s="2" t="n">
        <v>4</v>
      </c>
      <c r="C43" s="2" t="n">
        <f aca="false">A43-(B43-1)*12</f>
        <v>5</v>
      </c>
      <c r="D43" s="2" t="n">
        <f aca="false">'thong tin khach hang'!$B$4+B43-1</f>
        <v>5</v>
      </c>
      <c r="E43" s="31" t="n">
        <f aca="false">IF(A43=1,0,O42)</f>
        <v>213640219.906603</v>
      </c>
      <c r="F43" s="2" t="n">
        <f aca="true">TP*VLOOKUP('thong tin khach hang'!$E$10,$X$2:$Z$5,3,0)*OFFSET($S43,0,VLOOKUP('thong tin khach hang'!$E$10,$X$2:$Z$5,2,0))</f>
        <v>0</v>
      </c>
      <c r="G43" s="2" t="n">
        <f aca="true">EP*VLOOKUP('thong tin khach hang'!$E$10,$X$2:$Z$5,3,0)*OFFSET($S43,0,VLOOKUP('thong tin khach hang'!$E$10,$X$2:$Z$5,2,0))</f>
        <v>0</v>
      </c>
      <c r="H43" s="2" t="n">
        <f aca="false">F43*HLOOKUP(B43,Assumption!$A$10:$G$12,2,1)+G43*HLOOKUP(B43,Assumption!$A$10:$G$12,3,1)</f>
        <v>0</v>
      </c>
      <c r="I43" s="2" t="n">
        <f aca="false">F43+G43-H43</f>
        <v>0</v>
      </c>
      <c r="J43" s="32" t="n">
        <f aca="false">VLOOKUP(D43,Assumption!$O$3:$Q$103,IF('thong tin khach hang'!$B$3="Nam",2,3),0)/12*P43</f>
        <v>201998.024008476</v>
      </c>
      <c r="K43" s="2" t="n">
        <v>20000</v>
      </c>
      <c r="L43" s="31" t="n">
        <f aca="false">ROUND($L$1*(E43+I43-J43-K43),0)</f>
        <v>1206698</v>
      </c>
      <c r="M43" s="31" t="n">
        <f aca="false">E43+I43-J43-K43+L43</f>
        <v>214624919.882594</v>
      </c>
      <c r="N43" s="31" t="n">
        <f aca="false">HLOOKUP(ROUND(AVERAGE(M31:M42)/10^6,0),Assumption!$B$2:$E$3,2,1)*M43</f>
        <v>0</v>
      </c>
      <c r="O43" s="31" t="n">
        <f aca="false">M43+N43</f>
        <v>214624919.882594</v>
      </c>
      <c r="P43" s="31" t="n">
        <f aca="false">IF(A43=1,SA,MAX(0,SA-M42))</f>
        <v>886359780.093397</v>
      </c>
      <c r="S43" s="2" t="n">
        <v>0</v>
      </c>
      <c r="T43" s="2" t="n">
        <v>0</v>
      </c>
      <c r="U43" s="2" t="n">
        <v>0</v>
      </c>
      <c r="V43" s="33" t="n">
        <v>1</v>
      </c>
    </row>
    <row r="44" customFormat="false" ht="15.75" hidden="false" customHeight="true" outlineLevel="0" collapsed="false">
      <c r="A44" s="2" t="n">
        <v>42</v>
      </c>
      <c r="B44" s="2" t="n">
        <v>4</v>
      </c>
      <c r="C44" s="2" t="n">
        <f aca="false">A44-(B44-1)*12</f>
        <v>6</v>
      </c>
      <c r="D44" s="2" t="n">
        <f aca="false">'thong tin khach hang'!$B$4+B44-1</f>
        <v>5</v>
      </c>
      <c r="E44" s="31" t="n">
        <f aca="false">IF(A44=1,0,O43)</f>
        <v>214624919.882594</v>
      </c>
      <c r="F44" s="2" t="n">
        <f aca="true">TP*VLOOKUP('thong tin khach hang'!$E$10,$X$2:$Z$5,3,0)*OFFSET($S44,0,VLOOKUP('thong tin khach hang'!$E$10,$X$2:$Z$5,2,0))</f>
        <v>0</v>
      </c>
      <c r="G44" s="2" t="n">
        <f aca="true">EP*VLOOKUP('thong tin khach hang'!$E$10,$X$2:$Z$5,3,0)*OFFSET($S44,0,VLOOKUP('thong tin khach hang'!$E$10,$X$2:$Z$5,2,0))</f>
        <v>0</v>
      </c>
      <c r="H44" s="2" t="n">
        <f aca="false">F44*HLOOKUP(B44,Assumption!$A$10:$G$12,2,1)+G44*HLOOKUP(B44,Assumption!$A$10:$G$12,3,1)</f>
        <v>0</v>
      </c>
      <c r="I44" s="2" t="n">
        <f aca="false">F44+G44-H44</f>
        <v>0</v>
      </c>
      <c r="J44" s="32" t="n">
        <f aca="false">VLOOKUP(D44,Assumption!$O$3:$Q$103,IF('thong tin khach hang'!$B$3="Nam",2,3),0)/12*P44</f>
        <v>201773.614627704</v>
      </c>
      <c r="K44" s="2" t="n">
        <v>20000</v>
      </c>
      <c r="L44" s="31" t="n">
        <f aca="false">ROUND($L$1*(E44+I44-J44-K44),0)</f>
        <v>1212267</v>
      </c>
      <c r="M44" s="31" t="n">
        <f aca="false">E44+I44-J44-K44+L44</f>
        <v>215615413.267967</v>
      </c>
      <c r="N44" s="31" t="n">
        <f aca="false">HLOOKUP(ROUND(AVERAGE(M32:M43)/10^6,0),Assumption!$B$2:$E$3,2,1)*M44</f>
        <v>0</v>
      </c>
      <c r="O44" s="31" t="n">
        <f aca="false">M44+N44</f>
        <v>215615413.267967</v>
      </c>
      <c r="P44" s="31" t="n">
        <f aca="false">IF(A44=1,SA,MAX(0,SA-M43))</f>
        <v>885375080.117406</v>
      </c>
      <c r="S44" s="2" t="n">
        <v>0</v>
      </c>
      <c r="T44" s="2" t="n">
        <v>0</v>
      </c>
      <c r="U44" s="2" t="n">
        <v>0</v>
      </c>
      <c r="V44" s="33" t="n">
        <v>1</v>
      </c>
    </row>
    <row r="45" customFormat="false" ht="15.75" hidden="false" customHeight="true" outlineLevel="0" collapsed="false">
      <c r="A45" s="2" t="n">
        <v>43</v>
      </c>
      <c r="B45" s="2" t="n">
        <v>4</v>
      </c>
      <c r="C45" s="2" t="n">
        <f aca="false">A45-(B45-1)*12</f>
        <v>7</v>
      </c>
      <c r="D45" s="2" t="n">
        <f aca="false">'thong tin khach hang'!$B$4+B45-1</f>
        <v>5</v>
      </c>
      <c r="E45" s="31" t="n">
        <f aca="false">IF(A45=1,0,O44)</f>
        <v>215615413.267967</v>
      </c>
      <c r="F45" s="2" t="n">
        <f aca="true">TP*VLOOKUP('thong tin khach hang'!$E$10,$X$2:$Z$5,3,0)*OFFSET($S45,0,VLOOKUP('thong tin khach hang'!$E$10,$X$2:$Z$5,2,0))</f>
        <v>0</v>
      </c>
      <c r="G45" s="2" t="n">
        <f aca="true">EP*VLOOKUP('thong tin khach hang'!$E$10,$X$2:$Z$5,3,0)*OFFSET($S45,0,VLOOKUP('thong tin khach hang'!$E$10,$X$2:$Z$5,2,0))</f>
        <v>0</v>
      </c>
      <c r="H45" s="2" t="n">
        <f aca="false">F45*HLOOKUP(B45,Assumption!$A$10:$G$12,2,1)+G45*HLOOKUP(B45,Assumption!$A$10:$G$12,3,1)</f>
        <v>0</v>
      </c>
      <c r="I45" s="2" t="n">
        <f aca="false">F45+G45-H45</f>
        <v>0</v>
      </c>
      <c r="J45" s="32" t="n">
        <f aca="false">VLOOKUP(D45,Assumption!$O$3:$Q$103,IF('thong tin khach hang'!$B$3="Nam",2,3),0)/12*P45</f>
        <v>201547.884950961</v>
      </c>
      <c r="K45" s="2" t="n">
        <v>20000</v>
      </c>
      <c r="L45" s="31" t="n">
        <f aca="false">ROUND($L$1*(E45+I45-J45-K45),0)</f>
        <v>1217868</v>
      </c>
      <c r="M45" s="31" t="n">
        <f aca="false">E45+I45-J45-K45+L45</f>
        <v>216611733.383016</v>
      </c>
      <c r="N45" s="31" t="n">
        <f aca="false">HLOOKUP(ROUND(AVERAGE(M33:M44)/10^6,0),Assumption!$B$2:$E$3,2,1)*M45</f>
        <v>0</v>
      </c>
      <c r="O45" s="31" t="n">
        <f aca="false">M45+N45</f>
        <v>216611733.383016</v>
      </c>
      <c r="P45" s="31" t="n">
        <f aca="false">IF(A45=1,SA,MAX(0,SA-M44))</f>
        <v>884384586.732033</v>
      </c>
      <c r="S45" s="2" t="n">
        <v>0</v>
      </c>
      <c r="T45" s="2" t="n">
        <v>1</v>
      </c>
      <c r="U45" s="2" t="n">
        <v>1</v>
      </c>
      <c r="V45" s="33" t="n">
        <v>1</v>
      </c>
    </row>
    <row r="46" customFormat="false" ht="15.75" hidden="false" customHeight="true" outlineLevel="0" collapsed="false">
      <c r="A46" s="2" t="n">
        <v>44</v>
      </c>
      <c r="B46" s="2" t="n">
        <v>4</v>
      </c>
      <c r="C46" s="2" t="n">
        <f aca="false">A46-(B46-1)*12</f>
        <v>8</v>
      </c>
      <c r="D46" s="2" t="n">
        <f aca="false">'thong tin khach hang'!$B$4+B46-1</f>
        <v>5</v>
      </c>
      <c r="E46" s="31" t="n">
        <f aca="false">IF(A46=1,0,O45)</f>
        <v>216611733.383016</v>
      </c>
      <c r="F46" s="2" t="n">
        <f aca="true">TP*VLOOKUP('thong tin khach hang'!$E$10,$X$2:$Z$5,3,0)*OFFSET($S46,0,VLOOKUP('thong tin khach hang'!$E$10,$X$2:$Z$5,2,0))</f>
        <v>0</v>
      </c>
      <c r="G46" s="2" t="n">
        <f aca="true">EP*VLOOKUP('thong tin khach hang'!$E$10,$X$2:$Z$5,3,0)*OFFSET($S46,0,VLOOKUP('thong tin khach hang'!$E$10,$X$2:$Z$5,2,0))</f>
        <v>0</v>
      </c>
      <c r="H46" s="2" t="n">
        <f aca="false">F46*HLOOKUP(B46,Assumption!$A$10:$G$12,2,1)+G46*HLOOKUP(B46,Assumption!$A$10:$G$12,3,1)</f>
        <v>0</v>
      </c>
      <c r="I46" s="2" t="n">
        <f aca="false">F46+G46-H46</f>
        <v>0</v>
      </c>
      <c r="J46" s="32" t="n">
        <f aca="false">VLOOKUP(D46,Assumption!$O$3:$Q$103,IF('thong tin khach hang'!$B$3="Nam",2,3),0)/12*P46</f>
        <v>201320.827384677</v>
      </c>
      <c r="K46" s="2" t="n">
        <v>20000</v>
      </c>
      <c r="L46" s="31" t="n">
        <f aca="false">ROUND($L$1*(E46+I46-J46-K46),0)</f>
        <v>1223503</v>
      </c>
      <c r="M46" s="31" t="n">
        <f aca="false">E46+I46-J46-K46+L46</f>
        <v>217613915.555631</v>
      </c>
      <c r="N46" s="31" t="n">
        <f aca="false">HLOOKUP(ROUND(AVERAGE(M34:M45)/10^6,0),Assumption!$B$2:$E$3,2,1)*M46</f>
        <v>0</v>
      </c>
      <c r="O46" s="31" t="n">
        <f aca="false">M46+N46</f>
        <v>217613915.555631</v>
      </c>
      <c r="P46" s="31" t="n">
        <f aca="false">IF(A46=1,SA,MAX(0,SA-M45))</f>
        <v>883388266.616984</v>
      </c>
      <c r="S46" s="2" t="n">
        <v>0</v>
      </c>
      <c r="T46" s="2" t="n">
        <v>0</v>
      </c>
      <c r="U46" s="2" t="n">
        <v>0</v>
      </c>
      <c r="V46" s="33" t="n">
        <v>1</v>
      </c>
    </row>
    <row r="47" customFormat="false" ht="15.75" hidden="false" customHeight="true" outlineLevel="0" collapsed="false">
      <c r="A47" s="2" t="n">
        <v>45</v>
      </c>
      <c r="B47" s="2" t="n">
        <v>4</v>
      </c>
      <c r="C47" s="2" t="n">
        <f aca="false">A47-(B47-1)*12</f>
        <v>9</v>
      </c>
      <c r="D47" s="2" t="n">
        <f aca="false">'thong tin khach hang'!$B$4+B47-1</f>
        <v>5</v>
      </c>
      <c r="E47" s="31" t="n">
        <f aca="false">IF(A47=1,0,O46)</f>
        <v>217613915.555631</v>
      </c>
      <c r="F47" s="2" t="n">
        <f aca="true">TP*VLOOKUP('thong tin khach hang'!$E$10,$X$2:$Z$5,3,0)*OFFSET($S47,0,VLOOKUP('thong tin khach hang'!$E$10,$X$2:$Z$5,2,0))</f>
        <v>0</v>
      </c>
      <c r="G47" s="2" t="n">
        <f aca="true">EP*VLOOKUP('thong tin khach hang'!$E$10,$X$2:$Z$5,3,0)*OFFSET($S47,0,VLOOKUP('thong tin khach hang'!$E$10,$X$2:$Z$5,2,0))</f>
        <v>0</v>
      </c>
      <c r="H47" s="2" t="n">
        <f aca="false">F47*HLOOKUP(B47,Assumption!$A$10:$G$12,2,1)+G47*HLOOKUP(B47,Assumption!$A$10:$G$12,3,1)</f>
        <v>0</v>
      </c>
      <c r="I47" s="2" t="n">
        <f aca="false">F47+G47-H47</f>
        <v>0</v>
      </c>
      <c r="J47" s="32" t="n">
        <f aca="false">VLOOKUP(D47,Assumption!$O$3:$Q$103,IF('thong tin khach hang'!$B$3="Nam",2,3),0)/12*P47</f>
        <v>201092.433877761</v>
      </c>
      <c r="K47" s="2" t="n">
        <v>20000</v>
      </c>
      <c r="L47" s="31" t="n">
        <f aca="false">ROUND($L$1*(E47+I47-J47-K47),0)</f>
        <v>1229171</v>
      </c>
      <c r="M47" s="31" t="n">
        <f aca="false">E47+I47-J47-K47+L47</f>
        <v>218621994.121753</v>
      </c>
      <c r="N47" s="31" t="n">
        <f aca="false">HLOOKUP(ROUND(AVERAGE(M35:M46)/10^6,0),Assumption!$B$2:$E$3,2,1)*M47</f>
        <v>0</v>
      </c>
      <c r="O47" s="31" t="n">
        <f aca="false">M47+N47</f>
        <v>218621994.121753</v>
      </c>
      <c r="P47" s="31" t="n">
        <f aca="false">IF(A47=1,SA,MAX(0,SA-M46))</f>
        <v>882386084.444369</v>
      </c>
      <c r="S47" s="2" t="n">
        <v>0</v>
      </c>
      <c r="T47" s="2" t="n">
        <v>0</v>
      </c>
      <c r="U47" s="2" t="n">
        <v>0</v>
      </c>
      <c r="V47" s="33" t="n">
        <v>1</v>
      </c>
    </row>
    <row r="48" customFormat="false" ht="15.75" hidden="false" customHeight="true" outlineLevel="0" collapsed="false">
      <c r="A48" s="2" t="n">
        <v>46</v>
      </c>
      <c r="B48" s="2" t="n">
        <v>4</v>
      </c>
      <c r="C48" s="2" t="n">
        <f aca="false">A48-(B48-1)*12</f>
        <v>10</v>
      </c>
      <c r="D48" s="2" t="n">
        <f aca="false">'thong tin khach hang'!$B$4+B48-1</f>
        <v>5</v>
      </c>
      <c r="E48" s="31" t="n">
        <f aca="false">IF(A48=1,0,O47)</f>
        <v>218621994.121753</v>
      </c>
      <c r="F48" s="2" t="n">
        <f aca="true">TP*VLOOKUP('thong tin khach hang'!$E$10,$X$2:$Z$5,3,0)*OFFSET($S48,0,VLOOKUP('thong tin khach hang'!$E$10,$X$2:$Z$5,2,0))</f>
        <v>0</v>
      </c>
      <c r="G48" s="2" t="n">
        <f aca="true">EP*VLOOKUP('thong tin khach hang'!$E$10,$X$2:$Z$5,3,0)*OFFSET($S48,0,VLOOKUP('thong tin khach hang'!$E$10,$X$2:$Z$5,2,0))</f>
        <v>0</v>
      </c>
      <c r="H48" s="2" t="n">
        <f aca="false">F48*HLOOKUP(B48,Assumption!$A$10:$G$12,2,1)+G48*HLOOKUP(B48,Assumption!$A$10:$G$12,3,1)</f>
        <v>0</v>
      </c>
      <c r="I48" s="2" t="n">
        <f aca="false">F48+G48-H48</f>
        <v>0</v>
      </c>
      <c r="J48" s="32" t="n">
        <f aca="false">VLOOKUP(D48,Assumption!$O$3:$Q$103,IF('thong tin khach hang'!$B$3="Nam",2,3),0)/12*P48</f>
        <v>200862.696605183</v>
      </c>
      <c r="K48" s="2" t="n">
        <v>20000</v>
      </c>
      <c r="L48" s="31" t="n">
        <f aca="false">ROUND($L$1*(E48+I48-J48-K48),0)</f>
        <v>1234872</v>
      </c>
      <c r="M48" s="31" t="n">
        <f aca="false">E48+I48-J48-K48+L48</f>
        <v>219636003.425148</v>
      </c>
      <c r="N48" s="31" t="n">
        <f aca="false">HLOOKUP(ROUND(AVERAGE(M36:M47)/10^6,0),Assumption!$B$2:$E$3,2,1)*M48</f>
        <v>0</v>
      </c>
      <c r="O48" s="31" t="n">
        <f aca="false">M48+N48</f>
        <v>219636003.425148</v>
      </c>
      <c r="P48" s="31" t="n">
        <f aca="false">IF(A48=1,SA,MAX(0,SA-M47))</f>
        <v>881378005.878247</v>
      </c>
      <c r="S48" s="2" t="n">
        <v>0</v>
      </c>
      <c r="T48" s="2" t="n">
        <v>0</v>
      </c>
      <c r="U48" s="2" t="n">
        <v>1</v>
      </c>
      <c r="V48" s="33" t="n">
        <v>1</v>
      </c>
    </row>
    <row r="49" customFormat="false" ht="15.75" hidden="false" customHeight="true" outlineLevel="0" collapsed="false">
      <c r="A49" s="2" t="n">
        <v>47</v>
      </c>
      <c r="B49" s="2" t="n">
        <v>4</v>
      </c>
      <c r="C49" s="2" t="n">
        <f aca="false">A49-(B49-1)*12</f>
        <v>11</v>
      </c>
      <c r="D49" s="2" t="n">
        <f aca="false">'thong tin khach hang'!$B$4+B49-1</f>
        <v>5</v>
      </c>
      <c r="E49" s="31" t="n">
        <f aca="false">IF(A49=1,0,O48)</f>
        <v>219636003.425148</v>
      </c>
      <c r="F49" s="2" t="n">
        <f aca="true">TP*VLOOKUP('thong tin khach hang'!$E$10,$X$2:$Z$5,3,0)*OFFSET($S49,0,VLOOKUP('thong tin khach hang'!$E$10,$X$2:$Z$5,2,0))</f>
        <v>0</v>
      </c>
      <c r="G49" s="2" t="n">
        <f aca="true">EP*VLOOKUP('thong tin khach hang'!$E$10,$X$2:$Z$5,3,0)*OFFSET($S49,0,VLOOKUP('thong tin khach hang'!$E$10,$X$2:$Z$5,2,0))</f>
        <v>0</v>
      </c>
      <c r="H49" s="2" t="n">
        <f aca="false">F49*HLOOKUP(B49,Assumption!$A$10:$G$12,2,1)+G49*HLOOKUP(B49,Assumption!$A$10:$G$12,3,1)</f>
        <v>0</v>
      </c>
      <c r="I49" s="2" t="n">
        <f aca="false">F49+G49-H49</f>
        <v>0</v>
      </c>
      <c r="J49" s="32" t="n">
        <f aca="false">VLOOKUP(D49,Assumption!$O$3:$Q$103,IF('thong tin khach hang'!$B$3="Nam",2,3),0)/12*P49</f>
        <v>200631.607740128</v>
      </c>
      <c r="K49" s="2" t="n">
        <v>20000</v>
      </c>
      <c r="L49" s="31" t="n">
        <f aca="false">ROUND($L$1*(E49+I49-J49-K49),0)</f>
        <v>1240606</v>
      </c>
      <c r="M49" s="31" t="n">
        <f aca="false">E49+I49-J49-K49+L49</f>
        <v>220655977.817408</v>
      </c>
      <c r="N49" s="31" t="n">
        <f aca="false">HLOOKUP(ROUND(AVERAGE(M37:M48)/10^6,0),Assumption!$B$2:$E$3,2,1)*M49</f>
        <v>0</v>
      </c>
      <c r="O49" s="31" t="n">
        <f aca="false">M49+N49</f>
        <v>220655977.817408</v>
      </c>
      <c r="P49" s="31" t="n">
        <f aca="false">IF(A49=1,SA,MAX(0,SA-M48))</f>
        <v>880363996.574852</v>
      </c>
      <c r="S49" s="2" t="n">
        <v>0</v>
      </c>
      <c r="T49" s="2" t="n">
        <v>0</v>
      </c>
      <c r="U49" s="2" t="n">
        <v>0</v>
      </c>
      <c r="V49" s="33" t="n">
        <v>1</v>
      </c>
    </row>
    <row r="50" customFormat="false" ht="15.75" hidden="false" customHeight="true" outlineLevel="0" collapsed="false">
      <c r="A50" s="2" t="n">
        <v>48</v>
      </c>
      <c r="B50" s="2" t="n">
        <v>4</v>
      </c>
      <c r="C50" s="2" t="n">
        <f aca="false">A50-(B50-1)*12</f>
        <v>12</v>
      </c>
      <c r="D50" s="2" t="n">
        <f aca="false">'thong tin khach hang'!$B$4+B50-1</f>
        <v>5</v>
      </c>
      <c r="E50" s="31" t="n">
        <f aca="false">IF(A50=1,0,O49)</f>
        <v>220655977.817408</v>
      </c>
      <c r="F50" s="2" t="n">
        <f aca="true">TP*VLOOKUP('thong tin khach hang'!$E$10,$X$2:$Z$5,3,0)*OFFSET($S50,0,VLOOKUP('thong tin khach hang'!$E$10,$X$2:$Z$5,2,0))</f>
        <v>0</v>
      </c>
      <c r="G50" s="2" t="n">
        <f aca="true">EP*VLOOKUP('thong tin khach hang'!$E$10,$X$2:$Z$5,3,0)*OFFSET($S50,0,VLOOKUP('thong tin khach hang'!$E$10,$X$2:$Z$5,2,0))</f>
        <v>0</v>
      </c>
      <c r="H50" s="2" t="n">
        <f aca="false">F50*HLOOKUP(B50,Assumption!$A$10:$G$12,2,1)+G50*HLOOKUP(B50,Assumption!$A$10:$G$12,3,1)</f>
        <v>0</v>
      </c>
      <c r="I50" s="2" t="n">
        <f aca="false">F50+G50-H50</f>
        <v>0</v>
      </c>
      <c r="J50" s="32" t="n">
        <f aca="false">VLOOKUP(D50,Assumption!$O$3:$Q$103,IF('thong tin khach hang'!$B$3="Nam",2,3),0)/12*P50</f>
        <v>200399.159454</v>
      </c>
      <c r="K50" s="2" t="n">
        <v>20000</v>
      </c>
      <c r="L50" s="31" t="n">
        <f aca="false">ROUND($L$1*(E50+I50-J50-K50),0)</f>
        <v>1246375</v>
      </c>
      <c r="M50" s="31" t="n">
        <f aca="false">E50+I50-J50-K50+L50</f>
        <v>221681953.657954</v>
      </c>
      <c r="N50" s="31" t="n">
        <f aca="false">HLOOKUP(ROUND(AVERAGE(M38:M49)/10^6,0),Assumption!$B$2:$E$3,2,1)*M50</f>
        <v>0</v>
      </c>
      <c r="O50" s="31" t="n">
        <f aca="false">M50+N50</f>
        <v>221681953.657954</v>
      </c>
      <c r="P50" s="31" t="n">
        <f aca="false">IF(A50=1,SA,MAX(0,SA-M49))</f>
        <v>879344022.182592</v>
      </c>
      <c r="S50" s="2" t="n">
        <v>0</v>
      </c>
      <c r="T50" s="2" t="n">
        <v>0</v>
      </c>
      <c r="U50" s="2" t="n">
        <v>0</v>
      </c>
      <c r="V50" s="33" t="n">
        <v>1</v>
      </c>
    </row>
    <row r="51" customFormat="false" ht="15.75" hidden="false" customHeight="true" outlineLevel="0" collapsed="false">
      <c r="A51" s="2" t="n">
        <v>49</v>
      </c>
      <c r="B51" s="2" t="n">
        <v>5</v>
      </c>
      <c r="C51" s="2" t="n">
        <f aca="false">A51-(B51-1)*12</f>
        <v>1</v>
      </c>
      <c r="D51" s="2" t="n">
        <f aca="false">'thong tin khach hang'!$B$4+B51-1</f>
        <v>6</v>
      </c>
      <c r="E51" s="31" t="n">
        <f aca="false">IF(A51=1,0,O50)</f>
        <v>221681953.657954</v>
      </c>
      <c r="F51" s="2" t="n">
        <f aca="true">TP*VLOOKUP('thong tin khach hang'!$E$10,$X$2:$Z$5,3,0)*OFFSET($S51,0,VLOOKUP('thong tin khach hang'!$E$10,$X$2:$Z$5,2,0))</f>
        <v>30000000</v>
      </c>
      <c r="G51" s="2" t="n">
        <f aca="true">EP*VLOOKUP('thong tin khach hang'!$E$10,$X$2:$Z$5,3,0)*OFFSET($S51,0,VLOOKUP('thong tin khach hang'!$E$10,$X$2:$Z$5,2,0))</f>
        <v>30000000</v>
      </c>
      <c r="H51" s="2" t="n">
        <f aca="false">F51*HLOOKUP(B51,Assumption!$A$10:$G$12,2,1)+G51*HLOOKUP(B51,Assumption!$A$10:$G$12,3,1)</f>
        <v>4500000</v>
      </c>
      <c r="I51" s="2" t="n">
        <f aca="false">F51+G51-H51</f>
        <v>55500000</v>
      </c>
      <c r="J51" s="32" t="n">
        <f aca="false">VLOOKUP(D51,Assumption!$O$3:$Q$103,IF('thong tin khach hang'!$B$3="Nam",2,3),0)/12*P51</f>
        <v>200165.343460624</v>
      </c>
      <c r="K51" s="2" t="n">
        <v>20000</v>
      </c>
      <c r="L51" s="31" t="n">
        <f aca="false">ROUND($L$1*(E51+I51-J51-K51),0)</f>
        <v>1565982</v>
      </c>
      <c r="M51" s="31" t="n">
        <f aca="false">E51+I51-J51-K51+L51</f>
        <v>278527770.314493</v>
      </c>
      <c r="N51" s="31" t="n">
        <f aca="false">HLOOKUP(ROUND(AVERAGE(M39:M50)/10^6,0),Assumption!$B$2:$E$3,2,1)*M51</f>
        <v>0</v>
      </c>
      <c r="O51" s="31" t="n">
        <f aca="false">M51+N51</f>
        <v>278527770.314493</v>
      </c>
      <c r="P51" s="31" t="n">
        <f aca="false">IF(A51=1,SA,MAX(0,SA-M50))</f>
        <v>878318046.342046</v>
      </c>
      <c r="S51" s="2" t="n">
        <v>1</v>
      </c>
      <c r="T51" s="2" t="n">
        <v>1</v>
      </c>
      <c r="U51" s="2" t="n">
        <v>1</v>
      </c>
      <c r="V51" s="33" t="n">
        <v>1</v>
      </c>
    </row>
    <row r="52" customFormat="false" ht="15.75" hidden="false" customHeight="true" outlineLevel="0" collapsed="false">
      <c r="A52" s="2" t="n">
        <v>50</v>
      </c>
      <c r="B52" s="2" t="n">
        <v>5</v>
      </c>
      <c r="C52" s="2" t="n">
        <f aca="false">A52-(B52-1)*12</f>
        <v>2</v>
      </c>
      <c r="D52" s="2" t="n">
        <f aca="false">'thong tin khach hang'!$B$4+B52-1</f>
        <v>6</v>
      </c>
      <c r="E52" s="31" t="n">
        <f aca="false">IF(A52=1,0,O51)</f>
        <v>278527770.314493</v>
      </c>
      <c r="F52" s="2" t="n">
        <f aca="true">TP*VLOOKUP('thong tin khach hang'!$E$10,$X$2:$Z$5,3,0)*OFFSET($S52,0,VLOOKUP('thong tin khach hang'!$E$10,$X$2:$Z$5,2,0))</f>
        <v>0</v>
      </c>
      <c r="G52" s="2" t="n">
        <f aca="true">EP*VLOOKUP('thong tin khach hang'!$E$10,$X$2:$Z$5,3,0)*OFFSET($S52,0,VLOOKUP('thong tin khach hang'!$E$10,$X$2:$Z$5,2,0))</f>
        <v>0</v>
      </c>
      <c r="H52" s="2" t="n">
        <f aca="false">F52*HLOOKUP(B52,Assumption!$A$10:$G$12,2,1)+G52*HLOOKUP(B52,Assumption!$A$10:$G$12,3,1)</f>
        <v>0</v>
      </c>
      <c r="I52" s="2" t="n">
        <f aca="false">F52+G52-H52</f>
        <v>0</v>
      </c>
      <c r="J52" s="32" t="n">
        <f aca="false">VLOOKUP(D52,Assumption!$O$3:$Q$103,IF('thong tin khach hang'!$B$3="Nam",2,3),0)/12*P52</f>
        <v>187210.39796822</v>
      </c>
      <c r="K52" s="2" t="n">
        <v>20000</v>
      </c>
      <c r="L52" s="31" t="n">
        <f aca="false">ROUND($L$1*(E52+I52-J52-K52),0)</f>
        <v>1573665</v>
      </c>
      <c r="M52" s="31" t="n">
        <f aca="false">E52+I52-J52-K52+L52</f>
        <v>279894224.916525</v>
      </c>
      <c r="N52" s="31" t="n">
        <f aca="false">HLOOKUP(ROUND(AVERAGE(M40:M51)/10^6,0),Assumption!$B$2:$E$3,2,1)*M52</f>
        <v>0</v>
      </c>
      <c r="O52" s="31" t="n">
        <f aca="false">M52+N52</f>
        <v>279894224.916525</v>
      </c>
      <c r="P52" s="31" t="n">
        <f aca="false">IF(A52=1,SA,MAX(0,SA-M51))</f>
        <v>821472229.685507</v>
      </c>
      <c r="S52" s="2" t="n">
        <v>0</v>
      </c>
      <c r="T52" s="2" t="n">
        <v>0</v>
      </c>
      <c r="U52" s="2" t="n">
        <v>0</v>
      </c>
      <c r="V52" s="33" t="n">
        <v>1</v>
      </c>
    </row>
    <row r="53" customFormat="false" ht="15.75" hidden="false" customHeight="true" outlineLevel="0" collapsed="false">
      <c r="A53" s="2" t="n">
        <v>51</v>
      </c>
      <c r="B53" s="2" t="n">
        <v>5</v>
      </c>
      <c r="C53" s="2" t="n">
        <f aca="false">A53-(B53-1)*12</f>
        <v>3</v>
      </c>
      <c r="D53" s="2" t="n">
        <f aca="false">'thong tin khach hang'!$B$4+B53-1</f>
        <v>6</v>
      </c>
      <c r="E53" s="31" t="n">
        <f aca="false">IF(A53=1,0,O52)</f>
        <v>279894224.916525</v>
      </c>
      <c r="F53" s="2" t="n">
        <f aca="true">TP*VLOOKUP('thong tin khach hang'!$E$10,$X$2:$Z$5,3,0)*OFFSET($S53,0,VLOOKUP('thong tin khach hang'!$E$10,$X$2:$Z$5,2,0))</f>
        <v>0</v>
      </c>
      <c r="G53" s="2" t="n">
        <f aca="true">EP*VLOOKUP('thong tin khach hang'!$E$10,$X$2:$Z$5,3,0)*OFFSET($S53,0,VLOOKUP('thong tin khach hang'!$E$10,$X$2:$Z$5,2,0))</f>
        <v>0</v>
      </c>
      <c r="H53" s="2" t="n">
        <f aca="false">F53*HLOOKUP(B53,Assumption!$A$10:$G$12,2,1)+G53*HLOOKUP(B53,Assumption!$A$10:$G$12,3,1)</f>
        <v>0</v>
      </c>
      <c r="I53" s="2" t="n">
        <f aca="false">F53+G53-H53</f>
        <v>0</v>
      </c>
      <c r="J53" s="32" t="n">
        <f aca="false">VLOOKUP(D53,Assumption!$O$3:$Q$103,IF('thong tin khach hang'!$B$3="Nam",2,3),0)/12*P53</f>
        <v>186898.988159577</v>
      </c>
      <c r="K53" s="2" t="n">
        <v>20000</v>
      </c>
      <c r="L53" s="31" t="n">
        <f aca="false">ROUND($L$1*(E53+I53-J53-K53),0)</f>
        <v>1581393</v>
      </c>
      <c r="M53" s="31" t="n">
        <f aca="false">E53+I53-J53-K53+L53</f>
        <v>281268718.928365</v>
      </c>
      <c r="N53" s="31" t="n">
        <f aca="false">HLOOKUP(ROUND(AVERAGE(M41:M52)/10^6,0),Assumption!$B$2:$E$3,2,1)*M53</f>
        <v>0</v>
      </c>
      <c r="O53" s="31" t="n">
        <f aca="false">M53+N53</f>
        <v>281268718.928365</v>
      </c>
      <c r="P53" s="31" t="n">
        <f aca="false">IF(A53=1,SA,MAX(0,SA-M52))</f>
        <v>820105775.083475</v>
      </c>
      <c r="S53" s="2" t="n">
        <v>0</v>
      </c>
      <c r="T53" s="2" t="n">
        <v>0</v>
      </c>
      <c r="U53" s="2" t="n">
        <v>0</v>
      </c>
      <c r="V53" s="33" t="n">
        <v>1</v>
      </c>
    </row>
    <row r="54" customFormat="false" ht="15.75" hidden="false" customHeight="true" outlineLevel="0" collapsed="false">
      <c r="A54" s="2" t="n">
        <v>52</v>
      </c>
      <c r="B54" s="2" t="n">
        <v>5</v>
      </c>
      <c r="C54" s="2" t="n">
        <f aca="false">A54-(B54-1)*12</f>
        <v>4</v>
      </c>
      <c r="D54" s="2" t="n">
        <f aca="false">'thong tin khach hang'!$B$4+B54-1</f>
        <v>6</v>
      </c>
      <c r="E54" s="31" t="n">
        <f aca="false">IF(A54=1,0,O53)</f>
        <v>281268718.928365</v>
      </c>
      <c r="F54" s="2" t="n">
        <f aca="true">TP*VLOOKUP('thong tin khach hang'!$E$10,$X$2:$Z$5,3,0)*OFFSET($S54,0,VLOOKUP('thong tin khach hang'!$E$10,$X$2:$Z$5,2,0))</f>
        <v>0</v>
      </c>
      <c r="G54" s="2" t="n">
        <f aca="true">EP*VLOOKUP('thong tin khach hang'!$E$10,$X$2:$Z$5,3,0)*OFFSET($S54,0,VLOOKUP('thong tin khach hang'!$E$10,$X$2:$Z$5,2,0))</f>
        <v>0</v>
      </c>
      <c r="H54" s="2" t="n">
        <f aca="false">F54*HLOOKUP(B54,Assumption!$A$10:$G$12,2,1)+G54*HLOOKUP(B54,Assumption!$A$10:$G$12,3,1)</f>
        <v>0</v>
      </c>
      <c r="I54" s="2" t="n">
        <f aca="false">F54+G54-H54</f>
        <v>0</v>
      </c>
      <c r="J54" s="32" t="n">
        <f aca="false">VLOOKUP(D54,Assumption!$O$3:$Q$103,IF('thong tin khach hang'!$B$3="Nam",2,3),0)/12*P54</f>
        <v>186585.746200004</v>
      </c>
      <c r="K54" s="2" t="n">
        <v>20000</v>
      </c>
      <c r="L54" s="31" t="n">
        <f aca="false">ROUND($L$1*(E54+I54-J54-K54),0)</f>
        <v>1589166</v>
      </c>
      <c r="M54" s="31" t="n">
        <f aca="false">E54+I54-J54-K54+L54</f>
        <v>282651299.182165</v>
      </c>
      <c r="N54" s="31" t="n">
        <f aca="false">HLOOKUP(ROUND(AVERAGE(M42:M53)/10^6,0),Assumption!$B$2:$E$3,2,1)*M54</f>
        <v>0</v>
      </c>
      <c r="O54" s="31" t="n">
        <f aca="false">M54+N54</f>
        <v>282651299.182165</v>
      </c>
      <c r="P54" s="31" t="n">
        <f aca="false">IF(A54=1,SA,MAX(0,SA-M53))</f>
        <v>818731281.071635</v>
      </c>
      <c r="S54" s="2" t="n">
        <v>0</v>
      </c>
      <c r="T54" s="2" t="n">
        <v>0</v>
      </c>
      <c r="U54" s="2" t="n">
        <v>1</v>
      </c>
      <c r="V54" s="33" t="n">
        <v>1</v>
      </c>
    </row>
    <row r="55" customFormat="false" ht="15.75" hidden="false" customHeight="true" outlineLevel="0" collapsed="false">
      <c r="A55" s="2" t="n">
        <v>53</v>
      </c>
      <c r="B55" s="2" t="n">
        <v>5</v>
      </c>
      <c r="C55" s="2" t="n">
        <f aca="false">A55-(B55-1)*12</f>
        <v>5</v>
      </c>
      <c r="D55" s="2" t="n">
        <f aca="false">'thong tin khach hang'!$B$4+B55-1</f>
        <v>6</v>
      </c>
      <c r="E55" s="31" t="n">
        <f aca="false">IF(A55=1,0,O54)</f>
        <v>282651299.182165</v>
      </c>
      <c r="F55" s="2" t="n">
        <f aca="true">TP*VLOOKUP('thong tin khach hang'!$E$10,$X$2:$Z$5,3,0)*OFFSET($S55,0,VLOOKUP('thong tin khach hang'!$E$10,$X$2:$Z$5,2,0))</f>
        <v>0</v>
      </c>
      <c r="G55" s="2" t="n">
        <f aca="true">EP*VLOOKUP('thong tin khach hang'!$E$10,$X$2:$Z$5,3,0)*OFFSET($S55,0,VLOOKUP('thong tin khach hang'!$E$10,$X$2:$Z$5,2,0))</f>
        <v>0</v>
      </c>
      <c r="H55" s="2" t="n">
        <f aca="false">F55*HLOOKUP(B55,Assumption!$A$10:$G$12,2,1)+G55*HLOOKUP(B55,Assumption!$A$10:$G$12,3,1)</f>
        <v>0</v>
      </c>
      <c r="I55" s="2" t="n">
        <f aca="false">F55+G55-H55</f>
        <v>0</v>
      </c>
      <c r="J55" s="32" t="n">
        <f aca="false">VLOOKUP(D55,Assumption!$O$3:$Q$103,IF('thong tin khach hang'!$B$3="Nam",2,3),0)/12*P55</f>
        <v>186270.661416632</v>
      </c>
      <c r="K55" s="2" t="n">
        <v>20000</v>
      </c>
      <c r="L55" s="31" t="n">
        <f aca="false">ROUND($L$1*(E55+I55-J55-K55),0)</f>
        <v>1596985</v>
      </c>
      <c r="M55" s="31" t="n">
        <f aca="false">E55+I55-J55-K55+L55</f>
        <v>284042013.520749</v>
      </c>
      <c r="N55" s="31" t="n">
        <f aca="false">HLOOKUP(ROUND(AVERAGE(M43:M54)/10^6,0),Assumption!$B$2:$E$3,2,1)*M55</f>
        <v>0</v>
      </c>
      <c r="O55" s="31" t="n">
        <f aca="false">M55+N55</f>
        <v>284042013.520749</v>
      </c>
      <c r="P55" s="31" t="n">
        <f aca="false">IF(A55=1,SA,MAX(0,SA-M54))</f>
        <v>817348700.817835</v>
      </c>
      <c r="S55" s="2" t="n">
        <v>0</v>
      </c>
      <c r="T55" s="2" t="n">
        <v>0</v>
      </c>
      <c r="U55" s="2" t="n">
        <v>0</v>
      </c>
      <c r="V55" s="33" t="n">
        <v>1</v>
      </c>
    </row>
    <row r="56" customFormat="false" ht="15.75" hidden="false" customHeight="true" outlineLevel="0" collapsed="false">
      <c r="A56" s="2" t="n">
        <v>54</v>
      </c>
      <c r="B56" s="2" t="n">
        <v>5</v>
      </c>
      <c r="C56" s="2" t="n">
        <f aca="false">A56-(B56-1)*12</f>
        <v>6</v>
      </c>
      <c r="D56" s="2" t="n">
        <f aca="false">'thong tin khach hang'!$B$4+B56-1</f>
        <v>6</v>
      </c>
      <c r="E56" s="31" t="n">
        <f aca="false">IF(A56=1,0,O55)</f>
        <v>284042013.520749</v>
      </c>
      <c r="F56" s="2" t="n">
        <f aca="true">TP*VLOOKUP('thong tin khach hang'!$E$10,$X$2:$Z$5,3,0)*OFFSET($S56,0,VLOOKUP('thong tin khach hang'!$E$10,$X$2:$Z$5,2,0))</f>
        <v>0</v>
      </c>
      <c r="G56" s="2" t="n">
        <f aca="true">EP*VLOOKUP('thong tin khach hang'!$E$10,$X$2:$Z$5,3,0)*OFFSET($S56,0,VLOOKUP('thong tin khach hang'!$E$10,$X$2:$Z$5,2,0))</f>
        <v>0</v>
      </c>
      <c r="H56" s="2" t="n">
        <f aca="false">F56*HLOOKUP(B56,Assumption!$A$10:$G$12,2,1)+G56*HLOOKUP(B56,Assumption!$A$10:$G$12,3,1)</f>
        <v>0</v>
      </c>
      <c r="I56" s="2" t="n">
        <f aca="false">F56+G56-H56</f>
        <v>0</v>
      </c>
      <c r="J56" s="32" t="n">
        <f aca="false">VLOOKUP(D56,Assumption!$O$3:$Q$103,IF('thong tin khach hang'!$B$3="Nam",2,3),0)/12*P56</f>
        <v>185953.722906262</v>
      </c>
      <c r="K56" s="2" t="n">
        <v>20000</v>
      </c>
      <c r="L56" s="31" t="n">
        <f aca="false">ROUND($L$1*(E56+I56-J56-K56),0)</f>
        <v>1604850</v>
      </c>
      <c r="M56" s="31" t="n">
        <f aca="false">E56+I56-J56-K56+L56</f>
        <v>285440909.797842</v>
      </c>
      <c r="N56" s="31" t="n">
        <f aca="false">HLOOKUP(ROUND(AVERAGE(M44:M55)/10^6,0),Assumption!$B$2:$E$3,2,1)*M56</f>
        <v>0</v>
      </c>
      <c r="O56" s="31" t="n">
        <f aca="false">M56+N56</f>
        <v>285440909.797842</v>
      </c>
      <c r="P56" s="31" t="n">
        <f aca="false">IF(A56=1,SA,MAX(0,SA-M55))</f>
        <v>815957986.479251</v>
      </c>
      <c r="S56" s="2" t="n">
        <v>0</v>
      </c>
      <c r="T56" s="2" t="n">
        <v>0</v>
      </c>
      <c r="U56" s="2" t="n">
        <v>0</v>
      </c>
      <c r="V56" s="33" t="n">
        <v>1</v>
      </c>
    </row>
    <row r="57" customFormat="false" ht="15.75" hidden="false" customHeight="true" outlineLevel="0" collapsed="false">
      <c r="A57" s="2" t="n">
        <v>55</v>
      </c>
      <c r="B57" s="2" t="n">
        <v>5</v>
      </c>
      <c r="C57" s="2" t="n">
        <f aca="false">A57-(B57-1)*12</f>
        <v>7</v>
      </c>
      <c r="D57" s="2" t="n">
        <f aca="false">'thong tin khach hang'!$B$4+B57-1</f>
        <v>6</v>
      </c>
      <c r="E57" s="31" t="n">
        <f aca="false">IF(A57=1,0,O56)</f>
        <v>285440909.797842</v>
      </c>
      <c r="F57" s="2" t="n">
        <f aca="true">TP*VLOOKUP('thong tin khach hang'!$E$10,$X$2:$Z$5,3,0)*OFFSET($S57,0,VLOOKUP('thong tin khach hang'!$E$10,$X$2:$Z$5,2,0))</f>
        <v>0</v>
      </c>
      <c r="G57" s="2" t="n">
        <f aca="true">EP*VLOOKUP('thong tin khach hang'!$E$10,$X$2:$Z$5,3,0)*OFFSET($S57,0,VLOOKUP('thong tin khach hang'!$E$10,$X$2:$Z$5,2,0))</f>
        <v>0</v>
      </c>
      <c r="H57" s="2" t="n">
        <f aca="false">F57*HLOOKUP(B57,Assumption!$A$10:$G$12,2,1)+G57*HLOOKUP(B57,Assumption!$A$10:$G$12,3,1)</f>
        <v>0</v>
      </c>
      <c r="I57" s="2" t="n">
        <f aca="false">F57+G57-H57</f>
        <v>0</v>
      </c>
      <c r="J57" s="32" t="n">
        <f aca="false">VLOOKUP(D57,Assumption!$O$3:$Q$103,IF('thong tin khach hang'!$B$3="Nam",2,3),0)/12*P57</f>
        <v>185634.919763214</v>
      </c>
      <c r="K57" s="2" t="n">
        <v>20000</v>
      </c>
      <c r="L57" s="31" t="n">
        <f aca="false">ROUND($L$1*(E57+I57-J57-K57),0)</f>
        <v>1612762</v>
      </c>
      <c r="M57" s="31" t="n">
        <f aca="false">E57+I57-J57-K57+L57</f>
        <v>286848036.878079</v>
      </c>
      <c r="N57" s="32" t="n">
        <f aca="false">HLOOKUP(ROUND(AVERAGE(M45:M56)/10^6,0),Assumption!$B$2:$E$3,2,1)*MAX((AVERAGE(M45:M56)-250*10^6),0)</f>
        <v>1107.75243684167</v>
      </c>
      <c r="O57" s="31" t="n">
        <f aca="false">M57+N57</f>
        <v>286849144.630516</v>
      </c>
      <c r="P57" s="31" t="n">
        <f aca="false">IF(A57=1,SA,MAX(0,SA-M56))</f>
        <v>814559090.202157</v>
      </c>
      <c r="S57" s="2" t="n">
        <v>0</v>
      </c>
      <c r="T57" s="2" t="n">
        <v>1</v>
      </c>
      <c r="U57" s="2" t="n">
        <v>1</v>
      </c>
      <c r="V57" s="33" t="n">
        <v>1</v>
      </c>
    </row>
    <row r="58" customFormat="false" ht="15.75" hidden="false" customHeight="true" outlineLevel="0" collapsed="false">
      <c r="A58" s="2" t="n">
        <v>56</v>
      </c>
      <c r="B58" s="2" t="n">
        <v>5</v>
      </c>
      <c r="C58" s="2" t="n">
        <f aca="false">A58-(B58-1)*12</f>
        <v>8</v>
      </c>
      <c r="D58" s="2" t="n">
        <f aca="false">'thong tin khach hang'!$B$4+B58-1</f>
        <v>6</v>
      </c>
      <c r="E58" s="31" t="n">
        <f aca="false">IF(A58=1,0,O57)</f>
        <v>286849144.630516</v>
      </c>
      <c r="F58" s="2" t="n">
        <f aca="true">TP*VLOOKUP('thong tin khach hang'!$E$10,$X$2:$Z$5,3,0)*OFFSET($S58,0,VLOOKUP('thong tin khach hang'!$E$10,$X$2:$Z$5,2,0))</f>
        <v>0</v>
      </c>
      <c r="G58" s="2" t="n">
        <f aca="true">EP*VLOOKUP('thong tin khach hang'!$E$10,$X$2:$Z$5,3,0)*OFFSET($S58,0,VLOOKUP('thong tin khach hang'!$E$10,$X$2:$Z$5,2,0))</f>
        <v>0</v>
      </c>
      <c r="H58" s="2" t="n">
        <f aca="false">F58*HLOOKUP(B58,Assumption!$A$10:$G$12,2,1)+G58*HLOOKUP(B58,Assumption!$A$10:$G$12,3,1)</f>
        <v>0</v>
      </c>
      <c r="I58" s="2" t="n">
        <f aca="false">F58+G58-H58</f>
        <v>0</v>
      </c>
      <c r="J58" s="32" t="n">
        <f aca="false">VLOOKUP(D58,Assumption!$O$3:$Q$103,IF('thong tin khach hang'!$B$3="Nam",2,3),0)/12*P58</f>
        <v>185314.240851422</v>
      </c>
      <c r="K58" s="2" t="n">
        <v>20000</v>
      </c>
      <c r="L58" s="31" t="n">
        <f aca="false">ROUND($L$1*(E58+I58-J58-K58),0)</f>
        <v>1620726</v>
      </c>
      <c r="M58" s="31" t="n">
        <f aca="false">E58+I58-J58-K58+L58</f>
        <v>288264556.389665</v>
      </c>
      <c r="N58" s="32" t="n">
        <f aca="false">HLOOKUP(ROUND(AVERAGE(M46:M57)/10^6,0),Assumption!$B$2:$E$3,2,1)*MAX((AVERAGE(M46:M57)-250*10^6),0)</f>
        <v>12813.8030193523</v>
      </c>
      <c r="O58" s="31" t="n">
        <f aca="false">M58+N58</f>
        <v>288277370.192684</v>
      </c>
      <c r="P58" s="31" t="n">
        <f aca="false">IF(A58=1,SA,MAX(0,SA-M57))</f>
        <v>813151963.121921</v>
      </c>
      <c r="S58" s="2" t="n">
        <v>0</v>
      </c>
      <c r="T58" s="2" t="n">
        <v>0</v>
      </c>
      <c r="U58" s="2" t="n">
        <v>0</v>
      </c>
      <c r="V58" s="33" t="n">
        <v>1</v>
      </c>
    </row>
    <row r="59" customFormat="false" ht="15.75" hidden="false" customHeight="true" outlineLevel="0" collapsed="false">
      <c r="A59" s="2" t="n">
        <v>57</v>
      </c>
      <c r="B59" s="2" t="n">
        <v>5</v>
      </c>
      <c r="C59" s="2" t="n">
        <f aca="false">A59-(B59-1)*12</f>
        <v>9</v>
      </c>
      <c r="D59" s="2" t="n">
        <f aca="false">'thong tin khach hang'!$B$4+B59-1</f>
        <v>6</v>
      </c>
      <c r="E59" s="31" t="n">
        <f aca="false">IF(A59=1,0,O58)</f>
        <v>288277370.192684</v>
      </c>
      <c r="F59" s="2" t="n">
        <f aca="true">TP*VLOOKUP('thong tin khach hang'!$E$10,$X$2:$Z$5,3,0)*OFFSET($S59,0,VLOOKUP('thong tin khach hang'!$E$10,$X$2:$Z$5,2,0))</f>
        <v>0</v>
      </c>
      <c r="G59" s="2" t="n">
        <f aca="true">EP*VLOOKUP('thong tin khach hang'!$E$10,$X$2:$Z$5,3,0)*OFFSET($S59,0,VLOOKUP('thong tin khach hang'!$E$10,$X$2:$Z$5,2,0))</f>
        <v>0</v>
      </c>
      <c r="H59" s="2" t="n">
        <f aca="false">F59*HLOOKUP(B59,Assumption!$A$10:$G$12,2,1)+G59*HLOOKUP(B59,Assumption!$A$10:$G$12,3,1)</f>
        <v>0</v>
      </c>
      <c r="I59" s="2" t="n">
        <f aca="false">F59+G59-H59</f>
        <v>0</v>
      </c>
      <c r="J59" s="32" t="n">
        <f aca="false">VLOOKUP(D59,Assumption!$O$3:$Q$103,IF('thong tin khach hang'!$B$3="Nam",2,3),0)/12*P59</f>
        <v>184991.421440234</v>
      </c>
      <c r="K59" s="2" t="n">
        <v>20000</v>
      </c>
      <c r="L59" s="31" t="n">
        <f aca="false">ROUND($L$1*(E59+I59-J59-K59),0)</f>
        <v>1628803</v>
      </c>
      <c r="M59" s="31" t="n">
        <f aca="false">E59+I59-J59-K59+L59</f>
        <v>289701181.771244</v>
      </c>
      <c r="N59" s="32" t="n">
        <f aca="false">HLOOKUP(ROUND(AVERAGE(M47:M58)/10^6,0),Assumption!$B$2:$E$3,2,1)*MAX((AVERAGE(M47:M58)-250*10^6),0)</f>
        <v>24588.9098250245</v>
      </c>
      <c r="O59" s="31" t="n">
        <f aca="false">M59+N59</f>
        <v>289725770.681069</v>
      </c>
      <c r="P59" s="31" t="n">
        <f aca="false">IF(A59=1,SA,MAX(0,SA-M58))</f>
        <v>811735443.610335</v>
      </c>
      <c r="S59" s="2" t="n">
        <v>0</v>
      </c>
      <c r="T59" s="2" t="n">
        <v>0</v>
      </c>
      <c r="U59" s="2" t="n">
        <v>0</v>
      </c>
      <c r="V59" s="33" t="n">
        <v>1</v>
      </c>
    </row>
    <row r="60" customFormat="false" ht="15.75" hidden="false" customHeight="true" outlineLevel="0" collapsed="false">
      <c r="A60" s="2" t="n">
        <v>58</v>
      </c>
      <c r="B60" s="2" t="n">
        <v>5</v>
      </c>
      <c r="C60" s="2" t="n">
        <f aca="false">A60-(B60-1)*12</f>
        <v>10</v>
      </c>
      <c r="D60" s="2" t="n">
        <f aca="false">'thong tin khach hang'!$B$4+B60-1</f>
        <v>6</v>
      </c>
      <c r="E60" s="31" t="n">
        <f aca="false">IF(A60=1,0,O59)</f>
        <v>289725770.681069</v>
      </c>
      <c r="F60" s="2" t="n">
        <f aca="true">TP*VLOOKUP('thong tin khach hang'!$E$10,$X$2:$Z$5,3,0)*OFFSET($S60,0,VLOOKUP('thong tin khach hang'!$E$10,$X$2:$Z$5,2,0))</f>
        <v>0</v>
      </c>
      <c r="G60" s="2" t="n">
        <f aca="true">EP*VLOOKUP('thong tin khach hang'!$E$10,$X$2:$Z$5,3,0)*OFFSET($S60,0,VLOOKUP('thong tin khach hang'!$E$10,$X$2:$Z$5,2,0))</f>
        <v>0</v>
      </c>
      <c r="H60" s="2" t="n">
        <f aca="false">F60*HLOOKUP(B60,Assumption!$A$10:$G$12,2,1)+G60*HLOOKUP(B60,Assumption!$A$10:$G$12,3,1)</f>
        <v>0</v>
      </c>
      <c r="I60" s="2" t="n">
        <f aca="false">F60+G60-H60</f>
        <v>0</v>
      </c>
      <c r="J60" s="32" t="n">
        <f aca="false">VLOOKUP(D60,Assumption!$O$3:$Q$103,IF('thong tin khach hang'!$B$3="Nam",2,3),0)/12*P60</f>
        <v>184664.019977717</v>
      </c>
      <c r="K60" s="2" t="n">
        <v>20000</v>
      </c>
      <c r="L60" s="31" t="n">
        <f aca="false">ROUND($L$1*(E60+I60-J60-K60),0)</f>
        <v>1636994</v>
      </c>
      <c r="M60" s="31" t="n">
        <f aca="false">E60+I60-J60-K60+L60</f>
        <v>291158100.661091</v>
      </c>
      <c r="N60" s="32" t="n">
        <f aca="false">HLOOKUP(ROUND(AVERAGE(M48:M59)/10^6,0),Assumption!$B$2:$E$3,2,1)*MAX((AVERAGE(M48:M59)-250*10^6),0)</f>
        <v>36435.4410999396</v>
      </c>
      <c r="O60" s="31" t="n">
        <f aca="false">M60+N60</f>
        <v>291194536.102191</v>
      </c>
      <c r="P60" s="31" t="n">
        <f aca="false">IF(A60=1,SA,MAX(0,SA-M59))</f>
        <v>810298818.228756</v>
      </c>
      <c r="S60" s="2" t="n">
        <v>0</v>
      </c>
      <c r="T60" s="2" t="n">
        <v>0</v>
      </c>
      <c r="U60" s="2" t="n">
        <v>1</v>
      </c>
      <c r="V60" s="33" t="n">
        <v>1</v>
      </c>
    </row>
    <row r="61" customFormat="false" ht="15.75" hidden="false" customHeight="true" outlineLevel="0" collapsed="false">
      <c r="A61" s="2" t="n">
        <v>59</v>
      </c>
      <c r="B61" s="2" t="n">
        <v>5</v>
      </c>
      <c r="C61" s="2" t="n">
        <f aca="false">A61-(B61-1)*12</f>
        <v>11</v>
      </c>
      <c r="D61" s="2" t="n">
        <f aca="false">'thong tin khach hang'!$B$4+B61-1</f>
        <v>6</v>
      </c>
      <c r="E61" s="31" t="n">
        <f aca="false">IF(A61=1,0,O60)</f>
        <v>291194536.102191</v>
      </c>
      <c r="F61" s="2" t="n">
        <f aca="true">TP*VLOOKUP('thong tin khach hang'!$E$10,$X$2:$Z$5,3,0)*OFFSET($S61,0,VLOOKUP('thong tin khach hang'!$E$10,$X$2:$Z$5,2,0))</f>
        <v>0</v>
      </c>
      <c r="G61" s="2" t="n">
        <f aca="true">EP*VLOOKUP('thong tin khach hang'!$E$10,$X$2:$Z$5,3,0)*OFFSET($S61,0,VLOOKUP('thong tin khach hang'!$E$10,$X$2:$Z$5,2,0))</f>
        <v>0</v>
      </c>
      <c r="H61" s="2" t="n">
        <f aca="false">F61*HLOOKUP(B61,Assumption!$A$10:$G$12,2,1)+G61*HLOOKUP(B61,Assumption!$A$10:$G$12,3,1)</f>
        <v>0</v>
      </c>
      <c r="I61" s="2" t="n">
        <f aca="false">F61+G61-H61</f>
        <v>0</v>
      </c>
      <c r="J61" s="32" t="n">
        <f aca="false">VLOOKUP(D61,Assumption!$O$3:$Q$103,IF('thong tin khach hang'!$B$3="Nam",2,3),0)/12*P61</f>
        <v>184331.993701819</v>
      </c>
      <c r="K61" s="2" t="n">
        <v>20000</v>
      </c>
      <c r="L61" s="31" t="n">
        <f aca="false">ROUND($L$1*(E61+I61-J61-K61),0)</f>
        <v>1645301</v>
      </c>
      <c r="M61" s="31" t="n">
        <f aca="false">E61+I61-J61-K61+L61</f>
        <v>292635505.108489</v>
      </c>
      <c r="N61" s="32" t="n">
        <f aca="false">HLOOKUP(ROUND(AVERAGE(M49:M60)/10^6,0),Assumption!$B$2:$E$3,2,1)*MAX((AVERAGE(M49:M60)-250*10^6),0)</f>
        <v>48355.7906392635</v>
      </c>
      <c r="O61" s="31" t="n">
        <f aca="false">M61+N61</f>
        <v>292683860.899128</v>
      </c>
      <c r="P61" s="31" t="n">
        <f aca="false">IF(A61=1,SA,MAX(0,SA-M60))</f>
        <v>808841899.338909</v>
      </c>
      <c r="S61" s="2" t="n">
        <v>0</v>
      </c>
      <c r="T61" s="2" t="n">
        <v>0</v>
      </c>
      <c r="U61" s="2" t="n">
        <v>0</v>
      </c>
      <c r="V61" s="33" t="n">
        <v>1</v>
      </c>
    </row>
    <row r="62" customFormat="false" ht="15.75" hidden="false" customHeight="true" outlineLevel="0" collapsed="false">
      <c r="A62" s="2" t="n">
        <v>60</v>
      </c>
      <c r="B62" s="2" t="n">
        <v>5</v>
      </c>
      <c r="C62" s="2" t="n">
        <f aca="false">A62-(B62-1)*12</f>
        <v>12</v>
      </c>
      <c r="D62" s="2" t="n">
        <f aca="false">'thong tin khach hang'!$B$4+B62-1</f>
        <v>6</v>
      </c>
      <c r="E62" s="31" t="n">
        <f aca="false">IF(A62=1,0,O61)</f>
        <v>292683860.899128</v>
      </c>
      <c r="F62" s="2" t="n">
        <f aca="true">TP*VLOOKUP('thong tin khach hang'!$E$10,$X$2:$Z$5,3,0)*OFFSET($S62,0,VLOOKUP('thong tin khach hang'!$E$10,$X$2:$Z$5,2,0))</f>
        <v>0</v>
      </c>
      <c r="G62" s="2" t="n">
        <f aca="true">EP*VLOOKUP('thong tin khach hang'!$E$10,$X$2:$Z$5,3,0)*OFFSET($S62,0,VLOOKUP('thong tin khach hang'!$E$10,$X$2:$Z$5,2,0))</f>
        <v>0</v>
      </c>
      <c r="H62" s="2" t="n">
        <f aca="false">F62*HLOOKUP(B62,Assumption!$A$10:$G$12,2,1)+G62*HLOOKUP(B62,Assumption!$A$10:$G$12,3,1)</f>
        <v>0</v>
      </c>
      <c r="I62" s="2" t="n">
        <f aca="false">F62+G62-H62</f>
        <v>0</v>
      </c>
      <c r="J62" s="32" t="n">
        <f aca="false">VLOOKUP(D62,Assumption!$O$3:$Q$103,IF('thong tin khach hang'!$B$3="Nam",2,3),0)/12*P62</f>
        <v>183995.29884524</v>
      </c>
      <c r="K62" s="2" t="n">
        <v>20000</v>
      </c>
      <c r="L62" s="31" t="n">
        <f aca="false">ROUND($L$1*(E62+I62-J62-K62),0)</f>
        <v>1653724</v>
      </c>
      <c r="M62" s="31" t="n">
        <f aca="false">E62+I62-J62-K62+L62</f>
        <v>294133589.600283</v>
      </c>
      <c r="N62" s="32" t="n">
        <f aca="false">HLOOKUP(ROUND(AVERAGE(M50:M61)/10^6,0),Assumption!$B$2:$E$3,2,1)*MAX((AVERAGE(M50:M61)-250*10^6),0)</f>
        <v>60352.3785211103</v>
      </c>
      <c r="O62" s="31" t="n">
        <f aca="false">M62+N62</f>
        <v>294193941.978804</v>
      </c>
      <c r="P62" s="31" t="n">
        <f aca="false">IF(A62=1,SA,MAX(0,SA-M61))</f>
        <v>807364494.891511</v>
      </c>
      <c r="S62" s="2" t="n">
        <v>0</v>
      </c>
      <c r="T62" s="2" t="n">
        <v>0</v>
      </c>
      <c r="U62" s="2" t="n">
        <v>0</v>
      </c>
      <c r="V62" s="33" t="n">
        <v>1</v>
      </c>
    </row>
    <row r="63" customFormat="false" ht="15.75" hidden="false" customHeight="true" outlineLevel="0" collapsed="false">
      <c r="A63" s="2" t="n">
        <v>61</v>
      </c>
      <c r="B63" s="2" t="n">
        <v>6</v>
      </c>
      <c r="C63" s="2" t="n">
        <f aca="false">A63-(B63-1)*12</f>
        <v>1</v>
      </c>
      <c r="D63" s="2" t="n">
        <f aca="false">'thong tin khach hang'!$B$4+B63-1</f>
        <v>7</v>
      </c>
      <c r="E63" s="31" t="n">
        <f aca="false">IF(A63=1,0,O62)</f>
        <v>294193941.978804</v>
      </c>
      <c r="F63" s="2" t="n">
        <f aca="true">TP*VLOOKUP('thong tin khach hang'!$E$10,$X$2:$Z$5,3,0)*OFFSET($S63,0,VLOOKUP('thong tin khach hang'!$E$10,$X$2:$Z$5,2,0))</f>
        <v>30000000</v>
      </c>
      <c r="G63" s="2" t="n">
        <f aca="true">EP*VLOOKUP('thong tin khach hang'!$E$10,$X$2:$Z$5,3,0)*OFFSET($S63,0,VLOOKUP('thong tin khach hang'!$E$10,$X$2:$Z$5,2,0))</f>
        <v>30000000</v>
      </c>
      <c r="H63" s="2" t="n">
        <f aca="false">F63*HLOOKUP(B63,Assumption!$A$10:$G$12,2,1)+G63*HLOOKUP(B63,Assumption!$A$10:$G$12,3,1)</f>
        <v>1500000</v>
      </c>
      <c r="I63" s="2" t="n">
        <f aca="false">F63+G63-H63</f>
        <v>58500000</v>
      </c>
      <c r="J63" s="32" t="n">
        <f aca="false">VLOOKUP(D63,Assumption!$O$3:$Q$103,IF('thong tin khach hang'!$B$3="Nam",2,3),0)/12*P63</f>
        <v>183653.891085168</v>
      </c>
      <c r="K63" s="2" t="n">
        <v>20000</v>
      </c>
      <c r="L63" s="31" t="n">
        <f aca="false">ROUND($L$1*(E63+I63-J63-K63),0)</f>
        <v>1993031</v>
      </c>
      <c r="M63" s="31" t="n">
        <f aca="false">E63+I63-J63-K63+L63</f>
        <v>354483319.087719</v>
      </c>
      <c r="N63" s="32" t="n">
        <f aca="false">HLOOKUP(ROUND(AVERAGE(M51:M62)/10^6,0),Assumption!$B$2:$E$3,2,1)*MAX((AVERAGE(M51:M62)-250*10^6),0)</f>
        <v>72427.6511781652</v>
      </c>
      <c r="O63" s="31" t="n">
        <f aca="false">M63+N63</f>
        <v>354555746.738897</v>
      </c>
      <c r="P63" s="31" t="n">
        <f aca="false">IF(A63=1,SA,MAX(0,SA-M62))</f>
        <v>805866410.399717</v>
      </c>
      <c r="S63" s="2" t="n">
        <v>1</v>
      </c>
      <c r="T63" s="2" t="n">
        <v>1</v>
      </c>
      <c r="U63" s="2" t="n">
        <v>1</v>
      </c>
      <c r="V63" s="33" t="n">
        <v>1</v>
      </c>
    </row>
    <row r="64" customFormat="false" ht="15.75" hidden="false" customHeight="true" outlineLevel="0" collapsed="false">
      <c r="A64" s="2" t="n">
        <v>62</v>
      </c>
      <c r="B64" s="2" t="n">
        <v>6</v>
      </c>
      <c r="C64" s="2" t="n">
        <f aca="false">A64-(B64-1)*12</f>
        <v>2</v>
      </c>
      <c r="D64" s="2" t="n">
        <f aca="false">'thong tin khach hang'!$B$4+B64-1</f>
        <v>7</v>
      </c>
      <c r="E64" s="31" t="n">
        <f aca="false">IF(A64=1,0,O63)</f>
        <v>354555746.738897</v>
      </c>
      <c r="F64" s="2" t="n">
        <f aca="true">TP*VLOOKUP('thong tin khach hang'!$E$10,$X$2:$Z$5,3,0)*OFFSET($S64,0,VLOOKUP('thong tin khach hang'!$E$10,$X$2:$Z$5,2,0))</f>
        <v>0</v>
      </c>
      <c r="G64" s="2" t="n">
        <f aca="true">EP*VLOOKUP('thong tin khach hang'!$E$10,$X$2:$Z$5,3,0)*OFFSET($S64,0,VLOOKUP('thong tin khach hang'!$E$10,$X$2:$Z$5,2,0))</f>
        <v>0</v>
      </c>
      <c r="H64" s="2" t="n">
        <f aca="false">F64*HLOOKUP(B64,Assumption!$A$10:$G$12,2,1)+G64*HLOOKUP(B64,Assumption!$A$10:$G$12,3,1)</f>
        <v>0</v>
      </c>
      <c r="I64" s="2" t="n">
        <f aca="false">F64+G64-H64</f>
        <v>0</v>
      </c>
      <c r="J64" s="32" t="n">
        <f aca="false">VLOOKUP(D64,Assumption!$O$3:$Q$103,IF('thong tin khach hang'!$B$3="Nam",2,3),0)/12*P64</f>
        <v>169900.417180222</v>
      </c>
      <c r="K64" s="2" t="n">
        <v>20000</v>
      </c>
      <c r="L64" s="31" t="n">
        <f aca="false">ROUND($L$1*(E64+I64-J64-K64),0)</f>
        <v>2003636</v>
      </c>
      <c r="M64" s="31" t="n">
        <f aca="false">E64+I64-J64-K64+L64</f>
        <v>356369482.321717</v>
      </c>
      <c r="N64" s="32" t="n">
        <f aca="false">HLOOKUP(ROUND(AVERAGE(M52:M63)/10^6,0),Assumption!$B$2:$E$3,2,1)*MAX((AVERAGE(M52:M63)-250*10^6),0)</f>
        <v>85086.9093070363</v>
      </c>
      <c r="O64" s="31" t="n">
        <f aca="false">M64+N64</f>
        <v>356454569.231024</v>
      </c>
      <c r="P64" s="31" t="n">
        <f aca="false">IF(A64=1,SA,MAX(0,SA-M63))</f>
        <v>745516680.912281</v>
      </c>
      <c r="S64" s="2" t="n">
        <v>0</v>
      </c>
      <c r="T64" s="2" t="n">
        <v>0</v>
      </c>
      <c r="U64" s="2" t="n">
        <v>0</v>
      </c>
      <c r="V64" s="33" t="n">
        <v>1</v>
      </c>
    </row>
    <row r="65" customFormat="false" ht="15.75" hidden="false" customHeight="true" outlineLevel="0" collapsed="false">
      <c r="A65" s="2" t="n">
        <v>63</v>
      </c>
      <c r="B65" s="2" t="n">
        <v>6</v>
      </c>
      <c r="C65" s="2" t="n">
        <f aca="false">A65-(B65-1)*12</f>
        <v>3</v>
      </c>
      <c r="D65" s="2" t="n">
        <f aca="false">'thong tin khach hang'!$B$4+B65-1</f>
        <v>7</v>
      </c>
      <c r="E65" s="31" t="n">
        <f aca="false">IF(A65=1,0,O64)</f>
        <v>356454569.231024</v>
      </c>
      <c r="F65" s="2" t="n">
        <f aca="true">TP*VLOOKUP('thong tin khach hang'!$E$10,$X$2:$Z$5,3,0)*OFFSET($S65,0,VLOOKUP('thong tin khach hang'!$E$10,$X$2:$Z$5,2,0))</f>
        <v>0</v>
      </c>
      <c r="G65" s="2" t="n">
        <f aca="true">EP*VLOOKUP('thong tin khach hang'!$E$10,$X$2:$Z$5,3,0)*OFFSET($S65,0,VLOOKUP('thong tin khach hang'!$E$10,$X$2:$Z$5,2,0))</f>
        <v>0</v>
      </c>
      <c r="H65" s="2" t="n">
        <f aca="false">F65*HLOOKUP(B65,Assumption!$A$10:$G$12,2,1)+G65*HLOOKUP(B65,Assumption!$A$10:$G$12,3,1)</f>
        <v>0</v>
      </c>
      <c r="I65" s="2" t="n">
        <f aca="false">F65+G65-H65</f>
        <v>0</v>
      </c>
      <c r="J65" s="32" t="n">
        <f aca="false">VLOOKUP(D65,Assumption!$O$3:$Q$103,IF('thong tin khach hang'!$B$3="Nam",2,3),0)/12*P65</f>
        <v>169470.567750248</v>
      </c>
      <c r="K65" s="2" t="n">
        <v>20000</v>
      </c>
      <c r="L65" s="31" t="n">
        <f aca="false">ROUND($L$1*(E65+I65-J65-K65),0)</f>
        <v>2014375</v>
      </c>
      <c r="M65" s="31" t="n">
        <f aca="false">E65+I65-J65-K65+L65</f>
        <v>358279473.663274</v>
      </c>
      <c r="N65" s="32" t="n">
        <f aca="false">HLOOKUP(ROUND(AVERAGE(M53:M64)/10^6,0),Assumption!$B$2:$E$3,2,1)*MAX((AVERAGE(M53:M64)-250*10^6),0)</f>
        <v>97832.7855412349</v>
      </c>
      <c r="O65" s="31" t="n">
        <f aca="false">M65+N65</f>
        <v>358377306.448815</v>
      </c>
      <c r="P65" s="31" t="n">
        <f aca="false">IF(A65=1,SA,MAX(0,SA-M64))</f>
        <v>743630517.678283</v>
      </c>
      <c r="S65" s="2" t="n">
        <v>0</v>
      </c>
      <c r="T65" s="2" t="n">
        <v>0</v>
      </c>
      <c r="U65" s="2" t="n">
        <v>0</v>
      </c>
      <c r="V65" s="33" t="n">
        <v>1</v>
      </c>
    </row>
    <row r="66" customFormat="false" ht="15.75" hidden="false" customHeight="true" outlineLevel="0" collapsed="false">
      <c r="A66" s="2" t="n">
        <v>64</v>
      </c>
      <c r="B66" s="2" t="n">
        <v>6</v>
      </c>
      <c r="C66" s="2" t="n">
        <f aca="false">A66-(B66-1)*12</f>
        <v>4</v>
      </c>
      <c r="D66" s="2" t="n">
        <f aca="false">'thong tin khach hang'!$B$4+B66-1</f>
        <v>7</v>
      </c>
      <c r="E66" s="31" t="n">
        <f aca="false">IF(A66=1,0,O65)</f>
        <v>358377306.448815</v>
      </c>
      <c r="F66" s="2" t="n">
        <f aca="true">TP*VLOOKUP('thong tin khach hang'!$E$10,$X$2:$Z$5,3,0)*OFFSET($S66,0,VLOOKUP('thong tin khach hang'!$E$10,$X$2:$Z$5,2,0))</f>
        <v>0</v>
      </c>
      <c r="G66" s="2" t="n">
        <f aca="true">EP*VLOOKUP('thong tin khach hang'!$E$10,$X$2:$Z$5,3,0)*OFFSET($S66,0,VLOOKUP('thong tin khach hang'!$E$10,$X$2:$Z$5,2,0))</f>
        <v>0</v>
      </c>
      <c r="H66" s="2" t="n">
        <f aca="false">F66*HLOOKUP(B66,Assumption!$A$10:$G$12,2,1)+G66*HLOOKUP(B66,Assumption!$A$10:$G$12,3,1)</f>
        <v>0</v>
      </c>
      <c r="I66" s="2" t="n">
        <f aca="false">F66+G66-H66</f>
        <v>0</v>
      </c>
      <c r="J66" s="32" t="n">
        <f aca="false">VLOOKUP(D66,Assumption!$O$3:$Q$103,IF('thong tin khach hang'!$B$3="Nam",2,3),0)/12*P66</f>
        <v>169035.287985154</v>
      </c>
      <c r="K66" s="2" t="n">
        <v>20000</v>
      </c>
      <c r="L66" s="31" t="n">
        <f aca="false">ROUND($L$1*(E66+I66-J66-K66),0)</f>
        <v>2025249</v>
      </c>
      <c r="M66" s="31" t="n">
        <f aca="false">E66+I66-J66-K66+L66</f>
        <v>360213520.16083</v>
      </c>
      <c r="N66" s="32" t="n">
        <f aca="false">HLOOKUP(ROUND(AVERAGE(M54:M65)/10^6,0),Assumption!$B$2:$E$3,2,1)*MAX((AVERAGE(M54:M65)-250*10^6),0)</f>
        <v>110667.911330386</v>
      </c>
      <c r="O66" s="31" t="n">
        <f aca="false">M66+N66</f>
        <v>360324188.07216</v>
      </c>
      <c r="P66" s="31" t="n">
        <f aca="false">IF(A66=1,SA,MAX(0,SA-M65))</f>
        <v>741720526.336726</v>
      </c>
      <c r="S66" s="2" t="n">
        <v>0</v>
      </c>
      <c r="T66" s="2" t="n">
        <v>0</v>
      </c>
      <c r="U66" s="2" t="n">
        <v>1</v>
      </c>
      <c r="V66" s="33" t="n">
        <v>1</v>
      </c>
    </row>
    <row r="67" customFormat="false" ht="15.75" hidden="false" customHeight="true" outlineLevel="0" collapsed="false">
      <c r="A67" s="2" t="n">
        <v>65</v>
      </c>
      <c r="B67" s="2" t="n">
        <v>6</v>
      </c>
      <c r="C67" s="2" t="n">
        <f aca="false">A67-(B67-1)*12</f>
        <v>5</v>
      </c>
      <c r="D67" s="2" t="n">
        <f aca="false">'thong tin khach hang'!$B$4+B67-1</f>
        <v>7</v>
      </c>
      <c r="E67" s="31" t="n">
        <f aca="false">IF(A67=1,0,O66)</f>
        <v>360324188.07216</v>
      </c>
      <c r="F67" s="2" t="n">
        <f aca="true">TP*VLOOKUP('thong tin khach hang'!$E$10,$X$2:$Z$5,3,0)*OFFSET($S67,0,VLOOKUP('thong tin khach hang'!$E$10,$X$2:$Z$5,2,0))</f>
        <v>0</v>
      </c>
      <c r="G67" s="2" t="n">
        <f aca="true">EP*VLOOKUP('thong tin khach hang'!$E$10,$X$2:$Z$5,3,0)*OFFSET($S67,0,VLOOKUP('thong tin khach hang'!$E$10,$X$2:$Z$5,2,0))</f>
        <v>0</v>
      </c>
      <c r="H67" s="2" t="n">
        <f aca="false">F67*HLOOKUP(B67,Assumption!$A$10:$G$12,2,1)+G67*HLOOKUP(B67,Assumption!$A$10:$G$12,3,1)</f>
        <v>0</v>
      </c>
      <c r="I67" s="2" t="n">
        <f aca="false">F67+G67-H67</f>
        <v>0</v>
      </c>
      <c r="J67" s="32" t="n">
        <f aca="false">VLOOKUP(D67,Assumption!$O$3:$Q$103,IF('thong tin khach hang'!$B$3="Nam",2,3),0)/12*P67</f>
        <v>168594.526141464</v>
      </c>
      <c r="K67" s="2" t="n">
        <v>20000</v>
      </c>
      <c r="L67" s="31" t="n">
        <f aca="false">ROUND($L$1*(E67+I67-J67-K67),0)</f>
        <v>2036259</v>
      </c>
      <c r="M67" s="31" t="n">
        <f aca="false">E67+I67-J67-K67+L67</f>
        <v>362171852.546019</v>
      </c>
      <c r="N67" s="32" t="n">
        <f aca="false">HLOOKUP(ROUND(AVERAGE(M55:M66)/10^6,0),Assumption!$B$2:$E$3,2,1)*MAX((AVERAGE(M55:M66)-250*10^6),0)</f>
        <v>123594.948160164</v>
      </c>
      <c r="O67" s="31" t="n">
        <f aca="false">M67+N67</f>
        <v>362295447.494179</v>
      </c>
      <c r="P67" s="31" t="n">
        <f aca="false">IF(A67=1,SA,MAX(0,SA-M66))</f>
        <v>739786479.83917</v>
      </c>
      <c r="S67" s="2" t="n">
        <v>0</v>
      </c>
      <c r="T67" s="2" t="n">
        <v>0</v>
      </c>
      <c r="U67" s="2" t="n">
        <v>0</v>
      </c>
      <c r="V67" s="33" t="n">
        <v>1</v>
      </c>
    </row>
    <row r="68" customFormat="false" ht="15.75" hidden="false" customHeight="true" outlineLevel="0" collapsed="false">
      <c r="A68" s="2" t="n">
        <v>66</v>
      </c>
      <c r="B68" s="2" t="n">
        <v>6</v>
      </c>
      <c r="C68" s="2" t="n">
        <f aca="false">A68-(B68-1)*12</f>
        <v>6</v>
      </c>
      <c r="D68" s="2" t="n">
        <f aca="false">'thong tin khach hang'!$B$4+B68-1</f>
        <v>7</v>
      </c>
      <c r="E68" s="31" t="n">
        <f aca="false">IF(A68=1,0,O67)</f>
        <v>362295447.494179</v>
      </c>
      <c r="F68" s="2" t="n">
        <f aca="true">TP*VLOOKUP('thong tin khach hang'!$E$10,$X$2:$Z$5,3,0)*OFFSET($S68,0,VLOOKUP('thong tin khach hang'!$E$10,$X$2:$Z$5,2,0))</f>
        <v>0</v>
      </c>
      <c r="G68" s="2" t="n">
        <f aca="true">EP*VLOOKUP('thong tin khach hang'!$E$10,$X$2:$Z$5,3,0)*OFFSET($S68,0,VLOOKUP('thong tin khach hang'!$E$10,$X$2:$Z$5,2,0))</f>
        <v>0</v>
      </c>
      <c r="H68" s="2" t="n">
        <f aca="false">F68*HLOOKUP(B68,Assumption!$A$10:$G$12,2,1)+G68*HLOOKUP(B68,Assumption!$A$10:$G$12,3,1)</f>
        <v>0</v>
      </c>
      <c r="I68" s="2" t="n">
        <f aca="false">F68+G68-H68</f>
        <v>0</v>
      </c>
      <c r="J68" s="32" t="n">
        <f aca="false">VLOOKUP(D68,Assumption!$O$3:$Q$103,IF('thong tin khach hang'!$B$3="Nam",2,3),0)/12*P68</f>
        <v>168148.229636315</v>
      </c>
      <c r="K68" s="2" t="n">
        <v>20000</v>
      </c>
      <c r="L68" s="31" t="n">
        <f aca="false">ROUND($L$1*(E68+I68-J68-K68),0)</f>
        <v>2047407</v>
      </c>
      <c r="M68" s="31" t="n">
        <f aca="false">E68+I68-J68-K68+L68</f>
        <v>364154706.264543</v>
      </c>
      <c r="N68" s="32" t="n">
        <f aca="false">HLOOKUP(ROUND(AVERAGE(M56:M67)/10^6,0),Assumption!$B$2:$E$3,2,1)*MAX((AVERAGE(M56:M67)-250*10^6),0)</f>
        <v>136616.587997709</v>
      </c>
      <c r="O68" s="31" t="n">
        <f aca="false">M68+N68</f>
        <v>364291322.852541</v>
      </c>
      <c r="P68" s="31" t="n">
        <f aca="false">IF(A68=1,SA,MAX(0,SA-M67))</f>
        <v>737828147.453981</v>
      </c>
      <c r="S68" s="2" t="n">
        <v>0</v>
      </c>
      <c r="T68" s="2" t="n">
        <v>0</v>
      </c>
      <c r="U68" s="2" t="n">
        <v>0</v>
      </c>
      <c r="V68" s="33" t="n">
        <v>1</v>
      </c>
    </row>
    <row r="69" customFormat="false" ht="15.75" hidden="false" customHeight="true" outlineLevel="0" collapsed="false">
      <c r="A69" s="2" t="n">
        <v>67</v>
      </c>
      <c r="B69" s="2" t="n">
        <v>6</v>
      </c>
      <c r="C69" s="2" t="n">
        <f aca="false">A69-(B69-1)*12</f>
        <v>7</v>
      </c>
      <c r="D69" s="2" t="n">
        <f aca="false">'thong tin khach hang'!$B$4+B69-1</f>
        <v>7</v>
      </c>
      <c r="E69" s="31" t="n">
        <f aca="false">IF(A69=1,0,O68)</f>
        <v>364291322.852541</v>
      </c>
      <c r="F69" s="2" t="n">
        <f aca="true">TP*VLOOKUP('thong tin khach hang'!$E$10,$X$2:$Z$5,3,0)*OFFSET($S69,0,VLOOKUP('thong tin khach hang'!$E$10,$X$2:$Z$5,2,0))</f>
        <v>0</v>
      </c>
      <c r="G69" s="2" t="n">
        <f aca="true">EP*VLOOKUP('thong tin khach hang'!$E$10,$X$2:$Z$5,3,0)*OFFSET($S69,0,VLOOKUP('thong tin khach hang'!$E$10,$X$2:$Z$5,2,0))</f>
        <v>0</v>
      </c>
      <c r="H69" s="2" t="n">
        <f aca="false">F69*HLOOKUP(B69,Assumption!$A$10:$G$12,2,1)+G69*HLOOKUP(B69,Assumption!$A$10:$G$12,3,1)</f>
        <v>0</v>
      </c>
      <c r="I69" s="2" t="n">
        <f aca="false">F69+G69-H69</f>
        <v>0</v>
      </c>
      <c r="J69" s="32" t="n">
        <f aca="false">VLOOKUP(D69,Assumption!$O$3:$Q$103,IF('thong tin khach hang'!$B$3="Nam",2,3),0)/12*P69</f>
        <v>167696.344812528</v>
      </c>
      <c r="K69" s="2" t="n">
        <v>20000</v>
      </c>
      <c r="L69" s="31" t="n">
        <f aca="false">ROUND($L$1*(E69+I69-J69-K69),0)</f>
        <v>2058695</v>
      </c>
      <c r="M69" s="31" t="n">
        <f aca="false">E69+I69-J69-K69+L69</f>
        <v>366162321.507728</v>
      </c>
      <c r="N69" s="32" t="n">
        <f aca="false">HLOOKUP(ROUND(AVERAGE(M57:M68)/10^6,0),Assumption!$B$2:$E$3,2,1)*MAX((AVERAGE(M57:M68)-250*10^6),0)</f>
        <v>149735.554075492</v>
      </c>
      <c r="O69" s="31" t="n">
        <f aca="false">M69+N69</f>
        <v>366312057.061804</v>
      </c>
      <c r="P69" s="31" t="n">
        <f aca="false">IF(A69=1,SA,MAX(0,SA-M68))</f>
        <v>735845293.735457</v>
      </c>
      <c r="S69" s="2" t="n">
        <v>0</v>
      </c>
      <c r="T69" s="2" t="n">
        <v>1</v>
      </c>
      <c r="U69" s="2" t="n">
        <v>1</v>
      </c>
      <c r="V69" s="33" t="n">
        <v>1</v>
      </c>
    </row>
    <row r="70" customFormat="false" ht="15.75" hidden="false" customHeight="true" outlineLevel="0" collapsed="false">
      <c r="A70" s="2" t="n">
        <v>68</v>
      </c>
      <c r="B70" s="2" t="n">
        <v>6</v>
      </c>
      <c r="C70" s="2" t="n">
        <f aca="false">A70-(B70-1)*12</f>
        <v>8</v>
      </c>
      <c r="D70" s="2" t="n">
        <f aca="false">'thong tin khach hang'!$B$4+B70-1</f>
        <v>7</v>
      </c>
      <c r="E70" s="31" t="n">
        <f aca="false">IF(A70=1,0,O69)</f>
        <v>366312057.061804</v>
      </c>
      <c r="F70" s="2" t="n">
        <f aca="true">TP*VLOOKUP('thong tin khach hang'!$E$10,$X$2:$Z$5,3,0)*OFFSET($S70,0,VLOOKUP('thong tin khach hang'!$E$10,$X$2:$Z$5,2,0))</f>
        <v>0</v>
      </c>
      <c r="G70" s="2" t="n">
        <f aca="true">EP*VLOOKUP('thong tin khach hang'!$E$10,$X$2:$Z$5,3,0)*OFFSET($S70,0,VLOOKUP('thong tin khach hang'!$E$10,$X$2:$Z$5,2,0))</f>
        <v>0</v>
      </c>
      <c r="H70" s="2" t="n">
        <f aca="false">F70*HLOOKUP(B70,Assumption!$A$10:$G$12,2,1)+G70*HLOOKUP(B70,Assumption!$A$10:$G$12,3,1)</f>
        <v>0</v>
      </c>
      <c r="I70" s="2" t="n">
        <f aca="false">F70+G70-H70</f>
        <v>0</v>
      </c>
      <c r="J70" s="32" t="n">
        <f aca="false">VLOOKUP(D70,Assumption!$O$3:$Q$103,IF('thong tin khach hang'!$B$3="Nam",2,3),0)/12*P70</f>
        <v>167238.816931412</v>
      </c>
      <c r="K70" s="2" t="n">
        <v>20000</v>
      </c>
      <c r="L70" s="31" t="n">
        <f aca="false">ROUND($L$1*(E70+I70-J70-K70),0)</f>
        <v>2070123</v>
      </c>
      <c r="M70" s="31" t="n">
        <f aca="false">E70+I70-J70-K70+L70</f>
        <v>368194941.244872</v>
      </c>
      <c r="N70" s="32" t="n">
        <f aca="false">HLOOKUP(ROUND(AVERAGE(M58:M69)/10^6,0),Assumption!$B$2:$E$3,2,1)*MAX((AVERAGE(M58:M69)-250*10^6),0)</f>
        <v>162954.601513767</v>
      </c>
      <c r="O70" s="31" t="n">
        <f aca="false">M70+N70</f>
        <v>368357895.846386</v>
      </c>
      <c r="P70" s="31" t="n">
        <f aca="false">IF(A70=1,SA,MAX(0,SA-M69))</f>
        <v>733837678.492272</v>
      </c>
      <c r="S70" s="2" t="n">
        <v>0</v>
      </c>
      <c r="T70" s="2" t="n">
        <v>0</v>
      </c>
      <c r="U70" s="2" t="n">
        <v>0</v>
      </c>
      <c r="V70" s="33" t="n">
        <v>1</v>
      </c>
    </row>
    <row r="71" customFormat="false" ht="15.75" hidden="false" customHeight="true" outlineLevel="0" collapsed="false">
      <c r="A71" s="2" t="n">
        <v>69</v>
      </c>
      <c r="B71" s="2" t="n">
        <v>6</v>
      </c>
      <c r="C71" s="2" t="n">
        <f aca="false">A71-(B71-1)*12</f>
        <v>9</v>
      </c>
      <c r="D71" s="2" t="n">
        <f aca="false">'thong tin khach hang'!$B$4+B71-1</f>
        <v>7</v>
      </c>
      <c r="E71" s="31" t="n">
        <f aca="false">IF(A71=1,0,O70)</f>
        <v>368357895.846386</v>
      </c>
      <c r="F71" s="2" t="n">
        <f aca="true">TP*VLOOKUP('thong tin khach hang'!$E$10,$X$2:$Z$5,3,0)*OFFSET($S71,0,VLOOKUP('thong tin khach hang'!$E$10,$X$2:$Z$5,2,0))</f>
        <v>0</v>
      </c>
      <c r="G71" s="2" t="n">
        <f aca="true">EP*VLOOKUP('thong tin khach hang'!$E$10,$X$2:$Z$5,3,0)*OFFSET($S71,0,VLOOKUP('thong tin khach hang'!$E$10,$X$2:$Z$5,2,0))</f>
        <v>0</v>
      </c>
      <c r="H71" s="2" t="n">
        <f aca="false">F71*HLOOKUP(B71,Assumption!$A$10:$G$12,2,1)+G71*HLOOKUP(B71,Assumption!$A$10:$G$12,3,1)</f>
        <v>0</v>
      </c>
      <c r="I71" s="2" t="n">
        <f aca="false">F71+G71-H71</f>
        <v>0</v>
      </c>
      <c r="J71" s="32" t="n">
        <f aca="false">VLOOKUP(D71,Assumption!$O$3:$Q$103,IF('thong tin khach hang'!$B$3="Nam",2,3),0)/12*P71</f>
        <v>166775.590621188</v>
      </c>
      <c r="K71" s="2" t="n">
        <v>20000</v>
      </c>
      <c r="L71" s="31" t="n">
        <f aca="false">ROUND($L$1*(E71+I71-J71-K71),0)</f>
        <v>2081693</v>
      </c>
      <c r="M71" s="31" t="n">
        <f aca="false">E71+I71-J71-K71+L71</f>
        <v>370252813.255765</v>
      </c>
      <c r="N71" s="32" t="n">
        <f aca="false">HLOOKUP(ROUND(AVERAGE(M59:M70)/10^6,0),Assumption!$B$2:$E$3,2,1)*MAX((AVERAGE(M59:M70)-250*10^6),0)</f>
        <v>176276.332322968</v>
      </c>
      <c r="O71" s="31" t="n">
        <f aca="false">M71+N71</f>
        <v>370429089.588088</v>
      </c>
      <c r="P71" s="31" t="n">
        <f aca="false">IF(A71=1,SA,MAX(0,SA-M70))</f>
        <v>731805058.755128</v>
      </c>
      <c r="S71" s="2" t="n">
        <v>0</v>
      </c>
      <c r="T71" s="2" t="n">
        <v>0</v>
      </c>
      <c r="U71" s="2" t="n">
        <v>0</v>
      </c>
      <c r="V71" s="33" t="n">
        <v>1</v>
      </c>
    </row>
    <row r="72" customFormat="false" ht="15.75" hidden="false" customHeight="true" outlineLevel="0" collapsed="false">
      <c r="A72" s="2" t="n">
        <v>70</v>
      </c>
      <c r="B72" s="2" t="n">
        <v>6</v>
      </c>
      <c r="C72" s="2" t="n">
        <f aca="false">A72-(B72-1)*12</f>
        <v>10</v>
      </c>
      <c r="D72" s="2" t="n">
        <f aca="false">'thong tin khach hang'!$B$4+B72-1</f>
        <v>7</v>
      </c>
      <c r="E72" s="31" t="n">
        <f aca="false">IF(A72=1,0,O71)</f>
        <v>370429089.588088</v>
      </c>
      <c r="F72" s="2" t="n">
        <f aca="true">TP*VLOOKUP('thong tin khach hang'!$E$10,$X$2:$Z$5,3,0)*OFFSET($S72,0,VLOOKUP('thong tin khach hang'!$E$10,$X$2:$Z$5,2,0))</f>
        <v>0</v>
      </c>
      <c r="G72" s="2" t="n">
        <f aca="true">EP*VLOOKUP('thong tin khach hang'!$E$10,$X$2:$Z$5,3,0)*OFFSET($S72,0,VLOOKUP('thong tin khach hang'!$E$10,$X$2:$Z$5,2,0))</f>
        <v>0</v>
      </c>
      <c r="H72" s="2" t="n">
        <f aca="false">F72*HLOOKUP(B72,Assumption!$A$10:$G$12,2,1)+G72*HLOOKUP(B72,Assumption!$A$10:$G$12,3,1)</f>
        <v>0</v>
      </c>
      <c r="I72" s="2" t="n">
        <f aca="false">F72+G72-H72</f>
        <v>0</v>
      </c>
      <c r="J72" s="32" t="n">
        <f aca="false">VLOOKUP(D72,Assumption!$O$3:$Q$103,IF('thong tin khach hang'!$B$3="Nam",2,3),0)/12*P72</f>
        <v>166306.609413783</v>
      </c>
      <c r="K72" s="2" t="n">
        <v>20000</v>
      </c>
      <c r="L72" s="31" t="n">
        <f aca="false">ROUND($L$1*(E72+I72-J72-K72),0)</f>
        <v>2093407</v>
      </c>
      <c r="M72" s="31" t="n">
        <f aca="false">E72+I72-J72-K72+L72</f>
        <v>372336189.978674</v>
      </c>
      <c r="N72" s="32" t="n">
        <f aca="false">HLOOKUP(ROUND(AVERAGE(M60:M71)/10^6,0),Assumption!$B$2:$E$3,2,1)*MAX((AVERAGE(M60:M71)-250*10^6),0)</f>
        <v>189701.604237055</v>
      </c>
      <c r="O72" s="31" t="n">
        <f aca="false">M72+N72</f>
        <v>372525891.582911</v>
      </c>
      <c r="P72" s="31" t="n">
        <f aca="false">IF(A72=1,SA,MAX(0,SA-M71))</f>
        <v>729747186.744235</v>
      </c>
      <c r="S72" s="2" t="n">
        <v>0</v>
      </c>
      <c r="T72" s="2" t="n">
        <v>0</v>
      </c>
      <c r="U72" s="2" t="n">
        <v>1</v>
      </c>
      <c r="V72" s="33" t="n">
        <v>1</v>
      </c>
    </row>
    <row r="73" customFormat="false" ht="15.75" hidden="false" customHeight="true" outlineLevel="0" collapsed="false">
      <c r="A73" s="2" t="n">
        <v>71</v>
      </c>
      <c r="B73" s="2" t="n">
        <v>6</v>
      </c>
      <c r="C73" s="2" t="n">
        <f aca="false">A73-(B73-1)*12</f>
        <v>11</v>
      </c>
      <c r="D73" s="2" t="n">
        <f aca="false">'thong tin khach hang'!$B$4+B73-1</f>
        <v>7</v>
      </c>
      <c r="E73" s="31" t="n">
        <f aca="false">IF(A73=1,0,O72)</f>
        <v>372525891.582911</v>
      </c>
      <c r="F73" s="2" t="n">
        <f aca="true">TP*VLOOKUP('thong tin khach hang'!$E$10,$X$2:$Z$5,3,0)*OFFSET($S73,0,VLOOKUP('thong tin khach hang'!$E$10,$X$2:$Z$5,2,0))</f>
        <v>0</v>
      </c>
      <c r="G73" s="2" t="n">
        <f aca="true">EP*VLOOKUP('thong tin khach hang'!$E$10,$X$2:$Z$5,3,0)*OFFSET($S73,0,VLOOKUP('thong tin khach hang'!$E$10,$X$2:$Z$5,2,0))</f>
        <v>0</v>
      </c>
      <c r="H73" s="2" t="n">
        <f aca="false">F73*HLOOKUP(B73,Assumption!$A$10:$G$12,2,1)+G73*HLOOKUP(B73,Assumption!$A$10:$G$12,3,1)</f>
        <v>0</v>
      </c>
      <c r="I73" s="2" t="n">
        <f aca="false">F73+G73-H73</f>
        <v>0</v>
      </c>
      <c r="J73" s="32" t="n">
        <f aca="false">VLOOKUP(D73,Assumption!$O$3:$Q$103,IF('thong tin khach hang'!$B$3="Nam",2,3),0)/12*P73</f>
        <v>165831.815779478</v>
      </c>
      <c r="K73" s="2" t="n">
        <v>20000</v>
      </c>
      <c r="L73" s="31" t="n">
        <f aca="false">ROUND($L$1*(E73+I73-J73-K73),0)</f>
        <v>2105265</v>
      </c>
      <c r="M73" s="31" t="n">
        <f aca="false">E73+I73-J73-K73+L73</f>
        <v>374445324.767131</v>
      </c>
      <c r="N73" s="32" t="n">
        <f aca="false">HLOOKUP(ROUND(AVERAGE(M61:M72)/10^6,0),Assumption!$B$2:$E$3,2,1)*MAX((AVERAGE(M61:M72)-250*10^6),0)</f>
        <v>203231.285789986</v>
      </c>
      <c r="O73" s="31" t="n">
        <f aca="false">M73+N73</f>
        <v>374648556.052921</v>
      </c>
      <c r="P73" s="31" t="n">
        <f aca="false">IF(A73=1,SA,MAX(0,SA-M72))</f>
        <v>727663810.021326</v>
      </c>
      <c r="S73" s="2" t="n">
        <v>0</v>
      </c>
      <c r="T73" s="2" t="n">
        <v>0</v>
      </c>
      <c r="U73" s="2" t="n">
        <v>0</v>
      </c>
      <c r="V73" s="33" t="n">
        <v>1</v>
      </c>
    </row>
    <row r="74" customFormat="false" ht="15.75" hidden="false" customHeight="true" outlineLevel="0" collapsed="false">
      <c r="A74" s="2" t="n">
        <v>72</v>
      </c>
      <c r="B74" s="2" t="n">
        <v>6</v>
      </c>
      <c r="C74" s="2" t="n">
        <f aca="false">A74-(B74-1)*12</f>
        <v>12</v>
      </c>
      <c r="D74" s="2" t="n">
        <f aca="false">'thong tin khach hang'!$B$4+B74-1</f>
        <v>7</v>
      </c>
      <c r="E74" s="31" t="n">
        <f aca="false">IF(A74=1,0,O73)</f>
        <v>374648556.052921</v>
      </c>
      <c r="F74" s="2" t="n">
        <f aca="true">TP*VLOOKUP('thong tin khach hang'!$E$10,$X$2:$Z$5,3,0)*OFFSET($S74,0,VLOOKUP('thong tin khach hang'!$E$10,$X$2:$Z$5,2,0))</f>
        <v>0</v>
      </c>
      <c r="G74" s="2" t="n">
        <f aca="true">EP*VLOOKUP('thong tin khach hang'!$E$10,$X$2:$Z$5,3,0)*OFFSET($S74,0,VLOOKUP('thong tin khach hang'!$E$10,$X$2:$Z$5,2,0))</f>
        <v>0</v>
      </c>
      <c r="H74" s="2" t="n">
        <f aca="false">F74*HLOOKUP(B74,Assumption!$A$10:$G$12,2,1)+G74*HLOOKUP(B74,Assumption!$A$10:$G$12,3,1)</f>
        <v>0</v>
      </c>
      <c r="I74" s="2" t="n">
        <f aca="false">F74+G74-H74</f>
        <v>0</v>
      </c>
      <c r="J74" s="32" t="n">
        <f aca="false">VLOOKUP(D74,Assumption!$O$3:$Q$103,IF('thong tin khach hang'!$B$3="Nam",2,3),0)/12*P74</f>
        <v>165351.151979964</v>
      </c>
      <c r="K74" s="2" t="n">
        <v>20000</v>
      </c>
      <c r="L74" s="31" t="n">
        <f aca="false">ROUND($L$1*(E74+I74-J74-K74),0)</f>
        <v>2117269</v>
      </c>
      <c r="M74" s="31" t="n">
        <f aca="false">E74+I74-J74-K74+L74</f>
        <v>376580473.900941</v>
      </c>
      <c r="N74" s="32" t="n">
        <f aca="false">HLOOKUP(ROUND(AVERAGE(M62:M73)/10^6,0),Assumption!$B$2:$E$3,2,1)*MAX((AVERAGE(M62:M73)-250*10^6),0)</f>
        <v>216866.255733092</v>
      </c>
      <c r="O74" s="31" t="n">
        <f aca="false">M74+N74</f>
        <v>376797340.156674</v>
      </c>
      <c r="P74" s="31" t="n">
        <f aca="false">IF(A74=1,SA,MAX(0,SA-M73))</f>
        <v>725554675.232869</v>
      </c>
      <c r="S74" s="2" t="n">
        <v>0</v>
      </c>
      <c r="T74" s="2" t="n">
        <v>0</v>
      </c>
      <c r="U74" s="2" t="n">
        <v>0</v>
      </c>
      <c r="V74" s="33" t="n">
        <v>1</v>
      </c>
    </row>
    <row r="75" customFormat="false" ht="15.75" hidden="false" customHeight="true" outlineLevel="0" collapsed="false">
      <c r="A75" s="2" t="n">
        <v>73</v>
      </c>
      <c r="B75" s="2" t="n">
        <v>7</v>
      </c>
      <c r="C75" s="2" t="n">
        <f aca="false">A75-(B75-1)*12</f>
        <v>1</v>
      </c>
      <c r="D75" s="2" t="n">
        <f aca="false">'thong tin khach hang'!$B$4+B75-1</f>
        <v>8</v>
      </c>
      <c r="E75" s="31" t="n">
        <f aca="false">IF(A75=1,0,O74)</f>
        <v>376797340.156674</v>
      </c>
      <c r="F75" s="2" t="n">
        <f aca="true">TP*VLOOKUP('thong tin khach hang'!$E$10,$X$2:$Z$5,3,0)*OFFSET($S75,0,VLOOKUP('thong tin khach hang'!$E$10,$X$2:$Z$5,2,0))</f>
        <v>30000000</v>
      </c>
      <c r="G75" s="2" t="n">
        <f aca="true">EP*VLOOKUP('thong tin khach hang'!$E$10,$X$2:$Z$5,3,0)*OFFSET($S75,0,VLOOKUP('thong tin khach hang'!$E$10,$X$2:$Z$5,2,0))</f>
        <v>30000000</v>
      </c>
      <c r="H75" s="2" t="n">
        <f aca="false">F75*HLOOKUP(B75,Assumption!$A$10:$G$12,2,1)+G75*HLOOKUP(B75,Assumption!$A$10:$G$12,3,1)</f>
        <v>1500000</v>
      </c>
      <c r="I75" s="2" t="n">
        <f aca="false">F75+G75-H75</f>
        <v>58500000</v>
      </c>
      <c r="J75" s="32" t="n">
        <f aca="false">VLOOKUP(D75,Assumption!$O$3:$Q$103,IF('thong tin khach hang'!$B$3="Nam",2,3),0)/12*P75</f>
        <v>164864.559610049</v>
      </c>
      <c r="K75" s="2" t="n">
        <v>20000</v>
      </c>
      <c r="L75" s="31" t="n">
        <f aca="false">ROUND($L$1*(E75+I75-J75-K75),0)</f>
        <v>2460189</v>
      </c>
      <c r="M75" s="31" t="n">
        <f aca="false">E75+I75-J75-K75+L75</f>
        <v>437572664.597064</v>
      </c>
      <c r="N75" s="32" t="n">
        <f aca="false">HLOOKUP(ROUND(AVERAGE(M63:M74)/10^6,0),Assumption!$B$2:$E$3,2,1)*MAX((AVERAGE(M63:M74)-250*10^6),0)</f>
        <v>230607.403116536</v>
      </c>
      <c r="O75" s="31" t="n">
        <f aca="false">M75+N75</f>
        <v>437803272.000181</v>
      </c>
      <c r="P75" s="31" t="n">
        <f aca="false">IF(A75=1,SA,MAX(0,SA-M74))</f>
        <v>723419526.099059</v>
      </c>
      <c r="S75" s="2" t="n">
        <v>1</v>
      </c>
      <c r="T75" s="2" t="n">
        <v>1</v>
      </c>
      <c r="U75" s="2" t="n">
        <v>1</v>
      </c>
      <c r="V75" s="33" t="n">
        <v>1</v>
      </c>
    </row>
    <row r="76" customFormat="false" ht="15.75" hidden="false" customHeight="true" outlineLevel="0" collapsed="false">
      <c r="A76" s="2" t="n">
        <v>74</v>
      </c>
      <c r="B76" s="2" t="n">
        <v>7</v>
      </c>
      <c r="C76" s="2" t="n">
        <f aca="false">A76-(B76-1)*12</f>
        <v>2</v>
      </c>
      <c r="D76" s="2" t="n">
        <f aca="false">'thong tin khach hang'!$B$4+B76-1</f>
        <v>8</v>
      </c>
      <c r="E76" s="31" t="n">
        <f aca="false">IF(A76=1,0,O75)</f>
        <v>437803272.000181</v>
      </c>
      <c r="F76" s="2" t="n">
        <f aca="true">TP*VLOOKUP('thong tin khach hang'!$E$10,$X$2:$Z$5,3,0)*OFFSET($S76,0,VLOOKUP('thong tin khach hang'!$E$10,$X$2:$Z$5,2,0))</f>
        <v>0</v>
      </c>
      <c r="G76" s="2" t="n">
        <f aca="true">EP*VLOOKUP('thong tin khach hang'!$E$10,$X$2:$Z$5,3,0)*OFFSET($S76,0,VLOOKUP('thong tin khach hang'!$E$10,$X$2:$Z$5,2,0))</f>
        <v>0</v>
      </c>
      <c r="H76" s="2" t="n">
        <f aca="false">F76*HLOOKUP(B76,Assumption!$A$10:$G$12,2,1)+G76*HLOOKUP(B76,Assumption!$A$10:$G$12,3,1)</f>
        <v>0</v>
      </c>
      <c r="I76" s="2" t="n">
        <f aca="false">F76+G76-H76</f>
        <v>0</v>
      </c>
      <c r="J76" s="32" t="n">
        <f aca="false">VLOOKUP(D76,Assumption!$O$3:$Q$103,IF('thong tin khach hang'!$B$3="Nam",2,3),0)/12*P76</f>
        <v>150964.671238234</v>
      </c>
      <c r="K76" s="2" t="n">
        <v>20000</v>
      </c>
      <c r="L76" s="31" t="n">
        <f aca="false">ROUND($L$1*(E76+I76-J76-K76),0)</f>
        <v>2474437</v>
      </c>
      <c r="M76" s="31" t="n">
        <f aca="false">E76+I76-J76-K76+L76</f>
        <v>440106744.328943</v>
      </c>
      <c r="N76" s="32" t="n">
        <f aca="false">HLOOKUP(ROUND(AVERAGE(M64:M75)/10^6,0),Assumption!$B$2:$E$3,2,1)*MAX((AVERAGE(M64:M75)-250*10^6),0)</f>
        <v>244455.627368093</v>
      </c>
      <c r="O76" s="31" t="n">
        <f aca="false">M76+N76</f>
        <v>440351199.956311</v>
      </c>
      <c r="P76" s="31" t="n">
        <f aca="false">IF(A76=1,SA,MAX(0,SA-M75))</f>
        <v>662427335.402936</v>
      </c>
      <c r="S76" s="2" t="n">
        <v>0</v>
      </c>
      <c r="T76" s="2" t="n">
        <v>0</v>
      </c>
      <c r="U76" s="2" t="n">
        <v>0</v>
      </c>
      <c r="V76" s="33" t="n">
        <v>1</v>
      </c>
    </row>
    <row r="77" customFormat="false" ht="15.75" hidden="false" customHeight="true" outlineLevel="0" collapsed="false">
      <c r="A77" s="2" t="n">
        <v>75</v>
      </c>
      <c r="B77" s="2" t="n">
        <v>7</v>
      </c>
      <c r="C77" s="2" t="n">
        <f aca="false">A77-(B77-1)*12</f>
        <v>3</v>
      </c>
      <c r="D77" s="2" t="n">
        <f aca="false">'thong tin khach hang'!$B$4+B77-1</f>
        <v>8</v>
      </c>
      <c r="E77" s="31" t="n">
        <f aca="false">IF(A77=1,0,O76)</f>
        <v>440351199.956311</v>
      </c>
      <c r="F77" s="2" t="n">
        <f aca="true">TP*VLOOKUP('thong tin khach hang'!$E$10,$X$2:$Z$5,3,0)*OFFSET($S77,0,VLOOKUP('thong tin khach hang'!$E$10,$X$2:$Z$5,2,0))</f>
        <v>0</v>
      </c>
      <c r="G77" s="2" t="n">
        <f aca="true">EP*VLOOKUP('thong tin khach hang'!$E$10,$X$2:$Z$5,3,0)*OFFSET($S77,0,VLOOKUP('thong tin khach hang'!$E$10,$X$2:$Z$5,2,0))</f>
        <v>0</v>
      </c>
      <c r="H77" s="2" t="n">
        <f aca="false">F77*HLOOKUP(B77,Assumption!$A$10:$G$12,2,1)+G77*HLOOKUP(B77,Assumption!$A$10:$G$12,3,1)</f>
        <v>0</v>
      </c>
      <c r="I77" s="2" t="n">
        <f aca="false">F77+G77-H77</f>
        <v>0</v>
      </c>
      <c r="J77" s="32" t="n">
        <f aca="false">VLOOKUP(D77,Assumption!$O$3:$Q$103,IF('thong tin khach hang'!$B$3="Nam",2,3),0)/12*P77</f>
        <v>150387.164101724</v>
      </c>
      <c r="K77" s="2" t="n">
        <v>20000</v>
      </c>
      <c r="L77" s="31" t="n">
        <f aca="false">ROUND($L$1*(E77+I77-J77-K77),0)</f>
        <v>2488846</v>
      </c>
      <c r="M77" s="31" t="n">
        <f aca="false">E77+I77-J77-K77+L77</f>
        <v>442669658.792209</v>
      </c>
      <c r="N77" s="32" t="n">
        <f aca="false">HLOOKUP(ROUND(AVERAGE(M65:M76)/10^6,0),Assumption!$B$2:$E$3,2,1)*MAX((AVERAGE(M65:M76)-250*10^6),0)</f>
        <v>258411.837702631</v>
      </c>
      <c r="O77" s="31" t="n">
        <f aca="false">M77+N77</f>
        <v>442928070.629912</v>
      </c>
      <c r="P77" s="31" t="n">
        <f aca="false">IF(A77=1,SA,MAX(0,SA-M76))</f>
        <v>659893255.671057</v>
      </c>
      <c r="S77" s="2" t="n">
        <v>0</v>
      </c>
      <c r="T77" s="2" t="n">
        <v>0</v>
      </c>
      <c r="U77" s="2" t="n">
        <v>0</v>
      </c>
      <c r="V77" s="33" t="n">
        <v>1</v>
      </c>
    </row>
    <row r="78" customFormat="false" ht="15.75" hidden="false" customHeight="true" outlineLevel="0" collapsed="false">
      <c r="A78" s="2" t="n">
        <v>76</v>
      </c>
      <c r="B78" s="2" t="n">
        <v>7</v>
      </c>
      <c r="C78" s="2" t="n">
        <f aca="false">A78-(B78-1)*12</f>
        <v>4</v>
      </c>
      <c r="D78" s="2" t="n">
        <f aca="false">'thong tin khach hang'!$B$4+B78-1</f>
        <v>8</v>
      </c>
      <c r="E78" s="31" t="n">
        <f aca="false">IF(A78=1,0,O77)</f>
        <v>442928070.629912</v>
      </c>
      <c r="F78" s="2" t="n">
        <f aca="true">TP*VLOOKUP('thong tin khach hang'!$E$10,$X$2:$Z$5,3,0)*OFFSET($S78,0,VLOOKUP('thong tin khach hang'!$E$10,$X$2:$Z$5,2,0))</f>
        <v>0</v>
      </c>
      <c r="G78" s="2" t="n">
        <f aca="true">EP*VLOOKUP('thong tin khach hang'!$E$10,$X$2:$Z$5,3,0)*OFFSET($S78,0,VLOOKUP('thong tin khach hang'!$E$10,$X$2:$Z$5,2,0))</f>
        <v>0</v>
      </c>
      <c r="H78" s="2" t="n">
        <f aca="false">F78*HLOOKUP(B78,Assumption!$A$10:$G$12,2,1)+G78*HLOOKUP(B78,Assumption!$A$10:$G$12,3,1)</f>
        <v>0</v>
      </c>
      <c r="I78" s="2" t="n">
        <f aca="false">F78+G78-H78</f>
        <v>0</v>
      </c>
      <c r="J78" s="32" t="n">
        <f aca="false">VLOOKUP(D78,Assumption!$O$3:$Q$103,IF('thong tin khach hang'!$B$3="Nam",2,3),0)/12*P78</f>
        <v>149803.085639558</v>
      </c>
      <c r="K78" s="2" t="n">
        <v>20000</v>
      </c>
      <c r="L78" s="31" t="n">
        <f aca="false">ROUND($L$1*(E78+I78-J78-K78),0)</f>
        <v>2503420</v>
      </c>
      <c r="M78" s="31" t="n">
        <f aca="false">E78+I78-J78-K78+L78</f>
        <v>445261687.544272</v>
      </c>
      <c r="N78" s="32" t="n">
        <f aca="false">HLOOKUP(ROUND(AVERAGE(M66:M77)/10^6,0),Assumption!$B$2:$E$3,2,1)*MAX((AVERAGE(M66:M77)-250*10^6),0)</f>
        <v>272476.868557453</v>
      </c>
      <c r="O78" s="31" t="n">
        <f aca="false">M78+N78</f>
        <v>445534164.41283</v>
      </c>
      <c r="P78" s="31" t="n">
        <f aca="false">IF(A78=1,SA,MAX(0,SA-M77))</f>
        <v>657330341.207791</v>
      </c>
      <c r="S78" s="2" t="n">
        <v>0</v>
      </c>
      <c r="T78" s="2" t="n">
        <v>0</v>
      </c>
      <c r="U78" s="2" t="n">
        <v>1</v>
      </c>
      <c r="V78" s="33" t="n">
        <v>1</v>
      </c>
    </row>
    <row r="79" customFormat="false" ht="15.75" hidden="false" customHeight="true" outlineLevel="0" collapsed="false">
      <c r="A79" s="2" t="n">
        <v>77</v>
      </c>
      <c r="B79" s="2" t="n">
        <v>7</v>
      </c>
      <c r="C79" s="2" t="n">
        <f aca="false">A79-(B79-1)*12</f>
        <v>5</v>
      </c>
      <c r="D79" s="2" t="n">
        <f aca="false">'thong tin khach hang'!$B$4+B79-1</f>
        <v>8</v>
      </c>
      <c r="E79" s="31" t="n">
        <f aca="false">IF(A79=1,0,O78)</f>
        <v>445534164.41283</v>
      </c>
      <c r="F79" s="2" t="n">
        <f aca="true">TP*VLOOKUP('thong tin khach hang'!$E$10,$X$2:$Z$5,3,0)*OFFSET($S79,0,VLOOKUP('thong tin khach hang'!$E$10,$X$2:$Z$5,2,0))</f>
        <v>0</v>
      </c>
      <c r="G79" s="2" t="n">
        <f aca="true">EP*VLOOKUP('thong tin khach hang'!$E$10,$X$2:$Z$5,3,0)*OFFSET($S79,0,VLOOKUP('thong tin khach hang'!$E$10,$X$2:$Z$5,2,0))</f>
        <v>0</v>
      </c>
      <c r="H79" s="2" t="n">
        <f aca="false">F79*HLOOKUP(B79,Assumption!$A$10:$G$12,2,1)+G79*HLOOKUP(B79,Assumption!$A$10:$G$12,3,1)</f>
        <v>0</v>
      </c>
      <c r="I79" s="2" t="n">
        <f aca="false">F79+G79-H79</f>
        <v>0</v>
      </c>
      <c r="J79" s="32" t="n">
        <f aca="false">VLOOKUP(D79,Assumption!$O$3:$Q$103,IF('thong tin khach hang'!$B$3="Nam",2,3),0)/12*P79</f>
        <v>149212.372141666</v>
      </c>
      <c r="K79" s="2" t="n">
        <v>20000</v>
      </c>
      <c r="L79" s="31" t="n">
        <f aca="false">ROUND($L$1*(E79+I79-J79-K79),0)</f>
        <v>2518158</v>
      </c>
      <c r="M79" s="31" t="n">
        <f aca="false">E79+I79-J79-K79+L79</f>
        <v>447883110.040688</v>
      </c>
      <c r="N79" s="32" t="n">
        <f aca="false">HLOOKUP(ROUND(AVERAGE(M67:M78)/10^6,0),Assumption!$B$2:$E$3,2,1)*MAX((AVERAGE(M67:M78)-250*10^6),0)</f>
        <v>286651.56312136</v>
      </c>
      <c r="O79" s="31" t="n">
        <f aca="false">M79+N79</f>
        <v>448169761.603809</v>
      </c>
      <c r="P79" s="31" t="n">
        <f aca="false">IF(A79=1,SA,MAX(0,SA-M78))</f>
        <v>654738312.455728</v>
      </c>
      <c r="S79" s="2" t="n">
        <v>0</v>
      </c>
      <c r="T79" s="2" t="n">
        <v>0</v>
      </c>
      <c r="U79" s="2" t="n">
        <v>0</v>
      </c>
      <c r="V79" s="33" t="n">
        <v>1</v>
      </c>
    </row>
    <row r="80" customFormat="false" ht="15.75" hidden="false" customHeight="true" outlineLevel="0" collapsed="false">
      <c r="A80" s="2" t="n">
        <v>78</v>
      </c>
      <c r="B80" s="2" t="n">
        <v>7</v>
      </c>
      <c r="C80" s="2" t="n">
        <f aca="false">A80-(B80-1)*12</f>
        <v>6</v>
      </c>
      <c r="D80" s="2" t="n">
        <f aca="false">'thong tin khach hang'!$B$4+B80-1</f>
        <v>8</v>
      </c>
      <c r="E80" s="31" t="n">
        <f aca="false">IF(A80=1,0,O79)</f>
        <v>448169761.603809</v>
      </c>
      <c r="F80" s="2" t="n">
        <f aca="true">TP*VLOOKUP('thong tin khach hang'!$E$10,$X$2:$Z$5,3,0)*OFFSET($S80,0,VLOOKUP('thong tin khach hang'!$E$10,$X$2:$Z$5,2,0))</f>
        <v>0</v>
      </c>
      <c r="G80" s="2" t="n">
        <f aca="true">EP*VLOOKUP('thong tin khach hang'!$E$10,$X$2:$Z$5,3,0)*OFFSET($S80,0,VLOOKUP('thong tin khach hang'!$E$10,$X$2:$Z$5,2,0))</f>
        <v>0</v>
      </c>
      <c r="H80" s="2" t="n">
        <f aca="false">F80*HLOOKUP(B80,Assumption!$A$10:$G$12,2,1)+G80*HLOOKUP(B80,Assumption!$A$10:$G$12,3,1)</f>
        <v>0</v>
      </c>
      <c r="I80" s="2" t="n">
        <f aca="false">F80+G80-H80</f>
        <v>0</v>
      </c>
      <c r="J80" s="32" t="n">
        <f aca="false">VLOOKUP(D80,Assumption!$O$3:$Q$103,IF('thong tin khach hang'!$B$3="Nam",2,3),0)/12*P80</f>
        <v>148614.959921188</v>
      </c>
      <c r="K80" s="2" t="n">
        <v>20000</v>
      </c>
      <c r="L80" s="31" t="n">
        <f aca="false">ROUND($L$1*(E80+I80-J80-K80),0)</f>
        <v>2533064</v>
      </c>
      <c r="M80" s="31" t="n">
        <f aca="false">E80+I80-J80-K80+L80</f>
        <v>450534210.643888</v>
      </c>
      <c r="N80" s="32" t="n">
        <f aca="false">HLOOKUP(ROUND(AVERAGE(M68:M79)/10^6,0),Assumption!$B$2:$E$3,2,1)*MAX((AVERAGE(M68:M79)-250*10^6),0)</f>
        <v>300936.772703805</v>
      </c>
      <c r="O80" s="31" t="n">
        <f aca="false">M80+N80</f>
        <v>450835147.416592</v>
      </c>
      <c r="P80" s="31" t="n">
        <f aca="false">IF(A80=1,SA,MAX(0,SA-M79))</f>
        <v>652116889.959312</v>
      </c>
      <c r="S80" s="2" t="n">
        <v>0</v>
      </c>
      <c r="T80" s="2" t="n">
        <v>0</v>
      </c>
      <c r="U80" s="2" t="n">
        <v>0</v>
      </c>
      <c r="V80" s="33" t="n">
        <v>1</v>
      </c>
    </row>
    <row r="81" customFormat="false" ht="15.75" hidden="false" customHeight="true" outlineLevel="0" collapsed="false">
      <c r="A81" s="2" t="n">
        <v>79</v>
      </c>
      <c r="B81" s="2" t="n">
        <v>7</v>
      </c>
      <c r="C81" s="2" t="n">
        <f aca="false">A81-(B81-1)*12</f>
        <v>7</v>
      </c>
      <c r="D81" s="2" t="n">
        <f aca="false">'thong tin khach hang'!$B$4+B81-1</f>
        <v>8</v>
      </c>
      <c r="E81" s="31" t="n">
        <f aca="false">IF(A81=1,0,O80)</f>
        <v>450835147.416592</v>
      </c>
      <c r="F81" s="2" t="n">
        <f aca="true">TP*VLOOKUP('thong tin khach hang'!$E$10,$X$2:$Z$5,3,0)*OFFSET($S81,0,VLOOKUP('thong tin khach hang'!$E$10,$X$2:$Z$5,2,0))</f>
        <v>0</v>
      </c>
      <c r="G81" s="2" t="n">
        <f aca="true">EP*VLOOKUP('thong tin khach hang'!$E$10,$X$2:$Z$5,3,0)*OFFSET($S81,0,VLOOKUP('thong tin khach hang'!$E$10,$X$2:$Z$5,2,0))</f>
        <v>0</v>
      </c>
      <c r="H81" s="2" t="n">
        <f aca="false">F81*HLOOKUP(B81,Assumption!$A$10:$G$12,2,1)+G81*HLOOKUP(B81,Assumption!$A$10:$G$12,3,1)</f>
        <v>0</v>
      </c>
      <c r="I81" s="2" t="n">
        <f aca="false">F81+G81-H81</f>
        <v>0</v>
      </c>
      <c r="J81" s="32" t="n">
        <f aca="false">VLOOKUP(D81,Assumption!$O$3:$Q$103,IF('thong tin khach hang'!$B$3="Nam",2,3),0)/12*P81</f>
        <v>148010.784173009</v>
      </c>
      <c r="K81" s="2" t="n">
        <v>20000</v>
      </c>
      <c r="L81" s="31" t="n">
        <f aca="false">ROUND($L$1*(E81+I81-J81-K81),0)</f>
        <v>2548138</v>
      </c>
      <c r="M81" s="31" t="n">
        <f aca="false">E81+I81-J81-K81+L81</f>
        <v>453215274.632419</v>
      </c>
      <c r="N81" s="32" t="n">
        <f aca="false">HLOOKUP(ROUND(AVERAGE(M69:M80)/10^6,0),Assumption!$B$2:$E$3,2,1)*MAX((AVERAGE(M69:M80)-250*10^6),0)</f>
        <v>315333.356767029</v>
      </c>
      <c r="O81" s="31" t="n">
        <f aca="false">M81+N81</f>
        <v>453530607.989186</v>
      </c>
      <c r="P81" s="31" t="n">
        <f aca="false">IF(A81=1,SA,MAX(0,SA-M80))</f>
        <v>649465789.356112</v>
      </c>
      <c r="S81" s="2" t="n">
        <v>0</v>
      </c>
      <c r="T81" s="2" t="n">
        <v>1</v>
      </c>
      <c r="U81" s="2" t="n">
        <v>1</v>
      </c>
      <c r="V81" s="33" t="n">
        <v>1</v>
      </c>
    </row>
    <row r="82" customFormat="false" ht="15.75" hidden="false" customHeight="true" outlineLevel="0" collapsed="false">
      <c r="A82" s="2" t="n">
        <v>80</v>
      </c>
      <c r="B82" s="2" t="n">
        <v>7</v>
      </c>
      <c r="C82" s="2" t="n">
        <f aca="false">A82-(B82-1)*12</f>
        <v>8</v>
      </c>
      <c r="D82" s="2" t="n">
        <f aca="false">'thong tin khach hang'!$B$4+B82-1</f>
        <v>8</v>
      </c>
      <c r="E82" s="31" t="n">
        <f aca="false">IF(A82=1,0,O81)</f>
        <v>453530607.989186</v>
      </c>
      <c r="F82" s="2" t="n">
        <f aca="true">TP*VLOOKUP('thong tin khach hang'!$E$10,$X$2:$Z$5,3,0)*OFFSET($S82,0,VLOOKUP('thong tin khach hang'!$E$10,$X$2:$Z$5,2,0))</f>
        <v>0</v>
      </c>
      <c r="G82" s="2" t="n">
        <f aca="true">EP*VLOOKUP('thong tin khach hang'!$E$10,$X$2:$Z$5,3,0)*OFFSET($S82,0,VLOOKUP('thong tin khach hang'!$E$10,$X$2:$Z$5,2,0))</f>
        <v>0</v>
      </c>
      <c r="H82" s="2" t="n">
        <f aca="false">F82*HLOOKUP(B82,Assumption!$A$10:$G$12,2,1)+G82*HLOOKUP(B82,Assumption!$A$10:$G$12,3,1)</f>
        <v>0</v>
      </c>
      <c r="I82" s="2" t="n">
        <f aca="false">F82+G82-H82</f>
        <v>0</v>
      </c>
      <c r="J82" s="32" t="n">
        <f aca="false">VLOOKUP(D82,Assumption!$O$3:$Q$103,IF('thong tin khach hang'!$B$3="Nam",2,3),0)/12*P82</f>
        <v>147399.779883231</v>
      </c>
      <c r="K82" s="2" t="n">
        <v>20000</v>
      </c>
      <c r="L82" s="31" t="n">
        <f aca="false">ROUND($L$1*(E82+I82-J82-K82),0)</f>
        <v>2563381</v>
      </c>
      <c r="M82" s="31" t="n">
        <f aca="false">E82+I82-J82-K82+L82</f>
        <v>455926589.209303</v>
      </c>
      <c r="N82" s="32" t="n">
        <f aca="false">HLOOKUP(ROUND(AVERAGE(M70:M81)/10^6,0),Assumption!$B$2:$E$3,2,1)*MAX((AVERAGE(M70:M81)-250*10^6),0)</f>
        <v>329842.182287811</v>
      </c>
      <c r="O82" s="31" t="n">
        <f aca="false">M82+N82</f>
        <v>456256431.391591</v>
      </c>
      <c r="P82" s="31" t="n">
        <f aca="false">IF(A82=1,SA,MAX(0,SA-M81))</f>
        <v>646784725.367581</v>
      </c>
      <c r="S82" s="2" t="n">
        <v>0</v>
      </c>
      <c r="T82" s="2" t="n">
        <v>0</v>
      </c>
      <c r="U82" s="2" t="n">
        <v>0</v>
      </c>
      <c r="V82" s="33" t="n">
        <v>1</v>
      </c>
    </row>
    <row r="83" customFormat="false" ht="15.75" hidden="false" customHeight="true" outlineLevel="0" collapsed="false">
      <c r="A83" s="2" t="n">
        <v>81</v>
      </c>
      <c r="B83" s="2" t="n">
        <v>7</v>
      </c>
      <c r="C83" s="2" t="n">
        <f aca="false">A83-(B83-1)*12</f>
        <v>9</v>
      </c>
      <c r="D83" s="2" t="n">
        <f aca="false">'thong tin khach hang'!$B$4+B83-1</f>
        <v>8</v>
      </c>
      <c r="E83" s="31" t="n">
        <f aca="false">IF(A83=1,0,O82)</f>
        <v>456256431.391591</v>
      </c>
      <c r="F83" s="2" t="n">
        <f aca="true">TP*VLOOKUP('thong tin khach hang'!$E$10,$X$2:$Z$5,3,0)*OFFSET($S83,0,VLOOKUP('thong tin khach hang'!$E$10,$X$2:$Z$5,2,0))</f>
        <v>0</v>
      </c>
      <c r="G83" s="2" t="n">
        <f aca="true">EP*VLOOKUP('thong tin khach hang'!$E$10,$X$2:$Z$5,3,0)*OFFSET($S83,0,VLOOKUP('thong tin khach hang'!$E$10,$X$2:$Z$5,2,0))</f>
        <v>0</v>
      </c>
      <c r="H83" s="2" t="n">
        <f aca="false">F83*HLOOKUP(B83,Assumption!$A$10:$G$12,2,1)+G83*HLOOKUP(B83,Assumption!$A$10:$G$12,3,1)</f>
        <v>0</v>
      </c>
      <c r="I83" s="2" t="n">
        <f aca="false">F83+G83-H83</f>
        <v>0</v>
      </c>
      <c r="J83" s="32" t="n">
        <f aca="false">VLOOKUP(D83,Assumption!$O$3:$Q$103,IF('thong tin khach hang'!$B$3="Nam",2,3),0)/12*P83</f>
        <v>146781.881599378</v>
      </c>
      <c r="K83" s="2" t="n">
        <v>20000</v>
      </c>
      <c r="L83" s="31" t="n">
        <f aca="false">ROUND($L$1*(E83+I83-J83-K83),0)</f>
        <v>2578797</v>
      </c>
      <c r="M83" s="31" t="n">
        <f aca="false">E83+I83-J83-K83+L83</f>
        <v>458668446.509991</v>
      </c>
      <c r="N83" s="32" t="n">
        <f aca="false">HLOOKUP(ROUND(AVERAGE(M71:M82)/10^6,0),Assumption!$B$2:$E$3,2,1)*MAX((AVERAGE(M71:M82)-250*10^6),0)</f>
        <v>344464.123615216</v>
      </c>
      <c r="O83" s="31" t="n">
        <f aca="false">M83+N83</f>
        <v>459012910.633606</v>
      </c>
      <c r="P83" s="31" t="n">
        <f aca="false">IF(A83=1,SA,MAX(0,SA-M82))</f>
        <v>644073410.790697</v>
      </c>
      <c r="S83" s="2" t="n">
        <v>0</v>
      </c>
      <c r="T83" s="2" t="n">
        <v>0</v>
      </c>
      <c r="U83" s="2" t="n">
        <v>0</v>
      </c>
      <c r="V83" s="33" t="n">
        <v>1</v>
      </c>
    </row>
    <row r="84" customFormat="false" ht="15.75" hidden="false" customHeight="true" outlineLevel="0" collapsed="false">
      <c r="A84" s="2" t="n">
        <v>82</v>
      </c>
      <c r="B84" s="2" t="n">
        <v>7</v>
      </c>
      <c r="C84" s="2" t="n">
        <f aca="false">A84-(B84-1)*12</f>
        <v>10</v>
      </c>
      <c r="D84" s="2" t="n">
        <f aca="false">'thong tin khach hang'!$B$4+B84-1</f>
        <v>8</v>
      </c>
      <c r="E84" s="31" t="n">
        <f aca="false">IF(A84=1,0,O83)</f>
        <v>459012910.633606</v>
      </c>
      <c r="F84" s="2" t="n">
        <f aca="true">TP*VLOOKUP('thong tin khach hang'!$E$10,$X$2:$Z$5,3,0)*OFFSET($S84,0,VLOOKUP('thong tin khach hang'!$E$10,$X$2:$Z$5,2,0))</f>
        <v>0</v>
      </c>
      <c r="G84" s="2" t="n">
        <f aca="true">EP*VLOOKUP('thong tin khach hang'!$E$10,$X$2:$Z$5,3,0)*OFFSET($S84,0,VLOOKUP('thong tin khach hang'!$E$10,$X$2:$Z$5,2,0))</f>
        <v>0</v>
      </c>
      <c r="H84" s="2" t="n">
        <f aca="false">F84*HLOOKUP(B84,Assumption!$A$10:$G$12,2,1)+G84*HLOOKUP(B84,Assumption!$A$10:$G$12,3,1)</f>
        <v>0</v>
      </c>
      <c r="I84" s="2" t="n">
        <f aca="false">F84+G84-H84</f>
        <v>0</v>
      </c>
      <c r="J84" s="32" t="n">
        <f aca="false">VLOOKUP(D84,Assumption!$O$3:$Q$103,IF('thong tin khach hang'!$B$3="Nam",2,3),0)/12*P84</f>
        <v>146157.022744892</v>
      </c>
      <c r="K84" s="2" t="n">
        <v>20000</v>
      </c>
      <c r="L84" s="31" t="n">
        <f aca="false">ROUND($L$1*(E84+I84-J84-K84),0)</f>
        <v>2594386</v>
      </c>
      <c r="M84" s="31" t="n">
        <f aca="false">E84+I84-J84-K84+L84</f>
        <v>461441139.610862</v>
      </c>
      <c r="N84" s="32" t="n">
        <f aca="false">HLOOKUP(ROUND(AVERAGE(M72:M83)/10^6,0),Assumption!$B$2:$E$3,2,1)*MAX((AVERAGE(M72:M83)-250*10^6),0)</f>
        <v>359200.062490921</v>
      </c>
      <c r="O84" s="31" t="n">
        <f aca="false">M84+N84</f>
        <v>461800339.673353</v>
      </c>
      <c r="P84" s="31" t="n">
        <f aca="false">IF(A84=1,SA,MAX(0,SA-M83))</f>
        <v>641331553.490009</v>
      </c>
      <c r="S84" s="2" t="n">
        <v>0</v>
      </c>
      <c r="T84" s="2" t="n">
        <v>0</v>
      </c>
      <c r="U84" s="2" t="n">
        <v>1</v>
      </c>
      <c r="V84" s="33" t="n">
        <v>1</v>
      </c>
    </row>
    <row r="85" customFormat="false" ht="15.75" hidden="false" customHeight="true" outlineLevel="0" collapsed="false">
      <c r="A85" s="2" t="n">
        <v>83</v>
      </c>
      <c r="B85" s="2" t="n">
        <v>7</v>
      </c>
      <c r="C85" s="2" t="n">
        <f aca="false">A85-(B85-1)*12</f>
        <v>11</v>
      </c>
      <c r="D85" s="2" t="n">
        <f aca="false">'thong tin khach hang'!$B$4+B85-1</f>
        <v>8</v>
      </c>
      <c r="E85" s="31" t="n">
        <f aca="false">IF(A85=1,0,O84)</f>
        <v>461800339.673353</v>
      </c>
      <c r="F85" s="2" t="n">
        <f aca="true">TP*VLOOKUP('thong tin khach hang'!$E$10,$X$2:$Z$5,3,0)*OFFSET($S85,0,VLOOKUP('thong tin khach hang'!$E$10,$X$2:$Z$5,2,0))</f>
        <v>0</v>
      </c>
      <c r="G85" s="2" t="n">
        <f aca="true">EP*VLOOKUP('thong tin khach hang'!$E$10,$X$2:$Z$5,3,0)*OFFSET($S85,0,VLOOKUP('thong tin khach hang'!$E$10,$X$2:$Z$5,2,0))</f>
        <v>0</v>
      </c>
      <c r="H85" s="2" t="n">
        <f aca="false">F85*HLOOKUP(B85,Assumption!$A$10:$G$12,2,1)+G85*HLOOKUP(B85,Assumption!$A$10:$G$12,3,1)</f>
        <v>0</v>
      </c>
      <c r="I85" s="2" t="n">
        <f aca="false">F85+G85-H85</f>
        <v>0</v>
      </c>
      <c r="J85" s="32" t="n">
        <f aca="false">VLOOKUP(D85,Assumption!$O$3:$Q$103,IF('thong tin khach hang'!$B$3="Nam",2,3),0)/12*P85</f>
        <v>145525.136528779</v>
      </c>
      <c r="K85" s="2" t="n">
        <v>20000</v>
      </c>
      <c r="L85" s="31" t="n">
        <f aca="false">ROUND($L$1*(E85+I85-J85-K85),0)</f>
        <v>2610150</v>
      </c>
      <c r="M85" s="31" t="n">
        <f aca="false">E85+I85-J85-K85+L85</f>
        <v>464244964.536824</v>
      </c>
      <c r="N85" s="32" t="n">
        <f aca="false">HLOOKUP(ROUND(AVERAGE(M73:M84)/10^6,0),Assumption!$B$2:$E$3,2,1)*MAX((AVERAGE(M73:M84)-250*10^6),0)</f>
        <v>374050.887429619</v>
      </c>
      <c r="O85" s="31" t="n">
        <f aca="false">M85+N85</f>
        <v>464619015.424253</v>
      </c>
      <c r="P85" s="31" t="n">
        <f aca="false">IF(A85=1,SA,MAX(0,SA-M84))</f>
        <v>638558860.389138</v>
      </c>
      <c r="S85" s="2" t="n">
        <v>0</v>
      </c>
      <c r="T85" s="2" t="n">
        <v>0</v>
      </c>
      <c r="U85" s="2" t="n">
        <v>0</v>
      </c>
      <c r="V85" s="33" t="n">
        <v>1</v>
      </c>
    </row>
    <row r="86" customFormat="false" ht="15.75" hidden="false" customHeight="true" outlineLevel="0" collapsed="false">
      <c r="A86" s="2" t="n">
        <v>84</v>
      </c>
      <c r="B86" s="2" t="n">
        <v>7</v>
      </c>
      <c r="C86" s="2" t="n">
        <f aca="false">A86-(B86-1)*12</f>
        <v>12</v>
      </c>
      <c r="D86" s="2" t="n">
        <f aca="false">'thong tin khach hang'!$B$4+B86-1</f>
        <v>8</v>
      </c>
      <c r="E86" s="31" t="n">
        <f aca="false">IF(A86=1,0,O85)</f>
        <v>464619015.424253</v>
      </c>
      <c r="F86" s="2" t="n">
        <f aca="true">TP*VLOOKUP('thong tin khach hang'!$E$10,$X$2:$Z$5,3,0)*OFFSET($S86,0,VLOOKUP('thong tin khach hang'!$E$10,$X$2:$Z$5,2,0))</f>
        <v>0</v>
      </c>
      <c r="G86" s="2" t="n">
        <f aca="true">EP*VLOOKUP('thong tin khach hang'!$E$10,$X$2:$Z$5,3,0)*OFFSET($S86,0,VLOOKUP('thong tin khach hang'!$E$10,$X$2:$Z$5,2,0))</f>
        <v>0</v>
      </c>
      <c r="H86" s="2" t="n">
        <f aca="false">F86*HLOOKUP(B86,Assumption!$A$10:$G$12,2,1)+G86*HLOOKUP(B86,Assumption!$A$10:$G$12,3,1)</f>
        <v>0</v>
      </c>
      <c r="I86" s="2" t="n">
        <f aca="false">F86+G86-H86</f>
        <v>0</v>
      </c>
      <c r="J86" s="32" t="n">
        <f aca="false">VLOOKUP(D86,Assumption!$O$3:$Q$103,IF('thong tin khach hang'!$B$3="Nam",2,3),0)/12*P86</f>
        <v>144886.155488089</v>
      </c>
      <c r="K86" s="2" t="n">
        <v>20000</v>
      </c>
      <c r="L86" s="31" t="n">
        <f aca="false">ROUND($L$1*(E86+I86-J86-K86),0)</f>
        <v>2626091</v>
      </c>
      <c r="M86" s="31" t="n">
        <f aca="false">E86+I86-J86-K86+L86</f>
        <v>467080220.268765</v>
      </c>
      <c r="N86" s="32" t="n">
        <f aca="false">HLOOKUP(ROUND(AVERAGE(M74:M85)/10^6,0),Assumption!$B$2:$E$3,2,1)*MAX((AVERAGE(M74:M85)-250*10^6),0)</f>
        <v>389017.4940579</v>
      </c>
      <c r="O86" s="31" t="n">
        <f aca="false">M86+N86</f>
        <v>467469237.762823</v>
      </c>
      <c r="P86" s="31" t="n">
        <f aca="false">IF(A86=1,SA,MAX(0,SA-M85))</f>
        <v>635755035.463176</v>
      </c>
      <c r="S86" s="2" t="n">
        <v>0</v>
      </c>
      <c r="T86" s="2" t="n">
        <v>0</v>
      </c>
      <c r="U86" s="2" t="n">
        <v>0</v>
      </c>
      <c r="V86" s="33" t="n">
        <v>1</v>
      </c>
    </row>
    <row r="87" customFormat="false" ht="15.75" hidden="false" customHeight="true" outlineLevel="0" collapsed="false">
      <c r="A87" s="2" t="n">
        <v>85</v>
      </c>
      <c r="B87" s="2" t="n">
        <v>8</v>
      </c>
      <c r="C87" s="2" t="n">
        <f aca="false">A87-(B87-1)*12</f>
        <v>1</v>
      </c>
      <c r="D87" s="2" t="n">
        <f aca="false">'thong tin khach hang'!$B$4+B87-1</f>
        <v>9</v>
      </c>
      <c r="E87" s="31" t="n">
        <f aca="false">IF(A87=1,0,O86)</f>
        <v>467469237.762823</v>
      </c>
      <c r="F87" s="2" t="n">
        <f aca="true">TP*VLOOKUP('thong tin khach hang'!$E$10,$X$2:$Z$5,3,0)*OFFSET($S87,0,VLOOKUP('thong tin khach hang'!$E$10,$X$2:$Z$5,2,0))</f>
        <v>30000000</v>
      </c>
      <c r="G87" s="2" t="n">
        <f aca="true">EP*VLOOKUP('thong tin khach hang'!$E$10,$X$2:$Z$5,3,0)*OFFSET($S87,0,VLOOKUP('thong tin khach hang'!$E$10,$X$2:$Z$5,2,0))</f>
        <v>30000000</v>
      </c>
      <c r="H87" s="2" t="n">
        <f aca="false">F87*HLOOKUP(B87,Assumption!$A$10:$G$12,2,1)+G87*HLOOKUP(B87,Assumption!$A$10:$G$12,3,1)</f>
        <v>1500000</v>
      </c>
      <c r="I87" s="2" t="n">
        <f aca="false">F87+G87-H87</f>
        <v>58500000</v>
      </c>
      <c r="J87" s="32" t="n">
        <f aca="false">VLOOKUP(D87,Assumption!$O$3:$Q$103,IF('thong tin khach hang'!$B$3="Nam",2,3),0)/12*P87</f>
        <v>144240.011486213</v>
      </c>
      <c r="K87" s="2" t="n">
        <v>20000</v>
      </c>
      <c r="L87" s="31" t="n">
        <f aca="false">ROUND($L$1*(E87+I87-J87-K87),0)</f>
        <v>2972978</v>
      </c>
      <c r="M87" s="31" t="n">
        <f aca="false">E87+I87-J87-K87+L87</f>
        <v>528777975.751337</v>
      </c>
      <c r="N87" s="32" t="n">
        <f aca="false">HLOOKUP(ROUND(AVERAGE(M75:M86)/10^6,0),Assumption!$B$2:$E$3,2,1)*MAX((AVERAGE(M75:M86)-250*10^6),0)</f>
        <v>404100.785119205</v>
      </c>
      <c r="O87" s="31" t="n">
        <f aca="false">M87+N87</f>
        <v>529182076.536456</v>
      </c>
      <c r="P87" s="31" t="n">
        <f aca="false">IF(A87=1,SA,MAX(0,SA-M86))</f>
        <v>632919779.731235</v>
      </c>
      <c r="S87" s="2" t="n">
        <v>1</v>
      </c>
      <c r="T87" s="2" t="n">
        <v>1</v>
      </c>
      <c r="U87" s="2" t="n">
        <v>1</v>
      </c>
      <c r="V87" s="33" t="n">
        <v>1</v>
      </c>
    </row>
    <row r="88" customFormat="false" ht="15.75" hidden="false" customHeight="true" outlineLevel="0" collapsed="false">
      <c r="A88" s="2" t="n">
        <v>86</v>
      </c>
      <c r="B88" s="2" t="n">
        <v>8</v>
      </c>
      <c r="C88" s="2" t="n">
        <f aca="false">A88-(B88-1)*12</f>
        <v>2</v>
      </c>
      <c r="D88" s="2" t="n">
        <f aca="false">'thong tin khach hang'!$B$4+B88-1</f>
        <v>9</v>
      </c>
      <c r="E88" s="31" t="n">
        <f aca="false">IF(A88=1,0,O87)</f>
        <v>529182076.536456</v>
      </c>
      <c r="F88" s="2" t="n">
        <f aca="true">TP*VLOOKUP('thong tin khach hang'!$E$10,$X$2:$Z$5,3,0)*OFFSET($S88,0,VLOOKUP('thong tin khach hang'!$E$10,$X$2:$Z$5,2,0))</f>
        <v>0</v>
      </c>
      <c r="G88" s="2" t="n">
        <f aca="true">EP*VLOOKUP('thong tin khach hang'!$E$10,$X$2:$Z$5,3,0)*OFFSET($S88,0,VLOOKUP('thong tin khach hang'!$E$10,$X$2:$Z$5,2,0))</f>
        <v>0</v>
      </c>
      <c r="H88" s="2" t="n">
        <f aca="false">F88*HLOOKUP(B88,Assumption!$A$10:$G$12,2,1)+G88*HLOOKUP(B88,Assumption!$A$10:$G$12,3,1)</f>
        <v>0</v>
      </c>
      <c r="I88" s="2" t="n">
        <f aca="false">F88+G88-H88</f>
        <v>0</v>
      </c>
      <c r="J88" s="32" t="n">
        <f aca="false">VLOOKUP(D88,Assumption!$O$3:$Q$103,IF('thong tin khach hang'!$B$3="Nam",2,3),0)/12*P88</f>
        <v>130179.327582072</v>
      </c>
      <c r="K88" s="2" t="n">
        <v>20000</v>
      </c>
      <c r="L88" s="31" t="n">
        <f aca="false">ROUND($L$1*(E88+I88-J88-K88),0)</f>
        <v>2991223</v>
      </c>
      <c r="M88" s="31" t="n">
        <f aca="false">E88+I88-J88-K88+L88</f>
        <v>532023120.208874</v>
      </c>
      <c r="N88" s="32" t="n">
        <f aca="false">HLOOKUP(ROUND(AVERAGE(M76:M87)/10^6,0),Assumption!$B$2:$E$3,2,1)*MAX((AVERAGE(M76:M87)-250*10^6),0)</f>
        <v>419301.670311583</v>
      </c>
      <c r="O88" s="31" t="n">
        <f aca="false">M88+N88</f>
        <v>532442421.879186</v>
      </c>
      <c r="P88" s="31" t="n">
        <f aca="false">IF(A88=1,SA,MAX(0,SA-M87))</f>
        <v>571222024.248663</v>
      </c>
      <c r="S88" s="2" t="n">
        <v>0</v>
      </c>
      <c r="T88" s="2" t="n">
        <v>0</v>
      </c>
      <c r="U88" s="2" t="n">
        <v>0</v>
      </c>
      <c r="V88" s="33" t="n">
        <v>1</v>
      </c>
    </row>
    <row r="89" customFormat="false" ht="15.75" hidden="false" customHeight="true" outlineLevel="0" collapsed="false">
      <c r="A89" s="2" t="n">
        <v>87</v>
      </c>
      <c r="B89" s="2" t="n">
        <v>8</v>
      </c>
      <c r="C89" s="2" t="n">
        <f aca="false">A89-(B89-1)*12</f>
        <v>3</v>
      </c>
      <c r="D89" s="2" t="n">
        <f aca="false">'thong tin khach hang'!$B$4+B89-1</f>
        <v>9</v>
      </c>
      <c r="E89" s="31" t="n">
        <f aca="false">IF(A89=1,0,O88)</f>
        <v>532442421.879186</v>
      </c>
      <c r="F89" s="2" t="n">
        <f aca="true">TP*VLOOKUP('thong tin khach hang'!$E$10,$X$2:$Z$5,3,0)*OFFSET($S89,0,VLOOKUP('thong tin khach hang'!$E$10,$X$2:$Z$5,2,0))</f>
        <v>0</v>
      </c>
      <c r="G89" s="2" t="n">
        <f aca="true">EP*VLOOKUP('thong tin khach hang'!$E$10,$X$2:$Z$5,3,0)*OFFSET($S89,0,VLOOKUP('thong tin khach hang'!$E$10,$X$2:$Z$5,2,0))</f>
        <v>0</v>
      </c>
      <c r="H89" s="2" t="n">
        <f aca="false">F89*HLOOKUP(B89,Assumption!$A$10:$G$12,2,1)+G89*HLOOKUP(B89,Assumption!$A$10:$G$12,3,1)</f>
        <v>0</v>
      </c>
      <c r="I89" s="2" t="n">
        <f aca="false">F89+G89-H89</f>
        <v>0</v>
      </c>
      <c r="J89" s="32" t="n">
        <f aca="false">VLOOKUP(D89,Assumption!$O$3:$Q$103,IF('thong tin khach hang'!$B$3="Nam",2,3),0)/12*P89</f>
        <v>129439.771498</v>
      </c>
      <c r="K89" s="2" t="n">
        <v>20000</v>
      </c>
      <c r="L89" s="31" t="n">
        <f aca="false">ROUND($L$1*(E89+I89-J89-K89),0)</f>
        <v>3009662</v>
      </c>
      <c r="M89" s="31" t="n">
        <f aca="false">E89+I89-J89-K89+L89</f>
        <v>535302644.107688</v>
      </c>
      <c r="N89" s="32" t="n">
        <f aca="false">HLOOKUP(ROUND(AVERAGE(M77:M88)/10^6,0),Assumption!$B$2:$E$3,2,1)*MAX((AVERAGE(M77:M88)-250*10^6),0)</f>
        <v>434621.066291572</v>
      </c>
      <c r="O89" s="31" t="n">
        <f aca="false">M89+N89</f>
        <v>535737265.173979</v>
      </c>
      <c r="P89" s="31" t="n">
        <f aca="false">IF(A89=1,SA,MAX(0,SA-M88))</f>
        <v>567976879.791126</v>
      </c>
      <c r="S89" s="2" t="n">
        <v>0</v>
      </c>
      <c r="T89" s="2" t="n">
        <v>0</v>
      </c>
      <c r="U89" s="2" t="n">
        <v>0</v>
      </c>
      <c r="V89" s="33" t="n">
        <v>1</v>
      </c>
    </row>
    <row r="90" customFormat="false" ht="15.75" hidden="false" customHeight="true" outlineLevel="0" collapsed="false">
      <c r="A90" s="2" t="n">
        <v>88</v>
      </c>
      <c r="B90" s="2" t="n">
        <v>8</v>
      </c>
      <c r="C90" s="2" t="n">
        <f aca="false">A90-(B90-1)*12</f>
        <v>4</v>
      </c>
      <c r="D90" s="2" t="n">
        <f aca="false">'thong tin khach hang'!$B$4+B90-1</f>
        <v>9</v>
      </c>
      <c r="E90" s="31" t="n">
        <f aca="false">IF(A90=1,0,O89)</f>
        <v>535737265.173979</v>
      </c>
      <c r="F90" s="2" t="n">
        <f aca="true">TP*VLOOKUP('thong tin khach hang'!$E$10,$X$2:$Z$5,3,0)*OFFSET($S90,0,VLOOKUP('thong tin khach hang'!$E$10,$X$2:$Z$5,2,0))</f>
        <v>0</v>
      </c>
      <c r="G90" s="2" t="n">
        <f aca="true">EP*VLOOKUP('thong tin khach hang'!$E$10,$X$2:$Z$5,3,0)*OFFSET($S90,0,VLOOKUP('thong tin khach hang'!$E$10,$X$2:$Z$5,2,0))</f>
        <v>0</v>
      </c>
      <c r="H90" s="2" t="n">
        <f aca="false">F90*HLOOKUP(B90,Assumption!$A$10:$G$12,2,1)+G90*HLOOKUP(B90,Assumption!$A$10:$G$12,3,1)</f>
        <v>0</v>
      </c>
      <c r="I90" s="2" t="n">
        <f aca="false">F90+G90-H90</f>
        <v>0</v>
      </c>
      <c r="J90" s="32" t="n">
        <f aca="false">VLOOKUP(D90,Assumption!$O$3:$Q$103,IF('thong tin khach hang'!$B$3="Nam",2,3),0)/12*P90</f>
        <v>128692.38046997</v>
      </c>
      <c r="K90" s="2" t="n">
        <v>20000</v>
      </c>
      <c r="L90" s="31" t="n">
        <f aca="false">ROUND($L$1*(E90+I90-J90-K90),0)</f>
        <v>3028296</v>
      </c>
      <c r="M90" s="31" t="n">
        <f aca="false">E90+I90-J90-K90+L90</f>
        <v>538616868.793509</v>
      </c>
      <c r="N90" s="32" t="n">
        <f aca="false">HLOOKUP(ROUND(AVERAGE(M78:M89)/10^6,0),Assumption!$B$2:$E$3,2,1)*MAX((AVERAGE(M78:M89)-250*10^6),0)</f>
        <v>450059.897177485</v>
      </c>
      <c r="O90" s="31" t="n">
        <f aca="false">M90+N90</f>
        <v>539066928.690687</v>
      </c>
      <c r="P90" s="31" t="n">
        <f aca="false">IF(A90=1,SA,MAX(0,SA-M89))</f>
        <v>564697355.892313</v>
      </c>
      <c r="S90" s="2" t="n">
        <v>0</v>
      </c>
      <c r="T90" s="2" t="n">
        <v>0</v>
      </c>
      <c r="U90" s="2" t="n">
        <v>1</v>
      </c>
      <c r="V90" s="33" t="n">
        <v>1</v>
      </c>
    </row>
    <row r="91" customFormat="false" ht="15.75" hidden="false" customHeight="true" outlineLevel="0" collapsed="false">
      <c r="A91" s="2" t="n">
        <v>89</v>
      </c>
      <c r="B91" s="2" t="n">
        <v>8</v>
      </c>
      <c r="C91" s="2" t="n">
        <f aca="false">A91-(B91-1)*12</f>
        <v>5</v>
      </c>
      <c r="D91" s="2" t="n">
        <f aca="false">'thong tin khach hang'!$B$4+B91-1</f>
        <v>9</v>
      </c>
      <c r="E91" s="31" t="n">
        <f aca="false">IF(A91=1,0,O90)</f>
        <v>539066928.690687</v>
      </c>
      <c r="F91" s="2" t="n">
        <f aca="true">TP*VLOOKUP('thong tin khach hang'!$E$10,$X$2:$Z$5,3,0)*OFFSET($S91,0,VLOOKUP('thong tin khach hang'!$E$10,$X$2:$Z$5,2,0))</f>
        <v>0</v>
      </c>
      <c r="G91" s="2" t="n">
        <f aca="true">EP*VLOOKUP('thong tin khach hang'!$E$10,$X$2:$Z$5,3,0)*OFFSET($S91,0,VLOOKUP('thong tin khach hang'!$E$10,$X$2:$Z$5,2,0))</f>
        <v>0</v>
      </c>
      <c r="H91" s="2" t="n">
        <f aca="false">F91*HLOOKUP(B91,Assumption!$A$10:$G$12,2,1)+G91*HLOOKUP(B91,Assumption!$A$10:$G$12,3,1)</f>
        <v>0</v>
      </c>
      <c r="I91" s="2" t="n">
        <f aca="false">F91+G91-H91</f>
        <v>0</v>
      </c>
      <c r="J91" s="32" t="n">
        <f aca="false">VLOOKUP(D91,Assumption!$O$3:$Q$103,IF('thong tin khach hang'!$B$3="Nam",2,3),0)/12*P91</f>
        <v>127937.08126451</v>
      </c>
      <c r="K91" s="2" t="n">
        <v>20000</v>
      </c>
      <c r="L91" s="31" t="n">
        <f aca="false">ROUND($L$1*(E91+I91-J91-K91),0)</f>
        <v>3047126</v>
      </c>
      <c r="M91" s="31" t="n">
        <f aca="false">E91+I91-J91-K91+L91</f>
        <v>541966117.609422</v>
      </c>
      <c r="N91" s="32" t="n">
        <f aca="false">HLOOKUP(ROUND(AVERAGE(M79:M90)/10^6,0),Assumption!$B$2:$E$3,2,1)*MAX((AVERAGE(M79:M90)-250*10^6),0)</f>
        <v>465619.094052358</v>
      </c>
      <c r="O91" s="31" t="n">
        <f aca="false">M91+N91</f>
        <v>542431736.703474</v>
      </c>
      <c r="P91" s="31" t="n">
        <f aca="false">IF(A91=1,SA,MAX(0,SA-M90))</f>
        <v>561383131.206491</v>
      </c>
      <c r="S91" s="2" t="n">
        <v>0</v>
      </c>
      <c r="T91" s="2" t="n">
        <v>0</v>
      </c>
      <c r="U91" s="2" t="n">
        <v>0</v>
      </c>
      <c r="V91" s="33" t="n">
        <v>1</v>
      </c>
    </row>
    <row r="92" customFormat="false" ht="15.75" hidden="false" customHeight="true" outlineLevel="0" collapsed="false">
      <c r="A92" s="2" t="n">
        <v>90</v>
      </c>
      <c r="B92" s="2" t="n">
        <v>8</v>
      </c>
      <c r="C92" s="2" t="n">
        <f aca="false">A92-(B92-1)*12</f>
        <v>6</v>
      </c>
      <c r="D92" s="2" t="n">
        <f aca="false">'thong tin khach hang'!$B$4+B92-1</f>
        <v>9</v>
      </c>
      <c r="E92" s="31" t="n">
        <f aca="false">IF(A92=1,0,O91)</f>
        <v>542431736.703474</v>
      </c>
      <c r="F92" s="2" t="n">
        <f aca="true">TP*VLOOKUP('thong tin khach hang'!$E$10,$X$2:$Z$5,3,0)*OFFSET($S92,0,VLOOKUP('thong tin khach hang'!$E$10,$X$2:$Z$5,2,0))</f>
        <v>0</v>
      </c>
      <c r="G92" s="2" t="n">
        <f aca="true">EP*VLOOKUP('thong tin khach hang'!$E$10,$X$2:$Z$5,3,0)*OFFSET($S92,0,VLOOKUP('thong tin khach hang'!$E$10,$X$2:$Z$5,2,0))</f>
        <v>0</v>
      </c>
      <c r="H92" s="2" t="n">
        <f aca="false">F92*HLOOKUP(B92,Assumption!$A$10:$G$12,2,1)+G92*HLOOKUP(B92,Assumption!$A$10:$G$12,3,1)</f>
        <v>0</v>
      </c>
      <c r="I92" s="2" t="n">
        <f aca="false">F92+G92-H92</f>
        <v>0</v>
      </c>
      <c r="J92" s="32" t="n">
        <f aca="false">VLOOKUP(D92,Assumption!$O$3:$Q$103,IF('thong tin khach hang'!$B$3="Nam",2,3),0)/12*P92</f>
        <v>127173.800192961</v>
      </c>
      <c r="K92" s="2" t="n">
        <v>20000</v>
      </c>
      <c r="L92" s="31" t="n">
        <f aca="false">ROUND($L$1*(E92+I92-J92-K92),0)</f>
        <v>3066156</v>
      </c>
      <c r="M92" s="31" t="n">
        <f aca="false">E92+I92-J92-K92+L92</f>
        <v>545350718.903281</v>
      </c>
      <c r="N92" s="32" t="n">
        <f aca="false">HLOOKUP(ROUND(AVERAGE(M80:M91)/10^6,0),Assumption!$B$2:$E$3,2,1)*MAX((AVERAGE(M80:M91)-250*10^6),0)</f>
        <v>481299.595313814</v>
      </c>
      <c r="O92" s="31" t="n">
        <f aca="false">M92+N92</f>
        <v>545832018.498595</v>
      </c>
      <c r="P92" s="31" t="n">
        <f aca="false">IF(A92=1,SA,MAX(0,SA-M91))</f>
        <v>558033882.390578</v>
      </c>
      <c r="S92" s="2" t="n">
        <v>0</v>
      </c>
      <c r="T92" s="2" t="n">
        <v>0</v>
      </c>
      <c r="U92" s="2" t="n">
        <v>0</v>
      </c>
      <c r="V92" s="33" t="n">
        <v>1</v>
      </c>
    </row>
    <row r="93" customFormat="false" ht="15.75" hidden="false" customHeight="true" outlineLevel="0" collapsed="false">
      <c r="A93" s="2" t="n">
        <v>91</v>
      </c>
      <c r="B93" s="2" t="n">
        <v>8</v>
      </c>
      <c r="C93" s="2" t="n">
        <f aca="false">A93-(B93-1)*12</f>
        <v>7</v>
      </c>
      <c r="D93" s="2" t="n">
        <f aca="false">'thong tin khach hang'!$B$4+B93-1</f>
        <v>9</v>
      </c>
      <c r="E93" s="31" t="n">
        <f aca="false">IF(A93=1,0,O92)</f>
        <v>545832018.498595</v>
      </c>
      <c r="F93" s="2" t="n">
        <f aca="true">TP*VLOOKUP('thong tin khach hang'!$E$10,$X$2:$Z$5,3,0)*OFFSET($S93,0,VLOOKUP('thong tin khach hang'!$E$10,$X$2:$Z$5,2,0))</f>
        <v>0</v>
      </c>
      <c r="G93" s="2" t="n">
        <f aca="true">EP*VLOOKUP('thong tin khach hang'!$E$10,$X$2:$Z$5,3,0)*OFFSET($S93,0,VLOOKUP('thong tin khach hang'!$E$10,$X$2:$Z$5,2,0))</f>
        <v>0</v>
      </c>
      <c r="H93" s="2" t="n">
        <f aca="false">F93*HLOOKUP(B93,Assumption!$A$10:$G$12,2,1)+G93*HLOOKUP(B93,Assumption!$A$10:$G$12,3,1)</f>
        <v>0</v>
      </c>
      <c r="I93" s="2" t="n">
        <f aca="false">F93+G93-H93</f>
        <v>0</v>
      </c>
      <c r="J93" s="32" t="n">
        <f aca="false">VLOOKUP(D93,Assumption!$O$3:$Q$103,IF('thong tin khach hang'!$B$3="Nam",2,3),0)/12*P93</f>
        <v>126402.462426096</v>
      </c>
      <c r="K93" s="2" t="n">
        <v>20000</v>
      </c>
      <c r="L93" s="31" t="n">
        <f aca="false">ROUND($L$1*(E93+I93-J93-K93),0)</f>
        <v>3085386</v>
      </c>
      <c r="M93" s="31" t="n">
        <f aca="false">E93+I93-J93-K93+L93</f>
        <v>548771002.036169</v>
      </c>
      <c r="N93" s="32" t="n">
        <f aca="false">HLOOKUP(ROUND(AVERAGE(M81:M92)/10^6,0),Assumption!$B$2:$E$3,2,1)*MAX((AVERAGE(M81:M92)-250*10^6),0)</f>
        <v>497102.346690379</v>
      </c>
      <c r="O93" s="31" t="n">
        <f aca="false">M93+N93</f>
        <v>549268104.38286</v>
      </c>
      <c r="P93" s="31" t="n">
        <f aca="false">IF(A93=1,SA,MAX(0,SA-M92))</f>
        <v>554649281.096719</v>
      </c>
      <c r="S93" s="2" t="n">
        <v>0</v>
      </c>
      <c r="T93" s="2" t="n">
        <v>1</v>
      </c>
      <c r="U93" s="2" t="n">
        <v>1</v>
      </c>
      <c r="V93" s="33" t="n">
        <v>1</v>
      </c>
    </row>
    <row r="94" customFormat="false" ht="15.75" hidden="false" customHeight="true" outlineLevel="0" collapsed="false">
      <c r="A94" s="2" t="n">
        <v>92</v>
      </c>
      <c r="B94" s="2" t="n">
        <v>8</v>
      </c>
      <c r="C94" s="2" t="n">
        <f aca="false">A94-(B94-1)*12</f>
        <v>8</v>
      </c>
      <c r="D94" s="2" t="n">
        <f aca="false">'thong tin khach hang'!$B$4+B94-1</f>
        <v>9</v>
      </c>
      <c r="E94" s="31" t="n">
        <f aca="false">IF(A94=1,0,O93)</f>
        <v>549268104.38286</v>
      </c>
      <c r="F94" s="2" t="n">
        <f aca="true">TP*VLOOKUP('thong tin khach hang'!$E$10,$X$2:$Z$5,3,0)*OFFSET($S94,0,VLOOKUP('thong tin khach hang'!$E$10,$X$2:$Z$5,2,0))</f>
        <v>0</v>
      </c>
      <c r="G94" s="2" t="n">
        <f aca="true">EP*VLOOKUP('thong tin khach hang'!$E$10,$X$2:$Z$5,3,0)*OFFSET($S94,0,VLOOKUP('thong tin khach hang'!$E$10,$X$2:$Z$5,2,0))</f>
        <v>0</v>
      </c>
      <c r="H94" s="2" t="n">
        <f aca="false">F94*HLOOKUP(B94,Assumption!$A$10:$G$12,2,1)+G94*HLOOKUP(B94,Assumption!$A$10:$G$12,3,1)</f>
        <v>0</v>
      </c>
      <c r="I94" s="2" t="n">
        <f aca="false">F94+G94-H94</f>
        <v>0</v>
      </c>
      <c r="J94" s="32" t="n">
        <f aca="false">VLOOKUP(D94,Assumption!$O$3:$Q$103,IF('thong tin khach hang'!$B$3="Nam",2,3),0)/12*P94</f>
        <v>125622.992903777</v>
      </c>
      <c r="K94" s="2" t="n">
        <v>20000</v>
      </c>
      <c r="L94" s="31" t="n">
        <f aca="false">ROUND($L$1*(E94+I94-J94-K94),0)</f>
        <v>3104818</v>
      </c>
      <c r="M94" s="31" t="n">
        <f aca="false">E94+I94-J94-K94+L94</f>
        <v>552227299.389956</v>
      </c>
      <c r="N94" s="32" t="n">
        <f aca="false">HLOOKUP(ROUND(AVERAGE(M82:M93)/10^6,0),Assumption!$B$2:$E$3,2,1)*MAX((AVERAGE(M82:M93)-250*10^6),0)</f>
        <v>1026056.60251534</v>
      </c>
      <c r="O94" s="31" t="n">
        <f aca="false">M94+N94</f>
        <v>553253355.992471</v>
      </c>
      <c r="P94" s="31" t="n">
        <f aca="false">IF(A94=1,SA,MAX(0,SA-M93))</f>
        <v>551228997.963831</v>
      </c>
      <c r="S94" s="2" t="n">
        <v>0</v>
      </c>
      <c r="T94" s="2" t="n">
        <v>0</v>
      </c>
      <c r="U94" s="2" t="n">
        <v>0</v>
      </c>
      <c r="V94" s="33" t="n">
        <v>1</v>
      </c>
    </row>
    <row r="95" customFormat="false" ht="15.75" hidden="false" customHeight="true" outlineLevel="0" collapsed="false">
      <c r="A95" s="2" t="n">
        <v>93</v>
      </c>
      <c r="B95" s="2" t="n">
        <v>8</v>
      </c>
      <c r="C95" s="2" t="n">
        <f aca="false">A95-(B95-1)*12</f>
        <v>9</v>
      </c>
      <c r="D95" s="2" t="n">
        <f aca="false">'thong tin khach hang'!$B$4+B95-1</f>
        <v>9</v>
      </c>
      <c r="E95" s="31" t="n">
        <f aca="false">IF(A95=1,0,O94)</f>
        <v>553253355.992471</v>
      </c>
      <c r="F95" s="2" t="n">
        <f aca="true">TP*VLOOKUP('thong tin khach hang'!$E$10,$X$2:$Z$5,3,0)*OFFSET($S95,0,VLOOKUP('thong tin khach hang'!$E$10,$X$2:$Z$5,2,0))</f>
        <v>0</v>
      </c>
      <c r="G95" s="2" t="n">
        <f aca="true">EP*VLOOKUP('thong tin khach hang'!$E$10,$X$2:$Z$5,3,0)*OFFSET($S95,0,VLOOKUP('thong tin khach hang'!$E$10,$X$2:$Z$5,2,0))</f>
        <v>0</v>
      </c>
      <c r="H95" s="2" t="n">
        <f aca="false">F95*HLOOKUP(B95,Assumption!$A$10:$G$12,2,1)+G95*HLOOKUP(B95,Assumption!$A$10:$G$12,3,1)</f>
        <v>0</v>
      </c>
      <c r="I95" s="2" t="n">
        <f aca="false">F95+G95-H95</f>
        <v>0</v>
      </c>
      <c r="J95" s="32" t="n">
        <f aca="false">VLOOKUP(D95,Assumption!$O$3:$Q$103,IF('thong tin khach hang'!$B$3="Nam",2,3),0)/12*P95</f>
        <v>124835.315877437</v>
      </c>
      <c r="K95" s="2" t="n">
        <v>20000</v>
      </c>
      <c r="L95" s="31" t="n">
        <f aca="false">ROUND($L$1*(E95+I95-J95-K95),0)</f>
        <v>3127356</v>
      </c>
      <c r="M95" s="31" t="n">
        <f aca="false">E95+I95-J95-K95+L95</f>
        <v>556235876.676594</v>
      </c>
      <c r="N95" s="32" t="n">
        <f aca="false">HLOOKUP(ROUND(AVERAGE(M83:M94)/10^6,0),Assumption!$B$2:$E$3,2,1)*MAX((AVERAGE(M83:M94)-250*10^6),0)</f>
        <v>1058156.83924223</v>
      </c>
      <c r="O95" s="31" t="n">
        <f aca="false">M95+N95</f>
        <v>557294033.515836</v>
      </c>
      <c r="P95" s="31" t="n">
        <f aca="false">IF(A95=1,SA,MAX(0,SA-M94))</f>
        <v>547772700.610044</v>
      </c>
      <c r="S95" s="2" t="n">
        <v>0</v>
      </c>
      <c r="T95" s="2" t="n">
        <v>0</v>
      </c>
      <c r="U95" s="2" t="n">
        <v>0</v>
      </c>
      <c r="V95" s="33" t="n">
        <v>1</v>
      </c>
    </row>
    <row r="96" customFormat="false" ht="15.75" hidden="false" customHeight="true" outlineLevel="0" collapsed="false">
      <c r="A96" s="2" t="n">
        <v>94</v>
      </c>
      <c r="B96" s="2" t="n">
        <v>8</v>
      </c>
      <c r="C96" s="2" t="n">
        <f aca="false">A96-(B96-1)*12</f>
        <v>10</v>
      </c>
      <c r="D96" s="2" t="n">
        <f aca="false">'thong tin khach hang'!$B$4+B96-1</f>
        <v>9</v>
      </c>
      <c r="E96" s="31" t="n">
        <f aca="false">IF(A96=1,0,O95)</f>
        <v>557294033.515836</v>
      </c>
      <c r="F96" s="2" t="n">
        <f aca="true">TP*VLOOKUP('thong tin khach hang'!$E$10,$X$2:$Z$5,3,0)*OFFSET($S96,0,VLOOKUP('thong tin khach hang'!$E$10,$X$2:$Z$5,2,0))</f>
        <v>0</v>
      </c>
      <c r="G96" s="2" t="n">
        <f aca="true">EP*VLOOKUP('thong tin khach hang'!$E$10,$X$2:$Z$5,3,0)*OFFSET($S96,0,VLOOKUP('thong tin khach hang'!$E$10,$X$2:$Z$5,2,0))</f>
        <v>0</v>
      </c>
      <c r="H96" s="2" t="n">
        <f aca="false">F96*HLOOKUP(B96,Assumption!$A$10:$G$12,2,1)+G96*HLOOKUP(B96,Assumption!$A$10:$G$12,3,1)</f>
        <v>0</v>
      </c>
      <c r="I96" s="2" t="n">
        <f aca="false">F96+G96-H96</f>
        <v>0</v>
      </c>
      <c r="J96" s="32" t="n">
        <f aca="false">VLOOKUP(D96,Assumption!$O$3:$Q$103,IF('thong tin khach hang'!$B$3="Nam",2,3),0)/12*P96</f>
        <v>123921.776354129</v>
      </c>
      <c r="K96" s="2" t="n">
        <v>20000</v>
      </c>
      <c r="L96" s="31" t="n">
        <f aca="false">ROUND($L$1*(E96+I96-J96-K96),0)</f>
        <v>3150208</v>
      </c>
      <c r="M96" s="31" t="n">
        <f aca="false">E96+I96-J96-K96+L96</f>
        <v>560300319.739482</v>
      </c>
      <c r="N96" s="32" t="n">
        <f aca="false">HLOOKUP(ROUND(AVERAGE(M84:M95)/10^6,0),Assumption!$B$2:$E$3,2,1)*MAX((AVERAGE(M84:M95)-250*10^6),0)</f>
        <v>1090679.31596443</v>
      </c>
      <c r="O96" s="31" t="n">
        <f aca="false">M96+N96</f>
        <v>561390999.055446</v>
      </c>
      <c r="P96" s="31" t="n">
        <f aca="false">IF(A96=1,SA,MAX(0,SA-M95))</f>
        <v>543764123.323406</v>
      </c>
      <c r="S96" s="2" t="n">
        <v>0</v>
      </c>
      <c r="T96" s="2" t="n">
        <v>0</v>
      </c>
      <c r="U96" s="2" t="n">
        <v>1</v>
      </c>
      <c r="V96" s="33" t="n">
        <v>1</v>
      </c>
    </row>
    <row r="97" customFormat="false" ht="15.75" hidden="false" customHeight="true" outlineLevel="0" collapsed="false">
      <c r="A97" s="2" t="n">
        <v>95</v>
      </c>
      <c r="B97" s="2" t="n">
        <v>8</v>
      </c>
      <c r="C97" s="2" t="n">
        <f aca="false">A97-(B97-1)*12</f>
        <v>11</v>
      </c>
      <c r="D97" s="2" t="n">
        <f aca="false">'thong tin khach hang'!$B$4+B97-1</f>
        <v>9</v>
      </c>
      <c r="E97" s="31" t="n">
        <f aca="false">IF(A97=1,0,O96)</f>
        <v>561390999.055446</v>
      </c>
      <c r="F97" s="2" t="n">
        <f aca="true">TP*VLOOKUP('thong tin khach hang'!$E$10,$X$2:$Z$5,3,0)*OFFSET($S97,0,VLOOKUP('thong tin khach hang'!$E$10,$X$2:$Z$5,2,0))</f>
        <v>0</v>
      </c>
      <c r="G97" s="2" t="n">
        <f aca="true">EP*VLOOKUP('thong tin khach hang'!$E$10,$X$2:$Z$5,3,0)*OFFSET($S97,0,VLOOKUP('thong tin khach hang'!$E$10,$X$2:$Z$5,2,0))</f>
        <v>0</v>
      </c>
      <c r="H97" s="2" t="n">
        <f aca="false">F97*HLOOKUP(B97,Assumption!$A$10:$G$12,2,1)+G97*HLOOKUP(B97,Assumption!$A$10:$G$12,3,1)</f>
        <v>0</v>
      </c>
      <c r="I97" s="2" t="n">
        <f aca="false">F97+G97-H97</f>
        <v>0</v>
      </c>
      <c r="J97" s="32" t="n">
        <f aca="false">VLOOKUP(D97,Assumption!$O$3:$Q$103,IF('thong tin khach hang'!$B$3="Nam",2,3),0)/12*P97</f>
        <v>122995.505232811</v>
      </c>
      <c r="K97" s="2" t="n">
        <v>20000</v>
      </c>
      <c r="L97" s="31" t="n">
        <f aca="false">ROUND($L$1*(E97+I97-J97-K97),0)</f>
        <v>3173378</v>
      </c>
      <c r="M97" s="31" t="n">
        <f aca="false">E97+I97-J97-K97+L97</f>
        <v>564421381.550214</v>
      </c>
      <c r="N97" s="32" t="n">
        <f aca="false">HLOOKUP(ROUND(AVERAGE(M85:M96)/10^6,0),Assumption!$B$2:$E$3,2,1)*MAX((AVERAGE(M85:M96)-250*10^6),0)</f>
        <v>1123632.3760073</v>
      </c>
      <c r="O97" s="31" t="n">
        <f aca="false">M97+N97</f>
        <v>565545013.926221</v>
      </c>
      <c r="P97" s="31" t="n">
        <f aca="false">IF(A97=1,SA,MAX(0,SA-M96))</f>
        <v>539699680.260518</v>
      </c>
      <c r="S97" s="2" t="n">
        <v>0</v>
      </c>
      <c r="T97" s="2" t="n">
        <v>0</v>
      </c>
      <c r="U97" s="2" t="n">
        <v>0</v>
      </c>
      <c r="V97" s="33" t="n">
        <v>1</v>
      </c>
    </row>
    <row r="98" customFormat="false" ht="15.75" hidden="false" customHeight="true" outlineLevel="0" collapsed="false">
      <c r="A98" s="2" t="n">
        <v>96</v>
      </c>
      <c r="B98" s="2" t="n">
        <v>8</v>
      </c>
      <c r="C98" s="2" t="n">
        <f aca="false">A98-(B98-1)*12</f>
        <v>12</v>
      </c>
      <c r="D98" s="2" t="n">
        <f aca="false">'thong tin khach hang'!$B$4+B98-1</f>
        <v>9</v>
      </c>
      <c r="E98" s="31" t="n">
        <f aca="false">IF(A98=1,0,O97)</f>
        <v>565545013.926221</v>
      </c>
      <c r="F98" s="2" t="n">
        <f aca="true">TP*VLOOKUP('thong tin khach hang'!$E$10,$X$2:$Z$5,3,0)*OFFSET($S98,0,VLOOKUP('thong tin khach hang'!$E$10,$X$2:$Z$5,2,0))</f>
        <v>0</v>
      </c>
      <c r="G98" s="2" t="n">
        <f aca="true">EP*VLOOKUP('thong tin khach hang'!$E$10,$X$2:$Z$5,3,0)*OFFSET($S98,0,VLOOKUP('thong tin khach hang'!$E$10,$X$2:$Z$5,2,0))</f>
        <v>0</v>
      </c>
      <c r="H98" s="2" t="n">
        <f aca="false">F98*HLOOKUP(B98,Assumption!$A$10:$G$12,2,1)+G98*HLOOKUP(B98,Assumption!$A$10:$G$12,3,1)</f>
        <v>0</v>
      </c>
      <c r="I98" s="2" t="n">
        <f aca="false">F98+G98-H98</f>
        <v>0</v>
      </c>
      <c r="J98" s="32" t="n">
        <f aca="false">VLOOKUP(D98,Assumption!$O$3:$Q$103,IF('thong tin khach hang'!$B$3="Nam",2,3),0)/12*P98</f>
        <v>122056.33091412</v>
      </c>
      <c r="K98" s="2" t="n">
        <v>20000</v>
      </c>
      <c r="L98" s="31" t="n">
        <f aca="false">ROUND($L$1*(E98+I98-J98-K98),0)</f>
        <v>3196871</v>
      </c>
      <c r="M98" s="31" t="n">
        <f aca="false">E98+I98-J98-K98+L98</f>
        <v>568599828.595307</v>
      </c>
      <c r="N98" s="32" t="n">
        <f aca="false">HLOOKUP(ROUND(AVERAGE(M86:M97)/10^6,0),Assumption!$B$2:$E$3,2,1)*MAX((AVERAGE(M86:M97)-250*10^6),0)</f>
        <v>1157024.51501176</v>
      </c>
      <c r="O98" s="31" t="n">
        <f aca="false">M98+N98</f>
        <v>569756853.110318</v>
      </c>
      <c r="P98" s="31" t="n">
        <f aca="false">IF(A98=1,SA,MAX(0,SA-M97))</f>
        <v>535578618.449787</v>
      </c>
      <c r="S98" s="2" t="n">
        <v>0</v>
      </c>
      <c r="T98" s="2" t="n">
        <v>0</v>
      </c>
      <c r="U98" s="2" t="n">
        <v>0</v>
      </c>
      <c r="V98" s="33" t="n">
        <v>1</v>
      </c>
    </row>
    <row r="99" customFormat="false" ht="15.75" hidden="false" customHeight="true" outlineLevel="0" collapsed="false">
      <c r="A99" s="2" t="n">
        <v>97</v>
      </c>
      <c r="B99" s="2" t="n">
        <v>9</v>
      </c>
      <c r="C99" s="2" t="n">
        <f aca="false">A99-(B99-1)*12</f>
        <v>1</v>
      </c>
      <c r="D99" s="2" t="n">
        <f aca="false">'thong tin khach hang'!$B$4+B99-1</f>
        <v>10</v>
      </c>
      <c r="E99" s="31" t="n">
        <f aca="false">IF(A99=1,0,O98)</f>
        <v>569756853.110318</v>
      </c>
      <c r="F99" s="2" t="n">
        <f aca="true">TP*VLOOKUP('thong tin khach hang'!$E$10,$X$2:$Z$5,3,0)*OFFSET($S99,0,VLOOKUP('thong tin khach hang'!$E$10,$X$2:$Z$5,2,0))</f>
        <v>30000000</v>
      </c>
      <c r="G99" s="2" t="n">
        <f aca="true">EP*VLOOKUP('thong tin khach hang'!$E$10,$X$2:$Z$5,3,0)*OFFSET($S99,0,VLOOKUP('thong tin khach hang'!$E$10,$X$2:$Z$5,2,0))</f>
        <v>30000000</v>
      </c>
      <c r="H99" s="2" t="n">
        <f aca="false">F99*HLOOKUP(B99,Assumption!$A$10:$G$12,2,1)+G99*HLOOKUP(B99,Assumption!$A$10:$G$12,3,1)</f>
        <v>1500000</v>
      </c>
      <c r="I99" s="2" t="n">
        <f aca="false">F99+G99-H99</f>
        <v>58500000</v>
      </c>
      <c r="J99" s="32" t="n">
        <f aca="false">VLOOKUP(D99,Assumption!$O$3:$Q$103,IF('thong tin khach hang'!$B$3="Nam",2,3),0)/12*P99</f>
        <v>121104.078718692</v>
      </c>
      <c r="K99" s="2" t="n">
        <v>20000</v>
      </c>
      <c r="L99" s="31" t="n">
        <f aca="false">ROUND($L$1*(E99+I99-J99-K99),0)</f>
        <v>3551458</v>
      </c>
      <c r="M99" s="31" t="n">
        <f aca="false">E99+I99-J99-K99+L99</f>
        <v>631667207.0316</v>
      </c>
      <c r="N99" s="32" t="n">
        <f aca="false">HLOOKUP(ROUND(AVERAGE(M87:M98)/10^6,0),Assumption!$B$2:$E$3,2,1)*MAX((AVERAGE(M87:M98)-250*10^6),0)</f>
        <v>1190864.38445394</v>
      </c>
      <c r="O99" s="31" t="n">
        <f aca="false">M99+N99</f>
        <v>632858071.416054</v>
      </c>
      <c r="P99" s="31" t="n">
        <f aca="false">IF(A99=1,SA,MAX(0,SA-M98))</f>
        <v>531400171.404693</v>
      </c>
      <c r="S99" s="2" t="n">
        <v>1</v>
      </c>
      <c r="T99" s="2" t="n">
        <v>1</v>
      </c>
      <c r="U99" s="2" t="n">
        <v>1</v>
      </c>
      <c r="V99" s="33" t="n">
        <v>1</v>
      </c>
    </row>
    <row r="100" customFormat="false" ht="15.75" hidden="false" customHeight="true" outlineLevel="0" collapsed="false">
      <c r="A100" s="2" t="n">
        <v>98</v>
      </c>
      <c r="B100" s="2" t="n">
        <v>9</v>
      </c>
      <c r="C100" s="2" t="n">
        <f aca="false">A100-(B100-1)*12</f>
        <v>2</v>
      </c>
      <c r="D100" s="2" t="n">
        <f aca="false">'thong tin khach hang'!$B$4+B100-1</f>
        <v>10</v>
      </c>
      <c r="E100" s="31" t="n">
        <f aca="false">IF(A100=1,0,O99)</f>
        <v>632858071.416054</v>
      </c>
      <c r="F100" s="2" t="n">
        <f aca="true">TP*VLOOKUP('thong tin khach hang'!$E$10,$X$2:$Z$5,3,0)*OFFSET($S100,0,VLOOKUP('thong tin khach hang'!$E$10,$X$2:$Z$5,2,0))</f>
        <v>0</v>
      </c>
      <c r="G100" s="2" t="n">
        <f aca="true">EP*VLOOKUP('thong tin khach hang'!$E$10,$X$2:$Z$5,3,0)*OFFSET($S100,0,VLOOKUP('thong tin khach hang'!$E$10,$X$2:$Z$5,2,0))</f>
        <v>0</v>
      </c>
      <c r="H100" s="2" t="n">
        <f aca="false">F100*HLOOKUP(B100,Assumption!$A$10:$G$12,2,1)+G100*HLOOKUP(B100,Assumption!$A$10:$G$12,3,1)</f>
        <v>0</v>
      </c>
      <c r="I100" s="2" t="n">
        <f aca="false">F100+G100-H100</f>
        <v>0</v>
      </c>
      <c r="J100" s="32" t="n">
        <f aca="false">VLOOKUP(D100,Assumption!$O$3:$Q$103,IF('thong tin khach hang'!$B$3="Nam",2,3),0)/12*P100</f>
        <v>106731.262950603</v>
      </c>
      <c r="K100" s="2" t="n">
        <v>20000</v>
      </c>
      <c r="L100" s="31" t="n">
        <f aca="false">ROUND($L$1*(E100+I100-J100-K100),0)</f>
        <v>3577555</v>
      </c>
      <c r="M100" s="31" t="n">
        <f aca="false">E100+I100-J100-K100+L100</f>
        <v>636308895.153103</v>
      </c>
      <c r="N100" s="32" t="n">
        <f aca="false">HLOOKUP(ROUND(AVERAGE(M88:M99)/10^6,0),Assumption!$B$2:$E$3,2,1)*MAX((AVERAGE(M88:M99)-250*10^6),0)</f>
        <v>1225160.7948807</v>
      </c>
      <c r="O100" s="31" t="n">
        <f aca="false">M100+N100</f>
        <v>637534055.947984</v>
      </c>
      <c r="P100" s="31" t="n">
        <f aca="false">IF(A100=1,SA,MAX(0,SA-M99))</f>
        <v>468332792.9684</v>
      </c>
      <c r="S100" s="2" t="n">
        <v>0</v>
      </c>
      <c r="T100" s="2" t="n">
        <v>0</v>
      </c>
      <c r="U100" s="2" t="n">
        <v>0</v>
      </c>
      <c r="V100" s="33" t="n">
        <v>1</v>
      </c>
    </row>
    <row r="101" customFormat="false" ht="15.75" hidden="false" customHeight="true" outlineLevel="0" collapsed="false">
      <c r="A101" s="2" t="n">
        <v>99</v>
      </c>
      <c r="B101" s="2" t="n">
        <v>9</v>
      </c>
      <c r="C101" s="2" t="n">
        <f aca="false">A101-(B101-1)*12</f>
        <v>3</v>
      </c>
      <c r="D101" s="2" t="n">
        <f aca="false">'thong tin khach hang'!$B$4+B101-1</f>
        <v>10</v>
      </c>
      <c r="E101" s="31" t="n">
        <f aca="false">IF(A101=1,0,O100)</f>
        <v>637534055.947984</v>
      </c>
      <c r="F101" s="2" t="n">
        <f aca="true">TP*VLOOKUP('thong tin khach hang'!$E$10,$X$2:$Z$5,3,0)*OFFSET($S101,0,VLOOKUP('thong tin khach hang'!$E$10,$X$2:$Z$5,2,0))</f>
        <v>0</v>
      </c>
      <c r="G101" s="2" t="n">
        <f aca="true">EP*VLOOKUP('thong tin khach hang'!$E$10,$X$2:$Z$5,3,0)*OFFSET($S101,0,VLOOKUP('thong tin khach hang'!$E$10,$X$2:$Z$5,2,0))</f>
        <v>0</v>
      </c>
      <c r="H101" s="2" t="n">
        <f aca="false">F101*HLOOKUP(B101,Assumption!$A$10:$G$12,2,1)+G101*HLOOKUP(B101,Assumption!$A$10:$G$12,3,1)</f>
        <v>0</v>
      </c>
      <c r="I101" s="2" t="n">
        <f aca="false">F101+G101-H101</f>
        <v>0</v>
      </c>
      <c r="J101" s="32" t="n">
        <f aca="false">VLOOKUP(D101,Assumption!$O$3:$Q$103,IF('thong tin khach hang'!$B$3="Nam",2,3),0)/12*P101</f>
        <v>105673.43987507</v>
      </c>
      <c r="K101" s="2" t="n">
        <v>20000</v>
      </c>
      <c r="L101" s="31" t="n">
        <f aca="false">ROUND($L$1*(E101+I101-J101-K101),0)</f>
        <v>3604000</v>
      </c>
      <c r="M101" s="31" t="n">
        <f aca="false">E101+I101-J101-K101+L101</f>
        <v>641012382.508109</v>
      </c>
      <c r="N101" s="32" t="n">
        <f aca="false">HLOOKUP(ROUND(AVERAGE(M89:M100)/10^6,0),Assumption!$B$2:$E$3,2,1)*MAX((AVERAGE(M89:M100)-250*10^6),0)</f>
        <v>1259922.71986211</v>
      </c>
      <c r="O101" s="31" t="n">
        <f aca="false">M101+N101</f>
        <v>642272305.227971</v>
      </c>
      <c r="P101" s="31" t="n">
        <f aca="false">IF(A101=1,SA,MAX(0,SA-M100))</f>
        <v>463691104.846897</v>
      </c>
      <c r="S101" s="2" t="n">
        <v>0</v>
      </c>
      <c r="T101" s="2" t="n">
        <v>0</v>
      </c>
      <c r="U101" s="2" t="n">
        <v>0</v>
      </c>
      <c r="V101" s="33" t="n">
        <v>1</v>
      </c>
    </row>
    <row r="102" customFormat="false" ht="15.75" hidden="false" customHeight="true" outlineLevel="0" collapsed="false">
      <c r="A102" s="2" t="n">
        <v>100</v>
      </c>
      <c r="B102" s="2" t="n">
        <v>9</v>
      </c>
      <c r="C102" s="2" t="n">
        <f aca="false">A102-(B102-1)*12</f>
        <v>4</v>
      </c>
      <c r="D102" s="2" t="n">
        <f aca="false">'thong tin khach hang'!$B$4+B102-1</f>
        <v>10</v>
      </c>
      <c r="E102" s="31" t="n">
        <f aca="false">IF(A102=1,0,O101)</f>
        <v>642272305.227971</v>
      </c>
      <c r="F102" s="2" t="n">
        <f aca="true">TP*VLOOKUP('thong tin khach hang'!$E$10,$X$2:$Z$5,3,0)*OFFSET($S102,0,VLOOKUP('thong tin khach hang'!$E$10,$X$2:$Z$5,2,0))</f>
        <v>0</v>
      </c>
      <c r="G102" s="2" t="n">
        <f aca="true">EP*VLOOKUP('thong tin khach hang'!$E$10,$X$2:$Z$5,3,0)*OFFSET($S102,0,VLOOKUP('thong tin khach hang'!$E$10,$X$2:$Z$5,2,0))</f>
        <v>0</v>
      </c>
      <c r="H102" s="2" t="n">
        <f aca="false">F102*HLOOKUP(B102,Assumption!$A$10:$G$12,2,1)+G102*HLOOKUP(B102,Assumption!$A$10:$G$12,3,1)</f>
        <v>0</v>
      </c>
      <c r="I102" s="2" t="n">
        <f aca="false">F102+G102-H102</f>
        <v>0</v>
      </c>
      <c r="J102" s="32" t="n">
        <f aca="false">VLOOKUP(D102,Assumption!$O$3:$Q$103,IF('thong tin khach hang'!$B$3="Nam",2,3),0)/12*P102</f>
        <v>104601.532989178</v>
      </c>
      <c r="K102" s="2" t="n">
        <v>20000</v>
      </c>
      <c r="L102" s="31" t="n">
        <f aca="false">ROUND($L$1*(E102+I102-J102-K102),0)</f>
        <v>3630796</v>
      </c>
      <c r="M102" s="31" t="n">
        <f aca="false">E102+I102-J102-K102+L102</f>
        <v>645778499.694982</v>
      </c>
      <c r="N102" s="32" t="n">
        <f aca="false">HLOOKUP(ROUND(AVERAGE(M90:M101)/10^6,0),Assumption!$B$2:$E$3,2,1)*MAX((AVERAGE(M90:M101)-250*10^6),0)</f>
        <v>1295159.29932892</v>
      </c>
      <c r="O102" s="31" t="n">
        <f aca="false">M102+N102</f>
        <v>647073658.99431</v>
      </c>
      <c r="P102" s="31" t="n">
        <f aca="false">IF(A102=1,SA,MAX(0,SA-M101))</f>
        <v>458987617.491891</v>
      </c>
      <c r="S102" s="2" t="n">
        <v>0</v>
      </c>
      <c r="T102" s="2" t="n">
        <v>0</v>
      </c>
      <c r="U102" s="2" t="n">
        <v>1</v>
      </c>
      <c r="V102" s="33" t="n">
        <v>1</v>
      </c>
    </row>
    <row r="103" customFormat="false" ht="15.75" hidden="false" customHeight="true" outlineLevel="0" collapsed="false">
      <c r="A103" s="2" t="n">
        <v>101</v>
      </c>
      <c r="B103" s="2" t="n">
        <v>9</v>
      </c>
      <c r="C103" s="2" t="n">
        <f aca="false">A103-(B103-1)*12</f>
        <v>5</v>
      </c>
      <c r="D103" s="2" t="n">
        <f aca="false">'thong tin khach hang'!$B$4+B103-1</f>
        <v>10</v>
      </c>
      <c r="E103" s="31" t="n">
        <f aca="false">IF(A103=1,0,O102)</f>
        <v>647073658.99431</v>
      </c>
      <c r="F103" s="2" t="n">
        <f aca="true">TP*VLOOKUP('thong tin khach hang'!$E$10,$X$2:$Z$5,3,0)*OFFSET($S103,0,VLOOKUP('thong tin khach hang'!$E$10,$X$2:$Z$5,2,0))</f>
        <v>0</v>
      </c>
      <c r="G103" s="2" t="n">
        <f aca="true">EP*VLOOKUP('thong tin khach hang'!$E$10,$X$2:$Z$5,3,0)*OFFSET($S103,0,VLOOKUP('thong tin khach hang'!$E$10,$X$2:$Z$5,2,0))</f>
        <v>0</v>
      </c>
      <c r="H103" s="2" t="n">
        <f aca="false">F103*HLOOKUP(B103,Assumption!$A$10:$G$12,2,1)+G103*HLOOKUP(B103,Assumption!$A$10:$G$12,3,1)</f>
        <v>0</v>
      </c>
      <c r="I103" s="2" t="n">
        <f aca="false">F103+G103-H103</f>
        <v>0</v>
      </c>
      <c r="J103" s="32" t="n">
        <f aca="false">VLOOKUP(D103,Assumption!$O$3:$Q$103,IF('thong tin khach hang'!$B$3="Nam",2,3),0)/12*P103</f>
        <v>103515.353002717</v>
      </c>
      <c r="K103" s="2" t="n">
        <v>20000</v>
      </c>
      <c r="L103" s="31" t="n">
        <f aca="false">ROUND($L$1*(E103+I103-J103-K103),0)</f>
        <v>3657950</v>
      </c>
      <c r="M103" s="31" t="n">
        <f aca="false">E103+I103-J103-K103+L103</f>
        <v>650608093.641308</v>
      </c>
      <c r="N103" s="32" t="n">
        <f aca="false">HLOOKUP(ROUND(AVERAGE(M91:M102)/10^6,0),Assumption!$B$2:$E$3,2,1)*MAX((AVERAGE(M91:M102)-250*10^6),0)</f>
        <v>1330879.84296274</v>
      </c>
      <c r="O103" s="31" t="n">
        <f aca="false">M103+N103</f>
        <v>651938973.484271</v>
      </c>
      <c r="P103" s="31" t="n">
        <f aca="false">IF(A103=1,SA,MAX(0,SA-M102))</f>
        <v>454221500.305018</v>
      </c>
      <c r="S103" s="2" t="n">
        <v>0</v>
      </c>
      <c r="T103" s="2" t="n">
        <v>0</v>
      </c>
      <c r="U103" s="2" t="n">
        <v>0</v>
      </c>
      <c r="V103" s="33" t="n">
        <v>1</v>
      </c>
    </row>
    <row r="104" customFormat="false" ht="15.75" hidden="false" customHeight="true" outlineLevel="0" collapsed="false">
      <c r="A104" s="2" t="n">
        <v>102</v>
      </c>
      <c r="B104" s="2" t="n">
        <v>9</v>
      </c>
      <c r="C104" s="2" t="n">
        <f aca="false">A104-(B104-1)*12</f>
        <v>6</v>
      </c>
      <c r="D104" s="2" t="n">
        <f aca="false">'thong tin khach hang'!$B$4+B104-1</f>
        <v>10</v>
      </c>
      <c r="E104" s="31" t="n">
        <f aca="false">IF(A104=1,0,O103)</f>
        <v>651938973.484271</v>
      </c>
      <c r="F104" s="2" t="n">
        <f aca="true">TP*VLOOKUP('thong tin khach hang'!$E$10,$X$2:$Z$5,3,0)*OFFSET($S104,0,VLOOKUP('thong tin khach hang'!$E$10,$X$2:$Z$5,2,0))</f>
        <v>0</v>
      </c>
      <c r="G104" s="2" t="n">
        <f aca="true">EP*VLOOKUP('thong tin khach hang'!$E$10,$X$2:$Z$5,3,0)*OFFSET($S104,0,VLOOKUP('thong tin khach hang'!$E$10,$X$2:$Z$5,2,0))</f>
        <v>0</v>
      </c>
      <c r="H104" s="2" t="n">
        <f aca="false">F104*HLOOKUP(B104,Assumption!$A$10:$G$12,2,1)+G104*HLOOKUP(B104,Assumption!$A$10:$G$12,3,1)</f>
        <v>0</v>
      </c>
      <c r="I104" s="2" t="n">
        <f aca="false">F104+G104-H104</f>
        <v>0</v>
      </c>
      <c r="J104" s="32" t="n">
        <f aca="false">VLOOKUP(D104,Assumption!$O$3:$Q$103,IF('thong tin khach hang'!$B$3="Nam",2,3),0)/12*P104</f>
        <v>102414.706904111</v>
      </c>
      <c r="K104" s="2" t="n">
        <v>20000</v>
      </c>
      <c r="L104" s="31" t="n">
        <f aca="false">ROUND($L$1*(E104+I104-J104-K104),0)</f>
        <v>3685466</v>
      </c>
      <c r="M104" s="31" t="n">
        <f aca="false">E104+I104-J104-K104+L104</f>
        <v>655502024.777367</v>
      </c>
      <c r="N104" s="32" t="n">
        <f aca="false">HLOOKUP(ROUND(AVERAGE(M92:M103)/10^6,0),Assumption!$B$2:$E$3,2,1)*MAX((AVERAGE(M92:M103)-250*10^6),0)</f>
        <v>1367093.83497337</v>
      </c>
      <c r="O104" s="31" t="n">
        <f aca="false">M104+N104</f>
        <v>656869118.61234</v>
      </c>
      <c r="P104" s="31" t="n">
        <f aca="false">IF(A104=1,SA,MAX(0,SA-M103))</f>
        <v>449391906.358692</v>
      </c>
      <c r="S104" s="2" t="n">
        <v>0</v>
      </c>
      <c r="T104" s="2" t="n">
        <v>0</v>
      </c>
      <c r="U104" s="2" t="n">
        <v>0</v>
      </c>
      <c r="V104" s="33" t="n">
        <v>1</v>
      </c>
    </row>
    <row r="105" customFormat="false" ht="15.75" hidden="false" customHeight="true" outlineLevel="0" collapsed="false">
      <c r="A105" s="2" t="n">
        <v>103</v>
      </c>
      <c r="B105" s="2" t="n">
        <v>9</v>
      </c>
      <c r="C105" s="2" t="n">
        <f aca="false">A105-(B105-1)*12</f>
        <v>7</v>
      </c>
      <c r="D105" s="2" t="n">
        <f aca="false">'thong tin khach hang'!$B$4+B105-1</f>
        <v>10</v>
      </c>
      <c r="E105" s="31" t="n">
        <f aca="false">IF(A105=1,0,O104)</f>
        <v>656869118.61234</v>
      </c>
      <c r="F105" s="2" t="n">
        <f aca="true">TP*VLOOKUP('thong tin khach hang'!$E$10,$X$2:$Z$5,3,0)*OFFSET($S105,0,VLOOKUP('thong tin khach hang'!$E$10,$X$2:$Z$5,2,0))</f>
        <v>0</v>
      </c>
      <c r="G105" s="2" t="n">
        <f aca="true">EP*VLOOKUP('thong tin khach hang'!$E$10,$X$2:$Z$5,3,0)*OFFSET($S105,0,VLOOKUP('thong tin khach hang'!$E$10,$X$2:$Z$5,2,0))</f>
        <v>0</v>
      </c>
      <c r="H105" s="2" t="n">
        <f aca="false">F105*HLOOKUP(B105,Assumption!$A$10:$G$12,2,1)+G105*HLOOKUP(B105,Assumption!$A$10:$G$12,3,1)</f>
        <v>0</v>
      </c>
      <c r="I105" s="2" t="n">
        <f aca="false">F105+G105-H105</f>
        <v>0</v>
      </c>
      <c r="J105" s="32" t="n">
        <f aca="false">VLOOKUP(D105,Assumption!$O$3:$Q$103,IF('thong tin khach hang'!$B$3="Nam",2,3),0)/12*P105</f>
        <v>101299.39860457</v>
      </c>
      <c r="K105" s="2" t="n">
        <v>20000</v>
      </c>
      <c r="L105" s="31" t="n">
        <f aca="false">ROUND($L$1*(E105+I105-J105-K105),0)</f>
        <v>3713348</v>
      </c>
      <c r="M105" s="31" t="n">
        <f aca="false">E105+I105-J105-K105+L105</f>
        <v>660461167.213735</v>
      </c>
      <c r="N105" s="32" t="n">
        <f aca="false">HLOOKUP(ROUND(AVERAGE(M93:M104)/10^6,0),Assumption!$B$2:$E$3,2,1)*MAX((AVERAGE(M93:M104)-250*10^6),0)</f>
        <v>1403810.9369314</v>
      </c>
      <c r="O105" s="31" t="n">
        <f aca="false">M105+N105</f>
        <v>661864978.150667</v>
      </c>
      <c r="P105" s="31" t="n">
        <f aca="false">IF(A105=1,SA,MAX(0,SA-M104))</f>
        <v>444497975.222633</v>
      </c>
      <c r="S105" s="2" t="n">
        <v>0</v>
      </c>
      <c r="T105" s="2" t="n">
        <v>1</v>
      </c>
      <c r="U105" s="2" t="n">
        <v>1</v>
      </c>
      <c r="V105" s="33" t="n">
        <v>1</v>
      </c>
    </row>
    <row r="106" customFormat="false" ht="15.75" hidden="false" customHeight="true" outlineLevel="0" collapsed="false">
      <c r="A106" s="2" t="n">
        <v>104</v>
      </c>
      <c r="B106" s="2" t="n">
        <v>9</v>
      </c>
      <c r="C106" s="2" t="n">
        <f aca="false">A106-(B106-1)*12</f>
        <v>8</v>
      </c>
      <c r="D106" s="2" t="n">
        <f aca="false">'thong tin khach hang'!$B$4+B106-1</f>
        <v>10</v>
      </c>
      <c r="E106" s="31" t="n">
        <f aca="false">IF(A106=1,0,O105)</f>
        <v>661864978.150667</v>
      </c>
      <c r="F106" s="2" t="n">
        <f aca="true">TP*VLOOKUP('thong tin khach hang'!$E$10,$X$2:$Z$5,3,0)*OFFSET($S106,0,VLOOKUP('thong tin khach hang'!$E$10,$X$2:$Z$5,2,0))</f>
        <v>0</v>
      </c>
      <c r="G106" s="2" t="n">
        <f aca="true">EP*VLOOKUP('thong tin khach hang'!$E$10,$X$2:$Z$5,3,0)*OFFSET($S106,0,VLOOKUP('thong tin khach hang'!$E$10,$X$2:$Z$5,2,0))</f>
        <v>0</v>
      </c>
      <c r="H106" s="2" t="n">
        <f aca="false">F106*HLOOKUP(B106,Assumption!$A$10:$G$12,2,1)+G106*HLOOKUP(B106,Assumption!$A$10:$G$12,3,1)</f>
        <v>0</v>
      </c>
      <c r="I106" s="2" t="n">
        <f aca="false">F106+G106-H106</f>
        <v>0</v>
      </c>
      <c r="J106" s="32" t="n">
        <f aca="false">VLOOKUP(D106,Assumption!$O$3:$Q$103,IF('thong tin khach hang'!$B$3="Nam",2,3),0)/12*P106</f>
        <v>100169.228897617</v>
      </c>
      <c r="K106" s="2" t="n">
        <v>20000</v>
      </c>
      <c r="L106" s="31" t="n">
        <f aca="false">ROUND($L$1*(E106+I106-J106-K106),0)</f>
        <v>3741601</v>
      </c>
      <c r="M106" s="31" t="n">
        <f aca="false">E106+I106-J106-K106+L106</f>
        <v>665486409.921769</v>
      </c>
      <c r="N106" s="32" t="n">
        <f aca="false">HLOOKUP(ROUND(AVERAGE(M94:M105)/10^6,0),Assumption!$B$2:$E$3,2,1)*MAX((AVERAGE(M94:M105)-250*10^6),0)</f>
        <v>1441040.99199059</v>
      </c>
      <c r="O106" s="31" t="n">
        <f aca="false">M106+N106</f>
        <v>666927450.91376</v>
      </c>
      <c r="P106" s="31" t="n">
        <f aca="false">IF(A106=1,SA,MAX(0,SA-M105))</f>
        <v>439538832.786265</v>
      </c>
      <c r="S106" s="2" t="n">
        <v>0</v>
      </c>
      <c r="T106" s="2" t="n">
        <v>0</v>
      </c>
      <c r="U106" s="2" t="n">
        <v>0</v>
      </c>
      <c r="V106" s="33" t="n">
        <v>1</v>
      </c>
    </row>
    <row r="107" customFormat="false" ht="15.75" hidden="false" customHeight="true" outlineLevel="0" collapsed="false">
      <c r="A107" s="2" t="n">
        <v>105</v>
      </c>
      <c r="B107" s="2" t="n">
        <v>9</v>
      </c>
      <c r="C107" s="2" t="n">
        <f aca="false">A107-(B107-1)*12</f>
        <v>9</v>
      </c>
      <c r="D107" s="2" t="n">
        <f aca="false">'thong tin khach hang'!$B$4+B107-1</f>
        <v>10</v>
      </c>
      <c r="E107" s="31" t="n">
        <f aca="false">IF(A107=1,0,O106)</f>
        <v>666927450.91376</v>
      </c>
      <c r="F107" s="2" t="n">
        <f aca="true">TP*VLOOKUP('thong tin khach hang'!$E$10,$X$2:$Z$5,3,0)*OFFSET($S107,0,VLOOKUP('thong tin khach hang'!$E$10,$X$2:$Z$5,2,0))</f>
        <v>0</v>
      </c>
      <c r="G107" s="2" t="n">
        <f aca="true">EP*VLOOKUP('thong tin khach hang'!$E$10,$X$2:$Z$5,3,0)*OFFSET($S107,0,VLOOKUP('thong tin khach hang'!$E$10,$X$2:$Z$5,2,0))</f>
        <v>0</v>
      </c>
      <c r="H107" s="2" t="n">
        <f aca="false">F107*HLOOKUP(B107,Assumption!$A$10:$G$12,2,1)+G107*HLOOKUP(B107,Assumption!$A$10:$G$12,3,1)</f>
        <v>0</v>
      </c>
      <c r="I107" s="2" t="n">
        <f aca="false">F107+G107-H107</f>
        <v>0</v>
      </c>
      <c r="J107" s="32" t="n">
        <f aca="false">VLOOKUP(D107,Assumption!$O$3:$Q$103,IF('thong tin khach hang'!$B$3="Nam",2,3),0)/12*P107</f>
        <v>99023.9951900602</v>
      </c>
      <c r="K107" s="2" t="n">
        <v>20000</v>
      </c>
      <c r="L107" s="31" t="n">
        <f aca="false">ROUND($L$1*(E107+I107-J107-K107),0)</f>
        <v>3770232</v>
      </c>
      <c r="M107" s="31" t="n">
        <f aca="false">E107+I107-J107-K107+L107</f>
        <v>670578658.91857</v>
      </c>
      <c r="N107" s="32" t="n">
        <f aca="false">HLOOKUP(ROUND(AVERAGE(M95:M106)/10^6,0),Assumption!$B$2:$E$3,2,1)*MAX((AVERAGE(M95:M106)-250*10^6),0)</f>
        <v>1478794.02883452</v>
      </c>
      <c r="O107" s="31" t="n">
        <f aca="false">M107+N107</f>
        <v>672057452.947404</v>
      </c>
      <c r="P107" s="31" t="n">
        <f aca="false">IF(A107=1,SA,MAX(0,SA-M106))</f>
        <v>434513590.078231</v>
      </c>
      <c r="S107" s="2" t="n">
        <v>0</v>
      </c>
      <c r="T107" s="2" t="n">
        <v>0</v>
      </c>
      <c r="U107" s="2" t="n">
        <v>0</v>
      </c>
      <c r="V107" s="33" t="n">
        <v>1</v>
      </c>
    </row>
    <row r="108" customFormat="false" ht="15.75" hidden="false" customHeight="true" outlineLevel="0" collapsed="false">
      <c r="A108" s="2" t="n">
        <v>106</v>
      </c>
      <c r="B108" s="2" t="n">
        <v>9</v>
      </c>
      <c r="C108" s="2" t="n">
        <f aca="false">A108-(B108-1)*12</f>
        <v>10</v>
      </c>
      <c r="D108" s="2" t="n">
        <f aca="false">'thong tin khach hang'!$B$4+B108-1</f>
        <v>10</v>
      </c>
      <c r="E108" s="31" t="n">
        <f aca="false">IF(A108=1,0,O107)</f>
        <v>672057452.947404</v>
      </c>
      <c r="F108" s="2" t="n">
        <f aca="true">TP*VLOOKUP('thong tin khach hang'!$E$10,$X$2:$Z$5,3,0)*OFFSET($S108,0,VLOOKUP('thong tin khach hang'!$E$10,$X$2:$Z$5,2,0))</f>
        <v>0</v>
      </c>
      <c r="G108" s="2" t="n">
        <f aca="true">EP*VLOOKUP('thong tin khach hang'!$E$10,$X$2:$Z$5,3,0)*OFFSET($S108,0,VLOOKUP('thong tin khach hang'!$E$10,$X$2:$Z$5,2,0))</f>
        <v>0</v>
      </c>
      <c r="H108" s="2" t="n">
        <f aca="false">F108*HLOOKUP(B108,Assumption!$A$10:$G$12,2,1)+G108*HLOOKUP(B108,Assumption!$A$10:$G$12,3,1)</f>
        <v>0</v>
      </c>
      <c r="I108" s="2" t="n">
        <f aca="false">F108+G108-H108</f>
        <v>0</v>
      </c>
      <c r="J108" s="32" t="n">
        <f aca="false">VLOOKUP(D108,Assumption!$O$3:$Q$103,IF('thong tin khach hang'!$B$3="Nam",2,3),0)/12*P108</f>
        <v>97863.4910040462</v>
      </c>
      <c r="K108" s="2" t="n">
        <v>20000</v>
      </c>
      <c r="L108" s="31" t="n">
        <f aca="false">ROUND($L$1*(E108+I108-J108-K108),0)</f>
        <v>3799244</v>
      </c>
      <c r="M108" s="31" t="n">
        <f aca="false">E108+I108-J108-K108+L108</f>
        <v>675738833.4564</v>
      </c>
      <c r="N108" s="32" t="n">
        <f aca="false">HLOOKUP(ROUND(AVERAGE(M96:M107)/10^6,0),Assumption!$B$2:$E$3,2,1)*MAX((AVERAGE(M96:M107)-250*10^6),0)</f>
        <v>1516908.28958185</v>
      </c>
      <c r="O108" s="31" t="n">
        <f aca="false">M108+N108</f>
        <v>677255741.745982</v>
      </c>
      <c r="P108" s="31" t="n">
        <f aca="false">IF(A108=1,SA,MAX(0,SA-M107))</f>
        <v>429421341.08143</v>
      </c>
      <c r="S108" s="2" t="n">
        <v>0</v>
      </c>
      <c r="T108" s="2" t="n">
        <v>0</v>
      </c>
      <c r="U108" s="2" t="n">
        <v>1</v>
      </c>
      <c r="V108" s="33" t="n">
        <v>1</v>
      </c>
    </row>
    <row r="109" customFormat="false" ht="15.75" hidden="false" customHeight="true" outlineLevel="0" collapsed="false">
      <c r="A109" s="2" t="n">
        <v>107</v>
      </c>
      <c r="B109" s="2" t="n">
        <v>9</v>
      </c>
      <c r="C109" s="2" t="n">
        <f aca="false">A109-(B109-1)*12</f>
        <v>11</v>
      </c>
      <c r="D109" s="2" t="n">
        <f aca="false">'thong tin khach hang'!$B$4+B109-1</f>
        <v>10</v>
      </c>
      <c r="E109" s="31" t="n">
        <f aca="false">IF(A109=1,0,O108)</f>
        <v>677255741.745982</v>
      </c>
      <c r="F109" s="2" t="n">
        <f aca="true">TP*VLOOKUP('thong tin khach hang'!$E$10,$X$2:$Z$5,3,0)*OFFSET($S109,0,VLOOKUP('thong tin khach hang'!$E$10,$X$2:$Z$5,2,0))</f>
        <v>0</v>
      </c>
      <c r="G109" s="2" t="n">
        <f aca="true">EP*VLOOKUP('thong tin khach hang'!$E$10,$X$2:$Z$5,3,0)*OFFSET($S109,0,VLOOKUP('thong tin khach hang'!$E$10,$X$2:$Z$5,2,0))</f>
        <v>0</v>
      </c>
      <c r="H109" s="2" t="n">
        <f aca="false">F109*HLOOKUP(B109,Assumption!$A$10:$G$12,2,1)+G109*HLOOKUP(B109,Assumption!$A$10:$G$12,3,1)</f>
        <v>0</v>
      </c>
      <c r="I109" s="2" t="n">
        <f aca="false">F109+G109-H109</f>
        <v>0</v>
      </c>
      <c r="J109" s="32" t="n">
        <f aca="false">VLOOKUP(D109,Assumption!$O$3:$Q$103,IF('thong tin khach hang'!$B$3="Nam",2,3),0)/12*P109</f>
        <v>96687.5068454794</v>
      </c>
      <c r="K109" s="2" t="n">
        <v>20000</v>
      </c>
      <c r="L109" s="31" t="n">
        <f aca="false">ROUND($L$1*(E109+I109-J109-K109),0)</f>
        <v>3828643</v>
      </c>
      <c r="M109" s="31" t="n">
        <f aca="false">E109+I109-J109-K109+L109</f>
        <v>680967697.239137</v>
      </c>
      <c r="N109" s="32" t="n">
        <f aca="false">HLOOKUP(ROUND(AVERAGE(M97:M108)/10^6,0),Assumption!$B$2:$E$3,2,1)*MAX((AVERAGE(M97:M108)-250*10^6),0)</f>
        <v>1555387.79415415</v>
      </c>
      <c r="O109" s="31" t="n">
        <f aca="false">M109+N109</f>
        <v>682523085.033291</v>
      </c>
      <c r="P109" s="31" t="n">
        <f aca="false">IF(A109=1,SA,MAX(0,SA-M108))</f>
        <v>424261166.5436</v>
      </c>
      <c r="S109" s="2" t="n">
        <v>0</v>
      </c>
      <c r="T109" s="2" t="n">
        <v>0</v>
      </c>
      <c r="U109" s="2" t="n">
        <v>0</v>
      </c>
      <c r="V109" s="33" t="n">
        <v>1</v>
      </c>
    </row>
    <row r="110" customFormat="false" ht="15.75" hidden="false" customHeight="true" outlineLevel="0" collapsed="false">
      <c r="A110" s="2" t="n">
        <v>108</v>
      </c>
      <c r="B110" s="2" t="n">
        <v>9</v>
      </c>
      <c r="C110" s="2" t="n">
        <f aca="false">A110-(B110-1)*12</f>
        <v>12</v>
      </c>
      <c r="D110" s="2" t="n">
        <f aca="false">'thong tin khach hang'!$B$4+B110-1</f>
        <v>10</v>
      </c>
      <c r="E110" s="31" t="n">
        <f aca="false">IF(A110=1,0,O109)</f>
        <v>682523085.033291</v>
      </c>
      <c r="F110" s="2" t="n">
        <f aca="true">TP*VLOOKUP('thong tin khach hang'!$E$10,$X$2:$Z$5,3,0)*OFFSET($S110,0,VLOOKUP('thong tin khach hang'!$E$10,$X$2:$Z$5,2,0))</f>
        <v>0</v>
      </c>
      <c r="G110" s="2" t="n">
        <f aca="true">EP*VLOOKUP('thong tin khach hang'!$E$10,$X$2:$Z$5,3,0)*OFFSET($S110,0,VLOOKUP('thong tin khach hang'!$E$10,$X$2:$Z$5,2,0))</f>
        <v>0</v>
      </c>
      <c r="H110" s="2" t="n">
        <f aca="false">F110*HLOOKUP(B110,Assumption!$A$10:$G$12,2,1)+G110*HLOOKUP(B110,Assumption!$A$10:$G$12,3,1)</f>
        <v>0</v>
      </c>
      <c r="I110" s="2" t="n">
        <f aca="false">F110+G110-H110</f>
        <v>0</v>
      </c>
      <c r="J110" s="32" t="n">
        <f aca="false">VLOOKUP(D110,Assumption!$O$3:$Q$103,IF('thong tin khach hang'!$B$3="Nam",2,3),0)/12*P110</f>
        <v>95495.86866915</v>
      </c>
      <c r="K110" s="2" t="n">
        <v>20000</v>
      </c>
      <c r="L110" s="31" t="n">
        <f aca="false">ROUND($L$1*(E110+I110-J110-K110),0)</f>
        <v>3858432</v>
      </c>
      <c r="M110" s="31" t="n">
        <f aca="false">E110+I110-J110-K110+L110</f>
        <v>686266021.164622</v>
      </c>
      <c r="N110" s="32" t="n">
        <f aca="false">HLOOKUP(ROUND(AVERAGE(M98:M109)/10^6,0),Assumption!$B$2:$E$3,2,1)*MAX((AVERAGE(M98:M109)-250*10^6),0)</f>
        <v>1594236.56605046</v>
      </c>
      <c r="O110" s="31" t="n">
        <f aca="false">M110+N110</f>
        <v>687860257.730672</v>
      </c>
      <c r="P110" s="31" t="n">
        <f aca="false">IF(A110=1,SA,MAX(0,SA-M109))</f>
        <v>419032302.760863</v>
      </c>
      <c r="S110" s="2" t="n">
        <v>0</v>
      </c>
      <c r="T110" s="2" t="n">
        <v>0</v>
      </c>
      <c r="U110" s="2" t="n">
        <v>0</v>
      </c>
      <c r="V110" s="33" t="n">
        <v>1</v>
      </c>
    </row>
    <row r="111" customFormat="false" ht="15.75" hidden="false" customHeight="true" outlineLevel="0" collapsed="false">
      <c r="A111" s="2" t="n">
        <v>109</v>
      </c>
      <c r="B111" s="2" t="n">
        <v>10</v>
      </c>
      <c r="C111" s="2" t="n">
        <f aca="false">A111-(B111-1)*12</f>
        <v>1</v>
      </c>
      <c r="D111" s="2" t="n">
        <f aca="false">'thong tin khach hang'!$B$4+B111-1</f>
        <v>11</v>
      </c>
      <c r="E111" s="31" t="n">
        <f aca="false">IF(A111=1,0,O110)</f>
        <v>687860257.730672</v>
      </c>
      <c r="F111" s="2" t="n">
        <f aca="true">TP*VLOOKUP('thong tin khach hang'!$E$10,$X$2:$Z$5,3,0)*OFFSET($S111,0,VLOOKUP('thong tin khach hang'!$E$10,$X$2:$Z$5,2,0))</f>
        <v>30000000</v>
      </c>
      <c r="G111" s="2" t="n">
        <f aca="true">EP*VLOOKUP('thong tin khach hang'!$E$10,$X$2:$Z$5,3,0)*OFFSET($S111,0,VLOOKUP('thong tin khach hang'!$E$10,$X$2:$Z$5,2,0))</f>
        <v>30000000</v>
      </c>
      <c r="H111" s="2" t="n">
        <f aca="false">F111*HLOOKUP(B111,Assumption!$A$10:$G$12,2,1)+G111*HLOOKUP(B111,Assumption!$A$10:$G$12,3,1)</f>
        <v>1500000</v>
      </c>
      <c r="I111" s="2" t="n">
        <f aca="false">F111+G111-H111</f>
        <v>58500000</v>
      </c>
      <c r="J111" s="32" t="n">
        <f aca="false">VLOOKUP(D111,Assumption!$O$3:$Q$103,IF('thong tin khach hang'!$B$3="Nam",2,3),0)/12*P111</f>
        <v>94288.4007903705</v>
      </c>
      <c r="K111" s="2" t="n">
        <v>20000</v>
      </c>
      <c r="L111" s="31" t="n">
        <f aca="false">ROUND($L$1*(E111+I111-J111-K111),0)</f>
        <v>4219383</v>
      </c>
      <c r="M111" s="31" t="n">
        <f aca="false">E111+I111-J111-K111+L111</f>
        <v>750465352.329882</v>
      </c>
      <c r="N111" s="32" t="n">
        <f aca="false">HLOOKUP(ROUND(AVERAGE(M99:M110)/10^6,0),Assumption!$B$2:$E$3,2,1)*MAX((AVERAGE(M99:M110)-250*10^6),0)</f>
        <v>1633458.63024023</v>
      </c>
      <c r="O111" s="31" t="n">
        <f aca="false">M111+N111</f>
        <v>752098810.960122</v>
      </c>
      <c r="P111" s="31" t="n">
        <f aca="false">IF(A111=1,SA,MAX(0,SA-M110))</f>
        <v>413733978.835378</v>
      </c>
      <c r="S111" s="2" t="n">
        <v>1</v>
      </c>
      <c r="T111" s="2" t="n">
        <v>1</v>
      </c>
      <c r="U111" s="2" t="n">
        <v>1</v>
      </c>
      <c r="V111" s="33" t="n">
        <v>1</v>
      </c>
    </row>
    <row r="112" customFormat="false" ht="15.75" hidden="false" customHeight="true" outlineLevel="0" collapsed="false">
      <c r="A112" s="2" t="n">
        <v>110</v>
      </c>
      <c r="B112" s="2" t="n">
        <v>10</v>
      </c>
      <c r="C112" s="2" t="n">
        <f aca="false">A112-(B112-1)*12</f>
        <v>2</v>
      </c>
      <c r="D112" s="2" t="n">
        <f aca="false">'thong tin khach hang'!$B$4+B112-1</f>
        <v>11</v>
      </c>
      <c r="E112" s="31" t="n">
        <f aca="false">IF(A112=1,0,O111)</f>
        <v>752098810.960122</v>
      </c>
      <c r="F112" s="2" t="n">
        <f aca="true">TP*VLOOKUP('thong tin khach hang'!$E$10,$X$2:$Z$5,3,0)*OFFSET($S112,0,VLOOKUP('thong tin khach hang'!$E$10,$X$2:$Z$5,2,0))</f>
        <v>0</v>
      </c>
      <c r="G112" s="2" t="n">
        <f aca="true">EP*VLOOKUP('thong tin khach hang'!$E$10,$X$2:$Z$5,3,0)*OFFSET($S112,0,VLOOKUP('thong tin khach hang'!$E$10,$X$2:$Z$5,2,0))</f>
        <v>0</v>
      </c>
      <c r="H112" s="2" t="n">
        <f aca="false">F112*HLOOKUP(B112,Assumption!$A$10:$G$12,2,1)+G112*HLOOKUP(B112,Assumption!$A$10:$G$12,3,1)</f>
        <v>0</v>
      </c>
      <c r="I112" s="2" t="n">
        <f aca="false">F112+G112-H112</f>
        <v>0</v>
      </c>
      <c r="J112" s="32" t="n">
        <f aca="false">VLOOKUP(D112,Assumption!$O$3:$Q$103,IF('thong tin khach hang'!$B$3="Nam",2,3),0)/12*P112</f>
        <v>79657.6172989515</v>
      </c>
      <c r="K112" s="2" t="n">
        <v>20000</v>
      </c>
      <c r="L112" s="31" t="n">
        <f aca="false">ROUND($L$1*(E112+I112-J112-K112),0)</f>
        <v>4251913</v>
      </c>
      <c r="M112" s="31" t="n">
        <f aca="false">E112+I112-J112-K112+L112</f>
        <v>756251066.342823</v>
      </c>
      <c r="N112" s="32" t="n">
        <f aca="false">HLOOKUP(ROUND(AVERAGE(M100:M111)/10^6,0),Assumption!$B$2:$E$3,2,1)*MAX((AVERAGE(M100:M111)-250*10^6),0)</f>
        <v>1673058.01200633</v>
      </c>
      <c r="O112" s="31" t="n">
        <f aca="false">M112+N112</f>
        <v>757924124.354829</v>
      </c>
      <c r="P112" s="31" t="n">
        <f aca="false">IF(A112=1,SA,MAX(0,SA-M111))</f>
        <v>349534647.670118</v>
      </c>
      <c r="S112" s="2" t="n">
        <v>0</v>
      </c>
      <c r="T112" s="2" t="n">
        <v>0</v>
      </c>
      <c r="U112" s="2" t="n">
        <v>0</v>
      </c>
      <c r="V112" s="33" t="n">
        <v>1</v>
      </c>
    </row>
    <row r="113" customFormat="false" ht="15.75" hidden="false" customHeight="true" outlineLevel="0" collapsed="false">
      <c r="A113" s="2" t="n">
        <v>111</v>
      </c>
      <c r="B113" s="2" t="n">
        <v>10</v>
      </c>
      <c r="C113" s="2" t="n">
        <f aca="false">A113-(B113-1)*12</f>
        <v>3</v>
      </c>
      <c r="D113" s="2" t="n">
        <f aca="false">'thong tin khach hang'!$B$4+B113-1</f>
        <v>11</v>
      </c>
      <c r="E113" s="31" t="n">
        <f aca="false">IF(A113=1,0,O112)</f>
        <v>757924124.354829</v>
      </c>
      <c r="F113" s="2" t="n">
        <f aca="true">TP*VLOOKUP('thong tin khach hang'!$E$10,$X$2:$Z$5,3,0)*OFFSET($S113,0,VLOOKUP('thong tin khach hang'!$E$10,$X$2:$Z$5,2,0))</f>
        <v>0</v>
      </c>
      <c r="G113" s="2" t="n">
        <f aca="true">EP*VLOOKUP('thong tin khach hang'!$E$10,$X$2:$Z$5,3,0)*OFFSET($S113,0,VLOOKUP('thong tin khach hang'!$E$10,$X$2:$Z$5,2,0))</f>
        <v>0</v>
      </c>
      <c r="H113" s="2" t="n">
        <f aca="false">F113*HLOOKUP(B113,Assumption!$A$10:$G$12,2,1)+G113*HLOOKUP(B113,Assumption!$A$10:$G$12,3,1)</f>
        <v>0</v>
      </c>
      <c r="I113" s="2" t="n">
        <f aca="false">F113+G113-H113</f>
        <v>0</v>
      </c>
      <c r="J113" s="32" t="n">
        <f aca="false">VLOOKUP(D113,Assumption!$O$3:$Q$103,IF('thong tin khach hang'!$B$3="Nam",2,3),0)/12*P113</f>
        <v>78339.0750722621</v>
      </c>
      <c r="K113" s="2" t="n">
        <v>20000</v>
      </c>
      <c r="L113" s="31" t="n">
        <f aca="false">ROUND($L$1*(E113+I113-J113-K113),0)</f>
        <v>4284857</v>
      </c>
      <c r="M113" s="31" t="n">
        <f aca="false">E113+I113-J113-K113+L113</f>
        <v>762110642.279757</v>
      </c>
      <c r="N113" s="32" t="n">
        <f aca="false">HLOOKUP(ROUND(AVERAGE(M101:M112)/10^6,0),Assumption!$B$2:$E$3,2,1)*MAX((AVERAGE(M101:M112)-250*10^6),0)</f>
        <v>1713038.73573623</v>
      </c>
      <c r="O113" s="31" t="n">
        <f aca="false">M113+N113</f>
        <v>763823681.015493</v>
      </c>
      <c r="P113" s="31" t="n">
        <f aca="false">IF(A113=1,SA,MAX(0,SA-M112))</f>
        <v>343748933.657177</v>
      </c>
      <c r="S113" s="2" t="n">
        <v>0</v>
      </c>
      <c r="T113" s="2" t="n">
        <v>0</v>
      </c>
      <c r="U113" s="2" t="n">
        <v>0</v>
      </c>
      <c r="V113" s="33" t="n">
        <v>1</v>
      </c>
    </row>
    <row r="114" customFormat="false" ht="15.75" hidden="false" customHeight="true" outlineLevel="0" collapsed="false">
      <c r="A114" s="2" t="n">
        <v>112</v>
      </c>
      <c r="B114" s="2" t="n">
        <v>10</v>
      </c>
      <c r="C114" s="2" t="n">
        <f aca="false">A114-(B114-1)*12</f>
        <v>4</v>
      </c>
      <c r="D114" s="2" t="n">
        <f aca="false">'thong tin khach hang'!$B$4+B114-1</f>
        <v>11</v>
      </c>
      <c r="E114" s="31" t="n">
        <f aca="false">IF(A114=1,0,O113)</f>
        <v>763823681.015493</v>
      </c>
      <c r="F114" s="2" t="n">
        <f aca="true">TP*VLOOKUP('thong tin khach hang'!$E$10,$X$2:$Z$5,3,0)*OFFSET($S114,0,VLOOKUP('thong tin khach hang'!$E$10,$X$2:$Z$5,2,0))</f>
        <v>0</v>
      </c>
      <c r="G114" s="2" t="n">
        <f aca="true">EP*VLOOKUP('thong tin khach hang'!$E$10,$X$2:$Z$5,3,0)*OFFSET($S114,0,VLOOKUP('thong tin khach hang'!$E$10,$X$2:$Z$5,2,0))</f>
        <v>0</v>
      </c>
      <c r="H114" s="2" t="n">
        <f aca="false">F114*HLOOKUP(B114,Assumption!$A$10:$G$12,2,1)+G114*HLOOKUP(B114,Assumption!$A$10:$G$12,3,1)</f>
        <v>0</v>
      </c>
      <c r="I114" s="2" t="n">
        <f aca="false">F114+G114-H114</f>
        <v>0</v>
      </c>
      <c r="J114" s="32" t="n">
        <f aca="false">VLOOKUP(D114,Assumption!$O$3:$Q$103,IF('thong tin khach hang'!$B$3="Nam",2,3),0)/12*P114</f>
        <v>77003.6999939123</v>
      </c>
      <c r="K114" s="2" t="n">
        <v>20000</v>
      </c>
      <c r="L114" s="31" t="n">
        <f aca="false">ROUND($L$1*(E114+I114-J114-K114),0)</f>
        <v>4318222</v>
      </c>
      <c r="M114" s="31" t="n">
        <f aca="false">E114+I114-J114-K114+L114</f>
        <v>768044899.315499</v>
      </c>
      <c r="N114" s="32" t="n">
        <f aca="false">HLOOKUP(ROUND(AVERAGE(M102:M113)/10^6,0),Assumption!$B$2:$E$3,2,1)*MAX((AVERAGE(M102:M113)-250*10^6),0)</f>
        <v>1753404.82232678</v>
      </c>
      <c r="O114" s="31" t="n">
        <f aca="false">M114+N114</f>
        <v>769798304.137826</v>
      </c>
      <c r="P114" s="31" t="n">
        <f aca="false">IF(A114=1,SA,MAX(0,SA-M113))</f>
        <v>337889357.720243</v>
      </c>
      <c r="S114" s="2" t="n">
        <v>0</v>
      </c>
      <c r="T114" s="2" t="n">
        <v>0</v>
      </c>
      <c r="U114" s="2" t="n">
        <v>1</v>
      </c>
      <c r="V114" s="33" t="n">
        <v>1</v>
      </c>
    </row>
    <row r="115" customFormat="false" ht="15.75" hidden="false" customHeight="true" outlineLevel="0" collapsed="false">
      <c r="A115" s="2" t="n">
        <v>113</v>
      </c>
      <c r="B115" s="2" t="n">
        <v>10</v>
      </c>
      <c r="C115" s="2" t="n">
        <f aca="false">A115-(B115-1)*12</f>
        <v>5</v>
      </c>
      <c r="D115" s="2" t="n">
        <f aca="false">'thong tin khach hang'!$B$4+B115-1</f>
        <v>11</v>
      </c>
      <c r="E115" s="31" t="n">
        <f aca="false">IF(A115=1,0,O114)</f>
        <v>769798304.137826</v>
      </c>
      <c r="F115" s="2" t="n">
        <f aca="true">TP*VLOOKUP('thong tin khach hang'!$E$10,$X$2:$Z$5,3,0)*OFFSET($S115,0,VLOOKUP('thong tin khach hang'!$E$10,$X$2:$Z$5,2,0))</f>
        <v>0</v>
      </c>
      <c r="G115" s="2" t="n">
        <f aca="true">EP*VLOOKUP('thong tin khach hang'!$E$10,$X$2:$Z$5,3,0)*OFFSET($S115,0,VLOOKUP('thong tin khach hang'!$E$10,$X$2:$Z$5,2,0))</f>
        <v>0</v>
      </c>
      <c r="H115" s="2" t="n">
        <f aca="false">F115*HLOOKUP(B115,Assumption!$A$10:$G$12,2,1)+G115*HLOOKUP(B115,Assumption!$A$10:$G$12,3,1)</f>
        <v>0</v>
      </c>
      <c r="I115" s="2" t="n">
        <f aca="false">F115+G115-H115</f>
        <v>0</v>
      </c>
      <c r="J115" s="32" t="n">
        <f aca="false">VLOOKUP(D115,Assumption!$O$3:$Q$103,IF('thong tin khach hang'!$B$3="Nam",2,3),0)/12*P115</f>
        <v>75651.3053770762</v>
      </c>
      <c r="K115" s="2" t="n">
        <v>20000</v>
      </c>
      <c r="L115" s="31" t="n">
        <f aca="false">ROUND($L$1*(E115+I115-J115-K115),0)</f>
        <v>4352011</v>
      </c>
      <c r="M115" s="31" t="n">
        <f aca="false">E115+I115-J115-K115+L115</f>
        <v>774054663.832449</v>
      </c>
      <c r="N115" s="32" t="n">
        <f aca="false">HLOOKUP(ROUND(AVERAGE(M103:M114)/10^6,0),Assumption!$B$2:$E$3,2,1)*MAX((AVERAGE(M103:M114)-250*10^6),0)</f>
        <v>1794160.28886696</v>
      </c>
      <c r="O115" s="31" t="n">
        <f aca="false">M115+N115</f>
        <v>775848824.121316</v>
      </c>
      <c r="P115" s="31" t="n">
        <f aca="false">IF(A115=1,SA,MAX(0,SA-M114))</f>
        <v>331955100.684501</v>
      </c>
      <c r="S115" s="2" t="n">
        <v>0</v>
      </c>
      <c r="T115" s="2" t="n">
        <v>0</v>
      </c>
      <c r="U115" s="2" t="n">
        <v>0</v>
      </c>
      <c r="V115" s="33" t="n">
        <v>1</v>
      </c>
    </row>
    <row r="116" customFormat="false" ht="15.75" hidden="false" customHeight="true" outlineLevel="0" collapsed="false">
      <c r="A116" s="2" t="n">
        <v>114</v>
      </c>
      <c r="B116" s="2" t="n">
        <v>10</v>
      </c>
      <c r="C116" s="2" t="n">
        <f aca="false">A116-(B116-1)*12</f>
        <v>6</v>
      </c>
      <c r="D116" s="2" t="n">
        <f aca="false">'thong tin khach hang'!$B$4+B116-1</f>
        <v>11</v>
      </c>
      <c r="E116" s="31" t="n">
        <f aca="false">IF(A116=1,0,O115)</f>
        <v>775848824.121316</v>
      </c>
      <c r="F116" s="2" t="n">
        <f aca="true">TP*VLOOKUP('thong tin khach hang'!$E$10,$X$2:$Z$5,3,0)*OFFSET($S116,0,VLOOKUP('thong tin khach hang'!$E$10,$X$2:$Z$5,2,0))</f>
        <v>0</v>
      </c>
      <c r="G116" s="2" t="n">
        <f aca="true">EP*VLOOKUP('thong tin khach hang'!$E$10,$X$2:$Z$5,3,0)*OFFSET($S116,0,VLOOKUP('thong tin khach hang'!$E$10,$X$2:$Z$5,2,0))</f>
        <v>0</v>
      </c>
      <c r="H116" s="2" t="n">
        <f aca="false">F116*HLOOKUP(B116,Assumption!$A$10:$G$12,2,1)+G116*HLOOKUP(B116,Assumption!$A$10:$G$12,3,1)</f>
        <v>0</v>
      </c>
      <c r="I116" s="2" t="n">
        <f aca="false">F116+G116-H116</f>
        <v>0</v>
      </c>
      <c r="J116" s="32" t="n">
        <f aca="false">VLOOKUP(D116,Assumption!$O$3:$Q$103,IF('thong tin khach hang'!$B$3="Nam",2,3),0)/12*P116</f>
        <v>74281.7028923469</v>
      </c>
      <c r="K116" s="2" t="n">
        <v>20000</v>
      </c>
      <c r="L116" s="31" t="n">
        <f aca="false">ROUND($L$1*(E116+I116-J116-K116),0)</f>
        <v>4386229</v>
      </c>
      <c r="M116" s="31" t="n">
        <f aca="false">E116+I116-J116-K116+L116</f>
        <v>780140771.418424</v>
      </c>
      <c r="N116" s="32" t="n">
        <f aca="false">HLOOKUP(ROUND(AVERAGE(M104:M115)/10^6,0),Assumption!$B$2:$E$3,2,1)*MAX((AVERAGE(M104:M115)-250*10^6),0)</f>
        <v>1835309.14559734</v>
      </c>
      <c r="O116" s="31" t="n">
        <f aca="false">M116+N116</f>
        <v>781976080.564021</v>
      </c>
      <c r="P116" s="31" t="n">
        <f aca="false">IF(A116=1,SA,MAX(0,SA-M115))</f>
        <v>325945336.167551</v>
      </c>
      <c r="S116" s="2" t="n">
        <v>0</v>
      </c>
      <c r="T116" s="2" t="n">
        <v>0</v>
      </c>
      <c r="U116" s="2" t="n">
        <v>0</v>
      </c>
      <c r="V116" s="33" t="n">
        <v>1</v>
      </c>
    </row>
    <row r="117" customFormat="false" ht="15.75" hidden="false" customHeight="true" outlineLevel="0" collapsed="false">
      <c r="A117" s="2" t="n">
        <v>115</v>
      </c>
      <c r="B117" s="2" t="n">
        <v>10</v>
      </c>
      <c r="C117" s="2" t="n">
        <f aca="false">A117-(B117-1)*12</f>
        <v>7</v>
      </c>
      <c r="D117" s="2" t="n">
        <f aca="false">'thong tin khach hang'!$B$4+B117-1</f>
        <v>11</v>
      </c>
      <c r="E117" s="31" t="n">
        <f aca="false">IF(A117=1,0,O116)</f>
        <v>781976080.564021</v>
      </c>
      <c r="F117" s="2" t="n">
        <f aca="true">TP*VLOOKUP('thong tin khach hang'!$E$10,$X$2:$Z$5,3,0)*OFFSET($S117,0,VLOOKUP('thong tin khach hang'!$E$10,$X$2:$Z$5,2,0))</f>
        <v>0</v>
      </c>
      <c r="G117" s="2" t="n">
        <f aca="true">EP*VLOOKUP('thong tin khach hang'!$E$10,$X$2:$Z$5,3,0)*OFFSET($S117,0,VLOOKUP('thong tin khach hang'!$E$10,$X$2:$Z$5,2,0))</f>
        <v>0</v>
      </c>
      <c r="H117" s="2" t="n">
        <f aca="false">F117*HLOOKUP(B117,Assumption!$A$10:$G$12,2,1)+G117*HLOOKUP(B117,Assumption!$A$10:$G$12,3,1)</f>
        <v>0</v>
      </c>
      <c r="I117" s="2" t="n">
        <f aca="false">F117+G117-H117</f>
        <v>0</v>
      </c>
      <c r="J117" s="32" t="n">
        <f aca="false">VLOOKUP(D117,Assumption!$O$3:$Q$103,IF('thong tin khach hang'!$B$3="Nam",2,3),0)/12*P117</f>
        <v>72894.7021124375</v>
      </c>
      <c r="K117" s="2" t="n">
        <v>20000</v>
      </c>
      <c r="L117" s="31" t="n">
        <f aca="false">ROUND($L$1*(E117+I117-J117-K117),0)</f>
        <v>4420881</v>
      </c>
      <c r="M117" s="31" t="n">
        <f aca="false">E117+I117-J117-K117+L117</f>
        <v>786304066.861909</v>
      </c>
      <c r="N117" s="32" t="n">
        <f aca="false">HLOOKUP(ROUND(AVERAGE(M105:M116)/10^6,0),Assumption!$B$2:$E$3,2,1)*MAX((AVERAGE(M105:M116)-250*10^6),0)</f>
        <v>1876855.39447769</v>
      </c>
      <c r="O117" s="31" t="n">
        <f aca="false">M117+N117</f>
        <v>788180922.256386</v>
      </c>
      <c r="P117" s="31" t="n">
        <f aca="false">IF(A117=1,SA,MAX(0,SA-M116))</f>
        <v>319859228.581576</v>
      </c>
      <c r="S117" s="2" t="n">
        <v>0</v>
      </c>
      <c r="T117" s="2" t="n">
        <v>1</v>
      </c>
      <c r="U117" s="2" t="n">
        <v>1</v>
      </c>
      <c r="V117" s="33" t="n">
        <v>1</v>
      </c>
    </row>
    <row r="118" customFormat="false" ht="15.75" hidden="false" customHeight="true" outlineLevel="0" collapsed="false">
      <c r="A118" s="2" t="n">
        <v>116</v>
      </c>
      <c r="B118" s="2" t="n">
        <v>10</v>
      </c>
      <c r="C118" s="2" t="n">
        <f aca="false">A118-(B118-1)*12</f>
        <v>8</v>
      </c>
      <c r="D118" s="2" t="n">
        <f aca="false">'thong tin khach hang'!$B$4+B118-1</f>
        <v>11</v>
      </c>
      <c r="E118" s="31" t="n">
        <f aca="false">IF(A118=1,0,O117)</f>
        <v>788180922.256386</v>
      </c>
      <c r="F118" s="2" t="n">
        <f aca="true">TP*VLOOKUP('thong tin khach hang'!$E$10,$X$2:$Z$5,3,0)*OFFSET($S118,0,VLOOKUP('thong tin khach hang'!$E$10,$X$2:$Z$5,2,0))</f>
        <v>0</v>
      </c>
      <c r="G118" s="2" t="n">
        <f aca="true">EP*VLOOKUP('thong tin khach hang'!$E$10,$X$2:$Z$5,3,0)*OFFSET($S118,0,VLOOKUP('thong tin khach hang'!$E$10,$X$2:$Z$5,2,0))</f>
        <v>0</v>
      </c>
      <c r="H118" s="2" t="n">
        <f aca="false">F118*HLOOKUP(B118,Assumption!$A$10:$G$12,2,1)+G118*HLOOKUP(B118,Assumption!$A$10:$G$12,3,1)</f>
        <v>0</v>
      </c>
      <c r="I118" s="2" t="n">
        <f aca="false">F118+G118-H118</f>
        <v>0</v>
      </c>
      <c r="J118" s="32" t="n">
        <f aca="false">VLOOKUP(D118,Assumption!$O$3:$Q$103,IF('thong tin khach hang'!$B$3="Nam",2,3),0)/12*P118</f>
        <v>71490.110513264</v>
      </c>
      <c r="K118" s="2" t="n">
        <v>20000</v>
      </c>
      <c r="L118" s="31" t="n">
        <f aca="false">ROUND($L$1*(E118+I118-J118-K118),0)</f>
        <v>4455972</v>
      </c>
      <c r="M118" s="31" t="n">
        <f aca="false">E118+I118-J118-K118+L118</f>
        <v>792545404.145873</v>
      </c>
      <c r="N118" s="32" t="n">
        <f aca="false">HLOOKUP(ROUND(AVERAGE(M106:M117)/10^6,0),Assumption!$B$2:$E$3,2,1)*MAX((AVERAGE(M106:M117)-250*10^6),0)</f>
        <v>1918803.02769375</v>
      </c>
      <c r="O118" s="31" t="n">
        <f aca="false">M118+N118</f>
        <v>794464207.173567</v>
      </c>
      <c r="P118" s="31" t="n">
        <f aca="false">IF(A118=1,SA,MAX(0,SA-M117))</f>
        <v>313695933.138091</v>
      </c>
      <c r="S118" s="2" t="n">
        <v>0</v>
      </c>
      <c r="T118" s="2" t="n">
        <v>0</v>
      </c>
      <c r="U118" s="2" t="n">
        <v>0</v>
      </c>
      <c r="V118" s="33" t="n">
        <v>1</v>
      </c>
    </row>
    <row r="119" customFormat="false" ht="15.75" hidden="false" customHeight="true" outlineLevel="0" collapsed="false">
      <c r="A119" s="2" t="n">
        <v>117</v>
      </c>
      <c r="B119" s="2" t="n">
        <v>10</v>
      </c>
      <c r="C119" s="2" t="n">
        <f aca="false">A119-(B119-1)*12</f>
        <v>9</v>
      </c>
      <c r="D119" s="2" t="n">
        <f aca="false">'thong tin khach hang'!$B$4+B119-1</f>
        <v>11</v>
      </c>
      <c r="E119" s="31" t="n">
        <f aca="false">IF(A119=1,0,O118)</f>
        <v>794464207.173567</v>
      </c>
      <c r="F119" s="2" t="n">
        <f aca="true">TP*VLOOKUP('thong tin khach hang'!$E$10,$X$2:$Z$5,3,0)*OFFSET($S119,0,VLOOKUP('thong tin khach hang'!$E$10,$X$2:$Z$5,2,0))</f>
        <v>0</v>
      </c>
      <c r="G119" s="2" t="n">
        <f aca="true">EP*VLOOKUP('thong tin khach hang'!$E$10,$X$2:$Z$5,3,0)*OFFSET($S119,0,VLOOKUP('thong tin khach hang'!$E$10,$X$2:$Z$5,2,0))</f>
        <v>0</v>
      </c>
      <c r="H119" s="2" t="n">
        <f aca="false">F119*HLOOKUP(B119,Assumption!$A$10:$G$12,2,1)+G119*HLOOKUP(B119,Assumption!$A$10:$G$12,3,1)</f>
        <v>0</v>
      </c>
      <c r="I119" s="2" t="n">
        <f aca="false">F119+G119-H119</f>
        <v>0</v>
      </c>
      <c r="J119" s="32" t="n">
        <f aca="false">VLOOKUP(D119,Assumption!$O$3:$Q$103,IF('thong tin khach hang'!$B$3="Nam",2,3),0)/12*P119</f>
        <v>70067.7334753546</v>
      </c>
      <c r="K119" s="2" t="n">
        <v>20000</v>
      </c>
      <c r="L119" s="31" t="n">
        <f aca="false">ROUND($L$1*(E119+I119-J119-K119),0)</f>
        <v>4491507</v>
      </c>
      <c r="M119" s="31" t="n">
        <f aca="false">E119+I119-J119-K119+L119</f>
        <v>798865646.440092</v>
      </c>
      <c r="N119" s="32" t="n">
        <f aca="false">HLOOKUP(ROUND(AVERAGE(M107:M118)/10^6,0),Assumption!$B$2:$E$3,2,1)*MAX((AVERAGE(M107:M118)-250*10^6),0)</f>
        <v>1961156.02576845</v>
      </c>
      <c r="O119" s="31" t="n">
        <f aca="false">M119+N119</f>
        <v>800826802.46586</v>
      </c>
      <c r="P119" s="31" t="n">
        <f aca="false">IF(A119=1,SA,MAX(0,SA-M118))</f>
        <v>307454595.854127</v>
      </c>
      <c r="S119" s="2" t="n">
        <v>0</v>
      </c>
      <c r="T119" s="2" t="n">
        <v>0</v>
      </c>
      <c r="U119" s="2" t="n">
        <v>0</v>
      </c>
      <c r="V119" s="33" t="n">
        <v>1</v>
      </c>
    </row>
    <row r="120" customFormat="false" ht="15.75" hidden="false" customHeight="true" outlineLevel="0" collapsed="false">
      <c r="A120" s="2" t="n">
        <v>118</v>
      </c>
      <c r="B120" s="2" t="n">
        <v>10</v>
      </c>
      <c r="C120" s="2" t="n">
        <f aca="false">A120-(B120-1)*12</f>
        <v>10</v>
      </c>
      <c r="D120" s="2" t="n">
        <f aca="false">'thong tin khach hang'!$B$4+B120-1</f>
        <v>11</v>
      </c>
      <c r="E120" s="31" t="n">
        <f aca="false">IF(A120=1,0,O119)</f>
        <v>800826802.46586</v>
      </c>
      <c r="F120" s="2" t="n">
        <f aca="true">TP*VLOOKUP('thong tin khach hang'!$E$10,$X$2:$Z$5,3,0)*OFFSET($S120,0,VLOOKUP('thong tin khach hang'!$E$10,$X$2:$Z$5,2,0))</f>
        <v>0</v>
      </c>
      <c r="G120" s="2" t="n">
        <f aca="true">EP*VLOOKUP('thong tin khach hang'!$E$10,$X$2:$Z$5,3,0)*OFFSET($S120,0,VLOOKUP('thong tin khach hang'!$E$10,$X$2:$Z$5,2,0))</f>
        <v>0</v>
      </c>
      <c r="H120" s="2" t="n">
        <f aca="false">F120*HLOOKUP(B120,Assumption!$A$10:$G$12,2,1)+G120*HLOOKUP(B120,Assumption!$A$10:$G$12,3,1)</f>
        <v>0</v>
      </c>
      <c r="I120" s="2" t="n">
        <f aca="false">F120+G120-H120</f>
        <v>0</v>
      </c>
      <c r="J120" s="32" t="n">
        <f aca="false">VLOOKUP(D120,Assumption!$O$3:$Q$103,IF('thong tin khach hang'!$B$3="Nam",2,3),0)/12*P120</f>
        <v>68627.3742855995</v>
      </c>
      <c r="K120" s="2" t="n">
        <v>20000</v>
      </c>
      <c r="L120" s="31" t="n">
        <f aca="false">ROUND($L$1*(E120+I120-J120-K120),0)</f>
        <v>4527490</v>
      </c>
      <c r="M120" s="31" t="n">
        <f aca="false">E120+I120-J120-K120+L120</f>
        <v>805265665.091574</v>
      </c>
      <c r="N120" s="32" t="n">
        <f aca="false">HLOOKUP(ROUND(AVERAGE(M108:M119)/10^6,0),Assumption!$B$2:$E$3,2,1)*MAX((AVERAGE(M108:M119)-250*10^6),0)</f>
        <v>2003918.35494229</v>
      </c>
      <c r="O120" s="31" t="n">
        <f aca="false">M120+N120</f>
        <v>807269583.446517</v>
      </c>
      <c r="P120" s="31" t="n">
        <f aca="false">IF(A120=1,SA,MAX(0,SA-M119))</f>
        <v>301134353.559909</v>
      </c>
      <c r="S120" s="2" t="n">
        <v>0</v>
      </c>
      <c r="T120" s="2" t="n">
        <v>0</v>
      </c>
      <c r="U120" s="2" t="n">
        <v>1</v>
      </c>
      <c r="V120" s="33" t="n">
        <v>1</v>
      </c>
    </row>
    <row r="121" customFormat="false" ht="15.75" hidden="false" customHeight="true" outlineLevel="0" collapsed="false">
      <c r="A121" s="2" t="n">
        <v>119</v>
      </c>
      <c r="B121" s="2" t="n">
        <v>10</v>
      </c>
      <c r="C121" s="2" t="n">
        <f aca="false">A121-(B121-1)*12</f>
        <v>11</v>
      </c>
      <c r="D121" s="2" t="n">
        <f aca="false">'thong tin khach hang'!$B$4+B121-1</f>
        <v>11</v>
      </c>
      <c r="E121" s="31" t="n">
        <f aca="false">IF(A121=1,0,O120)</f>
        <v>807269583.446517</v>
      </c>
      <c r="F121" s="2" t="n">
        <f aca="true">TP*VLOOKUP('thong tin khach hang'!$E$10,$X$2:$Z$5,3,0)*OFFSET($S121,0,VLOOKUP('thong tin khach hang'!$E$10,$X$2:$Z$5,2,0))</f>
        <v>0</v>
      </c>
      <c r="G121" s="2" t="n">
        <f aca="true">EP*VLOOKUP('thong tin khach hang'!$E$10,$X$2:$Z$5,3,0)*OFFSET($S121,0,VLOOKUP('thong tin khach hang'!$E$10,$X$2:$Z$5,2,0))</f>
        <v>0</v>
      </c>
      <c r="H121" s="2" t="n">
        <f aca="false">F121*HLOOKUP(B121,Assumption!$A$10:$G$12,2,1)+G121*HLOOKUP(B121,Assumption!$A$10:$G$12,3,1)</f>
        <v>0</v>
      </c>
      <c r="I121" s="2" t="n">
        <f aca="false">F121+G121-H121</f>
        <v>0</v>
      </c>
      <c r="J121" s="32" t="n">
        <f aca="false">VLOOKUP(D121,Assumption!$O$3:$Q$103,IF('thong tin khach hang'!$B$3="Nam",2,3),0)/12*P121</f>
        <v>67168.8343673276</v>
      </c>
      <c r="K121" s="2" t="n">
        <v>20000</v>
      </c>
      <c r="L121" s="31" t="n">
        <f aca="false">ROUND($L$1*(E121+I121-J121-K121),0)</f>
        <v>4563927</v>
      </c>
      <c r="M121" s="31" t="n">
        <f aca="false">E121+I121-J121-K121+L121</f>
        <v>811746341.612149</v>
      </c>
      <c r="N121" s="32" t="n">
        <f aca="false">HLOOKUP(ROUND(AVERAGE(M109:M120)/10^6,0),Assumption!$B$2:$E$3,2,1)*MAX((AVERAGE(M109:M120)-250*10^6),0)</f>
        <v>2047093.96548735</v>
      </c>
      <c r="O121" s="31" t="n">
        <f aca="false">M121+N121</f>
        <v>813793435.577637</v>
      </c>
      <c r="P121" s="31" t="n">
        <f aca="false">IF(A121=1,SA,MAX(0,SA-M120))</f>
        <v>294734334.908426</v>
      </c>
      <c r="S121" s="2" t="n">
        <v>0</v>
      </c>
      <c r="T121" s="2" t="n">
        <v>0</v>
      </c>
      <c r="U121" s="2" t="n">
        <v>0</v>
      </c>
      <c r="V121" s="33" t="n">
        <v>1</v>
      </c>
    </row>
    <row r="122" customFormat="false" ht="15.75" hidden="false" customHeight="true" outlineLevel="0" collapsed="false">
      <c r="A122" s="2" t="n">
        <v>120</v>
      </c>
      <c r="B122" s="2" t="n">
        <v>10</v>
      </c>
      <c r="C122" s="2" t="n">
        <f aca="false">A122-(B122-1)*12</f>
        <v>12</v>
      </c>
      <c r="D122" s="2" t="n">
        <f aca="false">'thong tin khach hang'!$B$4+B122-1</f>
        <v>11</v>
      </c>
      <c r="E122" s="31" t="n">
        <f aca="false">IF(A122=1,0,O121)</f>
        <v>813793435.577637</v>
      </c>
      <c r="F122" s="2" t="n">
        <f aca="true">TP*VLOOKUP('thong tin khach hang'!$E$10,$X$2:$Z$5,3,0)*OFFSET($S122,0,VLOOKUP('thong tin khach hang'!$E$10,$X$2:$Z$5,2,0))</f>
        <v>0</v>
      </c>
      <c r="G122" s="2" t="n">
        <f aca="true">EP*VLOOKUP('thong tin khach hang'!$E$10,$X$2:$Z$5,3,0)*OFFSET($S122,0,VLOOKUP('thong tin khach hang'!$E$10,$X$2:$Z$5,2,0))</f>
        <v>0</v>
      </c>
      <c r="H122" s="2" t="n">
        <f aca="false">F122*HLOOKUP(B122,Assumption!$A$10:$G$12,2,1)+G122*HLOOKUP(B122,Assumption!$A$10:$G$12,3,1)</f>
        <v>0</v>
      </c>
      <c r="I122" s="2" t="n">
        <f aca="false">F122+G122-H122</f>
        <v>0</v>
      </c>
      <c r="J122" s="32" t="n">
        <f aca="false">VLOOKUP(D122,Assumption!$O$3:$Q$103,IF('thong tin khach hang'!$B$3="Nam",2,3),0)/12*P122</f>
        <v>65691.9128273448</v>
      </c>
      <c r="K122" s="2" t="n">
        <v>20000</v>
      </c>
      <c r="L122" s="31" t="n">
        <f aca="false">ROUND($L$1*(E122+I122-J122-K122),0)</f>
        <v>4600822</v>
      </c>
      <c r="M122" s="31" t="n">
        <f aca="false">E122+I122-J122-K122+L122</f>
        <v>818308565.664809</v>
      </c>
      <c r="N122" s="32" t="n">
        <f aca="false">HLOOKUP(ROUND(AVERAGE(M110:M121)/10^6,0),Assumption!$B$2:$E$3,2,1)*MAX((AVERAGE(M110:M121)-250*10^6),0)</f>
        <v>2090686.84694502</v>
      </c>
      <c r="O122" s="31" t="n">
        <f aca="false">M122+N122</f>
        <v>820399252.511754</v>
      </c>
      <c r="P122" s="31" t="n">
        <f aca="false">IF(A122=1,SA,MAX(0,SA-M121))</f>
        <v>288253658.387851</v>
      </c>
      <c r="S122" s="2" t="n">
        <v>0</v>
      </c>
      <c r="T122" s="2" t="n">
        <v>0</v>
      </c>
      <c r="U122" s="2" t="n">
        <v>0</v>
      </c>
      <c r="V122" s="33" t="n">
        <v>1</v>
      </c>
    </row>
    <row r="123" customFormat="false" ht="15.75" hidden="false" customHeight="true" outlineLevel="0" collapsed="false">
      <c r="A123" s="2" t="n">
        <v>121</v>
      </c>
      <c r="B123" s="2" t="n">
        <v>11</v>
      </c>
      <c r="C123" s="2" t="n">
        <f aca="false">A123-(B123-1)*12</f>
        <v>1</v>
      </c>
      <c r="D123" s="2" t="n">
        <f aca="false">'thong tin khach hang'!$B$4+B123-1</f>
        <v>12</v>
      </c>
      <c r="E123" s="31" t="n">
        <f aca="false">IF(A123=1,0,O122)</f>
        <v>820399252.511754</v>
      </c>
      <c r="F123" s="2" t="n">
        <f aca="true">TP*VLOOKUP('thong tin khach hang'!$E$10,$X$2:$Z$5,3,0)*OFFSET($S123,0,VLOOKUP('thong tin khach hang'!$E$10,$X$2:$Z$5,2,0))</f>
        <v>30000000</v>
      </c>
      <c r="G123" s="2" t="n">
        <f aca="true">EP*VLOOKUP('thong tin khach hang'!$E$10,$X$2:$Z$5,3,0)*OFFSET($S123,0,VLOOKUP('thong tin khach hang'!$E$10,$X$2:$Z$5,2,0))</f>
        <v>30000000</v>
      </c>
      <c r="H123" s="2" t="n">
        <f aca="false">F123*HLOOKUP(B123,Assumption!$A$10:$G$12,2,1)+G123*HLOOKUP(B123,Assumption!$A$10:$G$12,3,1)</f>
        <v>1500000</v>
      </c>
      <c r="I123" s="2" t="n">
        <f aca="false">F123+G123-H123</f>
        <v>58500000</v>
      </c>
      <c r="J123" s="32" t="n">
        <f aca="false">VLOOKUP(D123,Assumption!$O$3:$Q$103,IF('thong tin khach hang'!$B$3="Nam",2,3),0)/12*P123</f>
        <v>64196.4069148377</v>
      </c>
      <c r="K123" s="2" t="n">
        <v>20000</v>
      </c>
      <c r="L123" s="31" t="n">
        <f aca="false">ROUND($L$1*(E123+I123-J123-K123),0)</f>
        <v>4968948</v>
      </c>
      <c r="M123" s="31" t="n">
        <f aca="false">E123+I123-J123-K123+L123</f>
        <v>883784004.10484</v>
      </c>
      <c r="N123" s="32" t="n">
        <f aca="false">HLOOKUP(ROUND(AVERAGE(M111:M122)/10^6,0),Assumption!$B$2:$E$3,2,1)*MAX((AVERAGE(M111:M122)-250*10^6),0)</f>
        <v>2134701.02844508</v>
      </c>
      <c r="O123" s="31" t="n">
        <f aca="false">M123+N123</f>
        <v>885918705.133285</v>
      </c>
      <c r="P123" s="31" t="n">
        <f aca="false">IF(A123=1,SA,MAX(0,SA-M122))</f>
        <v>281691434.335191</v>
      </c>
      <c r="S123" s="2" t="n">
        <v>1</v>
      </c>
      <c r="T123" s="2" t="n">
        <v>1</v>
      </c>
      <c r="U123" s="2" t="n">
        <v>1</v>
      </c>
      <c r="V123" s="33" t="n">
        <v>1</v>
      </c>
    </row>
    <row r="124" customFormat="false" ht="15.75" hidden="false" customHeight="true" outlineLevel="0" collapsed="false">
      <c r="A124" s="2" t="n">
        <v>122</v>
      </c>
      <c r="B124" s="2" t="n">
        <v>11</v>
      </c>
      <c r="C124" s="2" t="n">
        <f aca="false">A124-(B124-1)*12</f>
        <v>2</v>
      </c>
      <c r="D124" s="2" t="n">
        <f aca="false">'thong tin khach hang'!$B$4+B124-1</f>
        <v>12</v>
      </c>
      <c r="E124" s="31" t="n">
        <f aca="false">IF(A124=1,0,O123)</f>
        <v>885918705.133285</v>
      </c>
      <c r="F124" s="2" t="n">
        <f aca="true">TP*VLOOKUP('thong tin khach hang'!$E$10,$X$2:$Z$5,3,0)*OFFSET($S124,0,VLOOKUP('thong tin khach hang'!$E$10,$X$2:$Z$5,2,0))</f>
        <v>0</v>
      </c>
      <c r="G124" s="2" t="n">
        <f aca="true">EP*VLOOKUP('thong tin khach hang'!$E$10,$X$2:$Z$5,3,0)*OFFSET($S124,0,VLOOKUP('thong tin khach hang'!$E$10,$X$2:$Z$5,2,0))</f>
        <v>0</v>
      </c>
      <c r="H124" s="2" t="n">
        <f aca="false">F124*HLOOKUP(B124,Assumption!$A$10:$G$12,2,1)+G124*HLOOKUP(B124,Assumption!$A$10:$G$12,3,1)</f>
        <v>0</v>
      </c>
      <c r="I124" s="2" t="n">
        <f aca="false">F124+G124-H124</f>
        <v>0</v>
      </c>
      <c r="J124" s="32" t="n">
        <f aca="false">VLOOKUP(D124,Assumption!$O$3:$Q$103,IF('thong tin khach hang'!$B$3="Nam",2,3),0)/12*P124</f>
        <v>49274.8034271647</v>
      </c>
      <c r="K124" s="2" t="n">
        <v>20000</v>
      </c>
      <c r="L124" s="31" t="n">
        <f aca="false">ROUND($L$1*(E124+I124-J124-K124),0)</f>
        <v>5008721</v>
      </c>
      <c r="M124" s="31" t="n">
        <f aca="false">E124+I124-J124-K124+L124</f>
        <v>890858151.329858</v>
      </c>
      <c r="N124" s="32" t="n">
        <f aca="false">HLOOKUP(ROUND(AVERAGE(M112:M123)/10^6,0),Assumption!$B$2:$E$3,2,1)*MAX((AVERAGE(M112:M123)-250*10^6),0)</f>
        <v>2179140.57903673</v>
      </c>
      <c r="O124" s="31" t="n">
        <f aca="false">M124+N124</f>
        <v>893037291.908894</v>
      </c>
      <c r="P124" s="31" t="n">
        <f aca="false">IF(A124=1,SA,MAX(0,SA-M123))</f>
        <v>216215995.89516</v>
      </c>
      <c r="S124" s="2" t="n">
        <v>0</v>
      </c>
      <c r="T124" s="2" t="n">
        <v>0</v>
      </c>
      <c r="U124" s="2" t="n">
        <v>0</v>
      </c>
      <c r="V124" s="33" t="n">
        <v>1</v>
      </c>
    </row>
    <row r="125" customFormat="false" ht="15.75" hidden="false" customHeight="true" outlineLevel="0" collapsed="false">
      <c r="A125" s="2" t="n">
        <v>123</v>
      </c>
      <c r="B125" s="2" t="n">
        <v>11</v>
      </c>
      <c r="C125" s="2" t="n">
        <f aca="false">A125-(B125-1)*12</f>
        <v>3</v>
      </c>
      <c r="D125" s="2" t="n">
        <f aca="false">'thong tin khach hang'!$B$4+B125-1</f>
        <v>12</v>
      </c>
      <c r="E125" s="31" t="n">
        <f aca="false">IF(A125=1,0,O124)</f>
        <v>893037291.908894</v>
      </c>
      <c r="F125" s="2" t="n">
        <f aca="true">TP*VLOOKUP('thong tin khach hang'!$E$10,$X$2:$Z$5,3,0)*OFFSET($S125,0,VLOOKUP('thong tin khach hang'!$E$10,$X$2:$Z$5,2,0))</f>
        <v>0</v>
      </c>
      <c r="G125" s="2" t="n">
        <f aca="true">EP*VLOOKUP('thong tin khach hang'!$E$10,$X$2:$Z$5,3,0)*OFFSET($S125,0,VLOOKUP('thong tin khach hang'!$E$10,$X$2:$Z$5,2,0))</f>
        <v>0</v>
      </c>
      <c r="H125" s="2" t="n">
        <f aca="false">F125*HLOOKUP(B125,Assumption!$A$10:$G$12,2,1)+G125*HLOOKUP(B125,Assumption!$A$10:$G$12,3,1)</f>
        <v>0</v>
      </c>
      <c r="I125" s="2" t="n">
        <f aca="false">F125+G125-H125</f>
        <v>0</v>
      </c>
      <c r="J125" s="32" t="n">
        <f aca="false">VLOOKUP(D125,Assumption!$O$3:$Q$103,IF('thong tin khach hang'!$B$3="Nam",2,3),0)/12*P125</f>
        <v>47662.6321699715</v>
      </c>
      <c r="K125" s="2" t="n">
        <v>20000</v>
      </c>
      <c r="L125" s="31" t="n">
        <f aca="false">ROUND($L$1*(E125+I125-J125-K125),0)</f>
        <v>5048980</v>
      </c>
      <c r="M125" s="31" t="n">
        <f aca="false">E125+I125-J125-K125+L125</f>
        <v>898018609.276724</v>
      </c>
      <c r="N125" s="32" t="n">
        <f aca="false">HLOOKUP(ROUND(AVERAGE(M113:M124)/10^6,0),Assumption!$B$2:$E$3,2,1)*MAX((AVERAGE(M113:M124)-250*10^6),0)</f>
        <v>2224009.60736574</v>
      </c>
      <c r="O125" s="31" t="n">
        <f aca="false">M125+N125</f>
        <v>900242618.88409</v>
      </c>
      <c r="P125" s="31" t="n">
        <f aca="false">IF(A125=1,SA,MAX(0,SA-M124))</f>
        <v>209141848.670143</v>
      </c>
      <c r="S125" s="2" t="n">
        <v>0</v>
      </c>
      <c r="T125" s="2" t="n">
        <v>0</v>
      </c>
      <c r="U125" s="2" t="n">
        <v>0</v>
      </c>
      <c r="V125" s="33" t="n">
        <v>1</v>
      </c>
    </row>
    <row r="126" customFormat="false" ht="15.75" hidden="false" customHeight="true" outlineLevel="0" collapsed="false">
      <c r="A126" s="2" t="n">
        <v>124</v>
      </c>
      <c r="B126" s="2" t="n">
        <v>11</v>
      </c>
      <c r="C126" s="2" t="n">
        <f aca="false">A126-(B126-1)*12</f>
        <v>4</v>
      </c>
      <c r="D126" s="2" t="n">
        <f aca="false">'thong tin khach hang'!$B$4+B126-1</f>
        <v>12</v>
      </c>
      <c r="E126" s="31" t="n">
        <f aca="false">IF(A126=1,0,O125)</f>
        <v>900242618.88409</v>
      </c>
      <c r="F126" s="2" t="n">
        <f aca="true">TP*VLOOKUP('thong tin khach hang'!$E$10,$X$2:$Z$5,3,0)*OFFSET($S126,0,VLOOKUP('thong tin khach hang'!$E$10,$X$2:$Z$5,2,0))</f>
        <v>0</v>
      </c>
      <c r="G126" s="2" t="n">
        <f aca="true">EP*VLOOKUP('thong tin khach hang'!$E$10,$X$2:$Z$5,3,0)*OFFSET($S126,0,VLOOKUP('thong tin khach hang'!$E$10,$X$2:$Z$5,2,0))</f>
        <v>0</v>
      </c>
      <c r="H126" s="2" t="n">
        <f aca="false">F126*HLOOKUP(B126,Assumption!$A$10:$G$12,2,1)+G126*HLOOKUP(B126,Assumption!$A$10:$G$12,3,1)</f>
        <v>0</v>
      </c>
      <c r="I126" s="2" t="n">
        <f aca="false">F126+G126-H126</f>
        <v>0</v>
      </c>
      <c r="J126" s="32" t="n">
        <f aca="false">VLOOKUP(D126,Assumption!$O$3:$Q$103,IF('thong tin khach hang'!$B$3="Nam",2,3),0)/12*P126</f>
        <v>46030.791027416</v>
      </c>
      <c r="K126" s="2" t="n">
        <v>20000</v>
      </c>
      <c r="L126" s="31" t="n">
        <f aca="false">ROUND($L$1*(E126+I126-J126-K126),0)</f>
        <v>5089729</v>
      </c>
      <c r="M126" s="31" t="n">
        <f aca="false">E126+I126-J126-K126+L126</f>
        <v>905266317.093063</v>
      </c>
      <c r="N126" s="32" t="n">
        <f aca="false">HLOOKUP(ROUND(AVERAGE(M114:M125)/10^6,0),Assumption!$B$2:$E$3,2,1)*MAX((AVERAGE(M114:M125)-250*10^6),0)</f>
        <v>2269312.2630314</v>
      </c>
      <c r="O126" s="31" t="n">
        <f aca="false">M126+N126</f>
        <v>907535629.356094</v>
      </c>
      <c r="P126" s="31" t="n">
        <f aca="false">IF(A126=1,SA,MAX(0,SA-M125))</f>
        <v>201981390.723276</v>
      </c>
      <c r="S126" s="2" t="n">
        <v>0</v>
      </c>
      <c r="T126" s="2" t="n">
        <v>0</v>
      </c>
      <c r="U126" s="2" t="n">
        <v>1</v>
      </c>
      <c r="V126" s="33" t="n">
        <v>1</v>
      </c>
    </row>
    <row r="127" customFormat="false" ht="15.75" hidden="false" customHeight="true" outlineLevel="0" collapsed="false">
      <c r="A127" s="2" t="n">
        <v>125</v>
      </c>
      <c r="B127" s="2" t="n">
        <v>11</v>
      </c>
      <c r="C127" s="2" t="n">
        <f aca="false">A127-(B127-1)*12</f>
        <v>5</v>
      </c>
      <c r="D127" s="2" t="n">
        <f aca="false">'thong tin khach hang'!$B$4+B127-1</f>
        <v>12</v>
      </c>
      <c r="E127" s="31" t="n">
        <f aca="false">IF(A127=1,0,O126)</f>
        <v>907535629.356094</v>
      </c>
      <c r="F127" s="2" t="n">
        <f aca="true">TP*VLOOKUP('thong tin khach hang'!$E$10,$X$2:$Z$5,3,0)*OFFSET($S127,0,VLOOKUP('thong tin khach hang'!$E$10,$X$2:$Z$5,2,0))</f>
        <v>0</v>
      </c>
      <c r="G127" s="2" t="n">
        <f aca="true">EP*VLOOKUP('thong tin khach hang'!$E$10,$X$2:$Z$5,3,0)*OFFSET($S127,0,VLOOKUP('thong tin khach hang'!$E$10,$X$2:$Z$5,2,0))</f>
        <v>0</v>
      </c>
      <c r="H127" s="2" t="n">
        <f aca="false">F127*HLOOKUP(B127,Assumption!$A$10:$G$12,2,1)+G127*HLOOKUP(B127,Assumption!$A$10:$G$12,3,1)</f>
        <v>0</v>
      </c>
      <c r="I127" s="2" t="n">
        <f aca="false">F127+G127-H127</f>
        <v>0</v>
      </c>
      <c r="J127" s="32" t="n">
        <f aca="false">VLOOKUP(D127,Assumption!$O$3:$Q$103,IF('thong tin khach hang'!$B$3="Nam",2,3),0)/12*P127</f>
        <v>44379.0659713255</v>
      </c>
      <c r="K127" s="2" t="n">
        <v>20000</v>
      </c>
      <c r="L127" s="31" t="n">
        <f aca="false">ROUND($L$1*(E127+I127-J127-K127),0)</f>
        <v>5130974</v>
      </c>
      <c r="M127" s="31" t="n">
        <f aca="false">E127+I127-J127-K127+L127</f>
        <v>912602224.290123</v>
      </c>
      <c r="N127" s="32" t="n">
        <f aca="false">HLOOKUP(ROUND(AVERAGE(M115:M126)/10^6,0),Assumption!$B$2:$E$3,2,1)*MAX((AVERAGE(M115:M126)-250*10^6),0)</f>
        <v>2315052.73562392</v>
      </c>
      <c r="O127" s="31" t="n">
        <f aca="false">M127+N127</f>
        <v>914917277.025747</v>
      </c>
      <c r="P127" s="31" t="n">
        <f aca="false">IF(A127=1,SA,MAX(0,SA-M126))</f>
        <v>194733682.906938</v>
      </c>
      <c r="S127" s="2" t="n">
        <v>0</v>
      </c>
      <c r="T127" s="2" t="n">
        <v>0</v>
      </c>
      <c r="U127" s="2" t="n">
        <v>0</v>
      </c>
      <c r="V127" s="33" t="n">
        <v>1</v>
      </c>
    </row>
    <row r="128" customFormat="false" ht="15.75" hidden="false" customHeight="true" outlineLevel="0" collapsed="false">
      <c r="A128" s="2" t="n">
        <v>126</v>
      </c>
      <c r="B128" s="2" t="n">
        <v>11</v>
      </c>
      <c r="C128" s="2" t="n">
        <f aca="false">A128-(B128-1)*12</f>
        <v>6</v>
      </c>
      <c r="D128" s="2" t="n">
        <f aca="false">'thong tin khach hang'!$B$4+B128-1</f>
        <v>12</v>
      </c>
      <c r="E128" s="31" t="n">
        <f aca="false">IF(A128=1,0,O127)</f>
        <v>914917277.025747</v>
      </c>
      <c r="F128" s="2" t="n">
        <f aca="true">TP*VLOOKUP('thong tin khach hang'!$E$10,$X$2:$Z$5,3,0)*OFFSET($S128,0,VLOOKUP('thong tin khach hang'!$E$10,$X$2:$Z$5,2,0))</f>
        <v>0</v>
      </c>
      <c r="G128" s="2" t="n">
        <f aca="true">EP*VLOOKUP('thong tin khach hang'!$E$10,$X$2:$Z$5,3,0)*OFFSET($S128,0,VLOOKUP('thong tin khach hang'!$E$10,$X$2:$Z$5,2,0))</f>
        <v>0</v>
      </c>
      <c r="H128" s="2" t="n">
        <f aca="false">F128*HLOOKUP(B128,Assumption!$A$10:$G$12,2,1)+G128*HLOOKUP(B128,Assumption!$A$10:$G$12,3,1)</f>
        <v>0</v>
      </c>
      <c r="I128" s="2" t="n">
        <f aca="false">F128+G128-H128</f>
        <v>0</v>
      </c>
      <c r="J128" s="32" t="n">
        <f aca="false">VLOOKUP(D128,Assumption!$O$3:$Q$103,IF('thong tin khach hang'!$B$3="Nam",2,3),0)/12*P128</f>
        <v>42707.2406116961</v>
      </c>
      <c r="K128" s="2" t="n">
        <v>20000</v>
      </c>
      <c r="L128" s="31" t="n">
        <f aca="false">ROUND($L$1*(E128+I128-J128-K128),0)</f>
        <v>5172721</v>
      </c>
      <c r="M128" s="31" t="n">
        <f aca="false">E128+I128-J128-K128+L128</f>
        <v>920027290.785135</v>
      </c>
      <c r="N128" s="32" t="n">
        <f aca="false">HLOOKUP(ROUND(AVERAGE(M116:M127)/10^6,0),Assumption!$B$2:$E$3,2,1)*MAX((AVERAGE(M116:M127)-250*10^6),0)</f>
        <v>2361235.25577648</v>
      </c>
      <c r="O128" s="31" t="n">
        <f aca="false">M128+N128</f>
        <v>922388526.040911</v>
      </c>
      <c r="P128" s="31" t="n">
        <f aca="false">IF(A128=1,SA,MAX(0,SA-M127))</f>
        <v>187397775.709878</v>
      </c>
      <c r="S128" s="2" t="n">
        <v>0</v>
      </c>
      <c r="T128" s="2" t="n">
        <v>0</v>
      </c>
      <c r="U128" s="2" t="n">
        <v>0</v>
      </c>
      <c r="V128" s="33" t="n">
        <v>1</v>
      </c>
    </row>
    <row r="129" customFormat="false" ht="15.75" hidden="false" customHeight="true" outlineLevel="0" collapsed="false">
      <c r="A129" s="2" t="n">
        <v>127</v>
      </c>
      <c r="B129" s="2" t="n">
        <v>11</v>
      </c>
      <c r="C129" s="2" t="n">
        <f aca="false">A129-(B129-1)*12</f>
        <v>7</v>
      </c>
      <c r="D129" s="2" t="n">
        <f aca="false">'thong tin khach hang'!$B$4+B129-1</f>
        <v>12</v>
      </c>
      <c r="E129" s="31" t="n">
        <f aca="false">IF(A129=1,0,O128)</f>
        <v>922388526.040911</v>
      </c>
      <c r="F129" s="2" t="n">
        <f aca="true">TP*VLOOKUP('thong tin khach hang'!$E$10,$X$2:$Z$5,3,0)*OFFSET($S129,0,VLOOKUP('thong tin khach hang'!$E$10,$X$2:$Z$5,2,0))</f>
        <v>0</v>
      </c>
      <c r="G129" s="2" t="n">
        <f aca="true">EP*VLOOKUP('thong tin khach hang'!$E$10,$X$2:$Z$5,3,0)*OFFSET($S129,0,VLOOKUP('thong tin khach hang'!$E$10,$X$2:$Z$5,2,0))</f>
        <v>0</v>
      </c>
      <c r="H129" s="2" t="n">
        <f aca="false">F129*HLOOKUP(B129,Assumption!$A$10:$G$12,2,1)+G129*HLOOKUP(B129,Assumption!$A$10:$G$12,3,1)</f>
        <v>0</v>
      </c>
      <c r="I129" s="2" t="n">
        <f aca="false">F129+G129-H129</f>
        <v>0</v>
      </c>
      <c r="J129" s="32" t="n">
        <f aca="false">VLOOKUP(D129,Assumption!$O$3:$Q$103,IF('thong tin khach hang'!$B$3="Nam",2,3),0)/12*P129</f>
        <v>41015.0961870405</v>
      </c>
      <c r="K129" s="2" t="n">
        <v>20000</v>
      </c>
      <c r="L129" s="31" t="n">
        <f aca="false">ROUND($L$1*(E129+I129-J129-K129),0)</f>
        <v>5214974</v>
      </c>
      <c r="M129" s="31" t="n">
        <f aca="false">E129+I129-J129-K129+L129</f>
        <v>927542484.944724</v>
      </c>
      <c r="N129" s="32" t="n">
        <f aca="false">HLOOKUP(ROUND(AVERAGE(M117:M128)/10^6,0),Assumption!$B$2:$E$3,2,1)*MAX((AVERAGE(M117:M128)-250*10^6),0)</f>
        <v>2407864.09556538</v>
      </c>
      <c r="O129" s="31" t="n">
        <f aca="false">M129+N129</f>
        <v>929950349.04029</v>
      </c>
      <c r="P129" s="31" t="n">
        <f aca="false">IF(A129=1,SA,MAX(0,SA-M128))</f>
        <v>179972709.214865</v>
      </c>
      <c r="S129" s="2" t="n">
        <v>0</v>
      </c>
      <c r="T129" s="2" t="n">
        <v>1</v>
      </c>
      <c r="U129" s="2" t="n">
        <v>1</v>
      </c>
      <c r="V129" s="33" t="n">
        <v>1</v>
      </c>
    </row>
    <row r="130" customFormat="false" ht="15.75" hidden="false" customHeight="true" outlineLevel="0" collapsed="false">
      <c r="A130" s="2" t="n">
        <v>128</v>
      </c>
      <c r="B130" s="2" t="n">
        <v>11</v>
      </c>
      <c r="C130" s="2" t="n">
        <f aca="false">A130-(B130-1)*12</f>
        <v>8</v>
      </c>
      <c r="D130" s="2" t="n">
        <f aca="false">'thong tin khach hang'!$B$4+B130-1</f>
        <v>12</v>
      </c>
      <c r="E130" s="31" t="n">
        <f aca="false">IF(A130=1,0,O129)</f>
        <v>929950349.04029</v>
      </c>
      <c r="F130" s="2" t="n">
        <f aca="true">TP*VLOOKUP('thong tin khach hang'!$E$10,$X$2:$Z$5,3,0)*OFFSET($S130,0,VLOOKUP('thong tin khach hang'!$E$10,$X$2:$Z$5,2,0))</f>
        <v>0</v>
      </c>
      <c r="G130" s="2" t="n">
        <f aca="true">EP*VLOOKUP('thong tin khach hang'!$E$10,$X$2:$Z$5,3,0)*OFFSET($S130,0,VLOOKUP('thong tin khach hang'!$E$10,$X$2:$Z$5,2,0))</f>
        <v>0</v>
      </c>
      <c r="H130" s="2" t="n">
        <f aca="false">F130*HLOOKUP(B130,Assumption!$A$10:$G$12,2,1)+G130*HLOOKUP(B130,Assumption!$A$10:$G$12,3,1)</f>
        <v>0</v>
      </c>
      <c r="I130" s="2" t="n">
        <f aca="false">F130+G130-H130</f>
        <v>0</v>
      </c>
      <c r="J130" s="32" t="n">
        <f aca="false">VLOOKUP(D130,Assumption!$O$3:$Q$103,IF('thong tin khach hang'!$B$3="Nam",2,3),0)/12*P130</f>
        <v>39302.4120102865</v>
      </c>
      <c r="K130" s="2" t="n">
        <v>20000</v>
      </c>
      <c r="L130" s="31" t="n">
        <f aca="false">ROUND($L$1*(E130+I130-J130-K130),0)</f>
        <v>5257739</v>
      </c>
      <c r="M130" s="31" t="n">
        <f aca="false">E130+I130-J130-K130+L130</f>
        <v>935148785.628279</v>
      </c>
      <c r="N130" s="32" t="n">
        <f aca="false">HLOOKUP(ROUND(AVERAGE(M118:M129)/10^6,0),Assumption!$B$2:$E$3,2,1)*MAX((AVERAGE(M118:M129)-250*10^6),0)</f>
        <v>2454943.56825965</v>
      </c>
      <c r="O130" s="31" t="n">
        <f aca="false">M130+N130</f>
        <v>937603729.196539</v>
      </c>
      <c r="P130" s="31" t="n">
        <f aca="false">IF(A130=1,SA,MAX(0,SA-M129))</f>
        <v>172457515.055276</v>
      </c>
      <c r="S130" s="2" t="n">
        <v>0</v>
      </c>
      <c r="T130" s="2" t="n">
        <v>0</v>
      </c>
      <c r="U130" s="2" t="n">
        <v>0</v>
      </c>
      <c r="V130" s="33" t="n">
        <v>1</v>
      </c>
    </row>
    <row r="131" customFormat="false" ht="15.75" hidden="false" customHeight="true" outlineLevel="0" collapsed="false">
      <c r="A131" s="2" t="n">
        <v>129</v>
      </c>
      <c r="B131" s="2" t="n">
        <v>11</v>
      </c>
      <c r="C131" s="2" t="n">
        <f aca="false">A131-(B131-1)*12</f>
        <v>9</v>
      </c>
      <c r="D131" s="2" t="n">
        <f aca="false">'thong tin khach hang'!$B$4+B131-1</f>
        <v>12</v>
      </c>
      <c r="E131" s="31" t="n">
        <f aca="false">IF(A131=1,0,O130)</f>
        <v>937603729.196539</v>
      </c>
      <c r="F131" s="2" t="n">
        <f aca="true">TP*VLOOKUP('thong tin khach hang'!$E$10,$X$2:$Z$5,3,0)*OFFSET($S131,0,VLOOKUP('thong tin khach hang'!$E$10,$X$2:$Z$5,2,0))</f>
        <v>0</v>
      </c>
      <c r="G131" s="2" t="n">
        <f aca="true">EP*VLOOKUP('thong tin khach hang'!$E$10,$X$2:$Z$5,3,0)*OFFSET($S131,0,VLOOKUP('thong tin khach hang'!$E$10,$X$2:$Z$5,2,0))</f>
        <v>0</v>
      </c>
      <c r="H131" s="2" t="n">
        <f aca="false">F131*HLOOKUP(B131,Assumption!$A$10:$G$12,2,1)+G131*HLOOKUP(B131,Assumption!$A$10:$G$12,3,1)</f>
        <v>0</v>
      </c>
      <c r="I131" s="2" t="n">
        <f aca="false">F131+G131-H131</f>
        <v>0</v>
      </c>
      <c r="J131" s="32" t="n">
        <f aca="false">VLOOKUP(D131,Assumption!$O$3:$Q$103,IF('thong tin khach hang'!$B$3="Nam",2,3),0)/12*P131</f>
        <v>37568.965003101</v>
      </c>
      <c r="K131" s="2" t="n">
        <v>20000</v>
      </c>
      <c r="L131" s="31" t="n">
        <f aca="false">ROUND($L$1*(E131+I131-J131-K131),0)</f>
        <v>5301022</v>
      </c>
      <c r="M131" s="31" t="n">
        <f aca="false">E131+I131-J131-K131+L131</f>
        <v>942847182.231536</v>
      </c>
      <c r="N131" s="32" t="n">
        <f aca="false">HLOOKUP(ROUND(AVERAGE(M119:M130)/10^6,0),Assumption!$B$2:$E$3,2,1)*MAX((AVERAGE(M119:M130)-250*10^6),0)</f>
        <v>2502478.02875379</v>
      </c>
      <c r="O131" s="31" t="n">
        <f aca="false">M131+N131</f>
        <v>945349660.26029</v>
      </c>
      <c r="P131" s="31" t="n">
        <f aca="false">IF(A131=1,SA,MAX(0,SA-M130))</f>
        <v>164851214.371721</v>
      </c>
      <c r="S131" s="2" t="n">
        <v>0</v>
      </c>
      <c r="T131" s="2" t="n">
        <v>0</v>
      </c>
      <c r="U131" s="2" t="n">
        <v>0</v>
      </c>
      <c r="V131" s="33" t="n">
        <v>1</v>
      </c>
    </row>
    <row r="132" customFormat="false" ht="15.75" hidden="false" customHeight="true" outlineLevel="0" collapsed="false">
      <c r="A132" s="2" t="n">
        <v>130</v>
      </c>
      <c r="B132" s="2" t="n">
        <v>11</v>
      </c>
      <c r="C132" s="2" t="n">
        <f aca="false">A132-(B132-1)*12</f>
        <v>10</v>
      </c>
      <c r="D132" s="2" t="n">
        <f aca="false">'thong tin khach hang'!$B$4+B132-1</f>
        <v>12</v>
      </c>
      <c r="E132" s="31" t="n">
        <f aca="false">IF(A132=1,0,O131)</f>
        <v>945349660.26029</v>
      </c>
      <c r="F132" s="2" t="n">
        <f aca="true">TP*VLOOKUP('thong tin khach hang'!$E$10,$X$2:$Z$5,3,0)*OFFSET($S132,0,VLOOKUP('thong tin khach hang'!$E$10,$X$2:$Z$5,2,0))</f>
        <v>0</v>
      </c>
      <c r="G132" s="2" t="n">
        <f aca="true">EP*VLOOKUP('thong tin khach hang'!$E$10,$X$2:$Z$5,3,0)*OFFSET($S132,0,VLOOKUP('thong tin khach hang'!$E$10,$X$2:$Z$5,2,0))</f>
        <v>0</v>
      </c>
      <c r="H132" s="2" t="n">
        <f aca="false">F132*HLOOKUP(B132,Assumption!$A$10:$G$12,2,1)+G132*HLOOKUP(B132,Assumption!$A$10:$G$12,3,1)</f>
        <v>0</v>
      </c>
      <c r="I132" s="2" t="n">
        <f aca="false">F132+G132-H132</f>
        <v>0</v>
      </c>
      <c r="J132" s="32" t="n">
        <f aca="false">VLOOKUP(D132,Assumption!$O$3:$Q$103,IF('thong tin khach hang'!$B$3="Nam",2,3),0)/12*P132</f>
        <v>35814.5296859576</v>
      </c>
      <c r="K132" s="2" t="n">
        <v>20000</v>
      </c>
      <c r="L132" s="31" t="n">
        <f aca="false">ROUND($L$1*(E132+I132-J132-K132),0)</f>
        <v>5344829</v>
      </c>
      <c r="M132" s="31" t="n">
        <f aca="false">E132+I132-J132-K132+L132</f>
        <v>950638674.730604</v>
      </c>
      <c r="N132" s="32" t="n">
        <f aca="false">HLOOKUP(ROUND(AVERAGE(M120:M131)/10^6,0),Assumption!$B$2:$E$3,2,1)*MAX((AVERAGE(M120:M131)-250*10^6),0)</f>
        <v>2550471.8740176</v>
      </c>
      <c r="O132" s="31" t="n">
        <f aca="false">M132+N132</f>
        <v>953189146.604621</v>
      </c>
      <c r="P132" s="31" t="n">
        <f aca="false">IF(A132=1,SA,MAX(0,SA-M131))</f>
        <v>157152817.768464</v>
      </c>
      <c r="S132" s="2" t="n">
        <v>0</v>
      </c>
      <c r="T132" s="2" t="n">
        <v>0</v>
      </c>
      <c r="U132" s="2" t="n">
        <v>1</v>
      </c>
      <c r="V132" s="33" t="n">
        <v>1</v>
      </c>
    </row>
    <row r="133" customFormat="false" ht="15.75" hidden="false" customHeight="true" outlineLevel="0" collapsed="false">
      <c r="A133" s="2" t="n">
        <v>131</v>
      </c>
      <c r="B133" s="2" t="n">
        <v>11</v>
      </c>
      <c r="C133" s="2" t="n">
        <f aca="false">A133-(B133-1)*12</f>
        <v>11</v>
      </c>
      <c r="D133" s="2" t="n">
        <f aca="false">'thong tin khach hang'!$B$4+B133-1</f>
        <v>12</v>
      </c>
      <c r="E133" s="31" t="n">
        <f aca="false">IF(A133=1,0,O132)</f>
        <v>953189146.604621</v>
      </c>
      <c r="F133" s="2" t="n">
        <f aca="true">TP*VLOOKUP('thong tin khach hang'!$E$10,$X$2:$Z$5,3,0)*OFFSET($S133,0,VLOOKUP('thong tin khach hang'!$E$10,$X$2:$Z$5,2,0))</f>
        <v>0</v>
      </c>
      <c r="G133" s="2" t="n">
        <f aca="true">EP*VLOOKUP('thong tin khach hang'!$E$10,$X$2:$Z$5,3,0)*OFFSET($S133,0,VLOOKUP('thong tin khach hang'!$E$10,$X$2:$Z$5,2,0))</f>
        <v>0</v>
      </c>
      <c r="H133" s="2" t="n">
        <f aca="false">F133*HLOOKUP(B133,Assumption!$A$10:$G$12,2,1)+G133*HLOOKUP(B133,Assumption!$A$10:$G$12,3,1)</f>
        <v>0</v>
      </c>
      <c r="I133" s="2" t="n">
        <f aca="false">F133+G133-H133</f>
        <v>0</v>
      </c>
      <c r="J133" s="32" t="n">
        <f aca="false">VLOOKUP(D133,Assumption!$O$3:$Q$103,IF('thong tin khach hang'!$B$3="Nam",2,3),0)/12*P133</f>
        <v>34038.8781681025</v>
      </c>
      <c r="K133" s="2" t="n">
        <v>20000</v>
      </c>
      <c r="L133" s="31" t="n">
        <f aca="false">ROUND($L$1*(E133+I133-J133-K133),0)</f>
        <v>5389164</v>
      </c>
      <c r="M133" s="31" t="n">
        <f aca="false">E133+I133-J133-K133+L133</f>
        <v>958524271.726453</v>
      </c>
      <c r="N133" s="32" t="n">
        <f aca="false">HLOOKUP(ROUND(AVERAGE(M121:M132)/10^6,0),Assumption!$B$2:$E$3,2,1)*MAX((AVERAGE(M121:M132)-250*10^6),0)</f>
        <v>2598929.54389728</v>
      </c>
      <c r="O133" s="31" t="n">
        <f aca="false">M133+N133</f>
        <v>961123201.270351</v>
      </c>
      <c r="P133" s="31" t="n">
        <f aca="false">IF(A133=1,SA,MAX(0,SA-M132))</f>
        <v>149361325.269396</v>
      </c>
      <c r="S133" s="2" t="n">
        <v>0</v>
      </c>
      <c r="T133" s="2" t="n">
        <v>0</v>
      </c>
      <c r="U133" s="2" t="n">
        <v>0</v>
      </c>
      <c r="V133" s="33" t="n">
        <v>1</v>
      </c>
    </row>
    <row r="134" customFormat="false" ht="15.75" hidden="false" customHeight="true" outlineLevel="0" collapsed="false">
      <c r="A134" s="2" t="n">
        <v>132</v>
      </c>
      <c r="B134" s="2" t="n">
        <v>11</v>
      </c>
      <c r="C134" s="2" t="n">
        <f aca="false">A134-(B134-1)*12</f>
        <v>12</v>
      </c>
      <c r="D134" s="2" t="n">
        <f aca="false">'thong tin khach hang'!$B$4+B134-1</f>
        <v>12</v>
      </c>
      <c r="E134" s="31" t="n">
        <f aca="false">IF(A134=1,0,O133)</f>
        <v>961123201.270351</v>
      </c>
      <c r="F134" s="2" t="n">
        <f aca="true">TP*VLOOKUP('thong tin khach hang'!$E$10,$X$2:$Z$5,3,0)*OFFSET($S134,0,VLOOKUP('thong tin khach hang'!$E$10,$X$2:$Z$5,2,0))</f>
        <v>0</v>
      </c>
      <c r="G134" s="2" t="n">
        <f aca="true">EP*VLOOKUP('thong tin khach hang'!$E$10,$X$2:$Z$5,3,0)*OFFSET($S134,0,VLOOKUP('thong tin khach hang'!$E$10,$X$2:$Z$5,2,0))</f>
        <v>0</v>
      </c>
      <c r="H134" s="2" t="n">
        <f aca="false">F134*HLOOKUP(B134,Assumption!$A$10:$G$12,2,1)+G134*HLOOKUP(B134,Assumption!$A$10:$G$12,3,1)</f>
        <v>0</v>
      </c>
      <c r="I134" s="2" t="n">
        <f aca="false">F134+G134-H134</f>
        <v>0</v>
      </c>
      <c r="J134" s="32" t="n">
        <f aca="false">VLOOKUP(D134,Assumption!$O$3:$Q$103,IF('thong tin khach hang'!$B$3="Nam",2,3),0)/12*P134</f>
        <v>32241.7805932092</v>
      </c>
      <c r="K134" s="2" t="n">
        <v>20000</v>
      </c>
      <c r="L134" s="31" t="n">
        <f aca="false">ROUND($L$1*(E134+I134-J134-K134),0)</f>
        <v>5434035</v>
      </c>
      <c r="M134" s="31" t="n">
        <f aca="false">E134+I134-J134-K134+L134</f>
        <v>966504994.489757</v>
      </c>
      <c r="N134" s="32" t="n">
        <f aca="false">HLOOKUP(ROUND(AVERAGE(M122:M133)/10^6,0),Assumption!$B$2:$E$3,2,1)*MAX((AVERAGE(M122:M133)-250*10^6),0)</f>
        <v>2647855.52060205</v>
      </c>
      <c r="O134" s="31" t="n">
        <f aca="false">M134+N134</f>
        <v>969152850.010359</v>
      </c>
      <c r="P134" s="31" t="n">
        <f aca="false">IF(A134=1,SA,MAX(0,SA-M133))</f>
        <v>141475728.273547</v>
      </c>
      <c r="S134" s="2" t="n">
        <v>0</v>
      </c>
      <c r="T134" s="2" t="n">
        <v>0</v>
      </c>
      <c r="U134" s="2" t="n">
        <v>0</v>
      </c>
      <c r="V134" s="33" t="n">
        <v>1</v>
      </c>
    </row>
    <row r="135" customFormat="false" ht="15.75" hidden="false" customHeight="true" outlineLevel="0" collapsed="false">
      <c r="A135" s="2" t="n">
        <v>133</v>
      </c>
      <c r="B135" s="2" t="n">
        <v>12</v>
      </c>
      <c r="C135" s="2" t="n">
        <f aca="false">A135-(B135-1)*12</f>
        <v>1</v>
      </c>
      <c r="D135" s="2" t="n">
        <f aca="false">'thong tin khach hang'!$B$4+B135-1</f>
        <v>13</v>
      </c>
      <c r="E135" s="31" t="n">
        <f aca="false">IF(A135=1,0,O134)</f>
        <v>969152850.010359</v>
      </c>
      <c r="F135" s="2" t="n">
        <f aca="true">TP*VLOOKUP('thong tin khach hang'!$E$10,$X$2:$Z$5,3,0)*OFFSET($S135,0,VLOOKUP('thong tin khach hang'!$E$10,$X$2:$Z$5,2,0))</f>
        <v>30000000</v>
      </c>
      <c r="G135" s="2" t="n">
        <f aca="true">EP*VLOOKUP('thong tin khach hang'!$E$10,$X$2:$Z$5,3,0)*OFFSET($S135,0,VLOOKUP('thong tin khach hang'!$E$10,$X$2:$Z$5,2,0))</f>
        <v>30000000</v>
      </c>
      <c r="H135" s="2" t="n">
        <f aca="false">F135*HLOOKUP(B135,Assumption!$A$10:$G$12,2,1)+G135*HLOOKUP(B135,Assumption!$A$10:$G$12,3,1)</f>
        <v>1500000</v>
      </c>
      <c r="I135" s="2" t="n">
        <f aca="false">F135+G135-H135</f>
        <v>58500000</v>
      </c>
      <c r="J135" s="32" t="n">
        <f aca="false">VLOOKUP(D135,Assumption!$O$3:$Q$103,IF('thong tin khach hang'!$B$3="Nam",2,3),0)/12*P135</f>
        <v>30423.0042175742</v>
      </c>
      <c r="K135" s="2" t="n">
        <v>20000</v>
      </c>
      <c r="L135" s="31" t="n">
        <f aca="false">ROUND($L$1*(E135+I135-J135-K135),0)</f>
        <v>5810214</v>
      </c>
      <c r="M135" s="31" t="n">
        <f aca="false">E135+I135-J135-K135+L135</f>
        <v>1033412641.00614</v>
      </c>
      <c r="N135" s="32" t="n">
        <f aca="false">HLOOKUP(ROUND(AVERAGE(M123:M134)/10^6,0),Assumption!$B$2:$E$3,2,1)*MAX((AVERAGE(M123:M134)-250*10^6),0)</f>
        <v>2697254.33021037</v>
      </c>
      <c r="O135" s="31" t="n">
        <f aca="false">M135+N135</f>
        <v>1036109895.33635</v>
      </c>
      <c r="P135" s="31" t="n">
        <f aca="false">IF(A135=1,SA,MAX(0,SA-M134))</f>
        <v>133495005.510243</v>
      </c>
      <c r="S135" s="2" t="n">
        <v>1</v>
      </c>
      <c r="T135" s="2" t="n">
        <v>1</v>
      </c>
      <c r="U135" s="2" t="n">
        <v>1</v>
      </c>
      <c r="V135" s="33" t="n">
        <v>1</v>
      </c>
    </row>
    <row r="136" customFormat="false" ht="15.75" hidden="false" customHeight="true" outlineLevel="0" collapsed="false">
      <c r="A136" s="2" t="n">
        <v>134</v>
      </c>
      <c r="B136" s="2" t="n">
        <v>12</v>
      </c>
      <c r="C136" s="2" t="n">
        <f aca="false">A136-(B136-1)*12</f>
        <v>2</v>
      </c>
      <c r="D136" s="2" t="n">
        <f aca="false">'thong tin khach hang'!$B$4+B136-1</f>
        <v>13</v>
      </c>
      <c r="E136" s="31" t="n">
        <f aca="false">IF(A136=1,0,O135)</f>
        <v>1036109895.33635</v>
      </c>
      <c r="F136" s="2" t="n">
        <f aca="true">TP*VLOOKUP('thong tin khach hang'!$E$10,$X$2:$Z$5,3,0)*OFFSET($S136,0,VLOOKUP('thong tin khach hang'!$E$10,$X$2:$Z$5,2,0))</f>
        <v>0</v>
      </c>
      <c r="G136" s="2" t="n">
        <f aca="true">EP*VLOOKUP('thong tin khach hang'!$E$10,$X$2:$Z$5,3,0)*OFFSET($S136,0,VLOOKUP('thong tin khach hang'!$E$10,$X$2:$Z$5,2,0))</f>
        <v>0</v>
      </c>
      <c r="H136" s="2" t="n">
        <f aca="false">F136*HLOOKUP(B136,Assumption!$A$10:$G$12,2,1)+G136*HLOOKUP(B136,Assumption!$A$10:$G$12,3,1)</f>
        <v>0</v>
      </c>
      <c r="I136" s="2" t="n">
        <f aca="false">F136+G136-H136</f>
        <v>0</v>
      </c>
      <c r="J136" s="32" t="n">
        <f aca="false">VLOOKUP(D136,Assumption!$O$3:$Q$103,IF('thong tin khach hang'!$B$3="Nam",2,3),0)/12*P136</f>
        <v>15175.0059544501</v>
      </c>
      <c r="K136" s="2" t="n">
        <v>20000</v>
      </c>
      <c r="L136" s="31" t="n">
        <f aca="false">ROUND($L$1*(E136+I136-J136-K136),0)</f>
        <v>5858117</v>
      </c>
      <c r="M136" s="31" t="n">
        <f aca="false">E136+I136-J136-K136+L136</f>
        <v>1041932837.3304</v>
      </c>
      <c r="N136" s="32" t="n">
        <f aca="false">HLOOKUP(ROUND(AVERAGE(M124:M135)/10^6,0),Assumption!$B$2:$E$3,2,1)*MAX((AVERAGE(M124:M135)-250*10^6),0)</f>
        <v>2747130.5425108</v>
      </c>
      <c r="O136" s="31" t="n">
        <f aca="false">M136+N136</f>
        <v>1044679967.87291</v>
      </c>
      <c r="P136" s="31" t="n">
        <f aca="false">IF(A136=1,SA,MAX(0,SA-M135))</f>
        <v>66587358.9938582</v>
      </c>
      <c r="S136" s="2" t="n">
        <v>0</v>
      </c>
      <c r="T136" s="2" t="n">
        <v>0</v>
      </c>
      <c r="U136" s="2" t="n">
        <v>0</v>
      </c>
      <c r="V136" s="33" t="n">
        <v>1</v>
      </c>
    </row>
    <row r="137" customFormat="false" ht="15.75" hidden="false" customHeight="true" outlineLevel="0" collapsed="false">
      <c r="A137" s="2" t="n">
        <v>135</v>
      </c>
      <c r="B137" s="2" t="n">
        <v>12</v>
      </c>
      <c r="C137" s="2" t="n">
        <f aca="false">A137-(B137-1)*12</f>
        <v>3</v>
      </c>
      <c r="D137" s="2" t="n">
        <f aca="false">'thong tin khach hang'!$B$4+B137-1</f>
        <v>13</v>
      </c>
      <c r="E137" s="31" t="n">
        <f aca="false">IF(A137=1,0,O136)</f>
        <v>1044679967.87291</v>
      </c>
      <c r="F137" s="2" t="n">
        <f aca="true">TP*VLOOKUP('thong tin khach hang'!$E$10,$X$2:$Z$5,3,0)*OFFSET($S137,0,VLOOKUP('thong tin khach hang'!$E$10,$X$2:$Z$5,2,0))</f>
        <v>0</v>
      </c>
      <c r="G137" s="2" t="n">
        <f aca="true">EP*VLOOKUP('thong tin khach hang'!$E$10,$X$2:$Z$5,3,0)*OFFSET($S137,0,VLOOKUP('thong tin khach hang'!$E$10,$X$2:$Z$5,2,0))</f>
        <v>0</v>
      </c>
      <c r="H137" s="2" t="n">
        <f aca="false">F137*HLOOKUP(B137,Assumption!$A$10:$G$12,2,1)+G137*HLOOKUP(B137,Assumption!$A$10:$G$12,3,1)</f>
        <v>0</v>
      </c>
      <c r="I137" s="2" t="n">
        <f aca="false">F137+G137-H137</f>
        <v>0</v>
      </c>
      <c r="J137" s="32" t="n">
        <f aca="false">VLOOKUP(D137,Assumption!$O$3:$Q$103,IF('thong tin khach hang'!$B$3="Nam",2,3),0)/12*P137</f>
        <v>13233.2856053131</v>
      </c>
      <c r="K137" s="2" t="n">
        <v>20000</v>
      </c>
      <c r="L137" s="31" t="n">
        <f aca="false">ROUND($L$1*(E137+I137-J137-K137),0)</f>
        <v>5906585</v>
      </c>
      <c r="M137" s="31" t="n">
        <f aca="false">E137+I137-J137-K137+L137</f>
        <v>1050553319.5873</v>
      </c>
      <c r="N137" s="32" t="n">
        <f aca="false">HLOOKUP(ROUND(AVERAGE(M125:M136)/10^6,0),Assumption!$B$2:$E$3,2,1)*MAX((AVERAGE(M125:M136)-250*10^6),0)</f>
        <v>2797488.77117765</v>
      </c>
      <c r="O137" s="31" t="n">
        <f aca="false">M137+N137</f>
        <v>1053350808.35848</v>
      </c>
      <c r="P137" s="31" t="n">
        <f aca="false">IF(A137=1,SA,MAX(0,SA-M136))</f>
        <v>58067162.6696024</v>
      </c>
      <c r="S137" s="2" t="n">
        <v>0</v>
      </c>
      <c r="T137" s="2" t="n">
        <v>0</v>
      </c>
      <c r="U137" s="2" t="n">
        <v>0</v>
      </c>
      <c r="V137" s="33" t="n">
        <v>1</v>
      </c>
    </row>
    <row r="138" customFormat="false" ht="15.75" hidden="false" customHeight="true" outlineLevel="0" collapsed="false">
      <c r="A138" s="2" t="n">
        <v>136</v>
      </c>
      <c r="B138" s="2" t="n">
        <v>12</v>
      </c>
      <c r="C138" s="2" t="n">
        <f aca="false">A138-(B138-1)*12</f>
        <v>4</v>
      </c>
      <c r="D138" s="2" t="n">
        <f aca="false">'thong tin khach hang'!$B$4+B138-1</f>
        <v>13</v>
      </c>
      <c r="E138" s="31" t="n">
        <f aca="false">IF(A138=1,0,O137)</f>
        <v>1053350808.35848</v>
      </c>
      <c r="F138" s="2" t="n">
        <f aca="true">TP*VLOOKUP('thong tin khach hang'!$E$10,$X$2:$Z$5,3,0)*OFFSET($S138,0,VLOOKUP('thong tin khach hang'!$E$10,$X$2:$Z$5,2,0))</f>
        <v>0</v>
      </c>
      <c r="G138" s="2" t="n">
        <f aca="true">EP*VLOOKUP('thong tin khach hang'!$E$10,$X$2:$Z$5,3,0)*OFFSET($S138,0,VLOOKUP('thong tin khach hang'!$E$10,$X$2:$Z$5,2,0))</f>
        <v>0</v>
      </c>
      <c r="H138" s="2" t="n">
        <f aca="false">F138*HLOOKUP(B138,Assumption!$A$10:$G$12,2,1)+G138*HLOOKUP(B138,Assumption!$A$10:$G$12,3,1)</f>
        <v>0</v>
      </c>
      <c r="I138" s="2" t="n">
        <f aca="false">F138+G138-H138</f>
        <v>0</v>
      </c>
      <c r="J138" s="32" t="n">
        <f aca="false">VLOOKUP(D138,Assumption!$O$3:$Q$103,IF('thong tin khach hang'!$B$3="Nam",2,3),0)/12*P138</f>
        <v>11268.710473405</v>
      </c>
      <c r="K138" s="2" t="n">
        <v>20000</v>
      </c>
      <c r="L138" s="31" t="n">
        <f aca="false">ROUND($L$1*(E138+I138-J138-K138),0)</f>
        <v>5955622</v>
      </c>
      <c r="M138" s="31" t="n">
        <f aca="false">E138+I138-J138-K138+L138</f>
        <v>1059275161.64801</v>
      </c>
      <c r="N138" s="32" t="n">
        <f aca="false">HLOOKUP(ROUND(AVERAGE(M126:M137)/10^6,0),Assumption!$B$2:$E$3,2,1)*MAX((AVERAGE(M126:M137)-250*10^6),0)</f>
        <v>2848333.67461451</v>
      </c>
      <c r="O138" s="31" t="n">
        <f aca="false">M138+N138</f>
        <v>1062123495.32262</v>
      </c>
      <c r="P138" s="31" t="n">
        <f aca="false">IF(A138=1,SA,MAX(0,SA-M137))</f>
        <v>49446680.412697</v>
      </c>
      <c r="S138" s="2" t="n">
        <v>0</v>
      </c>
      <c r="T138" s="2" t="n">
        <v>0</v>
      </c>
      <c r="U138" s="2" t="n">
        <v>1</v>
      </c>
      <c r="V138" s="33" t="n">
        <v>1</v>
      </c>
    </row>
    <row r="139" customFormat="false" ht="15.75" hidden="false" customHeight="true" outlineLevel="0" collapsed="false">
      <c r="A139" s="2" t="n">
        <v>137</v>
      </c>
      <c r="B139" s="2" t="n">
        <v>12</v>
      </c>
      <c r="C139" s="2" t="n">
        <f aca="false">A139-(B139-1)*12</f>
        <v>5</v>
      </c>
      <c r="D139" s="2" t="n">
        <f aca="false">'thong tin khach hang'!$B$4+B139-1</f>
        <v>13</v>
      </c>
      <c r="E139" s="31" t="n">
        <f aca="false">IF(A139=1,0,O138)</f>
        <v>1062123495.32262</v>
      </c>
      <c r="F139" s="2" t="n">
        <f aca="true">TP*VLOOKUP('thong tin khach hang'!$E$10,$X$2:$Z$5,3,0)*OFFSET($S139,0,VLOOKUP('thong tin khach hang'!$E$10,$X$2:$Z$5,2,0))</f>
        <v>0</v>
      </c>
      <c r="G139" s="2" t="n">
        <f aca="true">EP*VLOOKUP('thong tin khach hang'!$E$10,$X$2:$Z$5,3,0)*OFFSET($S139,0,VLOOKUP('thong tin khach hang'!$E$10,$X$2:$Z$5,2,0))</f>
        <v>0</v>
      </c>
      <c r="H139" s="2" t="n">
        <f aca="false">F139*HLOOKUP(B139,Assumption!$A$10:$G$12,2,1)+G139*HLOOKUP(B139,Assumption!$A$10:$G$12,3,1)</f>
        <v>0</v>
      </c>
      <c r="I139" s="2" t="n">
        <f aca="false">F139+G139-H139</f>
        <v>0</v>
      </c>
      <c r="J139" s="32" t="n">
        <f aca="false">VLOOKUP(D139,Assumption!$O$3:$Q$103,IF('thong tin khach hang'!$B$3="Nam",2,3),0)/12*P139</f>
        <v>9281.03582757364</v>
      </c>
      <c r="K139" s="2" t="n">
        <v>20000</v>
      </c>
      <c r="L139" s="31" t="n">
        <f aca="false">ROUND($L$1*(E139+I139-J139-K139),0)</f>
        <v>6005235</v>
      </c>
      <c r="M139" s="31" t="n">
        <f aca="false">E139+I139-J139-K139+L139</f>
        <v>1068099449.28679</v>
      </c>
      <c r="N139" s="32" t="n">
        <f aca="false">HLOOKUP(ROUND(AVERAGE(M127:M138)/10^6,0),Assumption!$B$2:$E$3,2,1)*MAX((AVERAGE(M127:M138)-250*10^6),0)</f>
        <v>2899669.95613282</v>
      </c>
      <c r="O139" s="31" t="n">
        <f aca="false">M139+N139</f>
        <v>1070999119.24293</v>
      </c>
      <c r="P139" s="31" t="n">
        <f aca="false">IF(A139=1,SA,MAX(0,SA-M138))</f>
        <v>40724838.3519927</v>
      </c>
      <c r="S139" s="2" t="n">
        <v>0</v>
      </c>
      <c r="T139" s="2" t="n">
        <v>0</v>
      </c>
      <c r="U139" s="2" t="n">
        <v>0</v>
      </c>
      <c r="V139" s="33" t="n">
        <v>1</v>
      </c>
    </row>
    <row r="140" customFormat="false" ht="15.75" hidden="false" customHeight="true" outlineLevel="0" collapsed="false">
      <c r="A140" s="2" t="n">
        <v>138</v>
      </c>
      <c r="B140" s="2" t="n">
        <v>12</v>
      </c>
      <c r="C140" s="2" t="n">
        <f aca="false">A140-(B140-1)*12</f>
        <v>6</v>
      </c>
      <c r="D140" s="2" t="n">
        <f aca="false">'thong tin khach hang'!$B$4+B140-1</f>
        <v>13</v>
      </c>
      <c r="E140" s="31" t="n">
        <f aca="false">IF(A140=1,0,O139)</f>
        <v>1070999119.24293</v>
      </c>
      <c r="F140" s="2" t="n">
        <f aca="true">TP*VLOOKUP('thong tin khach hang'!$E$10,$X$2:$Z$5,3,0)*OFFSET($S140,0,VLOOKUP('thong tin khach hang'!$E$10,$X$2:$Z$5,2,0))</f>
        <v>0</v>
      </c>
      <c r="G140" s="2" t="n">
        <f aca="true">EP*VLOOKUP('thong tin khach hang'!$E$10,$X$2:$Z$5,3,0)*OFFSET($S140,0,VLOOKUP('thong tin khach hang'!$E$10,$X$2:$Z$5,2,0))</f>
        <v>0</v>
      </c>
      <c r="H140" s="2" t="n">
        <f aca="false">F140*HLOOKUP(B140,Assumption!$A$10:$G$12,2,1)+G140*HLOOKUP(B140,Assumption!$A$10:$G$12,3,1)</f>
        <v>0</v>
      </c>
      <c r="I140" s="2" t="n">
        <f aca="false">F140+G140-H140</f>
        <v>0</v>
      </c>
      <c r="J140" s="32" t="n">
        <f aca="false">VLOOKUP(D140,Assumption!$O$3:$Q$103,IF('thong tin khach hang'!$B$3="Nam",2,3),0)/12*P140</f>
        <v>7270.01422398783</v>
      </c>
      <c r="K140" s="2" t="n">
        <v>20000</v>
      </c>
      <c r="L140" s="31" t="n">
        <f aca="false">ROUND($L$1*(E140+I140-J140-K140),0)</f>
        <v>6055431</v>
      </c>
      <c r="M140" s="31" t="n">
        <f aca="false">E140+I140-J140-K140+L140</f>
        <v>1077027280.2287</v>
      </c>
      <c r="N140" s="32" t="n">
        <f aca="false">HLOOKUP(ROUND(AVERAGE(M128:M139)/10^6,0),Assumption!$B$2:$E$3,2,1)*MAX((AVERAGE(M128:M139)-250*10^6),0)</f>
        <v>2951502.36446504</v>
      </c>
      <c r="O140" s="31" t="n">
        <f aca="false">M140+N140</f>
        <v>1079978782.59317</v>
      </c>
      <c r="P140" s="31" t="n">
        <f aca="false">IF(A140=1,SA,MAX(0,SA-M139))</f>
        <v>31900550.7132057</v>
      </c>
      <c r="S140" s="2" t="n">
        <v>0</v>
      </c>
      <c r="T140" s="2" t="n">
        <v>0</v>
      </c>
      <c r="U140" s="2" t="n">
        <v>0</v>
      </c>
      <c r="V140" s="33" t="n">
        <v>1</v>
      </c>
    </row>
    <row r="141" customFormat="false" ht="15.75" hidden="false" customHeight="true" outlineLevel="0" collapsed="false">
      <c r="A141" s="2" t="n">
        <v>139</v>
      </c>
      <c r="B141" s="2" t="n">
        <v>12</v>
      </c>
      <c r="C141" s="2" t="n">
        <f aca="false">A141-(B141-1)*12</f>
        <v>7</v>
      </c>
      <c r="D141" s="2" t="n">
        <f aca="false">'thong tin khach hang'!$B$4+B141-1</f>
        <v>13</v>
      </c>
      <c r="E141" s="31" t="n">
        <f aca="false">IF(A141=1,0,O140)</f>
        <v>1079978782.59317</v>
      </c>
      <c r="F141" s="2" t="n">
        <f aca="true">TP*VLOOKUP('thong tin khach hang'!$E$10,$X$2:$Z$5,3,0)*OFFSET($S141,0,VLOOKUP('thong tin khach hang'!$E$10,$X$2:$Z$5,2,0))</f>
        <v>0</v>
      </c>
      <c r="G141" s="2" t="n">
        <f aca="true">EP*VLOOKUP('thong tin khach hang'!$E$10,$X$2:$Z$5,3,0)*OFFSET($S141,0,VLOOKUP('thong tin khach hang'!$E$10,$X$2:$Z$5,2,0))</f>
        <v>0</v>
      </c>
      <c r="H141" s="2" t="n">
        <f aca="false">F141*HLOOKUP(B141,Assumption!$A$10:$G$12,2,1)+G141*HLOOKUP(B141,Assumption!$A$10:$G$12,3,1)</f>
        <v>0</v>
      </c>
      <c r="I141" s="2" t="n">
        <f aca="false">F141+G141-H141</f>
        <v>0</v>
      </c>
      <c r="J141" s="32" t="n">
        <f aca="false">VLOOKUP(D141,Assumption!$O$3:$Q$103,IF('thong tin khach hang'!$B$3="Nam",2,3),0)/12*P141</f>
        <v>5235.39549528461</v>
      </c>
      <c r="K141" s="2" t="n">
        <v>20000</v>
      </c>
      <c r="L141" s="31" t="n">
        <f aca="false">ROUND($L$1*(E141+I141-J141-K141),0)</f>
        <v>6106214</v>
      </c>
      <c r="M141" s="31" t="n">
        <f aca="false">E141+I141-J141-K141+L141</f>
        <v>1086059761.19767</v>
      </c>
      <c r="N141" s="32" t="n">
        <f aca="false">HLOOKUP(ROUND(AVERAGE(M129:M140)/10^6,0),Assumption!$B$2:$E$3,2,1)*MAX((AVERAGE(M129:M140)-250*10^6),0)</f>
        <v>4505753.54141935</v>
      </c>
      <c r="O141" s="31" t="n">
        <f aca="false">M141+N141</f>
        <v>1090565514.73909</v>
      </c>
      <c r="P141" s="31" t="n">
        <f aca="false">IF(A141=1,SA,MAX(0,SA-M140))</f>
        <v>22972719.771297</v>
      </c>
      <c r="S141" s="2" t="n">
        <v>0</v>
      </c>
      <c r="T141" s="2" t="n">
        <v>1</v>
      </c>
      <c r="U141" s="2" t="n">
        <v>1</v>
      </c>
      <c r="V141" s="33" t="n">
        <v>1</v>
      </c>
    </row>
    <row r="142" customFormat="false" ht="15.75" hidden="false" customHeight="true" outlineLevel="0" collapsed="false">
      <c r="A142" s="2" t="n">
        <v>140</v>
      </c>
      <c r="B142" s="2" t="n">
        <v>12</v>
      </c>
      <c r="C142" s="2" t="n">
        <f aca="false">A142-(B142-1)*12</f>
        <v>8</v>
      </c>
      <c r="D142" s="2" t="n">
        <f aca="false">'thong tin khach hang'!$B$4+B142-1</f>
        <v>13</v>
      </c>
      <c r="E142" s="31" t="n">
        <f aca="false">IF(A142=1,0,O141)</f>
        <v>1090565514.73909</v>
      </c>
      <c r="F142" s="2" t="n">
        <f aca="true">TP*VLOOKUP('thong tin khach hang'!$E$10,$X$2:$Z$5,3,0)*OFFSET($S142,0,VLOOKUP('thong tin khach hang'!$E$10,$X$2:$Z$5,2,0))</f>
        <v>0</v>
      </c>
      <c r="G142" s="2" t="n">
        <f aca="true">EP*VLOOKUP('thong tin khach hang'!$E$10,$X$2:$Z$5,3,0)*OFFSET($S142,0,VLOOKUP('thong tin khach hang'!$E$10,$X$2:$Z$5,2,0))</f>
        <v>0</v>
      </c>
      <c r="H142" s="2" t="n">
        <f aca="false">F142*HLOOKUP(B142,Assumption!$A$10:$G$12,2,1)+G142*HLOOKUP(B142,Assumption!$A$10:$G$12,3,1)</f>
        <v>0</v>
      </c>
      <c r="I142" s="2" t="n">
        <f aca="false">F142+G142-H142</f>
        <v>0</v>
      </c>
      <c r="J142" s="32" t="n">
        <f aca="false">VLOOKUP(D142,Assumption!$O$3:$Q$103,IF('thong tin khach hang'!$B$3="Nam",2,3),0)/12*P142</f>
        <v>3176.92742328589</v>
      </c>
      <c r="K142" s="2" t="n">
        <v>20000</v>
      </c>
      <c r="L142" s="31" t="n">
        <f aca="false">ROUND($L$1*(E142+I142-J142-K142),0)</f>
        <v>6166085</v>
      </c>
      <c r="M142" s="31" t="n">
        <f aca="false">E142+I142-J142-K142+L142</f>
        <v>1096708422.81167</v>
      </c>
      <c r="N142" s="32" t="n">
        <f aca="false">HLOOKUP(ROUND(AVERAGE(M130:M141)/10^6,0),Assumption!$B$2:$E$3,2,1)*MAX((AVERAGE(M130:M141)-250*10^6),0)</f>
        <v>4585012.17954583</v>
      </c>
      <c r="O142" s="31" t="n">
        <f aca="false">M142+N142</f>
        <v>1101293434.99121</v>
      </c>
      <c r="P142" s="31" t="n">
        <f aca="false">IF(A142=1,SA,MAX(0,SA-M141))</f>
        <v>13940238.8023272</v>
      </c>
      <c r="S142" s="2" t="n">
        <v>0</v>
      </c>
      <c r="T142" s="2" t="n">
        <v>0</v>
      </c>
      <c r="U142" s="2" t="n">
        <v>0</v>
      </c>
      <c r="V142" s="33" t="n">
        <v>1</v>
      </c>
    </row>
    <row r="143" customFormat="false" ht="15.75" hidden="false" customHeight="true" outlineLevel="0" collapsed="false">
      <c r="A143" s="2" t="n">
        <v>141</v>
      </c>
      <c r="B143" s="2" t="n">
        <v>12</v>
      </c>
      <c r="C143" s="2" t="n">
        <f aca="false">A143-(B143-1)*12</f>
        <v>9</v>
      </c>
      <c r="D143" s="2" t="n">
        <f aca="false">'thong tin khach hang'!$B$4+B143-1</f>
        <v>13</v>
      </c>
      <c r="E143" s="31" t="n">
        <f aca="false">IF(A143=1,0,O142)</f>
        <v>1101293434.99121</v>
      </c>
      <c r="F143" s="2" t="n">
        <f aca="true">TP*VLOOKUP('thong tin khach hang'!$E$10,$X$2:$Z$5,3,0)*OFFSET($S143,0,VLOOKUP('thong tin khach hang'!$E$10,$X$2:$Z$5,2,0))</f>
        <v>0</v>
      </c>
      <c r="G143" s="2" t="n">
        <f aca="true">EP*VLOOKUP('thong tin khach hang'!$E$10,$X$2:$Z$5,3,0)*OFFSET($S143,0,VLOOKUP('thong tin khach hang'!$E$10,$X$2:$Z$5,2,0))</f>
        <v>0</v>
      </c>
      <c r="H143" s="2" t="n">
        <f aca="false">F143*HLOOKUP(B143,Assumption!$A$10:$G$12,2,1)+G143*HLOOKUP(B143,Assumption!$A$10:$G$12,3,1)</f>
        <v>0</v>
      </c>
      <c r="I143" s="2" t="n">
        <f aca="false">F143+G143-H143</f>
        <v>0</v>
      </c>
      <c r="J143" s="32" t="n">
        <f aca="false">VLOOKUP(D143,Assumption!$O$3:$Q$103,IF('thong tin khach hang'!$B$3="Nam",2,3),0)/12*P143</f>
        <v>750.137926885853</v>
      </c>
      <c r="K143" s="2" t="n">
        <v>20000</v>
      </c>
      <c r="L143" s="31" t="n">
        <f aca="false">ROUND($L$1*(E143+I143-J143-K143),0)</f>
        <v>6226756</v>
      </c>
      <c r="M143" s="31" t="n">
        <f aca="false">E143+I143-J143-K143+L143</f>
        <v>1107499440.85329</v>
      </c>
      <c r="N143" s="32" t="n">
        <f aca="false">HLOOKUP(ROUND(AVERAGE(M131:M142)/10^6,0),Assumption!$B$2:$E$3,2,1)*MAX((AVERAGE(M131:M142)-250*10^6),0)</f>
        <v>4665791.99813752</v>
      </c>
      <c r="O143" s="31" t="n">
        <f aca="false">M143+N143</f>
        <v>1112165232.85143</v>
      </c>
      <c r="P143" s="31" t="n">
        <f aca="false">IF(A143=1,SA,MAX(0,SA-M142))</f>
        <v>3291577.18833113</v>
      </c>
      <c r="S143" s="2" t="n">
        <v>0</v>
      </c>
      <c r="T143" s="2" t="n">
        <v>0</v>
      </c>
      <c r="U143" s="2" t="n">
        <v>0</v>
      </c>
      <c r="V143" s="33" t="n">
        <v>1</v>
      </c>
    </row>
    <row r="144" customFormat="false" ht="15.75" hidden="false" customHeight="true" outlineLevel="0" collapsed="false">
      <c r="A144" s="2" t="n">
        <v>142</v>
      </c>
      <c r="B144" s="2" t="n">
        <v>12</v>
      </c>
      <c r="C144" s="2" t="n">
        <f aca="false">A144-(B144-1)*12</f>
        <v>10</v>
      </c>
      <c r="D144" s="2" t="n">
        <f aca="false">'thong tin khach hang'!$B$4+B144-1</f>
        <v>13</v>
      </c>
      <c r="E144" s="31" t="n">
        <f aca="false">IF(A144=1,0,O143)</f>
        <v>1112165232.85143</v>
      </c>
      <c r="F144" s="2" t="n">
        <f aca="true">TP*VLOOKUP('thong tin khach hang'!$E$10,$X$2:$Z$5,3,0)*OFFSET($S144,0,VLOOKUP('thong tin khach hang'!$E$10,$X$2:$Z$5,2,0))</f>
        <v>0</v>
      </c>
      <c r="G144" s="2" t="n">
        <f aca="true">EP*VLOOKUP('thong tin khach hang'!$E$10,$X$2:$Z$5,3,0)*OFFSET($S144,0,VLOOKUP('thong tin khach hang'!$E$10,$X$2:$Z$5,2,0))</f>
        <v>0</v>
      </c>
      <c r="H144" s="2" t="n">
        <f aca="false">F144*HLOOKUP(B144,Assumption!$A$10:$G$12,2,1)+G144*HLOOKUP(B144,Assumption!$A$10:$G$12,3,1)</f>
        <v>0</v>
      </c>
      <c r="I144" s="2" t="n">
        <f aca="false">F144+G144-H144</f>
        <v>0</v>
      </c>
      <c r="J144" s="32" t="n">
        <f aca="false">VLOOKUP(D144,Assumption!$O$3:$Q$103,IF('thong tin khach hang'!$B$3="Nam",2,3),0)/12*P144</f>
        <v>0</v>
      </c>
      <c r="K144" s="2" t="n">
        <v>20000</v>
      </c>
      <c r="L144" s="31" t="n">
        <f aca="false">ROUND($L$1*(E144+I144-J144-K144),0)</f>
        <v>6288231</v>
      </c>
      <c r="M144" s="31" t="n">
        <f aca="false">E144+I144-J144-K144+L144</f>
        <v>1118433463.85143</v>
      </c>
      <c r="N144" s="32" t="n">
        <f aca="false">HLOOKUP(ROUND(AVERAGE(M132:M143)/10^6,0),Assumption!$B$2:$E$3,2,1)*MAX((AVERAGE(M132:M143)-250*10^6),0)</f>
        <v>4748118.1274484</v>
      </c>
      <c r="O144" s="31" t="n">
        <f aca="false">M144+N144</f>
        <v>1123181581.97887</v>
      </c>
      <c r="P144" s="31" t="n">
        <f aca="false">IF(A144=1,SA,MAX(0,SA-M143))</f>
        <v>0</v>
      </c>
      <c r="S144" s="2" t="n">
        <v>0</v>
      </c>
      <c r="T144" s="2" t="n">
        <v>0</v>
      </c>
      <c r="U144" s="2" t="n">
        <v>1</v>
      </c>
      <c r="V144" s="33" t="n">
        <v>1</v>
      </c>
    </row>
    <row r="145" customFormat="false" ht="15.75" hidden="false" customHeight="true" outlineLevel="0" collapsed="false">
      <c r="A145" s="2" t="n">
        <v>143</v>
      </c>
      <c r="B145" s="2" t="n">
        <v>12</v>
      </c>
      <c r="C145" s="2" t="n">
        <f aca="false">A145-(B145-1)*12</f>
        <v>11</v>
      </c>
      <c r="D145" s="2" t="n">
        <f aca="false">'thong tin khach hang'!$B$4+B145-1</f>
        <v>13</v>
      </c>
      <c r="E145" s="31" t="n">
        <f aca="false">IF(A145=1,0,O144)</f>
        <v>1123181581.97887</v>
      </c>
      <c r="F145" s="2" t="n">
        <f aca="true">TP*VLOOKUP('thong tin khach hang'!$E$10,$X$2:$Z$5,3,0)*OFFSET($S145,0,VLOOKUP('thong tin khach hang'!$E$10,$X$2:$Z$5,2,0))</f>
        <v>0</v>
      </c>
      <c r="G145" s="2" t="n">
        <f aca="true">EP*VLOOKUP('thong tin khach hang'!$E$10,$X$2:$Z$5,3,0)*OFFSET($S145,0,VLOOKUP('thong tin khach hang'!$E$10,$X$2:$Z$5,2,0))</f>
        <v>0</v>
      </c>
      <c r="H145" s="2" t="n">
        <f aca="false">F145*HLOOKUP(B145,Assumption!$A$10:$G$12,2,1)+G145*HLOOKUP(B145,Assumption!$A$10:$G$12,3,1)</f>
        <v>0</v>
      </c>
      <c r="I145" s="2" t="n">
        <f aca="false">F145+G145-H145</f>
        <v>0</v>
      </c>
      <c r="J145" s="32" t="n">
        <f aca="false">VLOOKUP(D145,Assumption!$O$3:$Q$103,IF('thong tin khach hang'!$B$3="Nam",2,3),0)/12*P145</f>
        <v>0</v>
      </c>
      <c r="K145" s="2" t="n">
        <v>20000</v>
      </c>
      <c r="L145" s="31" t="n">
        <f aca="false">ROUND($L$1*(E145+I145-J145-K145),0)</f>
        <v>6350519</v>
      </c>
      <c r="M145" s="31" t="n">
        <f aca="false">E145+I145-J145-K145+L145</f>
        <v>1129512100.97887</v>
      </c>
      <c r="N145" s="32" t="n">
        <f aca="false">HLOOKUP(ROUND(AVERAGE(M133:M144)/10^6,0),Assumption!$B$2:$E$3,2,1)*MAX((AVERAGE(M133:M144)-250*10^6),0)</f>
        <v>4832015.52200881</v>
      </c>
      <c r="O145" s="31" t="n">
        <f aca="false">M145+N145</f>
        <v>1134344116.50088</v>
      </c>
      <c r="P145" s="31" t="n">
        <f aca="false">IF(A145=1,SA,MAX(0,SA-M144))</f>
        <v>0</v>
      </c>
      <c r="S145" s="2" t="n">
        <v>0</v>
      </c>
      <c r="T145" s="2" t="n">
        <v>0</v>
      </c>
      <c r="U145" s="2" t="n">
        <v>0</v>
      </c>
      <c r="V145" s="33" t="n">
        <v>1</v>
      </c>
    </row>
    <row r="146" customFormat="false" ht="15.75" hidden="false" customHeight="true" outlineLevel="0" collapsed="false">
      <c r="A146" s="2" t="n">
        <v>144</v>
      </c>
      <c r="B146" s="2" t="n">
        <v>12</v>
      </c>
      <c r="C146" s="2" t="n">
        <f aca="false">A146-(B146-1)*12</f>
        <v>12</v>
      </c>
      <c r="D146" s="2" t="n">
        <f aca="false">'thong tin khach hang'!$B$4+B146-1</f>
        <v>13</v>
      </c>
      <c r="E146" s="31" t="n">
        <f aca="false">IF(A146=1,0,O145)</f>
        <v>1134344116.50088</v>
      </c>
      <c r="F146" s="2" t="n">
        <f aca="true">TP*VLOOKUP('thong tin khach hang'!$E$10,$X$2:$Z$5,3,0)*OFFSET($S146,0,VLOOKUP('thong tin khach hang'!$E$10,$X$2:$Z$5,2,0))</f>
        <v>0</v>
      </c>
      <c r="G146" s="2" t="n">
        <f aca="true">EP*VLOOKUP('thong tin khach hang'!$E$10,$X$2:$Z$5,3,0)*OFFSET($S146,0,VLOOKUP('thong tin khach hang'!$E$10,$X$2:$Z$5,2,0))</f>
        <v>0</v>
      </c>
      <c r="H146" s="2" t="n">
        <f aca="false">F146*HLOOKUP(B146,Assumption!$A$10:$G$12,2,1)+G146*HLOOKUP(B146,Assumption!$A$10:$G$12,3,1)</f>
        <v>0</v>
      </c>
      <c r="I146" s="2" t="n">
        <f aca="false">F146+G146-H146</f>
        <v>0</v>
      </c>
      <c r="J146" s="32" t="n">
        <f aca="false">VLOOKUP(D146,Assumption!$O$3:$Q$103,IF('thong tin khach hang'!$B$3="Nam",2,3),0)/12*P146</f>
        <v>0</v>
      </c>
      <c r="K146" s="2" t="n">
        <v>20000</v>
      </c>
      <c r="L146" s="31" t="n">
        <f aca="false">ROUND($L$1*(E146+I146-J146-K146),0)</f>
        <v>6413633</v>
      </c>
      <c r="M146" s="31" t="n">
        <f aca="false">E146+I146-J146-K146+L146</f>
        <v>1140737749.50088</v>
      </c>
      <c r="N146" s="32" t="n">
        <f aca="false">HLOOKUP(ROUND(AVERAGE(M134:M145)/10^6,0),Assumption!$B$2:$E$3,2,1)*MAX((AVERAGE(M134:M145)-250*10^6),0)</f>
        <v>4917509.43663502</v>
      </c>
      <c r="O146" s="31" t="n">
        <f aca="false">M146+N146</f>
        <v>1145655258.93752</v>
      </c>
      <c r="P146" s="31" t="n">
        <f aca="false">IF(A146=1,SA,MAX(0,SA-M145))</f>
        <v>0</v>
      </c>
      <c r="S146" s="2" t="n">
        <v>0</v>
      </c>
      <c r="T146" s="2" t="n">
        <v>0</v>
      </c>
      <c r="U146" s="2" t="n">
        <v>0</v>
      </c>
      <c r="V146" s="33" t="n">
        <v>1</v>
      </c>
    </row>
    <row r="147" customFormat="false" ht="15.75" hidden="false" customHeight="true" outlineLevel="0" collapsed="false">
      <c r="A147" s="2" t="n">
        <v>145</v>
      </c>
      <c r="B147" s="2" t="n">
        <v>13</v>
      </c>
      <c r="C147" s="2" t="n">
        <f aca="false">A147-(B147-1)*12</f>
        <v>1</v>
      </c>
      <c r="D147" s="2" t="n">
        <f aca="false">'thong tin khach hang'!$B$4+B147-1</f>
        <v>14</v>
      </c>
      <c r="E147" s="31" t="n">
        <f aca="false">IF(A147=1,0,O146)</f>
        <v>1145655258.93752</v>
      </c>
      <c r="F147" s="2" t="n">
        <f aca="true">TP*VLOOKUP('thong tin khach hang'!$E$10,$X$2:$Z$5,3,0)*OFFSET($S147,0,VLOOKUP('thong tin khach hang'!$E$10,$X$2:$Z$5,2,0))</f>
        <v>30000000</v>
      </c>
      <c r="G147" s="2" t="n">
        <f aca="true">EP*VLOOKUP('thong tin khach hang'!$E$10,$X$2:$Z$5,3,0)*OFFSET($S147,0,VLOOKUP('thong tin khach hang'!$E$10,$X$2:$Z$5,2,0))</f>
        <v>30000000</v>
      </c>
      <c r="H147" s="2" t="n">
        <f aca="false">F147*HLOOKUP(B147,Assumption!$A$10:$G$12,2,1)+G147*HLOOKUP(B147,Assumption!$A$10:$G$12,3,1)</f>
        <v>1500000</v>
      </c>
      <c r="I147" s="2" t="n">
        <f aca="false">F147+G147-H147</f>
        <v>58500000</v>
      </c>
      <c r="J147" s="32" t="n">
        <f aca="false">VLOOKUP(D147,Assumption!$O$3:$Q$103,IF('thong tin khach hang'!$B$3="Nam",2,3),0)/12*P147</f>
        <v>0</v>
      </c>
      <c r="K147" s="2" t="n">
        <v>20000</v>
      </c>
      <c r="L147" s="31" t="n">
        <f aca="false">ROUND($L$1*(E147+I147-J147-K147),0)</f>
        <v>6808356</v>
      </c>
      <c r="M147" s="31" t="n">
        <f aca="false">E147+I147-J147-K147+L147</f>
        <v>1210943614.93752</v>
      </c>
      <c r="N147" s="32" t="n">
        <f aca="false">HLOOKUP(ROUND(AVERAGE(M135:M146)/10^6,0),Assumption!$B$2:$E$3,2,1)*MAX((AVERAGE(M135:M146)-250*10^6),0)</f>
        <v>5004625.81414058</v>
      </c>
      <c r="O147" s="31" t="n">
        <f aca="false">M147+N147</f>
        <v>1215948240.75166</v>
      </c>
      <c r="P147" s="31" t="n">
        <f aca="false">IF(A147=1,SA,MAX(0,SA-M146))</f>
        <v>0</v>
      </c>
      <c r="S147" s="2" t="n">
        <v>1</v>
      </c>
      <c r="T147" s="2" t="n">
        <v>1</v>
      </c>
      <c r="U147" s="2" t="n">
        <v>1</v>
      </c>
      <c r="V147" s="33" t="n">
        <v>1</v>
      </c>
    </row>
    <row r="148" customFormat="false" ht="15.75" hidden="false" customHeight="true" outlineLevel="0" collapsed="false">
      <c r="A148" s="2" t="n">
        <v>146</v>
      </c>
      <c r="B148" s="2" t="n">
        <v>13</v>
      </c>
      <c r="C148" s="2" t="n">
        <f aca="false">A148-(B148-1)*12</f>
        <v>2</v>
      </c>
      <c r="D148" s="2" t="n">
        <f aca="false">'thong tin khach hang'!$B$4+B148-1</f>
        <v>14</v>
      </c>
      <c r="E148" s="31" t="n">
        <f aca="false">IF(A148=1,0,O147)</f>
        <v>1215948240.75166</v>
      </c>
      <c r="F148" s="2" t="n">
        <f aca="true">TP*VLOOKUP('thong tin khach hang'!$E$10,$X$2:$Z$5,3,0)*OFFSET($S148,0,VLOOKUP('thong tin khach hang'!$E$10,$X$2:$Z$5,2,0))</f>
        <v>0</v>
      </c>
      <c r="G148" s="2" t="n">
        <f aca="true">EP*VLOOKUP('thong tin khach hang'!$E$10,$X$2:$Z$5,3,0)*OFFSET($S148,0,VLOOKUP('thong tin khach hang'!$E$10,$X$2:$Z$5,2,0))</f>
        <v>0</v>
      </c>
      <c r="H148" s="2" t="n">
        <f aca="false">F148*HLOOKUP(B148,Assumption!$A$10:$G$12,2,1)+G148*HLOOKUP(B148,Assumption!$A$10:$G$12,3,1)</f>
        <v>0</v>
      </c>
      <c r="I148" s="2" t="n">
        <f aca="false">F148+G148-H148</f>
        <v>0</v>
      </c>
      <c r="J148" s="32" t="n">
        <f aca="false">VLOOKUP(D148,Assumption!$O$3:$Q$103,IF('thong tin khach hang'!$B$3="Nam",2,3),0)/12*P148</f>
        <v>0</v>
      </c>
      <c r="K148" s="2" t="n">
        <v>20000</v>
      </c>
      <c r="L148" s="31" t="n">
        <f aca="false">ROUND($L$1*(E148+I148-J148-K148),0)</f>
        <v>6875035</v>
      </c>
      <c r="M148" s="31" t="n">
        <f aca="false">E148+I148-J148-K148+L148</f>
        <v>1222803275.75166</v>
      </c>
      <c r="N148" s="32" t="n">
        <f aca="false">HLOOKUP(ROUND(AVERAGE(M136:M147)/10^6,0),Assumption!$B$2:$E$3,2,1)*MAX((AVERAGE(M136:M147)-250*10^6),0)</f>
        <v>5093391.30110627</v>
      </c>
      <c r="O148" s="31" t="n">
        <f aca="false">M148+N148</f>
        <v>1227896667.05276</v>
      </c>
      <c r="P148" s="31" t="n">
        <f aca="false">IF(A148=1,SA,MAX(0,SA-M147))</f>
        <v>0</v>
      </c>
      <c r="S148" s="2" t="n">
        <v>0</v>
      </c>
      <c r="T148" s="2" t="n">
        <v>0</v>
      </c>
      <c r="U148" s="2" t="n">
        <v>0</v>
      </c>
      <c r="V148" s="33" t="n">
        <v>1</v>
      </c>
    </row>
    <row r="149" customFormat="false" ht="15.75" hidden="false" customHeight="true" outlineLevel="0" collapsed="false">
      <c r="A149" s="2" t="n">
        <v>147</v>
      </c>
      <c r="B149" s="2" t="n">
        <v>13</v>
      </c>
      <c r="C149" s="2" t="n">
        <f aca="false">A149-(B149-1)*12</f>
        <v>3</v>
      </c>
      <c r="D149" s="2" t="n">
        <f aca="false">'thong tin khach hang'!$B$4+B149-1</f>
        <v>14</v>
      </c>
      <c r="E149" s="31" t="n">
        <f aca="false">IF(A149=1,0,O148)</f>
        <v>1227896667.05276</v>
      </c>
      <c r="F149" s="2" t="n">
        <f aca="true">TP*VLOOKUP('thong tin khach hang'!$E$10,$X$2:$Z$5,3,0)*OFFSET($S149,0,VLOOKUP('thong tin khach hang'!$E$10,$X$2:$Z$5,2,0))</f>
        <v>0</v>
      </c>
      <c r="G149" s="2" t="n">
        <f aca="true">EP*VLOOKUP('thong tin khach hang'!$E$10,$X$2:$Z$5,3,0)*OFFSET($S149,0,VLOOKUP('thong tin khach hang'!$E$10,$X$2:$Z$5,2,0))</f>
        <v>0</v>
      </c>
      <c r="H149" s="2" t="n">
        <f aca="false">F149*HLOOKUP(B149,Assumption!$A$10:$G$12,2,1)+G149*HLOOKUP(B149,Assumption!$A$10:$G$12,3,1)</f>
        <v>0</v>
      </c>
      <c r="I149" s="2" t="n">
        <f aca="false">F149+G149-H149</f>
        <v>0</v>
      </c>
      <c r="J149" s="32" t="n">
        <f aca="false">VLOOKUP(D149,Assumption!$O$3:$Q$103,IF('thong tin khach hang'!$B$3="Nam",2,3),0)/12*P149</f>
        <v>0</v>
      </c>
      <c r="K149" s="2" t="n">
        <v>20000</v>
      </c>
      <c r="L149" s="31" t="n">
        <f aca="false">ROUND($L$1*(E149+I149-J149-K149),0)</f>
        <v>6942593</v>
      </c>
      <c r="M149" s="31" t="n">
        <f aca="false">E149+I149-J149-K149+L149</f>
        <v>1234819260.05276</v>
      </c>
      <c r="N149" s="32" t="n">
        <f aca="false">HLOOKUP(ROUND(AVERAGE(M137:M148)/10^6,0),Assumption!$B$2:$E$3,2,1)*MAX((AVERAGE(M137:M148)-250*10^6),0)</f>
        <v>5183826.5203169</v>
      </c>
      <c r="O149" s="31" t="n">
        <f aca="false">M149+N149</f>
        <v>1240003086.57308</v>
      </c>
      <c r="P149" s="31" t="n">
        <f aca="false">IF(A149=1,SA,MAX(0,SA-M148))</f>
        <v>0</v>
      </c>
      <c r="S149" s="2" t="n">
        <v>0</v>
      </c>
      <c r="T149" s="2" t="n">
        <v>0</v>
      </c>
      <c r="U149" s="2" t="n">
        <v>0</v>
      </c>
      <c r="V149" s="33" t="n">
        <v>1</v>
      </c>
    </row>
    <row r="150" customFormat="false" ht="15.75" hidden="false" customHeight="true" outlineLevel="0" collapsed="false">
      <c r="A150" s="2" t="n">
        <v>148</v>
      </c>
      <c r="B150" s="2" t="n">
        <v>13</v>
      </c>
      <c r="C150" s="2" t="n">
        <f aca="false">A150-(B150-1)*12</f>
        <v>4</v>
      </c>
      <c r="D150" s="2" t="n">
        <f aca="false">'thong tin khach hang'!$B$4+B150-1</f>
        <v>14</v>
      </c>
      <c r="E150" s="31" t="n">
        <f aca="false">IF(A150=1,0,O149)</f>
        <v>1240003086.57308</v>
      </c>
      <c r="F150" s="2" t="n">
        <f aca="true">TP*VLOOKUP('thong tin khach hang'!$E$10,$X$2:$Z$5,3,0)*OFFSET($S150,0,VLOOKUP('thong tin khach hang'!$E$10,$X$2:$Z$5,2,0))</f>
        <v>0</v>
      </c>
      <c r="G150" s="2" t="n">
        <f aca="true">EP*VLOOKUP('thong tin khach hang'!$E$10,$X$2:$Z$5,3,0)*OFFSET($S150,0,VLOOKUP('thong tin khach hang'!$E$10,$X$2:$Z$5,2,0))</f>
        <v>0</v>
      </c>
      <c r="H150" s="2" t="n">
        <f aca="false">F150*HLOOKUP(B150,Assumption!$A$10:$G$12,2,1)+G150*HLOOKUP(B150,Assumption!$A$10:$G$12,3,1)</f>
        <v>0</v>
      </c>
      <c r="I150" s="2" t="n">
        <f aca="false">F150+G150-H150</f>
        <v>0</v>
      </c>
      <c r="J150" s="32" t="n">
        <f aca="false">VLOOKUP(D150,Assumption!$O$3:$Q$103,IF('thong tin khach hang'!$B$3="Nam",2,3),0)/12*P150</f>
        <v>0</v>
      </c>
      <c r="K150" s="2" t="n">
        <v>20000</v>
      </c>
      <c r="L150" s="31" t="n">
        <f aca="false">ROUND($L$1*(E150+I150-J150-K150),0)</f>
        <v>7011045</v>
      </c>
      <c r="M150" s="31" t="n">
        <f aca="false">E150+I150-J150-K150+L150</f>
        <v>1246994131.57308</v>
      </c>
      <c r="N150" s="32" t="n">
        <f aca="false">HLOOKUP(ROUND(AVERAGE(M138:M149)/10^6,0),Assumption!$B$2:$E$3,2,1)*MAX((AVERAGE(M138:M149)-250*10^6),0)</f>
        <v>5275959.49054963</v>
      </c>
      <c r="O150" s="31" t="n">
        <f aca="false">M150+N150</f>
        <v>1252270091.06363</v>
      </c>
      <c r="P150" s="31" t="n">
        <f aca="false">IF(A150=1,SA,MAX(0,SA-M149))</f>
        <v>0</v>
      </c>
      <c r="S150" s="2" t="n">
        <v>0</v>
      </c>
      <c r="T150" s="2" t="n">
        <v>0</v>
      </c>
      <c r="U150" s="2" t="n">
        <v>1</v>
      </c>
      <c r="V150" s="33" t="n">
        <v>1</v>
      </c>
    </row>
    <row r="151" customFormat="false" ht="15.75" hidden="false" customHeight="true" outlineLevel="0" collapsed="false">
      <c r="A151" s="2" t="n">
        <v>149</v>
      </c>
      <c r="B151" s="2" t="n">
        <v>13</v>
      </c>
      <c r="C151" s="2" t="n">
        <f aca="false">A151-(B151-1)*12</f>
        <v>5</v>
      </c>
      <c r="D151" s="2" t="n">
        <f aca="false">'thong tin khach hang'!$B$4+B151-1</f>
        <v>14</v>
      </c>
      <c r="E151" s="31" t="n">
        <f aca="false">IF(A151=1,0,O150)</f>
        <v>1252270091.06363</v>
      </c>
      <c r="F151" s="2" t="n">
        <f aca="true">TP*VLOOKUP('thong tin khach hang'!$E$10,$X$2:$Z$5,3,0)*OFFSET($S151,0,VLOOKUP('thong tin khach hang'!$E$10,$X$2:$Z$5,2,0))</f>
        <v>0</v>
      </c>
      <c r="G151" s="2" t="n">
        <f aca="true">EP*VLOOKUP('thong tin khach hang'!$E$10,$X$2:$Z$5,3,0)*OFFSET($S151,0,VLOOKUP('thong tin khach hang'!$E$10,$X$2:$Z$5,2,0))</f>
        <v>0</v>
      </c>
      <c r="H151" s="2" t="n">
        <f aca="false">F151*HLOOKUP(B151,Assumption!$A$10:$G$12,2,1)+G151*HLOOKUP(B151,Assumption!$A$10:$G$12,3,1)</f>
        <v>0</v>
      </c>
      <c r="I151" s="2" t="n">
        <f aca="false">F151+G151-H151</f>
        <v>0</v>
      </c>
      <c r="J151" s="32" t="n">
        <f aca="false">VLOOKUP(D151,Assumption!$O$3:$Q$103,IF('thong tin khach hang'!$B$3="Nam",2,3),0)/12*P151</f>
        <v>0</v>
      </c>
      <c r="K151" s="2" t="n">
        <v>20000</v>
      </c>
      <c r="L151" s="31" t="n">
        <f aca="false">ROUND($L$1*(E151+I151-J151-K151),0)</f>
        <v>7080404</v>
      </c>
      <c r="M151" s="31" t="n">
        <f aca="false">E151+I151-J151-K151+L151</f>
        <v>1259330495.06363</v>
      </c>
      <c r="N151" s="32" t="n">
        <f aca="false">HLOOKUP(ROUND(AVERAGE(M139:M150)/10^6,0),Assumption!$B$2:$E$3,2,1)*MAX((AVERAGE(M139:M150)-250*10^6),0)</f>
        <v>5369818.97551217</v>
      </c>
      <c r="O151" s="31" t="n">
        <f aca="false">M151+N151</f>
        <v>1264700314.03914</v>
      </c>
      <c r="P151" s="31" t="n">
        <f aca="false">IF(A151=1,SA,MAX(0,SA-M150))</f>
        <v>0</v>
      </c>
      <c r="S151" s="2" t="n">
        <v>0</v>
      </c>
      <c r="T151" s="2" t="n">
        <v>0</v>
      </c>
      <c r="U151" s="2" t="n">
        <v>0</v>
      </c>
      <c r="V151" s="33" t="n">
        <v>1</v>
      </c>
    </row>
    <row r="152" customFormat="false" ht="15.75" hidden="false" customHeight="true" outlineLevel="0" collapsed="false">
      <c r="A152" s="2" t="n">
        <v>150</v>
      </c>
      <c r="B152" s="2" t="n">
        <v>13</v>
      </c>
      <c r="C152" s="2" t="n">
        <f aca="false">A152-(B152-1)*12</f>
        <v>6</v>
      </c>
      <c r="D152" s="2" t="n">
        <f aca="false">'thong tin khach hang'!$B$4+B152-1</f>
        <v>14</v>
      </c>
      <c r="E152" s="31" t="n">
        <f aca="false">IF(A152=1,0,O151)</f>
        <v>1264700314.03914</v>
      </c>
      <c r="F152" s="2" t="n">
        <f aca="true">TP*VLOOKUP('thong tin khach hang'!$E$10,$X$2:$Z$5,3,0)*OFFSET($S152,0,VLOOKUP('thong tin khach hang'!$E$10,$X$2:$Z$5,2,0))</f>
        <v>0</v>
      </c>
      <c r="G152" s="2" t="n">
        <f aca="true">EP*VLOOKUP('thong tin khach hang'!$E$10,$X$2:$Z$5,3,0)*OFFSET($S152,0,VLOOKUP('thong tin khach hang'!$E$10,$X$2:$Z$5,2,0))</f>
        <v>0</v>
      </c>
      <c r="H152" s="2" t="n">
        <f aca="false">F152*HLOOKUP(B152,Assumption!$A$10:$G$12,2,1)+G152*HLOOKUP(B152,Assumption!$A$10:$G$12,3,1)</f>
        <v>0</v>
      </c>
      <c r="I152" s="2" t="n">
        <f aca="false">F152+G152-H152</f>
        <v>0</v>
      </c>
      <c r="J152" s="32" t="n">
        <f aca="false">VLOOKUP(D152,Assumption!$O$3:$Q$103,IF('thong tin khach hang'!$B$3="Nam",2,3),0)/12*P152</f>
        <v>0</v>
      </c>
      <c r="K152" s="2" t="n">
        <v>20000</v>
      </c>
      <c r="L152" s="31" t="n">
        <f aca="false">ROUND($L$1*(E152+I152-J152-K152),0)</f>
        <v>7150686</v>
      </c>
      <c r="M152" s="31" t="n">
        <f aca="false">E152+I152-J152-K152+L152</f>
        <v>1271831000.03914</v>
      </c>
      <c r="N152" s="32" t="n">
        <f aca="false">HLOOKUP(ROUND(AVERAGE(M140:M151)/10^6,0),Assumption!$B$2:$E$3,2,1)*MAX((AVERAGE(M140:M151)-250*10^6),0)</f>
        <v>5465434.49840058</v>
      </c>
      <c r="O152" s="31" t="n">
        <f aca="false">M152+N152</f>
        <v>1277296434.53754</v>
      </c>
      <c r="P152" s="31" t="n">
        <f aca="false">IF(A152=1,SA,MAX(0,SA-M151))</f>
        <v>0</v>
      </c>
      <c r="S152" s="2" t="n">
        <v>0</v>
      </c>
      <c r="T152" s="2" t="n">
        <v>0</v>
      </c>
      <c r="U152" s="2" t="n">
        <v>0</v>
      </c>
      <c r="V152" s="33" t="n">
        <v>1</v>
      </c>
    </row>
    <row r="153" customFormat="false" ht="15.75" hidden="false" customHeight="true" outlineLevel="0" collapsed="false">
      <c r="A153" s="2" t="n">
        <v>151</v>
      </c>
      <c r="B153" s="2" t="n">
        <v>13</v>
      </c>
      <c r="C153" s="2" t="n">
        <f aca="false">A153-(B153-1)*12</f>
        <v>7</v>
      </c>
      <c r="D153" s="2" t="n">
        <f aca="false">'thong tin khach hang'!$B$4+B153-1</f>
        <v>14</v>
      </c>
      <c r="E153" s="31" t="n">
        <f aca="false">IF(A153=1,0,O152)</f>
        <v>1277296434.53754</v>
      </c>
      <c r="F153" s="2" t="n">
        <f aca="true">TP*VLOOKUP('thong tin khach hang'!$E$10,$X$2:$Z$5,3,0)*OFFSET($S153,0,VLOOKUP('thong tin khach hang'!$E$10,$X$2:$Z$5,2,0))</f>
        <v>0</v>
      </c>
      <c r="G153" s="2" t="n">
        <f aca="true">EP*VLOOKUP('thong tin khach hang'!$E$10,$X$2:$Z$5,3,0)*OFFSET($S153,0,VLOOKUP('thong tin khach hang'!$E$10,$X$2:$Z$5,2,0))</f>
        <v>0</v>
      </c>
      <c r="H153" s="2" t="n">
        <f aca="false">F153*HLOOKUP(B153,Assumption!$A$10:$G$12,2,1)+G153*HLOOKUP(B153,Assumption!$A$10:$G$12,3,1)</f>
        <v>0</v>
      </c>
      <c r="I153" s="2" t="n">
        <f aca="false">F153+G153-H153</f>
        <v>0</v>
      </c>
      <c r="J153" s="32" t="n">
        <f aca="false">VLOOKUP(D153,Assumption!$O$3:$Q$103,IF('thong tin khach hang'!$B$3="Nam",2,3),0)/12*P153</f>
        <v>0</v>
      </c>
      <c r="K153" s="2" t="n">
        <v>20000</v>
      </c>
      <c r="L153" s="31" t="n">
        <f aca="false">ROUND($L$1*(E153+I153-J153-K153),0)</f>
        <v>7221907</v>
      </c>
      <c r="M153" s="31" t="n">
        <f aca="false">E153+I153-J153-K153+L153</f>
        <v>1284498341.53754</v>
      </c>
      <c r="N153" s="32" t="n">
        <f aca="false">HLOOKUP(ROUND(AVERAGE(M141:M152)/10^6,0),Assumption!$B$2:$E$3,2,1)*MAX((AVERAGE(M141:M152)-250*10^6),0)</f>
        <v>5562836.3583058</v>
      </c>
      <c r="O153" s="31" t="n">
        <f aca="false">M153+N153</f>
        <v>1290061177.89585</v>
      </c>
      <c r="P153" s="31" t="n">
        <f aca="false">IF(A153=1,SA,MAX(0,SA-M152))</f>
        <v>0</v>
      </c>
      <c r="S153" s="2" t="n">
        <v>0</v>
      </c>
      <c r="T153" s="2" t="n">
        <v>1</v>
      </c>
      <c r="U153" s="2" t="n">
        <v>1</v>
      </c>
      <c r="V153" s="33" t="n">
        <v>1</v>
      </c>
    </row>
    <row r="154" customFormat="false" ht="15.75" hidden="false" customHeight="true" outlineLevel="0" collapsed="false">
      <c r="A154" s="2" t="n">
        <v>152</v>
      </c>
      <c r="B154" s="2" t="n">
        <v>13</v>
      </c>
      <c r="C154" s="2" t="n">
        <f aca="false">A154-(B154-1)*12</f>
        <v>8</v>
      </c>
      <c r="D154" s="2" t="n">
        <f aca="false">'thong tin khach hang'!$B$4+B154-1</f>
        <v>14</v>
      </c>
      <c r="E154" s="31" t="n">
        <f aca="false">IF(A154=1,0,O153)</f>
        <v>1290061177.89585</v>
      </c>
      <c r="F154" s="2" t="n">
        <f aca="true">TP*VLOOKUP('thong tin khach hang'!$E$10,$X$2:$Z$5,3,0)*OFFSET($S154,0,VLOOKUP('thong tin khach hang'!$E$10,$X$2:$Z$5,2,0))</f>
        <v>0</v>
      </c>
      <c r="G154" s="2" t="n">
        <f aca="true">EP*VLOOKUP('thong tin khach hang'!$E$10,$X$2:$Z$5,3,0)*OFFSET($S154,0,VLOOKUP('thong tin khach hang'!$E$10,$X$2:$Z$5,2,0))</f>
        <v>0</v>
      </c>
      <c r="H154" s="2" t="n">
        <f aca="false">F154*HLOOKUP(B154,Assumption!$A$10:$G$12,2,1)+G154*HLOOKUP(B154,Assumption!$A$10:$G$12,3,1)</f>
        <v>0</v>
      </c>
      <c r="I154" s="2" t="n">
        <f aca="false">F154+G154-H154</f>
        <v>0</v>
      </c>
      <c r="J154" s="32" t="n">
        <f aca="false">VLOOKUP(D154,Assumption!$O$3:$Q$103,IF('thong tin khach hang'!$B$3="Nam",2,3),0)/12*P154</f>
        <v>0</v>
      </c>
      <c r="K154" s="2" t="n">
        <v>20000</v>
      </c>
      <c r="L154" s="31" t="n">
        <f aca="false">ROUND($L$1*(E154+I154-J154-K154),0)</f>
        <v>7294080</v>
      </c>
      <c r="M154" s="31" t="n">
        <f aca="false">E154+I154-J154-K154+L154</f>
        <v>1297335257.89585</v>
      </c>
      <c r="N154" s="32" t="n">
        <f aca="false">HLOOKUP(ROUND(AVERAGE(M142:M153)/10^6,0),Assumption!$B$2:$E$3,2,1)*MAX((AVERAGE(M142:M153)-250*10^6),0)</f>
        <v>5662055.64847574</v>
      </c>
      <c r="O154" s="31" t="n">
        <f aca="false">M154+N154</f>
        <v>1302997313.54433</v>
      </c>
      <c r="P154" s="31" t="n">
        <f aca="false">IF(A154=1,SA,MAX(0,SA-M153))</f>
        <v>0</v>
      </c>
      <c r="S154" s="2" t="n">
        <v>0</v>
      </c>
      <c r="T154" s="2" t="n">
        <v>0</v>
      </c>
      <c r="U154" s="2" t="n">
        <v>0</v>
      </c>
      <c r="V154" s="33" t="n">
        <v>1</v>
      </c>
    </row>
    <row r="155" customFormat="false" ht="15.75" hidden="false" customHeight="true" outlineLevel="0" collapsed="false">
      <c r="A155" s="2" t="n">
        <v>153</v>
      </c>
      <c r="B155" s="2" t="n">
        <v>13</v>
      </c>
      <c r="C155" s="2" t="n">
        <f aca="false">A155-(B155-1)*12</f>
        <v>9</v>
      </c>
      <c r="D155" s="2" t="n">
        <f aca="false">'thong tin khach hang'!$B$4+B155-1</f>
        <v>14</v>
      </c>
      <c r="E155" s="31" t="n">
        <f aca="false">IF(A155=1,0,O154)</f>
        <v>1302997313.54433</v>
      </c>
      <c r="F155" s="2" t="n">
        <f aca="true">TP*VLOOKUP('thong tin khach hang'!$E$10,$X$2:$Z$5,3,0)*OFFSET($S155,0,VLOOKUP('thong tin khach hang'!$E$10,$X$2:$Z$5,2,0))</f>
        <v>0</v>
      </c>
      <c r="G155" s="2" t="n">
        <f aca="true">EP*VLOOKUP('thong tin khach hang'!$E$10,$X$2:$Z$5,3,0)*OFFSET($S155,0,VLOOKUP('thong tin khach hang'!$E$10,$X$2:$Z$5,2,0))</f>
        <v>0</v>
      </c>
      <c r="H155" s="2" t="n">
        <f aca="false">F155*HLOOKUP(B155,Assumption!$A$10:$G$12,2,1)+G155*HLOOKUP(B155,Assumption!$A$10:$G$12,3,1)</f>
        <v>0</v>
      </c>
      <c r="I155" s="2" t="n">
        <f aca="false">F155+G155-H155</f>
        <v>0</v>
      </c>
      <c r="J155" s="32" t="n">
        <f aca="false">VLOOKUP(D155,Assumption!$O$3:$Q$103,IF('thong tin khach hang'!$B$3="Nam",2,3),0)/12*P155</f>
        <v>0</v>
      </c>
      <c r="K155" s="2" t="n">
        <v>20000</v>
      </c>
      <c r="L155" s="31" t="n">
        <f aca="false">ROUND($L$1*(E155+I155-J155-K155),0)</f>
        <v>7367223</v>
      </c>
      <c r="M155" s="31" t="n">
        <f aca="false">E155+I155-J155-K155+L155</f>
        <v>1310344536.54433</v>
      </c>
      <c r="N155" s="32" t="n">
        <f aca="false">HLOOKUP(ROUND(AVERAGE(M143:M154)/10^6,0),Assumption!$B$2:$E$3,2,1)*MAX((AVERAGE(M143:M154)-250*10^6),0)</f>
        <v>5762369.06601783</v>
      </c>
      <c r="O155" s="31" t="n">
        <f aca="false">M155+N155</f>
        <v>1316106905.61034</v>
      </c>
      <c r="P155" s="31" t="n">
        <f aca="false">IF(A155=1,SA,MAX(0,SA-M154))</f>
        <v>0</v>
      </c>
      <c r="S155" s="2" t="n">
        <v>0</v>
      </c>
      <c r="T155" s="2" t="n">
        <v>0</v>
      </c>
      <c r="U155" s="2" t="n">
        <v>0</v>
      </c>
      <c r="V155" s="33" t="n">
        <v>1</v>
      </c>
    </row>
    <row r="156" customFormat="false" ht="15.75" hidden="false" customHeight="true" outlineLevel="0" collapsed="false">
      <c r="A156" s="2" t="n">
        <v>154</v>
      </c>
      <c r="B156" s="2" t="n">
        <v>13</v>
      </c>
      <c r="C156" s="2" t="n">
        <f aca="false">A156-(B156-1)*12</f>
        <v>10</v>
      </c>
      <c r="D156" s="2" t="n">
        <f aca="false">'thong tin khach hang'!$B$4+B156-1</f>
        <v>14</v>
      </c>
      <c r="E156" s="31" t="n">
        <f aca="false">IF(A156=1,0,O155)</f>
        <v>1316106905.61034</v>
      </c>
      <c r="F156" s="2" t="n">
        <f aca="true">TP*VLOOKUP('thong tin khach hang'!$E$10,$X$2:$Z$5,3,0)*OFFSET($S156,0,VLOOKUP('thong tin khach hang'!$E$10,$X$2:$Z$5,2,0))</f>
        <v>0</v>
      </c>
      <c r="G156" s="2" t="n">
        <f aca="true">EP*VLOOKUP('thong tin khach hang'!$E$10,$X$2:$Z$5,3,0)*OFFSET($S156,0,VLOOKUP('thong tin khach hang'!$E$10,$X$2:$Z$5,2,0))</f>
        <v>0</v>
      </c>
      <c r="H156" s="2" t="n">
        <f aca="false">F156*HLOOKUP(B156,Assumption!$A$10:$G$12,2,1)+G156*HLOOKUP(B156,Assumption!$A$10:$G$12,3,1)</f>
        <v>0</v>
      </c>
      <c r="I156" s="2" t="n">
        <f aca="false">F156+G156-H156</f>
        <v>0</v>
      </c>
      <c r="J156" s="32" t="n">
        <f aca="false">VLOOKUP(D156,Assumption!$O$3:$Q$103,IF('thong tin khach hang'!$B$3="Nam",2,3),0)/12*P156</f>
        <v>0</v>
      </c>
      <c r="K156" s="2" t="n">
        <v>20000</v>
      </c>
      <c r="L156" s="31" t="n">
        <f aca="false">ROUND($L$1*(E156+I156-J156-K156),0)</f>
        <v>7441347</v>
      </c>
      <c r="M156" s="31" t="n">
        <f aca="false">E156+I156-J156-K156+L156</f>
        <v>1323528252.61034</v>
      </c>
      <c r="N156" s="32" t="n">
        <f aca="false">HLOOKUP(ROUND(AVERAGE(M144:M155)/10^6,0),Assumption!$B$2:$E$3,2,1)*MAX((AVERAGE(M144:M155)-250*10^6),0)</f>
        <v>5863791.61386335</v>
      </c>
      <c r="O156" s="31" t="n">
        <f aca="false">M156+N156</f>
        <v>1329392044.22421</v>
      </c>
      <c r="P156" s="31" t="n">
        <f aca="false">IF(A156=1,SA,MAX(0,SA-M155))</f>
        <v>0</v>
      </c>
      <c r="S156" s="2" t="n">
        <v>0</v>
      </c>
      <c r="T156" s="2" t="n">
        <v>0</v>
      </c>
      <c r="U156" s="2" t="n">
        <v>1</v>
      </c>
      <c r="V156" s="33" t="n">
        <v>1</v>
      </c>
    </row>
    <row r="157" customFormat="false" ht="15.75" hidden="false" customHeight="true" outlineLevel="0" collapsed="false">
      <c r="A157" s="2" t="n">
        <v>155</v>
      </c>
      <c r="B157" s="2" t="n">
        <v>13</v>
      </c>
      <c r="C157" s="2" t="n">
        <f aca="false">A157-(B157-1)*12</f>
        <v>11</v>
      </c>
      <c r="D157" s="2" t="n">
        <f aca="false">'thong tin khach hang'!$B$4+B157-1</f>
        <v>14</v>
      </c>
      <c r="E157" s="31" t="n">
        <f aca="false">IF(A157=1,0,O156)</f>
        <v>1329392044.22421</v>
      </c>
      <c r="F157" s="2" t="n">
        <f aca="true">TP*VLOOKUP('thong tin khach hang'!$E$10,$X$2:$Z$5,3,0)*OFFSET($S157,0,VLOOKUP('thong tin khach hang'!$E$10,$X$2:$Z$5,2,0))</f>
        <v>0</v>
      </c>
      <c r="G157" s="2" t="n">
        <f aca="true">EP*VLOOKUP('thong tin khach hang'!$E$10,$X$2:$Z$5,3,0)*OFFSET($S157,0,VLOOKUP('thong tin khach hang'!$E$10,$X$2:$Z$5,2,0))</f>
        <v>0</v>
      </c>
      <c r="H157" s="2" t="n">
        <f aca="false">F157*HLOOKUP(B157,Assumption!$A$10:$G$12,2,1)+G157*HLOOKUP(B157,Assumption!$A$10:$G$12,3,1)</f>
        <v>0</v>
      </c>
      <c r="I157" s="2" t="n">
        <f aca="false">F157+G157-H157</f>
        <v>0</v>
      </c>
      <c r="J157" s="32" t="n">
        <f aca="false">VLOOKUP(D157,Assumption!$O$3:$Q$103,IF('thong tin khach hang'!$B$3="Nam",2,3),0)/12*P157</f>
        <v>0</v>
      </c>
      <c r="K157" s="2" t="n">
        <v>20000</v>
      </c>
      <c r="L157" s="31" t="n">
        <f aca="false">ROUND($L$1*(E157+I157-J157-K157),0)</f>
        <v>7516463</v>
      </c>
      <c r="M157" s="31" t="n">
        <f aca="false">E157+I157-J157-K157+L157</f>
        <v>1336888507.22421</v>
      </c>
      <c r="N157" s="32" t="n">
        <f aca="false">HLOOKUP(ROUND(AVERAGE(M145:M156)/10^6,0),Assumption!$B$2:$E$3,2,1)*MAX((AVERAGE(M145:M156)-250*10^6),0)</f>
        <v>5966339.00824281</v>
      </c>
      <c r="O157" s="31" t="n">
        <f aca="false">M157+N157</f>
        <v>1342854846.23245</v>
      </c>
      <c r="P157" s="31" t="n">
        <f aca="false">IF(A157=1,SA,MAX(0,SA-M156))</f>
        <v>0</v>
      </c>
      <c r="S157" s="2" t="n">
        <v>0</v>
      </c>
      <c r="T157" s="2" t="n">
        <v>0</v>
      </c>
      <c r="U157" s="2" t="n">
        <v>0</v>
      </c>
      <c r="V157" s="33" t="n">
        <v>1</v>
      </c>
    </row>
    <row r="158" customFormat="false" ht="15.75" hidden="false" customHeight="true" outlineLevel="0" collapsed="false">
      <c r="A158" s="2" t="n">
        <v>156</v>
      </c>
      <c r="B158" s="2" t="n">
        <v>13</v>
      </c>
      <c r="C158" s="2" t="n">
        <f aca="false">A158-(B158-1)*12</f>
        <v>12</v>
      </c>
      <c r="D158" s="2" t="n">
        <f aca="false">'thong tin khach hang'!$B$4+B158-1</f>
        <v>14</v>
      </c>
      <c r="E158" s="31" t="n">
        <f aca="false">IF(A158=1,0,O157)</f>
        <v>1342854846.23245</v>
      </c>
      <c r="F158" s="2" t="n">
        <f aca="true">TP*VLOOKUP('thong tin khach hang'!$E$10,$X$2:$Z$5,3,0)*OFFSET($S158,0,VLOOKUP('thong tin khach hang'!$E$10,$X$2:$Z$5,2,0))</f>
        <v>0</v>
      </c>
      <c r="G158" s="2" t="n">
        <f aca="true">EP*VLOOKUP('thong tin khach hang'!$E$10,$X$2:$Z$5,3,0)*OFFSET($S158,0,VLOOKUP('thong tin khach hang'!$E$10,$X$2:$Z$5,2,0))</f>
        <v>0</v>
      </c>
      <c r="H158" s="2" t="n">
        <f aca="false">F158*HLOOKUP(B158,Assumption!$A$10:$G$12,2,1)+G158*HLOOKUP(B158,Assumption!$A$10:$G$12,3,1)</f>
        <v>0</v>
      </c>
      <c r="I158" s="2" t="n">
        <f aca="false">F158+G158-H158</f>
        <v>0</v>
      </c>
      <c r="J158" s="32" t="n">
        <f aca="false">VLOOKUP(D158,Assumption!$O$3:$Q$103,IF('thong tin khach hang'!$B$3="Nam",2,3),0)/12*P158</f>
        <v>0</v>
      </c>
      <c r="K158" s="2" t="n">
        <v>20000</v>
      </c>
      <c r="L158" s="31" t="n">
        <f aca="false">ROUND($L$1*(E158+I158-J158-K158),0)</f>
        <v>7592583</v>
      </c>
      <c r="M158" s="31" t="n">
        <f aca="false">E158+I158-J158-K158+L158</f>
        <v>1350427429.23245</v>
      </c>
      <c r="N158" s="32" t="n">
        <f aca="false">HLOOKUP(ROUND(AVERAGE(M146:M157)/10^6,0),Assumption!$B$2:$E$3,2,1)*MAX((AVERAGE(M146:M157)-250*10^6),0)</f>
        <v>6070027.21136547</v>
      </c>
      <c r="O158" s="31" t="n">
        <f aca="false">M158+N158</f>
        <v>1356497456.44381</v>
      </c>
      <c r="P158" s="31" t="n">
        <f aca="false">IF(A158=1,SA,MAX(0,SA-M157))</f>
        <v>0</v>
      </c>
      <c r="S158" s="2" t="n">
        <v>0</v>
      </c>
      <c r="T158" s="2" t="n">
        <v>0</v>
      </c>
      <c r="U158" s="2" t="n">
        <v>0</v>
      </c>
      <c r="V158" s="33" t="n">
        <v>1</v>
      </c>
    </row>
    <row r="159" customFormat="false" ht="15.75" hidden="false" customHeight="true" outlineLevel="0" collapsed="false">
      <c r="A159" s="2" t="n">
        <v>157</v>
      </c>
      <c r="B159" s="2" t="n">
        <v>14</v>
      </c>
      <c r="C159" s="2" t="n">
        <f aca="false">A159-(B159-1)*12</f>
        <v>1</v>
      </c>
      <c r="D159" s="2" t="n">
        <f aca="false">'thong tin khach hang'!$B$4+B159-1</f>
        <v>15</v>
      </c>
      <c r="E159" s="31" t="n">
        <f aca="false">IF(A159=1,0,O158)</f>
        <v>1356497456.44381</v>
      </c>
      <c r="F159" s="2" t="n">
        <f aca="true">TP*VLOOKUP('thong tin khach hang'!$E$10,$X$2:$Z$5,3,0)*OFFSET($S159,0,VLOOKUP('thong tin khach hang'!$E$10,$X$2:$Z$5,2,0))</f>
        <v>30000000</v>
      </c>
      <c r="G159" s="2" t="n">
        <f aca="true">EP*VLOOKUP('thong tin khach hang'!$E$10,$X$2:$Z$5,3,0)*OFFSET($S159,0,VLOOKUP('thong tin khach hang'!$E$10,$X$2:$Z$5,2,0))</f>
        <v>30000000</v>
      </c>
      <c r="H159" s="2" t="n">
        <f aca="false">F159*HLOOKUP(B159,Assumption!$A$10:$G$12,2,1)+G159*HLOOKUP(B159,Assumption!$A$10:$G$12,3,1)</f>
        <v>1500000</v>
      </c>
      <c r="I159" s="2" t="n">
        <f aca="false">F159+G159-H159</f>
        <v>58500000</v>
      </c>
      <c r="J159" s="32" t="n">
        <f aca="false">VLOOKUP(D159,Assumption!$O$3:$Q$103,IF('thong tin khach hang'!$B$3="Nam",2,3),0)/12*P159</f>
        <v>0</v>
      </c>
      <c r="K159" s="2" t="n">
        <v>20000</v>
      </c>
      <c r="L159" s="31" t="n">
        <f aca="false">ROUND($L$1*(E159+I159-J159-K159),0)</f>
        <v>8000488</v>
      </c>
      <c r="M159" s="31" t="n">
        <f aca="false">E159+I159-J159-K159+L159</f>
        <v>1422977944.44381</v>
      </c>
      <c r="N159" s="32" t="n">
        <f aca="false">HLOOKUP(ROUND(AVERAGE(M147:M158)/10^6,0),Assumption!$B$2:$E$3,2,1)*MAX((AVERAGE(M147:M158)-250*10^6),0)</f>
        <v>6174872.05123126</v>
      </c>
      <c r="O159" s="31" t="n">
        <f aca="false">M159+N159</f>
        <v>1429152816.49505</v>
      </c>
      <c r="P159" s="31" t="n">
        <f aca="false">IF(A159=1,SA,MAX(0,SA-M158))</f>
        <v>0</v>
      </c>
      <c r="S159" s="2" t="n">
        <v>1</v>
      </c>
      <c r="T159" s="2" t="n">
        <v>1</v>
      </c>
      <c r="U159" s="2" t="n">
        <v>1</v>
      </c>
      <c r="V159" s="33" t="n">
        <v>1</v>
      </c>
    </row>
    <row r="160" customFormat="false" ht="15.75" hidden="false" customHeight="true" outlineLevel="0" collapsed="false">
      <c r="A160" s="2" t="n">
        <v>158</v>
      </c>
      <c r="B160" s="2" t="n">
        <v>14</v>
      </c>
      <c r="C160" s="2" t="n">
        <f aca="false">A160-(B160-1)*12</f>
        <v>2</v>
      </c>
      <c r="D160" s="2" t="n">
        <f aca="false">'thong tin khach hang'!$B$4+B160-1</f>
        <v>15</v>
      </c>
      <c r="E160" s="31" t="n">
        <f aca="false">IF(A160=1,0,O159)</f>
        <v>1429152816.49505</v>
      </c>
      <c r="F160" s="2" t="n">
        <f aca="true">TP*VLOOKUP('thong tin khach hang'!$E$10,$X$2:$Z$5,3,0)*OFFSET($S160,0,VLOOKUP('thong tin khach hang'!$E$10,$X$2:$Z$5,2,0))</f>
        <v>0</v>
      </c>
      <c r="G160" s="2" t="n">
        <f aca="true">EP*VLOOKUP('thong tin khach hang'!$E$10,$X$2:$Z$5,3,0)*OFFSET($S160,0,VLOOKUP('thong tin khach hang'!$E$10,$X$2:$Z$5,2,0))</f>
        <v>0</v>
      </c>
      <c r="H160" s="2" t="n">
        <f aca="false">F160*HLOOKUP(B160,Assumption!$A$10:$G$12,2,1)+G160*HLOOKUP(B160,Assumption!$A$10:$G$12,3,1)</f>
        <v>0</v>
      </c>
      <c r="I160" s="2" t="n">
        <f aca="false">F160+G160-H160</f>
        <v>0</v>
      </c>
      <c r="J160" s="32" t="n">
        <f aca="false">VLOOKUP(D160,Assumption!$O$3:$Q$103,IF('thong tin khach hang'!$B$3="Nam",2,3),0)/12*P160</f>
        <v>0</v>
      </c>
      <c r="K160" s="2" t="n">
        <v>20000</v>
      </c>
      <c r="L160" s="31" t="n">
        <f aca="false">ROUND($L$1*(E160+I160-J160-K160),0)</f>
        <v>8080525</v>
      </c>
      <c r="M160" s="31" t="n">
        <f aca="false">E160+I160-J160-K160+L160</f>
        <v>1437213341.49505</v>
      </c>
      <c r="N160" s="32" t="n">
        <f aca="false">HLOOKUP(ROUND(AVERAGE(M148:M159)/10^6,0),Assumption!$B$2:$E$3,2,1)*MAX((AVERAGE(M148:M159)-250*10^6),0)</f>
        <v>6280889.2159844</v>
      </c>
      <c r="O160" s="31" t="n">
        <f aca="false">M160+N160</f>
        <v>1443494230.71103</v>
      </c>
      <c r="P160" s="31" t="n">
        <f aca="false">IF(A160=1,SA,MAX(0,SA-M159))</f>
        <v>0</v>
      </c>
      <c r="S160" s="2" t="n">
        <v>0</v>
      </c>
      <c r="T160" s="2" t="n">
        <v>0</v>
      </c>
      <c r="U160" s="2" t="n">
        <v>0</v>
      </c>
      <c r="V160" s="33" t="n">
        <v>1</v>
      </c>
    </row>
    <row r="161" customFormat="false" ht="15.75" hidden="false" customHeight="true" outlineLevel="0" collapsed="false">
      <c r="A161" s="2" t="n">
        <v>159</v>
      </c>
      <c r="B161" s="2" t="n">
        <v>14</v>
      </c>
      <c r="C161" s="2" t="n">
        <f aca="false">A161-(B161-1)*12</f>
        <v>3</v>
      </c>
      <c r="D161" s="2" t="n">
        <f aca="false">'thong tin khach hang'!$B$4+B161-1</f>
        <v>15</v>
      </c>
      <c r="E161" s="31" t="n">
        <f aca="false">IF(A161=1,0,O160)</f>
        <v>1443494230.71103</v>
      </c>
      <c r="F161" s="2" t="n">
        <f aca="true">TP*VLOOKUP('thong tin khach hang'!$E$10,$X$2:$Z$5,3,0)*OFFSET($S161,0,VLOOKUP('thong tin khach hang'!$E$10,$X$2:$Z$5,2,0))</f>
        <v>0</v>
      </c>
      <c r="G161" s="2" t="n">
        <f aca="true">EP*VLOOKUP('thong tin khach hang'!$E$10,$X$2:$Z$5,3,0)*OFFSET($S161,0,VLOOKUP('thong tin khach hang'!$E$10,$X$2:$Z$5,2,0))</f>
        <v>0</v>
      </c>
      <c r="H161" s="2" t="n">
        <f aca="false">F161*HLOOKUP(B161,Assumption!$A$10:$G$12,2,1)+G161*HLOOKUP(B161,Assumption!$A$10:$G$12,3,1)</f>
        <v>0</v>
      </c>
      <c r="I161" s="2" t="n">
        <f aca="false">F161+G161-H161</f>
        <v>0</v>
      </c>
      <c r="J161" s="32" t="n">
        <f aca="false">VLOOKUP(D161,Assumption!$O$3:$Q$103,IF('thong tin khach hang'!$B$3="Nam",2,3),0)/12*P161</f>
        <v>0</v>
      </c>
      <c r="K161" s="2" t="n">
        <v>20000</v>
      </c>
      <c r="L161" s="31" t="n">
        <f aca="false">ROUND($L$1*(E161+I161-J161-K161),0)</f>
        <v>8161613</v>
      </c>
      <c r="M161" s="31" t="n">
        <f aca="false">E161+I161-J161-K161+L161</f>
        <v>1451635843.71103</v>
      </c>
      <c r="N161" s="32" t="n">
        <f aca="false">HLOOKUP(ROUND(AVERAGE(M149:M160)/10^6,0),Assumption!$B$2:$E$3,2,1)*MAX((AVERAGE(M149:M160)-250*10^6),0)</f>
        <v>6388094.2488561</v>
      </c>
      <c r="O161" s="31" t="n">
        <f aca="false">M161+N161</f>
        <v>1458023937.95989</v>
      </c>
      <c r="P161" s="31" t="n">
        <f aca="false">IF(A161=1,SA,MAX(0,SA-M160))</f>
        <v>0</v>
      </c>
      <c r="S161" s="2" t="n">
        <v>0</v>
      </c>
      <c r="T161" s="2" t="n">
        <v>0</v>
      </c>
      <c r="U161" s="2" t="n">
        <v>0</v>
      </c>
      <c r="V161" s="33" t="n">
        <v>1</v>
      </c>
    </row>
    <row r="162" customFormat="false" ht="15.75" hidden="false" customHeight="true" outlineLevel="0" collapsed="false">
      <c r="A162" s="2" t="n">
        <v>160</v>
      </c>
      <c r="B162" s="2" t="n">
        <v>14</v>
      </c>
      <c r="C162" s="2" t="n">
        <f aca="false">A162-(B162-1)*12</f>
        <v>4</v>
      </c>
      <c r="D162" s="2" t="n">
        <f aca="false">'thong tin khach hang'!$B$4+B162-1</f>
        <v>15</v>
      </c>
      <c r="E162" s="31" t="n">
        <f aca="false">IF(A162=1,0,O161)</f>
        <v>1458023937.95989</v>
      </c>
      <c r="F162" s="2" t="n">
        <f aca="true">TP*VLOOKUP('thong tin khach hang'!$E$10,$X$2:$Z$5,3,0)*OFFSET($S162,0,VLOOKUP('thong tin khach hang'!$E$10,$X$2:$Z$5,2,0))</f>
        <v>0</v>
      </c>
      <c r="G162" s="2" t="n">
        <f aca="true">EP*VLOOKUP('thong tin khach hang'!$E$10,$X$2:$Z$5,3,0)*OFFSET($S162,0,VLOOKUP('thong tin khach hang'!$E$10,$X$2:$Z$5,2,0))</f>
        <v>0</v>
      </c>
      <c r="H162" s="2" t="n">
        <f aca="false">F162*HLOOKUP(B162,Assumption!$A$10:$G$12,2,1)+G162*HLOOKUP(B162,Assumption!$A$10:$G$12,3,1)</f>
        <v>0</v>
      </c>
      <c r="I162" s="2" t="n">
        <f aca="false">F162+G162-H162</f>
        <v>0</v>
      </c>
      <c r="J162" s="32" t="n">
        <f aca="false">VLOOKUP(D162,Assumption!$O$3:$Q$103,IF('thong tin khach hang'!$B$3="Nam",2,3),0)/12*P162</f>
        <v>0</v>
      </c>
      <c r="K162" s="2" t="n">
        <v>20000</v>
      </c>
      <c r="L162" s="31" t="n">
        <f aca="false">ROUND($L$1*(E162+I162-J162-K162),0)</f>
        <v>8243766</v>
      </c>
      <c r="M162" s="31" t="n">
        <f aca="false">E162+I162-J162-K162+L162</f>
        <v>1466247703.95989</v>
      </c>
      <c r="N162" s="32" t="n">
        <f aca="false">HLOOKUP(ROUND(AVERAGE(M150:M161)/10^6,0),Assumption!$B$2:$E$3,2,1)*MAX((AVERAGE(M150:M161)-250*10^6),0)</f>
        <v>6496502.54068523</v>
      </c>
      <c r="O162" s="31" t="n">
        <f aca="false">M162+N162</f>
        <v>1472744206.50057</v>
      </c>
      <c r="P162" s="31" t="n">
        <f aca="false">IF(A162=1,SA,MAX(0,SA-M161))</f>
        <v>0</v>
      </c>
      <c r="S162" s="2" t="n">
        <v>0</v>
      </c>
      <c r="T162" s="2" t="n">
        <v>0</v>
      </c>
      <c r="U162" s="2" t="n">
        <v>1</v>
      </c>
      <c r="V162" s="33" t="n">
        <v>1</v>
      </c>
    </row>
    <row r="163" customFormat="false" ht="15.75" hidden="false" customHeight="true" outlineLevel="0" collapsed="false">
      <c r="A163" s="2" t="n">
        <v>161</v>
      </c>
      <c r="B163" s="2" t="n">
        <v>14</v>
      </c>
      <c r="C163" s="2" t="n">
        <f aca="false">A163-(B163-1)*12</f>
        <v>5</v>
      </c>
      <c r="D163" s="2" t="n">
        <f aca="false">'thong tin khach hang'!$B$4+B163-1</f>
        <v>15</v>
      </c>
      <c r="E163" s="31" t="n">
        <f aca="false">IF(A163=1,0,O162)</f>
        <v>1472744206.50057</v>
      </c>
      <c r="F163" s="2" t="n">
        <f aca="true">TP*VLOOKUP('thong tin khach hang'!$E$10,$X$2:$Z$5,3,0)*OFFSET($S163,0,VLOOKUP('thong tin khach hang'!$E$10,$X$2:$Z$5,2,0))</f>
        <v>0</v>
      </c>
      <c r="G163" s="2" t="n">
        <f aca="true">EP*VLOOKUP('thong tin khach hang'!$E$10,$X$2:$Z$5,3,0)*OFFSET($S163,0,VLOOKUP('thong tin khach hang'!$E$10,$X$2:$Z$5,2,0))</f>
        <v>0</v>
      </c>
      <c r="H163" s="2" t="n">
        <f aca="false">F163*HLOOKUP(B163,Assumption!$A$10:$G$12,2,1)+G163*HLOOKUP(B163,Assumption!$A$10:$G$12,3,1)</f>
        <v>0</v>
      </c>
      <c r="I163" s="2" t="n">
        <f aca="false">F163+G163-H163</f>
        <v>0</v>
      </c>
      <c r="J163" s="32" t="n">
        <f aca="false">VLOOKUP(D163,Assumption!$O$3:$Q$103,IF('thong tin khach hang'!$B$3="Nam",2,3),0)/12*P163</f>
        <v>0</v>
      </c>
      <c r="K163" s="2" t="n">
        <v>20000</v>
      </c>
      <c r="L163" s="31" t="n">
        <f aca="false">ROUND($L$1*(E163+I163-J163-K163),0)</f>
        <v>8326997</v>
      </c>
      <c r="M163" s="31" t="n">
        <f aca="false">E163+I163-J163-K163+L163</f>
        <v>1481051203.50057</v>
      </c>
      <c r="N163" s="32" t="n">
        <f aca="false">HLOOKUP(ROUND(AVERAGE(M151:M162)/10^6,0),Assumption!$B$2:$E$3,2,1)*MAX((AVERAGE(M151:M162)-250*10^6),0)</f>
        <v>6606129.32687863</v>
      </c>
      <c r="O163" s="31" t="n">
        <f aca="false">M163+N163</f>
        <v>1487657332.82745</v>
      </c>
      <c r="P163" s="31" t="n">
        <f aca="false">IF(A163=1,SA,MAX(0,SA-M162))</f>
        <v>0</v>
      </c>
      <c r="S163" s="2" t="n">
        <v>0</v>
      </c>
      <c r="T163" s="2" t="n">
        <v>0</v>
      </c>
      <c r="U163" s="2" t="n">
        <v>0</v>
      </c>
      <c r="V163" s="33" t="n">
        <v>1</v>
      </c>
    </row>
    <row r="164" customFormat="false" ht="15.75" hidden="false" customHeight="true" outlineLevel="0" collapsed="false">
      <c r="A164" s="2" t="n">
        <v>162</v>
      </c>
      <c r="B164" s="2" t="n">
        <v>14</v>
      </c>
      <c r="C164" s="2" t="n">
        <f aca="false">A164-(B164-1)*12</f>
        <v>6</v>
      </c>
      <c r="D164" s="2" t="n">
        <f aca="false">'thong tin khach hang'!$B$4+B164-1</f>
        <v>15</v>
      </c>
      <c r="E164" s="31" t="n">
        <f aca="false">IF(A164=1,0,O163)</f>
        <v>1487657332.82745</v>
      </c>
      <c r="F164" s="2" t="n">
        <f aca="true">TP*VLOOKUP('thong tin khach hang'!$E$10,$X$2:$Z$5,3,0)*OFFSET($S164,0,VLOOKUP('thong tin khach hang'!$E$10,$X$2:$Z$5,2,0))</f>
        <v>0</v>
      </c>
      <c r="G164" s="2" t="n">
        <f aca="true">EP*VLOOKUP('thong tin khach hang'!$E$10,$X$2:$Z$5,3,0)*OFFSET($S164,0,VLOOKUP('thong tin khach hang'!$E$10,$X$2:$Z$5,2,0))</f>
        <v>0</v>
      </c>
      <c r="H164" s="2" t="n">
        <f aca="false">F164*HLOOKUP(B164,Assumption!$A$10:$G$12,2,1)+G164*HLOOKUP(B164,Assumption!$A$10:$G$12,3,1)</f>
        <v>0</v>
      </c>
      <c r="I164" s="2" t="n">
        <f aca="false">F164+G164-H164</f>
        <v>0</v>
      </c>
      <c r="J164" s="32" t="n">
        <f aca="false">VLOOKUP(D164,Assumption!$O$3:$Q$103,IF('thong tin khach hang'!$B$3="Nam",2,3),0)/12*P164</f>
        <v>0</v>
      </c>
      <c r="K164" s="2" t="n">
        <v>20000</v>
      </c>
      <c r="L164" s="31" t="n">
        <f aca="false">ROUND($L$1*(E164+I164-J164-K164),0)</f>
        <v>8411318</v>
      </c>
      <c r="M164" s="31" t="n">
        <f aca="false">E164+I164-J164-K164+L164</f>
        <v>1496048650.82745</v>
      </c>
      <c r="N164" s="32" t="n">
        <f aca="false">HLOOKUP(ROUND(AVERAGE(M152:M163)/10^6,0),Assumption!$B$2:$E$3,2,1)*MAX((AVERAGE(M152:M163)-250*10^6),0)</f>
        <v>6716989.68109711</v>
      </c>
      <c r="O164" s="31" t="n">
        <f aca="false">M164+N164</f>
        <v>1502765640.50855</v>
      </c>
      <c r="P164" s="31" t="n">
        <f aca="false">IF(A164=1,SA,MAX(0,SA-M163))</f>
        <v>0</v>
      </c>
      <c r="S164" s="2" t="n">
        <v>0</v>
      </c>
      <c r="T164" s="2" t="n">
        <v>0</v>
      </c>
      <c r="U164" s="2" t="n">
        <v>0</v>
      </c>
      <c r="V164" s="33" t="n">
        <v>1</v>
      </c>
    </row>
    <row r="165" customFormat="false" ht="15.75" hidden="false" customHeight="true" outlineLevel="0" collapsed="false">
      <c r="A165" s="2" t="n">
        <v>163</v>
      </c>
      <c r="B165" s="2" t="n">
        <v>14</v>
      </c>
      <c r="C165" s="2" t="n">
        <f aca="false">A165-(B165-1)*12</f>
        <v>7</v>
      </c>
      <c r="D165" s="2" t="n">
        <f aca="false">'thong tin khach hang'!$B$4+B165-1</f>
        <v>15</v>
      </c>
      <c r="E165" s="31" t="n">
        <f aca="false">IF(A165=1,0,O164)</f>
        <v>1502765640.50855</v>
      </c>
      <c r="F165" s="2" t="n">
        <f aca="true">TP*VLOOKUP('thong tin khach hang'!$E$10,$X$2:$Z$5,3,0)*OFFSET($S165,0,VLOOKUP('thong tin khach hang'!$E$10,$X$2:$Z$5,2,0))</f>
        <v>0</v>
      </c>
      <c r="G165" s="2" t="n">
        <f aca="true">EP*VLOOKUP('thong tin khach hang'!$E$10,$X$2:$Z$5,3,0)*OFFSET($S165,0,VLOOKUP('thong tin khach hang'!$E$10,$X$2:$Z$5,2,0))</f>
        <v>0</v>
      </c>
      <c r="H165" s="2" t="n">
        <f aca="false">F165*HLOOKUP(B165,Assumption!$A$10:$G$12,2,1)+G165*HLOOKUP(B165,Assumption!$A$10:$G$12,3,1)</f>
        <v>0</v>
      </c>
      <c r="I165" s="2" t="n">
        <f aca="false">F165+G165-H165</f>
        <v>0</v>
      </c>
      <c r="J165" s="32" t="n">
        <f aca="false">VLOOKUP(D165,Assumption!$O$3:$Q$103,IF('thong tin khach hang'!$B$3="Nam",2,3),0)/12*P165</f>
        <v>0</v>
      </c>
      <c r="K165" s="2" t="n">
        <v>20000</v>
      </c>
      <c r="L165" s="31" t="n">
        <f aca="false">ROUND($L$1*(E165+I165-J165-K165),0)</f>
        <v>8496742</v>
      </c>
      <c r="M165" s="31" t="n">
        <f aca="false">E165+I165-J165-K165+L165</f>
        <v>1511242382.50855</v>
      </c>
      <c r="N165" s="32" t="n">
        <f aca="false">HLOOKUP(ROUND(AVERAGE(M153:M164)/10^6,0),Assumption!$B$2:$E$3,2,1)*MAX((AVERAGE(M153:M164)-250*10^6),0)</f>
        <v>6829098.50649126</v>
      </c>
      <c r="O165" s="31" t="n">
        <f aca="false">M165+N165</f>
        <v>1518071481.01504</v>
      </c>
      <c r="P165" s="31" t="n">
        <f aca="false">IF(A165=1,SA,MAX(0,SA-M164))</f>
        <v>0</v>
      </c>
      <c r="S165" s="2" t="n">
        <v>0</v>
      </c>
      <c r="T165" s="2" t="n">
        <v>1</v>
      </c>
      <c r="U165" s="2" t="n">
        <v>1</v>
      </c>
      <c r="V165" s="33" t="n">
        <v>1</v>
      </c>
    </row>
    <row r="166" customFormat="false" ht="15.75" hidden="false" customHeight="true" outlineLevel="0" collapsed="false">
      <c r="A166" s="2" t="n">
        <v>164</v>
      </c>
      <c r="B166" s="2" t="n">
        <v>14</v>
      </c>
      <c r="C166" s="2" t="n">
        <f aca="false">A166-(B166-1)*12</f>
        <v>8</v>
      </c>
      <c r="D166" s="2" t="n">
        <f aca="false">'thong tin khach hang'!$B$4+B166-1</f>
        <v>15</v>
      </c>
      <c r="E166" s="31" t="n">
        <f aca="false">IF(A166=1,0,O165)</f>
        <v>1518071481.01504</v>
      </c>
      <c r="F166" s="2" t="n">
        <f aca="true">TP*VLOOKUP('thong tin khach hang'!$E$10,$X$2:$Z$5,3,0)*OFFSET($S166,0,VLOOKUP('thong tin khach hang'!$E$10,$X$2:$Z$5,2,0))</f>
        <v>0</v>
      </c>
      <c r="G166" s="2" t="n">
        <f aca="true">EP*VLOOKUP('thong tin khach hang'!$E$10,$X$2:$Z$5,3,0)*OFFSET($S166,0,VLOOKUP('thong tin khach hang'!$E$10,$X$2:$Z$5,2,0))</f>
        <v>0</v>
      </c>
      <c r="H166" s="2" t="n">
        <f aca="false">F166*HLOOKUP(B166,Assumption!$A$10:$G$12,2,1)+G166*HLOOKUP(B166,Assumption!$A$10:$G$12,3,1)</f>
        <v>0</v>
      </c>
      <c r="I166" s="2" t="n">
        <f aca="false">F166+G166-H166</f>
        <v>0</v>
      </c>
      <c r="J166" s="32" t="n">
        <f aca="false">VLOOKUP(D166,Assumption!$O$3:$Q$103,IF('thong tin khach hang'!$B$3="Nam",2,3),0)/12*P166</f>
        <v>0</v>
      </c>
      <c r="K166" s="2" t="n">
        <v>20000</v>
      </c>
      <c r="L166" s="31" t="n">
        <f aca="false">ROUND($L$1*(E166+I166-J166-K166),0)</f>
        <v>8583284</v>
      </c>
      <c r="M166" s="31" t="n">
        <f aca="false">E166+I166-J166-K166+L166</f>
        <v>1526634765.01504</v>
      </c>
      <c r="N166" s="32" t="n">
        <f aca="false">HLOOKUP(ROUND(AVERAGE(M154:M165)/10^6,0),Assumption!$B$2:$E$3,2,1)*MAX((AVERAGE(M154:M165)-250*10^6),0)</f>
        <v>6942470.52697676</v>
      </c>
      <c r="O166" s="31" t="n">
        <f aca="false">M166+N166</f>
        <v>1533577235.54202</v>
      </c>
      <c r="P166" s="31" t="n">
        <f aca="false">IF(A166=1,SA,MAX(0,SA-M165))</f>
        <v>0</v>
      </c>
      <c r="S166" s="2" t="n">
        <v>0</v>
      </c>
      <c r="T166" s="2" t="n">
        <v>0</v>
      </c>
      <c r="U166" s="2" t="n">
        <v>0</v>
      </c>
      <c r="V166" s="33" t="n">
        <v>1</v>
      </c>
    </row>
    <row r="167" customFormat="false" ht="15.75" hidden="false" customHeight="true" outlineLevel="0" collapsed="false">
      <c r="A167" s="2" t="n">
        <v>165</v>
      </c>
      <c r="B167" s="2" t="n">
        <v>14</v>
      </c>
      <c r="C167" s="2" t="n">
        <f aca="false">A167-(B167-1)*12</f>
        <v>9</v>
      </c>
      <c r="D167" s="2" t="n">
        <f aca="false">'thong tin khach hang'!$B$4+B167-1</f>
        <v>15</v>
      </c>
      <c r="E167" s="31" t="n">
        <f aca="false">IF(A167=1,0,O166)</f>
        <v>1533577235.54202</v>
      </c>
      <c r="F167" s="2" t="n">
        <f aca="true">TP*VLOOKUP('thong tin khach hang'!$E$10,$X$2:$Z$5,3,0)*OFFSET($S167,0,VLOOKUP('thong tin khach hang'!$E$10,$X$2:$Z$5,2,0))</f>
        <v>0</v>
      </c>
      <c r="G167" s="2" t="n">
        <f aca="true">EP*VLOOKUP('thong tin khach hang'!$E$10,$X$2:$Z$5,3,0)*OFFSET($S167,0,VLOOKUP('thong tin khach hang'!$E$10,$X$2:$Z$5,2,0))</f>
        <v>0</v>
      </c>
      <c r="H167" s="2" t="n">
        <f aca="false">F167*HLOOKUP(B167,Assumption!$A$10:$G$12,2,1)+G167*HLOOKUP(B167,Assumption!$A$10:$G$12,3,1)</f>
        <v>0</v>
      </c>
      <c r="I167" s="2" t="n">
        <f aca="false">F167+G167-H167</f>
        <v>0</v>
      </c>
      <c r="J167" s="32" t="n">
        <f aca="false">VLOOKUP(D167,Assumption!$O$3:$Q$103,IF('thong tin khach hang'!$B$3="Nam",2,3),0)/12*P167</f>
        <v>0</v>
      </c>
      <c r="K167" s="2" t="n">
        <v>20000</v>
      </c>
      <c r="L167" s="31" t="n">
        <f aca="false">ROUND($L$1*(E167+I167-J167-K167),0)</f>
        <v>8670956</v>
      </c>
      <c r="M167" s="31" t="n">
        <f aca="false">E167+I167-J167-K167+L167</f>
        <v>1542228191.54202</v>
      </c>
      <c r="N167" s="32" t="n">
        <f aca="false">HLOOKUP(ROUND(AVERAGE(M155:M166)/10^6,0),Assumption!$B$2:$E$3,2,1)*MAX((AVERAGE(M155:M166)-250*10^6),0)</f>
        <v>7057120.28053635</v>
      </c>
      <c r="O167" s="31" t="n">
        <f aca="false">M167+N167</f>
        <v>1549285311.82255</v>
      </c>
      <c r="P167" s="31" t="n">
        <f aca="false">IF(A167=1,SA,MAX(0,SA-M166))</f>
        <v>0</v>
      </c>
      <c r="S167" s="2" t="n">
        <v>0</v>
      </c>
      <c r="T167" s="2" t="n">
        <v>0</v>
      </c>
      <c r="U167" s="2" t="n">
        <v>0</v>
      </c>
      <c r="V167" s="33" t="n">
        <v>1</v>
      </c>
    </row>
    <row r="168" customFormat="false" ht="15.75" hidden="false" customHeight="true" outlineLevel="0" collapsed="false">
      <c r="A168" s="2" t="n">
        <v>166</v>
      </c>
      <c r="B168" s="2" t="n">
        <v>14</v>
      </c>
      <c r="C168" s="2" t="n">
        <f aca="false">A168-(B168-1)*12</f>
        <v>10</v>
      </c>
      <c r="D168" s="2" t="n">
        <f aca="false">'thong tin khach hang'!$B$4+B168-1</f>
        <v>15</v>
      </c>
      <c r="E168" s="31" t="n">
        <f aca="false">IF(A168=1,0,O167)</f>
        <v>1549285311.82255</v>
      </c>
      <c r="F168" s="2" t="n">
        <f aca="true">TP*VLOOKUP('thong tin khach hang'!$E$10,$X$2:$Z$5,3,0)*OFFSET($S168,0,VLOOKUP('thong tin khach hang'!$E$10,$X$2:$Z$5,2,0))</f>
        <v>0</v>
      </c>
      <c r="G168" s="2" t="n">
        <f aca="true">EP*VLOOKUP('thong tin khach hang'!$E$10,$X$2:$Z$5,3,0)*OFFSET($S168,0,VLOOKUP('thong tin khach hang'!$E$10,$X$2:$Z$5,2,0))</f>
        <v>0</v>
      </c>
      <c r="H168" s="2" t="n">
        <f aca="false">F168*HLOOKUP(B168,Assumption!$A$10:$G$12,2,1)+G168*HLOOKUP(B168,Assumption!$A$10:$G$12,3,1)</f>
        <v>0</v>
      </c>
      <c r="I168" s="2" t="n">
        <f aca="false">F168+G168-H168</f>
        <v>0</v>
      </c>
      <c r="J168" s="32" t="n">
        <f aca="false">VLOOKUP(D168,Assumption!$O$3:$Q$103,IF('thong tin khach hang'!$B$3="Nam",2,3),0)/12*P168</f>
        <v>0</v>
      </c>
      <c r="K168" s="2" t="n">
        <v>20000</v>
      </c>
      <c r="L168" s="31" t="n">
        <f aca="false">ROUND($L$1*(E168+I168-J168-K168),0)</f>
        <v>8759771</v>
      </c>
      <c r="M168" s="31" t="n">
        <f aca="false">E168+I168-J168-K168+L168</f>
        <v>1558025082.82255</v>
      </c>
      <c r="N168" s="32" t="n">
        <f aca="false">HLOOKUP(ROUND(AVERAGE(M156:M167)/10^6,0),Assumption!$B$2:$E$3,2,1)*MAX((AVERAGE(M156:M167)-250*10^6),0)</f>
        <v>7173062.1080352</v>
      </c>
      <c r="O168" s="31" t="n">
        <f aca="false">M168+N168</f>
        <v>1565198144.93059</v>
      </c>
      <c r="P168" s="31" t="n">
        <f aca="false">IF(A168=1,SA,MAX(0,SA-M167))</f>
        <v>0</v>
      </c>
      <c r="S168" s="2" t="n">
        <v>0</v>
      </c>
      <c r="T168" s="2" t="n">
        <v>0</v>
      </c>
      <c r="U168" s="2" t="n">
        <v>1</v>
      </c>
      <c r="V168" s="33" t="n">
        <v>1</v>
      </c>
    </row>
    <row r="169" customFormat="false" ht="15.75" hidden="false" customHeight="true" outlineLevel="0" collapsed="false">
      <c r="A169" s="2" t="n">
        <v>167</v>
      </c>
      <c r="B169" s="2" t="n">
        <v>14</v>
      </c>
      <c r="C169" s="2" t="n">
        <f aca="false">A169-(B169-1)*12</f>
        <v>11</v>
      </c>
      <c r="D169" s="2" t="n">
        <f aca="false">'thong tin khach hang'!$B$4+B169-1</f>
        <v>15</v>
      </c>
      <c r="E169" s="31" t="n">
        <f aca="false">IF(A169=1,0,O168)</f>
        <v>1565198144.93059</v>
      </c>
      <c r="F169" s="2" t="n">
        <f aca="true">TP*VLOOKUP('thong tin khach hang'!$E$10,$X$2:$Z$5,3,0)*OFFSET($S169,0,VLOOKUP('thong tin khach hang'!$E$10,$X$2:$Z$5,2,0))</f>
        <v>0</v>
      </c>
      <c r="G169" s="2" t="n">
        <f aca="true">EP*VLOOKUP('thong tin khach hang'!$E$10,$X$2:$Z$5,3,0)*OFFSET($S169,0,VLOOKUP('thong tin khach hang'!$E$10,$X$2:$Z$5,2,0))</f>
        <v>0</v>
      </c>
      <c r="H169" s="2" t="n">
        <f aca="false">F169*HLOOKUP(B169,Assumption!$A$10:$G$12,2,1)+G169*HLOOKUP(B169,Assumption!$A$10:$G$12,3,1)</f>
        <v>0</v>
      </c>
      <c r="I169" s="2" t="n">
        <f aca="false">F169+G169-H169</f>
        <v>0</v>
      </c>
      <c r="J169" s="32" t="n">
        <f aca="false">VLOOKUP(D169,Assumption!$O$3:$Q$103,IF('thong tin khach hang'!$B$3="Nam",2,3),0)/12*P169</f>
        <v>0</v>
      </c>
      <c r="K169" s="2" t="n">
        <v>20000</v>
      </c>
      <c r="L169" s="31" t="n">
        <f aca="false">ROUND($L$1*(E169+I169-J169-K169),0)</f>
        <v>8849745</v>
      </c>
      <c r="M169" s="31" t="n">
        <f aca="false">E169+I169-J169-K169+L169</f>
        <v>1574027889.93059</v>
      </c>
      <c r="N169" s="32" t="n">
        <f aca="false">HLOOKUP(ROUND(AVERAGE(M157:M168)/10^6,0),Assumption!$B$2:$E$3,2,1)*MAX((AVERAGE(M157:M168)-250*10^6),0)</f>
        <v>7290310.5231413</v>
      </c>
      <c r="O169" s="31" t="n">
        <f aca="false">M169+N169</f>
        <v>1581318200.45373</v>
      </c>
      <c r="P169" s="31" t="n">
        <f aca="false">IF(A169=1,SA,MAX(0,SA-M168))</f>
        <v>0</v>
      </c>
      <c r="S169" s="2" t="n">
        <v>0</v>
      </c>
      <c r="T169" s="2" t="n">
        <v>0</v>
      </c>
      <c r="U169" s="2" t="n">
        <v>0</v>
      </c>
      <c r="V169" s="33" t="n">
        <v>1</v>
      </c>
    </row>
    <row r="170" customFormat="false" ht="15.75" hidden="false" customHeight="true" outlineLevel="0" collapsed="false">
      <c r="A170" s="2" t="n">
        <v>168</v>
      </c>
      <c r="B170" s="2" t="n">
        <v>14</v>
      </c>
      <c r="C170" s="2" t="n">
        <f aca="false">A170-(B170-1)*12</f>
        <v>12</v>
      </c>
      <c r="D170" s="2" t="n">
        <f aca="false">'thong tin khach hang'!$B$4+B170-1</f>
        <v>15</v>
      </c>
      <c r="E170" s="31" t="n">
        <f aca="false">IF(A170=1,0,O169)</f>
        <v>1581318200.45373</v>
      </c>
      <c r="F170" s="2" t="n">
        <f aca="true">TP*VLOOKUP('thong tin khach hang'!$E$10,$X$2:$Z$5,3,0)*OFFSET($S170,0,VLOOKUP('thong tin khach hang'!$E$10,$X$2:$Z$5,2,0))</f>
        <v>0</v>
      </c>
      <c r="G170" s="2" t="n">
        <f aca="true">EP*VLOOKUP('thong tin khach hang'!$E$10,$X$2:$Z$5,3,0)*OFFSET($S170,0,VLOOKUP('thong tin khach hang'!$E$10,$X$2:$Z$5,2,0))</f>
        <v>0</v>
      </c>
      <c r="H170" s="2" t="n">
        <f aca="false">F170*HLOOKUP(B170,Assumption!$A$10:$G$12,2,1)+G170*HLOOKUP(B170,Assumption!$A$10:$G$12,3,1)</f>
        <v>0</v>
      </c>
      <c r="I170" s="2" t="n">
        <f aca="false">F170+G170-H170</f>
        <v>0</v>
      </c>
      <c r="J170" s="32" t="n">
        <f aca="false">VLOOKUP(D170,Assumption!$O$3:$Q$103,IF('thong tin khach hang'!$B$3="Nam",2,3),0)/12*P170</f>
        <v>0</v>
      </c>
      <c r="K170" s="2" t="n">
        <v>20000</v>
      </c>
      <c r="L170" s="31" t="n">
        <f aca="false">ROUND($L$1*(E170+I170-J170-K170),0)</f>
        <v>8940890</v>
      </c>
      <c r="M170" s="31" t="n">
        <f aca="false">E170+I170-J170-K170+L170</f>
        <v>1590239090.45373</v>
      </c>
      <c r="N170" s="32" t="n">
        <f aca="false">HLOOKUP(ROUND(AVERAGE(M158:M169)/10^6,0),Assumption!$B$2:$E$3,2,1)*MAX((AVERAGE(M158:M169)-250*10^6),0)</f>
        <v>7408880.21449449</v>
      </c>
      <c r="O170" s="31" t="n">
        <f aca="false">M170+N170</f>
        <v>1597647970.66822</v>
      </c>
      <c r="P170" s="31" t="n">
        <f aca="false">IF(A170=1,SA,MAX(0,SA-M169))</f>
        <v>0</v>
      </c>
      <c r="S170" s="2" t="n">
        <v>0</v>
      </c>
      <c r="T170" s="2" t="n">
        <v>0</v>
      </c>
      <c r="U170" s="2" t="n">
        <v>0</v>
      </c>
      <c r="V170" s="33" t="n">
        <v>1</v>
      </c>
    </row>
    <row r="171" customFormat="false" ht="15.75" hidden="false" customHeight="true" outlineLevel="0" collapsed="false">
      <c r="A171" s="2" t="n">
        <v>169</v>
      </c>
      <c r="B171" s="2" t="n">
        <v>15</v>
      </c>
      <c r="C171" s="2" t="n">
        <f aca="false">A171-(B171-1)*12</f>
        <v>1</v>
      </c>
      <c r="D171" s="2" t="n">
        <f aca="false">'thong tin khach hang'!$B$4+B171-1</f>
        <v>16</v>
      </c>
      <c r="E171" s="31" t="n">
        <f aca="false">IF(A171=1,0,O170)</f>
        <v>1597647970.66822</v>
      </c>
      <c r="F171" s="2" t="n">
        <f aca="true">TP*VLOOKUP('thong tin khach hang'!$E$10,$X$2:$Z$5,3,0)*OFFSET($S171,0,VLOOKUP('thong tin khach hang'!$E$10,$X$2:$Z$5,2,0))</f>
        <v>30000000</v>
      </c>
      <c r="G171" s="2" t="n">
        <f aca="true">EP*VLOOKUP('thong tin khach hang'!$E$10,$X$2:$Z$5,3,0)*OFFSET($S171,0,VLOOKUP('thong tin khach hang'!$E$10,$X$2:$Z$5,2,0))</f>
        <v>30000000</v>
      </c>
      <c r="H171" s="2" t="n">
        <f aca="false">F171*HLOOKUP(B171,Assumption!$A$10:$G$12,2,1)+G171*HLOOKUP(B171,Assumption!$A$10:$G$12,3,1)</f>
        <v>1500000</v>
      </c>
      <c r="I171" s="2" t="n">
        <f aca="false">F171+G171-H171</f>
        <v>58500000</v>
      </c>
      <c r="J171" s="32" t="n">
        <f aca="false">VLOOKUP(D171,Assumption!$O$3:$Q$103,IF('thong tin khach hang'!$B$3="Nam",2,3),0)/12*P171</f>
        <v>0</v>
      </c>
      <c r="K171" s="2" t="n">
        <v>20000</v>
      </c>
      <c r="L171" s="31" t="n">
        <f aca="false">ROUND($L$1*(E171+I171-J171-K171),0)</f>
        <v>9363988</v>
      </c>
      <c r="M171" s="31" t="n">
        <f aca="false">E171+I171-J171-K171+L171</f>
        <v>1665491958.66822</v>
      </c>
      <c r="N171" s="32" t="n">
        <f aca="false">HLOOKUP(ROUND(AVERAGE(M159:M170)/10^6,0),Assumption!$B$2:$E$3,2,1)*MAX((AVERAGE(M159:M170)-250*10^6),0)</f>
        <v>7528786.04510513</v>
      </c>
      <c r="O171" s="31" t="n">
        <f aca="false">M171+N171</f>
        <v>1673020744.71333</v>
      </c>
      <c r="P171" s="31" t="n">
        <f aca="false">IF(A171=1,SA,MAX(0,SA-M170))</f>
        <v>0</v>
      </c>
      <c r="S171" s="2" t="n">
        <v>1</v>
      </c>
      <c r="T171" s="2" t="n">
        <v>1</v>
      </c>
      <c r="U171" s="2" t="n">
        <v>1</v>
      </c>
      <c r="V171" s="33" t="n">
        <v>1</v>
      </c>
    </row>
    <row r="172" customFormat="false" ht="15.75" hidden="false" customHeight="true" outlineLevel="0" collapsed="false">
      <c r="A172" s="2" t="n">
        <v>170</v>
      </c>
      <c r="B172" s="2" t="n">
        <v>15</v>
      </c>
      <c r="C172" s="2" t="n">
        <f aca="false">A172-(B172-1)*12</f>
        <v>2</v>
      </c>
      <c r="D172" s="2" t="n">
        <f aca="false">'thong tin khach hang'!$B$4+B172-1</f>
        <v>16</v>
      </c>
      <c r="E172" s="31" t="n">
        <f aca="false">IF(A172=1,0,O171)</f>
        <v>1673020744.71333</v>
      </c>
      <c r="F172" s="2" t="n">
        <f aca="true">TP*VLOOKUP('thong tin khach hang'!$E$10,$X$2:$Z$5,3,0)*OFFSET($S172,0,VLOOKUP('thong tin khach hang'!$E$10,$X$2:$Z$5,2,0))</f>
        <v>0</v>
      </c>
      <c r="G172" s="2" t="n">
        <f aca="true">EP*VLOOKUP('thong tin khach hang'!$E$10,$X$2:$Z$5,3,0)*OFFSET($S172,0,VLOOKUP('thong tin khach hang'!$E$10,$X$2:$Z$5,2,0))</f>
        <v>0</v>
      </c>
      <c r="H172" s="2" t="n">
        <f aca="false">F172*HLOOKUP(B172,Assumption!$A$10:$G$12,2,1)+G172*HLOOKUP(B172,Assumption!$A$10:$G$12,3,1)</f>
        <v>0</v>
      </c>
      <c r="I172" s="2" t="n">
        <f aca="false">F172+G172-H172</f>
        <v>0</v>
      </c>
      <c r="J172" s="32" t="n">
        <f aca="false">VLOOKUP(D172,Assumption!$O$3:$Q$103,IF('thong tin khach hang'!$B$3="Nam",2,3),0)/12*P172</f>
        <v>0</v>
      </c>
      <c r="K172" s="2" t="n">
        <v>20000</v>
      </c>
      <c r="L172" s="31" t="n">
        <f aca="false">ROUND($L$1*(E172+I172-J172-K172),0)</f>
        <v>9459389</v>
      </c>
      <c r="M172" s="31" t="n">
        <f aca="false">E172+I172-J172-K172+L172</f>
        <v>1682460133.71333</v>
      </c>
      <c r="N172" s="32" t="n">
        <f aca="false">HLOOKUP(ROUND(AVERAGE(M160:M171)/10^6,0),Assumption!$B$2:$E$3,2,1)*MAX((AVERAGE(M160:M171)-250*10^6),0)</f>
        <v>7650043.05221733</v>
      </c>
      <c r="O172" s="31" t="n">
        <f aca="false">M172+N172</f>
        <v>1690110176.76554</v>
      </c>
      <c r="P172" s="31" t="n">
        <f aca="false">IF(A172=1,SA,MAX(0,SA-M171))</f>
        <v>0</v>
      </c>
      <c r="S172" s="2" t="n">
        <v>0</v>
      </c>
      <c r="T172" s="2" t="n">
        <v>0</v>
      </c>
      <c r="U172" s="2" t="n">
        <v>0</v>
      </c>
      <c r="V172" s="33" t="n">
        <v>1</v>
      </c>
    </row>
    <row r="173" customFormat="false" ht="15.75" hidden="false" customHeight="true" outlineLevel="0" collapsed="false">
      <c r="A173" s="2" t="n">
        <v>171</v>
      </c>
      <c r="B173" s="2" t="n">
        <v>15</v>
      </c>
      <c r="C173" s="2" t="n">
        <f aca="false">A173-(B173-1)*12</f>
        <v>3</v>
      </c>
      <c r="D173" s="2" t="n">
        <f aca="false">'thong tin khach hang'!$B$4+B173-1</f>
        <v>16</v>
      </c>
      <c r="E173" s="31" t="n">
        <f aca="false">IF(A173=1,0,O172)</f>
        <v>1690110176.76554</v>
      </c>
      <c r="F173" s="2" t="n">
        <f aca="true">TP*VLOOKUP('thong tin khach hang'!$E$10,$X$2:$Z$5,3,0)*OFFSET($S173,0,VLOOKUP('thong tin khach hang'!$E$10,$X$2:$Z$5,2,0))</f>
        <v>0</v>
      </c>
      <c r="G173" s="2" t="n">
        <f aca="true">EP*VLOOKUP('thong tin khach hang'!$E$10,$X$2:$Z$5,3,0)*OFFSET($S173,0,VLOOKUP('thong tin khach hang'!$E$10,$X$2:$Z$5,2,0))</f>
        <v>0</v>
      </c>
      <c r="H173" s="2" t="n">
        <f aca="false">F173*HLOOKUP(B173,Assumption!$A$10:$G$12,2,1)+G173*HLOOKUP(B173,Assumption!$A$10:$G$12,3,1)</f>
        <v>0</v>
      </c>
      <c r="I173" s="2" t="n">
        <f aca="false">F173+G173-H173</f>
        <v>0</v>
      </c>
      <c r="J173" s="32" t="n">
        <f aca="false">VLOOKUP(D173,Assumption!$O$3:$Q$103,IF('thong tin khach hang'!$B$3="Nam",2,3),0)/12*P173</f>
        <v>0</v>
      </c>
      <c r="K173" s="2" t="n">
        <v>20000</v>
      </c>
      <c r="L173" s="31" t="n">
        <f aca="false">ROUND($L$1*(E173+I173-J173-K173),0)</f>
        <v>9556016</v>
      </c>
      <c r="M173" s="31" t="n">
        <f aca="false">E173+I173-J173-K173+L173</f>
        <v>1699646192.76554</v>
      </c>
      <c r="N173" s="32" t="n">
        <f aca="false">HLOOKUP(ROUND(AVERAGE(M161:M172)/10^6,0),Assumption!$B$2:$E$3,2,1)*MAX((AVERAGE(M161:M172)-250*10^6),0)</f>
        <v>7772666.44832648</v>
      </c>
      <c r="O173" s="31" t="n">
        <f aca="false">M173+N173</f>
        <v>1707418859.21387</v>
      </c>
      <c r="P173" s="31" t="n">
        <f aca="false">IF(A173=1,SA,MAX(0,SA-M172))</f>
        <v>0</v>
      </c>
      <c r="S173" s="2" t="n">
        <v>0</v>
      </c>
      <c r="T173" s="2" t="n">
        <v>0</v>
      </c>
      <c r="U173" s="2" t="n">
        <v>0</v>
      </c>
      <c r="V173" s="33" t="n">
        <v>1</v>
      </c>
    </row>
    <row r="174" customFormat="false" ht="15.75" hidden="false" customHeight="true" outlineLevel="0" collapsed="false">
      <c r="A174" s="2" t="n">
        <v>172</v>
      </c>
      <c r="B174" s="2" t="n">
        <v>15</v>
      </c>
      <c r="C174" s="2" t="n">
        <f aca="false">A174-(B174-1)*12</f>
        <v>4</v>
      </c>
      <c r="D174" s="2" t="n">
        <f aca="false">'thong tin khach hang'!$B$4+B174-1</f>
        <v>16</v>
      </c>
      <c r="E174" s="31" t="n">
        <f aca="false">IF(A174=1,0,O173)</f>
        <v>1707418859.21387</v>
      </c>
      <c r="F174" s="2" t="n">
        <f aca="true">TP*VLOOKUP('thong tin khach hang'!$E$10,$X$2:$Z$5,3,0)*OFFSET($S174,0,VLOOKUP('thong tin khach hang'!$E$10,$X$2:$Z$5,2,0))</f>
        <v>0</v>
      </c>
      <c r="G174" s="2" t="n">
        <f aca="true">EP*VLOOKUP('thong tin khach hang'!$E$10,$X$2:$Z$5,3,0)*OFFSET($S174,0,VLOOKUP('thong tin khach hang'!$E$10,$X$2:$Z$5,2,0))</f>
        <v>0</v>
      </c>
      <c r="H174" s="2" t="n">
        <f aca="false">F174*HLOOKUP(B174,Assumption!$A$10:$G$12,2,1)+G174*HLOOKUP(B174,Assumption!$A$10:$G$12,3,1)</f>
        <v>0</v>
      </c>
      <c r="I174" s="2" t="n">
        <f aca="false">F174+G174-H174</f>
        <v>0</v>
      </c>
      <c r="J174" s="32" t="n">
        <f aca="false">VLOOKUP(D174,Assumption!$O$3:$Q$103,IF('thong tin khach hang'!$B$3="Nam",2,3),0)/12*P174</f>
        <v>0</v>
      </c>
      <c r="K174" s="2" t="n">
        <v>20000</v>
      </c>
      <c r="L174" s="31" t="n">
        <f aca="false">ROUND($L$1*(E174+I174-J174-K174),0)</f>
        <v>9653881</v>
      </c>
      <c r="M174" s="31" t="n">
        <f aca="false">E174+I174-J174-K174+L174</f>
        <v>1717052740.21387</v>
      </c>
      <c r="N174" s="32" t="n">
        <f aca="false">HLOOKUP(ROUND(AVERAGE(M162:M173)/10^6,0),Assumption!$B$2:$E$3,2,1)*MAX((AVERAGE(M162:M173)-250*10^6),0)</f>
        <v>7896671.62285373</v>
      </c>
      <c r="O174" s="31" t="n">
        <f aca="false">M174+N174</f>
        <v>1724949411.83673</v>
      </c>
      <c r="P174" s="31" t="n">
        <f aca="false">IF(A174=1,SA,MAX(0,SA-M173))</f>
        <v>0</v>
      </c>
      <c r="S174" s="2" t="n">
        <v>0</v>
      </c>
      <c r="T174" s="2" t="n">
        <v>0</v>
      </c>
      <c r="U174" s="2" t="n">
        <v>1</v>
      </c>
      <c r="V174" s="33" t="n">
        <v>1</v>
      </c>
    </row>
    <row r="175" customFormat="false" ht="15.75" hidden="false" customHeight="true" outlineLevel="0" collapsed="false">
      <c r="A175" s="2" t="n">
        <v>173</v>
      </c>
      <c r="B175" s="2" t="n">
        <v>15</v>
      </c>
      <c r="C175" s="2" t="n">
        <f aca="false">A175-(B175-1)*12</f>
        <v>5</v>
      </c>
      <c r="D175" s="2" t="n">
        <f aca="false">'thong tin khach hang'!$B$4+B175-1</f>
        <v>16</v>
      </c>
      <c r="E175" s="31" t="n">
        <f aca="false">IF(A175=1,0,O174)</f>
        <v>1724949411.83673</v>
      </c>
      <c r="F175" s="2" t="n">
        <f aca="true">TP*VLOOKUP('thong tin khach hang'!$E$10,$X$2:$Z$5,3,0)*OFFSET($S175,0,VLOOKUP('thong tin khach hang'!$E$10,$X$2:$Z$5,2,0))</f>
        <v>0</v>
      </c>
      <c r="G175" s="2" t="n">
        <f aca="true">EP*VLOOKUP('thong tin khach hang'!$E$10,$X$2:$Z$5,3,0)*OFFSET($S175,0,VLOOKUP('thong tin khach hang'!$E$10,$X$2:$Z$5,2,0))</f>
        <v>0</v>
      </c>
      <c r="H175" s="2" t="n">
        <f aca="false">F175*HLOOKUP(B175,Assumption!$A$10:$G$12,2,1)+G175*HLOOKUP(B175,Assumption!$A$10:$G$12,3,1)</f>
        <v>0</v>
      </c>
      <c r="I175" s="2" t="n">
        <f aca="false">F175+G175-H175</f>
        <v>0</v>
      </c>
      <c r="J175" s="32" t="n">
        <f aca="false">VLOOKUP(D175,Assumption!$O$3:$Q$103,IF('thong tin khach hang'!$B$3="Nam",2,3),0)/12*P175</f>
        <v>0</v>
      </c>
      <c r="K175" s="2" t="n">
        <v>20000</v>
      </c>
      <c r="L175" s="31" t="n">
        <f aca="false">ROUND($L$1*(E175+I175-J175-K175),0)</f>
        <v>9753002</v>
      </c>
      <c r="M175" s="31" t="n">
        <f aca="false">E175+I175-J175-K175+L175</f>
        <v>1734682413.83673</v>
      </c>
      <c r="N175" s="32" t="n">
        <f aca="false">HLOOKUP(ROUND(AVERAGE(M163:M174)/10^6,0),Assumption!$B$2:$E$3,2,1)*MAX((AVERAGE(M163:M174)-250*10^6),0)</f>
        <v>8022074.14098073</v>
      </c>
      <c r="O175" s="31" t="n">
        <f aca="false">M175+N175</f>
        <v>1742704487.97771</v>
      </c>
      <c r="P175" s="31" t="n">
        <f aca="false">IF(A175=1,SA,MAX(0,SA-M174))</f>
        <v>0</v>
      </c>
      <c r="S175" s="2" t="n">
        <v>0</v>
      </c>
      <c r="T175" s="2" t="n">
        <v>0</v>
      </c>
      <c r="U175" s="2" t="n">
        <v>0</v>
      </c>
      <c r="V175" s="33" t="n">
        <v>1</v>
      </c>
    </row>
    <row r="176" customFormat="false" ht="15.75" hidden="false" customHeight="true" outlineLevel="0" collapsed="false">
      <c r="A176" s="2" t="n">
        <v>174</v>
      </c>
      <c r="B176" s="2" t="n">
        <v>15</v>
      </c>
      <c r="C176" s="2" t="n">
        <f aca="false">A176-(B176-1)*12</f>
        <v>6</v>
      </c>
      <c r="D176" s="2" t="n">
        <f aca="false">'thong tin khach hang'!$B$4+B176-1</f>
        <v>16</v>
      </c>
      <c r="E176" s="31" t="n">
        <f aca="false">IF(A176=1,0,O175)</f>
        <v>1742704487.97771</v>
      </c>
      <c r="F176" s="2" t="n">
        <f aca="true">TP*VLOOKUP('thong tin khach hang'!$E$10,$X$2:$Z$5,3,0)*OFFSET($S176,0,VLOOKUP('thong tin khach hang'!$E$10,$X$2:$Z$5,2,0))</f>
        <v>0</v>
      </c>
      <c r="G176" s="2" t="n">
        <f aca="true">EP*VLOOKUP('thong tin khach hang'!$E$10,$X$2:$Z$5,3,0)*OFFSET($S176,0,VLOOKUP('thong tin khach hang'!$E$10,$X$2:$Z$5,2,0))</f>
        <v>0</v>
      </c>
      <c r="H176" s="2" t="n">
        <f aca="false">F176*HLOOKUP(B176,Assumption!$A$10:$G$12,2,1)+G176*HLOOKUP(B176,Assumption!$A$10:$G$12,3,1)</f>
        <v>0</v>
      </c>
      <c r="I176" s="2" t="n">
        <f aca="false">F176+G176-H176</f>
        <v>0</v>
      </c>
      <c r="J176" s="32" t="n">
        <f aca="false">VLOOKUP(D176,Assumption!$O$3:$Q$103,IF('thong tin khach hang'!$B$3="Nam",2,3),0)/12*P176</f>
        <v>0</v>
      </c>
      <c r="K176" s="2" t="n">
        <v>20000</v>
      </c>
      <c r="L176" s="31" t="n">
        <f aca="false">ROUND($L$1*(E176+I176-J176-K176),0)</f>
        <v>9853391</v>
      </c>
      <c r="M176" s="31" t="n">
        <f aca="false">E176+I176-J176-K176+L176</f>
        <v>1752537878.97771</v>
      </c>
      <c r="N176" s="32" t="n">
        <f aca="false">HLOOKUP(ROUND(AVERAGE(M164:M175)/10^6,0),Assumption!$B$2:$E$3,2,1)*MAX((AVERAGE(M164:M175)-250*10^6),0)</f>
        <v>8148889.7461488</v>
      </c>
      <c r="O176" s="31" t="n">
        <f aca="false">M176+N176</f>
        <v>1760686768.72385</v>
      </c>
      <c r="P176" s="31" t="n">
        <f aca="false">IF(A176=1,SA,MAX(0,SA-M175))</f>
        <v>0</v>
      </c>
      <c r="S176" s="2" t="n">
        <v>0</v>
      </c>
      <c r="T176" s="2" t="n">
        <v>0</v>
      </c>
      <c r="U176" s="2" t="n">
        <v>0</v>
      </c>
      <c r="V176" s="33" t="n">
        <v>1</v>
      </c>
    </row>
    <row r="177" customFormat="false" ht="15.75" hidden="false" customHeight="true" outlineLevel="0" collapsed="false">
      <c r="A177" s="2" t="n">
        <v>175</v>
      </c>
      <c r="B177" s="2" t="n">
        <v>15</v>
      </c>
      <c r="C177" s="2" t="n">
        <f aca="false">A177-(B177-1)*12</f>
        <v>7</v>
      </c>
      <c r="D177" s="2" t="n">
        <f aca="false">'thong tin khach hang'!$B$4+B177-1</f>
        <v>16</v>
      </c>
      <c r="E177" s="31" t="n">
        <f aca="false">IF(A177=1,0,O176)</f>
        <v>1760686768.72385</v>
      </c>
      <c r="F177" s="2" t="n">
        <f aca="true">TP*VLOOKUP('thong tin khach hang'!$E$10,$X$2:$Z$5,3,0)*OFFSET($S177,0,VLOOKUP('thong tin khach hang'!$E$10,$X$2:$Z$5,2,0))</f>
        <v>0</v>
      </c>
      <c r="G177" s="2" t="n">
        <f aca="true">EP*VLOOKUP('thong tin khach hang'!$E$10,$X$2:$Z$5,3,0)*OFFSET($S177,0,VLOOKUP('thong tin khach hang'!$E$10,$X$2:$Z$5,2,0))</f>
        <v>0</v>
      </c>
      <c r="H177" s="2" t="n">
        <f aca="false">F177*HLOOKUP(B177,Assumption!$A$10:$G$12,2,1)+G177*HLOOKUP(B177,Assumption!$A$10:$G$12,3,1)</f>
        <v>0</v>
      </c>
      <c r="I177" s="2" t="n">
        <f aca="false">F177+G177-H177</f>
        <v>0</v>
      </c>
      <c r="J177" s="32" t="n">
        <f aca="false">VLOOKUP(D177,Assumption!$O$3:$Q$103,IF('thong tin khach hang'!$B$3="Nam",2,3),0)/12*P177</f>
        <v>0</v>
      </c>
      <c r="K177" s="2" t="n">
        <v>20000</v>
      </c>
      <c r="L177" s="31" t="n">
        <f aca="false">ROUND($L$1*(E177+I177-J177-K177),0)</f>
        <v>9955066</v>
      </c>
      <c r="M177" s="31" t="n">
        <f aca="false">E177+I177-J177-K177+L177</f>
        <v>1770621834.72385</v>
      </c>
      <c r="N177" s="32" t="n">
        <f aca="false">HLOOKUP(ROUND(AVERAGE(M165:M176)/10^6,0),Assumption!$B$2:$E$3,2,1)*MAX((AVERAGE(M165:M176)-250*10^6),0)</f>
        <v>8277134.36022393</v>
      </c>
      <c r="O177" s="31" t="n">
        <f aca="false">M177+N177</f>
        <v>1778898969.08408</v>
      </c>
      <c r="P177" s="31" t="n">
        <f aca="false">IF(A177=1,SA,MAX(0,SA-M176))</f>
        <v>0</v>
      </c>
      <c r="S177" s="2" t="n">
        <v>0</v>
      </c>
      <c r="T177" s="2" t="n">
        <v>1</v>
      </c>
      <c r="U177" s="2" t="n">
        <v>1</v>
      </c>
      <c r="V177" s="33" t="n">
        <v>1</v>
      </c>
    </row>
    <row r="178" customFormat="false" ht="15.75" hidden="false" customHeight="true" outlineLevel="0" collapsed="false">
      <c r="A178" s="2" t="n">
        <v>176</v>
      </c>
      <c r="B178" s="2" t="n">
        <v>15</v>
      </c>
      <c r="C178" s="2" t="n">
        <f aca="false">A178-(B178-1)*12</f>
        <v>8</v>
      </c>
      <c r="D178" s="2" t="n">
        <f aca="false">'thong tin khach hang'!$B$4+B178-1</f>
        <v>16</v>
      </c>
      <c r="E178" s="31" t="n">
        <f aca="false">IF(A178=1,0,O177)</f>
        <v>1778898969.08408</v>
      </c>
      <c r="F178" s="2" t="n">
        <f aca="true">TP*VLOOKUP('thong tin khach hang'!$E$10,$X$2:$Z$5,3,0)*OFFSET($S178,0,VLOOKUP('thong tin khach hang'!$E$10,$X$2:$Z$5,2,0))</f>
        <v>0</v>
      </c>
      <c r="G178" s="2" t="n">
        <f aca="true">EP*VLOOKUP('thong tin khach hang'!$E$10,$X$2:$Z$5,3,0)*OFFSET($S178,0,VLOOKUP('thong tin khach hang'!$E$10,$X$2:$Z$5,2,0))</f>
        <v>0</v>
      </c>
      <c r="H178" s="2" t="n">
        <f aca="false">F178*HLOOKUP(B178,Assumption!$A$10:$G$12,2,1)+G178*HLOOKUP(B178,Assumption!$A$10:$G$12,3,1)</f>
        <v>0</v>
      </c>
      <c r="I178" s="2" t="n">
        <f aca="false">F178+G178-H178</f>
        <v>0</v>
      </c>
      <c r="J178" s="32" t="n">
        <f aca="false">VLOOKUP(D178,Assumption!$O$3:$Q$103,IF('thong tin khach hang'!$B$3="Nam",2,3),0)/12*P178</f>
        <v>0</v>
      </c>
      <c r="K178" s="2" t="n">
        <v>20000</v>
      </c>
      <c r="L178" s="31" t="n">
        <f aca="false">ROUND($L$1*(E178+I178-J178-K178),0)</f>
        <v>10058040</v>
      </c>
      <c r="M178" s="31" t="n">
        <f aca="false">E178+I178-J178-K178+L178</f>
        <v>1788937009.08408</v>
      </c>
      <c r="N178" s="32" t="n">
        <f aca="false">HLOOKUP(ROUND(AVERAGE(M166:M177)/10^6,0),Assumption!$B$2:$E$3,2,1)*MAX((AVERAGE(M166:M177)-250*10^6),0)</f>
        <v>8406824.08633159</v>
      </c>
      <c r="O178" s="31" t="n">
        <f aca="false">M178+N178</f>
        <v>1797343833.17041</v>
      </c>
      <c r="P178" s="31" t="n">
        <f aca="false">IF(A178=1,SA,MAX(0,SA-M177))</f>
        <v>0</v>
      </c>
      <c r="S178" s="2" t="n">
        <v>0</v>
      </c>
      <c r="T178" s="2" t="n">
        <v>0</v>
      </c>
      <c r="U178" s="2" t="n">
        <v>0</v>
      </c>
      <c r="V178" s="33" t="n">
        <v>1</v>
      </c>
    </row>
    <row r="179" customFormat="false" ht="15.75" hidden="false" customHeight="true" outlineLevel="0" collapsed="false">
      <c r="A179" s="2" t="n">
        <v>177</v>
      </c>
      <c r="B179" s="2" t="n">
        <v>15</v>
      </c>
      <c r="C179" s="2" t="n">
        <f aca="false">A179-(B179-1)*12</f>
        <v>9</v>
      </c>
      <c r="D179" s="2" t="n">
        <f aca="false">'thong tin khach hang'!$B$4+B179-1</f>
        <v>16</v>
      </c>
      <c r="E179" s="31" t="n">
        <f aca="false">IF(A179=1,0,O178)</f>
        <v>1797343833.17041</v>
      </c>
      <c r="F179" s="2" t="n">
        <f aca="true">TP*VLOOKUP('thong tin khach hang'!$E$10,$X$2:$Z$5,3,0)*OFFSET($S179,0,VLOOKUP('thong tin khach hang'!$E$10,$X$2:$Z$5,2,0))</f>
        <v>0</v>
      </c>
      <c r="G179" s="2" t="n">
        <f aca="true">EP*VLOOKUP('thong tin khach hang'!$E$10,$X$2:$Z$5,3,0)*OFFSET($S179,0,VLOOKUP('thong tin khach hang'!$E$10,$X$2:$Z$5,2,0))</f>
        <v>0</v>
      </c>
      <c r="H179" s="2" t="n">
        <f aca="false">F179*HLOOKUP(B179,Assumption!$A$10:$G$12,2,1)+G179*HLOOKUP(B179,Assumption!$A$10:$G$12,3,1)</f>
        <v>0</v>
      </c>
      <c r="I179" s="2" t="n">
        <f aca="false">F179+G179-H179</f>
        <v>0</v>
      </c>
      <c r="J179" s="32" t="n">
        <f aca="false">VLOOKUP(D179,Assumption!$O$3:$Q$103,IF('thong tin khach hang'!$B$3="Nam",2,3),0)/12*P179</f>
        <v>0</v>
      </c>
      <c r="K179" s="2" t="n">
        <v>20000</v>
      </c>
      <c r="L179" s="31" t="n">
        <f aca="false">ROUND($L$1*(E179+I179-J179-K179),0)</f>
        <v>10162330</v>
      </c>
      <c r="M179" s="31" t="n">
        <f aca="false">E179+I179-J179-K179+L179</f>
        <v>1807486163.17041</v>
      </c>
      <c r="N179" s="32" t="n">
        <f aca="false">HLOOKUP(ROUND(AVERAGE(M167:M178)/10^6,0),Assumption!$B$2:$E$3,2,1)*MAX((AVERAGE(M167:M178)-250*10^6),0)</f>
        <v>8537975.20836611</v>
      </c>
      <c r="O179" s="31" t="n">
        <f aca="false">M179+N179</f>
        <v>1816024138.37878</v>
      </c>
      <c r="P179" s="31" t="n">
        <f aca="false">IF(A179=1,SA,MAX(0,SA-M178))</f>
        <v>0</v>
      </c>
      <c r="S179" s="2" t="n">
        <v>0</v>
      </c>
      <c r="T179" s="2" t="n">
        <v>0</v>
      </c>
      <c r="U179" s="2" t="n">
        <v>0</v>
      </c>
      <c r="V179" s="33" t="n">
        <v>1</v>
      </c>
    </row>
    <row r="180" customFormat="false" ht="15.75" hidden="false" customHeight="true" outlineLevel="0" collapsed="false">
      <c r="A180" s="2" t="n">
        <v>178</v>
      </c>
      <c r="B180" s="2" t="n">
        <v>15</v>
      </c>
      <c r="C180" s="2" t="n">
        <f aca="false">A180-(B180-1)*12</f>
        <v>10</v>
      </c>
      <c r="D180" s="2" t="n">
        <f aca="false">'thong tin khach hang'!$B$4+B180-1</f>
        <v>16</v>
      </c>
      <c r="E180" s="31" t="n">
        <f aca="false">IF(A180=1,0,O179)</f>
        <v>1816024138.37878</v>
      </c>
      <c r="F180" s="2" t="n">
        <f aca="true">TP*VLOOKUP('thong tin khach hang'!$E$10,$X$2:$Z$5,3,0)*OFFSET($S180,0,VLOOKUP('thong tin khach hang'!$E$10,$X$2:$Z$5,2,0))</f>
        <v>0</v>
      </c>
      <c r="G180" s="2" t="n">
        <f aca="true">EP*VLOOKUP('thong tin khach hang'!$E$10,$X$2:$Z$5,3,0)*OFFSET($S180,0,VLOOKUP('thong tin khach hang'!$E$10,$X$2:$Z$5,2,0))</f>
        <v>0</v>
      </c>
      <c r="H180" s="2" t="n">
        <f aca="false">F180*HLOOKUP(B180,Assumption!$A$10:$G$12,2,1)+G180*HLOOKUP(B180,Assumption!$A$10:$G$12,3,1)</f>
        <v>0</v>
      </c>
      <c r="I180" s="2" t="n">
        <f aca="false">F180+G180-H180</f>
        <v>0</v>
      </c>
      <c r="J180" s="32" t="n">
        <f aca="false">VLOOKUP(D180,Assumption!$O$3:$Q$103,IF('thong tin khach hang'!$B$3="Nam",2,3),0)/12*P180</f>
        <v>0</v>
      </c>
      <c r="K180" s="2" t="n">
        <v>20000</v>
      </c>
      <c r="L180" s="31" t="n">
        <f aca="false">ROUND($L$1*(E180+I180-J180-K180),0)</f>
        <v>10267951</v>
      </c>
      <c r="M180" s="31" t="n">
        <f aca="false">E180+I180-J180-K180+L180</f>
        <v>1826272089.37878</v>
      </c>
      <c r="N180" s="32" t="n">
        <f aca="false">HLOOKUP(ROUND(AVERAGE(M168:M179)/10^6,0),Assumption!$B$2:$E$3,2,1)*MAX((AVERAGE(M168:M179)-250*10^6),0)</f>
        <v>8670604.19418031</v>
      </c>
      <c r="O180" s="31" t="n">
        <f aca="false">M180+N180</f>
        <v>1834942693.57296</v>
      </c>
      <c r="P180" s="31" t="n">
        <f aca="false">IF(A180=1,SA,MAX(0,SA-M179))</f>
        <v>0</v>
      </c>
      <c r="S180" s="2" t="n">
        <v>0</v>
      </c>
      <c r="T180" s="2" t="n">
        <v>0</v>
      </c>
      <c r="U180" s="2" t="n">
        <v>1</v>
      </c>
      <c r="V180" s="33" t="n">
        <v>1</v>
      </c>
    </row>
    <row r="181" customFormat="false" ht="15.75" hidden="false" customHeight="true" outlineLevel="0" collapsed="false">
      <c r="A181" s="2" t="n">
        <v>179</v>
      </c>
      <c r="B181" s="2" t="n">
        <v>15</v>
      </c>
      <c r="C181" s="2" t="n">
        <f aca="false">A181-(B181-1)*12</f>
        <v>11</v>
      </c>
      <c r="D181" s="2" t="n">
        <f aca="false">'thong tin khach hang'!$B$4+B181-1</f>
        <v>16</v>
      </c>
      <c r="E181" s="31" t="n">
        <f aca="false">IF(A181=1,0,O180)</f>
        <v>1834942693.57296</v>
      </c>
      <c r="F181" s="2" t="n">
        <f aca="true">TP*VLOOKUP('thong tin khach hang'!$E$10,$X$2:$Z$5,3,0)*OFFSET($S181,0,VLOOKUP('thong tin khach hang'!$E$10,$X$2:$Z$5,2,0))</f>
        <v>0</v>
      </c>
      <c r="G181" s="2" t="n">
        <f aca="true">EP*VLOOKUP('thong tin khach hang'!$E$10,$X$2:$Z$5,3,0)*OFFSET($S181,0,VLOOKUP('thong tin khach hang'!$E$10,$X$2:$Z$5,2,0))</f>
        <v>0</v>
      </c>
      <c r="H181" s="2" t="n">
        <f aca="false">F181*HLOOKUP(B181,Assumption!$A$10:$G$12,2,1)+G181*HLOOKUP(B181,Assumption!$A$10:$G$12,3,1)</f>
        <v>0</v>
      </c>
      <c r="I181" s="2" t="n">
        <f aca="false">F181+G181-H181</f>
        <v>0</v>
      </c>
      <c r="J181" s="32" t="n">
        <f aca="false">VLOOKUP(D181,Assumption!$O$3:$Q$103,IF('thong tin khach hang'!$B$3="Nam",2,3),0)/12*P181</f>
        <v>0</v>
      </c>
      <c r="K181" s="2" t="n">
        <v>20000</v>
      </c>
      <c r="L181" s="31" t="n">
        <f aca="false">ROUND($L$1*(E181+I181-J181-K181),0)</f>
        <v>10374920</v>
      </c>
      <c r="M181" s="31" t="n">
        <f aca="false">E181+I181-J181-K181+L181</f>
        <v>1845297613.57296</v>
      </c>
      <c r="N181" s="32" t="n">
        <f aca="false">HLOOKUP(ROUND(AVERAGE(M169:M180)/10^6,0),Assumption!$B$2:$E$3,2,1)*MAX((AVERAGE(M169:M180)-250*10^6),0)</f>
        <v>8804727.69745842</v>
      </c>
      <c r="O181" s="31" t="n">
        <f aca="false">M181+N181</f>
        <v>1854102341.27042</v>
      </c>
      <c r="P181" s="31" t="n">
        <f aca="false">IF(A181=1,SA,MAX(0,SA-M180))</f>
        <v>0</v>
      </c>
      <c r="S181" s="2" t="n">
        <v>0</v>
      </c>
      <c r="T181" s="2" t="n">
        <v>0</v>
      </c>
      <c r="U181" s="2" t="n">
        <v>0</v>
      </c>
      <c r="V181" s="33" t="n">
        <v>1</v>
      </c>
    </row>
    <row r="182" customFormat="false" ht="15.75" hidden="false" customHeight="true" outlineLevel="0" collapsed="false">
      <c r="A182" s="2" t="n">
        <v>180</v>
      </c>
      <c r="B182" s="2" t="n">
        <v>15</v>
      </c>
      <c r="C182" s="2" t="n">
        <f aca="false">A182-(B182-1)*12</f>
        <v>12</v>
      </c>
      <c r="D182" s="2" t="n">
        <f aca="false">'thong tin khach hang'!$B$4+B182-1</f>
        <v>16</v>
      </c>
      <c r="E182" s="31" t="n">
        <f aca="false">IF(A182=1,0,O181)</f>
        <v>1854102341.27042</v>
      </c>
      <c r="F182" s="2" t="n">
        <f aca="true">TP*VLOOKUP('thong tin khach hang'!$E$10,$X$2:$Z$5,3,0)*OFFSET($S182,0,VLOOKUP('thong tin khach hang'!$E$10,$X$2:$Z$5,2,0))</f>
        <v>0</v>
      </c>
      <c r="G182" s="2" t="n">
        <f aca="true">EP*VLOOKUP('thong tin khach hang'!$E$10,$X$2:$Z$5,3,0)*OFFSET($S182,0,VLOOKUP('thong tin khach hang'!$E$10,$X$2:$Z$5,2,0))</f>
        <v>0</v>
      </c>
      <c r="H182" s="2" t="n">
        <f aca="false">F182*HLOOKUP(B182,Assumption!$A$10:$G$12,2,1)+G182*HLOOKUP(B182,Assumption!$A$10:$G$12,3,1)</f>
        <v>0</v>
      </c>
      <c r="I182" s="2" t="n">
        <f aca="false">F182+G182-H182</f>
        <v>0</v>
      </c>
      <c r="J182" s="32" t="n">
        <f aca="false">VLOOKUP(D182,Assumption!$O$3:$Q$103,IF('thong tin khach hang'!$B$3="Nam",2,3),0)/12*P182</f>
        <v>0</v>
      </c>
      <c r="K182" s="2" t="n">
        <v>20000</v>
      </c>
      <c r="L182" s="31" t="n">
        <f aca="false">ROUND($L$1*(E182+I182-J182-K182),0)</f>
        <v>10483251</v>
      </c>
      <c r="M182" s="31" t="n">
        <f aca="false">E182+I182-J182-K182+L182</f>
        <v>1864565592.27042</v>
      </c>
      <c r="N182" s="32" t="n">
        <f aca="false">HLOOKUP(ROUND(AVERAGE(M170:M181)/10^6,0),Assumption!$B$2:$E$3,2,1)*MAX((AVERAGE(M170:M181)-250*10^6),0)</f>
        <v>8940362.5592796</v>
      </c>
      <c r="O182" s="31" t="n">
        <f aca="false">M182+N182</f>
        <v>1873505954.8297</v>
      </c>
      <c r="P182" s="31" t="n">
        <f aca="false">IF(A182=1,SA,MAX(0,SA-M181))</f>
        <v>0</v>
      </c>
      <c r="S182" s="2" t="n">
        <v>0</v>
      </c>
      <c r="T182" s="2" t="n">
        <v>0</v>
      </c>
      <c r="U182" s="2" t="n">
        <v>0</v>
      </c>
      <c r="V182" s="33" t="n">
        <v>1</v>
      </c>
    </row>
    <row r="183" customFormat="false" ht="15.75" hidden="false" customHeight="true" outlineLevel="0" collapsed="false">
      <c r="A183" s="2" t="n">
        <v>181</v>
      </c>
      <c r="B183" s="2" t="n">
        <v>16</v>
      </c>
      <c r="C183" s="2" t="n">
        <f aca="false">A183-(B183-1)*12</f>
        <v>1</v>
      </c>
      <c r="D183" s="2" t="n">
        <f aca="false">'thong tin khach hang'!$B$4+B183-1</f>
        <v>17</v>
      </c>
      <c r="E183" s="31" t="n">
        <f aca="false">IF(A183=1,0,O182)</f>
        <v>1873505954.8297</v>
      </c>
      <c r="F183" s="2" t="n">
        <f aca="true">TP*VLOOKUP('thong tin khach hang'!$E$10,$X$2:$Z$5,3,0)*OFFSET($S183,0,VLOOKUP('thong tin khach hang'!$E$10,$X$2:$Z$5,2,0))</f>
        <v>30000000</v>
      </c>
      <c r="G183" s="2" t="n">
        <f aca="true">EP*VLOOKUP('thong tin khach hang'!$E$10,$X$2:$Z$5,3,0)*OFFSET($S183,0,VLOOKUP('thong tin khach hang'!$E$10,$X$2:$Z$5,2,0))</f>
        <v>30000000</v>
      </c>
      <c r="H183" s="2" t="n">
        <f aca="false">F183*HLOOKUP(B183,Assumption!$A$10:$G$12,2,1)+G183*HLOOKUP(B183,Assumption!$A$10:$G$12,3,1)</f>
        <v>1500000</v>
      </c>
      <c r="I183" s="2" t="n">
        <f aca="false">F183+G183-H183</f>
        <v>58500000</v>
      </c>
      <c r="J183" s="32" t="n">
        <f aca="false">VLOOKUP(D183,Assumption!$O$3:$Q$103,IF('thong tin khach hang'!$B$3="Nam",2,3),0)/12*P183</f>
        <v>0</v>
      </c>
      <c r="K183" s="2" t="n">
        <v>20000</v>
      </c>
      <c r="L183" s="31" t="n">
        <f aca="false">ROUND($L$1*(E183+I183-J183-K183),0)</f>
        <v>10923729</v>
      </c>
      <c r="M183" s="31" t="n">
        <f aca="false">E183+I183-J183-K183+L183</f>
        <v>1942909683.8297</v>
      </c>
      <c r="N183" s="32" t="n">
        <f aca="false">HLOOKUP(ROUND(AVERAGE(M171:M182)/10^6,0),Assumption!$B$2:$E$3,2,1)*MAX((AVERAGE(M171:M182)-250*10^6),0)</f>
        <v>9077525.81018795</v>
      </c>
      <c r="O183" s="31" t="n">
        <f aca="false">M183+N183</f>
        <v>1951987209.63988</v>
      </c>
      <c r="P183" s="31" t="n">
        <f aca="false">IF(A183=1,SA,MAX(0,SA-M182))</f>
        <v>0</v>
      </c>
      <c r="S183" s="2" t="n">
        <v>1</v>
      </c>
      <c r="T183" s="2" t="n">
        <v>1</v>
      </c>
      <c r="U183" s="2" t="n">
        <v>1</v>
      </c>
      <c r="V183" s="33" t="n">
        <v>1</v>
      </c>
    </row>
    <row r="184" customFormat="false" ht="15.75" hidden="false" customHeight="true" outlineLevel="0" collapsed="false">
      <c r="A184" s="2" t="n">
        <v>182</v>
      </c>
      <c r="B184" s="2" t="n">
        <v>16</v>
      </c>
      <c r="C184" s="2" t="n">
        <f aca="false">A184-(B184-1)*12</f>
        <v>2</v>
      </c>
      <c r="D184" s="2" t="n">
        <f aca="false">'thong tin khach hang'!$B$4+B184-1</f>
        <v>17</v>
      </c>
      <c r="E184" s="31" t="n">
        <f aca="false">IF(A184=1,0,O183)</f>
        <v>1951987209.63988</v>
      </c>
      <c r="F184" s="2" t="n">
        <f aca="true">TP*VLOOKUP('thong tin khach hang'!$E$10,$X$2:$Z$5,3,0)*OFFSET($S184,0,VLOOKUP('thong tin khach hang'!$E$10,$X$2:$Z$5,2,0))</f>
        <v>0</v>
      </c>
      <c r="G184" s="2" t="n">
        <f aca="true">EP*VLOOKUP('thong tin khach hang'!$E$10,$X$2:$Z$5,3,0)*OFFSET($S184,0,VLOOKUP('thong tin khach hang'!$E$10,$X$2:$Z$5,2,0))</f>
        <v>0</v>
      </c>
      <c r="H184" s="2" t="n">
        <f aca="false">F184*HLOOKUP(B184,Assumption!$A$10:$G$12,2,1)+G184*HLOOKUP(B184,Assumption!$A$10:$G$12,3,1)</f>
        <v>0</v>
      </c>
      <c r="I184" s="2" t="n">
        <f aca="false">F184+G184-H184</f>
        <v>0</v>
      </c>
      <c r="J184" s="32" t="n">
        <f aca="false">VLOOKUP(D184,Assumption!$O$3:$Q$103,IF('thong tin khach hang'!$B$3="Nam",2,3),0)/12*P184</f>
        <v>0</v>
      </c>
      <c r="K184" s="2" t="n">
        <v>20000</v>
      </c>
      <c r="L184" s="31" t="n">
        <f aca="false">ROUND($L$1*(E184+I184-J184-K184),0)</f>
        <v>11036706</v>
      </c>
      <c r="M184" s="31" t="n">
        <f aca="false">E184+I184-J184-K184+L184</f>
        <v>1963003915.63988</v>
      </c>
      <c r="N184" s="32" t="n">
        <f aca="false">HLOOKUP(ROUND(AVERAGE(M172:M183)/10^6,0),Assumption!$B$2:$E$3,2,1)*MAX((AVERAGE(M172:M183)-250*10^6),0)</f>
        <v>9216234.67276868</v>
      </c>
      <c r="O184" s="31" t="n">
        <f aca="false">M184+N184</f>
        <v>1972220150.31265</v>
      </c>
      <c r="P184" s="31" t="n">
        <f aca="false">IF(A184=1,SA,MAX(0,SA-M183))</f>
        <v>0</v>
      </c>
      <c r="S184" s="2" t="n">
        <v>0</v>
      </c>
      <c r="T184" s="2" t="n">
        <v>0</v>
      </c>
      <c r="U184" s="2" t="n">
        <v>0</v>
      </c>
      <c r="V184" s="33" t="n">
        <v>1</v>
      </c>
    </row>
    <row r="185" customFormat="false" ht="15.75" hidden="false" customHeight="true" outlineLevel="0" collapsed="false">
      <c r="A185" s="2" t="n">
        <v>183</v>
      </c>
      <c r="B185" s="2" t="n">
        <v>16</v>
      </c>
      <c r="C185" s="2" t="n">
        <f aca="false">A185-(B185-1)*12</f>
        <v>3</v>
      </c>
      <c r="D185" s="2" t="n">
        <f aca="false">'thong tin khach hang'!$B$4+B185-1</f>
        <v>17</v>
      </c>
      <c r="E185" s="31" t="n">
        <f aca="false">IF(A185=1,0,O184)</f>
        <v>1972220150.31265</v>
      </c>
      <c r="F185" s="2" t="n">
        <f aca="true">TP*VLOOKUP('thong tin khach hang'!$E$10,$X$2:$Z$5,3,0)*OFFSET($S185,0,VLOOKUP('thong tin khach hang'!$E$10,$X$2:$Z$5,2,0))</f>
        <v>0</v>
      </c>
      <c r="G185" s="2" t="n">
        <f aca="true">EP*VLOOKUP('thong tin khach hang'!$E$10,$X$2:$Z$5,3,0)*OFFSET($S185,0,VLOOKUP('thong tin khach hang'!$E$10,$X$2:$Z$5,2,0))</f>
        <v>0</v>
      </c>
      <c r="H185" s="2" t="n">
        <f aca="false">F185*HLOOKUP(B185,Assumption!$A$10:$G$12,2,1)+G185*HLOOKUP(B185,Assumption!$A$10:$G$12,3,1)</f>
        <v>0</v>
      </c>
      <c r="I185" s="2" t="n">
        <f aca="false">F185+G185-H185</f>
        <v>0</v>
      </c>
      <c r="J185" s="32" t="n">
        <f aca="false">VLOOKUP(D185,Assumption!$O$3:$Q$103,IF('thong tin khach hang'!$B$3="Nam",2,3),0)/12*P185</f>
        <v>0</v>
      </c>
      <c r="K185" s="2" t="n">
        <v>20000</v>
      </c>
      <c r="L185" s="31" t="n">
        <f aca="false">ROUND($L$1*(E185+I185-J185-K185),0)</f>
        <v>11151106</v>
      </c>
      <c r="M185" s="31" t="n">
        <f aca="false">E185+I185-J185-K185+L185</f>
        <v>1983351256.31265</v>
      </c>
      <c r="N185" s="32" t="n">
        <f aca="false">HLOOKUP(ROUND(AVERAGE(M173:M184)/10^6,0),Assumption!$B$2:$E$3,2,1)*MAX((AVERAGE(M173:M184)-250*10^6),0)</f>
        <v>9356506.56373196</v>
      </c>
      <c r="O185" s="31" t="n">
        <f aca="false">M185+N185</f>
        <v>1992707762.87638</v>
      </c>
      <c r="P185" s="31" t="n">
        <f aca="false">IF(A185=1,SA,MAX(0,SA-M184))</f>
        <v>0</v>
      </c>
      <c r="S185" s="2" t="n">
        <v>0</v>
      </c>
      <c r="T185" s="2" t="n">
        <v>0</v>
      </c>
      <c r="U185" s="2" t="n">
        <v>0</v>
      </c>
      <c r="V185" s="33" t="n">
        <v>1</v>
      </c>
    </row>
    <row r="186" customFormat="false" ht="15.75" hidden="false" customHeight="true" outlineLevel="0" collapsed="false">
      <c r="A186" s="2" t="n">
        <v>184</v>
      </c>
      <c r="B186" s="2" t="n">
        <v>16</v>
      </c>
      <c r="C186" s="2" t="n">
        <f aca="false">A186-(B186-1)*12</f>
        <v>4</v>
      </c>
      <c r="D186" s="2" t="n">
        <f aca="false">'thong tin khach hang'!$B$4+B186-1</f>
        <v>17</v>
      </c>
      <c r="E186" s="31" t="n">
        <f aca="false">IF(A186=1,0,O185)</f>
        <v>1992707762.87638</v>
      </c>
      <c r="F186" s="2" t="n">
        <f aca="true">TP*VLOOKUP('thong tin khach hang'!$E$10,$X$2:$Z$5,3,0)*OFFSET($S186,0,VLOOKUP('thong tin khach hang'!$E$10,$X$2:$Z$5,2,0))</f>
        <v>0</v>
      </c>
      <c r="G186" s="2" t="n">
        <f aca="true">EP*VLOOKUP('thong tin khach hang'!$E$10,$X$2:$Z$5,3,0)*OFFSET($S186,0,VLOOKUP('thong tin khach hang'!$E$10,$X$2:$Z$5,2,0))</f>
        <v>0</v>
      </c>
      <c r="H186" s="2" t="n">
        <f aca="false">F186*HLOOKUP(B186,Assumption!$A$10:$G$12,2,1)+G186*HLOOKUP(B186,Assumption!$A$10:$G$12,3,1)</f>
        <v>0</v>
      </c>
      <c r="I186" s="2" t="n">
        <f aca="false">F186+G186-H186</f>
        <v>0</v>
      </c>
      <c r="J186" s="32" t="n">
        <f aca="false">VLOOKUP(D186,Assumption!$O$3:$Q$103,IF('thong tin khach hang'!$B$3="Nam",2,3),0)/12*P186</f>
        <v>0</v>
      </c>
      <c r="K186" s="2" t="n">
        <v>20000</v>
      </c>
      <c r="L186" s="31" t="n">
        <f aca="false">ROUND($L$1*(E186+I186-J186-K186),0)</f>
        <v>11266946</v>
      </c>
      <c r="M186" s="31" t="n">
        <f aca="false">E186+I186-J186-K186+L186</f>
        <v>2003954708.87638</v>
      </c>
      <c r="N186" s="32" t="n">
        <f aca="false">HLOOKUP(ROUND(AVERAGE(M174:M185)/10^6,0),Assumption!$B$2:$E$3,2,1)*MAX((AVERAGE(M174:M185)-250*10^6),0)</f>
        <v>9498359.09550551</v>
      </c>
      <c r="O186" s="31" t="n">
        <f aca="false">M186+N186</f>
        <v>2013453067.97189</v>
      </c>
      <c r="P186" s="31" t="n">
        <f aca="false">IF(A186=1,SA,MAX(0,SA-M185))</f>
        <v>0</v>
      </c>
      <c r="S186" s="2" t="n">
        <v>0</v>
      </c>
      <c r="T186" s="2" t="n">
        <v>0</v>
      </c>
      <c r="U186" s="2" t="n">
        <v>1</v>
      </c>
      <c r="V186" s="33" t="n">
        <v>1</v>
      </c>
    </row>
    <row r="187" customFormat="false" ht="15.75" hidden="false" customHeight="true" outlineLevel="0" collapsed="false">
      <c r="A187" s="2" t="n">
        <v>185</v>
      </c>
      <c r="B187" s="2" t="n">
        <v>16</v>
      </c>
      <c r="C187" s="2" t="n">
        <f aca="false">A187-(B187-1)*12</f>
        <v>5</v>
      </c>
      <c r="D187" s="2" t="n">
        <f aca="false">'thong tin khach hang'!$B$4+B187-1</f>
        <v>17</v>
      </c>
      <c r="E187" s="31" t="n">
        <f aca="false">IF(A187=1,0,O186)</f>
        <v>2013453067.97189</v>
      </c>
      <c r="F187" s="2" t="n">
        <f aca="true">TP*VLOOKUP('thong tin khach hang'!$E$10,$X$2:$Z$5,3,0)*OFFSET($S187,0,VLOOKUP('thong tin khach hang'!$E$10,$X$2:$Z$5,2,0))</f>
        <v>0</v>
      </c>
      <c r="G187" s="2" t="n">
        <f aca="true">EP*VLOOKUP('thong tin khach hang'!$E$10,$X$2:$Z$5,3,0)*OFFSET($S187,0,VLOOKUP('thong tin khach hang'!$E$10,$X$2:$Z$5,2,0))</f>
        <v>0</v>
      </c>
      <c r="H187" s="2" t="n">
        <f aca="false">F187*HLOOKUP(B187,Assumption!$A$10:$G$12,2,1)+G187*HLOOKUP(B187,Assumption!$A$10:$G$12,3,1)</f>
        <v>0</v>
      </c>
      <c r="I187" s="2" t="n">
        <f aca="false">F187+G187-H187</f>
        <v>0</v>
      </c>
      <c r="J187" s="32" t="n">
        <f aca="false">VLOOKUP(D187,Assumption!$O$3:$Q$103,IF('thong tin khach hang'!$B$3="Nam",2,3),0)/12*P187</f>
        <v>0</v>
      </c>
      <c r="K187" s="2" t="n">
        <v>20000</v>
      </c>
      <c r="L187" s="31" t="n">
        <f aca="false">ROUND($L$1*(E187+I187-J187-K187),0)</f>
        <v>11384243</v>
      </c>
      <c r="M187" s="31" t="n">
        <f aca="false">E187+I187-J187-K187+L187</f>
        <v>2024817310.97189</v>
      </c>
      <c r="N187" s="32" t="n">
        <f aca="false">HLOOKUP(ROUND(AVERAGE(M175:M186)/10^6,0),Assumption!$B$2:$E$3,2,1)*MAX((AVERAGE(M175:M186)-250*10^6),0)</f>
        <v>9641810.07983677</v>
      </c>
      <c r="O187" s="31" t="n">
        <f aca="false">M187+N187</f>
        <v>2034459121.05173</v>
      </c>
      <c r="P187" s="31" t="n">
        <f aca="false">IF(A187=1,SA,MAX(0,SA-M186))</f>
        <v>0</v>
      </c>
      <c r="S187" s="2" t="n">
        <v>0</v>
      </c>
      <c r="T187" s="2" t="n">
        <v>0</v>
      </c>
      <c r="U187" s="2" t="n">
        <v>0</v>
      </c>
      <c r="V187" s="33" t="n">
        <v>1</v>
      </c>
    </row>
    <row r="188" customFormat="false" ht="15.75" hidden="false" customHeight="true" outlineLevel="0" collapsed="false">
      <c r="A188" s="2" t="n">
        <v>186</v>
      </c>
      <c r="B188" s="2" t="n">
        <v>16</v>
      </c>
      <c r="C188" s="2" t="n">
        <f aca="false">A188-(B188-1)*12</f>
        <v>6</v>
      </c>
      <c r="D188" s="2" t="n">
        <f aca="false">'thong tin khach hang'!$B$4+B188-1</f>
        <v>17</v>
      </c>
      <c r="E188" s="31" t="n">
        <f aca="false">IF(A188=1,0,O187)</f>
        <v>2034459121.05173</v>
      </c>
      <c r="F188" s="2" t="n">
        <f aca="true">TP*VLOOKUP('thong tin khach hang'!$E$10,$X$2:$Z$5,3,0)*OFFSET($S188,0,VLOOKUP('thong tin khach hang'!$E$10,$X$2:$Z$5,2,0))</f>
        <v>0</v>
      </c>
      <c r="G188" s="2" t="n">
        <f aca="true">EP*VLOOKUP('thong tin khach hang'!$E$10,$X$2:$Z$5,3,0)*OFFSET($S188,0,VLOOKUP('thong tin khach hang'!$E$10,$X$2:$Z$5,2,0))</f>
        <v>0</v>
      </c>
      <c r="H188" s="2" t="n">
        <f aca="false">F188*HLOOKUP(B188,Assumption!$A$10:$G$12,2,1)+G188*HLOOKUP(B188,Assumption!$A$10:$G$12,3,1)</f>
        <v>0</v>
      </c>
      <c r="I188" s="2" t="n">
        <f aca="false">F188+G188-H188</f>
        <v>0</v>
      </c>
      <c r="J188" s="32" t="n">
        <f aca="false">VLOOKUP(D188,Assumption!$O$3:$Q$103,IF('thong tin khach hang'!$B$3="Nam",2,3),0)/12*P188</f>
        <v>0</v>
      </c>
      <c r="K188" s="2" t="n">
        <v>20000</v>
      </c>
      <c r="L188" s="31" t="n">
        <f aca="false">ROUND($L$1*(E188+I188-J188-K188),0)</f>
        <v>11503015</v>
      </c>
      <c r="M188" s="31" t="n">
        <f aca="false">E188+I188-J188-K188+L188</f>
        <v>2045942136.05173</v>
      </c>
      <c r="N188" s="32" t="n">
        <f aca="false">HLOOKUP(ROUND(AVERAGE(M176:M187)/10^6,0),Assumption!$B$2:$E$3,2,1)*MAX((AVERAGE(M176:M187)-250*10^6),0)</f>
        <v>9786877.52840435</v>
      </c>
      <c r="O188" s="31" t="n">
        <f aca="false">M188+N188</f>
        <v>2055729013.58013</v>
      </c>
      <c r="P188" s="31" t="n">
        <f aca="false">IF(A188=1,SA,MAX(0,SA-M187))</f>
        <v>0</v>
      </c>
      <c r="S188" s="2" t="n">
        <v>0</v>
      </c>
      <c r="T188" s="2" t="n">
        <v>0</v>
      </c>
      <c r="U188" s="2" t="n">
        <v>0</v>
      </c>
      <c r="V188" s="33" t="n">
        <v>1</v>
      </c>
    </row>
    <row r="189" customFormat="false" ht="15.75" hidden="false" customHeight="true" outlineLevel="0" collapsed="false">
      <c r="A189" s="2" t="n">
        <v>187</v>
      </c>
      <c r="B189" s="2" t="n">
        <v>16</v>
      </c>
      <c r="C189" s="2" t="n">
        <f aca="false">A189-(B189-1)*12</f>
        <v>7</v>
      </c>
      <c r="D189" s="2" t="n">
        <f aca="false">'thong tin khach hang'!$B$4+B189-1</f>
        <v>17</v>
      </c>
      <c r="E189" s="31" t="n">
        <f aca="false">IF(A189=1,0,O188)</f>
        <v>2055729013.58013</v>
      </c>
      <c r="F189" s="2" t="n">
        <f aca="true">TP*VLOOKUP('thong tin khach hang'!$E$10,$X$2:$Z$5,3,0)*OFFSET($S189,0,VLOOKUP('thong tin khach hang'!$E$10,$X$2:$Z$5,2,0))</f>
        <v>0</v>
      </c>
      <c r="G189" s="2" t="n">
        <f aca="true">EP*VLOOKUP('thong tin khach hang'!$E$10,$X$2:$Z$5,3,0)*OFFSET($S189,0,VLOOKUP('thong tin khach hang'!$E$10,$X$2:$Z$5,2,0))</f>
        <v>0</v>
      </c>
      <c r="H189" s="2" t="n">
        <f aca="false">F189*HLOOKUP(B189,Assumption!$A$10:$G$12,2,1)+G189*HLOOKUP(B189,Assumption!$A$10:$G$12,3,1)</f>
        <v>0</v>
      </c>
      <c r="I189" s="2" t="n">
        <f aca="false">F189+G189-H189</f>
        <v>0</v>
      </c>
      <c r="J189" s="32" t="n">
        <f aca="false">VLOOKUP(D189,Assumption!$O$3:$Q$103,IF('thong tin khach hang'!$B$3="Nam",2,3),0)/12*P189</f>
        <v>0</v>
      </c>
      <c r="K189" s="2" t="n">
        <v>20000</v>
      </c>
      <c r="L189" s="31" t="n">
        <f aca="false">ROUND($L$1*(E189+I189-J189-K189),0)</f>
        <v>11623278</v>
      </c>
      <c r="M189" s="31" t="n">
        <f aca="false">E189+I189-J189-K189+L189</f>
        <v>2067332291.58013</v>
      </c>
      <c r="N189" s="32" t="n">
        <f aca="false">HLOOKUP(ROUND(AVERAGE(M177:M188)/10^6,0),Assumption!$B$2:$E$3,2,1)*MAX((AVERAGE(M177:M188)-250*10^6),0)</f>
        <v>9933579.65694136</v>
      </c>
      <c r="O189" s="31" t="n">
        <f aca="false">M189+N189</f>
        <v>2077265871.23707</v>
      </c>
      <c r="P189" s="31" t="n">
        <f aca="false">IF(A189=1,SA,MAX(0,SA-M188))</f>
        <v>0</v>
      </c>
      <c r="S189" s="2" t="n">
        <v>0</v>
      </c>
      <c r="T189" s="2" t="n">
        <v>1</v>
      </c>
      <c r="U189" s="2" t="n">
        <v>1</v>
      </c>
      <c r="V189" s="33" t="n">
        <v>1</v>
      </c>
    </row>
    <row r="190" customFormat="false" ht="15.75" hidden="false" customHeight="true" outlineLevel="0" collapsed="false">
      <c r="A190" s="2" t="n">
        <v>188</v>
      </c>
      <c r="B190" s="2" t="n">
        <v>16</v>
      </c>
      <c r="C190" s="2" t="n">
        <f aca="false">A190-(B190-1)*12</f>
        <v>8</v>
      </c>
      <c r="D190" s="2" t="n">
        <f aca="false">'thong tin khach hang'!$B$4+B190-1</f>
        <v>17</v>
      </c>
      <c r="E190" s="31" t="n">
        <f aca="false">IF(A190=1,0,O189)</f>
        <v>2077265871.23707</v>
      </c>
      <c r="F190" s="2" t="n">
        <f aca="true">TP*VLOOKUP('thong tin khach hang'!$E$10,$X$2:$Z$5,3,0)*OFFSET($S190,0,VLOOKUP('thong tin khach hang'!$E$10,$X$2:$Z$5,2,0))</f>
        <v>0</v>
      </c>
      <c r="G190" s="2" t="n">
        <f aca="true">EP*VLOOKUP('thong tin khach hang'!$E$10,$X$2:$Z$5,3,0)*OFFSET($S190,0,VLOOKUP('thong tin khach hang'!$E$10,$X$2:$Z$5,2,0))</f>
        <v>0</v>
      </c>
      <c r="H190" s="2" t="n">
        <f aca="false">F190*HLOOKUP(B190,Assumption!$A$10:$G$12,2,1)+G190*HLOOKUP(B190,Assumption!$A$10:$G$12,3,1)</f>
        <v>0</v>
      </c>
      <c r="I190" s="2" t="n">
        <f aca="false">F190+G190-H190</f>
        <v>0</v>
      </c>
      <c r="J190" s="32" t="n">
        <f aca="false">VLOOKUP(D190,Assumption!$O$3:$Q$103,IF('thong tin khach hang'!$B$3="Nam",2,3),0)/12*P190</f>
        <v>0</v>
      </c>
      <c r="K190" s="2" t="n">
        <v>20000</v>
      </c>
      <c r="L190" s="31" t="n">
        <f aca="false">ROUND($L$1*(E190+I190-J190-K190),0)</f>
        <v>11745050</v>
      </c>
      <c r="M190" s="31" t="n">
        <f aca="false">E190+I190-J190-K190+L190</f>
        <v>2088990921.23707</v>
      </c>
      <c r="N190" s="32" t="n">
        <f aca="false">HLOOKUP(ROUND(AVERAGE(M178:M189)/10^6,0),Assumption!$B$2:$E$3,2,1)*MAX((AVERAGE(M178:M189)-250*10^6),0)</f>
        <v>10081934.8853695</v>
      </c>
      <c r="O190" s="31" t="n">
        <f aca="false">M190+N190</f>
        <v>2099072856.12244</v>
      </c>
      <c r="P190" s="31" t="n">
        <f aca="false">IF(A190=1,SA,MAX(0,SA-M189))</f>
        <v>0</v>
      </c>
      <c r="S190" s="2" t="n">
        <v>0</v>
      </c>
      <c r="T190" s="2" t="n">
        <v>0</v>
      </c>
      <c r="U190" s="2" t="n">
        <v>0</v>
      </c>
      <c r="V190" s="33" t="n">
        <v>1</v>
      </c>
    </row>
    <row r="191" customFormat="false" ht="15.75" hidden="false" customHeight="true" outlineLevel="0" collapsed="false">
      <c r="A191" s="2" t="n">
        <v>189</v>
      </c>
      <c r="B191" s="2" t="n">
        <v>16</v>
      </c>
      <c r="C191" s="2" t="n">
        <f aca="false">A191-(B191-1)*12</f>
        <v>9</v>
      </c>
      <c r="D191" s="2" t="n">
        <f aca="false">'thong tin khach hang'!$B$4+B191-1</f>
        <v>17</v>
      </c>
      <c r="E191" s="31" t="n">
        <f aca="false">IF(A191=1,0,O190)</f>
        <v>2099072856.12244</v>
      </c>
      <c r="F191" s="2" t="n">
        <f aca="true">TP*VLOOKUP('thong tin khach hang'!$E$10,$X$2:$Z$5,3,0)*OFFSET($S191,0,VLOOKUP('thong tin khach hang'!$E$10,$X$2:$Z$5,2,0))</f>
        <v>0</v>
      </c>
      <c r="G191" s="2" t="n">
        <f aca="true">EP*VLOOKUP('thong tin khach hang'!$E$10,$X$2:$Z$5,3,0)*OFFSET($S191,0,VLOOKUP('thong tin khach hang'!$E$10,$X$2:$Z$5,2,0))</f>
        <v>0</v>
      </c>
      <c r="H191" s="2" t="n">
        <f aca="false">F191*HLOOKUP(B191,Assumption!$A$10:$G$12,2,1)+G191*HLOOKUP(B191,Assumption!$A$10:$G$12,3,1)</f>
        <v>0</v>
      </c>
      <c r="I191" s="2" t="n">
        <f aca="false">F191+G191-H191</f>
        <v>0</v>
      </c>
      <c r="J191" s="32" t="n">
        <f aca="false">VLOOKUP(D191,Assumption!$O$3:$Q$103,IF('thong tin khach hang'!$B$3="Nam",2,3),0)/12*P191</f>
        <v>0</v>
      </c>
      <c r="K191" s="2" t="n">
        <v>20000</v>
      </c>
      <c r="L191" s="31" t="n">
        <f aca="false">ROUND($L$1*(E191+I191-J191-K191),0)</f>
        <v>11868350</v>
      </c>
      <c r="M191" s="31" t="n">
        <f aca="false">E191+I191-J191-K191+L191</f>
        <v>2110921206.12244</v>
      </c>
      <c r="N191" s="32" t="n">
        <f aca="false">HLOOKUP(ROUND(AVERAGE(M179:M190)/10^6,0),Assumption!$B$2:$E$3,2,1)*MAX((AVERAGE(M179:M190)-250*10^6),0)</f>
        <v>10231961.841446</v>
      </c>
      <c r="O191" s="31" t="n">
        <f aca="false">M191+N191</f>
        <v>2121153167.96389</v>
      </c>
      <c r="P191" s="31" t="n">
        <f aca="false">IF(A191=1,SA,MAX(0,SA-M190))</f>
        <v>0</v>
      </c>
      <c r="S191" s="2" t="n">
        <v>0</v>
      </c>
      <c r="T191" s="2" t="n">
        <v>0</v>
      </c>
      <c r="U191" s="2" t="n">
        <v>0</v>
      </c>
      <c r="V191" s="33" t="n">
        <v>1</v>
      </c>
    </row>
    <row r="192" customFormat="false" ht="15.75" hidden="false" customHeight="true" outlineLevel="0" collapsed="false">
      <c r="A192" s="2" t="n">
        <v>190</v>
      </c>
      <c r="B192" s="2" t="n">
        <v>16</v>
      </c>
      <c r="C192" s="2" t="n">
        <f aca="false">A192-(B192-1)*12</f>
        <v>10</v>
      </c>
      <c r="D192" s="2" t="n">
        <f aca="false">'thong tin khach hang'!$B$4+B192-1</f>
        <v>17</v>
      </c>
      <c r="E192" s="31" t="n">
        <f aca="false">IF(A192=1,0,O191)</f>
        <v>2121153167.96389</v>
      </c>
      <c r="F192" s="2" t="n">
        <f aca="true">TP*VLOOKUP('thong tin khach hang'!$E$10,$X$2:$Z$5,3,0)*OFFSET($S192,0,VLOOKUP('thong tin khach hang'!$E$10,$X$2:$Z$5,2,0))</f>
        <v>0</v>
      </c>
      <c r="G192" s="2" t="n">
        <f aca="true">EP*VLOOKUP('thong tin khach hang'!$E$10,$X$2:$Z$5,3,0)*OFFSET($S192,0,VLOOKUP('thong tin khach hang'!$E$10,$X$2:$Z$5,2,0))</f>
        <v>0</v>
      </c>
      <c r="H192" s="2" t="n">
        <f aca="false">F192*HLOOKUP(B192,Assumption!$A$10:$G$12,2,1)+G192*HLOOKUP(B192,Assumption!$A$10:$G$12,3,1)</f>
        <v>0</v>
      </c>
      <c r="I192" s="2" t="n">
        <f aca="false">F192+G192-H192</f>
        <v>0</v>
      </c>
      <c r="J192" s="32" t="n">
        <f aca="false">VLOOKUP(D192,Assumption!$O$3:$Q$103,IF('thong tin khach hang'!$B$3="Nam",2,3),0)/12*P192</f>
        <v>0</v>
      </c>
      <c r="K192" s="2" t="n">
        <v>20000</v>
      </c>
      <c r="L192" s="31" t="n">
        <f aca="false">ROUND($L$1*(E192+I192-J192-K192),0)</f>
        <v>11993195</v>
      </c>
      <c r="M192" s="31" t="n">
        <f aca="false">E192+I192-J192-K192+L192</f>
        <v>2133126362.96389</v>
      </c>
      <c r="N192" s="32" t="n">
        <f aca="false">HLOOKUP(ROUND(AVERAGE(M180:M191)/10^6,0),Assumption!$B$2:$E$3,2,1)*MAX((AVERAGE(M180:M191)-250*10^6),0)</f>
        <v>10383679.362922</v>
      </c>
      <c r="O192" s="31" t="n">
        <f aca="false">M192+N192</f>
        <v>2143510042.32681</v>
      </c>
      <c r="P192" s="31" t="n">
        <f aca="false">IF(A192=1,SA,MAX(0,SA-M191))</f>
        <v>0</v>
      </c>
      <c r="S192" s="2" t="n">
        <v>0</v>
      </c>
      <c r="T192" s="2" t="n">
        <v>0</v>
      </c>
      <c r="U192" s="2" t="n">
        <v>1</v>
      </c>
      <c r="V192" s="33" t="n">
        <v>1</v>
      </c>
    </row>
    <row r="193" customFormat="false" ht="15.75" hidden="false" customHeight="true" outlineLevel="0" collapsed="false">
      <c r="A193" s="2" t="n">
        <v>191</v>
      </c>
      <c r="B193" s="2" t="n">
        <v>16</v>
      </c>
      <c r="C193" s="2" t="n">
        <f aca="false">A193-(B193-1)*12</f>
        <v>11</v>
      </c>
      <c r="D193" s="2" t="n">
        <f aca="false">'thong tin khach hang'!$B$4+B193-1</f>
        <v>17</v>
      </c>
      <c r="E193" s="31" t="n">
        <f aca="false">IF(A193=1,0,O192)</f>
        <v>2143510042.32681</v>
      </c>
      <c r="F193" s="2" t="n">
        <f aca="true">TP*VLOOKUP('thong tin khach hang'!$E$10,$X$2:$Z$5,3,0)*OFFSET($S193,0,VLOOKUP('thong tin khach hang'!$E$10,$X$2:$Z$5,2,0))</f>
        <v>0</v>
      </c>
      <c r="G193" s="2" t="n">
        <f aca="true">EP*VLOOKUP('thong tin khach hang'!$E$10,$X$2:$Z$5,3,0)*OFFSET($S193,0,VLOOKUP('thong tin khach hang'!$E$10,$X$2:$Z$5,2,0))</f>
        <v>0</v>
      </c>
      <c r="H193" s="2" t="n">
        <f aca="false">F193*HLOOKUP(B193,Assumption!$A$10:$G$12,2,1)+G193*HLOOKUP(B193,Assumption!$A$10:$G$12,3,1)</f>
        <v>0</v>
      </c>
      <c r="I193" s="2" t="n">
        <f aca="false">F193+G193-H193</f>
        <v>0</v>
      </c>
      <c r="J193" s="32" t="n">
        <f aca="false">VLOOKUP(D193,Assumption!$O$3:$Q$103,IF('thong tin khach hang'!$B$3="Nam",2,3),0)/12*P193</f>
        <v>0</v>
      </c>
      <c r="K193" s="2" t="n">
        <v>20000</v>
      </c>
      <c r="L193" s="31" t="n">
        <f aca="false">ROUND($L$1*(E193+I193-J193-K193),0)</f>
        <v>12119604</v>
      </c>
      <c r="M193" s="31" t="n">
        <f aca="false">E193+I193-J193-K193+L193</f>
        <v>2155609646.32681</v>
      </c>
      <c r="N193" s="32" t="n">
        <f aca="false">HLOOKUP(ROUND(AVERAGE(M181:M192)/10^6,0),Assumption!$B$2:$E$3,2,1)*MAX((AVERAGE(M181:M192)-250*10^6),0)</f>
        <v>10537106.4997146</v>
      </c>
      <c r="O193" s="31" t="n">
        <f aca="false">M193+N193</f>
        <v>2166146752.82652</v>
      </c>
      <c r="P193" s="31" t="n">
        <f aca="false">IF(A193=1,SA,MAX(0,SA-M192))</f>
        <v>0</v>
      </c>
      <c r="S193" s="2" t="n">
        <v>0</v>
      </c>
      <c r="T193" s="2" t="n">
        <v>0</v>
      </c>
      <c r="U193" s="2" t="n">
        <v>0</v>
      </c>
      <c r="V193" s="33" t="n">
        <v>1</v>
      </c>
    </row>
    <row r="194" customFormat="false" ht="15.75" hidden="false" customHeight="true" outlineLevel="0" collapsed="false">
      <c r="A194" s="2" t="n">
        <v>192</v>
      </c>
      <c r="B194" s="2" t="n">
        <v>16</v>
      </c>
      <c r="C194" s="2" t="n">
        <f aca="false">A194-(B194-1)*12</f>
        <v>12</v>
      </c>
      <c r="D194" s="2" t="n">
        <f aca="false">'thong tin khach hang'!$B$4+B194-1</f>
        <v>17</v>
      </c>
      <c r="E194" s="31" t="n">
        <f aca="false">IF(A194=1,0,O193)</f>
        <v>2166146752.82652</v>
      </c>
      <c r="F194" s="2" t="n">
        <f aca="true">TP*VLOOKUP('thong tin khach hang'!$E$10,$X$2:$Z$5,3,0)*OFFSET($S194,0,VLOOKUP('thong tin khach hang'!$E$10,$X$2:$Z$5,2,0))</f>
        <v>0</v>
      </c>
      <c r="G194" s="2" t="n">
        <f aca="true">EP*VLOOKUP('thong tin khach hang'!$E$10,$X$2:$Z$5,3,0)*OFFSET($S194,0,VLOOKUP('thong tin khach hang'!$E$10,$X$2:$Z$5,2,0))</f>
        <v>0</v>
      </c>
      <c r="H194" s="2" t="n">
        <f aca="false">F194*HLOOKUP(B194,Assumption!$A$10:$G$12,2,1)+G194*HLOOKUP(B194,Assumption!$A$10:$G$12,3,1)</f>
        <v>0</v>
      </c>
      <c r="I194" s="2" t="n">
        <f aca="false">F194+G194-H194</f>
        <v>0</v>
      </c>
      <c r="J194" s="32" t="n">
        <f aca="false">VLOOKUP(D194,Assumption!$O$3:$Q$103,IF('thong tin khach hang'!$B$3="Nam",2,3),0)/12*P194</f>
        <v>0</v>
      </c>
      <c r="K194" s="2" t="n">
        <v>20000</v>
      </c>
      <c r="L194" s="31" t="n">
        <f aca="false">ROUND($L$1*(E194+I194-J194-K194),0)</f>
        <v>12247596</v>
      </c>
      <c r="M194" s="31" t="n">
        <f aca="false">E194+I194-J194-K194+L194</f>
        <v>2178374348.82652</v>
      </c>
      <c r="N194" s="32" t="n">
        <f aca="false">HLOOKUP(ROUND(AVERAGE(M182:M193)/10^6,0),Assumption!$B$2:$E$3,2,1)*MAX((AVERAGE(M182:M193)-250*10^6),0)</f>
        <v>10692262.5160915</v>
      </c>
      <c r="O194" s="31" t="n">
        <f aca="false">M194+N194</f>
        <v>2189066611.34261</v>
      </c>
      <c r="P194" s="31" t="n">
        <f aca="false">IF(A194=1,SA,MAX(0,SA-M193))</f>
        <v>0</v>
      </c>
      <c r="S194" s="2" t="n">
        <v>0</v>
      </c>
      <c r="T194" s="2" t="n">
        <v>0</v>
      </c>
      <c r="U194" s="2" t="n">
        <v>0</v>
      </c>
      <c r="V194" s="33" t="n">
        <v>1</v>
      </c>
    </row>
    <row r="195" customFormat="false" ht="15.75" hidden="false" customHeight="true" outlineLevel="0" collapsed="false">
      <c r="A195" s="2" t="n">
        <v>193</v>
      </c>
      <c r="B195" s="2" t="n">
        <v>17</v>
      </c>
      <c r="C195" s="2" t="n">
        <f aca="false">A195-(B195-1)*12</f>
        <v>1</v>
      </c>
      <c r="D195" s="2" t="n">
        <f aca="false">'thong tin khach hang'!$B$4+B195-1</f>
        <v>18</v>
      </c>
      <c r="E195" s="31" t="n">
        <f aca="false">IF(A195=1,0,O194)</f>
        <v>2189066611.34261</v>
      </c>
      <c r="F195" s="2" t="n">
        <f aca="true">TP*VLOOKUP('thong tin khach hang'!$E$10,$X$2:$Z$5,3,0)*OFFSET($S195,0,VLOOKUP('thong tin khach hang'!$E$10,$X$2:$Z$5,2,0))</f>
        <v>30000000</v>
      </c>
      <c r="G195" s="2" t="n">
        <f aca="true">EP*VLOOKUP('thong tin khach hang'!$E$10,$X$2:$Z$5,3,0)*OFFSET($S195,0,VLOOKUP('thong tin khach hang'!$E$10,$X$2:$Z$5,2,0))</f>
        <v>30000000</v>
      </c>
      <c r="H195" s="2" t="n">
        <f aca="false">F195*HLOOKUP(B195,Assumption!$A$10:$G$12,2,1)+G195*HLOOKUP(B195,Assumption!$A$10:$G$12,3,1)</f>
        <v>1500000</v>
      </c>
      <c r="I195" s="2" t="n">
        <f aca="false">F195+G195-H195</f>
        <v>58500000</v>
      </c>
      <c r="J195" s="32" t="n">
        <f aca="false">VLOOKUP(D195,Assumption!$O$3:$Q$103,IF('thong tin khach hang'!$B$3="Nam",2,3),0)/12*P195</f>
        <v>0</v>
      </c>
      <c r="K195" s="2" t="n">
        <v>20000</v>
      </c>
      <c r="L195" s="31" t="n">
        <f aca="false">ROUND($L$1*(E195+I195-J195-K195),0)</f>
        <v>12707955</v>
      </c>
      <c r="M195" s="31" t="n">
        <f aca="false">E195+I195-J195-K195+L195</f>
        <v>2260254566.34261</v>
      </c>
      <c r="N195" s="32" t="n">
        <f aca="false">HLOOKUP(ROUND(AVERAGE(M183:M194)/10^6,0),Assumption!$B$2:$E$3,2,1)*MAX((AVERAGE(M183:M194)-250*10^6),0)</f>
        <v>10849166.8943695</v>
      </c>
      <c r="O195" s="31" t="n">
        <f aca="false">M195+N195</f>
        <v>2271103733.23698</v>
      </c>
      <c r="P195" s="31" t="n">
        <f aca="false">IF(A195=1,SA,MAX(0,SA-M194))</f>
        <v>0</v>
      </c>
      <c r="S195" s="2" t="n">
        <v>1</v>
      </c>
      <c r="T195" s="2" t="n">
        <v>1</v>
      </c>
      <c r="U195" s="2" t="n">
        <v>1</v>
      </c>
      <c r="V195" s="33" t="n">
        <v>1</v>
      </c>
    </row>
    <row r="196" customFormat="false" ht="15.75" hidden="false" customHeight="true" outlineLevel="0" collapsed="false">
      <c r="A196" s="2" t="n">
        <v>194</v>
      </c>
      <c r="B196" s="2" t="n">
        <v>17</v>
      </c>
      <c r="C196" s="2" t="n">
        <f aca="false">A196-(B196-1)*12</f>
        <v>2</v>
      </c>
      <c r="D196" s="2" t="n">
        <f aca="false">'thong tin khach hang'!$B$4+B196-1</f>
        <v>18</v>
      </c>
      <c r="E196" s="31" t="n">
        <f aca="false">IF(A196=1,0,O195)</f>
        <v>2271103733.23698</v>
      </c>
      <c r="F196" s="2" t="n">
        <f aca="true">TP*VLOOKUP('thong tin khach hang'!$E$10,$X$2:$Z$5,3,0)*OFFSET($S196,0,VLOOKUP('thong tin khach hang'!$E$10,$X$2:$Z$5,2,0))</f>
        <v>0</v>
      </c>
      <c r="G196" s="2" t="n">
        <f aca="true">EP*VLOOKUP('thong tin khach hang'!$E$10,$X$2:$Z$5,3,0)*OFFSET($S196,0,VLOOKUP('thong tin khach hang'!$E$10,$X$2:$Z$5,2,0))</f>
        <v>0</v>
      </c>
      <c r="H196" s="2" t="n">
        <f aca="false">F196*HLOOKUP(B196,Assumption!$A$10:$G$12,2,1)+G196*HLOOKUP(B196,Assumption!$A$10:$G$12,3,1)</f>
        <v>0</v>
      </c>
      <c r="I196" s="2" t="n">
        <f aca="false">F196+G196-H196</f>
        <v>0</v>
      </c>
      <c r="J196" s="32" t="n">
        <f aca="false">VLOOKUP(D196,Assumption!$O$3:$Q$103,IF('thong tin khach hang'!$B$3="Nam",2,3),0)/12*P196</f>
        <v>0</v>
      </c>
      <c r="K196" s="2" t="n">
        <v>20000</v>
      </c>
      <c r="L196" s="31" t="n">
        <f aca="false">ROUND($L$1*(E196+I196-J196-K196),0)</f>
        <v>12841038</v>
      </c>
      <c r="M196" s="31" t="n">
        <f aca="false">E196+I196-J196-K196+L196</f>
        <v>2283924771.23698</v>
      </c>
      <c r="N196" s="32" t="n">
        <f aca="false">HLOOKUP(ROUND(AVERAGE(M184:M195)/10^6,0),Assumption!$B$2:$E$3,2,1)*MAX((AVERAGE(M184:M195)-250*10^6),0)</f>
        <v>11007839.335626</v>
      </c>
      <c r="O196" s="31" t="n">
        <f aca="false">M196+N196</f>
        <v>2294932610.57261</v>
      </c>
      <c r="P196" s="31" t="n">
        <f aca="false">IF(A196=1,SA,MAX(0,SA-M195))</f>
        <v>0</v>
      </c>
      <c r="S196" s="2" t="n">
        <v>0</v>
      </c>
      <c r="T196" s="2" t="n">
        <v>0</v>
      </c>
      <c r="U196" s="2" t="n">
        <v>0</v>
      </c>
      <c r="V196" s="33" t="n">
        <v>1</v>
      </c>
    </row>
    <row r="197" customFormat="false" ht="15.75" hidden="false" customHeight="true" outlineLevel="0" collapsed="false">
      <c r="A197" s="2" t="n">
        <v>195</v>
      </c>
      <c r="B197" s="2" t="n">
        <v>17</v>
      </c>
      <c r="C197" s="2" t="n">
        <f aca="false">A197-(B197-1)*12</f>
        <v>3</v>
      </c>
      <c r="D197" s="2" t="n">
        <f aca="false">'thong tin khach hang'!$B$4+B197-1</f>
        <v>18</v>
      </c>
      <c r="E197" s="31" t="n">
        <f aca="false">IF(A197=1,0,O196)</f>
        <v>2294932610.57261</v>
      </c>
      <c r="F197" s="2" t="n">
        <f aca="true">TP*VLOOKUP('thong tin khach hang'!$E$10,$X$2:$Z$5,3,0)*OFFSET($S197,0,VLOOKUP('thong tin khach hang'!$E$10,$X$2:$Z$5,2,0))</f>
        <v>0</v>
      </c>
      <c r="G197" s="2" t="n">
        <f aca="true">EP*VLOOKUP('thong tin khach hang'!$E$10,$X$2:$Z$5,3,0)*OFFSET($S197,0,VLOOKUP('thong tin khach hang'!$E$10,$X$2:$Z$5,2,0))</f>
        <v>0</v>
      </c>
      <c r="H197" s="2" t="n">
        <f aca="false">F197*HLOOKUP(B197,Assumption!$A$10:$G$12,2,1)+G197*HLOOKUP(B197,Assumption!$A$10:$G$12,3,1)</f>
        <v>0</v>
      </c>
      <c r="I197" s="2" t="n">
        <f aca="false">F197+G197-H197</f>
        <v>0</v>
      </c>
      <c r="J197" s="32" t="n">
        <f aca="false">VLOOKUP(D197,Assumption!$O$3:$Q$103,IF('thong tin khach hang'!$B$3="Nam",2,3),0)/12*P197</f>
        <v>0</v>
      </c>
      <c r="K197" s="2" t="n">
        <v>20000</v>
      </c>
      <c r="L197" s="31" t="n">
        <f aca="false">ROUND($L$1*(E197+I197-J197-K197),0)</f>
        <v>12975770</v>
      </c>
      <c r="M197" s="31" t="n">
        <f aca="false">E197+I197-J197-K197+L197</f>
        <v>2307888380.57261</v>
      </c>
      <c r="N197" s="32" t="n">
        <f aca="false">HLOOKUP(ROUND(AVERAGE(M185:M196)/10^6,0),Assumption!$B$2:$E$3,2,1)*MAX((AVERAGE(M185:M196)-250*10^6),0)</f>
        <v>11168299.7634246</v>
      </c>
      <c r="O197" s="31" t="n">
        <f aca="false">M197+N197</f>
        <v>2319056680.33603</v>
      </c>
      <c r="P197" s="31" t="n">
        <f aca="false">IF(A197=1,SA,MAX(0,SA-M196))</f>
        <v>0</v>
      </c>
      <c r="S197" s="2" t="n">
        <v>0</v>
      </c>
      <c r="T197" s="2" t="n">
        <v>0</v>
      </c>
      <c r="U197" s="2" t="n">
        <v>0</v>
      </c>
      <c r="V197" s="33" t="n">
        <v>1</v>
      </c>
    </row>
    <row r="198" customFormat="false" ht="15.75" hidden="false" customHeight="true" outlineLevel="0" collapsed="false">
      <c r="A198" s="2" t="n">
        <v>196</v>
      </c>
      <c r="B198" s="2" t="n">
        <v>17</v>
      </c>
      <c r="C198" s="2" t="n">
        <f aca="false">A198-(B198-1)*12</f>
        <v>4</v>
      </c>
      <c r="D198" s="2" t="n">
        <f aca="false">'thong tin khach hang'!$B$4+B198-1</f>
        <v>18</v>
      </c>
      <c r="E198" s="31" t="n">
        <f aca="false">IF(A198=1,0,O197)</f>
        <v>2319056680.33603</v>
      </c>
      <c r="F198" s="2" t="n">
        <f aca="true">TP*VLOOKUP('thong tin khach hang'!$E$10,$X$2:$Z$5,3,0)*OFFSET($S198,0,VLOOKUP('thong tin khach hang'!$E$10,$X$2:$Z$5,2,0))</f>
        <v>0</v>
      </c>
      <c r="G198" s="2" t="n">
        <f aca="true">EP*VLOOKUP('thong tin khach hang'!$E$10,$X$2:$Z$5,3,0)*OFFSET($S198,0,VLOOKUP('thong tin khach hang'!$E$10,$X$2:$Z$5,2,0))</f>
        <v>0</v>
      </c>
      <c r="H198" s="2" t="n">
        <f aca="false">F198*HLOOKUP(B198,Assumption!$A$10:$G$12,2,1)+G198*HLOOKUP(B198,Assumption!$A$10:$G$12,3,1)</f>
        <v>0</v>
      </c>
      <c r="I198" s="2" t="n">
        <f aca="false">F198+G198-H198</f>
        <v>0</v>
      </c>
      <c r="J198" s="32" t="n">
        <f aca="false">VLOOKUP(D198,Assumption!$O$3:$Q$103,IF('thong tin khach hang'!$B$3="Nam",2,3),0)/12*P198</f>
        <v>0</v>
      </c>
      <c r="K198" s="2" t="n">
        <v>20000</v>
      </c>
      <c r="L198" s="31" t="n">
        <f aca="false">ROUND($L$1*(E198+I198-J198-K198),0)</f>
        <v>13112171</v>
      </c>
      <c r="M198" s="31" t="n">
        <f aca="false">E198+I198-J198-K198+L198</f>
        <v>2332148851.33603</v>
      </c>
      <c r="N198" s="32" t="n">
        <f aca="false">HLOOKUP(ROUND(AVERAGE(M186:M197)/10^6,0),Assumption!$B$2:$E$3,2,1)*MAX((AVERAGE(M186:M197)-250*10^6),0)</f>
        <v>11330568.3255545</v>
      </c>
      <c r="O198" s="31" t="n">
        <f aca="false">M198+N198</f>
        <v>2343479419.66159</v>
      </c>
      <c r="P198" s="31" t="n">
        <f aca="false">IF(A198=1,SA,MAX(0,SA-M197))</f>
        <v>0</v>
      </c>
      <c r="S198" s="2" t="n">
        <v>0</v>
      </c>
      <c r="T198" s="2" t="n">
        <v>0</v>
      </c>
      <c r="U198" s="2" t="n">
        <v>1</v>
      </c>
      <c r="V198" s="33" t="n">
        <v>1</v>
      </c>
    </row>
    <row r="199" customFormat="false" ht="15.75" hidden="false" customHeight="true" outlineLevel="0" collapsed="false">
      <c r="A199" s="2" t="n">
        <v>197</v>
      </c>
      <c r="B199" s="2" t="n">
        <v>17</v>
      </c>
      <c r="C199" s="2" t="n">
        <f aca="false">A199-(B199-1)*12</f>
        <v>5</v>
      </c>
      <c r="D199" s="2" t="n">
        <f aca="false">'thong tin khach hang'!$B$4+B199-1</f>
        <v>18</v>
      </c>
      <c r="E199" s="31" t="n">
        <f aca="false">IF(A199=1,0,O198)</f>
        <v>2343479419.66159</v>
      </c>
      <c r="F199" s="2" t="n">
        <f aca="true">TP*VLOOKUP('thong tin khach hang'!$E$10,$X$2:$Z$5,3,0)*OFFSET($S199,0,VLOOKUP('thong tin khach hang'!$E$10,$X$2:$Z$5,2,0))</f>
        <v>0</v>
      </c>
      <c r="G199" s="2" t="n">
        <f aca="true">EP*VLOOKUP('thong tin khach hang'!$E$10,$X$2:$Z$5,3,0)*OFFSET($S199,0,VLOOKUP('thong tin khach hang'!$E$10,$X$2:$Z$5,2,0))</f>
        <v>0</v>
      </c>
      <c r="H199" s="2" t="n">
        <f aca="false">F199*HLOOKUP(B199,Assumption!$A$10:$G$12,2,1)+G199*HLOOKUP(B199,Assumption!$A$10:$G$12,3,1)</f>
        <v>0</v>
      </c>
      <c r="I199" s="2" t="n">
        <f aca="false">F199+G199-H199</f>
        <v>0</v>
      </c>
      <c r="J199" s="32" t="n">
        <f aca="false">VLOOKUP(D199,Assumption!$O$3:$Q$103,IF('thong tin khach hang'!$B$3="Nam",2,3),0)/12*P199</f>
        <v>0</v>
      </c>
      <c r="K199" s="2" t="n">
        <v>20000</v>
      </c>
      <c r="L199" s="31" t="n">
        <f aca="false">ROUND($L$1*(E199+I199-J199-K199),0)</f>
        <v>13250260</v>
      </c>
      <c r="M199" s="31" t="n">
        <f aca="false">E199+I199-J199-K199+L199</f>
        <v>2356709679.66159</v>
      </c>
      <c r="N199" s="32" t="n">
        <f aca="false">HLOOKUP(ROUND(AVERAGE(M187:M198)/10^6,0),Assumption!$B$2:$E$3,2,1)*MAX((AVERAGE(M187:M198)-250*10^6),0)</f>
        <v>11494665.3967844</v>
      </c>
      <c r="O199" s="31" t="n">
        <f aca="false">M199+N199</f>
        <v>2368204345.05837</v>
      </c>
      <c r="P199" s="31" t="n">
        <f aca="false">IF(A199=1,SA,MAX(0,SA-M198))</f>
        <v>0</v>
      </c>
      <c r="S199" s="2" t="n">
        <v>0</v>
      </c>
      <c r="T199" s="2" t="n">
        <v>0</v>
      </c>
      <c r="U199" s="2" t="n">
        <v>0</v>
      </c>
      <c r="V199" s="33" t="n">
        <v>1</v>
      </c>
    </row>
    <row r="200" customFormat="false" ht="15.75" hidden="false" customHeight="true" outlineLevel="0" collapsed="false">
      <c r="A200" s="2" t="n">
        <v>198</v>
      </c>
      <c r="B200" s="2" t="n">
        <v>17</v>
      </c>
      <c r="C200" s="2" t="n">
        <f aca="false">A200-(B200-1)*12</f>
        <v>6</v>
      </c>
      <c r="D200" s="2" t="n">
        <f aca="false">'thong tin khach hang'!$B$4+B200-1</f>
        <v>18</v>
      </c>
      <c r="E200" s="31" t="n">
        <f aca="false">IF(A200=1,0,O199)</f>
        <v>2368204345.05837</v>
      </c>
      <c r="F200" s="2" t="n">
        <f aca="true">TP*VLOOKUP('thong tin khach hang'!$E$10,$X$2:$Z$5,3,0)*OFFSET($S200,0,VLOOKUP('thong tin khach hang'!$E$10,$X$2:$Z$5,2,0))</f>
        <v>0</v>
      </c>
      <c r="G200" s="2" t="n">
        <f aca="true">EP*VLOOKUP('thong tin khach hang'!$E$10,$X$2:$Z$5,3,0)*OFFSET($S200,0,VLOOKUP('thong tin khach hang'!$E$10,$X$2:$Z$5,2,0))</f>
        <v>0</v>
      </c>
      <c r="H200" s="2" t="n">
        <f aca="false">F200*HLOOKUP(B200,Assumption!$A$10:$G$12,2,1)+G200*HLOOKUP(B200,Assumption!$A$10:$G$12,3,1)</f>
        <v>0</v>
      </c>
      <c r="I200" s="2" t="n">
        <f aca="false">F200+G200-H200</f>
        <v>0</v>
      </c>
      <c r="J200" s="32" t="n">
        <f aca="false">VLOOKUP(D200,Assumption!$O$3:$Q$103,IF('thong tin khach hang'!$B$3="Nam",2,3),0)/12*P200</f>
        <v>0</v>
      </c>
      <c r="K200" s="2" t="n">
        <v>20000</v>
      </c>
      <c r="L200" s="31" t="n">
        <f aca="false">ROUND($L$1*(E200+I200-J200-K200),0)</f>
        <v>13390059</v>
      </c>
      <c r="M200" s="31" t="n">
        <f aca="false">E200+I200-J200-K200+L200</f>
        <v>2381574404.05837</v>
      </c>
      <c r="N200" s="32" t="n">
        <f aca="false">HLOOKUP(ROUND(AVERAGE(M188:M199)/10^6,0),Assumption!$B$2:$E$3,2,1)*MAX((AVERAGE(M188:M199)-250*10^6),0)</f>
        <v>11660611.5811292</v>
      </c>
      <c r="O200" s="31" t="n">
        <f aca="false">M200+N200</f>
        <v>2393235015.6395</v>
      </c>
      <c r="P200" s="31" t="n">
        <f aca="false">IF(A200=1,SA,MAX(0,SA-M199))</f>
        <v>0</v>
      </c>
      <c r="S200" s="2" t="n">
        <v>0</v>
      </c>
      <c r="T200" s="2" t="n">
        <v>0</v>
      </c>
      <c r="U200" s="2" t="n">
        <v>0</v>
      </c>
      <c r="V200" s="33" t="n">
        <v>1</v>
      </c>
    </row>
    <row r="201" customFormat="false" ht="15.75" hidden="false" customHeight="true" outlineLevel="0" collapsed="false">
      <c r="A201" s="2" t="n">
        <v>199</v>
      </c>
      <c r="B201" s="2" t="n">
        <v>17</v>
      </c>
      <c r="C201" s="2" t="n">
        <f aca="false">A201-(B201-1)*12</f>
        <v>7</v>
      </c>
      <c r="D201" s="2" t="n">
        <f aca="false">'thong tin khach hang'!$B$4+B201-1</f>
        <v>18</v>
      </c>
      <c r="E201" s="31" t="n">
        <f aca="false">IF(A201=1,0,O200)</f>
        <v>2393235015.6395</v>
      </c>
      <c r="F201" s="2" t="n">
        <f aca="true">TP*VLOOKUP('thong tin khach hang'!$E$10,$X$2:$Z$5,3,0)*OFFSET($S201,0,VLOOKUP('thong tin khach hang'!$E$10,$X$2:$Z$5,2,0))</f>
        <v>0</v>
      </c>
      <c r="G201" s="2" t="n">
        <f aca="true">EP*VLOOKUP('thong tin khach hang'!$E$10,$X$2:$Z$5,3,0)*OFFSET($S201,0,VLOOKUP('thong tin khach hang'!$E$10,$X$2:$Z$5,2,0))</f>
        <v>0</v>
      </c>
      <c r="H201" s="2" t="n">
        <f aca="false">F201*HLOOKUP(B201,Assumption!$A$10:$G$12,2,1)+G201*HLOOKUP(B201,Assumption!$A$10:$G$12,3,1)</f>
        <v>0</v>
      </c>
      <c r="I201" s="2" t="n">
        <f aca="false">F201+G201-H201</f>
        <v>0</v>
      </c>
      <c r="J201" s="32" t="n">
        <f aca="false">VLOOKUP(D201,Assumption!$O$3:$Q$103,IF('thong tin khach hang'!$B$3="Nam",2,3),0)/12*P201</f>
        <v>0</v>
      </c>
      <c r="K201" s="2" t="n">
        <v>20000</v>
      </c>
      <c r="L201" s="31" t="n">
        <f aca="false">ROUND($L$1*(E201+I201-J201-K201),0)</f>
        <v>13531586</v>
      </c>
      <c r="M201" s="31" t="n">
        <f aca="false">E201+I201-J201-K201+L201</f>
        <v>2406746601.6395</v>
      </c>
      <c r="N201" s="32" t="n">
        <f aca="false">HLOOKUP(ROUND(AVERAGE(M189:M200)/10^6,0),Assumption!$B$2:$E$3,2,1)*MAX((AVERAGE(M189:M200)-250*10^6),0)</f>
        <v>11828427.7151325</v>
      </c>
      <c r="O201" s="31" t="n">
        <f aca="false">M201+N201</f>
        <v>2418575029.35464</v>
      </c>
      <c r="P201" s="31" t="n">
        <f aca="false">IF(A201=1,SA,MAX(0,SA-M200))</f>
        <v>0</v>
      </c>
      <c r="S201" s="2" t="n">
        <v>0</v>
      </c>
      <c r="T201" s="2" t="n">
        <v>1</v>
      </c>
      <c r="U201" s="2" t="n">
        <v>1</v>
      </c>
      <c r="V201" s="33" t="n">
        <v>1</v>
      </c>
    </row>
    <row r="202" customFormat="false" ht="15.75" hidden="false" customHeight="true" outlineLevel="0" collapsed="false">
      <c r="A202" s="2" t="n">
        <v>200</v>
      </c>
      <c r="B202" s="2" t="n">
        <v>17</v>
      </c>
      <c r="C202" s="2" t="n">
        <f aca="false">A202-(B202-1)*12</f>
        <v>8</v>
      </c>
      <c r="D202" s="2" t="n">
        <f aca="false">'thong tin khach hang'!$B$4+B202-1</f>
        <v>18</v>
      </c>
      <c r="E202" s="31" t="n">
        <f aca="false">IF(A202=1,0,O201)</f>
        <v>2418575029.35464</v>
      </c>
      <c r="F202" s="2" t="n">
        <f aca="true">TP*VLOOKUP('thong tin khach hang'!$E$10,$X$2:$Z$5,3,0)*OFFSET($S202,0,VLOOKUP('thong tin khach hang'!$E$10,$X$2:$Z$5,2,0))</f>
        <v>0</v>
      </c>
      <c r="G202" s="2" t="n">
        <f aca="true">EP*VLOOKUP('thong tin khach hang'!$E$10,$X$2:$Z$5,3,0)*OFFSET($S202,0,VLOOKUP('thong tin khach hang'!$E$10,$X$2:$Z$5,2,0))</f>
        <v>0</v>
      </c>
      <c r="H202" s="2" t="n">
        <f aca="false">F202*HLOOKUP(B202,Assumption!$A$10:$G$12,2,1)+G202*HLOOKUP(B202,Assumption!$A$10:$G$12,3,1)</f>
        <v>0</v>
      </c>
      <c r="I202" s="2" t="n">
        <f aca="false">F202+G202-H202</f>
        <v>0</v>
      </c>
      <c r="J202" s="32" t="n">
        <f aca="false">VLOOKUP(D202,Assumption!$O$3:$Q$103,IF('thong tin khach hang'!$B$3="Nam",2,3),0)/12*P202</f>
        <v>0</v>
      </c>
      <c r="K202" s="2" t="n">
        <v>20000</v>
      </c>
      <c r="L202" s="31" t="n">
        <f aca="false">ROUND($L$1*(E202+I202-J202-K202),0)</f>
        <v>13674862</v>
      </c>
      <c r="M202" s="31" t="n">
        <f aca="false">E202+I202-J202-K202+L202</f>
        <v>2432229891.35464</v>
      </c>
      <c r="N202" s="32" t="n">
        <f aca="false">HLOOKUP(ROUND(AVERAGE(M190:M201)/10^6,0),Assumption!$B$2:$E$3,2,1)*MAX((AVERAGE(M190:M201)-250*10^6),0)</f>
        <v>11998134.8701622</v>
      </c>
      <c r="O202" s="31" t="n">
        <f aca="false">M202+N202</f>
        <v>2444228026.2248</v>
      </c>
      <c r="P202" s="31" t="n">
        <f aca="false">IF(A202=1,SA,MAX(0,SA-M201))</f>
        <v>0</v>
      </c>
      <c r="S202" s="2" t="n">
        <v>0</v>
      </c>
      <c r="T202" s="2" t="n">
        <v>0</v>
      </c>
      <c r="U202" s="2" t="n">
        <v>0</v>
      </c>
      <c r="V202" s="33" t="n">
        <v>1</v>
      </c>
    </row>
    <row r="203" customFormat="false" ht="15.75" hidden="false" customHeight="true" outlineLevel="0" collapsed="false">
      <c r="A203" s="2" t="n">
        <v>201</v>
      </c>
      <c r="B203" s="2" t="n">
        <v>17</v>
      </c>
      <c r="C203" s="2" t="n">
        <f aca="false">A203-(B203-1)*12</f>
        <v>9</v>
      </c>
      <c r="D203" s="2" t="n">
        <f aca="false">'thong tin khach hang'!$B$4+B203-1</f>
        <v>18</v>
      </c>
      <c r="E203" s="31" t="n">
        <f aca="false">IF(A203=1,0,O202)</f>
        <v>2444228026.2248</v>
      </c>
      <c r="F203" s="2" t="n">
        <f aca="true">TP*VLOOKUP('thong tin khach hang'!$E$10,$X$2:$Z$5,3,0)*OFFSET($S203,0,VLOOKUP('thong tin khach hang'!$E$10,$X$2:$Z$5,2,0))</f>
        <v>0</v>
      </c>
      <c r="G203" s="2" t="n">
        <f aca="true">EP*VLOOKUP('thong tin khach hang'!$E$10,$X$2:$Z$5,3,0)*OFFSET($S203,0,VLOOKUP('thong tin khach hang'!$E$10,$X$2:$Z$5,2,0))</f>
        <v>0</v>
      </c>
      <c r="H203" s="2" t="n">
        <f aca="false">F203*HLOOKUP(B203,Assumption!$A$10:$G$12,2,1)+G203*HLOOKUP(B203,Assumption!$A$10:$G$12,3,1)</f>
        <v>0</v>
      </c>
      <c r="I203" s="2" t="n">
        <f aca="false">F203+G203-H203</f>
        <v>0</v>
      </c>
      <c r="J203" s="32" t="n">
        <f aca="false">VLOOKUP(D203,Assumption!$O$3:$Q$103,IF('thong tin khach hang'!$B$3="Nam",2,3),0)/12*P203</f>
        <v>0</v>
      </c>
      <c r="K203" s="2" t="n">
        <v>20000</v>
      </c>
      <c r="L203" s="31" t="n">
        <f aca="false">ROUND($L$1*(E203+I203-J203-K203),0)</f>
        <v>13819908</v>
      </c>
      <c r="M203" s="31" t="n">
        <f aca="false">E203+I203-J203-K203+L203</f>
        <v>2458027934.2248</v>
      </c>
      <c r="N203" s="32" t="n">
        <f aca="false">HLOOKUP(ROUND(AVERAGE(M191:M202)/10^6,0),Assumption!$B$2:$E$3,2,1)*MAX((AVERAGE(M191:M202)-250*10^6),0)</f>
        <v>12169754.355221</v>
      </c>
      <c r="O203" s="31" t="n">
        <f aca="false">M203+N203</f>
        <v>2470197688.58002</v>
      </c>
      <c r="P203" s="31" t="n">
        <f aca="false">IF(A203=1,SA,MAX(0,SA-M202))</f>
        <v>0</v>
      </c>
      <c r="S203" s="2" t="n">
        <v>0</v>
      </c>
      <c r="T203" s="2" t="n">
        <v>0</v>
      </c>
      <c r="U203" s="2" t="n">
        <v>0</v>
      </c>
      <c r="V203" s="33" t="n">
        <v>1</v>
      </c>
    </row>
    <row r="204" customFormat="false" ht="15.75" hidden="false" customHeight="true" outlineLevel="0" collapsed="false">
      <c r="A204" s="2" t="n">
        <v>202</v>
      </c>
      <c r="B204" s="2" t="n">
        <v>17</v>
      </c>
      <c r="C204" s="2" t="n">
        <f aca="false">A204-(B204-1)*12</f>
        <v>10</v>
      </c>
      <c r="D204" s="2" t="n">
        <f aca="false">'thong tin khach hang'!$B$4+B204-1</f>
        <v>18</v>
      </c>
      <c r="E204" s="31" t="n">
        <f aca="false">IF(A204=1,0,O203)</f>
        <v>2470197688.58002</v>
      </c>
      <c r="F204" s="2" t="n">
        <f aca="true">TP*VLOOKUP('thong tin khach hang'!$E$10,$X$2:$Z$5,3,0)*OFFSET($S204,0,VLOOKUP('thong tin khach hang'!$E$10,$X$2:$Z$5,2,0))</f>
        <v>0</v>
      </c>
      <c r="G204" s="2" t="n">
        <f aca="true">EP*VLOOKUP('thong tin khach hang'!$E$10,$X$2:$Z$5,3,0)*OFFSET($S204,0,VLOOKUP('thong tin khach hang'!$E$10,$X$2:$Z$5,2,0))</f>
        <v>0</v>
      </c>
      <c r="H204" s="2" t="n">
        <f aca="false">F204*HLOOKUP(B204,Assumption!$A$10:$G$12,2,1)+G204*HLOOKUP(B204,Assumption!$A$10:$G$12,3,1)</f>
        <v>0</v>
      </c>
      <c r="I204" s="2" t="n">
        <f aca="false">F204+G204-H204</f>
        <v>0</v>
      </c>
      <c r="J204" s="32" t="n">
        <f aca="false">VLOOKUP(D204,Assumption!$O$3:$Q$103,IF('thong tin khach hang'!$B$3="Nam",2,3),0)/12*P204</f>
        <v>0</v>
      </c>
      <c r="K204" s="2" t="n">
        <v>20000</v>
      </c>
      <c r="L204" s="31" t="n">
        <f aca="false">ROUND($L$1*(E204+I204-J204-K204),0)</f>
        <v>13966744</v>
      </c>
      <c r="M204" s="31" t="n">
        <f aca="false">E204+I204-J204-K204+L204</f>
        <v>2484144432.58002</v>
      </c>
      <c r="N204" s="32" t="n">
        <f aca="false">HLOOKUP(ROUND(AVERAGE(M192:M203)/10^6,0),Assumption!$B$2:$E$3,2,1)*MAX((AVERAGE(M192:M203)-250*10^6),0)</f>
        <v>12343307.7192722</v>
      </c>
      <c r="O204" s="31" t="n">
        <f aca="false">M204+N204</f>
        <v>2496487740.29929</v>
      </c>
      <c r="P204" s="31" t="n">
        <f aca="false">IF(A204=1,SA,MAX(0,SA-M203))</f>
        <v>0</v>
      </c>
      <c r="S204" s="2" t="n">
        <v>0</v>
      </c>
      <c r="T204" s="2" t="n">
        <v>0</v>
      </c>
      <c r="U204" s="2" t="n">
        <v>1</v>
      </c>
      <c r="V204" s="33" t="n">
        <v>1</v>
      </c>
    </row>
    <row r="205" customFormat="false" ht="15.75" hidden="false" customHeight="true" outlineLevel="0" collapsed="false">
      <c r="A205" s="2" t="n">
        <v>203</v>
      </c>
      <c r="B205" s="2" t="n">
        <v>17</v>
      </c>
      <c r="C205" s="2" t="n">
        <f aca="false">A205-(B205-1)*12</f>
        <v>11</v>
      </c>
      <c r="D205" s="2" t="n">
        <f aca="false">'thong tin khach hang'!$B$4+B205-1</f>
        <v>18</v>
      </c>
      <c r="E205" s="31" t="n">
        <f aca="false">IF(A205=1,0,O204)</f>
        <v>2496487740.29929</v>
      </c>
      <c r="F205" s="2" t="n">
        <f aca="true">TP*VLOOKUP('thong tin khach hang'!$E$10,$X$2:$Z$5,3,0)*OFFSET($S205,0,VLOOKUP('thong tin khach hang'!$E$10,$X$2:$Z$5,2,0))</f>
        <v>0</v>
      </c>
      <c r="G205" s="2" t="n">
        <f aca="true">EP*VLOOKUP('thong tin khach hang'!$E$10,$X$2:$Z$5,3,0)*OFFSET($S205,0,VLOOKUP('thong tin khach hang'!$E$10,$X$2:$Z$5,2,0))</f>
        <v>0</v>
      </c>
      <c r="H205" s="2" t="n">
        <f aca="false">F205*HLOOKUP(B205,Assumption!$A$10:$G$12,2,1)+G205*HLOOKUP(B205,Assumption!$A$10:$G$12,3,1)</f>
        <v>0</v>
      </c>
      <c r="I205" s="2" t="n">
        <f aca="false">F205+G205-H205</f>
        <v>0</v>
      </c>
      <c r="J205" s="32" t="n">
        <f aca="false">VLOOKUP(D205,Assumption!$O$3:$Q$103,IF('thong tin khach hang'!$B$3="Nam",2,3),0)/12*P205</f>
        <v>0</v>
      </c>
      <c r="K205" s="2" t="n">
        <v>20000</v>
      </c>
      <c r="L205" s="31" t="n">
        <f aca="false">ROUND($L$1*(E205+I205-J205-K205),0)</f>
        <v>14115392</v>
      </c>
      <c r="M205" s="31" t="n">
        <f aca="false">E205+I205-J205-K205+L205</f>
        <v>2510583132.29929</v>
      </c>
      <c r="N205" s="32" t="n">
        <f aca="false">HLOOKUP(ROUND(AVERAGE(M193:M204)/10^6,0),Assumption!$B$2:$E$3,2,1)*MAX((AVERAGE(M193:M204)-250*10^6),0)</f>
        <v>12518816.7540802</v>
      </c>
      <c r="O205" s="31" t="n">
        <f aca="false">M205+N205</f>
        <v>2523101949.05337</v>
      </c>
      <c r="P205" s="31" t="n">
        <f aca="false">IF(A205=1,SA,MAX(0,SA-M204))</f>
        <v>0</v>
      </c>
      <c r="S205" s="2" t="n">
        <v>0</v>
      </c>
      <c r="T205" s="2" t="n">
        <v>0</v>
      </c>
      <c r="U205" s="2" t="n">
        <v>0</v>
      </c>
      <c r="V205" s="33" t="n">
        <v>1</v>
      </c>
    </row>
    <row r="206" customFormat="false" ht="15.75" hidden="false" customHeight="true" outlineLevel="0" collapsed="false">
      <c r="A206" s="2" t="n">
        <v>204</v>
      </c>
      <c r="B206" s="2" t="n">
        <v>17</v>
      </c>
      <c r="C206" s="2" t="n">
        <f aca="false">A206-(B206-1)*12</f>
        <v>12</v>
      </c>
      <c r="D206" s="2" t="n">
        <f aca="false">'thong tin khach hang'!$B$4+B206-1</f>
        <v>18</v>
      </c>
      <c r="E206" s="31" t="n">
        <f aca="false">IF(A206=1,0,O205)</f>
        <v>2523101949.05337</v>
      </c>
      <c r="F206" s="2" t="n">
        <f aca="true">TP*VLOOKUP('thong tin khach hang'!$E$10,$X$2:$Z$5,3,0)*OFFSET($S206,0,VLOOKUP('thong tin khach hang'!$E$10,$X$2:$Z$5,2,0))</f>
        <v>0</v>
      </c>
      <c r="G206" s="2" t="n">
        <f aca="true">EP*VLOOKUP('thong tin khach hang'!$E$10,$X$2:$Z$5,3,0)*OFFSET($S206,0,VLOOKUP('thong tin khach hang'!$E$10,$X$2:$Z$5,2,0))</f>
        <v>0</v>
      </c>
      <c r="H206" s="2" t="n">
        <f aca="false">F206*HLOOKUP(B206,Assumption!$A$10:$G$12,2,1)+G206*HLOOKUP(B206,Assumption!$A$10:$G$12,3,1)</f>
        <v>0</v>
      </c>
      <c r="I206" s="2" t="n">
        <f aca="false">F206+G206-H206</f>
        <v>0</v>
      </c>
      <c r="J206" s="32" t="n">
        <f aca="false">VLOOKUP(D206,Assumption!$O$3:$Q$103,IF('thong tin khach hang'!$B$3="Nam",2,3),0)/12*P206</f>
        <v>0</v>
      </c>
      <c r="K206" s="2" t="n">
        <v>20000</v>
      </c>
      <c r="L206" s="31" t="n">
        <f aca="false">ROUND($L$1*(E206+I206-J206-K206),0)</f>
        <v>14265872</v>
      </c>
      <c r="M206" s="31" t="n">
        <f aca="false">E206+I206-J206-K206+L206</f>
        <v>2537347821.05337</v>
      </c>
      <c r="N206" s="32" t="n">
        <f aca="false">HLOOKUP(ROUND(AVERAGE(M194:M205)/10^6,0),Assumption!$B$2:$E$3,2,1)*MAX((AVERAGE(M194:M205)-250*10^6),0)</f>
        <v>12696303.4970665</v>
      </c>
      <c r="O206" s="31" t="n">
        <f aca="false">M206+N206</f>
        <v>2550044124.55044</v>
      </c>
      <c r="P206" s="31" t="n">
        <f aca="false">IF(A206=1,SA,MAX(0,SA-M205))</f>
        <v>0</v>
      </c>
      <c r="S206" s="2" t="n">
        <v>0</v>
      </c>
      <c r="T206" s="2" t="n">
        <v>0</v>
      </c>
      <c r="U206" s="2" t="n">
        <v>0</v>
      </c>
      <c r="V206" s="33" t="n">
        <v>1</v>
      </c>
    </row>
    <row r="207" customFormat="false" ht="15.75" hidden="false" customHeight="true" outlineLevel="0" collapsed="false">
      <c r="A207" s="2" t="n">
        <v>205</v>
      </c>
      <c r="B207" s="2" t="n">
        <v>18</v>
      </c>
      <c r="C207" s="2" t="n">
        <f aca="false">A207-(B207-1)*12</f>
        <v>1</v>
      </c>
      <c r="D207" s="2" t="n">
        <f aca="false">'thong tin khach hang'!$B$4+B207-1</f>
        <v>19</v>
      </c>
      <c r="E207" s="31" t="n">
        <f aca="false">IF(A207=1,0,O206)</f>
        <v>2550044124.55044</v>
      </c>
      <c r="F207" s="2" t="n">
        <f aca="true">TP*VLOOKUP('thong tin khach hang'!$E$10,$X$2:$Z$5,3,0)*OFFSET($S207,0,VLOOKUP('thong tin khach hang'!$E$10,$X$2:$Z$5,2,0))</f>
        <v>30000000</v>
      </c>
      <c r="G207" s="2" t="n">
        <f aca="true">EP*VLOOKUP('thong tin khach hang'!$E$10,$X$2:$Z$5,3,0)*OFFSET($S207,0,VLOOKUP('thong tin khach hang'!$E$10,$X$2:$Z$5,2,0))</f>
        <v>30000000</v>
      </c>
      <c r="H207" s="2" t="n">
        <f aca="false">F207*HLOOKUP(B207,Assumption!$A$10:$G$12,2,1)+G207*HLOOKUP(B207,Assumption!$A$10:$G$12,3,1)</f>
        <v>1500000</v>
      </c>
      <c r="I207" s="2" t="n">
        <f aca="false">F207+G207-H207</f>
        <v>58500000</v>
      </c>
      <c r="J207" s="32" t="n">
        <f aca="false">VLOOKUP(D207,Assumption!$O$3:$Q$103,IF('thong tin khach hang'!$B$3="Nam",2,3),0)/12*P207</f>
        <v>0</v>
      </c>
      <c r="K207" s="2" t="n">
        <v>20000</v>
      </c>
      <c r="L207" s="31" t="n">
        <f aca="false">ROUND($L$1*(E207+I207-J207-K207),0)</f>
        <v>14748975</v>
      </c>
      <c r="M207" s="31" t="n">
        <f aca="false">E207+I207-J207-K207+L207</f>
        <v>2623273099.55044</v>
      </c>
      <c r="N207" s="32" t="n">
        <f aca="false">HLOOKUP(ROUND(AVERAGE(M195:M206)/10^6,0),Assumption!$B$2:$E$3,2,1)*MAX((AVERAGE(M195:M206)-250*10^6),0)</f>
        <v>12875790.2331799</v>
      </c>
      <c r="O207" s="31" t="n">
        <f aca="false">M207+N207</f>
        <v>2636148889.78362</v>
      </c>
      <c r="P207" s="31" t="n">
        <f aca="false">IF(A207=1,SA,MAX(0,SA-M206))</f>
        <v>0</v>
      </c>
      <c r="S207" s="2" t="n">
        <v>1</v>
      </c>
      <c r="T207" s="2" t="n">
        <v>1</v>
      </c>
      <c r="U207" s="2" t="n">
        <v>1</v>
      </c>
      <c r="V207" s="33" t="n">
        <v>1</v>
      </c>
    </row>
    <row r="208" customFormat="false" ht="15.75" hidden="false" customHeight="true" outlineLevel="0" collapsed="false">
      <c r="A208" s="2" t="n">
        <v>206</v>
      </c>
      <c r="B208" s="2" t="n">
        <v>18</v>
      </c>
      <c r="C208" s="2" t="n">
        <f aca="false">A208-(B208-1)*12</f>
        <v>2</v>
      </c>
      <c r="D208" s="2" t="n">
        <f aca="false">'thong tin khach hang'!$B$4+B208-1</f>
        <v>19</v>
      </c>
      <c r="E208" s="31" t="n">
        <f aca="false">IF(A208=1,0,O207)</f>
        <v>2636148889.78362</v>
      </c>
      <c r="F208" s="2" t="n">
        <f aca="true">TP*VLOOKUP('thong tin khach hang'!$E$10,$X$2:$Z$5,3,0)*OFFSET($S208,0,VLOOKUP('thong tin khach hang'!$E$10,$X$2:$Z$5,2,0))</f>
        <v>0</v>
      </c>
      <c r="G208" s="2" t="n">
        <f aca="true">EP*VLOOKUP('thong tin khach hang'!$E$10,$X$2:$Z$5,3,0)*OFFSET($S208,0,VLOOKUP('thong tin khach hang'!$E$10,$X$2:$Z$5,2,0))</f>
        <v>0</v>
      </c>
      <c r="H208" s="2" t="n">
        <f aca="false">F208*HLOOKUP(B208,Assumption!$A$10:$G$12,2,1)+G208*HLOOKUP(B208,Assumption!$A$10:$G$12,3,1)</f>
        <v>0</v>
      </c>
      <c r="I208" s="2" t="n">
        <f aca="false">F208+G208-H208</f>
        <v>0</v>
      </c>
      <c r="J208" s="32" t="n">
        <f aca="false">VLOOKUP(D208,Assumption!$O$3:$Q$103,IF('thong tin khach hang'!$B$3="Nam",2,3),0)/12*P208</f>
        <v>0</v>
      </c>
      <c r="K208" s="2" t="n">
        <v>20000</v>
      </c>
      <c r="L208" s="31" t="n">
        <f aca="false">ROUND($L$1*(E208+I208-J208-K208),0)</f>
        <v>14905056</v>
      </c>
      <c r="M208" s="31" t="n">
        <f aca="false">E208+I208-J208-K208+L208</f>
        <v>2651033945.78362</v>
      </c>
      <c r="N208" s="32" t="n">
        <f aca="false">HLOOKUP(ROUND(AVERAGE(M196:M207)/10^6,0),Assumption!$B$2:$E$3,2,1)*MAX((AVERAGE(M196:M207)-250*10^6),0)</f>
        <v>13057299.4997838</v>
      </c>
      <c r="O208" s="31" t="n">
        <f aca="false">M208+N208</f>
        <v>2664091245.2834</v>
      </c>
      <c r="P208" s="31" t="n">
        <f aca="false">IF(A208=1,SA,MAX(0,SA-M207))</f>
        <v>0</v>
      </c>
      <c r="S208" s="2" t="n">
        <v>0</v>
      </c>
      <c r="T208" s="2" t="n">
        <v>0</v>
      </c>
      <c r="U208" s="2" t="n">
        <v>0</v>
      </c>
      <c r="V208" s="33" t="n">
        <v>1</v>
      </c>
    </row>
    <row r="209" customFormat="false" ht="15.75" hidden="false" customHeight="true" outlineLevel="0" collapsed="false">
      <c r="A209" s="2" t="n">
        <v>207</v>
      </c>
      <c r="B209" s="2" t="n">
        <v>18</v>
      </c>
      <c r="C209" s="2" t="n">
        <f aca="false">A209-(B209-1)*12</f>
        <v>3</v>
      </c>
      <c r="D209" s="2" t="n">
        <f aca="false">'thong tin khach hang'!$B$4+B209-1</f>
        <v>19</v>
      </c>
      <c r="E209" s="31" t="n">
        <f aca="false">IF(A209=1,0,O208)</f>
        <v>2664091245.2834</v>
      </c>
      <c r="F209" s="2" t="n">
        <f aca="true">TP*VLOOKUP('thong tin khach hang'!$E$10,$X$2:$Z$5,3,0)*OFFSET($S209,0,VLOOKUP('thong tin khach hang'!$E$10,$X$2:$Z$5,2,0))</f>
        <v>0</v>
      </c>
      <c r="G209" s="2" t="n">
        <f aca="true">EP*VLOOKUP('thong tin khach hang'!$E$10,$X$2:$Z$5,3,0)*OFFSET($S209,0,VLOOKUP('thong tin khach hang'!$E$10,$X$2:$Z$5,2,0))</f>
        <v>0</v>
      </c>
      <c r="H209" s="2" t="n">
        <f aca="false">F209*HLOOKUP(B209,Assumption!$A$10:$G$12,2,1)+G209*HLOOKUP(B209,Assumption!$A$10:$G$12,3,1)</f>
        <v>0</v>
      </c>
      <c r="I209" s="2" t="n">
        <f aca="false">F209+G209-H209</f>
        <v>0</v>
      </c>
      <c r="J209" s="32" t="n">
        <f aca="false">VLOOKUP(D209,Assumption!$O$3:$Q$103,IF('thong tin khach hang'!$B$3="Nam",2,3),0)/12*P209</f>
        <v>0</v>
      </c>
      <c r="K209" s="2" t="n">
        <v>20000</v>
      </c>
      <c r="L209" s="31" t="n">
        <f aca="false">ROUND($L$1*(E209+I209-J209-K209),0)</f>
        <v>15063046</v>
      </c>
      <c r="M209" s="31" t="n">
        <f aca="false">E209+I209-J209-K209+L209</f>
        <v>2679134291.2834</v>
      </c>
      <c r="N209" s="32" t="n">
        <f aca="false">HLOOKUP(ROUND(AVERAGE(M197:M208)/10^6,0),Assumption!$B$2:$E$3,2,1)*MAX((AVERAGE(M197:M208)-250*10^6),0)</f>
        <v>13240854.0870571</v>
      </c>
      <c r="O209" s="31" t="n">
        <f aca="false">M209+N209</f>
        <v>2692375145.37046</v>
      </c>
      <c r="P209" s="31" t="n">
        <f aca="false">IF(A209=1,SA,MAX(0,SA-M208))</f>
        <v>0</v>
      </c>
      <c r="S209" s="2" t="n">
        <v>0</v>
      </c>
      <c r="T209" s="2" t="n">
        <v>0</v>
      </c>
      <c r="U209" s="2" t="n">
        <v>0</v>
      </c>
      <c r="V209" s="33" t="n">
        <v>1</v>
      </c>
    </row>
    <row r="210" customFormat="false" ht="15.75" hidden="false" customHeight="true" outlineLevel="0" collapsed="false">
      <c r="A210" s="2" t="n">
        <v>208</v>
      </c>
      <c r="B210" s="2" t="n">
        <v>18</v>
      </c>
      <c r="C210" s="2" t="n">
        <f aca="false">A210-(B210-1)*12</f>
        <v>4</v>
      </c>
      <c r="D210" s="2" t="n">
        <f aca="false">'thong tin khach hang'!$B$4+B210-1</f>
        <v>19</v>
      </c>
      <c r="E210" s="31" t="n">
        <f aca="false">IF(A210=1,0,O209)</f>
        <v>2692375145.37046</v>
      </c>
      <c r="F210" s="2" t="n">
        <f aca="true">TP*VLOOKUP('thong tin khach hang'!$E$10,$X$2:$Z$5,3,0)*OFFSET($S210,0,VLOOKUP('thong tin khach hang'!$E$10,$X$2:$Z$5,2,0))</f>
        <v>0</v>
      </c>
      <c r="G210" s="2" t="n">
        <f aca="true">EP*VLOOKUP('thong tin khach hang'!$E$10,$X$2:$Z$5,3,0)*OFFSET($S210,0,VLOOKUP('thong tin khach hang'!$E$10,$X$2:$Z$5,2,0))</f>
        <v>0</v>
      </c>
      <c r="H210" s="2" t="n">
        <f aca="false">F210*HLOOKUP(B210,Assumption!$A$10:$G$12,2,1)+G210*HLOOKUP(B210,Assumption!$A$10:$G$12,3,1)</f>
        <v>0</v>
      </c>
      <c r="I210" s="2" t="n">
        <f aca="false">F210+G210-H210</f>
        <v>0</v>
      </c>
      <c r="J210" s="32" t="n">
        <f aca="false">VLOOKUP(D210,Assumption!$O$3:$Q$103,IF('thong tin khach hang'!$B$3="Nam",2,3),0)/12*P210</f>
        <v>0</v>
      </c>
      <c r="K210" s="2" t="n">
        <v>20000</v>
      </c>
      <c r="L210" s="31" t="n">
        <f aca="false">ROUND($L$1*(E210+I210-J210-K210),0)</f>
        <v>15222967</v>
      </c>
      <c r="M210" s="31" t="n">
        <f aca="false">E210+I210-J210-K210+L210</f>
        <v>2707578112.37046</v>
      </c>
      <c r="N210" s="32" t="n">
        <f aca="false">HLOOKUP(ROUND(AVERAGE(M198:M209)/10^6,0),Assumption!$B$2:$E$3,2,1)*MAX((AVERAGE(M198:M209)-250*10^6),0)</f>
        <v>13426477.0424125</v>
      </c>
      <c r="O210" s="31" t="n">
        <f aca="false">M210+N210</f>
        <v>2721004589.41287</v>
      </c>
      <c r="P210" s="31" t="n">
        <f aca="false">IF(A210=1,SA,MAX(0,SA-M209))</f>
        <v>0</v>
      </c>
      <c r="S210" s="2" t="n">
        <v>0</v>
      </c>
      <c r="T210" s="2" t="n">
        <v>0</v>
      </c>
      <c r="U210" s="2" t="n">
        <v>1</v>
      </c>
      <c r="V210" s="33" t="n">
        <v>1</v>
      </c>
    </row>
    <row r="211" customFormat="false" ht="15.75" hidden="false" customHeight="true" outlineLevel="0" collapsed="false">
      <c r="A211" s="2" t="n">
        <v>209</v>
      </c>
      <c r="B211" s="2" t="n">
        <v>18</v>
      </c>
      <c r="C211" s="2" t="n">
        <f aca="false">A211-(B211-1)*12</f>
        <v>5</v>
      </c>
      <c r="D211" s="2" t="n">
        <f aca="false">'thong tin khach hang'!$B$4+B211-1</f>
        <v>19</v>
      </c>
      <c r="E211" s="31" t="n">
        <f aca="false">IF(A211=1,0,O210)</f>
        <v>2721004589.41287</v>
      </c>
      <c r="F211" s="2" t="n">
        <f aca="true">TP*VLOOKUP('thong tin khach hang'!$E$10,$X$2:$Z$5,3,0)*OFFSET($S211,0,VLOOKUP('thong tin khach hang'!$E$10,$X$2:$Z$5,2,0))</f>
        <v>0</v>
      </c>
      <c r="G211" s="2" t="n">
        <f aca="true">EP*VLOOKUP('thong tin khach hang'!$E$10,$X$2:$Z$5,3,0)*OFFSET($S211,0,VLOOKUP('thong tin khach hang'!$E$10,$X$2:$Z$5,2,0))</f>
        <v>0</v>
      </c>
      <c r="H211" s="2" t="n">
        <f aca="false">F211*HLOOKUP(B211,Assumption!$A$10:$G$12,2,1)+G211*HLOOKUP(B211,Assumption!$A$10:$G$12,3,1)</f>
        <v>0</v>
      </c>
      <c r="I211" s="2" t="n">
        <f aca="false">F211+G211-H211</f>
        <v>0</v>
      </c>
      <c r="J211" s="32" t="n">
        <f aca="false">VLOOKUP(D211,Assumption!$O$3:$Q$103,IF('thong tin khach hang'!$B$3="Nam",2,3),0)/12*P211</f>
        <v>0</v>
      </c>
      <c r="K211" s="2" t="n">
        <v>20000</v>
      </c>
      <c r="L211" s="31" t="n">
        <f aca="false">ROUND($L$1*(E211+I211-J211-K211),0)</f>
        <v>15384842</v>
      </c>
      <c r="M211" s="31" t="n">
        <f aca="false">E211+I211-J211-K211+L211</f>
        <v>2736369431.41287</v>
      </c>
      <c r="N211" s="32" t="n">
        <f aca="false">HLOOKUP(ROUND(AVERAGE(M199:M210)/10^6,0),Assumption!$B$2:$E$3,2,1)*MAX((AVERAGE(M199:M210)-250*10^6),0)</f>
        <v>13614191.6729297</v>
      </c>
      <c r="O211" s="31" t="n">
        <f aca="false">M211+N211</f>
        <v>2749983623.0858</v>
      </c>
      <c r="P211" s="31" t="n">
        <f aca="false">IF(A211=1,SA,MAX(0,SA-M210))</f>
        <v>0</v>
      </c>
      <c r="S211" s="2" t="n">
        <v>0</v>
      </c>
      <c r="T211" s="2" t="n">
        <v>0</v>
      </c>
      <c r="U211" s="2" t="n">
        <v>0</v>
      </c>
      <c r="V211" s="33" t="n">
        <v>1</v>
      </c>
    </row>
    <row r="212" customFormat="false" ht="15.75" hidden="false" customHeight="true" outlineLevel="0" collapsed="false">
      <c r="A212" s="2" t="n">
        <v>210</v>
      </c>
      <c r="B212" s="2" t="n">
        <v>18</v>
      </c>
      <c r="C212" s="2" t="n">
        <f aca="false">A212-(B212-1)*12</f>
        <v>6</v>
      </c>
      <c r="D212" s="2" t="n">
        <f aca="false">'thong tin khach hang'!$B$4+B212-1</f>
        <v>19</v>
      </c>
      <c r="E212" s="31" t="n">
        <f aca="false">IF(A212=1,0,O211)</f>
        <v>2749983623.0858</v>
      </c>
      <c r="F212" s="2" t="n">
        <f aca="true">TP*VLOOKUP('thong tin khach hang'!$E$10,$X$2:$Z$5,3,0)*OFFSET($S212,0,VLOOKUP('thong tin khach hang'!$E$10,$X$2:$Z$5,2,0))</f>
        <v>0</v>
      </c>
      <c r="G212" s="2" t="n">
        <f aca="true">EP*VLOOKUP('thong tin khach hang'!$E$10,$X$2:$Z$5,3,0)*OFFSET($S212,0,VLOOKUP('thong tin khach hang'!$E$10,$X$2:$Z$5,2,0))</f>
        <v>0</v>
      </c>
      <c r="H212" s="2" t="n">
        <f aca="false">F212*HLOOKUP(B212,Assumption!$A$10:$G$12,2,1)+G212*HLOOKUP(B212,Assumption!$A$10:$G$12,3,1)</f>
        <v>0</v>
      </c>
      <c r="I212" s="2" t="n">
        <f aca="false">F212+G212-H212</f>
        <v>0</v>
      </c>
      <c r="J212" s="32" t="n">
        <f aca="false">VLOOKUP(D212,Assumption!$O$3:$Q$103,IF('thong tin khach hang'!$B$3="Nam",2,3),0)/12*P212</f>
        <v>0</v>
      </c>
      <c r="K212" s="2" t="n">
        <v>20000</v>
      </c>
      <c r="L212" s="31" t="n">
        <f aca="false">ROUND($L$1*(E212+I212-J212-K212),0)</f>
        <v>15548694</v>
      </c>
      <c r="M212" s="31" t="n">
        <f aca="false">E212+I212-J212-K212+L212</f>
        <v>2765512317.0858</v>
      </c>
      <c r="N212" s="32" t="n">
        <f aca="false">HLOOKUP(ROUND(AVERAGE(M200:M211)/10^6,0),Assumption!$B$2:$E$3,2,1)*MAX((AVERAGE(M200:M211)-250*10^6),0)</f>
        <v>13804021.5488054</v>
      </c>
      <c r="O212" s="31" t="n">
        <f aca="false">M212+N212</f>
        <v>2779316338.63461</v>
      </c>
      <c r="P212" s="31" t="n">
        <f aca="false">IF(A212=1,SA,MAX(0,SA-M211))</f>
        <v>0</v>
      </c>
      <c r="S212" s="2" t="n">
        <v>0</v>
      </c>
      <c r="T212" s="2" t="n">
        <v>0</v>
      </c>
      <c r="U212" s="2" t="n">
        <v>0</v>
      </c>
      <c r="V212" s="33" t="n">
        <v>1</v>
      </c>
    </row>
    <row r="213" customFormat="false" ht="15.75" hidden="false" customHeight="true" outlineLevel="0" collapsed="false">
      <c r="A213" s="2" t="n">
        <v>211</v>
      </c>
      <c r="B213" s="2" t="n">
        <v>18</v>
      </c>
      <c r="C213" s="2" t="n">
        <f aca="false">A213-(B213-1)*12</f>
        <v>7</v>
      </c>
      <c r="D213" s="2" t="n">
        <f aca="false">'thong tin khach hang'!$B$4+B213-1</f>
        <v>19</v>
      </c>
      <c r="E213" s="31" t="n">
        <f aca="false">IF(A213=1,0,O212)</f>
        <v>2779316338.63461</v>
      </c>
      <c r="F213" s="2" t="n">
        <f aca="true">TP*VLOOKUP('thong tin khach hang'!$E$10,$X$2:$Z$5,3,0)*OFFSET($S213,0,VLOOKUP('thong tin khach hang'!$E$10,$X$2:$Z$5,2,0))</f>
        <v>0</v>
      </c>
      <c r="G213" s="2" t="n">
        <f aca="true">EP*VLOOKUP('thong tin khach hang'!$E$10,$X$2:$Z$5,3,0)*OFFSET($S213,0,VLOOKUP('thong tin khach hang'!$E$10,$X$2:$Z$5,2,0))</f>
        <v>0</v>
      </c>
      <c r="H213" s="2" t="n">
        <f aca="false">F213*HLOOKUP(B213,Assumption!$A$10:$G$12,2,1)+G213*HLOOKUP(B213,Assumption!$A$10:$G$12,3,1)</f>
        <v>0</v>
      </c>
      <c r="I213" s="2" t="n">
        <f aca="false">F213+G213-H213</f>
        <v>0</v>
      </c>
      <c r="J213" s="32" t="n">
        <f aca="false">VLOOKUP(D213,Assumption!$O$3:$Q$103,IF('thong tin khach hang'!$B$3="Nam",2,3),0)/12*P213</f>
        <v>0</v>
      </c>
      <c r="K213" s="2" t="n">
        <v>20000</v>
      </c>
      <c r="L213" s="31" t="n">
        <f aca="false">ROUND($L$1*(E213+I213-J213-K213),0)</f>
        <v>15714546</v>
      </c>
      <c r="M213" s="31" t="n">
        <f aca="false">E213+I213-J213-K213+L213</f>
        <v>2795010884.63461</v>
      </c>
      <c r="N213" s="32" t="n">
        <f aca="false">HLOOKUP(ROUND(AVERAGE(M201:M212)/10^6,0),Assumption!$B$2:$E$3,2,1)*MAX((AVERAGE(M201:M212)-250*10^6),0)</f>
        <v>13995990.5053191</v>
      </c>
      <c r="O213" s="31" t="n">
        <f aca="false">M213+N213</f>
        <v>2809006875.13993</v>
      </c>
      <c r="P213" s="31" t="n">
        <f aca="false">IF(A213=1,SA,MAX(0,SA-M212))</f>
        <v>0</v>
      </c>
      <c r="S213" s="2" t="n">
        <v>0</v>
      </c>
      <c r="T213" s="2" t="n">
        <v>1</v>
      </c>
      <c r="U213" s="2" t="n">
        <v>1</v>
      </c>
      <c r="V213" s="33" t="n">
        <v>1</v>
      </c>
    </row>
    <row r="214" customFormat="false" ht="15.75" hidden="false" customHeight="true" outlineLevel="0" collapsed="false">
      <c r="A214" s="2" t="n">
        <v>212</v>
      </c>
      <c r="B214" s="2" t="n">
        <v>18</v>
      </c>
      <c r="C214" s="2" t="n">
        <f aca="false">A214-(B214-1)*12</f>
        <v>8</v>
      </c>
      <c r="D214" s="2" t="n">
        <f aca="false">'thong tin khach hang'!$B$4+B214-1</f>
        <v>19</v>
      </c>
      <c r="E214" s="31" t="n">
        <f aca="false">IF(A214=1,0,O213)</f>
        <v>2809006875.13993</v>
      </c>
      <c r="F214" s="2" t="n">
        <f aca="true">TP*VLOOKUP('thong tin khach hang'!$E$10,$X$2:$Z$5,3,0)*OFFSET($S214,0,VLOOKUP('thong tin khach hang'!$E$10,$X$2:$Z$5,2,0))</f>
        <v>0</v>
      </c>
      <c r="G214" s="2" t="n">
        <f aca="true">EP*VLOOKUP('thong tin khach hang'!$E$10,$X$2:$Z$5,3,0)*OFFSET($S214,0,VLOOKUP('thong tin khach hang'!$E$10,$X$2:$Z$5,2,0))</f>
        <v>0</v>
      </c>
      <c r="H214" s="2" t="n">
        <f aca="false">F214*HLOOKUP(B214,Assumption!$A$10:$G$12,2,1)+G214*HLOOKUP(B214,Assumption!$A$10:$G$12,3,1)</f>
        <v>0</v>
      </c>
      <c r="I214" s="2" t="n">
        <f aca="false">F214+G214-H214</f>
        <v>0</v>
      </c>
      <c r="J214" s="32" t="n">
        <f aca="false">VLOOKUP(D214,Assumption!$O$3:$Q$103,IF('thong tin khach hang'!$B$3="Nam",2,3),0)/12*P214</f>
        <v>0</v>
      </c>
      <c r="K214" s="2" t="n">
        <v>20000</v>
      </c>
      <c r="L214" s="31" t="n">
        <f aca="false">ROUND($L$1*(E214+I214-J214-K214),0)</f>
        <v>15882420</v>
      </c>
      <c r="M214" s="31" t="n">
        <f aca="false">E214+I214-J214-K214+L214</f>
        <v>2824869295.13992</v>
      </c>
      <c r="N214" s="32" t="n">
        <f aca="false">HLOOKUP(ROUND(AVERAGE(M202:M213)/10^6,0),Assumption!$B$2:$E$3,2,1)*MAX((AVERAGE(M202:M213)-250*10^6),0)</f>
        <v>14190122.6468167</v>
      </c>
      <c r="O214" s="31" t="n">
        <f aca="false">M214+N214</f>
        <v>2839059417.78674</v>
      </c>
      <c r="P214" s="31" t="n">
        <f aca="false">IF(A214=1,SA,MAX(0,SA-M213))</f>
        <v>0</v>
      </c>
      <c r="S214" s="2" t="n">
        <v>0</v>
      </c>
      <c r="T214" s="2" t="n">
        <v>0</v>
      </c>
      <c r="U214" s="2" t="n">
        <v>0</v>
      </c>
      <c r="V214" s="33" t="n">
        <v>1</v>
      </c>
    </row>
    <row r="215" customFormat="false" ht="15.75" hidden="false" customHeight="true" outlineLevel="0" collapsed="false">
      <c r="A215" s="2" t="n">
        <v>213</v>
      </c>
      <c r="B215" s="2" t="n">
        <v>18</v>
      </c>
      <c r="C215" s="2" t="n">
        <f aca="false">A215-(B215-1)*12</f>
        <v>9</v>
      </c>
      <c r="D215" s="2" t="n">
        <f aca="false">'thong tin khach hang'!$B$4+B215-1</f>
        <v>19</v>
      </c>
      <c r="E215" s="31" t="n">
        <f aca="false">IF(A215=1,0,O214)</f>
        <v>2839059417.78674</v>
      </c>
      <c r="F215" s="2" t="n">
        <f aca="true">TP*VLOOKUP('thong tin khach hang'!$E$10,$X$2:$Z$5,3,0)*OFFSET($S215,0,VLOOKUP('thong tin khach hang'!$E$10,$X$2:$Z$5,2,0))</f>
        <v>0</v>
      </c>
      <c r="G215" s="2" t="n">
        <f aca="true">EP*VLOOKUP('thong tin khach hang'!$E$10,$X$2:$Z$5,3,0)*OFFSET($S215,0,VLOOKUP('thong tin khach hang'!$E$10,$X$2:$Z$5,2,0))</f>
        <v>0</v>
      </c>
      <c r="H215" s="2" t="n">
        <f aca="false">F215*HLOOKUP(B215,Assumption!$A$10:$G$12,2,1)+G215*HLOOKUP(B215,Assumption!$A$10:$G$12,3,1)</f>
        <v>0</v>
      </c>
      <c r="I215" s="2" t="n">
        <f aca="false">F215+G215-H215</f>
        <v>0</v>
      </c>
      <c r="J215" s="32" t="n">
        <f aca="false">VLOOKUP(D215,Assumption!$O$3:$Q$103,IF('thong tin khach hang'!$B$3="Nam",2,3),0)/12*P215</f>
        <v>0</v>
      </c>
      <c r="K215" s="2" t="n">
        <v>20000</v>
      </c>
      <c r="L215" s="31" t="n">
        <f aca="false">ROUND($L$1*(E215+I215-J215-K215),0)</f>
        <v>16052342</v>
      </c>
      <c r="M215" s="31" t="n">
        <f aca="false">E215+I215-J215-K215+L215</f>
        <v>2855091759.78674</v>
      </c>
      <c r="N215" s="32" t="n">
        <f aca="false">HLOOKUP(ROUND(AVERAGE(M203:M214)/10^6,0),Assumption!$B$2:$E$3,2,1)*MAX((AVERAGE(M203:M214)-250*10^6),0)</f>
        <v>14386442.3487093</v>
      </c>
      <c r="O215" s="31" t="n">
        <f aca="false">M215+N215</f>
        <v>2869478202.13545</v>
      </c>
      <c r="P215" s="31" t="n">
        <f aca="false">IF(A215=1,SA,MAX(0,SA-M214))</f>
        <v>0</v>
      </c>
      <c r="S215" s="2" t="n">
        <v>0</v>
      </c>
      <c r="T215" s="2" t="n">
        <v>0</v>
      </c>
      <c r="U215" s="2" t="n">
        <v>0</v>
      </c>
      <c r="V215" s="33" t="n">
        <v>1</v>
      </c>
    </row>
    <row r="216" customFormat="false" ht="15.75" hidden="false" customHeight="true" outlineLevel="0" collapsed="false">
      <c r="A216" s="2" t="n">
        <v>214</v>
      </c>
      <c r="B216" s="2" t="n">
        <v>18</v>
      </c>
      <c r="C216" s="2" t="n">
        <f aca="false">A216-(B216-1)*12</f>
        <v>10</v>
      </c>
      <c r="D216" s="2" t="n">
        <f aca="false">'thong tin khach hang'!$B$4+B216-1</f>
        <v>19</v>
      </c>
      <c r="E216" s="31" t="n">
        <f aca="false">IF(A216=1,0,O215)</f>
        <v>2869478202.13545</v>
      </c>
      <c r="F216" s="2" t="n">
        <f aca="true">TP*VLOOKUP('thong tin khach hang'!$E$10,$X$2:$Z$5,3,0)*OFFSET($S216,0,VLOOKUP('thong tin khach hang'!$E$10,$X$2:$Z$5,2,0))</f>
        <v>0</v>
      </c>
      <c r="G216" s="2" t="n">
        <f aca="true">EP*VLOOKUP('thong tin khach hang'!$E$10,$X$2:$Z$5,3,0)*OFFSET($S216,0,VLOOKUP('thong tin khach hang'!$E$10,$X$2:$Z$5,2,0))</f>
        <v>0</v>
      </c>
      <c r="H216" s="2" t="n">
        <f aca="false">F216*HLOOKUP(B216,Assumption!$A$10:$G$12,2,1)+G216*HLOOKUP(B216,Assumption!$A$10:$G$12,3,1)</f>
        <v>0</v>
      </c>
      <c r="I216" s="2" t="n">
        <f aca="false">F216+G216-H216</f>
        <v>0</v>
      </c>
      <c r="J216" s="32" t="n">
        <f aca="false">VLOOKUP(D216,Assumption!$O$3:$Q$103,IF('thong tin khach hang'!$B$3="Nam",2,3),0)/12*P216</f>
        <v>0</v>
      </c>
      <c r="K216" s="2" t="n">
        <v>20000</v>
      </c>
      <c r="L216" s="31" t="n">
        <f aca="false">ROUND($L$1*(E216+I216-J216-K216),0)</f>
        <v>16224334</v>
      </c>
      <c r="M216" s="31" t="n">
        <f aca="false">E216+I216-J216-K216+L216</f>
        <v>2885682536.13545</v>
      </c>
      <c r="N216" s="32" t="n">
        <f aca="false">HLOOKUP(ROUND(AVERAGE(M204:M215)/10^6,0),Assumption!$B$2:$E$3,2,1)*MAX((AVERAGE(M204:M215)-250*10^6),0)</f>
        <v>14584974.2614903</v>
      </c>
      <c r="O216" s="31" t="n">
        <f aca="false">M216+N216</f>
        <v>2900267510.39694</v>
      </c>
      <c r="P216" s="31" t="n">
        <f aca="false">IF(A216=1,SA,MAX(0,SA-M215))</f>
        <v>0</v>
      </c>
      <c r="S216" s="2" t="n">
        <v>0</v>
      </c>
      <c r="T216" s="2" t="n">
        <v>0</v>
      </c>
      <c r="U216" s="2" t="n">
        <v>1</v>
      </c>
      <c r="V216" s="33" t="n">
        <v>1</v>
      </c>
    </row>
    <row r="217" customFormat="false" ht="15.75" hidden="false" customHeight="true" outlineLevel="0" collapsed="false">
      <c r="A217" s="2" t="n">
        <v>215</v>
      </c>
      <c r="B217" s="2" t="n">
        <v>18</v>
      </c>
      <c r="C217" s="2" t="n">
        <f aca="false">A217-(B217-1)*12</f>
        <v>11</v>
      </c>
      <c r="D217" s="2" t="n">
        <f aca="false">'thong tin khach hang'!$B$4+B217-1</f>
        <v>19</v>
      </c>
      <c r="E217" s="31" t="n">
        <f aca="false">IF(A217=1,0,O216)</f>
        <v>2900267510.39694</v>
      </c>
      <c r="F217" s="2" t="n">
        <f aca="true">TP*VLOOKUP('thong tin khach hang'!$E$10,$X$2:$Z$5,3,0)*OFFSET($S217,0,VLOOKUP('thong tin khach hang'!$E$10,$X$2:$Z$5,2,0))</f>
        <v>0</v>
      </c>
      <c r="G217" s="2" t="n">
        <f aca="true">EP*VLOOKUP('thong tin khach hang'!$E$10,$X$2:$Z$5,3,0)*OFFSET($S217,0,VLOOKUP('thong tin khach hang'!$E$10,$X$2:$Z$5,2,0))</f>
        <v>0</v>
      </c>
      <c r="H217" s="2" t="n">
        <f aca="false">F217*HLOOKUP(B217,Assumption!$A$10:$G$12,2,1)+G217*HLOOKUP(B217,Assumption!$A$10:$G$12,3,1)</f>
        <v>0</v>
      </c>
      <c r="I217" s="2" t="n">
        <f aca="false">F217+G217-H217</f>
        <v>0</v>
      </c>
      <c r="J217" s="32" t="n">
        <f aca="false">VLOOKUP(D217,Assumption!$O$3:$Q$103,IF('thong tin khach hang'!$B$3="Nam",2,3),0)/12*P217</f>
        <v>0</v>
      </c>
      <c r="K217" s="2" t="n">
        <v>20000</v>
      </c>
      <c r="L217" s="31" t="n">
        <f aca="false">ROUND($L$1*(E217+I217-J217-K217),0)</f>
        <v>16398421</v>
      </c>
      <c r="M217" s="31" t="n">
        <f aca="false">E217+I217-J217-K217+L217</f>
        <v>2916645931.39694</v>
      </c>
      <c r="N217" s="32" t="n">
        <f aca="false">HLOOKUP(ROUND(AVERAGE(M205:M216)/10^6,0),Assumption!$B$2:$E$3,2,1)*MAX((AVERAGE(M205:M216)-250*10^6),0)</f>
        <v>14785743.313268</v>
      </c>
      <c r="O217" s="31" t="n">
        <f aca="false">M217+N217</f>
        <v>2931431674.71021</v>
      </c>
      <c r="P217" s="31" t="n">
        <f aca="false">IF(A217=1,SA,MAX(0,SA-M216))</f>
        <v>0</v>
      </c>
      <c r="S217" s="2" t="n">
        <v>0</v>
      </c>
      <c r="T217" s="2" t="n">
        <v>0</v>
      </c>
      <c r="U217" s="2" t="n">
        <v>0</v>
      </c>
      <c r="V217" s="33" t="n">
        <v>1</v>
      </c>
    </row>
    <row r="218" customFormat="false" ht="15.75" hidden="false" customHeight="true" outlineLevel="0" collapsed="false">
      <c r="A218" s="2" t="n">
        <v>216</v>
      </c>
      <c r="B218" s="2" t="n">
        <v>18</v>
      </c>
      <c r="C218" s="2" t="n">
        <f aca="false">A218-(B218-1)*12</f>
        <v>12</v>
      </c>
      <c r="D218" s="2" t="n">
        <f aca="false">'thong tin khach hang'!$B$4+B218-1</f>
        <v>19</v>
      </c>
      <c r="E218" s="31" t="n">
        <f aca="false">IF(A218=1,0,O217)</f>
        <v>2931431674.71021</v>
      </c>
      <c r="F218" s="2" t="n">
        <f aca="true">TP*VLOOKUP('thong tin khach hang'!$E$10,$X$2:$Z$5,3,0)*OFFSET($S218,0,VLOOKUP('thong tin khach hang'!$E$10,$X$2:$Z$5,2,0))</f>
        <v>0</v>
      </c>
      <c r="G218" s="2" t="n">
        <f aca="true">EP*VLOOKUP('thong tin khach hang'!$E$10,$X$2:$Z$5,3,0)*OFFSET($S218,0,VLOOKUP('thong tin khach hang'!$E$10,$X$2:$Z$5,2,0))</f>
        <v>0</v>
      </c>
      <c r="H218" s="2" t="n">
        <f aca="false">F218*HLOOKUP(B218,Assumption!$A$10:$G$12,2,1)+G218*HLOOKUP(B218,Assumption!$A$10:$G$12,3,1)</f>
        <v>0</v>
      </c>
      <c r="I218" s="2" t="n">
        <f aca="false">F218+G218-H218</f>
        <v>0</v>
      </c>
      <c r="J218" s="32" t="n">
        <f aca="false">VLOOKUP(D218,Assumption!$O$3:$Q$103,IF('thong tin khach hang'!$B$3="Nam",2,3),0)/12*P218</f>
        <v>0</v>
      </c>
      <c r="K218" s="2" t="n">
        <v>20000</v>
      </c>
      <c r="L218" s="31" t="n">
        <f aca="false">ROUND($L$1*(E218+I218-J218-K218),0)</f>
        <v>16574628</v>
      </c>
      <c r="M218" s="31" t="n">
        <f aca="false">E218+I218-J218-K218+L218</f>
        <v>2947986302.71021</v>
      </c>
      <c r="N218" s="32" t="n">
        <f aca="false">HLOOKUP(ROUND(AVERAGE(M206:M217)/10^6,0),Assumption!$B$2:$E$3,2,1)*MAX((AVERAGE(M206:M217)-250*10^6),0)</f>
        <v>14988774.7128168</v>
      </c>
      <c r="O218" s="31" t="n">
        <f aca="false">M218+N218</f>
        <v>2962975077.42303</v>
      </c>
      <c r="P218" s="31" t="n">
        <f aca="false">IF(A218=1,SA,MAX(0,SA-M217))</f>
        <v>0</v>
      </c>
      <c r="S218" s="2" t="n">
        <v>0</v>
      </c>
      <c r="T218" s="2" t="n">
        <v>0</v>
      </c>
      <c r="U218" s="2" t="n">
        <v>0</v>
      </c>
      <c r="V218" s="33" t="n">
        <v>1</v>
      </c>
    </row>
    <row r="219" customFormat="false" ht="15.75" hidden="false" customHeight="true" outlineLevel="0" collapsed="false">
      <c r="A219" s="2" t="n">
        <v>217</v>
      </c>
      <c r="B219" s="2" t="n">
        <v>19</v>
      </c>
      <c r="C219" s="2" t="n">
        <f aca="false">A219-(B219-1)*12</f>
        <v>1</v>
      </c>
      <c r="D219" s="2" t="n">
        <f aca="false">'thong tin khach hang'!$B$4+B219-1</f>
        <v>20</v>
      </c>
      <c r="E219" s="31" t="n">
        <f aca="false">IF(A219=1,0,O218)</f>
        <v>2962975077.42303</v>
      </c>
      <c r="F219" s="2" t="n">
        <f aca="true">TP*VLOOKUP('thong tin khach hang'!$E$10,$X$2:$Z$5,3,0)*OFFSET($S219,0,VLOOKUP('thong tin khach hang'!$E$10,$X$2:$Z$5,2,0))</f>
        <v>30000000</v>
      </c>
      <c r="G219" s="2" t="n">
        <f aca="true">EP*VLOOKUP('thong tin khach hang'!$E$10,$X$2:$Z$5,3,0)*OFFSET($S219,0,VLOOKUP('thong tin khach hang'!$E$10,$X$2:$Z$5,2,0))</f>
        <v>30000000</v>
      </c>
      <c r="H219" s="2" t="n">
        <f aca="false">F219*HLOOKUP(B219,Assumption!$A$10:$G$12,2,1)+G219*HLOOKUP(B219,Assumption!$A$10:$G$12,3,1)</f>
        <v>1500000</v>
      </c>
      <c r="I219" s="2" t="n">
        <f aca="false">F219+G219-H219</f>
        <v>58500000</v>
      </c>
      <c r="J219" s="32" t="n">
        <f aca="false">VLOOKUP(D219,Assumption!$O$3:$Q$103,IF('thong tin khach hang'!$B$3="Nam",2,3),0)/12*P219</f>
        <v>0</v>
      </c>
      <c r="K219" s="2" t="n">
        <v>20000</v>
      </c>
      <c r="L219" s="31" t="n">
        <f aca="false">ROUND($L$1*(E219+I219-J219-K219),0)</f>
        <v>17083746</v>
      </c>
      <c r="M219" s="31" t="n">
        <f aca="false">E219+I219-J219-K219+L219</f>
        <v>3038538823.42303</v>
      </c>
      <c r="N219" s="32" t="n">
        <f aca="false">HLOOKUP(ROUND(AVERAGE(M207:M218)/10^6,0),Assumption!$B$2:$E$3,2,1)*MAX((AVERAGE(M207:M218)-250*10^6),0)</f>
        <v>15194093.9536452</v>
      </c>
      <c r="O219" s="31" t="n">
        <f aca="false">M219+N219</f>
        <v>3053732917.37667</v>
      </c>
      <c r="P219" s="31" t="n">
        <f aca="false">IF(A219=1,SA,MAX(0,SA-M218))</f>
        <v>0</v>
      </c>
      <c r="S219" s="2" t="n">
        <v>1</v>
      </c>
      <c r="T219" s="2" t="n">
        <v>1</v>
      </c>
      <c r="U219" s="2" t="n">
        <v>1</v>
      </c>
      <c r="V219" s="33" t="n">
        <v>1</v>
      </c>
    </row>
    <row r="220" customFormat="false" ht="15.75" hidden="false" customHeight="true" outlineLevel="0" collapsed="false">
      <c r="A220" s="2" t="n">
        <v>218</v>
      </c>
      <c r="B220" s="2" t="n">
        <v>19</v>
      </c>
      <c r="C220" s="2" t="n">
        <f aca="false">A220-(B220-1)*12</f>
        <v>2</v>
      </c>
      <c r="D220" s="2" t="n">
        <f aca="false">'thong tin khach hang'!$B$4+B220-1</f>
        <v>20</v>
      </c>
      <c r="E220" s="31" t="n">
        <f aca="false">IF(A220=1,0,O219)</f>
        <v>3053732917.37667</v>
      </c>
      <c r="F220" s="2" t="n">
        <f aca="true">TP*VLOOKUP('thong tin khach hang'!$E$10,$X$2:$Z$5,3,0)*OFFSET($S220,0,VLOOKUP('thong tin khach hang'!$E$10,$X$2:$Z$5,2,0))</f>
        <v>0</v>
      </c>
      <c r="G220" s="2" t="n">
        <f aca="true">EP*VLOOKUP('thong tin khach hang'!$E$10,$X$2:$Z$5,3,0)*OFFSET($S220,0,VLOOKUP('thong tin khach hang'!$E$10,$X$2:$Z$5,2,0))</f>
        <v>0</v>
      </c>
      <c r="H220" s="2" t="n">
        <f aca="false">F220*HLOOKUP(B220,Assumption!$A$10:$G$12,2,1)+G220*HLOOKUP(B220,Assumption!$A$10:$G$12,3,1)</f>
        <v>0</v>
      </c>
      <c r="I220" s="2" t="n">
        <f aca="false">F220+G220-H220</f>
        <v>0</v>
      </c>
      <c r="J220" s="32" t="n">
        <f aca="false">VLOOKUP(D220,Assumption!$O$3:$Q$103,IF('thong tin khach hang'!$B$3="Nam",2,3),0)/12*P220</f>
        <v>0</v>
      </c>
      <c r="K220" s="2" t="n">
        <v>20000</v>
      </c>
      <c r="L220" s="31" t="n">
        <f aca="false">ROUND($L$1*(E220+I220-J220-K220),0)</f>
        <v>17266137</v>
      </c>
      <c r="M220" s="31" t="n">
        <f aca="false">E220+I220-J220-K220+L220</f>
        <v>3070979054.37667</v>
      </c>
      <c r="N220" s="32" t="n">
        <f aca="false">HLOOKUP(ROUND(AVERAGE(M208:M219)/10^6,0),Assumption!$B$2:$E$3,2,1)*MAX((AVERAGE(M208:M219)-250*10^6),0)</f>
        <v>15401726.8155815</v>
      </c>
      <c r="O220" s="31" t="n">
        <f aca="false">M220+N220</f>
        <v>3086380781.19225</v>
      </c>
      <c r="P220" s="31" t="n">
        <f aca="false">IF(A220=1,SA,MAX(0,SA-M219))</f>
        <v>0</v>
      </c>
      <c r="S220" s="2" t="n">
        <v>0</v>
      </c>
      <c r="T220" s="2" t="n">
        <v>0</v>
      </c>
      <c r="U220" s="2" t="n">
        <v>0</v>
      </c>
      <c r="V220" s="33" t="n">
        <v>1</v>
      </c>
    </row>
    <row r="221" customFormat="false" ht="15.75" hidden="false" customHeight="true" outlineLevel="0" collapsed="false">
      <c r="A221" s="2" t="n">
        <v>219</v>
      </c>
      <c r="B221" s="2" t="n">
        <v>19</v>
      </c>
      <c r="C221" s="2" t="n">
        <f aca="false">A221-(B221-1)*12</f>
        <v>3</v>
      </c>
      <c r="D221" s="2" t="n">
        <f aca="false">'thong tin khach hang'!$B$4+B221-1</f>
        <v>20</v>
      </c>
      <c r="E221" s="31" t="n">
        <f aca="false">IF(A221=1,0,O220)</f>
        <v>3086380781.19225</v>
      </c>
      <c r="F221" s="2" t="n">
        <f aca="true">TP*VLOOKUP('thong tin khach hang'!$E$10,$X$2:$Z$5,3,0)*OFFSET($S221,0,VLOOKUP('thong tin khach hang'!$E$10,$X$2:$Z$5,2,0))</f>
        <v>0</v>
      </c>
      <c r="G221" s="2" t="n">
        <f aca="true">EP*VLOOKUP('thong tin khach hang'!$E$10,$X$2:$Z$5,3,0)*OFFSET($S221,0,VLOOKUP('thong tin khach hang'!$E$10,$X$2:$Z$5,2,0))</f>
        <v>0</v>
      </c>
      <c r="H221" s="2" t="n">
        <f aca="false">F221*HLOOKUP(B221,Assumption!$A$10:$G$12,2,1)+G221*HLOOKUP(B221,Assumption!$A$10:$G$12,3,1)</f>
        <v>0</v>
      </c>
      <c r="I221" s="2" t="n">
        <f aca="false">F221+G221-H221</f>
        <v>0</v>
      </c>
      <c r="J221" s="32" t="n">
        <f aca="false">VLOOKUP(D221,Assumption!$O$3:$Q$103,IF('thong tin khach hang'!$B$3="Nam",2,3),0)/12*P221</f>
        <v>0</v>
      </c>
      <c r="K221" s="2" t="n">
        <v>20000</v>
      </c>
      <c r="L221" s="31" t="n">
        <f aca="false">ROUND($L$1*(E221+I221-J221-K221),0)</f>
        <v>17450733</v>
      </c>
      <c r="M221" s="31" t="n">
        <f aca="false">E221+I221-J221-K221+L221</f>
        <v>3103811514.19225</v>
      </c>
      <c r="N221" s="32" t="n">
        <f aca="false">HLOOKUP(ROUND(AVERAGE(M209:M220)/10^6,0),Assumption!$B$2:$E$3,2,1)*MAX((AVERAGE(M209:M220)-250*10^6),0)</f>
        <v>15611699.3698781</v>
      </c>
      <c r="O221" s="31" t="n">
        <f aca="false">M221+N221</f>
        <v>3119423213.56213</v>
      </c>
      <c r="P221" s="31" t="n">
        <f aca="false">IF(A221=1,SA,MAX(0,SA-M220))</f>
        <v>0</v>
      </c>
      <c r="S221" s="2" t="n">
        <v>0</v>
      </c>
      <c r="T221" s="2" t="n">
        <v>0</v>
      </c>
      <c r="U221" s="2" t="n">
        <v>0</v>
      </c>
      <c r="V221" s="33" t="n">
        <v>1</v>
      </c>
    </row>
    <row r="222" customFormat="false" ht="15.75" hidden="false" customHeight="true" outlineLevel="0" collapsed="false">
      <c r="A222" s="2" t="n">
        <v>220</v>
      </c>
      <c r="B222" s="2" t="n">
        <v>19</v>
      </c>
      <c r="C222" s="2" t="n">
        <f aca="false">A222-(B222-1)*12</f>
        <v>4</v>
      </c>
      <c r="D222" s="2" t="n">
        <f aca="false">'thong tin khach hang'!$B$4+B222-1</f>
        <v>20</v>
      </c>
      <c r="E222" s="31" t="n">
        <f aca="false">IF(A222=1,0,O221)</f>
        <v>3119423213.56213</v>
      </c>
      <c r="F222" s="2" t="n">
        <f aca="true">TP*VLOOKUP('thong tin khach hang'!$E$10,$X$2:$Z$5,3,0)*OFFSET($S222,0,VLOOKUP('thong tin khach hang'!$E$10,$X$2:$Z$5,2,0))</f>
        <v>0</v>
      </c>
      <c r="G222" s="2" t="n">
        <f aca="true">EP*VLOOKUP('thong tin khach hang'!$E$10,$X$2:$Z$5,3,0)*OFFSET($S222,0,VLOOKUP('thong tin khach hang'!$E$10,$X$2:$Z$5,2,0))</f>
        <v>0</v>
      </c>
      <c r="H222" s="2" t="n">
        <f aca="false">F222*HLOOKUP(B222,Assumption!$A$10:$G$12,2,1)+G222*HLOOKUP(B222,Assumption!$A$10:$G$12,3,1)</f>
        <v>0</v>
      </c>
      <c r="I222" s="2" t="n">
        <f aca="false">F222+G222-H222</f>
        <v>0</v>
      </c>
      <c r="J222" s="32" t="n">
        <f aca="false">VLOOKUP(D222,Assumption!$O$3:$Q$103,IF('thong tin khach hang'!$B$3="Nam",2,3),0)/12*P222</f>
        <v>0</v>
      </c>
      <c r="K222" s="2" t="n">
        <v>20000</v>
      </c>
      <c r="L222" s="31" t="n">
        <f aca="false">ROUND($L$1*(E222+I222-J222-K222),0)</f>
        <v>17637559</v>
      </c>
      <c r="M222" s="31" t="n">
        <f aca="false">E222+I222-J222-K222+L222</f>
        <v>3137040772.56213</v>
      </c>
      <c r="N222" s="32" t="n">
        <f aca="false">HLOOKUP(ROUND(AVERAGE(M210:M221)/10^6,0),Assumption!$B$2:$E$3,2,1)*MAX((AVERAGE(M210:M221)-250*10^6),0)</f>
        <v>15824037.9813325</v>
      </c>
      <c r="O222" s="31" t="n">
        <f aca="false">M222+N222</f>
        <v>3152864810.54346</v>
      </c>
      <c r="P222" s="31" t="n">
        <f aca="false">IF(A222=1,SA,MAX(0,SA-M221))</f>
        <v>0</v>
      </c>
      <c r="S222" s="2" t="n">
        <v>0</v>
      </c>
      <c r="T222" s="2" t="n">
        <v>0</v>
      </c>
      <c r="U222" s="2" t="n">
        <v>1</v>
      </c>
      <c r="V222" s="33" t="n">
        <v>1</v>
      </c>
    </row>
    <row r="223" customFormat="false" ht="15.75" hidden="false" customHeight="true" outlineLevel="0" collapsed="false">
      <c r="A223" s="2" t="n">
        <v>221</v>
      </c>
      <c r="B223" s="2" t="n">
        <v>19</v>
      </c>
      <c r="C223" s="2" t="n">
        <f aca="false">A223-(B223-1)*12</f>
        <v>5</v>
      </c>
      <c r="D223" s="2" t="n">
        <f aca="false">'thong tin khach hang'!$B$4+B223-1</f>
        <v>20</v>
      </c>
      <c r="E223" s="31" t="n">
        <f aca="false">IF(A223=1,0,O222)</f>
        <v>3152864810.54346</v>
      </c>
      <c r="F223" s="2" t="n">
        <f aca="true">TP*VLOOKUP('thong tin khach hang'!$E$10,$X$2:$Z$5,3,0)*OFFSET($S223,0,VLOOKUP('thong tin khach hang'!$E$10,$X$2:$Z$5,2,0))</f>
        <v>0</v>
      </c>
      <c r="G223" s="2" t="n">
        <f aca="true">EP*VLOOKUP('thong tin khach hang'!$E$10,$X$2:$Z$5,3,0)*OFFSET($S223,0,VLOOKUP('thong tin khach hang'!$E$10,$X$2:$Z$5,2,0))</f>
        <v>0</v>
      </c>
      <c r="H223" s="2" t="n">
        <f aca="false">F223*HLOOKUP(B223,Assumption!$A$10:$G$12,2,1)+G223*HLOOKUP(B223,Assumption!$A$10:$G$12,3,1)</f>
        <v>0</v>
      </c>
      <c r="I223" s="2" t="n">
        <f aca="false">F223+G223-H223</f>
        <v>0</v>
      </c>
      <c r="J223" s="32" t="n">
        <f aca="false">VLOOKUP(D223,Assumption!$O$3:$Q$103,IF('thong tin khach hang'!$B$3="Nam",2,3),0)/12*P223</f>
        <v>0</v>
      </c>
      <c r="K223" s="2" t="n">
        <v>20000</v>
      </c>
      <c r="L223" s="31" t="n">
        <f aca="false">ROUND($L$1*(E223+I223-J223-K223),0)</f>
        <v>17826643</v>
      </c>
      <c r="M223" s="31" t="n">
        <f aca="false">E223+I223-J223-K223+L223</f>
        <v>3170671453.54346</v>
      </c>
      <c r="N223" s="32" t="n">
        <f aca="false">HLOOKUP(ROUND(AVERAGE(M211:M222)/10^6,0),Assumption!$B$2:$E$3,2,1)*MAX((AVERAGE(M211:M222)-250*10^6),0)</f>
        <v>16038769.3114283</v>
      </c>
      <c r="O223" s="31" t="n">
        <f aca="false">M223+N223</f>
        <v>3186710222.85489</v>
      </c>
      <c r="P223" s="31" t="n">
        <f aca="false">IF(A223=1,SA,MAX(0,SA-M222))</f>
        <v>0</v>
      </c>
      <c r="S223" s="2" t="n">
        <v>0</v>
      </c>
      <c r="T223" s="2" t="n">
        <v>0</v>
      </c>
      <c r="U223" s="2" t="n">
        <v>0</v>
      </c>
      <c r="V223" s="33" t="n">
        <v>1</v>
      </c>
    </row>
    <row r="224" customFormat="false" ht="15.75" hidden="false" customHeight="true" outlineLevel="0" collapsed="false">
      <c r="A224" s="2" t="n">
        <v>222</v>
      </c>
      <c r="B224" s="2" t="n">
        <v>19</v>
      </c>
      <c r="C224" s="2" t="n">
        <f aca="false">A224-(B224-1)*12</f>
        <v>6</v>
      </c>
      <c r="D224" s="2" t="n">
        <f aca="false">'thong tin khach hang'!$B$4+B224-1</f>
        <v>20</v>
      </c>
      <c r="E224" s="31" t="n">
        <f aca="false">IF(A224=1,0,O223)</f>
        <v>3186710222.85489</v>
      </c>
      <c r="F224" s="2" t="n">
        <f aca="true">TP*VLOOKUP('thong tin khach hang'!$E$10,$X$2:$Z$5,3,0)*OFFSET($S224,0,VLOOKUP('thong tin khach hang'!$E$10,$X$2:$Z$5,2,0))</f>
        <v>0</v>
      </c>
      <c r="G224" s="2" t="n">
        <f aca="true">EP*VLOOKUP('thong tin khach hang'!$E$10,$X$2:$Z$5,3,0)*OFFSET($S224,0,VLOOKUP('thong tin khach hang'!$E$10,$X$2:$Z$5,2,0))</f>
        <v>0</v>
      </c>
      <c r="H224" s="2" t="n">
        <f aca="false">F224*HLOOKUP(B224,Assumption!$A$10:$G$12,2,1)+G224*HLOOKUP(B224,Assumption!$A$10:$G$12,3,1)</f>
        <v>0</v>
      </c>
      <c r="I224" s="2" t="n">
        <f aca="false">F224+G224-H224</f>
        <v>0</v>
      </c>
      <c r="J224" s="32" t="n">
        <f aca="false">VLOOKUP(D224,Assumption!$O$3:$Q$103,IF('thong tin khach hang'!$B$3="Nam",2,3),0)/12*P224</f>
        <v>0</v>
      </c>
      <c r="K224" s="2" t="n">
        <v>20000</v>
      </c>
      <c r="L224" s="31" t="n">
        <f aca="false">ROUND($L$1*(E224+I224-J224-K224),0)</f>
        <v>18018010</v>
      </c>
      <c r="M224" s="31" t="n">
        <f aca="false">E224+I224-J224-K224+L224</f>
        <v>3204708232.85489</v>
      </c>
      <c r="N224" s="32" t="n">
        <f aca="false">HLOOKUP(ROUND(AVERAGE(M212:M223)/10^6,0),Assumption!$B$2:$E$3,2,1)*MAX((AVERAGE(M212:M223)-250*10^6),0)</f>
        <v>16255920.3224936</v>
      </c>
      <c r="O224" s="31" t="n">
        <f aca="false">M224+N224</f>
        <v>3220964153.17738</v>
      </c>
      <c r="P224" s="31" t="n">
        <f aca="false">IF(A224=1,SA,MAX(0,SA-M223))</f>
        <v>0</v>
      </c>
      <c r="S224" s="2" t="n">
        <v>0</v>
      </c>
      <c r="T224" s="2" t="n">
        <v>0</v>
      </c>
      <c r="U224" s="2" t="n">
        <v>0</v>
      </c>
      <c r="V224" s="33" t="n">
        <v>1</v>
      </c>
    </row>
    <row r="225" customFormat="false" ht="15.75" hidden="false" customHeight="true" outlineLevel="0" collapsed="false">
      <c r="A225" s="2" t="n">
        <v>223</v>
      </c>
      <c r="B225" s="2" t="n">
        <v>19</v>
      </c>
      <c r="C225" s="2" t="n">
        <f aca="false">A225-(B225-1)*12</f>
        <v>7</v>
      </c>
      <c r="D225" s="2" t="n">
        <f aca="false">'thong tin khach hang'!$B$4+B225-1</f>
        <v>20</v>
      </c>
      <c r="E225" s="31" t="n">
        <f aca="false">IF(A225=1,0,O224)</f>
        <v>3220964153.17738</v>
      </c>
      <c r="F225" s="2" t="n">
        <f aca="true">TP*VLOOKUP('thong tin khach hang'!$E$10,$X$2:$Z$5,3,0)*OFFSET($S225,0,VLOOKUP('thong tin khach hang'!$E$10,$X$2:$Z$5,2,0))</f>
        <v>0</v>
      </c>
      <c r="G225" s="2" t="n">
        <f aca="true">EP*VLOOKUP('thong tin khach hang'!$E$10,$X$2:$Z$5,3,0)*OFFSET($S225,0,VLOOKUP('thong tin khach hang'!$E$10,$X$2:$Z$5,2,0))</f>
        <v>0</v>
      </c>
      <c r="H225" s="2" t="n">
        <f aca="false">F225*HLOOKUP(B225,Assumption!$A$10:$G$12,2,1)+G225*HLOOKUP(B225,Assumption!$A$10:$G$12,3,1)</f>
        <v>0</v>
      </c>
      <c r="I225" s="2" t="n">
        <f aca="false">F225+G225-H225</f>
        <v>0</v>
      </c>
      <c r="J225" s="32" t="n">
        <f aca="false">VLOOKUP(D225,Assumption!$O$3:$Q$103,IF('thong tin khach hang'!$B$3="Nam",2,3),0)/12*P225</f>
        <v>0</v>
      </c>
      <c r="K225" s="2" t="n">
        <v>20000</v>
      </c>
      <c r="L225" s="31" t="n">
        <f aca="false">ROUND($L$1*(E225+I225-J225-K225),0)</f>
        <v>18211687</v>
      </c>
      <c r="M225" s="31" t="n">
        <f aca="false">E225+I225-J225-K225+L225</f>
        <v>3239155840.17738</v>
      </c>
      <c r="N225" s="32" t="n">
        <f aca="false">HLOOKUP(ROUND(AVERAGE(M213:M224)/10^6,0),Assumption!$B$2:$E$3,2,1)*MAX((AVERAGE(M213:M224)-250*10^6),0)</f>
        <v>16475518.2803782</v>
      </c>
      <c r="O225" s="31" t="n">
        <f aca="false">M225+N225</f>
        <v>3255631358.45776</v>
      </c>
      <c r="P225" s="31" t="n">
        <f aca="false">IF(A225=1,SA,MAX(0,SA-M224))</f>
        <v>0</v>
      </c>
      <c r="S225" s="2" t="n">
        <v>0</v>
      </c>
      <c r="T225" s="2" t="n">
        <v>1</v>
      </c>
      <c r="U225" s="2" t="n">
        <v>1</v>
      </c>
      <c r="V225" s="33" t="n">
        <v>1</v>
      </c>
    </row>
    <row r="226" customFormat="false" ht="15.75" hidden="false" customHeight="true" outlineLevel="0" collapsed="false">
      <c r="A226" s="2" t="n">
        <v>224</v>
      </c>
      <c r="B226" s="2" t="n">
        <v>19</v>
      </c>
      <c r="C226" s="2" t="n">
        <f aca="false">A226-(B226-1)*12</f>
        <v>8</v>
      </c>
      <c r="D226" s="2" t="n">
        <f aca="false">'thong tin khach hang'!$B$4+B226-1</f>
        <v>20</v>
      </c>
      <c r="E226" s="31" t="n">
        <f aca="false">IF(A226=1,0,O225)</f>
        <v>3255631358.45776</v>
      </c>
      <c r="F226" s="2" t="n">
        <f aca="true">TP*VLOOKUP('thong tin khach hang'!$E$10,$X$2:$Z$5,3,0)*OFFSET($S226,0,VLOOKUP('thong tin khach hang'!$E$10,$X$2:$Z$5,2,0))</f>
        <v>0</v>
      </c>
      <c r="G226" s="2" t="n">
        <f aca="true">EP*VLOOKUP('thong tin khach hang'!$E$10,$X$2:$Z$5,3,0)*OFFSET($S226,0,VLOOKUP('thong tin khach hang'!$E$10,$X$2:$Z$5,2,0))</f>
        <v>0</v>
      </c>
      <c r="H226" s="2" t="n">
        <f aca="false">F226*HLOOKUP(B226,Assumption!$A$10:$G$12,2,1)+G226*HLOOKUP(B226,Assumption!$A$10:$G$12,3,1)</f>
        <v>0</v>
      </c>
      <c r="I226" s="2" t="n">
        <f aca="false">F226+G226-H226</f>
        <v>0</v>
      </c>
      <c r="J226" s="32" t="n">
        <f aca="false">VLOOKUP(D226,Assumption!$O$3:$Q$103,IF('thong tin khach hang'!$B$3="Nam",2,3),0)/12*P226</f>
        <v>0</v>
      </c>
      <c r="K226" s="2" t="n">
        <v>20000</v>
      </c>
      <c r="L226" s="31" t="n">
        <f aca="false">ROUND($L$1*(E226+I226-J226-K226),0)</f>
        <v>18407700</v>
      </c>
      <c r="M226" s="31" t="n">
        <f aca="false">E226+I226-J226-K226+L226</f>
        <v>3274019058.45776</v>
      </c>
      <c r="N226" s="32" t="n">
        <f aca="false">HLOOKUP(ROUND(AVERAGE(M214:M225)/10^6,0),Assumption!$B$2:$E$3,2,1)*MAX((AVERAGE(M214:M225)-250*10^6),0)</f>
        <v>16697590.7581495</v>
      </c>
      <c r="O226" s="31" t="n">
        <f aca="false">M226+N226</f>
        <v>3290716649.21591</v>
      </c>
      <c r="P226" s="31" t="n">
        <f aca="false">IF(A226=1,SA,MAX(0,SA-M225))</f>
        <v>0</v>
      </c>
      <c r="S226" s="2" t="n">
        <v>0</v>
      </c>
      <c r="T226" s="2" t="n">
        <v>0</v>
      </c>
      <c r="U226" s="2" t="n">
        <v>0</v>
      </c>
      <c r="V226" s="33" t="n">
        <v>1</v>
      </c>
    </row>
    <row r="227" customFormat="false" ht="15.75" hidden="false" customHeight="true" outlineLevel="0" collapsed="false">
      <c r="A227" s="2" t="n">
        <v>225</v>
      </c>
      <c r="B227" s="2" t="n">
        <v>19</v>
      </c>
      <c r="C227" s="2" t="n">
        <f aca="false">A227-(B227-1)*12</f>
        <v>9</v>
      </c>
      <c r="D227" s="2" t="n">
        <f aca="false">'thong tin khach hang'!$B$4+B227-1</f>
        <v>20</v>
      </c>
      <c r="E227" s="31" t="n">
        <f aca="false">IF(A227=1,0,O226)</f>
        <v>3290716649.21591</v>
      </c>
      <c r="F227" s="2" t="n">
        <f aca="true">TP*VLOOKUP('thong tin khach hang'!$E$10,$X$2:$Z$5,3,0)*OFFSET($S227,0,VLOOKUP('thong tin khach hang'!$E$10,$X$2:$Z$5,2,0))</f>
        <v>0</v>
      </c>
      <c r="G227" s="2" t="n">
        <f aca="true">EP*VLOOKUP('thong tin khach hang'!$E$10,$X$2:$Z$5,3,0)*OFFSET($S227,0,VLOOKUP('thong tin khach hang'!$E$10,$X$2:$Z$5,2,0))</f>
        <v>0</v>
      </c>
      <c r="H227" s="2" t="n">
        <f aca="false">F227*HLOOKUP(B227,Assumption!$A$10:$G$12,2,1)+G227*HLOOKUP(B227,Assumption!$A$10:$G$12,3,1)</f>
        <v>0</v>
      </c>
      <c r="I227" s="2" t="n">
        <f aca="false">F227+G227-H227</f>
        <v>0</v>
      </c>
      <c r="J227" s="32" t="n">
        <f aca="false">VLOOKUP(D227,Assumption!$O$3:$Q$103,IF('thong tin khach hang'!$B$3="Nam",2,3),0)/12*P227</f>
        <v>0</v>
      </c>
      <c r="K227" s="2" t="n">
        <v>20000</v>
      </c>
      <c r="L227" s="31" t="n">
        <f aca="false">ROUND($L$1*(E227+I227-J227-K227),0)</f>
        <v>18606077</v>
      </c>
      <c r="M227" s="31" t="n">
        <f aca="false">E227+I227-J227-K227+L227</f>
        <v>3309302726.21591</v>
      </c>
      <c r="N227" s="32" t="n">
        <f aca="false">HLOOKUP(ROUND(AVERAGE(M215:M226)/10^6,0),Assumption!$B$2:$E$3,2,1)*MAX((AVERAGE(M215:M226)-250*10^6),0)</f>
        <v>16922165.6398085</v>
      </c>
      <c r="O227" s="31" t="n">
        <f aca="false">M227+N227</f>
        <v>3326224891.85572</v>
      </c>
      <c r="P227" s="31" t="n">
        <f aca="false">IF(A227=1,SA,MAX(0,SA-M226))</f>
        <v>0</v>
      </c>
      <c r="S227" s="2" t="n">
        <v>0</v>
      </c>
      <c r="T227" s="2" t="n">
        <v>0</v>
      </c>
      <c r="U227" s="2" t="n">
        <v>0</v>
      </c>
      <c r="V227" s="33" t="n">
        <v>1</v>
      </c>
    </row>
    <row r="228" customFormat="false" ht="15.75" hidden="false" customHeight="true" outlineLevel="0" collapsed="false">
      <c r="A228" s="2" t="n">
        <v>226</v>
      </c>
      <c r="B228" s="2" t="n">
        <v>19</v>
      </c>
      <c r="C228" s="2" t="n">
        <f aca="false">A228-(B228-1)*12</f>
        <v>10</v>
      </c>
      <c r="D228" s="2" t="n">
        <f aca="false">'thong tin khach hang'!$B$4+B228-1</f>
        <v>20</v>
      </c>
      <c r="E228" s="31" t="n">
        <f aca="false">IF(A228=1,0,O227)</f>
        <v>3326224891.85572</v>
      </c>
      <c r="F228" s="2" t="n">
        <f aca="true">TP*VLOOKUP('thong tin khach hang'!$E$10,$X$2:$Z$5,3,0)*OFFSET($S228,0,VLOOKUP('thong tin khach hang'!$E$10,$X$2:$Z$5,2,0))</f>
        <v>0</v>
      </c>
      <c r="G228" s="2" t="n">
        <f aca="true">EP*VLOOKUP('thong tin khach hang'!$E$10,$X$2:$Z$5,3,0)*OFFSET($S228,0,VLOOKUP('thong tin khach hang'!$E$10,$X$2:$Z$5,2,0))</f>
        <v>0</v>
      </c>
      <c r="H228" s="2" t="n">
        <f aca="false">F228*HLOOKUP(B228,Assumption!$A$10:$G$12,2,1)+G228*HLOOKUP(B228,Assumption!$A$10:$G$12,3,1)</f>
        <v>0</v>
      </c>
      <c r="I228" s="2" t="n">
        <f aca="false">F228+G228-H228</f>
        <v>0</v>
      </c>
      <c r="J228" s="32" t="n">
        <f aca="false">VLOOKUP(D228,Assumption!$O$3:$Q$103,IF('thong tin khach hang'!$B$3="Nam",2,3),0)/12*P228</f>
        <v>0</v>
      </c>
      <c r="K228" s="2" t="n">
        <v>20000</v>
      </c>
      <c r="L228" s="31" t="n">
        <f aca="false">ROUND($L$1*(E228+I228-J228-K228),0)</f>
        <v>18806846</v>
      </c>
      <c r="M228" s="31" t="n">
        <f aca="false">E228+I228-J228-K228+L228</f>
        <v>3345011737.85572</v>
      </c>
      <c r="N228" s="32" t="n">
        <f aca="false">HLOOKUP(ROUND(AVERAGE(M216:M227)/10^6,0),Assumption!$B$2:$E$3,2,1)*MAX((AVERAGE(M216:M227)-250*10^6),0)</f>
        <v>17149271.1230231</v>
      </c>
      <c r="O228" s="31" t="n">
        <f aca="false">M228+N228</f>
        <v>3362161008.97874</v>
      </c>
      <c r="P228" s="31" t="n">
        <f aca="false">IF(A228=1,SA,MAX(0,SA-M227))</f>
        <v>0</v>
      </c>
      <c r="S228" s="2" t="n">
        <v>0</v>
      </c>
      <c r="T228" s="2" t="n">
        <v>0</v>
      </c>
      <c r="U228" s="2" t="n">
        <v>1</v>
      </c>
      <c r="V228" s="33" t="n">
        <v>1</v>
      </c>
    </row>
    <row r="229" customFormat="false" ht="15.75" hidden="false" customHeight="true" outlineLevel="0" collapsed="false">
      <c r="A229" s="2" t="n">
        <v>227</v>
      </c>
      <c r="B229" s="2" t="n">
        <v>19</v>
      </c>
      <c r="C229" s="2" t="n">
        <f aca="false">A229-(B229-1)*12</f>
        <v>11</v>
      </c>
      <c r="D229" s="2" t="n">
        <f aca="false">'thong tin khach hang'!$B$4+B229-1</f>
        <v>20</v>
      </c>
      <c r="E229" s="31" t="n">
        <f aca="false">IF(A229=1,0,O228)</f>
        <v>3362161008.97874</v>
      </c>
      <c r="F229" s="2" t="n">
        <f aca="true">TP*VLOOKUP('thong tin khach hang'!$E$10,$X$2:$Z$5,3,0)*OFFSET($S229,0,VLOOKUP('thong tin khach hang'!$E$10,$X$2:$Z$5,2,0))</f>
        <v>0</v>
      </c>
      <c r="G229" s="2" t="n">
        <f aca="true">EP*VLOOKUP('thong tin khach hang'!$E$10,$X$2:$Z$5,3,0)*OFFSET($S229,0,VLOOKUP('thong tin khach hang'!$E$10,$X$2:$Z$5,2,0))</f>
        <v>0</v>
      </c>
      <c r="H229" s="2" t="n">
        <f aca="false">F229*HLOOKUP(B229,Assumption!$A$10:$G$12,2,1)+G229*HLOOKUP(B229,Assumption!$A$10:$G$12,3,1)</f>
        <v>0</v>
      </c>
      <c r="I229" s="2" t="n">
        <f aca="false">F229+G229-H229</f>
        <v>0</v>
      </c>
      <c r="J229" s="32" t="n">
        <f aca="false">VLOOKUP(D229,Assumption!$O$3:$Q$103,IF('thong tin khach hang'!$B$3="Nam",2,3),0)/12*P229</f>
        <v>0</v>
      </c>
      <c r="K229" s="2" t="n">
        <v>20000</v>
      </c>
      <c r="L229" s="31" t="n">
        <f aca="false">ROUND($L$1*(E229+I229-J229-K229),0)</f>
        <v>19010034</v>
      </c>
      <c r="M229" s="31" t="n">
        <f aca="false">E229+I229-J229-K229+L229</f>
        <v>3381151042.97874</v>
      </c>
      <c r="N229" s="32" t="n">
        <f aca="false">HLOOKUP(ROUND(AVERAGE(M217:M228)/10^6,0),Assumption!$B$2:$E$3,2,1)*MAX((AVERAGE(M217:M228)-250*10^6),0)</f>
        <v>17378935.7238832</v>
      </c>
      <c r="O229" s="31" t="n">
        <f aca="false">M229+N229</f>
        <v>3398529978.70263</v>
      </c>
      <c r="P229" s="31" t="n">
        <f aca="false">IF(A229=1,SA,MAX(0,SA-M228))</f>
        <v>0</v>
      </c>
      <c r="S229" s="2" t="n">
        <v>0</v>
      </c>
      <c r="T229" s="2" t="n">
        <v>0</v>
      </c>
      <c r="U229" s="2" t="n">
        <v>0</v>
      </c>
      <c r="V229" s="33" t="n">
        <v>1</v>
      </c>
    </row>
    <row r="230" customFormat="false" ht="15.75" hidden="false" customHeight="true" outlineLevel="0" collapsed="false">
      <c r="A230" s="2" t="n">
        <v>228</v>
      </c>
      <c r="B230" s="2" t="n">
        <v>19</v>
      </c>
      <c r="C230" s="2" t="n">
        <f aca="false">A230-(B230-1)*12</f>
        <v>12</v>
      </c>
      <c r="D230" s="2" t="n">
        <f aca="false">'thong tin khach hang'!$B$4+B230-1</f>
        <v>20</v>
      </c>
      <c r="E230" s="31" t="n">
        <f aca="false">IF(A230=1,0,O229)</f>
        <v>3398529978.70263</v>
      </c>
      <c r="F230" s="2" t="n">
        <f aca="true">TP*VLOOKUP('thong tin khach hang'!$E$10,$X$2:$Z$5,3,0)*OFFSET($S230,0,VLOOKUP('thong tin khach hang'!$E$10,$X$2:$Z$5,2,0))</f>
        <v>0</v>
      </c>
      <c r="G230" s="2" t="n">
        <f aca="true">EP*VLOOKUP('thong tin khach hang'!$E$10,$X$2:$Z$5,3,0)*OFFSET($S230,0,VLOOKUP('thong tin khach hang'!$E$10,$X$2:$Z$5,2,0))</f>
        <v>0</v>
      </c>
      <c r="H230" s="2" t="n">
        <f aca="false">F230*HLOOKUP(B230,Assumption!$A$10:$G$12,2,1)+G230*HLOOKUP(B230,Assumption!$A$10:$G$12,3,1)</f>
        <v>0</v>
      </c>
      <c r="I230" s="2" t="n">
        <f aca="false">F230+G230-H230</f>
        <v>0</v>
      </c>
      <c r="J230" s="32" t="n">
        <f aca="false">VLOOKUP(D230,Assumption!$O$3:$Q$103,IF('thong tin khach hang'!$B$3="Nam",2,3),0)/12*P230</f>
        <v>0</v>
      </c>
      <c r="K230" s="2" t="n">
        <v>20000</v>
      </c>
      <c r="L230" s="31" t="n">
        <f aca="false">ROUND($L$1*(E230+I230-J230-K230),0)</f>
        <v>19215670</v>
      </c>
      <c r="M230" s="31" t="n">
        <f aca="false">E230+I230-J230-K230+L230</f>
        <v>3417725648.70263</v>
      </c>
      <c r="N230" s="32" t="n">
        <f aca="false">HLOOKUP(ROUND(AVERAGE(M218:M229)/10^6,0),Assumption!$B$2:$E$3,2,1)*MAX((AVERAGE(M218:M229)-250*10^6),0)</f>
        <v>17611188.2796741</v>
      </c>
      <c r="O230" s="31" t="n">
        <f aca="false">M230+N230</f>
        <v>3435336836.9823</v>
      </c>
      <c r="P230" s="31" t="n">
        <f aca="false">IF(A230=1,SA,MAX(0,SA-M229))</f>
        <v>0</v>
      </c>
      <c r="S230" s="2" t="n">
        <v>0</v>
      </c>
      <c r="T230" s="2" t="n">
        <v>0</v>
      </c>
      <c r="U230" s="2" t="n">
        <v>0</v>
      </c>
      <c r="V230" s="33" t="n">
        <v>1</v>
      </c>
    </row>
    <row r="231" customFormat="false" ht="15.75" hidden="false" customHeight="true" outlineLevel="0" collapsed="false">
      <c r="A231" s="2" t="n">
        <v>229</v>
      </c>
      <c r="B231" s="2" t="n">
        <v>20</v>
      </c>
      <c r="C231" s="2" t="n">
        <f aca="false">A231-(B231-1)*12</f>
        <v>1</v>
      </c>
      <c r="D231" s="2" t="n">
        <f aca="false">'thong tin khach hang'!$B$4+B231-1</f>
        <v>21</v>
      </c>
      <c r="E231" s="31" t="n">
        <f aca="false">IF(A231=1,0,O230)</f>
        <v>3435336836.9823</v>
      </c>
      <c r="F231" s="2" t="n">
        <f aca="true">TP*VLOOKUP('thong tin khach hang'!$E$10,$X$2:$Z$5,3,0)*OFFSET($S231,0,VLOOKUP('thong tin khach hang'!$E$10,$X$2:$Z$5,2,0))</f>
        <v>30000000</v>
      </c>
      <c r="G231" s="2" t="n">
        <f aca="true">EP*VLOOKUP('thong tin khach hang'!$E$10,$X$2:$Z$5,3,0)*OFFSET($S231,0,VLOOKUP('thong tin khach hang'!$E$10,$X$2:$Z$5,2,0))</f>
        <v>30000000</v>
      </c>
      <c r="H231" s="2" t="n">
        <f aca="false">F231*HLOOKUP(B231,Assumption!$A$10:$G$12,2,1)+G231*HLOOKUP(B231,Assumption!$A$10:$G$12,3,1)</f>
        <v>1500000</v>
      </c>
      <c r="I231" s="2" t="n">
        <f aca="false">F231+G231-H231</f>
        <v>58500000</v>
      </c>
      <c r="J231" s="32" t="n">
        <f aca="false">VLOOKUP(D231,Assumption!$O$3:$Q$103,IF('thong tin khach hang'!$B$3="Nam",2,3),0)/12*P231</f>
        <v>0</v>
      </c>
      <c r="K231" s="2" t="n">
        <v>20000</v>
      </c>
      <c r="L231" s="31" t="n">
        <f aca="false">ROUND($L$1*(E231+I231-J231-K231),0)</f>
        <v>19754548</v>
      </c>
      <c r="M231" s="31" t="n">
        <f aca="false">E231+I231-J231-K231+L231</f>
        <v>3513571384.9823</v>
      </c>
      <c r="N231" s="32" t="n">
        <f aca="false">HLOOKUP(ROUND(AVERAGE(M219:M230)/10^6,0),Assumption!$B$2:$E$3,2,1)*MAX((AVERAGE(M219:M230)-250*10^6),0)</f>
        <v>17846057.9526703</v>
      </c>
      <c r="O231" s="31" t="n">
        <f aca="false">M231+N231</f>
        <v>3531417442.93497</v>
      </c>
      <c r="P231" s="31" t="n">
        <f aca="false">IF(A231=1,SA,MAX(0,SA-M230))</f>
        <v>0</v>
      </c>
      <c r="S231" s="2" t="n">
        <v>1</v>
      </c>
      <c r="T231" s="2" t="n">
        <v>1</v>
      </c>
      <c r="U231" s="2" t="n">
        <v>1</v>
      </c>
      <c r="V231" s="33" t="n">
        <v>1</v>
      </c>
    </row>
    <row r="232" customFormat="false" ht="15.75" hidden="false" customHeight="true" outlineLevel="0" collapsed="false">
      <c r="A232" s="2" t="n">
        <v>230</v>
      </c>
      <c r="B232" s="2" t="n">
        <v>20</v>
      </c>
      <c r="C232" s="2" t="n">
        <f aca="false">A232-(B232-1)*12</f>
        <v>2</v>
      </c>
      <c r="D232" s="2" t="n">
        <f aca="false">'thong tin khach hang'!$B$4+B232-1</f>
        <v>21</v>
      </c>
      <c r="E232" s="31" t="n">
        <f aca="false">IF(A232=1,0,O231)</f>
        <v>3531417442.93497</v>
      </c>
      <c r="F232" s="2" t="n">
        <f aca="true">TP*VLOOKUP('thong tin khach hang'!$E$10,$X$2:$Z$5,3,0)*OFFSET($S232,0,VLOOKUP('thong tin khach hang'!$E$10,$X$2:$Z$5,2,0))</f>
        <v>0</v>
      </c>
      <c r="G232" s="2" t="n">
        <f aca="true">EP*VLOOKUP('thong tin khach hang'!$E$10,$X$2:$Z$5,3,0)*OFFSET($S232,0,VLOOKUP('thong tin khach hang'!$E$10,$X$2:$Z$5,2,0))</f>
        <v>0</v>
      </c>
      <c r="H232" s="2" t="n">
        <f aca="false">F232*HLOOKUP(B232,Assumption!$A$10:$G$12,2,1)+G232*HLOOKUP(B232,Assumption!$A$10:$G$12,3,1)</f>
        <v>0</v>
      </c>
      <c r="I232" s="2" t="n">
        <f aca="false">F232+G232-H232</f>
        <v>0</v>
      </c>
      <c r="J232" s="32" t="n">
        <f aca="false">VLOOKUP(D232,Assumption!$O$3:$Q$103,IF('thong tin khach hang'!$B$3="Nam",2,3),0)/12*P232</f>
        <v>0</v>
      </c>
      <c r="K232" s="2" t="n">
        <v>20000</v>
      </c>
      <c r="L232" s="31" t="n">
        <f aca="false">ROUND($L$1*(E232+I232-J232-K232),0)</f>
        <v>19967035</v>
      </c>
      <c r="M232" s="31" t="n">
        <f aca="false">E232+I232-J232-K232+L232</f>
        <v>3551364477.93497</v>
      </c>
      <c r="N232" s="32" t="n">
        <f aca="false">HLOOKUP(ROUND(AVERAGE(M220:M231)/10^6,0),Assumption!$B$2:$E$3,2,1)*MAX((AVERAGE(M220:M231)-250*10^6),0)</f>
        <v>18083574.2334499</v>
      </c>
      <c r="O232" s="31" t="n">
        <f aca="false">M232+N232</f>
        <v>3569448052.16842</v>
      </c>
      <c r="P232" s="31" t="n">
        <f aca="false">IF(A232=1,SA,MAX(0,SA-M231))</f>
        <v>0</v>
      </c>
      <c r="S232" s="2" t="n">
        <v>0</v>
      </c>
      <c r="T232" s="2" t="n">
        <v>0</v>
      </c>
      <c r="U232" s="2" t="n">
        <v>0</v>
      </c>
      <c r="V232" s="33" t="n">
        <v>1</v>
      </c>
    </row>
    <row r="233" customFormat="false" ht="15.75" hidden="false" customHeight="true" outlineLevel="0" collapsed="false">
      <c r="A233" s="2" t="n">
        <v>231</v>
      </c>
      <c r="B233" s="2" t="n">
        <v>20</v>
      </c>
      <c r="C233" s="2" t="n">
        <f aca="false">A233-(B233-1)*12</f>
        <v>3</v>
      </c>
      <c r="D233" s="2" t="n">
        <f aca="false">'thong tin khach hang'!$B$4+B233-1</f>
        <v>21</v>
      </c>
      <c r="E233" s="31" t="n">
        <f aca="false">IF(A233=1,0,O232)</f>
        <v>3569448052.16842</v>
      </c>
      <c r="F233" s="2" t="n">
        <f aca="true">TP*VLOOKUP('thong tin khach hang'!$E$10,$X$2:$Z$5,3,0)*OFFSET($S233,0,VLOOKUP('thong tin khach hang'!$E$10,$X$2:$Z$5,2,0))</f>
        <v>0</v>
      </c>
      <c r="G233" s="2" t="n">
        <f aca="true">EP*VLOOKUP('thong tin khach hang'!$E$10,$X$2:$Z$5,3,0)*OFFSET($S233,0,VLOOKUP('thong tin khach hang'!$E$10,$X$2:$Z$5,2,0))</f>
        <v>0</v>
      </c>
      <c r="H233" s="2" t="n">
        <f aca="false">F233*HLOOKUP(B233,Assumption!$A$10:$G$12,2,1)+G233*HLOOKUP(B233,Assumption!$A$10:$G$12,3,1)</f>
        <v>0</v>
      </c>
      <c r="I233" s="2" t="n">
        <f aca="false">F233+G233-H233</f>
        <v>0</v>
      </c>
      <c r="J233" s="32" t="n">
        <f aca="false">VLOOKUP(D233,Assumption!$O$3:$Q$103,IF('thong tin khach hang'!$B$3="Nam",2,3),0)/12*P233</f>
        <v>0</v>
      </c>
      <c r="K233" s="2" t="n">
        <v>20000</v>
      </c>
      <c r="L233" s="31" t="n">
        <f aca="false">ROUND($L$1*(E233+I233-J233-K233),0)</f>
        <v>20182065</v>
      </c>
      <c r="M233" s="31" t="n">
        <f aca="false">E233+I233-J233-K233+L233</f>
        <v>3589610117.16842</v>
      </c>
      <c r="N233" s="32" t="n">
        <f aca="false">HLOOKUP(ROUND(AVERAGE(M221:M232)/10^6,0),Assumption!$B$2:$E$3,2,1)*MAX((AVERAGE(M221:M232)-250*10^6),0)</f>
        <v>18323766.9452291</v>
      </c>
      <c r="O233" s="31" t="n">
        <f aca="false">M233+N233</f>
        <v>3607933884.11365</v>
      </c>
      <c r="P233" s="31" t="n">
        <f aca="false">IF(A233=1,SA,MAX(0,SA-M232))</f>
        <v>0</v>
      </c>
      <c r="S233" s="2" t="n">
        <v>0</v>
      </c>
      <c r="T233" s="2" t="n">
        <v>0</v>
      </c>
      <c r="U233" s="2" t="n">
        <v>0</v>
      </c>
      <c r="V233" s="33" t="n">
        <v>1</v>
      </c>
    </row>
    <row r="234" customFormat="false" ht="15.75" hidden="false" customHeight="true" outlineLevel="0" collapsed="false">
      <c r="A234" s="2" t="n">
        <v>232</v>
      </c>
      <c r="B234" s="2" t="n">
        <v>20</v>
      </c>
      <c r="C234" s="2" t="n">
        <f aca="false">A234-(B234-1)*12</f>
        <v>4</v>
      </c>
      <c r="D234" s="2" t="n">
        <f aca="false">'thong tin khach hang'!$B$4+B234-1</f>
        <v>21</v>
      </c>
      <c r="E234" s="31" t="n">
        <f aca="false">IF(A234=1,0,O233)</f>
        <v>3607933884.11365</v>
      </c>
      <c r="F234" s="2" t="n">
        <f aca="true">TP*VLOOKUP('thong tin khach hang'!$E$10,$X$2:$Z$5,3,0)*OFFSET($S234,0,VLOOKUP('thong tin khach hang'!$E$10,$X$2:$Z$5,2,0))</f>
        <v>0</v>
      </c>
      <c r="G234" s="2" t="n">
        <f aca="true">EP*VLOOKUP('thong tin khach hang'!$E$10,$X$2:$Z$5,3,0)*OFFSET($S234,0,VLOOKUP('thong tin khach hang'!$E$10,$X$2:$Z$5,2,0))</f>
        <v>0</v>
      </c>
      <c r="H234" s="2" t="n">
        <f aca="false">F234*HLOOKUP(B234,Assumption!$A$10:$G$12,2,1)+G234*HLOOKUP(B234,Assumption!$A$10:$G$12,3,1)</f>
        <v>0</v>
      </c>
      <c r="I234" s="2" t="n">
        <f aca="false">F234+G234-H234</f>
        <v>0</v>
      </c>
      <c r="J234" s="32" t="n">
        <f aca="false">VLOOKUP(D234,Assumption!$O$3:$Q$103,IF('thong tin khach hang'!$B$3="Nam",2,3),0)/12*P234</f>
        <v>0</v>
      </c>
      <c r="K234" s="2" t="n">
        <v>20000</v>
      </c>
      <c r="L234" s="31" t="n">
        <f aca="false">ROUND($L$1*(E234+I234-J234-K234),0)</f>
        <v>20399670</v>
      </c>
      <c r="M234" s="31" t="n">
        <f aca="false">E234+I234-J234-K234+L234</f>
        <v>3628313554.11365</v>
      </c>
      <c r="N234" s="32" t="n">
        <f aca="false">HLOOKUP(ROUND(AVERAGE(M222:M233)/10^6,0),Assumption!$B$2:$E$3,2,1)*MAX((AVERAGE(M222:M233)-250*10^6),0)</f>
        <v>18566666.2467172</v>
      </c>
      <c r="O234" s="31" t="n">
        <f aca="false">M234+N234</f>
        <v>3646880220.36037</v>
      </c>
      <c r="P234" s="31" t="n">
        <f aca="false">IF(A234=1,SA,MAX(0,SA-M233))</f>
        <v>0</v>
      </c>
      <c r="S234" s="2" t="n">
        <v>0</v>
      </c>
      <c r="T234" s="2" t="n">
        <v>0</v>
      </c>
      <c r="U234" s="2" t="n">
        <v>1</v>
      </c>
      <c r="V234" s="33" t="n">
        <v>1</v>
      </c>
    </row>
    <row r="235" customFormat="false" ht="15.75" hidden="false" customHeight="true" outlineLevel="0" collapsed="false">
      <c r="A235" s="2" t="n">
        <v>233</v>
      </c>
      <c r="B235" s="2" t="n">
        <v>20</v>
      </c>
      <c r="C235" s="2" t="n">
        <f aca="false">A235-(B235-1)*12</f>
        <v>5</v>
      </c>
      <c r="D235" s="2" t="n">
        <f aca="false">'thong tin khach hang'!$B$4+B235-1</f>
        <v>21</v>
      </c>
      <c r="E235" s="31" t="n">
        <f aca="false">IF(A235=1,0,O234)</f>
        <v>3646880220.36037</v>
      </c>
      <c r="F235" s="2" t="n">
        <f aca="true">TP*VLOOKUP('thong tin khach hang'!$E$10,$X$2:$Z$5,3,0)*OFFSET($S235,0,VLOOKUP('thong tin khach hang'!$E$10,$X$2:$Z$5,2,0))</f>
        <v>0</v>
      </c>
      <c r="G235" s="2" t="n">
        <f aca="true">EP*VLOOKUP('thong tin khach hang'!$E$10,$X$2:$Z$5,3,0)*OFFSET($S235,0,VLOOKUP('thong tin khach hang'!$E$10,$X$2:$Z$5,2,0))</f>
        <v>0</v>
      </c>
      <c r="H235" s="2" t="n">
        <f aca="false">F235*HLOOKUP(B235,Assumption!$A$10:$G$12,2,1)+G235*HLOOKUP(B235,Assumption!$A$10:$G$12,3,1)</f>
        <v>0</v>
      </c>
      <c r="I235" s="2" t="n">
        <f aca="false">F235+G235-H235</f>
        <v>0</v>
      </c>
      <c r="J235" s="32" t="n">
        <f aca="false">VLOOKUP(D235,Assumption!$O$3:$Q$103,IF('thong tin khach hang'!$B$3="Nam",2,3),0)/12*P235</f>
        <v>0</v>
      </c>
      <c r="K235" s="2" t="n">
        <v>20000</v>
      </c>
      <c r="L235" s="31" t="n">
        <f aca="false">ROUND($L$1*(E235+I235-J235-K235),0)</f>
        <v>20619878</v>
      </c>
      <c r="M235" s="31" t="n">
        <f aca="false">E235+I235-J235-K235+L235</f>
        <v>3667480098.36037</v>
      </c>
      <c r="N235" s="32" t="n">
        <f aca="false">HLOOKUP(ROUND(AVERAGE(M223:M234)/10^6,0),Assumption!$B$2:$E$3,2,1)*MAX((AVERAGE(M223:M234)-250*10^6),0)</f>
        <v>18812302.6374929</v>
      </c>
      <c r="O235" s="31" t="n">
        <f aca="false">M235+N235</f>
        <v>3686292400.99786</v>
      </c>
      <c r="P235" s="31" t="n">
        <f aca="false">IF(A235=1,SA,MAX(0,SA-M234))</f>
        <v>0</v>
      </c>
      <c r="S235" s="2" t="n">
        <v>0</v>
      </c>
      <c r="T235" s="2" t="n">
        <v>0</v>
      </c>
      <c r="U235" s="2" t="n">
        <v>0</v>
      </c>
      <c r="V235" s="33" t="n">
        <v>1</v>
      </c>
    </row>
    <row r="236" customFormat="false" ht="15.75" hidden="false" customHeight="true" outlineLevel="0" collapsed="false">
      <c r="A236" s="2" t="n">
        <v>234</v>
      </c>
      <c r="B236" s="2" t="n">
        <v>20</v>
      </c>
      <c r="C236" s="2" t="n">
        <f aca="false">A236-(B236-1)*12</f>
        <v>6</v>
      </c>
      <c r="D236" s="2" t="n">
        <f aca="false">'thong tin khach hang'!$B$4+B236-1</f>
        <v>21</v>
      </c>
      <c r="E236" s="31" t="n">
        <f aca="false">IF(A236=1,0,O235)</f>
        <v>3686292400.99786</v>
      </c>
      <c r="F236" s="2" t="n">
        <f aca="true">TP*VLOOKUP('thong tin khach hang'!$E$10,$X$2:$Z$5,3,0)*OFFSET($S236,0,VLOOKUP('thong tin khach hang'!$E$10,$X$2:$Z$5,2,0))</f>
        <v>0</v>
      </c>
      <c r="G236" s="2" t="n">
        <f aca="true">EP*VLOOKUP('thong tin khach hang'!$E$10,$X$2:$Z$5,3,0)*OFFSET($S236,0,VLOOKUP('thong tin khach hang'!$E$10,$X$2:$Z$5,2,0))</f>
        <v>0</v>
      </c>
      <c r="H236" s="2" t="n">
        <f aca="false">F236*HLOOKUP(B236,Assumption!$A$10:$G$12,2,1)+G236*HLOOKUP(B236,Assumption!$A$10:$G$12,3,1)</f>
        <v>0</v>
      </c>
      <c r="I236" s="2" t="n">
        <f aca="false">F236+G236-H236</f>
        <v>0</v>
      </c>
      <c r="J236" s="32" t="n">
        <f aca="false">VLOOKUP(D236,Assumption!$O$3:$Q$103,IF('thong tin khach hang'!$B$3="Nam",2,3),0)/12*P236</f>
        <v>0</v>
      </c>
      <c r="K236" s="2" t="n">
        <v>20000</v>
      </c>
      <c r="L236" s="31" t="n">
        <f aca="false">ROUND($L$1*(E236+I236-J236-K236),0)</f>
        <v>20842720</v>
      </c>
      <c r="M236" s="31" t="n">
        <f aca="false">E236+I236-J236-K236+L236</f>
        <v>3707115120.99786</v>
      </c>
      <c r="N236" s="32" t="n">
        <f aca="false">HLOOKUP(ROUND(AVERAGE(M224:M235)/10^6,0),Assumption!$B$2:$E$3,2,1)*MAX((AVERAGE(M224:M235)-250*10^6),0)</f>
        <v>19060706.9599014</v>
      </c>
      <c r="O236" s="31" t="n">
        <f aca="false">M236+N236</f>
        <v>3726175827.95776</v>
      </c>
      <c r="P236" s="31" t="n">
        <f aca="false">IF(A236=1,SA,MAX(0,SA-M235))</f>
        <v>0</v>
      </c>
      <c r="S236" s="2" t="n">
        <v>0</v>
      </c>
      <c r="T236" s="2" t="n">
        <v>0</v>
      </c>
      <c r="U236" s="2" t="n">
        <v>0</v>
      </c>
      <c r="V236" s="33" t="n">
        <v>1</v>
      </c>
    </row>
    <row r="237" customFormat="false" ht="15.75" hidden="false" customHeight="true" outlineLevel="0" collapsed="false">
      <c r="A237" s="2" t="n">
        <v>235</v>
      </c>
      <c r="B237" s="2" t="n">
        <v>20</v>
      </c>
      <c r="C237" s="2" t="n">
        <f aca="false">A237-(B237-1)*12</f>
        <v>7</v>
      </c>
      <c r="D237" s="2" t="n">
        <f aca="false">'thong tin khach hang'!$B$4+B237-1</f>
        <v>21</v>
      </c>
      <c r="E237" s="31" t="n">
        <f aca="false">IF(A237=1,0,O236)</f>
        <v>3726175827.95776</v>
      </c>
      <c r="F237" s="2" t="n">
        <f aca="true">TP*VLOOKUP('thong tin khach hang'!$E$10,$X$2:$Z$5,3,0)*OFFSET($S237,0,VLOOKUP('thong tin khach hang'!$E$10,$X$2:$Z$5,2,0))</f>
        <v>0</v>
      </c>
      <c r="G237" s="2" t="n">
        <f aca="true">EP*VLOOKUP('thong tin khach hang'!$E$10,$X$2:$Z$5,3,0)*OFFSET($S237,0,VLOOKUP('thong tin khach hang'!$E$10,$X$2:$Z$5,2,0))</f>
        <v>0</v>
      </c>
      <c r="H237" s="2" t="n">
        <f aca="false">F237*HLOOKUP(B237,Assumption!$A$10:$G$12,2,1)+G237*HLOOKUP(B237,Assumption!$A$10:$G$12,3,1)</f>
        <v>0</v>
      </c>
      <c r="I237" s="2" t="n">
        <f aca="false">F237+G237-H237</f>
        <v>0</v>
      </c>
      <c r="J237" s="32" t="n">
        <f aca="false">VLOOKUP(D237,Assumption!$O$3:$Q$103,IF('thong tin khach hang'!$B$3="Nam",2,3),0)/12*P237</f>
        <v>0</v>
      </c>
      <c r="K237" s="2" t="n">
        <v>20000</v>
      </c>
      <c r="L237" s="31" t="n">
        <f aca="false">ROUND($L$1*(E237+I237-J237-K237),0)</f>
        <v>21068227</v>
      </c>
      <c r="M237" s="31" t="n">
        <f aca="false">E237+I237-J237-K237+L237</f>
        <v>3747224054.95776</v>
      </c>
      <c r="N237" s="32" t="n">
        <f aca="false">HLOOKUP(ROUND(AVERAGE(M225:M236)/10^6,0),Assumption!$B$2:$E$3,2,1)*MAX((AVERAGE(M225:M236)-250*10^6),0)</f>
        <v>19311910.4039729</v>
      </c>
      <c r="O237" s="31" t="n">
        <f aca="false">M237+N237</f>
        <v>3766535965.36174</v>
      </c>
      <c r="P237" s="31" t="n">
        <f aca="false">IF(A237=1,SA,MAX(0,SA-M236))</f>
        <v>0</v>
      </c>
      <c r="S237" s="2" t="n">
        <v>0</v>
      </c>
      <c r="T237" s="2" t="n">
        <v>1</v>
      </c>
      <c r="U237" s="2" t="n">
        <v>1</v>
      </c>
      <c r="V237" s="33" t="n">
        <v>1</v>
      </c>
    </row>
    <row r="238" customFormat="false" ht="15.75" hidden="false" customHeight="true" outlineLevel="0" collapsed="false">
      <c r="A238" s="2" t="n">
        <v>236</v>
      </c>
      <c r="B238" s="2" t="n">
        <v>20</v>
      </c>
      <c r="C238" s="2" t="n">
        <f aca="false">A238-(B238-1)*12</f>
        <v>8</v>
      </c>
      <c r="D238" s="2" t="n">
        <f aca="false">'thong tin khach hang'!$B$4+B238-1</f>
        <v>21</v>
      </c>
      <c r="E238" s="31" t="n">
        <f aca="false">IF(A238=1,0,O237)</f>
        <v>3766535965.36174</v>
      </c>
      <c r="F238" s="2" t="n">
        <f aca="true">TP*VLOOKUP('thong tin khach hang'!$E$10,$X$2:$Z$5,3,0)*OFFSET($S238,0,VLOOKUP('thong tin khach hang'!$E$10,$X$2:$Z$5,2,0))</f>
        <v>0</v>
      </c>
      <c r="G238" s="2" t="n">
        <f aca="true">EP*VLOOKUP('thong tin khach hang'!$E$10,$X$2:$Z$5,3,0)*OFFSET($S238,0,VLOOKUP('thong tin khach hang'!$E$10,$X$2:$Z$5,2,0))</f>
        <v>0</v>
      </c>
      <c r="H238" s="2" t="n">
        <f aca="false">F238*HLOOKUP(B238,Assumption!$A$10:$G$12,2,1)+G238*HLOOKUP(B238,Assumption!$A$10:$G$12,3,1)</f>
        <v>0</v>
      </c>
      <c r="I238" s="2" t="n">
        <f aca="false">F238+G238-H238</f>
        <v>0</v>
      </c>
      <c r="J238" s="32" t="n">
        <f aca="false">VLOOKUP(D238,Assumption!$O$3:$Q$103,IF('thong tin khach hang'!$B$3="Nam",2,3),0)/12*P238</f>
        <v>0</v>
      </c>
      <c r="K238" s="2" t="n">
        <v>20000</v>
      </c>
      <c r="L238" s="31" t="n">
        <f aca="false">ROUND($L$1*(E238+I238-J238-K238),0)</f>
        <v>21296429</v>
      </c>
      <c r="M238" s="31" t="n">
        <f aca="false">E238+I238-J238-K238+L238</f>
        <v>3787812394.36174</v>
      </c>
      <c r="N238" s="32" t="n">
        <f aca="false">HLOOKUP(ROUND(AVERAGE(M226:M237)/10^6,0),Assumption!$B$2:$E$3,2,1)*MAX((AVERAGE(M226:M237)-250*10^6),0)</f>
        <v>19565944.5113631</v>
      </c>
      <c r="O238" s="31" t="n">
        <f aca="false">M238+N238</f>
        <v>3807378338.8731</v>
      </c>
      <c r="P238" s="31" t="n">
        <f aca="false">IF(A238=1,SA,MAX(0,SA-M237))</f>
        <v>0</v>
      </c>
      <c r="S238" s="2" t="n">
        <v>0</v>
      </c>
      <c r="T238" s="2" t="n">
        <v>0</v>
      </c>
      <c r="U238" s="2" t="n">
        <v>0</v>
      </c>
      <c r="V238" s="33" t="n">
        <v>1</v>
      </c>
    </row>
    <row r="239" customFormat="false" ht="15.75" hidden="false" customHeight="true" outlineLevel="0" collapsed="false">
      <c r="A239" s="2" t="n">
        <v>237</v>
      </c>
      <c r="B239" s="2" t="n">
        <v>20</v>
      </c>
      <c r="C239" s="2" t="n">
        <f aca="false">A239-(B239-1)*12</f>
        <v>9</v>
      </c>
      <c r="D239" s="2" t="n">
        <f aca="false">'thong tin khach hang'!$B$4+B239-1</f>
        <v>21</v>
      </c>
      <c r="E239" s="31" t="n">
        <f aca="false">IF(A239=1,0,O238)</f>
        <v>3807378338.8731</v>
      </c>
      <c r="F239" s="2" t="n">
        <f aca="true">TP*VLOOKUP('thong tin khach hang'!$E$10,$X$2:$Z$5,3,0)*OFFSET($S239,0,VLOOKUP('thong tin khach hang'!$E$10,$X$2:$Z$5,2,0))</f>
        <v>0</v>
      </c>
      <c r="G239" s="2" t="n">
        <f aca="true">EP*VLOOKUP('thong tin khach hang'!$E$10,$X$2:$Z$5,3,0)*OFFSET($S239,0,VLOOKUP('thong tin khach hang'!$E$10,$X$2:$Z$5,2,0))</f>
        <v>0</v>
      </c>
      <c r="H239" s="2" t="n">
        <f aca="false">F239*HLOOKUP(B239,Assumption!$A$10:$G$12,2,1)+G239*HLOOKUP(B239,Assumption!$A$10:$G$12,3,1)</f>
        <v>0</v>
      </c>
      <c r="I239" s="2" t="n">
        <f aca="false">F239+G239-H239</f>
        <v>0</v>
      </c>
      <c r="J239" s="32" t="n">
        <f aca="false">VLOOKUP(D239,Assumption!$O$3:$Q$103,IF('thong tin khach hang'!$B$3="Nam",2,3),0)/12*P239</f>
        <v>0</v>
      </c>
      <c r="K239" s="2" t="n">
        <v>20000</v>
      </c>
      <c r="L239" s="31" t="n">
        <f aca="false">ROUND($L$1*(E239+I239-J239-K239),0)</f>
        <v>21527358</v>
      </c>
      <c r="M239" s="31" t="n">
        <f aca="false">E239+I239-J239-K239+L239</f>
        <v>3828885696.8731</v>
      </c>
      <c r="N239" s="32" t="n">
        <f aca="false">HLOOKUP(ROUND(AVERAGE(M227:M238)/10^6,0),Assumption!$B$2:$E$3,2,1)*MAX((AVERAGE(M227:M238)-250*10^6),0)</f>
        <v>19822841.179315</v>
      </c>
      <c r="O239" s="31" t="n">
        <f aca="false">M239+N239</f>
        <v>3848708538.05241</v>
      </c>
      <c r="P239" s="31" t="n">
        <f aca="false">IF(A239=1,SA,MAX(0,SA-M238))</f>
        <v>0</v>
      </c>
      <c r="S239" s="2" t="n">
        <v>0</v>
      </c>
      <c r="T239" s="2" t="n">
        <v>0</v>
      </c>
      <c r="U239" s="2" t="n">
        <v>0</v>
      </c>
      <c r="V239" s="33" t="n">
        <v>1</v>
      </c>
    </row>
    <row r="240" customFormat="false" ht="15.75" hidden="false" customHeight="true" outlineLevel="0" collapsed="false">
      <c r="A240" s="2" t="n">
        <v>238</v>
      </c>
      <c r="B240" s="2" t="n">
        <v>20</v>
      </c>
      <c r="C240" s="2" t="n">
        <f aca="false">A240-(B240-1)*12</f>
        <v>10</v>
      </c>
      <c r="D240" s="2" t="n">
        <f aca="false">'thong tin khach hang'!$B$4+B240-1</f>
        <v>21</v>
      </c>
      <c r="E240" s="31" t="n">
        <f aca="false">IF(A240=1,0,O239)</f>
        <v>3848708538.05241</v>
      </c>
      <c r="F240" s="2" t="n">
        <f aca="true">TP*VLOOKUP('thong tin khach hang'!$E$10,$X$2:$Z$5,3,0)*OFFSET($S240,0,VLOOKUP('thong tin khach hang'!$E$10,$X$2:$Z$5,2,0))</f>
        <v>0</v>
      </c>
      <c r="G240" s="2" t="n">
        <f aca="true">EP*VLOOKUP('thong tin khach hang'!$E$10,$X$2:$Z$5,3,0)*OFFSET($S240,0,VLOOKUP('thong tin khach hang'!$E$10,$X$2:$Z$5,2,0))</f>
        <v>0</v>
      </c>
      <c r="H240" s="2" t="n">
        <f aca="false">F240*HLOOKUP(B240,Assumption!$A$10:$G$12,2,1)+G240*HLOOKUP(B240,Assumption!$A$10:$G$12,3,1)</f>
        <v>0</v>
      </c>
      <c r="I240" s="2" t="n">
        <f aca="false">F240+G240-H240</f>
        <v>0</v>
      </c>
      <c r="J240" s="32" t="n">
        <f aca="false">VLOOKUP(D240,Assumption!$O$3:$Q$103,IF('thong tin khach hang'!$B$3="Nam",2,3),0)/12*P240</f>
        <v>0</v>
      </c>
      <c r="K240" s="2" t="n">
        <v>20000</v>
      </c>
      <c r="L240" s="31" t="n">
        <f aca="false">ROUND($L$1*(E240+I240-J240-K240),0)</f>
        <v>21761045</v>
      </c>
      <c r="M240" s="31" t="n">
        <f aca="false">E240+I240-J240-K240+L240</f>
        <v>3870449583.05241</v>
      </c>
      <c r="N240" s="32" t="n">
        <f aca="false">HLOOKUP(ROUND(AVERAGE(M228:M239)/10^6,0),Assumption!$B$2:$E$3,2,1)*MAX((AVERAGE(M228:M239)-250*10^6),0)</f>
        <v>20082632.6646436</v>
      </c>
      <c r="O240" s="31" t="n">
        <f aca="false">M240+N240</f>
        <v>3890532215.71706</v>
      </c>
      <c r="P240" s="31" t="n">
        <f aca="false">IF(A240=1,SA,MAX(0,SA-M239))</f>
        <v>0</v>
      </c>
      <c r="S240" s="2" t="n">
        <v>0</v>
      </c>
      <c r="T240" s="2" t="n">
        <v>0</v>
      </c>
      <c r="U240" s="2" t="n">
        <v>1</v>
      </c>
      <c r="V240" s="33" t="n">
        <v>1</v>
      </c>
    </row>
    <row r="241" customFormat="false" ht="15.75" hidden="false" customHeight="true" outlineLevel="0" collapsed="false">
      <c r="A241" s="2" t="n">
        <v>239</v>
      </c>
      <c r="B241" s="2" t="n">
        <v>20</v>
      </c>
      <c r="C241" s="2" t="n">
        <f aca="false">A241-(B241-1)*12</f>
        <v>11</v>
      </c>
      <c r="D241" s="2" t="n">
        <f aca="false">'thong tin khach hang'!$B$4+B241-1</f>
        <v>21</v>
      </c>
      <c r="E241" s="31" t="n">
        <f aca="false">IF(A241=1,0,O240)</f>
        <v>3890532215.71706</v>
      </c>
      <c r="F241" s="2" t="n">
        <f aca="true">TP*VLOOKUP('thong tin khach hang'!$E$10,$X$2:$Z$5,3,0)*OFFSET($S241,0,VLOOKUP('thong tin khach hang'!$E$10,$X$2:$Z$5,2,0))</f>
        <v>0</v>
      </c>
      <c r="G241" s="2" t="n">
        <f aca="true">EP*VLOOKUP('thong tin khach hang'!$E$10,$X$2:$Z$5,3,0)*OFFSET($S241,0,VLOOKUP('thong tin khach hang'!$E$10,$X$2:$Z$5,2,0))</f>
        <v>0</v>
      </c>
      <c r="H241" s="2" t="n">
        <f aca="false">F241*HLOOKUP(B241,Assumption!$A$10:$G$12,2,1)+G241*HLOOKUP(B241,Assumption!$A$10:$G$12,3,1)</f>
        <v>0</v>
      </c>
      <c r="I241" s="2" t="n">
        <f aca="false">F241+G241-H241</f>
        <v>0</v>
      </c>
      <c r="J241" s="32" t="n">
        <f aca="false">VLOOKUP(D241,Assumption!$O$3:$Q$103,IF('thong tin khach hang'!$B$3="Nam",2,3),0)/12*P241</f>
        <v>0</v>
      </c>
      <c r="K241" s="2" t="n">
        <v>20000</v>
      </c>
      <c r="L241" s="31" t="n">
        <f aca="false">ROUND($L$1*(E241+I241-J241-K241),0)</f>
        <v>21997522</v>
      </c>
      <c r="M241" s="31" t="n">
        <f aca="false">E241+I241-J241-K241+L241</f>
        <v>3912509737.71706</v>
      </c>
      <c r="N241" s="32" t="n">
        <f aca="false">HLOOKUP(ROUND(AVERAGE(M229:M240)/10^6,0),Assumption!$B$2:$E$3,2,1)*MAX((AVERAGE(M229:M240)-250*10^6),0)</f>
        <v>20345351.587242</v>
      </c>
      <c r="O241" s="31" t="n">
        <f aca="false">M241+N241</f>
        <v>3932855089.3043</v>
      </c>
      <c r="P241" s="31" t="n">
        <f aca="false">IF(A241=1,SA,MAX(0,SA-M240))</f>
        <v>0</v>
      </c>
      <c r="S241" s="2" t="n">
        <v>0</v>
      </c>
      <c r="T241" s="2" t="n">
        <v>0</v>
      </c>
      <c r="U241" s="2" t="n">
        <v>0</v>
      </c>
      <c r="V241" s="33" t="n">
        <v>1</v>
      </c>
    </row>
    <row r="242" customFormat="false" ht="15.75" hidden="false" customHeight="true" outlineLevel="0" collapsed="false">
      <c r="A242" s="2" t="n">
        <v>240</v>
      </c>
      <c r="B242" s="2" t="n">
        <v>20</v>
      </c>
      <c r="C242" s="2" t="n">
        <f aca="false">A242-(B242-1)*12</f>
        <v>12</v>
      </c>
      <c r="D242" s="2" t="n">
        <f aca="false">'thong tin khach hang'!$B$4+B242-1</f>
        <v>21</v>
      </c>
      <c r="E242" s="31" t="n">
        <f aca="false">IF(A242=1,0,O241)</f>
        <v>3932855089.3043</v>
      </c>
      <c r="F242" s="2" t="n">
        <f aca="true">TP*VLOOKUP('thong tin khach hang'!$E$10,$X$2:$Z$5,3,0)*OFFSET($S242,0,VLOOKUP('thong tin khach hang'!$E$10,$X$2:$Z$5,2,0))</f>
        <v>0</v>
      </c>
      <c r="G242" s="2" t="n">
        <f aca="true">EP*VLOOKUP('thong tin khach hang'!$E$10,$X$2:$Z$5,3,0)*OFFSET($S242,0,VLOOKUP('thong tin khach hang'!$E$10,$X$2:$Z$5,2,0))</f>
        <v>0</v>
      </c>
      <c r="H242" s="2" t="n">
        <f aca="false">F242*HLOOKUP(B242,Assumption!$A$10:$G$12,2,1)+G242*HLOOKUP(B242,Assumption!$A$10:$G$12,3,1)</f>
        <v>0</v>
      </c>
      <c r="I242" s="2" t="n">
        <f aca="false">F242+G242-H242</f>
        <v>0</v>
      </c>
      <c r="J242" s="32" t="n">
        <f aca="false">VLOOKUP(D242,Assumption!$O$3:$Q$103,IF('thong tin khach hang'!$B$3="Nam",2,3),0)/12*P242</f>
        <v>0</v>
      </c>
      <c r="K242" s="2" t="n">
        <v>20000</v>
      </c>
      <c r="L242" s="31" t="n">
        <f aca="false">ROUND($L$1*(E242+I242-J242-K242),0)</f>
        <v>22236821</v>
      </c>
      <c r="M242" s="31" t="n">
        <f aca="false">E242+I242-J242-K242+L242</f>
        <v>3955071910.3043</v>
      </c>
      <c r="N242" s="32" t="n">
        <f aca="false">HLOOKUP(ROUND(AVERAGE(M230:M241)/10^6,0),Assumption!$B$2:$E$3,2,1)*MAX((AVERAGE(M230:M241)-250*10^6),0)</f>
        <v>20611030.9346111</v>
      </c>
      <c r="O242" s="31" t="n">
        <f aca="false">M242+N242</f>
        <v>3975682941.23891</v>
      </c>
      <c r="P242" s="31" t="n">
        <f aca="false">IF(A242=1,SA,MAX(0,SA-M241))</f>
        <v>0</v>
      </c>
      <c r="S242" s="2" t="n">
        <v>0</v>
      </c>
      <c r="T242" s="2" t="n">
        <v>0</v>
      </c>
      <c r="U242" s="2" t="n">
        <v>0</v>
      </c>
      <c r="V242" s="33" t="n">
        <v>1</v>
      </c>
    </row>
    <row r="243" customFormat="false" ht="15.75" hidden="false" customHeight="true" outlineLevel="0" collapsed="false">
      <c r="A243" s="2" t="n">
        <v>241</v>
      </c>
      <c r="B243" s="2" t="n">
        <v>21</v>
      </c>
      <c r="C243" s="2" t="n">
        <f aca="false">A243-(B243-1)*12</f>
        <v>1</v>
      </c>
      <c r="D243" s="2" t="n">
        <f aca="false">'thong tin khach hang'!$B$4+B243-1</f>
        <v>22</v>
      </c>
      <c r="E243" s="31" t="n">
        <f aca="false">IF(A243=1,0,O242)</f>
        <v>3975682941.23891</v>
      </c>
      <c r="F243" s="2" t="n">
        <f aca="true">TP*VLOOKUP('thong tin khach hang'!$E$10,$X$2:$Z$5,3,0)*OFFSET($S243,0,VLOOKUP('thong tin khach hang'!$E$10,$X$2:$Z$5,2,0))</f>
        <v>30000000</v>
      </c>
      <c r="G243" s="2" t="n">
        <f aca="true">EP*VLOOKUP('thong tin khach hang'!$E$10,$X$2:$Z$5,3,0)*OFFSET($S243,0,VLOOKUP('thong tin khach hang'!$E$10,$X$2:$Z$5,2,0))</f>
        <v>30000000</v>
      </c>
      <c r="H243" s="2" t="n">
        <f aca="false">F243*HLOOKUP(B243,Assumption!$A$10:$G$12,2,1)+G243*HLOOKUP(B243,Assumption!$A$10:$G$12,3,1)</f>
        <v>1500000</v>
      </c>
      <c r="I243" s="2" t="n">
        <f aca="false">F243+G243-H243</f>
        <v>58500000</v>
      </c>
      <c r="J243" s="32" t="n">
        <f aca="false">VLOOKUP(D243,Assumption!$O$3:$Q$103,IF('thong tin khach hang'!$B$3="Nam",2,3),0)/12*P243</f>
        <v>0</v>
      </c>
      <c r="K243" s="2" t="n">
        <v>20000</v>
      </c>
      <c r="L243" s="31" t="n">
        <f aca="false">ROUND($L$1*(E243+I243-J243-K243),0)</f>
        <v>22809744</v>
      </c>
      <c r="M243" s="31" t="n">
        <f aca="false">E243+I243-J243-K243+L243</f>
        <v>4056972685.23891</v>
      </c>
      <c r="N243" s="32" t="n">
        <f aca="false">HLOOKUP(ROUND(AVERAGE(M231:M242)/10^6,0),Assumption!$B$2:$E$3,2,1)*MAX((AVERAGE(M231:M242)-250*10^6),0)</f>
        <v>20879704.065412</v>
      </c>
      <c r="O243" s="31" t="n">
        <f aca="false">M243+N243</f>
        <v>4077852389.30432</v>
      </c>
      <c r="P243" s="31" t="n">
        <f aca="false">IF(A243=1,SA,MAX(0,SA-M242))</f>
        <v>0</v>
      </c>
      <c r="S243" s="2" t="n">
        <v>1</v>
      </c>
      <c r="T243" s="2" t="n">
        <v>1</v>
      </c>
      <c r="U243" s="2" t="n">
        <v>1</v>
      </c>
      <c r="V243" s="33" t="n">
        <v>1</v>
      </c>
    </row>
    <row r="244" customFormat="false" ht="15.75" hidden="false" customHeight="true" outlineLevel="0" collapsed="false">
      <c r="A244" s="2" t="n">
        <v>242</v>
      </c>
      <c r="B244" s="2" t="n">
        <v>21</v>
      </c>
      <c r="C244" s="2" t="n">
        <f aca="false">A244-(B244-1)*12</f>
        <v>2</v>
      </c>
      <c r="D244" s="2" t="n">
        <f aca="false">'thong tin khach hang'!$B$4+B244-1</f>
        <v>22</v>
      </c>
      <c r="E244" s="31" t="n">
        <f aca="false">IF(A244=1,0,O243)</f>
        <v>4077852389.30432</v>
      </c>
      <c r="F244" s="2" t="n">
        <f aca="true">TP*VLOOKUP('thong tin khach hang'!$E$10,$X$2:$Z$5,3,0)*OFFSET($S244,0,VLOOKUP('thong tin khach hang'!$E$10,$X$2:$Z$5,2,0))</f>
        <v>0</v>
      </c>
      <c r="G244" s="2" t="n">
        <f aca="true">EP*VLOOKUP('thong tin khach hang'!$E$10,$X$2:$Z$5,3,0)*OFFSET($S244,0,VLOOKUP('thong tin khach hang'!$E$10,$X$2:$Z$5,2,0))</f>
        <v>0</v>
      </c>
      <c r="H244" s="2" t="n">
        <f aca="false">F244*HLOOKUP(B244,Assumption!$A$10:$G$12,2,1)+G244*HLOOKUP(B244,Assumption!$A$10:$G$12,3,1)</f>
        <v>0</v>
      </c>
      <c r="I244" s="2" t="n">
        <f aca="false">F244+G244-H244</f>
        <v>0</v>
      </c>
      <c r="J244" s="32" t="n">
        <f aca="false">VLOOKUP(D244,Assumption!$O$3:$Q$103,IF('thong tin khach hang'!$B$3="Nam",2,3),0)/12*P244</f>
        <v>0</v>
      </c>
      <c r="K244" s="2" t="n">
        <v>20000</v>
      </c>
      <c r="L244" s="31" t="n">
        <f aca="false">ROUND($L$1*(E244+I244-J244-K244),0)</f>
        <v>23056657</v>
      </c>
      <c r="M244" s="31" t="n">
        <f aca="false">E244+I244-J244-K244+L244</f>
        <v>4100889046.30432</v>
      </c>
      <c r="N244" s="32" t="n">
        <f aca="false">HLOOKUP(ROUND(AVERAGE(M232:M243)/10^6,0),Assumption!$B$2:$E$3,2,1)*MAX((AVERAGE(M232:M243)-250*10^6),0)</f>
        <v>21151404.7155403</v>
      </c>
      <c r="O244" s="31" t="n">
        <f aca="false">M244+N244</f>
        <v>4122040451.01986</v>
      </c>
      <c r="P244" s="31" t="n">
        <f aca="false">IF(A244=1,SA,MAX(0,SA-M243))</f>
        <v>0</v>
      </c>
      <c r="S244" s="2" t="n">
        <v>0</v>
      </c>
      <c r="T244" s="2" t="n">
        <v>0</v>
      </c>
      <c r="U244" s="2" t="n">
        <v>0</v>
      </c>
      <c r="V244" s="33" t="n">
        <v>1</v>
      </c>
    </row>
    <row r="245" customFormat="false" ht="15.75" hidden="false" customHeight="true" outlineLevel="0" collapsed="false">
      <c r="A245" s="2" t="n">
        <v>243</v>
      </c>
      <c r="B245" s="2" t="n">
        <v>21</v>
      </c>
      <c r="C245" s="2" t="n">
        <f aca="false">A245-(B245-1)*12</f>
        <v>3</v>
      </c>
      <c r="D245" s="2" t="n">
        <f aca="false">'thong tin khach hang'!$B$4+B245-1</f>
        <v>22</v>
      </c>
      <c r="E245" s="31" t="n">
        <f aca="false">IF(A245=1,0,O244)</f>
        <v>4122040451.01986</v>
      </c>
      <c r="F245" s="2" t="n">
        <f aca="true">TP*VLOOKUP('thong tin khach hang'!$E$10,$X$2:$Z$5,3,0)*OFFSET($S245,0,VLOOKUP('thong tin khach hang'!$E$10,$X$2:$Z$5,2,0))</f>
        <v>0</v>
      </c>
      <c r="G245" s="2" t="n">
        <f aca="true">EP*VLOOKUP('thong tin khach hang'!$E$10,$X$2:$Z$5,3,0)*OFFSET($S245,0,VLOOKUP('thong tin khach hang'!$E$10,$X$2:$Z$5,2,0))</f>
        <v>0</v>
      </c>
      <c r="H245" s="2" t="n">
        <f aca="false">F245*HLOOKUP(B245,Assumption!$A$10:$G$12,2,1)+G245*HLOOKUP(B245,Assumption!$A$10:$G$12,3,1)</f>
        <v>0</v>
      </c>
      <c r="I245" s="2" t="n">
        <f aca="false">F245+G245-H245</f>
        <v>0</v>
      </c>
      <c r="J245" s="32" t="n">
        <f aca="false">VLOOKUP(D245,Assumption!$O$3:$Q$103,IF('thong tin khach hang'!$B$3="Nam",2,3),0)/12*P245</f>
        <v>0</v>
      </c>
      <c r="K245" s="2" t="n">
        <v>20000</v>
      </c>
      <c r="L245" s="31" t="n">
        <f aca="false">ROUND($L$1*(E245+I245-J245-K245),0)</f>
        <v>23306503</v>
      </c>
      <c r="M245" s="31" t="n">
        <f aca="false">E245+I245-J245-K245+L245</f>
        <v>4145326954.01986</v>
      </c>
      <c r="N245" s="32" t="n">
        <f aca="false">HLOOKUP(ROUND(AVERAGE(M233:M244)/10^6,0),Assumption!$B$2:$E$3,2,1)*MAX((AVERAGE(M233:M244)-250*10^6),0)</f>
        <v>21426166.9997249</v>
      </c>
      <c r="O245" s="31" t="n">
        <f aca="false">M245+N245</f>
        <v>4166753121.01959</v>
      </c>
      <c r="P245" s="31" t="n">
        <f aca="false">IF(A245=1,SA,MAX(0,SA-M244))</f>
        <v>0</v>
      </c>
      <c r="S245" s="2" t="n">
        <v>0</v>
      </c>
      <c r="T245" s="2" t="n">
        <v>0</v>
      </c>
      <c r="U245" s="2" t="n">
        <v>0</v>
      </c>
      <c r="V245" s="33" t="n">
        <v>1</v>
      </c>
    </row>
    <row r="246" customFormat="false" ht="15.75" hidden="false" customHeight="true" outlineLevel="0" collapsed="false">
      <c r="A246" s="2" t="n">
        <v>244</v>
      </c>
      <c r="B246" s="2" t="n">
        <v>21</v>
      </c>
      <c r="C246" s="2" t="n">
        <f aca="false">A246-(B246-1)*12</f>
        <v>4</v>
      </c>
      <c r="D246" s="2" t="n">
        <f aca="false">'thong tin khach hang'!$B$4+B246-1</f>
        <v>22</v>
      </c>
      <c r="E246" s="31" t="n">
        <f aca="false">IF(A246=1,0,O245)</f>
        <v>4166753121.01959</v>
      </c>
      <c r="F246" s="2" t="n">
        <f aca="true">TP*VLOOKUP('thong tin khach hang'!$E$10,$X$2:$Z$5,3,0)*OFFSET($S246,0,VLOOKUP('thong tin khach hang'!$E$10,$X$2:$Z$5,2,0))</f>
        <v>0</v>
      </c>
      <c r="G246" s="2" t="n">
        <f aca="true">EP*VLOOKUP('thong tin khach hang'!$E$10,$X$2:$Z$5,3,0)*OFFSET($S246,0,VLOOKUP('thong tin khach hang'!$E$10,$X$2:$Z$5,2,0))</f>
        <v>0</v>
      </c>
      <c r="H246" s="2" t="n">
        <f aca="false">F246*HLOOKUP(B246,Assumption!$A$10:$G$12,2,1)+G246*HLOOKUP(B246,Assumption!$A$10:$G$12,3,1)</f>
        <v>0</v>
      </c>
      <c r="I246" s="2" t="n">
        <f aca="false">F246+G246-H246</f>
        <v>0</v>
      </c>
      <c r="J246" s="32" t="n">
        <f aca="false">VLOOKUP(D246,Assumption!$O$3:$Q$103,IF('thong tin khach hang'!$B$3="Nam",2,3),0)/12*P246</f>
        <v>0</v>
      </c>
      <c r="K246" s="2" t="n">
        <v>20000</v>
      </c>
      <c r="L246" s="31" t="n">
        <f aca="false">ROUND($L$1*(E246+I246-J246-K246),0)</f>
        <v>23559315</v>
      </c>
      <c r="M246" s="31" t="n">
        <f aca="false">E246+I246-J246-K246+L246</f>
        <v>4190292436.01959</v>
      </c>
      <c r="N246" s="32" t="n">
        <f aca="false">HLOOKUP(ROUND(AVERAGE(M234:M245)/10^6,0),Assumption!$B$2:$E$3,2,1)*MAX((AVERAGE(M234:M245)-250*10^6),0)</f>
        <v>21704025.4181507</v>
      </c>
      <c r="O246" s="31" t="n">
        <f aca="false">M246+N246</f>
        <v>4211996461.43774</v>
      </c>
      <c r="P246" s="31" t="n">
        <f aca="false">IF(A246=1,SA,MAX(0,SA-M245))</f>
        <v>0</v>
      </c>
      <c r="S246" s="2" t="n">
        <v>0</v>
      </c>
      <c r="T246" s="2" t="n">
        <v>0</v>
      </c>
      <c r="U246" s="2" t="n">
        <v>1</v>
      </c>
      <c r="V246" s="33" t="n">
        <v>1</v>
      </c>
    </row>
    <row r="247" customFormat="false" ht="15.75" hidden="false" customHeight="true" outlineLevel="0" collapsed="false">
      <c r="A247" s="2" t="n">
        <v>245</v>
      </c>
      <c r="B247" s="2" t="n">
        <v>21</v>
      </c>
      <c r="C247" s="2" t="n">
        <f aca="false">A247-(B247-1)*12</f>
        <v>5</v>
      </c>
      <c r="D247" s="2" t="n">
        <f aca="false">'thong tin khach hang'!$B$4+B247-1</f>
        <v>22</v>
      </c>
      <c r="E247" s="31" t="n">
        <f aca="false">IF(A247=1,0,O246)</f>
        <v>4211996461.43774</v>
      </c>
      <c r="F247" s="2" t="n">
        <f aca="true">TP*VLOOKUP('thong tin khach hang'!$E$10,$X$2:$Z$5,3,0)*OFFSET($S247,0,VLOOKUP('thong tin khach hang'!$E$10,$X$2:$Z$5,2,0))</f>
        <v>0</v>
      </c>
      <c r="G247" s="2" t="n">
        <f aca="true">EP*VLOOKUP('thong tin khach hang'!$E$10,$X$2:$Z$5,3,0)*OFFSET($S247,0,VLOOKUP('thong tin khach hang'!$E$10,$X$2:$Z$5,2,0))</f>
        <v>0</v>
      </c>
      <c r="H247" s="2" t="n">
        <f aca="false">F247*HLOOKUP(B247,Assumption!$A$10:$G$12,2,1)+G247*HLOOKUP(B247,Assumption!$A$10:$G$12,3,1)</f>
        <v>0</v>
      </c>
      <c r="I247" s="2" t="n">
        <f aca="false">F247+G247-H247</f>
        <v>0</v>
      </c>
      <c r="J247" s="32" t="n">
        <f aca="false">VLOOKUP(D247,Assumption!$O$3:$Q$103,IF('thong tin khach hang'!$B$3="Nam",2,3),0)/12*P247</f>
        <v>0</v>
      </c>
      <c r="K247" s="2" t="n">
        <v>20000</v>
      </c>
      <c r="L247" s="31" t="n">
        <f aca="false">ROUND($L$1*(E247+I247-J247-K247),0)</f>
        <v>23815127</v>
      </c>
      <c r="M247" s="31" t="n">
        <f aca="false">E247+I247-J247-K247+L247</f>
        <v>4235791588.43774</v>
      </c>
      <c r="N247" s="32" t="n">
        <f aca="false">HLOOKUP(ROUND(AVERAGE(M235:M246)/10^6,0),Assumption!$B$2:$E$3,2,1)*MAX((AVERAGE(M235:M246)-250*10^6),0)</f>
        <v>21985014.8591036</v>
      </c>
      <c r="O247" s="31" t="n">
        <f aca="false">M247+N247</f>
        <v>4257776603.29684</v>
      </c>
      <c r="P247" s="31" t="n">
        <f aca="false">IF(A247=1,SA,MAX(0,SA-M246))</f>
        <v>0</v>
      </c>
      <c r="S247" s="2" t="n">
        <v>0</v>
      </c>
      <c r="T247" s="2" t="n">
        <v>0</v>
      </c>
      <c r="U247" s="2" t="n">
        <v>0</v>
      </c>
      <c r="V247" s="33" t="n">
        <v>1</v>
      </c>
    </row>
    <row r="248" customFormat="false" ht="15.75" hidden="false" customHeight="true" outlineLevel="0" collapsed="false">
      <c r="A248" s="2" t="n">
        <v>246</v>
      </c>
      <c r="B248" s="2" t="n">
        <v>21</v>
      </c>
      <c r="C248" s="2" t="n">
        <f aca="false">A248-(B248-1)*12</f>
        <v>6</v>
      </c>
      <c r="D248" s="2" t="n">
        <f aca="false">'thong tin khach hang'!$B$4+B248-1</f>
        <v>22</v>
      </c>
      <c r="E248" s="31" t="n">
        <f aca="false">IF(A248=1,0,O247)</f>
        <v>4257776603.29684</v>
      </c>
      <c r="F248" s="2" t="n">
        <f aca="true">TP*VLOOKUP('thong tin khach hang'!$E$10,$X$2:$Z$5,3,0)*OFFSET($S248,0,VLOOKUP('thong tin khach hang'!$E$10,$X$2:$Z$5,2,0))</f>
        <v>0</v>
      </c>
      <c r="G248" s="2" t="n">
        <f aca="true">EP*VLOOKUP('thong tin khach hang'!$E$10,$X$2:$Z$5,3,0)*OFFSET($S248,0,VLOOKUP('thong tin khach hang'!$E$10,$X$2:$Z$5,2,0))</f>
        <v>0</v>
      </c>
      <c r="H248" s="2" t="n">
        <f aca="false">F248*HLOOKUP(B248,Assumption!$A$10:$G$12,2,1)+G248*HLOOKUP(B248,Assumption!$A$10:$G$12,3,1)</f>
        <v>0</v>
      </c>
      <c r="I248" s="2" t="n">
        <f aca="false">F248+G248-H248</f>
        <v>0</v>
      </c>
      <c r="J248" s="32" t="n">
        <f aca="false">VLOOKUP(D248,Assumption!$O$3:$Q$103,IF('thong tin khach hang'!$B$3="Nam",2,3),0)/12*P248</f>
        <v>0</v>
      </c>
      <c r="K248" s="2" t="n">
        <v>20000</v>
      </c>
      <c r="L248" s="31" t="n">
        <f aca="false">ROUND($L$1*(E248+I248-J248-K248),0)</f>
        <v>24073975</v>
      </c>
      <c r="M248" s="31" t="n">
        <f aca="false">E248+I248-J248-K248+L248</f>
        <v>4281830578.29684</v>
      </c>
      <c r="N248" s="32" t="n">
        <f aca="false">HLOOKUP(ROUND(AVERAGE(M236:M247)/10^6,0),Assumption!$B$2:$E$3,2,1)*MAX((AVERAGE(M236:M247)-250*10^6),0)</f>
        <v>22269170.6041423</v>
      </c>
      <c r="O248" s="31" t="n">
        <f aca="false">M248+N248</f>
        <v>4304099748.90099</v>
      </c>
      <c r="P248" s="31" t="n">
        <f aca="false">IF(A248=1,SA,MAX(0,SA-M247))</f>
        <v>0</v>
      </c>
      <c r="S248" s="2" t="n">
        <v>0</v>
      </c>
      <c r="T248" s="2" t="n">
        <v>0</v>
      </c>
      <c r="U248" s="2" t="n">
        <v>0</v>
      </c>
      <c r="V248" s="33" t="n">
        <v>1</v>
      </c>
    </row>
    <row r="249" customFormat="false" ht="15.75" hidden="false" customHeight="true" outlineLevel="0" collapsed="false">
      <c r="A249" s="2" t="n">
        <v>247</v>
      </c>
      <c r="B249" s="2" t="n">
        <v>21</v>
      </c>
      <c r="C249" s="2" t="n">
        <f aca="false">A249-(B249-1)*12</f>
        <v>7</v>
      </c>
      <c r="D249" s="2" t="n">
        <f aca="false">'thong tin khach hang'!$B$4+B249-1</f>
        <v>22</v>
      </c>
      <c r="E249" s="31" t="n">
        <f aca="false">IF(A249=1,0,O248)</f>
        <v>4304099748.90099</v>
      </c>
      <c r="F249" s="2" t="n">
        <f aca="true">TP*VLOOKUP('thong tin khach hang'!$E$10,$X$2:$Z$5,3,0)*OFFSET($S249,0,VLOOKUP('thong tin khach hang'!$E$10,$X$2:$Z$5,2,0))</f>
        <v>0</v>
      </c>
      <c r="G249" s="2" t="n">
        <f aca="true">EP*VLOOKUP('thong tin khach hang'!$E$10,$X$2:$Z$5,3,0)*OFFSET($S249,0,VLOOKUP('thong tin khach hang'!$E$10,$X$2:$Z$5,2,0))</f>
        <v>0</v>
      </c>
      <c r="H249" s="2" t="n">
        <f aca="false">F249*HLOOKUP(B249,Assumption!$A$10:$G$12,2,1)+G249*HLOOKUP(B249,Assumption!$A$10:$G$12,3,1)</f>
        <v>0</v>
      </c>
      <c r="I249" s="2" t="n">
        <f aca="false">F249+G249-H249</f>
        <v>0</v>
      </c>
      <c r="J249" s="32" t="n">
        <f aca="false">VLOOKUP(D249,Assumption!$O$3:$Q$103,IF('thong tin khach hang'!$B$3="Nam",2,3),0)/12*P249</f>
        <v>0</v>
      </c>
      <c r="K249" s="2" t="n">
        <v>20000</v>
      </c>
      <c r="L249" s="31" t="n">
        <f aca="false">ROUND($L$1*(E249+I249-J249-K249),0)</f>
        <v>24335893</v>
      </c>
      <c r="M249" s="31" t="n">
        <f aca="false">E249+I249-J249-K249+L249</f>
        <v>4328415641.90098</v>
      </c>
      <c r="N249" s="32" t="n">
        <f aca="false">HLOOKUP(ROUND(AVERAGE(M237:M248)/10^6,0),Assumption!$B$2:$E$3,2,1)*MAX((AVERAGE(M237:M248)-250*10^6),0)</f>
        <v>22556528.3327918</v>
      </c>
      <c r="O249" s="31" t="n">
        <f aca="false">M249+N249</f>
        <v>4350972170.23378</v>
      </c>
      <c r="P249" s="31" t="n">
        <f aca="false">IF(A249=1,SA,MAX(0,SA-M248))</f>
        <v>0</v>
      </c>
      <c r="S249" s="2" t="n">
        <v>0</v>
      </c>
      <c r="T249" s="2" t="n">
        <v>1</v>
      </c>
      <c r="U249" s="2" t="n">
        <v>1</v>
      </c>
      <c r="V249" s="33" t="n">
        <v>1</v>
      </c>
    </row>
    <row r="250" customFormat="false" ht="15.75" hidden="false" customHeight="true" outlineLevel="0" collapsed="false">
      <c r="A250" s="2" t="n">
        <v>248</v>
      </c>
      <c r="B250" s="2" t="n">
        <v>21</v>
      </c>
      <c r="C250" s="2" t="n">
        <f aca="false">A250-(B250-1)*12</f>
        <v>8</v>
      </c>
      <c r="D250" s="2" t="n">
        <f aca="false">'thong tin khach hang'!$B$4+B250-1</f>
        <v>22</v>
      </c>
      <c r="E250" s="31" t="n">
        <f aca="false">IF(A250=1,0,O249)</f>
        <v>4350972170.23378</v>
      </c>
      <c r="F250" s="2" t="n">
        <f aca="true">TP*VLOOKUP('thong tin khach hang'!$E$10,$X$2:$Z$5,3,0)*OFFSET($S250,0,VLOOKUP('thong tin khach hang'!$E$10,$X$2:$Z$5,2,0))</f>
        <v>0</v>
      </c>
      <c r="G250" s="2" t="n">
        <f aca="true">EP*VLOOKUP('thong tin khach hang'!$E$10,$X$2:$Z$5,3,0)*OFFSET($S250,0,VLOOKUP('thong tin khach hang'!$E$10,$X$2:$Z$5,2,0))</f>
        <v>0</v>
      </c>
      <c r="H250" s="2" t="n">
        <f aca="false">F250*HLOOKUP(B250,Assumption!$A$10:$G$12,2,1)+G250*HLOOKUP(B250,Assumption!$A$10:$G$12,3,1)</f>
        <v>0</v>
      </c>
      <c r="I250" s="2" t="n">
        <f aca="false">F250+G250-H250</f>
        <v>0</v>
      </c>
      <c r="J250" s="32" t="n">
        <f aca="false">VLOOKUP(D250,Assumption!$O$3:$Q$103,IF('thong tin khach hang'!$B$3="Nam",2,3),0)/12*P250</f>
        <v>0</v>
      </c>
      <c r="K250" s="2" t="n">
        <v>20000</v>
      </c>
      <c r="L250" s="31" t="n">
        <f aca="false">ROUND($L$1*(E250+I250-J250-K250),0)</f>
        <v>24600916</v>
      </c>
      <c r="M250" s="31" t="n">
        <f aca="false">E250+I250-J250-K250+L250</f>
        <v>4375553086.23378</v>
      </c>
      <c r="N250" s="32" t="n">
        <f aca="false">HLOOKUP(ROUND(AVERAGE(M238:M249)/10^6,0),Assumption!$B$2:$E$3,2,1)*MAX((AVERAGE(M238:M249)-250*10^6),0)</f>
        <v>22847124.1262634</v>
      </c>
      <c r="O250" s="31" t="n">
        <f aca="false">M250+N250</f>
        <v>4398400210.36004</v>
      </c>
      <c r="P250" s="31" t="n">
        <f aca="false">IF(A250=1,SA,MAX(0,SA-M249))</f>
        <v>0</v>
      </c>
      <c r="S250" s="2" t="n">
        <v>0</v>
      </c>
      <c r="T250" s="2" t="n">
        <v>0</v>
      </c>
      <c r="U250" s="2" t="n">
        <v>0</v>
      </c>
      <c r="V250" s="33" t="n">
        <v>1</v>
      </c>
    </row>
    <row r="251" customFormat="false" ht="15.75" hidden="false" customHeight="true" outlineLevel="0" collapsed="false">
      <c r="A251" s="2" t="n">
        <v>249</v>
      </c>
      <c r="B251" s="2" t="n">
        <v>21</v>
      </c>
      <c r="C251" s="2" t="n">
        <f aca="false">A251-(B251-1)*12</f>
        <v>9</v>
      </c>
      <c r="D251" s="2" t="n">
        <f aca="false">'thong tin khach hang'!$B$4+B251-1</f>
        <v>22</v>
      </c>
      <c r="E251" s="31" t="n">
        <f aca="false">IF(A251=1,0,O250)</f>
        <v>4398400210.36004</v>
      </c>
      <c r="F251" s="2" t="n">
        <f aca="true">TP*VLOOKUP('thong tin khach hang'!$E$10,$X$2:$Z$5,3,0)*OFFSET($S251,0,VLOOKUP('thong tin khach hang'!$E$10,$X$2:$Z$5,2,0))</f>
        <v>0</v>
      </c>
      <c r="G251" s="2" t="n">
        <f aca="true">EP*VLOOKUP('thong tin khach hang'!$E$10,$X$2:$Z$5,3,0)*OFFSET($S251,0,VLOOKUP('thong tin khach hang'!$E$10,$X$2:$Z$5,2,0))</f>
        <v>0</v>
      </c>
      <c r="H251" s="2" t="n">
        <f aca="false">F251*HLOOKUP(B251,Assumption!$A$10:$G$12,2,1)+G251*HLOOKUP(B251,Assumption!$A$10:$G$12,3,1)</f>
        <v>0</v>
      </c>
      <c r="I251" s="2" t="n">
        <f aca="false">F251+G251-H251</f>
        <v>0</v>
      </c>
      <c r="J251" s="32" t="n">
        <f aca="false">VLOOKUP(D251,Assumption!$O$3:$Q$103,IF('thong tin khach hang'!$B$3="Nam",2,3),0)/12*P251</f>
        <v>0</v>
      </c>
      <c r="K251" s="2" t="n">
        <v>20000</v>
      </c>
      <c r="L251" s="31" t="n">
        <f aca="false">ROUND($L$1*(E251+I251-J251-K251),0)</f>
        <v>24869081</v>
      </c>
      <c r="M251" s="31" t="n">
        <f aca="false">E251+I251-J251-K251+L251</f>
        <v>4423249291.36004</v>
      </c>
      <c r="N251" s="32" t="n">
        <f aca="false">HLOOKUP(ROUND(AVERAGE(M239:M250)/10^6,0),Assumption!$B$2:$E$3,2,1)*MAX((AVERAGE(M239:M250)-250*10^6),0)</f>
        <v>23140994.4721995</v>
      </c>
      <c r="O251" s="31" t="n">
        <f aca="false">M251+N251</f>
        <v>4446390285.83224</v>
      </c>
      <c r="P251" s="31" t="n">
        <f aca="false">IF(A251=1,SA,MAX(0,SA-M250))</f>
        <v>0</v>
      </c>
      <c r="S251" s="2" t="n">
        <v>0</v>
      </c>
      <c r="T251" s="2" t="n">
        <v>0</v>
      </c>
      <c r="U251" s="2" t="n">
        <v>0</v>
      </c>
      <c r="V251" s="33" t="n">
        <v>1</v>
      </c>
    </row>
    <row r="252" customFormat="false" ht="15.75" hidden="false" customHeight="true" outlineLevel="0" collapsed="false">
      <c r="A252" s="2" t="n">
        <v>250</v>
      </c>
      <c r="B252" s="2" t="n">
        <v>21</v>
      </c>
      <c r="C252" s="2" t="n">
        <f aca="false">A252-(B252-1)*12</f>
        <v>10</v>
      </c>
      <c r="D252" s="2" t="n">
        <f aca="false">'thong tin khach hang'!$B$4+B252-1</f>
        <v>22</v>
      </c>
      <c r="E252" s="31" t="n">
        <f aca="false">IF(A252=1,0,O251)</f>
        <v>4446390285.83224</v>
      </c>
      <c r="F252" s="2" t="n">
        <f aca="true">TP*VLOOKUP('thong tin khach hang'!$E$10,$X$2:$Z$5,3,0)*OFFSET($S252,0,VLOOKUP('thong tin khach hang'!$E$10,$X$2:$Z$5,2,0))</f>
        <v>0</v>
      </c>
      <c r="G252" s="2" t="n">
        <f aca="true">EP*VLOOKUP('thong tin khach hang'!$E$10,$X$2:$Z$5,3,0)*OFFSET($S252,0,VLOOKUP('thong tin khach hang'!$E$10,$X$2:$Z$5,2,0))</f>
        <v>0</v>
      </c>
      <c r="H252" s="2" t="n">
        <f aca="false">F252*HLOOKUP(B252,Assumption!$A$10:$G$12,2,1)+G252*HLOOKUP(B252,Assumption!$A$10:$G$12,3,1)</f>
        <v>0</v>
      </c>
      <c r="I252" s="2" t="n">
        <f aca="false">F252+G252-H252</f>
        <v>0</v>
      </c>
      <c r="J252" s="32" t="n">
        <f aca="false">VLOOKUP(D252,Assumption!$O$3:$Q$103,IF('thong tin khach hang'!$B$3="Nam",2,3),0)/12*P252</f>
        <v>0</v>
      </c>
      <c r="K252" s="2" t="n">
        <v>20000</v>
      </c>
      <c r="L252" s="31" t="n">
        <f aca="false">ROUND($L$1*(E252+I252-J252-K252),0)</f>
        <v>25140424</v>
      </c>
      <c r="M252" s="31" t="n">
        <f aca="false">E252+I252-J252-K252+L252</f>
        <v>4471510709.83224</v>
      </c>
      <c r="N252" s="32" t="n">
        <f aca="false">HLOOKUP(ROUND(AVERAGE(M240:M251)/10^6,0),Assumption!$B$2:$E$3,2,1)*MAX((AVERAGE(M240:M251)-250*10^6),0)</f>
        <v>23438176.2694429</v>
      </c>
      <c r="O252" s="31" t="n">
        <f aca="false">M252+N252</f>
        <v>4494948886.10168</v>
      </c>
      <c r="P252" s="31" t="n">
        <f aca="false">IF(A252=1,SA,MAX(0,SA-M251))</f>
        <v>0</v>
      </c>
      <c r="S252" s="2" t="n">
        <v>0</v>
      </c>
      <c r="T252" s="2" t="n">
        <v>0</v>
      </c>
      <c r="U252" s="2" t="n">
        <v>1</v>
      </c>
      <c r="V252" s="33" t="n">
        <v>1</v>
      </c>
    </row>
    <row r="253" customFormat="false" ht="15.75" hidden="false" customHeight="true" outlineLevel="0" collapsed="false">
      <c r="A253" s="2" t="n">
        <v>251</v>
      </c>
      <c r="B253" s="2" t="n">
        <v>21</v>
      </c>
      <c r="C253" s="2" t="n">
        <f aca="false">A253-(B253-1)*12</f>
        <v>11</v>
      </c>
      <c r="D253" s="2" t="n">
        <f aca="false">'thong tin khach hang'!$B$4+B253-1</f>
        <v>22</v>
      </c>
      <c r="E253" s="31" t="n">
        <f aca="false">IF(A253=1,0,O252)</f>
        <v>4494948886.10168</v>
      </c>
      <c r="F253" s="2" t="n">
        <f aca="true">TP*VLOOKUP('thong tin khach hang'!$E$10,$X$2:$Z$5,3,0)*OFFSET($S253,0,VLOOKUP('thong tin khach hang'!$E$10,$X$2:$Z$5,2,0))</f>
        <v>0</v>
      </c>
      <c r="G253" s="2" t="n">
        <f aca="true">EP*VLOOKUP('thong tin khach hang'!$E$10,$X$2:$Z$5,3,0)*OFFSET($S253,0,VLOOKUP('thong tin khach hang'!$E$10,$X$2:$Z$5,2,0))</f>
        <v>0</v>
      </c>
      <c r="H253" s="2" t="n">
        <f aca="false">F253*HLOOKUP(B253,Assumption!$A$10:$G$12,2,1)+G253*HLOOKUP(B253,Assumption!$A$10:$G$12,3,1)</f>
        <v>0</v>
      </c>
      <c r="I253" s="2" t="n">
        <f aca="false">F253+G253-H253</f>
        <v>0</v>
      </c>
      <c r="J253" s="32" t="n">
        <f aca="false">VLOOKUP(D253,Assumption!$O$3:$Q$103,IF('thong tin khach hang'!$B$3="Nam",2,3),0)/12*P253</f>
        <v>0</v>
      </c>
      <c r="K253" s="2" t="n">
        <v>20000</v>
      </c>
      <c r="L253" s="31" t="n">
        <f aca="false">ROUND($L$1*(E253+I253-J253-K253),0)</f>
        <v>25414981</v>
      </c>
      <c r="M253" s="31" t="n">
        <f aca="false">E253+I253-J253-K253+L253</f>
        <v>4520343867.10168</v>
      </c>
      <c r="N253" s="32" t="n">
        <f aca="false">HLOOKUP(ROUND(AVERAGE(M241:M252)/10^6,0),Assumption!$B$2:$E$3,2,1)*MAX((AVERAGE(M241:M252)-250*10^6),0)</f>
        <v>23738706.8328328</v>
      </c>
      <c r="O253" s="31" t="n">
        <f aca="false">M253+N253</f>
        <v>4544082573.93452</v>
      </c>
      <c r="P253" s="31" t="n">
        <f aca="false">IF(A253=1,SA,MAX(0,SA-M252))</f>
        <v>0</v>
      </c>
      <c r="S253" s="2" t="n">
        <v>0</v>
      </c>
      <c r="T253" s="2" t="n">
        <v>0</v>
      </c>
      <c r="U253" s="2" t="n">
        <v>0</v>
      </c>
      <c r="V253" s="33" t="n">
        <v>1</v>
      </c>
    </row>
    <row r="254" customFormat="false" ht="15.75" hidden="false" customHeight="true" outlineLevel="0" collapsed="false">
      <c r="A254" s="2" t="n">
        <v>252</v>
      </c>
      <c r="B254" s="2" t="n">
        <v>21</v>
      </c>
      <c r="C254" s="2" t="n">
        <f aca="false">A254-(B254-1)*12</f>
        <v>12</v>
      </c>
      <c r="D254" s="2" t="n">
        <f aca="false">'thong tin khach hang'!$B$4+B254-1</f>
        <v>22</v>
      </c>
      <c r="E254" s="31" t="n">
        <f aca="false">IF(A254=1,0,O253)</f>
        <v>4544082573.93452</v>
      </c>
      <c r="F254" s="2" t="n">
        <f aca="true">TP*VLOOKUP('thong tin khach hang'!$E$10,$X$2:$Z$5,3,0)*OFFSET($S254,0,VLOOKUP('thong tin khach hang'!$E$10,$X$2:$Z$5,2,0))</f>
        <v>0</v>
      </c>
      <c r="G254" s="2" t="n">
        <f aca="true">EP*VLOOKUP('thong tin khach hang'!$E$10,$X$2:$Z$5,3,0)*OFFSET($S254,0,VLOOKUP('thong tin khach hang'!$E$10,$X$2:$Z$5,2,0))</f>
        <v>0</v>
      </c>
      <c r="H254" s="2" t="n">
        <f aca="false">F254*HLOOKUP(B254,Assumption!$A$10:$G$12,2,1)+G254*HLOOKUP(B254,Assumption!$A$10:$G$12,3,1)</f>
        <v>0</v>
      </c>
      <c r="I254" s="2" t="n">
        <f aca="false">F254+G254-H254</f>
        <v>0</v>
      </c>
      <c r="J254" s="32" t="n">
        <f aca="false">VLOOKUP(D254,Assumption!$O$3:$Q$103,IF('thong tin khach hang'!$B$3="Nam",2,3),0)/12*P254</f>
        <v>0</v>
      </c>
      <c r="K254" s="2" t="n">
        <v>20000</v>
      </c>
      <c r="L254" s="31" t="n">
        <f aca="false">ROUND($L$1*(E254+I254-J254-K254),0)</f>
        <v>25692790</v>
      </c>
      <c r="M254" s="31" t="n">
        <f aca="false">E254+I254-J254-K254+L254</f>
        <v>4569755363.93452</v>
      </c>
      <c r="N254" s="32" t="n">
        <f aca="false">HLOOKUP(ROUND(AVERAGE(M242:M253)/10^6,0),Assumption!$B$2:$E$3,2,1)*MAX((AVERAGE(M242:M253)-250*10^6),0)</f>
        <v>24042623.8975251</v>
      </c>
      <c r="O254" s="31" t="n">
        <f aca="false">M254+N254</f>
        <v>4593797987.83204</v>
      </c>
      <c r="P254" s="31" t="n">
        <f aca="false">IF(A254=1,SA,MAX(0,SA-M253))</f>
        <v>0</v>
      </c>
      <c r="S254" s="2" t="n">
        <v>0</v>
      </c>
      <c r="T254" s="2" t="n">
        <v>0</v>
      </c>
      <c r="U254" s="2" t="n">
        <v>0</v>
      </c>
      <c r="V254" s="33" t="n">
        <v>1</v>
      </c>
    </row>
    <row r="255" customFormat="false" ht="15.75" hidden="false" customHeight="true" outlineLevel="0" collapsed="false">
      <c r="A255" s="2" t="n">
        <v>253</v>
      </c>
      <c r="B255" s="2" t="n">
        <v>22</v>
      </c>
      <c r="C255" s="2" t="n">
        <f aca="false">A255-(B255-1)*12</f>
        <v>1</v>
      </c>
      <c r="D255" s="2" t="n">
        <f aca="false">'thong tin khach hang'!$B$4+B255-1</f>
        <v>23</v>
      </c>
      <c r="E255" s="31" t="n">
        <f aca="false">IF(A255=1,0,O254)</f>
        <v>4593797987.83204</v>
      </c>
      <c r="F255" s="2" t="n">
        <f aca="true">TP*VLOOKUP('thong tin khach hang'!$E$10,$X$2:$Z$5,3,0)*OFFSET($S255,0,VLOOKUP('thong tin khach hang'!$E$10,$X$2:$Z$5,2,0))</f>
        <v>30000000</v>
      </c>
      <c r="G255" s="2" t="n">
        <f aca="true">EP*VLOOKUP('thong tin khach hang'!$E$10,$X$2:$Z$5,3,0)*OFFSET($S255,0,VLOOKUP('thong tin khach hang'!$E$10,$X$2:$Z$5,2,0))</f>
        <v>30000000</v>
      </c>
      <c r="H255" s="2" t="n">
        <f aca="false">F255*HLOOKUP(B255,Assumption!$A$10:$G$12,2,1)+G255*HLOOKUP(B255,Assumption!$A$10:$G$12,3,1)</f>
        <v>1500000</v>
      </c>
      <c r="I255" s="2" t="n">
        <f aca="false">F255+G255-H255</f>
        <v>58500000</v>
      </c>
      <c r="J255" s="32" t="n">
        <f aca="false">VLOOKUP(D255,Assumption!$O$3:$Q$103,IF('thong tin khach hang'!$B$3="Nam",2,3),0)/12*P255</f>
        <v>0</v>
      </c>
      <c r="K255" s="2" t="n">
        <v>20000</v>
      </c>
      <c r="L255" s="31" t="n">
        <f aca="false">ROUND($L$1*(E255+I255-J255-K255),0)</f>
        <v>26304656</v>
      </c>
      <c r="M255" s="31" t="n">
        <f aca="false">E255+I255-J255-K255+L255</f>
        <v>4678582643.83204</v>
      </c>
      <c r="N255" s="32" t="n">
        <f aca="false">HLOOKUP(ROUND(AVERAGE(M243:M254)/10^6,0),Assumption!$B$2:$E$3,2,1)*MAX((AVERAGE(M243:M254)-250*10^6),0)</f>
        <v>24349965.6243403</v>
      </c>
      <c r="O255" s="31" t="n">
        <f aca="false">M255+N255</f>
        <v>4702932609.45638</v>
      </c>
      <c r="P255" s="31" t="n">
        <f aca="false">IF(A255=1,SA,MAX(0,SA-M254))</f>
        <v>0</v>
      </c>
      <c r="S255" s="2" t="n">
        <v>1</v>
      </c>
      <c r="T255" s="2" t="n">
        <v>1</v>
      </c>
      <c r="U255" s="2" t="n">
        <v>1</v>
      </c>
      <c r="V255" s="33" t="n">
        <v>1</v>
      </c>
    </row>
    <row r="256" customFormat="false" ht="15.75" hidden="false" customHeight="true" outlineLevel="0" collapsed="false">
      <c r="A256" s="2" t="n">
        <v>254</v>
      </c>
      <c r="B256" s="2" t="n">
        <v>22</v>
      </c>
      <c r="C256" s="2" t="n">
        <f aca="false">A256-(B256-1)*12</f>
        <v>2</v>
      </c>
      <c r="D256" s="2" t="n">
        <f aca="false">'thong tin khach hang'!$B$4+B256-1</f>
        <v>23</v>
      </c>
      <c r="E256" s="31" t="n">
        <f aca="false">IF(A256=1,0,O255)</f>
        <v>4702932609.45638</v>
      </c>
      <c r="F256" s="2" t="n">
        <f aca="true">TP*VLOOKUP('thong tin khach hang'!$E$10,$X$2:$Z$5,3,0)*OFFSET($S256,0,VLOOKUP('thong tin khach hang'!$E$10,$X$2:$Z$5,2,0))</f>
        <v>0</v>
      </c>
      <c r="G256" s="2" t="n">
        <f aca="true">EP*VLOOKUP('thong tin khach hang'!$E$10,$X$2:$Z$5,3,0)*OFFSET($S256,0,VLOOKUP('thong tin khach hang'!$E$10,$X$2:$Z$5,2,0))</f>
        <v>0</v>
      </c>
      <c r="H256" s="2" t="n">
        <f aca="false">F256*HLOOKUP(B256,Assumption!$A$10:$G$12,2,1)+G256*HLOOKUP(B256,Assumption!$A$10:$G$12,3,1)</f>
        <v>0</v>
      </c>
      <c r="I256" s="2" t="n">
        <f aca="false">F256+G256-H256</f>
        <v>0</v>
      </c>
      <c r="J256" s="32" t="n">
        <f aca="false">VLOOKUP(D256,Assumption!$O$3:$Q$103,IF('thong tin khach hang'!$B$3="Nam",2,3),0)/12*P256</f>
        <v>0</v>
      </c>
      <c r="K256" s="2" t="n">
        <v>20000</v>
      </c>
      <c r="L256" s="31" t="n">
        <f aca="false">ROUND($L$1*(E256+I256-J256-K256),0)</f>
        <v>26590952</v>
      </c>
      <c r="M256" s="31" t="n">
        <f aca="false">E256+I256-J256-K256+L256</f>
        <v>4729503561.45638</v>
      </c>
      <c r="N256" s="32" t="n">
        <f aca="false">HLOOKUP(ROUND(AVERAGE(M244:M255)/10^6,0),Assumption!$B$2:$E$3,2,1)*MAX((AVERAGE(M244:M255)-250*10^6),0)</f>
        <v>24660770.6036368</v>
      </c>
      <c r="O256" s="31" t="n">
        <f aca="false">M256+N256</f>
        <v>4754164332.06002</v>
      </c>
      <c r="P256" s="31" t="n">
        <f aca="false">IF(A256=1,SA,MAX(0,SA-M255))</f>
        <v>0</v>
      </c>
      <c r="S256" s="2" t="n">
        <v>0</v>
      </c>
      <c r="T256" s="2" t="n">
        <v>0</v>
      </c>
      <c r="U256" s="2" t="n">
        <v>0</v>
      </c>
      <c r="V256" s="33" t="n">
        <v>1</v>
      </c>
    </row>
    <row r="257" customFormat="false" ht="15.75" hidden="false" customHeight="true" outlineLevel="0" collapsed="false">
      <c r="A257" s="2" t="n">
        <v>255</v>
      </c>
      <c r="B257" s="2" t="n">
        <v>22</v>
      </c>
      <c r="C257" s="2" t="n">
        <f aca="false">A257-(B257-1)*12</f>
        <v>3</v>
      </c>
      <c r="D257" s="2" t="n">
        <f aca="false">'thong tin khach hang'!$B$4+B257-1</f>
        <v>23</v>
      </c>
      <c r="E257" s="31" t="n">
        <f aca="false">IF(A257=1,0,O256)</f>
        <v>4754164332.06002</v>
      </c>
      <c r="F257" s="2" t="n">
        <f aca="true">TP*VLOOKUP('thong tin khach hang'!$E$10,$X$2:$Z$5,3,0)*OFFSET($S257,0,VLOOKUP('thong tin khach hang'!$E$10,$X$2:$Z$5,2,0))</f>
        <v>0</v>
      </c>
      <c r="G257" s="2" t="n">
        <f aca="true">EP*VLOOKUP('thong tin khach hang'!$E$10,$X$2:$Z$5,3,0)*OFFSET($S257,0,VLOOKUP('thong tin khach hang'!$E$10,$X$2:$Z$5,2,0))</f>
        <v>0</v>
      </c>
      <c r="H257" s="2" t="n">
        <f aca="false">F257*HLOOKUP(B257,Assumption!$A$10:$G$12,2,1)+G257*HLOOKUP(B257,Assumption!$A$10:$G$12,3,1)</f>
        <v>0</v>
      </c>
      <c r="I257" s="2" t="n">
        <f aca="false">F257+G257-H257</f>
        <v>0</v>
      </c>
      <c r="J257" s="32" t="n">
        <f aca="false">VLOOKUP(D257,Assumption!$O$3:$Q$103,IF('thong tin khach hang'!$B$3="Nam",2,3),0)/12*P257</f>
        <v>0</v>
      </c>
      <c r="K257" s="2" t="n">
        <v>20000</v>
      </c>
      <c r="L257" s="31" t="n">
        <f aca="false">ROUND($L$1*(E257+I257-J257-K257),0)</f>
        <v>26880623</v>
      </c>
      <c r="M257" s="31" t="n">
        <f aca="false">E257+I257-J257-K257+L257</f>
        <v>4781024955.06002</v>
      </c>
      <c r="N257" s="32" t="n">
        <f aca="false">HLOOKUP(ROUND(AVERAGE(M245:M256)/10^6,0),Assumption!$B$2:$E$3,2,1)*MAX((AVERAGE(M245:M256)-250*10^6),0)</f>
        <v>24975077.8612128</v>
      </c>
      <c r="O257" s="31" t="n">
        <f aca="false">M257+N257</f>
        <v>4806000032.92123</v>
      </c>
      <c r="P257" s="31" t="n">
        <f aca="false">IF(A257=1,SA,MAX(0,SA-M256))</f>
        <v>0</v>
      </c>
      <c r="S257" s="2" t="n">
        <v>0</v>
      </c>
      <c r="T257" s="2" t="n">
        <v>0</v>
      </c>
      <c r="U257" s="2" t="n">
        <v>0</v>
      </c>
      <c r="V257" s="33" t="n">
        <v>1</v>
      </c>
    </row>
    <row r="258" customFormat="false" ht="15.75" hidden="false" customHeight="true" outlineLevel="0" collapsed="false">
      <c r="A258" s="2" t="n">
        <v>256</v>
      </c>
      <c r="B258" s="2" t="n">
        <v>22</v>
      </c>
      <c r="C258" s="2" t="n">
        <f aca="false">A258-(B258-1)*12</f>
        <v>4</v>
      </c>
      <c r="D258" s="2" t="n">
        <f aca="false">'thong tin khach hang'!$B$4+B258-1</f>
        <v>23</v>
      </c>
      <c r="E258" s="31" t="n">
        <f aca="false">IF(A258=1,0,O257)</f>
        <v>4806000032.92123</v>
      </c>
      <c r="F258" s="2" t="n">
        <f aca="true">TP*VLOOKUP('thong tin khach hang'!$E$10,$X$2:$Z$5,3,0)*OFFSET($S258,0,VLOOKUP('thong tin khach hang'!$E$10,$X$2:$Z$5,2,0))</f>
        <v>0</v>
      </c>
      <c r="G258" s="2" t="n">
        <f aca="true">EP*VLOOKUP('thong tin khach hang'!$E$10,$X$2:$Z$5,3,0)*OFFSET($S258,0,VLOOKUP('thong tin khach hang'!$E$10,$X$2:$Z$5,2,0))</f>
        <v>0</v>
      </c>
      <c r="H258" s="2" t="n">
        <f aca="false">F258*HLOOKUP(B258,Assumption!$A$10:$G$12,2,1)+G258*HLOOKUP(B258,Assumption!$A$10:$G$12,3,1)</f>
        <v>0</v>
      </c>
      <c r="I258" s="2" t="n">
        <f aca="false">F258+G258-H258</f>
        <v>0</v>
      </c>
      <c r="J258" s="32" t="n">
        <f aca="false">VLOOKUP(D258,Assumption!$O$3:$Q$103,IF('thong tin khach hang'!$B$3="Nam",2,3),0)/12*P258</f>
        <v>0</v>
      </c>
      <c r="K258" s="2" t="n">
        <v>20000</v>
      </c>
      <c r="L258" s="31" t="n">
        <f aca="false">ROUND($L$1*(E258+I258-J258-K258),0)</f>
        <v>27173710</v>
      </c>
      <c r="M258" s="31" t="n">
        <f aca="false">E258+I258-J258-K258+L258</f>
        <v>4833153742.92123</v>
      </c>
      <c r="N258" s="32" t="n">
        <f aca="false">HLOOKUP(ROUND(AVERAGE(M246:M257)/10^6,0),Assumption!$B$2:$E$3,2,1)*MAX((AVERAGE(M246:M257)-250*10^6),0)</f>
        <v>25292926.8617329</v>
      </c>
      <c r="O258" s="31" t="n">
        <f aca="false">M258+N258</f>
        <v>4858446669.78296</v>
      </c>
      <c r="P258" s="31" t="n">
        <f aca="false">IF(A258=1,SA,MAX(0,SA-M257))</f>
        <v>0</v>
      </c>
      <c r="S258" s="2" t="n">
        <v>0</v>
      </c>
      <c r="T258" s="2" t="n">
        <v>0</v>
      </c>
      <c r="U258" s="2" t="n">
        <v>1</v>
      </c>
      <c r="V258" s="33" t="n">
        <v>1</v>
      </c>
    </row>
    <row r="259" customFormat="false" ht="15.75" hidden="false" customHeight="true" outlineLevel="0" collapsed="false">
      <c r="A259" s="2" t="n">
        <v>257</v>
      </c>
      <c r="B259" s="2" t="n">
        <v>22</v>
      </c>
      <c r="C259" s="2" t="n">
        <f aca="false">A259-(B259-1)*12</f>
        <v>5</v>
      </c>
      <c r="D259" s="2" t="n">
        <f aca="false">'thong tin khach hang'!$B$4+B259-1</f>
        <v>23</v>
      </c>
      <c r="E259" s="31" t="n">
        <f aca="false">IF(A259=1,0,O258)</f>
        <v>4858446669.78296</v>
      </c>
      <c r="F259" s="2" t="n">
        <f aca="true">TP*VLOOKUP('thong tin khach hang'!$E$10,$X$2:$Z$5,3,0)*OFFSET($S259,0,VLOOKUP('thong tin khach hang'!$E$10,$X$2:$Z$5,2,0))</f>
        <v>0</v>
      </c>
      <c r="G259" s="2" t="n">
        <f aca="true">EP*VLOOKUP('thong tin khach hang'!$E$10,$X$2:$Z$5,3,0)*OFFSET($S259,0,VLOOKUP('thong tin khach hang'!$E$10,$X$2:$Z$5,2,0))</f>
        <v>0</v>
      </c>
      <c r="H259" s="2" t="n">
        <f aca="false">F259*HLOOKUP(B259,Assumption!$A$10:$G$12,2,1)+G259*HLOOKUP(B259,Assumption!$A$10:$G$12,3,1)</f>
        <v>0</v>
      </c>
      <c r="I259" s="2" t="n">
        <f aca="false">F259+G259-H259</f>
        <v>0</v>
      </c>
      <c r="J259" s="32" t="n">
        <f aca="false">VLOOKUP(D259,Assumption!$O$3:$Q$103,IF('thong tin khach hang'!$B$3="Nam",2,3),0)/12*P259</f>
        <v>0</v>
      </c>
      <c r="K259" s="2" t="n">
        <v>20000</v>
      </c>
      <c r="L259" s="31" t="n">
        <f aca="false">ROUND($L$1*(E259+I259-J259-K259),0)</f>
        <v>27470251</v>
      </c>
      <c r="M259" s="31" t="n">
        <f aca="false">E259+I259-J259-K259+L259</f>
        <v>4885896920.78296</v>
      </c>
      <c r="N259" s="32" t="n">
        <f aca="false">HLOOKUP(ROUND(AVERAGE(M247:M258)/10^6,0),Assumption!$B$2:$E$3,2,1)*MAX((AVERAGE(M247:M258)-250*10^6),0)</f>
        <v>25614357.5151837</v>
      </c>
      <c r="O259" s="31" t="n">
        <f aca="false">M259+N259</f>
        <v>4911511278.29815</v>
      </c>
      <c r="P259" s="31" t="n">
        <f aca="false">IF(A259=1,SA,MAX(0,SA-M258))</f>
        <v>0</v>
      </c>
      <c r="S259" s="2" t="n">
        <v>0</v>
      </c>
      <c r="T259" s="2" t="n">
        <v>0</v>
      </c>
      <c r="U259" s="2" t="n">
        <v>0</v>
      </c>
      <c r="V259" s="33" t="n">
        <v>1</v>
      </c>
    </row>
    <row r="260" customFormat="false" ht="15.75" hidden="false" customHeight="true" outlineLevel="0" collapsed="false">
      <c r="A260" s="2" t="n">
        <v>258</v>
      </c>
      <c r="B260" s="2" t="n">
        <v>22</v>
      </c>
      <c r="C260" s="2" t="n">
        <f aca="false">A260-(B260-1)*12</f>
        <v>6</v>
      </c>
      <c r="D260" s="2" t="n">
        <f aca="false">'thong tin khach hang'!$B$4+B260-1</f>
        <v>23</v>
      </c>
      <c r="E260" s="31" t="n">
        <f aca="false">IF(A260=1,0,O259)</f>
        <v>4911511278.29815</v>
      </c>
      <c r="F260" s="2" t="n">
        <f aca="true">TP*VLOOKUP('thong tin khach hang'!$E$10,$X$2:$Z$5,3,0)*OFFSET($S260,0,VLOOKUP('thong tin khach hang'!$E$10,$X$2:$Z$5,2,0))</f>
        <v>0</v>
      </c>
      <c r="G260" s="2" t="n">
        <f aca="true">EP*VLOOKUP('thong tin khach hang'!$E$10,$X$2:$Z$5,3,0)*OFFSET($S260,0,VLOOKUP('thong tin khach hang'!$E$10,$X$2:$Z$5,2,0))</f>
        <v>0</v>
      </c>
      <c r="H260" s="2" t="n">
        <f aca="false">F260*HLOOKUP(B260,Assumption!$A$10:$G$12,2,1)+G260*HLOOKUP(B260,Assumption!$A$10:$G$12,3,1)</f>
        <v>0</v>
      </c>
      <c r="I260" s="2" t="n">
        <f aca="false">F260+G260-H260</f>
        <v>0</v>
      </c>
      <c r="J260" s="32" t="n">
        <f aca="false">VLOOKUP(D260,Assumption!$O$3:$Q$103,IF('thong tin khach hang'!$B$3="Nam",2,3),0)/12*P260</f>
        <v>0</v>
      </c>
      <c r="K260" s="2" t="n">
        <v>20000</v>
      </c>
      <c r="L260" s="31" t="n">
        <f aca="false">ROUND($L$1*(E260+I260-J260-K260),0)</f>
        <v>27770286</v>
      </c>
      <c r="M260" s="31" t="n">
        <f aca="false">E260+I260-J260-K260+L260</f>
        <v>4939261564.29815</v>
      </c>
      <c r="N260" s="32" t="n">
        <f aca="false">HLOOKUP(ROUND(AVERAGE(M248:M259)/10^6,0),Assumption!$B$2:$E$3,2,1)*MAX((AVERAGE(M248:M259)-250*10^6),0)</f>
        <v>25939410.1813564</v>
      </c>
      <c r="O260" s="31" t="n">
        <f aca="false">M260+N260</f>
        <v>4965200974.4795</v>
      </c>
      <c r="P260" s="31" t="n">
        <f aca="false">IF(A260=1,SA,MAX(0,SA-M259))</f>
        <v>0</v>
      </c>
      <c r="S260" s="2" t="n">
        <v>0</v>
      </c>
      <c r="T260" s="2" t="n">
        <v>0</v>
      </c>
      <c r="U260" s="2" t="n">
        <v>0</v>
      </c>
      <c r="V260" s="33" t="n">
        <v>1</v>
      </c>
    </row>
    <row r="261" customFormat="false" ht="15.75" hidden="false" customHeight="true" outlineLevel="0" collapsed="false">
      <c r="A261" s="2" t="n">
        <v>259</v>
      </c>
      <c r="B261" s="2" t="n">
        <v>22</v>
      </c>
      <c r="C261" s="2" t="n">
        <f aca="false">A261-(B261-1)*12</f>
        <v>7</v>
      </c>
      <c r="D261" s="2" t="n">
        <f aca="false">'thong tin khach hang'!$B$4+B261-1</f>
        <v>23</v>
      </c>
      <c r="E261" s="31" t="n">
        <f aca="false">IF(A261=1,0,O260)</f>
        <v>4965200974.4795</v>
      </c>
      <c r="F261" s="2" t="n">
        <f aca="true">TP*VLOOKUP('thong tin khach hang'!$E$10,$X$2:$Z$5,3,0)*OFFSET($S261,0,VLOOKUP('thong tin khach hang'!$E$10,$X$2:$Z$5,2,0))</f>
        <v>0</v>
      </c>
      <c r="G261" s="2" t="n">
        <f aca="true">EP*VLOOKUP('thong tin khach hang'!$E$10,$X$2:$Z$5,3,0)*OFFSET($S261,0,VLOOKUP('thong tin khach hang'!$E$10,$X$2:$Z$5,2,0))</f>
        <v>0</v>
      </c>
      <c r="H261" s="2" t="n">
        <f aca="false">F261*HLOOKUP(B261,Assumption!$A$10:$G$12,2,1)+G261*HLOOKUP(B261,Assumption!$A$10:$G$12,3,1)</f>
        <v>0</v>
      </c>
      <c r="I261" s="2" t="n">
        <f aca="false">F261+G261-H261</f>
        <v>0</v>
      </c>
      <c r="J261" s="32" t="n">
        <f aca="false">VLOOKUP(D261,Assumption!$O$3:$Q$103,IF('thong tin khach hang'!$B$3="Nam",2,3),0)/12*P261</f>
        <v>0</v>
      </c>
      <c r="K261" s="2" t="n">
        <v>20000</v>
      </c>
      <c r="L261" s="31" t="n">
        <f aca="false">ROUND($L$1*(E261+I261-J261-K261),0)</f>
        <v>28073855</v>
      </c>
      <c r="M261" s="31" t="n">
        <f aca="false">E261+I261-J261-K261+L261</f>
        <v>4993254829.4795</v>
      </c>
      <c r="N261" s="32" t="n">
        <f aca="false">HLOOKUP(ROUND(AVERAGE(M249:M260)/10^6,0),Assumption!$B$2:$E$3,2,1)*MAX((AVERAGE(M249:M260)-250*10^6),0)</f>
        <v>26268125.674357</v>
      </c>
      <c r="O261" s="31" t="n">
        <f aca="false">M261+N261</f>
        <v>5019522955.15386</v>
      </c>
      <c r="P261" s="31" t="n">
        <f aca="false">IF(A261=1,SA,MAX(0,SA-M260))</f>
        <v>0</v>
      </c>
      <c r="S261" s="2" t="n">
        <v>0</v>
      </c>
      <c r="T261" s="2" t="n">
        <v>1</v>
      </c>
      <c r="U261" s="2" t="n">
        <v>1</v>
      </c>
      <c r="V261" s="33" t="n">
        <v>1</v>
      </c>
    </row>
    <row r="262" customFormat="false" ht="15.75" hidden="false" customHeight="true" outlineLevel="0" collapsed="false">
      <c r="A262" s="2" t="n">
        <v>260</v>
      </c>
      <c r="B262" s="2" t="n">
        <v>22</v>
      </c>
      <c r="C262" s="2" t="n">
        <f aca="false">A262-(B262-1)*12</f>
        <v>8</v>
      </c>
      <c r="D262" s="2" t="n">
        <f aca="false">'thong tin khach hang'!$B$4+B262-1</f>
        <v>23</v>
      </c>
      <c r="E262" s="31" t="n">
        <f aca="false">IF(A262=1,0,O261)</f>
        <v>5019522955.15386</v>
      </c>
      <c r="F262" s="2" t="n">
        <f aca="true">TP*VLOOKUP('thong tin khach hang'!$E$10,$X$2:$Z$5,3,0)*OFFSET($S262,0,VLOOKUP('thong tin khach hang'!$E$10,$X$2:$Z$5,2,0))</f>
        <v>0</v>
      </c>
      <c r="G262" s="2" t="n">
        <f aca="true">EP*VLOOKUP('thong tin khach hang'!$E$10,$X$2:$Z$5,3,0)*OFFSET($S262,0,VLOOKUP('thong tin khach hang'!$E$10,$X$2:$Z$5,2,0))</f>
        <v>0</v>
      </c>
      <c r="H262" s="2" t="n">
        <f aca="false">F262*HLOOKUP(B262,Assumption!$A$10:$G$12,2,1)+G262*HLOOKUP(B262,Assumption!$A$10:$G$12,3,1)</f>
        <v>0</v>
      </c>
      <c r="I262" s="2" t="n">
        <f aca="false">F262+G262-H262</f>
        <v>0</v>
      </c>
      <c r="J262" s="32" t="n">
        <f aca="false">VLOOKUP(D262,Assumption!$O$3:$Q$103,IF('thong tin khach hang'!$B$3="Nam",2,3),0)/12*P262</f>
        <v>0</v>
      </c>
      <c r="K262" s="2" t="n">
        <v>20000</v>
      </c>
      <c r="L262" s="31" t="n">
        <f aca="false">ROUND($L$1*(E262+I262-J262-K262),0)</f>
        <v>28380999</v>
      </c>
      <c r="M262" s="31" t="n">
        <f aca="false">E262+I262-J262-K262+L262</f>
        <v>5047883954.15386</v>
      </c>
      <c r="N262" s="32" t="n">
        <f aca="false">HLOOKUP(ROUND(AVERAGE(M250:M261)/10^6,0),Assumption!$B$2:$E$3,2,1)*MAX((AVERAGE(M250:M261)-250*10^6),0)</f>
        <v>26600545.2681463</v>
      </c>
      <c r="O262" s="31" t="n">
        <f aca="false">M262+N262</f>
        <v>5074484499.42201</v>
      </c>
      <c r="P262" s="31" t="n">
        <f aca="false">IF(A262=1,SA,MAX(0,SA-M261))</f>
        <v>0</v>
      </c>
      <c r="S262" s="2" t="n">
        <v>0</v>
      </c>
      <c r="T262" s="2" t="n">
        <v>0</v>
      </c>
      <c r="U262" s="2" t="n">
        <v>0</v>
      </c>
      <c r="V262" s="33" t="n">
        <v>1</v>
      </c>
    </row>
    <row r="263" customFormat="false" ht="15.75" hidden="false" customHeight="true" outlineLevel="0" collapsed="false">
      <c r="A263" s="2" t="n">
        <v>261</v>
      </c>
      <c r="B263" s="2" t="n">
        <v>22</v>
      </c>
      <c r="C263" s="2" t="n">
        <f aca="false">A263-(B263-1)*12</f>
        <v>9</v>
      </c>
      <c r="D263" s="2" t="n">
        <f aca="false">'thong tin khach hang'!$B$4+B263-1</f>
        <v>23</v>
      </c>
      <c r="E263" s="31" t="n">
        <f aca="false">IF(A263=1,0,O262)</f>
        <v>5074484499.42201</v>
      </c>
      <c r="F263" s="2" t="n">
        <f aca="true">TP*VLOOKUP('thong tin khach hang'!$E$10,$X$2:$Z$5,3,0)*OFFSET($S263,0,VLOOKUP('thong tin khach hang'!$E$10,$X$2:$Z$5,2,0))</f>
        <v>0</v>
      </c>
      <c r="G263" s="2" t="n">
        <f aca="true">EP*VLOOKUP('thong tin khach hang'!$E$10,$X$2:$Z$5,3,0)*OFFSET($S263,0,VLOOKUP('thong tin khach hang'!$E$10,$X$2:$Z$5,2,0))</f>
        <v>0</v>
      </c>
      <c r="H263" s="2" t="n">
        <f aca="false">F263*HLOOKUP(B263,Assumption!$A$10:$G$12,2,1)+G263*HLOOKUP(B263,Assumption!$A$10:$G$12,3,1)</f>
        <v>0</v>
      </c>
      <c r="I263" s="2" t="n">
        <f aca="false">F263+G263-H263</f>
        <v>0</v>
      </c>
      <c r="J263" s="32" t="n">
        <f aca="false">VLOOKUP(D263,Assumption!$O$3:$Q$103,IF('thong tin khach hang'!$B$3="Nam",2,3),0)/12*P263</f>
        <v>0</v>
      </c>
      <c r="K263" s="2" t="n">
        <v>20000</v>
      </c>
      <c r="L263" s="31" t="n">
        <f aca="false">ROUND($L$1*(E263+I263-J263-K263),0)</f>
        <v>28691760</v>
      </c>
      <c r="M263" s="31" t="n">
        <f aca="false">E263+I263-J263-K263+L263</f>
        <v>5103156259.42201</v>
      </c>
      <c r="N263" s="32" t="n">
        <f aca="false">HLOOKUP(ROUND(AVERAGE(M251:M262)/10^6,0),Assumption!$B$2:$E$3,2,1)*MAX((AVERAGE(M251:M262)-250*10^6),0)</f>
        <v>26936710.7021063</v>
      </c>
      <c r="O263" s="31" t="n">
        <f aca="false">M263+N263</f>
        <v>5130092970.12411</v>
      </c>
      <c r="P263" s="31" t="n">
        <f aca="false">IF(A263=1,SA,MAX(0,SA-M262))</f>
        <v>0</v>
      </c>
      <c r="S263" s="2" t="n">
        <v>0</v>
      </c>
      <c r="T263" s="2" t="n">
        <v>0</v>
      </c>
      <c r="U263" s="2" t="n">
        <v>0</v>
      </c>
      <c r="V263" s="33" t="n">
        <v>1</v>
      </c>
    </row>
    <row r="264" customFormat="false" ht="15.75" hidden="false" customHeight="true" outlineLevel="0" collapsed="false">
      <c r="A264" s="2" t="n">
        <v>262</v>
      </c>
      <c r="B264" s="2" t="n">
        <v>22</v>
      </c>
      <c r="C264" s="2" t="n">
        <f aca="false">A264-(B264-1)*12</f>
        <v>10</v>
      </c>
      <c r="D264" s="2" t="n">
        <f aca="false">'thong tin khach hang'!$B$4+B264-1</f>
        <v>23</v>
      </c>
      <c r="E264" s="31" t="n">
        <f aca="false">IF(A264=1,0,O263)</f>
        <v>5130092970.12411</v>
      </c>
      <c r="F264" s="2" t="n">
        <f aca="true">TP*VLOOKUP('thong tin khach hang'!$E$10,$X$2:$Z$5,3,0)*OFFSET($S264,0,VLOOKUP('thong tin khach hang'!$E$10,$X$2:$Z$5,2,0))</f>
        <v>0</v>
      </c>
      <c r="G264" s="2" t="n">
        <f aca="true">EP*VLOOKUP('thong tin khach hang'!$E$10,$X$2:$Z$5,3,0)*OFFSET($S264,0,VLOOKUP('thong tin khach hang'!$E$10,$X$2:$Z$5,2,0))</f>
        <v>0</v>
      </c>
      <c r="H264" s="2" t="n">
        <f aca="false">F264*HLOOKUP(B264,Assumption!$A$10:$G$12,2,1)+G264*HLOOKUP(B264,Assumption!$A$10:$G$12,3,1)</f>
        <v>0</v>
      </c>
      <c r="I264" s="2" t="n">
        <f aca="false">F264+G264-H264</f>
        <v>0</v>
      </c>
      <c r="J264" s="32" t="n">
        <f aca="false">VLOOKUP(D264,Assumption!$O$3:$Q$103,IF('thong tin khach hang'!$B$3="Nam",2,3),0)/12*P264</f>
        <v>0</v>
      </c>
      <c r="K264" s="2" t="n">
        <v>20000</v>
      </c>
      <c r="L264" s="31" t="n">
        <f aca="false">ROUND($L$1*(E264+I264-J264-K264),0)</f>
        <v>29006178</v>
      </c>
      <c r="M264" s="31" t="n">
        <f aca="false">E264+I264-J264-K264+L264</f>
        <v>5159079148.12411</v>
      </c>
      <c r="N264" s="32" t="n">
        <f aca="false">HLOOKUP(ROUND(AVERAGE(M252:M263)/10^6,0),Assumption!$B$2:$E$3,2,1)*MAX((AVERAGE(M252:M263)-250*10^6),0)</f>
        <v>27276664.1861373</v>
      </c>
      <c r="O264" s="31" t="n">
        <f aca="false">M264+N264</f>
        <v>5186355812.31025</v>
      </c>
      <c r="P264" s="31" t="n">
        <f aca="false">IF(A264=1,SA,MAX(0,SA-M263))</f>
        <v>0</v>
      </c>
      <c r="S264" s="2" t="n">
        <v>0</v>
      </c>
      <c r="T264" s="2" t="n">
        <v>0</v>
      </c>
      <c r="U264" s="2" t="n">
        <v>1</v>
      </c>
      <c r="V264" s="33" t="n">
        <v>1</v>
      </c>
    </row>
    <row r="265" customFormat="false" ht="15.75" hidden="false" customHeight="true" outlineLevel="0" collapsed="false">
      <c r="A265" s="2" t="n">
        <v>263</v>
      </c>
      <c r="B265" s="2" t="n">
        <v>22</v>
      </c>
      <c r="C265" s="2" t="n">
        <f aca="false">A265-(B265-1)*12</f>
        <v>11</v>
      </c>
      <c r="D265" s="2" t="n">
        <f aca="false">'thong tin khach hang'!$B$4+B265-1</f>
        <v>23</v>
      </c>
      <c r="E265" s="31" t="n">
        <f aca="false">IF(A265=1,0,O264)</f>
        <v>5186355812.31025</v>
      </c>
      <c r="F265" s="2" t="n">
        <f aca="true">TP*VLOOKUP('thong tin khach hang'!$E$10,$X$2:$Z$5,3,0)*OFFSET($S265,0,VLOOKUP('thong tin khach hang'!$E$10,$X$2:$Z$5,2,0))</f>
        <v>0</v>
      </c>
      <c r="G265" s="2" t="n">
        <f aca="true">EP*VLOOKUP('thong tin khach hang'!$E$10,$X$2:$Z$5,3,0)*OFFSET($S265,0,VLOOKUP('thong tin khach hang'!$E$10,$X$2:$Z$5,2,0))</f>
        <v>0</v>
      </c>
      <c r="H265" s="2" t="n">
        <f aca="false">F265*HLOOKUP(B265,Assumption!$A$10:$G$12,2,1)+G265*HLOOKUP(B265,Assumption!$A$10:$G$12,3,1)</f>
        <v>0</v>
      </c>
      <c r="I265" s="2" t="n">
        <f aca="false">F265+G265-H265</f>
        <v>0</v>
      </c>
      <c r="J265" s="32" t="n">
        <f aca="false">VLOOKUP(D265,Assumption!$O$3:$Q$103,IF('thong tin khach hang'!$B$3="Nam",2,3),0)/12*P265</f>
        <v>0</v>
      </c>
      <c r="K265" s="2" t="n">
        <v>20000</v>
      </c>
      <c r="L265" s="31" t="n">
        <f aca="false">ROUND($L$1*(E265+I265-J265-K265),0)</f>
        <v>29324297</v>
      </c>
      <c r="M265" s="31" t="n">
        <f aca="false">E265+I265-J265-K265+L265</f>
        <v>5215660109.31025</v>
      </c>
      <c r="N265" s="32" t="n">
        <f aca="false">HLOOKUP(ROUND(AVERAGE(M253:M264)/10^6,0),Assumption!$B$2:$E$3,2,1)*MAX((AVERAGE(M253:M264)-250*10^6),0)</f>
        <v>27620448.4052832</v>
      </c>
      <c r="O265" s="31" t="n">
        <f aca="false">M265+N265</f>
        <v>5243280557.71553</v>
      </c>
      <c r="P265" s="31" t="n">
        <f aca="false">IF(A265=1,SA,MAX(0,SA-M264))</f>
        <v>0</v>
      </c>
      <c r="S265" s="2" t="n">
        <v>0</v>
      </c>
      <c r="T265" s="2" t="n">
        <v>0</v>
      </c>
      <c r="U265" s="2" t="n">
        <v>0</v>
      </c>
      <c r="V265" s="33" t="n">
        <v>1</v>
      </c>
    </row>
    <row r="266" customFormat="false" ht="15.75" hidden="false" customHeight="true" outlineLevel="0" collapsed="false">
      <c r="A266" s="2" t="n">
        <v>264</v>
      </c>
      <c r="B266" s="2" t="n">
        <v>22</v>
      </c>
      <c r="C266" s="2" t="n">
        <f aca="false">A266-(B266-1)*12</f>
        <v>12</v>
      </c>
      <c r="D266" s="2" t="n">
        <f aca="false">'thong tin khach hang'!$B$4+B266-1</f>
        <v>23</v>
      </c>
      <c r="E266" s="31" t="n">
        <f aca="false">IF(A266=1,0,O265)</f>
        <v>5243280557.71553</v>
      </c>
      <c r="F266" s="2" t="n">
        <f aca="true">TP*VLOOKUP('thong tin khach hang'!$E$10,$X$2:$Z$5,3,0)*OFFSET($S266,0,VLOOKUP('thong tin khach hang'!$E$10,$X$2:$Z$5,2,0))</f>
        <v>0</v>
      </c>
      <c r="G266" s="2" t="n">
        <f aca="true">EP*VLOOKUP('thong tin khach hang'!$E$10,$X$2:$Z$5,3,0)*OFFSET($S266,0,VLOOKUP('thong tin khach hang'!$E$10,$X$2:$Z$5,2,0))</f>
        <v>0</v>
      </c>
      <c r="H266" s="2" t="n">
        <f aca="false">F266*HLOOKUP(B266,Assumption!$A$10:$G$12,2,1)+G266*HLOOKUP(B266,Assumption!$A$10:$G$12,3,1)</f>
        <v>0</v>
      </c>
      <c r="I266" s="2" t="n">
        <f aca="false">F266+G266-H266</f>
        <v>0</v>
      </c>
      <c r="J266" s="32" t="n">
        <f aca="false">VLOOKUP(D266,Assumption!$O$3:$Q$103,IF('thong tin khach hang'!$B$3="Nam",2,3),0)/12*P266</f>
        <v>0</v>
      </c>
      <c r="K266" s="2" t="n">
        <v>20000</v>
      </c>
      <c r="L266" s="31" t="n">
        <f aca="false">ROUND($L$1*(E266+I266-J266-K266),0)</f>
        <v>29646157</v>
      </c>
      <c r="M266" s="31" t="n">
        <f aca="false">E266+I266-J266-K266+L266</f>
        <v>5272906714.71553</v>
      </c>
      <c r="N266" s="32" t="n">
        <f aca="false">HLOOKUP(ROUND(AVERAGE(M254:M265)/10^6,0),Assumption!$B$2:$E$3,2,1)*MAX((AVERAGE(M254:M265)-250*10^6),0)</f>
        <v>27968106.5263875</v>
      </c>
      <c r="O266" s="31" t="n">
        <f aca="false">M266+N266</f>
        <v>5300874821.24192</v>
      </c>
      <c r="P266" s="31" t="n">
        <f aca="false">IF(A266=1,SA,MAX(0,SA-M265))</f>
        <v>0</v>
      </c>
      <c r="S266" s="2" t="n">
        <v>0</v>
      </c>
      <c r="T266" s="2" t="n">
        <v>0</v>
      </c>
      <c r="U266" s="2" t="n">
        <v>0</v>
      </c>
      <c r="V266" s="33" t="n">
        <v>1</v>
      </c>
    </row>
    <row r="267" customFormat="false" ht="15.75" hidden="false" customHeight="true" outlineLevel="0" collapsed="false">
      <c r="A267" s="2" t="n">
        <v>265</v>
      </c>
      <c r="B267" s="2" t="n">
        <v>23</v>
      </c>
      <c r="C267" s="2" t="n">
        <f aca="false">A267-(B267-1)*12</f>
        <v>1</v>
      </c>
      <c r="D267" s="2" t="n">
        <f aca="false">'thong tin khach hang'!$B$4+B267-1</f>
        <v>24</v>
      </c>
      <c r="E267" s="31" t="n">
        <f aca="false">IF(A267=1,0,O266)</f>
        <v>5300874821.24192</v>
      </c>
      <c r="F267" s="2" t="n">
        <f aca="true">TP*VLOOKUP('thong tin khach hang'!$E$10,$X$2:$Z$5,3,0)*OFFSET($S267,0,VLOOKUP('thong tin khach hang'!$E$10,$X$2:$Z$5,2,0))</f>
        <v>30000000</v>
      </c>
      <c r="G267" s="2" t="n">
        <f aca="true">EP*VLOOKUP('thong tin khach hang'!$E$10,$X$2:$Z$5,3,0)*OFFSET($S267,0,VLOOKUP('thong tin khach hang'!$E$10,$X$2:$Z$5,2,0))</f>
        <v>30000000</v>
      </c>
      <c r="H267" s="2" t="n">
        <f aca="false">F267*HLOOKUP(B267,Assumption!$A$10:$G$12,2,1)+G267*HLOOKUP(B267,Assumption!$A$10:$G$12,3,1)</f>
        <v>1500000</v>
      </c>
      <c r="I267" s="2" t="n">
        <f aca="false">F267+G267-H267</f>
        <v>58500000</v>
      </c>
      <c r="J267" s="32" t="n">
        <f aca="false">VLOOKUP(D267,Assumption!$O$3:$Q$103,IF('thong tin khach hang'!$B$3="Nam",2,3),0)/12*P267</f>
        <v>0</v>
      </c>
      <c r="K267" s="2" t="n">
        <v>20000</v>
      </c>
      <c r="L267" s="31" t="n">
        <f aca="false">ROUND($L$1*(E267+I267-J267-K267),0)</f>
        <v>30302571</v>
      </c>
      <c r="M267" s="31" t="n">
        <f aca="false">E267+I267-J267-K267+L267</f>
        <v>5389657392.24192</v>
      </c>
      <c r="N267" s="32" t="n">
        <f aca="false">HLOOKUP(ROUND(AVERAGE(M255:M266)/10^6,0),Assumption!$B$2:$E$3,2,1)*MAX((AVERAGE(M255:M266)-250*10^6),0)</f>
        <v>28319682.201778</v>
      </c>
      <c r="O267" s="31" t="n">
        <f aca="false">M267+N267</f>
        <v>5417977074.4437</v>
      </c>
      <c r="P267" s="31" t="n">
        <f aca="false">IF(A267=1,SA,MAX(0,SA-M266))</f>
        <v>0</v>
      </c>
      <c r="S267" s="2" t="n">
        <v>1</v>
      </c>
      <c r="T267" s="2" t="n">
        <v>1</v>
      </c>
      <c r="U267" s="2" t="n">
        <v>1</v>
      </c>
      <c r="V267" s="33" t="n">
        <v>1</v>
      </c>
    </row>
    <row r="268" customFormat="false" ht="15.75" hidden="false" customHeight="true" outlineLevel="0" collapsed="false">
      <c r="A268" s="2" t="n">
        <v>266</v>
      </c>
      <c r="B268" s="2" t="n">
        <v>23</v>
      </c>
      <c r="C268" s="2" t="n">
        <f aca="false">A268-(B268-1)*12</f>
        <v>2</v>
      </c>
      <c r="D268" s="2" t="n">
        <f aca="false">'thong tin khach hang'!$B$4+B268-1</f>
        <v>24</v>
      </c>
      <c r="E268" s="31" t="n">
        <f aca="false">IF(A268=1,0,O267)</f>
        <v>5417977074.4437</v>
      </c>
      <c r="F268" s="2" t="n">
        <f aca="true">TP*VLOOKUP('thong tin khach hang'!$E$10,$X$2:$Z$5,3,0)*OFFSET($S268,0,VLOOKUP('thong tin khach hang'!$E$10,$X$2:$Z$5,2,0))</f>
        <v>0</v>
      </c>
      <c r="G268" s="2" t="n">
        <f aca="true">EP*VLOOKUP('thong tin khach hang'!$E$10,$X$2:$Z$5,3,0)*OFFSET($S268,0,VLOOKUP('thong tin khach hang'!$E$10,$X$2:$Z$5,2,0))</f>
        <v>0</v>
      </c>
      <c r="H268" s="2" t="n">
        <f aca="false">F268*HLOOKUP(B268,Assumption!$A$10:$G$12,2,1)+G268*HLOOKUP(B268,Assumption!$A$10:$G$12,3,1)</f>
        <v>0</v>
      </c>
      <c r="I268" s="2" t="n">
        <f aca="false">F268+G268-H268</f>
        <v>0</v>
      </c>
      <c r="J268" s="32" t="n">
        <f aca="false">VLOOKUP(D268,Assumption!$O$3:$Q$103,IF('thong tin khach hang'!$B$3="Nam",2,3),0)/12*P268</f>
        <v>0</v>
      </c>
      <c r="K268" s="2" t="n">
        <v>20000</v>
      </c>
      <c r="L268" s="31" t="n">
        <f aca="false">ROUND($L$1*(E268+I268-J268-K268),0)</f>
        <v>30633917</v>
      </c>
      <c r="M268" s="31" t="n">
        <f aca="false">E268+I268-J268-K268+L268</f>
        <v>5448590991.4437</v>
      </c>
      <c r="N268" s="32" t="n">
        <f aca="false">HLOOKUP(ROUND(AVERAGE(M256:M267)/10^6,0),Assumption!$B$2:$E$3,2,1)*MAX((AVERAGE(M256:M267)-250*10^6),0)</f>
        <v>28675219.575983</v>
      </c>
      <c r="O268" s="31" t="n">
        <f aca="false">M268+N268</f>
        <v>5477266211.01968</v>
      </c>
      <c r="P268" s="31" t="n">
        <f aca="false">IF(A268=1,SA,MAX(0,SA-M267))</f>
        <v>0</v>
      </c>
      <c r="S268" s="2" t="n">
        <v>0</v>
      </c>
      <c r="T268" s="2" t="n">
        <v>0</v>
      </c>
      <c r="U268" s="2" t="n">
        <v>0</v>
      </c>
      <c r="V268" s="33" t="n">
        <v>1</v>
      </c>
    </row>
    <row r="269" customFormat="false" ht="15.75" hidden="false" customHeight="true" outlineLevel="0" collapsed="false">
      <c r="A269" s="2" t="n">
        <v>267</v>
      </c>
      <c r="B269" s="2" t="n">
        <v>23</v>
      </c>
      <c r="C269" s="2" t="n">
        <f aca="false">A269-(B269-1)*12</f>
        <v>3</v>
      </c>
      <c r="D269" s="2" t="n">
        <f aca="false">'thong tin khach hang'!$B$4+B269-1</f>
        <v>24</v>
      </c>
      <c r="E269" s="31" t="n">
        <f aca="false">IF(A269=1,0,O268)</f>
        <v>5477266211.01968</v>
      </c>
      <c r="F269" s="2" t="n">
        <f aca="true">TP*VLOOKUP('thong tin khach hang'!$E$10,$X$2:$Z$5,3,0)*OFFSET($S269,0,VLOOKUP('thong tin khach hang'!$E$10,$X$2:$Z$5,2,0))</f>
        <v>0</v>
      </c>
      <c r="G269" s="2" t="n">
        <f aca="true">EP*VLOOKUP('thong tin khach hang'!$E$10,$X$2:$Z$5,3,0)*OFFSET($S269,0,VLOOKUP('thong tin khach hang'!$E$10,$X$2:$Z$5,2,0))</f>
        <v>0</v>
      </c>
      <c r="H269" s="2" t="n">
        <f aca="false">F269*HLOOKUP(B269,Assumption!$A$10:$G$12,2,1)+G269*HLOOKUP(B269,Assumption!$A$10:$G$12,3,1)</f>
        <v>0</v>
      </c>
      <c r="I269" s="2" t="n">
        <f aca="false">F269+G269-H269</f>
        <v>0</v>
      </c>
      <c r="J269" s="32" t="n">
        <f aca="false">VLOOKUP(D269,Assumption!$O$3:$Q$103,IF('thong tin khach hang'!$B$3="Nam",2,3),0)/12*P269</f>
        <v>0</v>
      </c>
      <c r="K269" s="2" t="n">
        <v>20000</v>
      </c>
      <c r="L269" s="31" t="n">
        <f aca="false">ROUND($L$1*(E269+I269-J269-K269),0)</f>
        <v>30969146</v>
      </c>
      <c r="M269" s="31" t="n">
        <f aca="false">E269+I269-J269-K269+L269</f>
        <v>5508215357.01968</v>
      </c>
      <c r="N269" s="32" t="n">
        <f aca="false">HLOOKUP(ROUND(AVERAGE(M257:M268)/10^6,0),Assumption!$B$2:$E$3,2,1)*MAX((AVERAGE(M257:M268)-250*10^6),0)</f>
        <v>29034763.2909766</v>
      </c>
      <c r="O269" s="31" t="n">
        <f aca="false">M269+N269</f>
        <v>5537250120.31066</v>
      </c>
      <c r="P269" s="31" t="n">
        <f aca="false">IF(A269=1,SA,MAX(0,SA-M268))</f>
        <v>0</v>
      </c>
      <c r="S269" s="2" t="n">
        <v>0</v>
      </c>
      <c r="T269" s="2" t="n">
        <v>0</v>
      </c>
      <c r="U269" s="2" t="n">
        <v>0</v>
      </c>
      <c r="V269" s="33" t="n">
        <v>1</v>
      </c>
    </row>
    <row r="270" customFormat="false" ht="15.75" hidden="false" customHeight="true" outlineLevel="0" collapsed="false">
      <c r="A270" s="2" t="n">
        <v>268</v>
      </c>
      <c r="B270" s="2" t="n">
        <v>23</v>
      </c>
      <c r="C270" s="2" t="n">
        <f aca="false">A270-(B270-1)*12</f>
        <v>4</v>
      </c>
      <c r="D270" s="2" t="n">
        <f aca="false">'thong tin khach hang'!$B$4+B270-1</f>
        <v>24</v>
      </c>
      <c r="E270" s="31" t="n">
        <f aca="false">IF(A270=1,0,O269)</f>
        <v>5537250120.31066</v>
      </c>
      <c r="F270" s="2" t="n">
        <f aca="true">TP*VLOOKUP('thong tin khach hang'!$E$10,$X$2:$Z$5,3,0)*OFFSET($S270,0,VLOOKUP('thong tin khach hang'!$E$10,$X$2:$Z$5,2,0))</f>
        <v>0</v>
      </c>
      <c r="G270" s="2" t="n">
        <f aca="true">EP*VLOOKUP('thong tin khach hang'!$E$10,$X$2:$Z$5,3,0)*OFFSET($S270,0,VLOOKUP('thong tin khach hang'!$E$10,$X$2:$Z$5,2,0))</f>
        <v>0</v>
      </c>
      <c r="H270" s="2" t="n">
        <f aca="false">F270*HLOOKUP(B270,Assumption!$A$10:$G$12,2,1)+G270*HLOOKUP(B270,Assumption!$A$10:$G$12,3,1)</f>
        <v>0</v>
      </c>
      <c r="I270" s="2" t="n">
        <f aca="false">F270+G270-H270</f>
        <v>0</v>
      </c>
      <c r="J270" s="32" t="n">
        <f aca="false">VLOOKUP(D270,Assumption!$O$3:$Q$103,IF('thong tin khach hang'!$B$3="Nam",2,3),0)/12*P270</f>
        <v>0</v>
      </c>
      <c r="K270" s="2" t="n">
        <v>20000</v>
      </c>
      <c r="L270" s="31" t="n">
        <f aca="false">ROUND($L$1*(E270+I270-J270-K270),0)</f>
        <v>31308304</v>
      </c>
      <c r="M270" s="31" t="n">
        <f aca="false">E270+I270-J270-K270+L270</f>
        <v>5568538424.31066</v>
      </c>
      <c r="N270" s="32" t="n">
        <f aca="false">HLOOKUP(ROUND(AVERAGE(M258:M269)/10^6,0),Assumption!$B$2:$E$3,2,1)*MAX((AVERAGE(M258:M269)-250*10^6),0)</f>
        <v>29398358.4919565</v>
      </c>
      <c r="O270" s="31" t="n">
        <f aca="false">M270+N270</f>
        <v>5597936782.80262</v>
      </c>
      <c r="P270" s="31" t="n">
        <f aca="false">IF(A270=1,SA,MAX(0,SA-M269))</f>
        <v>0</v>
      </c>
      <c r="S270" s="2" t="n">
        <v>0</v>
      </c>
      <c r="T270" s="2" t="n">
        <v>0</v>
      </c>
      <c r="U270" s="2" t="n">
        <v>1</v>
      </c>
      <c r="V270" s="33" t="n">
        <v>1</v>
      </c>
    </row>
    <row r="271" customFormat="false" ht="15.75" hidden="false" customHeight="true" outlineLevel="0" collapsed="false">
      <c r="A271" s="2" t="n">
        <v>269</v>
      </c>
      <c r="B271" s="2" t="n">
        <v>23</v>
      </c>
      <c r="C271" s="2" t="n">
        <f aca="false">A271-(B271-1)*12</f>
        <v>5</v>
      </c>
      <c r="D271" s="2" t="n">
        <f aca="false">'thong tin khach hang'!$B$4+B271-1</f>
        <v>24</v>
      </c>
      <c r="E271" s="31" t="n">
        <f aca="false">IF(A271=1,0,O270)</f>
        <v>5597936782.80262</v>
      </c>
      <c r="F271" s="2" t="n">
        <f aca="true">TP*VLOOKUP('thong tin khach hang'!$E$10,$X$2:$Z$5,3,0)*OFFSET($S271,0,VLOOKUP('thong tin khach hang'!$E$10,$X$2:$Z$5,2,0))</f>
        <v>0</v>
      </c>
      <c r="G271" s="2" t="n">
        <f aca="true">EP*VLOOKUP('thong tin khach hang'!$E$10,$X$2:$Z$5,3,0)*OFFSET($S271,0,VLOOKUP('thong tin khach hang'!$E$10,$X$2:$Z$5,2,0))</f>
        <v>0</v>
      </c>
      <c r="H271" s="2" t="n">
        <f aca="false">F271*HLOOKUP(B271,Assumption!$A$10:$G$12,2,1)+G271*HLOOKUP(B271,Assumption!$A$10:$G$12,3,1)</f>
        <v>0</v>
      </c>
      <c r="I271" s="2" t="n">
        <f aca="false">F271+G271-H271</f>
        <v>0</v>
      </c>
      <c r="J271" s="32" t="n">
        <f aca="false">VLOOKUP(D271,Assumption!$O$3:$Q$103,IF('thong tin khach hang'!$B$3="Nam",2,3),0)/12*P271</f>
        <v>0</v>
      </c>
      <c r="K271" s="2" t="n">
        <v>20000</v>
      </c>
      <c r="L271" s="31" t="n">
        <f aca="false">ROUND($L$1*(E271+I271-J271-K271),0)</f>
        <v>31651435</v>
      </c>
      <c r="M271" s="31" t="n">
        <f aca="false">E271+I271-J271-K271+L271</f>
        <v>5629568217.80262</v>
      </c>
      <c r="N271" s="32" t="n">
        <f aca="false">HLOOKUP(ROUND(AVERAGE(M259:M270)/10^6,0),Assumption!$B$2:$E$3,2,1)*MAX((AVERAGE(M259:M270)-250*10^6),0)</f>
        <v>29766050.8326512</v>
      </c>
      <c r="O271" s="31" t="n">
        <f aca="false">M271+N271</f>
        <v>5659334268.63527</v>
      </c>
      <c r="P271" s="31" t="n">
        <f aca="false">IF(A271=1,SA,MAX(0,SA-M270))</f>
        <v>0</v>
      </c>
      <c r="S271" s="2" t="n">
        <v>0</v>
      </c>
      <c r="T271" s="2" t="n">
        <v>0</v>
      </c>
      <c r="U271" s="2" t="n">
        <v>0</v>
      </c>
      <c r="V271" s="33" t="n">
        <v>1</v>
      </c>
    </row>
    <row r="272" customFormat="false" ht="15.75" hidden="false" customHeight="true" outlineLevel="0" collapsed="false">
      <c r="A272" s="2" t="n">
        <v>270</v>
      </c>
      <c r="B272" s="2" t="n">
        <v>23</v>
      </c>
      <c r="C272" s="2" t="n">
        <f aca="false">A272-(B272-1)*12</f>
        <v>6</v>
      </c>
      <c r="D272" s="2" t="n">
        <f aca="false">'thong tin khach hang'!$B$4+B272-1</f>
        <v>24</v>
      </c>
      <c r="E272" s="31" t="n">
        <f aca="false">IF(A272=1,0,O271)</f>
        <v>5659334268.63527</v>
      </c>
      <c r="F272" s="2" t="n">
        <f aca="true">TP*VLOOKUP('thong tin khach hang'!$E$10,$X$2:$Z$5,3,0)*OFFSET($S272,0,VLOOKUP('thong tin khach hang'!$E$10,$X$2:$Z$5,2,0))</f>
        <v>0</v>
      </c>
      <c r="G272" s="2" t="n">
        <f aca="true">EP*VLOOKUP('thong tin khach hang'!$E$10,$X$2:$Z$5,3,0)*OFFSET($S272,0,VLOOKUP('thong tin khach hang'!$E$10,$X$2:$Z$5,2,0))</f>
        <v>0</v>
      </c>
      <c r="H272" s="2" t="n">
        <f aca="false">F272*HLOOKUP(B272,Assumption!$A$10:$G$12,2,1)+G272*HLOOKUP(B272,Assumption!$A$10:$G$12,3,1)</f>
        <v>0</v>
      </c>
      <c r="I272" s="2" t="n">
        <f aca="false">F272+G272-H272</f>
        <v>0</v>
      </c>
      <c r="J272" s="32" t="n">
        <f aca="false">VLOOKUP(D272,Assumption!$O$3:$Q$103,IF('thong tin khach hang'!$B$3="Nam",2,3),0)/12*P272</f>
        <v>0</v>
      </c>
      <c r="K272" s="2" t="n">
        <v>20000</v>
      </c>
      <c r="L272" s="31" t="n">
        <f aca="false">ROUND($L$1*(E272+I272-J272-K272),0)</f>
        <v>31998586</v>
      </c>
      <c r="M272" s="31" t="n">
        <f aca="false">E272+I272-J272-K272+L272</f>
        <v>5691312854.63527</v>
      </c>
      <c r="N272" s="32" t="n">
        <f aca="false">HLOOKUP(ROUND(AVERAGE(M260:M271)/10^6,0),Assumption!$B$2:$E$3,2,1)*MAX((AVERAGE(M260:M271)-250*10^6),0)</f>
        <v>30137886.481161</v>
      </c>
      <c r="O272" s="31" t="n">
        <f aca="false">M272+N272</f>
        <v>5721450741.11643</v>
      </c>
      <c r="P272" s="31" t="n">
        <f aca="false">IF(A272=1,SA,MAX(0,SA-M271))</f>
        <v>0</v>
      </c>
      <c r="S272" s="2" t="n">
        <v>0</v>
      </c>
      <c r="T272" s="2" t="n">
        <v>0</v>
      </c>
      <c r="U272" s="2" t="n">
        <v>0</v>
      </c>
      <c r="V272" s="33" t="n">
        <v>1</v>
      </c>
    </row>
    <row r="273" customFormat="false" ht="15.75" hidden="false" customHeight="true" outlineLevel="0" collapsed="false">
      <c r="A273" s="2" t="n">
        <v>271</v>
      </c>
      <c r="B273" s="2" t="n">
        <v>23</v>
      </c>
      <c r="C273" s="2" t="n">
        <f aca="false">A273-(B273-1)*12</f>
        <v>7</v>
      </c>
      <c r="D273" s="2" t="n">
        <f aca="false">'thong tin khach hang'!$B$4+B273-1</f>
        <v>24</v>
      </c>
      <c r="E273" s="31" t="n">
        <f aca="false">IF(A273=1,0,O272)</f>
        <v>5721450741.11643</v>
      </c>
      <c r="F273" s="2" t="n">
        <f aca="true">TP*VLOOKUP('thong tin khach hang'!$E$10,$X$2:$Z$5,3,0)*OFFSET($S273,0,VLOOKUP('thong tin khach hang'!$E$10,$X$2:$Z$5,2,0))</f>
        <v>0</v>
      </c>
      <c r="G273" s="2" t="n">
        <f aca="true">EP*VLOOKUP('thong tin khach hang'!$E$10,$X$2:$Z$5,3,0)*OFFSET($S273,0,VLOOKUP('thong tin khach hang'!$E$10,$X$2:$Z$5,2,0))</f>
        <v>0</v>
      </c>
      <c r="H273" s="2" t="n">
        <f aca="false">F273*HLOOKUP(B273,Assumption!$A$10:$G$12,2,1)+G273*HLOOKUP(B273,Assumption!$A$10:$G$12,3,1)</f>
        <v>0</v>
      </c>
      <c r="I273" s="2" t="n">
        <f aca="false">F273+G273-H273</f>
        <v>0</v>
      </c>
      <c r="J273" s="32" t="n">
        <f aca="false">VLOOKUP(D273,Assumption!$O$3:$Q$103,IF('thong tin khach hang'!$B$3="Nam",2,3),0)/12*P273</f>
        <v>0</v>
      </c>
      <c r="K273" s="2" t="n">
        <v>20000</v>
      </c>
      <c r="L273" s="31" t="n">
        <f aca="false">ROUND($L$1*(E273+I273-J273-K273),0)</f>
        <v>32349801</v>
      </c>
      <c r="M273" s="31" t="n">
        <f aca="false">E273+I273-J273-K273+L273</f>
        <v>5753780542.11643</v>
      </c>
      <c r="N273" s="32" t="n">
        <f aca="false">HLOOKUP(ROUND(AVERAGE(M261:M272)/10^6,0),Assumption!$B$2:$E$3,2,1)*MAX((AVERAGE(M261:M272)-250*10^6),0)</f>
        <v>30513912.1263296</v>
      </c>
      <c r="O273" s="31" t="n">
        <f aca="false">M273+N273</f>
        <v>5784294454.24276</v>
      </c>
      <c r="P273" s="31" t="n">
        <f aca="false">IF(A273=1,SA,MAX(0,SA-M272))</f>
        <v>0</v>
      </c>
      <c r="S273" s="2" t="n">
        <v>0</v>
      </c>
      <c r="T273" s="2" t="n">
        <v>1</v>
      </c>
      <c r="U273" s="2" t="n">
        <v>1</v>
      </c>
      <c r="V273" s="33" t="n">
        <v>1</v>
      </c>
    </row>
    <row r="274" customFormat="false" ht="15.75" hidden="false" customHeight="true" outlineLevel="0" collapsed="false">
      <c r="A274" s="2" t="n">
        <v>272</v>
      </c>
      <c r="B274" s="2" t="n">
        <v>23</v>
      </c>
      <c r="C274" s="2" t="n">
        <f aca="false">A274-(B274-1)*12</f>
        <v>8</v>
      </c>
      <c r="D274" s="2" t="n">
        <f aca="false">'thong tin khach hang'!$B$4+B274-1</f>
        <v>24</v>
      </c>
      <c r="E274" s="31" t="n">
        <f aca="false">IF(A274=1,0,O273)</f>
        <v>5784294454.24276</v>
      </c>
      <c r="F274" s="2" t="n">
        <f aca="true">TP*VLOOKUP('thong tin khach hang'!$E$10,$X$2:$Z$5,3,0)*OFFSET($S274,0,VLOOKUP('thong tin khach hang'!$E$10,$X$2:$Z$5,2,0))</f>
        <v>0</v>
      </c>
      <c r="G274" s="2" t="n">
        <f aca="true">EP*VLOOKUP('thong tin khach hang'!$E$10,$X$2:$Z$5,3,0)*OFFSET($S274,0,VLOOKUP('thong tin khach hang'!$E$10,$X$2:$Z$5,2,0))</f>
        <v>0</v>
      </c>
      <c r="H274" s="2" t="n">
        <f aca="false">F274*HLOOKUP(B274,Assumption!$A$10:$G$12,2,1)+G274*HLOOKUP(B274,Assumption!$A$10:$G$12,3,1)</f>
        <v>0</v>
      </c>
      <c r="I274" s="2" t="n">
        <f aca="false">F274+G274-H274</f>
        <v>0</v>
      </c>
      <c r="J274" s="32" t="n">
        <f aca="false">VLOOKUP(D274,Assumption!$O$3:$Q$103,IF('thong tin khach hang'!$B$3="Nam",2,3),0)/12*P274</f>
        <v>0</v>
      </c>
      <c r="K274" s="2" t="n">
        <v>20000</v>
      </c>
      <c r="L274" s="31" t="n">
        <f aca="false">ROUND($L$1*(E274+I274-J274-K274),0)</f>
        <v>32705129</v>
      </c>
      <c r="M274" s="31" t="n">
        <f aca="false">E274+I274-J274-K274+L274</f>
        <v>5816979583.24276</v>
      </c>
      <c r="N274" s="32" t="n">
        <f aca="false">HLOOKUP(ROUND(AVERAGE(M262:M273)/10^6,0),Assumption!$B$2:$E$3,2,1)*MAX((AVERAGE(M262:M273)-250*10^6),0)</f>
        <v>30894174.982648</v>
      </c>
      <c r="O274" s="31" t="n">
        <f aca="false">M274+N274</f>
        <v>5847873758.22541</v>
      </c>
      <c r="P274" s="31" t="n">
        <f aca="false">IF(A274=1,SA,MAX(0,SA-M273))</f>
        <v>0</v>
      </c>
      <c r="S274" s="2" t="n">
        <v>0</v>
      </c>
      <c r="T274" s="2" t="n">
        <v>0</v>
      </c>
      <c r="U274" s="2" t="n">
        <v>0</v>
      </c>
      <c r="V274" s="33" t="n">
        <v>1</v>
      </c>
    </row>
    <row r="275" customFormat="false" ht="15.75" hidden="false" customHeight="true" outlineLevel="0" collapsed="false">
      <c r="A275" s="2" t="n">
        <v>273</v>
      </c>
      <c r="B275" s="2" t="n">
        <v>23</v>
      </c>
      <c r="C275" s="2" t="n">
        <f aca="false">A275-(B275-1)*12</f>
        <v>9</v>
      </c>
      <c r="D275" s="2" t="n">
        <f aca="false">'thong tin khach hang'!$B$4+B275-1</f>
        <v>24</v>
      </c>
      <c r="E275" s="31" t="n">
        <f aca="false">IF(A275=1,0,O274)</f>
        <v>5847873758.22541</v>
      </c>
      <c r="F275" s="2" t="n">
        <f aca="true">TP*VLOOKUP('thong tin khach hang'!$E$10,$X$2:$Z$5,3,0)*OFFSET($S275,0,VLOOKUP('thong tin khach hang'!$E$10,$X$2:$Z$5,2,0))</f>
        <v>0</v>
      </c>
      <c r="G275" s="2" t="n">
        <f aca="true">EP*VLOOKUP('thong tin khach hang'!$E$10,$X$2:$Z$5,3,0)*OFFSET($S275,0,VLOOKUP('thong tin khach hang'!$E$10,$X$2:$Z$5,2,0))</f>
        <v>0</v>
      </c>
      <c r="H275" s="2" t="n">
        <f aca="false">F275*HLOOKUP(B275,Assumption!$A$10:$G$12,2,1)+G275*HLOOKUP(B275,Assumption!$A$10:$G$12,3,1)</f>
        <v>0</v>
      </c>
      <c r="I275" s="2" t="n">
        <f aca="false">F275+G275-H275</f>
        <v>0</v>
      </c>
      <c r="J275" s="32" t="n">
        <f aca="false">VLOOKUP(D275,Assumption!$O$3:$Q$103,IF('thong tin khach hang'!$B$3="Nam",2,3),0)/12*P275</f>
        <v>0</v>
      </c>
      <c r="K275" s="2" t="n">
        <v>20000</v>
      </c>
      <c r="L275" s="31" t="n">
        <f aca="false">ROUND($L$1*(E275+I275-J275-K275),0)</f>
        <v>33064615</v>
      </c>
      <c r="M275" s="31" t="n">
        <f aca="false">E275+I275-J275-K275+L275</f>
        <v>5880918373.22541</v>
      </c>
      <c r="N275" s="32" t="n">
        <f aca="false">HLOOKUP(ROUND(AVERAGE(M263:M274)/10^6,0),Assumption!$B$2:$E$3,2,1)*MAX((AVERAGE(M263:M274)-250*10^6),0)</f>
        <v>31278722.7971925</v>
      </c>
      <c r="O275" s="31" t="n">
        <f aca="false">M275+N275</f>
        <v>5912197096.0226</v>
      </c>
      <c r="P275" s="31" t="n">
        <f aca="false">IF(A275=1,SA,MAX(0,SA-M274))</f>
        <v>0</v>
      </c>
      <c r="S275" s="2" t="n">
        <v>0</v>
      </c>
      <c r="T275" s="2" t="n">
        <v>0</v>
      </c>
      <c r="U275" s="2" t="n">
        <v>0</v>
      </c>
      <c r="V275" s="33" t="n">
        <v>1</v>
      </c>
    </row>
    <row r="276" customFormat="false" ht="15.75" hidden="false" customHeight="true" outlineLevel="0" collapsed="false">
      <c r="A276" s="2" t="n">
        <v>274</v>
      </c>
      <c r="B276" s="2" t="n">
        <v>23</v>
      </c>
      <c r="C276" s="2" t="n">
        <f aca="false">A276-(B276-1)*12</f>
        <v>10</v>
      </c>
      <c r="D276" s="2" t="n">
        <f aca="false">'thong tin khach hang'!$B$4+B276-1</f>
        <v>24</v>
      </c>
      <c r="E276" s="31" t="n">
        <f aca="false">IF(A276=1,0,O275)</f>
        <v>5912197096.0226</v>
      </c>
      <c r="F276" s="2" t="n">
        <f aca="true">TP*VLOOKUP('thong tin khach hang'!$E$10,$X$2:$Z$5,3,0)*OFFSET($S276,0,VLOOKUP('thong tin khach hang'!$E$10,$X$2:$Z$5,2,0))</f>
        <v>0</v>
      </c>
      <c r="G276" s="2" t="n">
        <f aca="true">EP*VLOOKUP('thong tin khach hang'!$E$10,$X$2:$Z$5,3,0)*OFFSET($S276,0,VLOOKUP('thong tin khach hang'!$E$10,$X$2:$Z$5,2,0))</f>
        <v>0</v>
      </c>
      <c r="H276" s="2" t="n">
        <f aca="false">F276*HLOOKUP(B276,Assumption!$A$10:$G$12,2,1)+G276*HLOOKUP(B276,Assumption!$A$10:$G$12,3,1)</f>
        <v>0</v>
      </c>
      <c r="I276" s="2" t="n">
        <f aca="false">F276+G276-H276</f>
        <v>0</v>
      </c>
      <c r="J276" s="32" t="n">
        <f aca="false">VLOOKUP(D276,Assumption!$O$3:$Q$103,IF('thong tin khach hang'!$B$3="Nam",2,3),0)/12*P276</f>
        <v>0</v>
      </c>
      <c r="K276" s="2" t="n">
        <v>20000</v>
      </c>
      <c r="L276" s="31" t="n">
        <f aca="false">ROUND($L$1*(E276+I276-J276-K276),0)</f>
        <v>33428309</v>
      </c>
      <c r="M276" s="31" t="n">
        <f aca="false">E276+I276-J276-K276+L276</f>
        <v>5945605405.0226</v>
      </c>
      <c r="N276" s="32" t="n">
        <f aca="false">HLOOKUP(ROUND(AVERAGE(M264:M275)/10^6,0),Assumption!$B$2:$E$3,2,1)*MAX((AVERAGE(M264:M275)-250*10^6),0)</f>
        <v>31667603.8540942</v>
      </c>
      <c r="O276" s="31" t="n">
        <f aca="false">M276+N276</f>
        <v>5977273008.87669</v>
      </c>
      <c r="P276" s="31" t="n">
        <f aca="false">IF(A276=1,SA,MAX(0,SA-M275))</f>
        <v>0</v>
      </c>
      <c r="S276" s="2" t="n">
        <v>0</v>
      </c>
      <c r="T276" s="2" t="n">
        <v>0</v>
      </c>
      <c r="U276" s="2" t="n">
        <v>1</v>
      </c>
      <c r="V276" s="33" t="n">
        <v>1</v>
      </c>
    </row>
    <row r="277" customFormat="false" ht="15.75" hidden="false" customHeight="true" outlineLevel="0" collapsed="false">
      <c r="A277" s="2" t="n">
        <v>275</v>
      </c>
      <c r="B277" s="2" t="n">
        <v>23</v>
      </c>
      <c r="C277" s="2" t="n">
        <f aca="false">A277-(B277-1)*12</f>
        <v>11</v>
      </c>
      <c r="D277" s="2" t="n">
        <f aca="false">'thong tin khach hang'!$B$4+B277-1</f>
        <v>24</v>
      </c>
      <c r="E277" s="31" t="n">
        <f aca="false">IF(A277=1,0,O276)</f>
        <v>5977273008.87669</v>
      </c>
      <c r="F277" s="2" t="n">
        <f aca="true">TP*VLOOKUP('thong tin khach hang'!$E$10,$X$2:$Z$5,3,0)*OFFSET($S277,0,VLOOKUP('thong tin khach hang'!$E$10,$X$2:$Z$5,2,0))</f>
        <v>0</v>
      </c>
      <c r="G277" s="2" t="n">
        <f aca="true">EP*VLOOKUP('thong tin khach hang'!$E$10,$X$2:$Z$5,3,0)*OFFSET($S277,0,VLOOKUP('thong tin khach hang'!$E$10,$X$2:$Z$5,2,0))</f>
        <v>0</v>
      </c>
      <c r="H277" s="2" t="n">
        <f aca="false">F277*HLOOKUP(B277,Assumption!$A$10:$G$12,2,1)+G277*HLOOKUP(B277,Assumption!$A$10:$G$12,3,1)</f>
        <v>0</v>
      </c>
      <c r="I277" s="2" t="n">
        <f aca="false">F277+G277-H277</f>
        <v>0</v>
      </c>
      <c r="J277" s="32" t="n">
        <f aca="false">VLOOKUP(D277,Assumption!$O$3:$Q$103,IF('thong tin khach hang'!$B$3="Nam",2,3),0)/12*P277</f>
        <v>0</v>
      </c>
      <c r="K277" s="2" t="n">
        <v>20000</v>
      </c>
      <c r="L277" s="31" t="n">
        <f aca="false">ROUND($L$1*(E277+I277-J277-K277),0)</f>
        <v>33796258</v>
      </c>
      <c r="M277" s="31" t="n">
        <f aca="false">E277+I277-J277-K277+L277</f>
        <v>6011049266.87669</v>
      </c>
      <c r="N277" s="32" t="n">
        <f aca="false">HLOOKUP(ROUND(AVERAGE(M265:M276)/10^6,0),Assumption!$B$2:$E$3,2,1)*MAX((AVERAGE(M265:M276)-250*10^6),0)</f>
        <v>32060866.9825434</v>
      </c>
      <c r="O277" s="31" t="n">
        <f aca="false">M277+N277</f>
        <v>6043110133.85924</v>
      </c>
      <c r="P277" s="31" t="n">
        <f aca="false">IF(A277=1,SA,MAX(0,SA-M276))</f>
        <v>0</v>
      </c>
      <c r="S277" s="2" t="n">
        <v>0</v>
      </c>
      <c r="T277" s="2" t="n">
        <v>0</v>
      </c>
      <c r="U277" s="2" t="n">
        <v>0</v>
      </c>
      <c r="V277" s="33" t="n">
        <v>1</v>
      </c>
    </row>
    <row r="278" customFormat="false" ht="15.75" hidden="false" customHeight="true" outlineLevel="0" collapsed="false">
      <c r="A278" s="2" t="n">
        <v>276</v>
      </c>
      <c r="B278" s="2" t="n">
        <v>23</v>
      </c>
      <c r="C278" s="2" t="n">
        <f aca="false">A278-(B278-1)*12</f>
        <v>12</v>
      </c>
      <c r="D278" s="2" t="n">
        <f aca="false">'thong tin khach hang'!$B$4+B278-1</f>
        <v>24</v>
      </c>
      <c r="E278" s="31" t="n">
        <f aca="false">IF(A278=1,0,O277)</f>
        <v>6043110133.85924</v>
      </c>
      <c r="F278" s="2" t="n">
        <f aca="true">TP*VLOOKUP('thong tin khach hang'!$E$10,$X$2:$Z$5,3,0)*OFFSET($S278,0,VLOOKUP('thong tin khach hang'!$E$10,$X$2:$Z$5,2,0))</f>
        <v>0</v>
      </c>
      <c r="G278" s="2" t="n">
        <f aca="true">EP*VLOOKUP('thong tin khach hang'!$E$10,$X$2:$Z$5,3,0)*OFFSET($S278,0,VLOOKUP('thong tin khach hang'!$E$10,$X$2:$Z$5,2,0))</f>
        <v>0</v>
      </c>
      <c r="H278" s="2" t="n">
        <f aca="false">F278*HLOOKUP(B278,Assumption!$A$10:$G$12,2,1)+G278*HLOOKUP(B278,Assumption!$A$10:$G$12,3,1)</f>
        <v>0</v>
      </c>
      <c r="I278" s="2" t="n">
        <f aca="false">F278+G278-H278</f>
        <v>0</v>
      </c>
      <c r="J278" s="32" t="n">
        <f aca="false">VLOOKUP(D278,Assumption!$O$3:$Q$103,IF('thong tin khach hang'!$B$3="Nam",2,3),0)/12*P278</f>
        <v>0</v>
      </c>
      <c r="K278" s="2" t="n">
        <v>20000</v>
      </c>
      <c r="L278" s="31" t="n">
        <f aca="false">ROUND($L$1*(E278+I278-J278-K278),0)</f>
        <v>34168510</v>
      </c>
      <c r="M278" s="31" t="n">
        <f aca="false">E278+I278-J278-K278+L278</f>
        <v>6077258643.85924</v>
      </c>
      <c r="N278" s="32" t="n">
        <f aca="false">HLOOKUP(ROUND(AVERAGE(M266:M277)/10^6,0),Assumption!$B$2:$E$3,2,1)*MAX((AVERAGE(M266:M277)-250*10^6),0)</f>
        <v>32458561.5613266</v>
      </c>
      <c r="O278" s="31" t="n">
        <f aca="false">M278+N278</f>
        <v>6109717205.42056</v>
      </c>
      <c r="P278" s="31" t="n">
        <f aca="false">IF(A278=1,SA,MAX(0,SA-M277))</f>
        <v>0</v>
      </c>
      <c r="S278" s="2" t="n">
        <v>0</v>
      </c>
      <c r="T278" s="2" t="n">
        <v>0</v>
      </c>
      <c r="U278" s="2" t="n">
        <v>0</v>
      </c>
      <c r="V278" s="33" t="n">
        <v>1</v>
      </c>
    </row>
    <row r="279" customFormat="false" ht="15.75" hidden="false" customHeight="true" outlineLevel="0" collapsed="false">
      <c r="A279" s="2" t="n">
        <v>277</v>
      </c>
      <c r="B279" s="2" t="n">
        <v>24</v>
      </c>
      <c r="C279" s="2" t="n">
        <f aca="false">A279-(B279-1)*12</f>
        <v>1</v>
      </c>
      <c r="D279" s="2" t="n">
        <f aca="false">'thong tin khach hang'!$B$4+B279-1</f>
        <v>25</v>
      </c>
      <c r="E279" s="31" t="n">
        <f aca="false">IF(A279=1,0,O278)</f>
        <v>6109717205.42056</v>
      </c>
      <c r="F279" s="2" t="n">
        <f aca="true">TP*VLOOKUP('thong tin khach hang'!$E$10,$X$2:$Z$5,3,0)*OFFSET($S279,0,VLOOKUP('thong tin khach hang'!$E$10,$X$2:$Z$5,2,0))</f>
        <v>30000000</v>
      </c>
      <c r="G279" s="2" t="n">
        <f aca="true">EP*VLOOKUP('thong tin khach hang'!$E$10,$X$2:$Z$5,3,0)*OFFSET($S279,0,VLOOKUP('thong tin khach hang'!$E$10,$X$2:$Z$5,2,0))</f>
        <v>30000000</v>
      </c>
      <c r="H279" s="2" t="n">
        <f aca="false">F279*HLOOKUP(B279,Assumption!$A$10:$G$12,2,1)+G279*HLOOKUP(B279,Assumption!$A$10:$G$12,3,1)</f>
        <v>1500000</v>
      </c>
      <c r="I279" s="2" t="n">
        <f aca="false">F279+G279-H279</f>
        <v>58500000</v>
      </c>
      <c r="J279" s="32" t="n">
        <f aca="false">VLOOKUP(D279,Assumption!$O$3:$Q$103,IF('thong tin khach hang'!$B$3="Nam",2,3),0)/12*P279</f>
        <v>0</v>
      </c>
      <c r="K279" s="2" t="n">
        <v>20000</v>
      </c>
      <c r="L279" s="31" t="n">
        <f aca="false">ROUND($L$1*(E279+I279-J279-K279),0)</f>
        <v>34875884</v>
      </c>
      <c r="M279" s="31" t="n">
        <f aca="false">E279+I279-J279-K279+L279</f>
        <v>6203073089.42056</v>
      </c>
      <c r="N279" s="32" t="n">
        <f aca="false">HLOOKUP(ROUND(AVERAGE(M267:M278)/10^6,0),Assumption!$B$2:$E$3,2,1)*MAX((AVERAGE(M267:M278)-250*10^6),0)</f>
        <v>32860737.5258985</v>
      </c>
      <c r="O279" s="31" t="n">
        <f aca="false">M279+N279</f>
        <v>6235933826.94646</v>
      </c>
      <c r="P279" s="31" t="n">
        <f aca="false">IF(A279=1,SA,MAX(0,SA-M278))</f>
        <v>0</v>
      </c>
      <c r="S279" s="2" t="n">
        <v>1</v>
      </c>
      <c r="T279" s="2" t="n">
        <v>1</v>
      </c>
      <c r="U279" s="2" t="n">
        <v>1</v>
      </c>
      <c r="V279" s="33" t="n">
        <v>1</v>
      </c>
    </row>
    <row r="280" customFormat="false" ht="15.75" hidden="false" customHeight="true" outlineLevel="0" collapsed="false">
      <c r="A280" s="2" t="n">
        <v>278</v>
      </c>
      <c r="B280" s="2" t="n">
        <v>24</v>
      </c>
      <c r="C280" s="2" t="n">
        <f aca="false">A280-(B280-1)*12</f>
        <v>2</v>
      </c>
      <c r="D280" s="2" t="n">
        <f aca="false">'thong tin khach hang'!$B$4+B280-1</f>
        <v>25</v>
      </c>
      <c r="E280" s="31" t="n">
        <f aca="false">IF(A280=1,0,O279)</f>
        <v>6235933826.94646</v>
      </c>
      <c r="F280" s="2" t="n">
        <f aca="true">TP*VLOOKUP('thong tin khach hang'!$E$10,$X$2:$Z$5,3,0)*OFFSET($S280,0,VLOOKUP('thong tin khach hang'!$E$10,$X$2:$Z$5,2,0))</f>
        <v>0</v>
      </c>
      <c r="G280" s="2" t="n">
        <f aca="true">EP*VLOOKUP('thong tin khach hang'!$E$10,$X$2:$Z$5,3,0)*OFFSET($S280,0,VLOOKUP('thong tin khach hang'!$E$10,$X$2:$Z$5,2,0))</f>
        <v>0</v>
      </c>
      <c r="H280" s="2" t="n">
        <f aca="false">F280*HLOOKUP(B280,Assumption!$A$10:$G$12,2,1)+G280*HLOOKUP(B280,Assumption!$A$10:$G$12,3,1)</f>
        <v>0</v>
      </c>
      <c r="I280" s="2" t="n">
        <f aca="false">F280+G280-H280</f>
        <v>0</v>
      </c>
      <c r="J280" s="32" t="n">
        <f aca="false">VLOOKUP(D280,Assumption!$O$3:$Q$103,IF('thong tin khach hang'!$B$3="Nam",2,3),0)/12*P280</f>
        <v>0</v>
      </c>
      <c r="K280" s="2" t="n">
        <v>20000</v>
      </c>
      <c r="L280" s="31" t="n">
        <f aca="false">ROUND($L$1*(E280+I280-J280-K280),0)</f>
        <v>35258763</v>
      </c>
      <c r="M280" s="31" t="n">
        <f aca="false">E280+I280-J280-K280+L280</f>
        <v>6271172589.94646</v>
      </c>
      <c r="N280" s="32" t="n">
        <f aca="false">HLOOKUP(ROUND(AVERAGE(M268:M279)/10^6,0),Assumption!$B$2:$E$3,2,1)*MAX((AVERAGE(M268:M279)-250*10^6),0)</f>
        <v>33267445.3744878</v>
      </c>
      <c r="O280" s="31" t="n">
        <f aca="false">M280+N280</f>
        <v>6304440035.32095</v>
      </c>
      <c r="P280" s="31" t="n">
        <f aca="false">IF(A280=1,SA,MAX(0,SA-M279))</f>
        <v>0</v>
      </c>
      <c r="S280" s="2" t="n">
        <v>0</v>
      </c>
      <c r="T280" s="2" t="n">
        <v>0</v>
      </c>
      <c r="U280" s="2" t="n">
        <v>0</v>
      </c>
      <c r="V280" s="33" t="n">
        <v>1</v>
      </c>
    </row>
    <row r="281" customFormat="false" ht="15.75" hidden="false" customHeight="true" outlineLevel="0" collapsed="false">
      <c r="A281" s="2" t="n">
        <v>279</v>
      </c>
      <c r="B281" s="2" t="n">
        <v>24</v>
      </c>
      <c r="C281" s="2" t="n">
        <f aca="false">A281-(B281-1)*12</f>
        <v>3</v>
      </c>
      <c r="D281" s="2" t="n">
        <f aca="false">'thong tin khach hang'!$B$4+B281-1</f>
        <v>25</v>
      </c>
      <c r="E281" s="31" t="n">
        <f aca="false">IF(A281=1,0,O280)</f>
        <v>6304440035.32095</v>
      </c>
      <c r="F281" s="2" t="n">
        <f aca="true">TP*VLOOKUP('thong tin khach hang'!$E$10,$X$2:$Z$5,3,0)*OFFSET($S281,0,VLOOKUP('thong tin khach hang'!$E$10,$X$2:$Z$5,2,0))</f>
        <v>0</v>
      </c>
      <c r="G281" s="2" t="n">
        <f aca="true">EP*VLOOKUP('thong tin khach hang'!$E$10,$X$2:$Z$5,3,0)*OFFSET($S281,0,VLOOKUP('thong tin khach hang'!$E$10,$X$2:$Z$5,2,0))</f>
        <v>0</v>
      </c>
      <c r="H281" s="2" t="n">
        <f aca="false">F281*HLOOKUP(B281,Assumption!$A$10:$G$12,2,1)+G281*HLOOKUP(B281,Assumption!$A$10:$G$12,3,1)</f>
        <v>0</v>
      </c>
      <c r="I281" s="2" t="n">
        <f aca="false">F281+G281-H281</f>
        <v>0</v>
      </c>
      <c r="J281" s="32" t="n">
        <f aca="false">VLOOKUP(D281,Assumption!$O$3:$Q$103,IF('thong tin khach hang'!$B$3="Nam",2,3),0)/12*P281</f>
        <v>0</v>
      </c>
      <c r="K281" s="2" t="n">
        <v>20000</v>
      </c>
      <c r="L281" s="31" t="n">
        <f aca="false">ROUND($L$1*(E281+I281-J281-K281),0)</f>
        <v>35646107</v>
      </c>
      <c r="M281" s="31" t="n">
        <f aca="false">E281+I281-J281-K281+L281</f>
        <v>6340066142.32095</v>
      </c>
      <c r="N281" s="32" t="n">
        <f aca="false">HLOOKUP(ROUND(AVERAGE(M269:M280)/10^6,0),Assumption!$B$2:$E$3,2,1)*MAX((AVERAGE(M269:M280)-250*10^6),0)</f>
        <v>33678736.1737392</v>
      </c>
      <c r="O281" s="31" t="n">
        <f aca="false">M281+N281</f>
        <v>6373744878.49469</v>
      </c>
      <c r="P281" s="31" t="n">
        <f aca="false">IF(A281=1,SA,MAX(0,SA-M280))</f>
        <v>0</v>
      </c>
      <c r="S281" s="2" t="n">
        <v>0</v>
      </c>
      <c r="T281" s="2" t="n">
        <v>0</v>
      </c>
      <c r="U281" s="2" t="n">
        <v>0</v>
      </c>
      <c r="V281" s="33" t="n">
        <v>1</v>
      </c>
    </row>
    <row r="282" customFormat="false" ht="15.75" hidden="false" customHeight="true" outlineLevel="0" collapsed="false">
      <c r="A282" s="2" t="n">
        <v>280</v>
      </c>
      <c r="B282" s="2" t="n">
        <v>24</v>
      </c>
      <c r="C282" s="2" t="n">
        <f aca="false">A282-(B282-1)*12</f>
        <v>4</v>
      </c>
      <c r="D282" s="2" t="n">
        <f aca="false">'thong tin khach hang'!$B$4+B282-1</f>
        <v>25</v>
      </c>
      <c r="E282" s="31" t="n">
        <f aca="false">IF(A282=1,0,O281)</f>
        <v>6373744878.49469</v>
      </c>
      <c r="F282" s="2" t="n">
        <f aca="true">TP*VLOOKUP('thong tin khach hang'!$E$10,$X$2:$Z$5,3,0)*OFFSET($S282,0,VLOOKUP('thong tin khach hang'!$E$10,$X$2:$Z$5,2,0))</f>
        <v>0</v>
      </c>
      <c r="G282" s="2" t="n">
        <f aca="true">EP*VLOOKUP('thong tin khach hang'!$E$10,$X$2:$Z$5,3,0)*OFFSET($S282,0,VLOOKUP('thong tin khach hang'!$E$10,$X$2:$Z$5,2,0))</f>
        <v>0</v>
      </c>
      <c r="H282" s="2" t="n">
        <f aca="false">F282*HLOOKUP(B282,Assumption!$A$10:$G$12,2,1)+G282*HLOOKUP(B282,Assumption!$A$10:$G$12,3,1)</f>
        <v>0</v>
      </c>
      <c r="I282" s="2" t="n">
        <f aca="false">F282+G282-H282</f>
        <v>0</v>
      </c>
      <c r="J282" s="32" t="n">
        <f aca="false">VLOOKUP(D282,Assumption!$O$3:$Q$103,IF('thong tin khach hang'!$B$3="Nam",2,3),0)/12*P282</f>
        <v>0</v>
      </c>
      <c r="K282" s="2" t="n">
        <v>20000</v>
      </c>
      <c r="L282" s="31" t="n">
        <f aca="false">ROUND($L$1*(E282+I282-J282-K282),0)</f>
        <v>36037967</v>
      </c>
      <c r="M282" s="31" t="n">
        <f aca="false">E282+I282-J282-K282+L282</f>
        <v>6409762845.49469</v>
      </c>
      <c r="N282" s="32" t="n">
        <f aca="false">HLOOKUP(ROUND(AVERAGE(M270:M281)/10^6,0),Assumption!$B$2:$E$3,2,1)*MAX((AVERAGE(M270:M281)-250*10^6),0)</f>
        <v>34094661.5663898</v>
      </c>
      <c r="O282" s="31" t="n">
        <f aca="false">M282+N282</f>
        <v>6443857507.06108</v>
      </c>
      <c r="P282" s="31" t="n">
        <f aca="false">IF(A282=1,SA,MAX(0,SA-M281))</f>
        <v>0</v>
      </c>
      <c r="S282" s="2" t="n">
        <v>0</v>
      </c>
      <c r="T282" s="2" t="n">
        <v>0</v>
      </c>
      <c r="U282" s="2" t="n">
        <v>1</v>
      </c>
      <c r="V282" s="33" t="n">
        <v>1</v>
      </c>
    </row>
    <row r="283" customFormat="false" ht="15.75" hidden="false" customHeight="true" outlineLevel="0" collapsed="false">
      <c r="A283" s="2" t="n">
        <v>281</v>
      </c>
      <c r="B283" s="2" t="n">
        <v>24</v>
      </c>
      <c r="C283" s="2" t="n">
        <f aca="false">A283-(B283-1)*12</f>
        <v>5</v>
      </c>
      <c r="D283" s="2" t="n">
        <f aca="false">'thong tin khach hang'!$B$4+B283-1</f>
        <v>25</v>
      </c>
      <c r="E283" s="31" t="n">
        <f aca="false">IF(A283=1,0,O282)</f>
        <v>6443857507.06108</v>
      </c>
      <c r="F283" s="2" t="n">
        <f aca="true">TP*VLOOKUP('thong tin khach hang'!$E$10,$X$2:$Z$5,3,0)*OFFSET($S283,0,VLOOKUP('thong tin khach hang'!$E$10,$X$2:$Z$5,2,0))</f>
        <v>0</v>
      </c>
      <c r="G283" s="2" t="n">
        <f aca="true">EP*VLOOKUP('thong tin khach hang'!$E$10,$X$2:$Z$5,3,0)*OFFSET($S283,0,VLOOKUP('thong tin khach hang'!$E$10,$X$2:$Z$5,2,0))</f>
        <v>0</v>
      </c>
      <c r="H283" s="2" t="n">
        <f aca="false">F283*HLOOKUP(B283,Assumption!$A$10:$G$12,2,1)+G283*HLOOKUP(B283,Assumption!$A$10:$G$12,3,1)</f>
        <v>0</v>
      </c>
      <c r="I283" s="2" t="n">
        <f aca="false">F283+G283-H283</f>
        <v>0</v>
      </c>
      <c r="J283" s="32" t="n">
        <f aca="false">VLOOKUP(D283,Assumption!$O$3:$Q$103,IF('thong tin khach hang'!$B$3="Nam",2,3),0)/12*P283</f>
        <v>0</v>
      </c>
      <c r="K283" s="2" t="n">
        <v>20000</v>
      </c>
      <c r="L283" s="31" t="n">
        <f aca="false">ROUND($L$1*(E283+I283-J283-K283),0)</f>
        <v>36434394</v>
      </c>
      <c r="M283" s="31" t="n">
        <f aca="false">E283+I283-J283-K283+L283</f>
        <v>6480271901.06108</v>
      </c>
      <c r="N283" s="32" t="n">
        <f aca="false">HLOOKUP(ROUND(AVERAGE(M271:M282)/10^6,0),Assumption!$B$2:$E$3,2,1)*MAX((AVERAGE(M271:M282)-250*10^6),0)</f>
        <v>34515273.7769818</v>
      </c>
      <c r="O283" s="31" t="n">
        <f aca="false">M283+N283</f>
        <v>6514787174.83806</v>
      </c>
      <c r="P283" s="31" t="n">
        <f aca="false">IF(A283=1,SA,MAX(0,SA-M282))</f>
        <v>0</v>
      </c>
      <c r="S283" s="2" t="n">
        <v>0</v>
      </c>
      <c r="T283" s="2" t="n">
        <v>0</v>
      </c>
      <c r="U283" s="2" t="n">
        <v>0</v>
      </c>
      <c r="V283" s="33" t="n">
        <v>1</v>
      </c>
    </row>
    <row r="284" customFormat="false" ht="15.75" hidden="false" customHeight="true" outlineLevel="0" collapsed="false">
      <c r="A284" s="2" t="n">
        <v>282</v>
      </c>
      <c r="B284" s="2" t="n">
        <v>24</v>
      </c>
      <c r="C284" s="2" t="n">
        <f aca="false">A284-(B284-1)*12</f>
        <v>6</v>
      </c>
      <c r="D284" s="2" t="n">
        <f aca="false">'thong tin khach hang'!$B$4+B284-1</f>
        <v>25</v>
      </c>
      <c r="E284" s="31" t="n">
        <f aca="false">IF(A284=1,0,O283)</f>
        <v>6514787174.83806</v>
      </c>
      <c r="F284" s="2" t="n">
        <f aca="true">TP*VLOOKUP('thong tin khach hang'!$E$10,$X$2:$Z$5,3,0)*OFFSET($S284,0,VLOOKUP('thong tin khach hang'!$E$10,$X$2:$Z$5,2,0))</f>
        <v>0</v>
      </c>
      <c r="G284" s="2" t="n">
        <f aca="true">EP*VLOOKUP('thong tin khach hang'!$E$10,$X$2:$Z$5,3,0)*OFFSET($S284,0,VLOOKUP('thong tin khach hang'!$E$10,$X$2:$Z$5,2,0))</f>
        <v>0</v>
      </c>
      <c r="H284" s="2" t="n">
        <f aca="false">F284*HLOOKUP(B284,Assumption!$A$10:$G$12,2,1)+G284*HLOOKUP(B284,Assumption!$A$10:$G$12,3,1)</f>
        <v>0</v>
      </c>
      <c r="I284" s="2" t="n">
        <f aca="false">F284+G284-H284</f>
        <v>0</v>
      </c>
      <c r="J284" s="32" t="n">
        <f aca="false">VLOOKUP(D284,Assumption!$O$3:$Q$103,IF('thong tin khach hang'!$B$3="Nam",2,3),0)/12*P284</f>
        <v>0</v>
      </c>
      <c r="K284" s="2" t="n">
        <v>20000</v>
      </c>
      <c r="L284" s="31" t="n">
        <f aca="false">ROUND($L$1*(E284+I284-J284-K284),0)</f>
        <v>36835441</v>
      </c>
      <c r="M284" s="31" t="n">
        <f aca="false">E284+I284-J284-K284+L284</f>
        <v>6551602615.83806</v>
      </c>
      <c r="N284" s="32" t="n">
        <f aca="false">HLOOKUP(ROUND(AVERAGE(M272:M283)/10^6,0),Assumption!$B$2:$E$3,2,1)*MAX((AVERAGE(M272:M283)-250*10^6),0)</f>
        <v>34940625.6186111</v>
      </c>
      <c r="O284" s="31" t="n">
        <f aca="false">M284+N284</f>
        <v>6586543241.45667</v>
      </c>
      <c r="P284" s="31" t="n">
        <f aca="false">IF(A284=1,SA,MAX(0,SA-M283))</f>
        <v>0</v>
      </c>
      <c r="S284" s="2" t="n">
        <v>0</v>
      </c>
      <c r="T284" s="2" t="n">
        <v>0</v>
      </c>
      <c r="U284" s="2" t="n">
        <v>0</v>
      </c>
      <c r="V284" s="33" t="n">
        <v>1</v>
      </c>
    </row>
    <row r="285" customFormat="false" ht="15.75" hidden="false" customHeight="true" outlineLevel="0" collapsed="false">
      <c r="A285" s="2" t="n">
        <v>283</v>
      </c>
      <c r="B285" s="2" t="n">
        <v>24</v>
      </c>
      <c r="C285" s="2" t="n">
        <f aca="false">A285-(B285-1)*12</f>
        <v>7</v>
      </c>
      <c r="D285" s="2" t="n">
        <f aca="false">'thong tin khach hang'!$B$4+B285-1</f>
        <v>25</v>
      </c>
      <c r="E285" s="31" t="n">
        <f aca="false">IF(A285=1,0,O284)</f>
        <v>6586543241.45667</v>
      </c>
      <c r="F285" s="2" t="n">
        <f aca="true">TP*VLOOKUP('thong tin khach hang'!$E$10,$X$2:$Z$5,3,0)*OFFSET($S285,0,VLOOKUP('thong tin khach hang'!$E$10,$X$2:$Z$5,2,0))</f>
        <v>0</v>
      </c>
      <c r="G285" s="2" t="n">
        <f aca="true">EP*VLOOKUP('thong tin khach hang'!$E$10,$X$2:$Z$5,3,0)*OFFSET($S285,0,VLOOKUP('thong tin khach hang'!$E$10,$X$2:$Z$5,2,0))</f>
        <v>0</v>
      </c>
      <c r="H285" s="2" t="n">
        <f aca="false">F285*HLOOKUP(B285,Assumption!$A$10:$G$12,2,1)+G285*HLOOKUP(B285,Assumption!$A$10:$G$12,3,1)</f>
        <v>0</v>
      </c>
      <c r="I285" s="2" t="n">
        <f aca="false">F285+G285-H285</f>
        <v>0</v>
      </c>
      <c r="J285" s="32" t="n">
        <f aca="false">VLOOKUP(D285,Assumption!$O$3:$Q$103,IF('thong tin khach hang'!$B$3="Nam",2,3),0)/12*P285</f>
        <v>0</v>
      </c>
      <c r="K285" s="2" t="n">
        <v>20000</v>
      </c>
      <c r="L285" s="31" t="n">
        <f aca="false">ROUND($L$1*(E285+I285-J285-K285),0)</f>
        <v>37241160</v>
      </c>
      <c r="M285" s="31" t="n">
        <f aca="false">E285+I285-J285-K285+L285</f>
        <v>6623764401.45667</v>
      </c>
      <c r="N285" s="32" t="n">
        <f aca="false">HLOOKUP(ROUND(AVERAGE(M273:M284)/10^6,0),Assumption!$B$2:$E$3,2,1)*MAX((AVERAGE(M273:M284)-250*10^6),0)</f>
        <v>35370770.4992124</v>
      </c>
      <c r="O285" s="31" t="n">
        <f aca="false">M285+N285</f>
        <v>6659135171.95588</v>
      </c>
      <c r="P285" s="31" t="n">
        <f aca="false">IF(A285=1,SA,MAX(0,SA-M284))</f>
        <v>0</v>
      </c>
      <c r="S285" s="2" t="n">
        <v>0</v>
      </c>
      <c r="T285" s="2" t="n">
        <v>1</v>
      </c>
      <c r="U285" s="2" t="n">
        <v>1</v>
      </c>
      <c r="V285" s="33" t="n">
        <v>1</v>
      </c>
    </row>
    <row r="286" customFormat="false" ht="15.75" hidden="false" customHeight="true" outlineLevel="0" collapsed="false">
      <c r="A286" s="2" t="n">
        <v>284</v>
      </c>
      <c r="B286" s="2" t="n">
        <v>24</v>
      </c>
      <c r="C286" s="2" t="n">
        <f aca="false">A286-(B286-1)*12</f>
        <v>8</v>
      </c>
      <c r="D286" s="2" t="n">
        <f aca="false">'thong tin khach hang'!$B$4+B286-1</f>
        <v>25</v>
      </c>
      <c r="E286" s="31" t="n">
        <f aca="false">IF(A286=1,0,O285)</f>
        <v>6659135171.95588</v>
      </c>
      <c r="F286" s="2" t="n">
        <f aca="true">TP*VLOOKUP('thong tin khach hang'!$E$10,$X$2:$Z$5,3,0)*OFFSET($S286,0,VLOOKUP('thong tin khach hang'!$E$10,$X$2:$Z$5,2,0))</f>
        <v>0</v>
      </c>
      <c r="G286" s="2" t="n">
        <f aca="true">EP*VLOOKUP('thong tin khach hang'!$E$10,$X$2:$Z$5,3,0)*OFFSET($S286,0,VLOOKUP('thong tin khach hang'!$E$10,$X$2:$Z$5,2,0))</f>
        <v>0</v>
      </c>
      <c r="H286" s="2" t="n">
        <f aca="false">F286*HLOOKUP(B286,Assumption!$A$10:$G$12,2,1)+G286*HLOOKUP(B286,Assumption!$A$10:$G$12,3,1)</f>
        <v>0</v>
      </c>
      <c r="I286" s="2" t="n">
        <f aca="false">F286+G286-H286</f>
        <v>0</v>
      </c>
      <c r="J286" s="32" t="n">
        <f aca="false">VLOOKUP(D286,Assumption!$O$3:$Q$103,IF('thong tin khach hang'!$B$3="Nam",2,3),0)/12*P286</f>
        <v>0</v>
      </c>
      <c r="K286" s="2" t="n">
        <v>20000</v>
      </c>
      <c r="L286" s="31" t="n">
        <f aca="false">ROUND($L$1*(E286+I286-J286-K286),0)</f>
        <v>37651605</v>
      </c>
      <c r="M286" s="31" t="n">
        <f aca="false">E286+I286-J286-K286+L286</f>
        <v>6696766776.95588</v>
      </c>
      <c r="N286" s="32" t="n">
        <f aca="false">HLOOKUP(ROUND(AVERAGE(M274:M285)/10^6,0),Assumption!$B$2:$E$3,2,1)*MAX((AVERAGE(M274:M285)-250*10^6),0)</f>
        <v>35805762.4288826</v>
      </c>
      <c r="O286" s="31" t="n">
        <f aca="false">M286+N286</f>
        <v>6732572539.38477</v>
      </c>
      <c r="P286" s="31" t="n">
        <f aca="false">IF(A286=1,SA,MAX(0,SA-M285))</f>
        <v>0</v>
      </c>
      <c r="S286" s="2" t="n">
        <v>0</v>
      </c>
      <c r="T286" s="2" t="n">
        <v>0</v>
      </c>
      <c r="U286" s="2" t="n">
        <v>0</v>
      </c>
      <c r="V286" s="33" t="n">
        <v>1</v>
      </c>
    </row>
    <row r="287" customFormat="false" ht="15.75" hidden="false" customHeight="true" outlineLevel="0" collapsed="false">
      <c r="A287" s="2" t="n">
        <v>285</v>
      </c>
      <c r="B287" s="2" t="n">
        <v>24</v>
      </c>
      <c r="C287" s="2" t="n">
        <f aca="false">A287-(B287-1)*12</f>
        <v>9</v>
      </c>
      <c r="D287" s="2" t="n">
        <f aca="false">'thong tin khach hang'!$B$4+B287-1</f>
        <v>25</v>
      </c>
      <c r="E287" s="31" t="n">
        <f aca="false">IF(A287=1,0,O286)</f>
        <v>6732572539.38477</v>
      </c>
      <c r="F287" s="2" t="n">
        <f aca="true">TP*VLOOKUP('thong tin khach hang'!$E$10,$X$2:$Z$5,3,0)*OFFSET($S287,0,VLOOKUP('thong tin khach hang'!$E$10,$X$2:$Z$5,2,0))</f>
        <v>0</v>
      </c>
      <c r="G287" s="2" t="n">
        <f aca="true">EP*VLOOKUP('thong tin khach hang'!$E$10,$X$2:$Z$5,3,0)*OFFSET($S287,0,VLOOKUP('thong tin khach hang'!$E$10,$X$2:$Z$5,2,0))</f>
        <v>0</v>
      </c>
      <c r="H287" s="2" t="n">
        <f aca="false">F287*HLOOKUP(B287,Assumption!$A$10:$G$12,2,1)+G287*HLOOKUP(B287,Assumption!$A$10:$G$12,3,1)</f>
        <v>0</v>
      </c>
      <c r="I287" s="2" t="n">
        <f aca="false">F287+G287-H287</f>
        <v>0</v>
      </c>
      <c r="J287" s="32" t="n">
        <f aca="false">VLOOKUP(D287,Assumption!$O$3:$Q$103,IF('thong tin khach hang'!$B$3="Nam",2,3),0)/12*P287</f>
        <v>0</v>
      </c>
      <c r="K287" s="2" t="n">
        <v>20000</v>
      </c>
      <c r="L287" s="31" t="n">
        <f aca="false">ROUND($L$1*(E287+I287-J287-K287),0)</f>
        <v>38066831</v>
      </c>
      <c r="M287" s="31" t="n">
        <f aca="false">E287+I287-J287-K287+L287</f>
        <v>6770619370.38477</v>
      </c>
      <c r="N287" s="32" t="n">
        <f aca="false">HLOOKUP(ROUND(AVERAGE(M275:M286)/10^6,0),Assumption!$B$2:$E$3,2,1)*MAX((AVERAGE(M275:M286)-250*10^6),0)</f>
        <v>36245656.0257391</v>
      </c>
      <c r="O287" s="31" t="n">
        <f aca="false">M287+N287</f>
        <v>6806865026.41051</v>
      </c>
      <c r="P287" s="31" t="n">
        <f aca="false">IF(A287=1,SA,MAX(0,SA-M286))</f>
        <v>0</v>
      </c>
      <c r="S287" s="2" t="n">
        <v>0</v>
      </c>
      <c r="T287" s="2" t="n">
        <v>0</v>
      </c>
      <c r="U287" s="2" t="n">
        <v>0</v>
      </c>
      <c r="V287" s="33" t="n">
        <v>1</v>
      </c>
    </row>
    <row r="288" customFormat="false" ht="15.75" hidden="false" customHeight="true" outlineLevel="0" collapsed="false">
      <c r="A288" s="2" t="n">
        <v>286</v>
      </c>
      <c r="B288" s="2" t="n">
        <v>24</v>
      </c>
      <c r="C288" s="2" t="n">
        <f aca="false">A288-(B288-1)*12</f>
        <v>10</v>
      </c>
      <c r="D288" s="2" t="n">
        <f aca="false">'thong tin khach hang'!$B$4+B288-1</f>
        <v>25</v>
      </c>
      <c r="E288" s="31" t="n">
        <f aca="false">IF(A288=1,0,O287)</f>
        <v>6806865026.41051</v>
      </c>
      <c r="F288" s="2" t="n">
        <f aca="true">TP*VLOOKUP('thong tin khach hang'!$E$10,$X$2:$Z$5,3,0)*OFFSET($S288,0,VLOOKUP('thong tin khach hang'!$E$10,$X$2:$Z$5,2,0))</f>
        <v>0</v>
      </c>
      <c r="G288" s="2" t="n">
        <f aca="true">EP*VLOOKUP('thong tin khach hang'!$E$10,$X$2:$Z$5,3,0)*OFFSET($S288,0,VLOOKUP('thong tin khach hang'!$E$10,$X$2:$Z$5,2,0))</f>
        <v>0</v>
      </c>
      <c r="H288" s="2" t="n">
        <f aca="false">F288*HLOOKUP(B288,Assumption!$A$10:$G$12,2,1)+G288*HLOOKUP(B288,Assumption!$A$10:$G$12,3,1)</f>
        <v>0</v>
      </c>
      <c r="I288" s="2" t="n">
        <f aca="false">F288+G288-H288</f>
        <v>0</v>
      </c>
      <c r="J288" s="32" t="n">
        <f aca="false">VLOOKUP(D288,Assumption!$O$3:$Q$103,IF('thong tin khach hang'!$B$3="Nam",2,3),0)/12*P288</f>
        <v>0</v>
      </c>
      <c r="K288" s="2" t="n">
        <v>20000</v>
      </c>
      <c r="L288" s="31" t="n">
        <f aca="false">ROUND($L$1*(E288+I288-J288-K288),0)</f>
        <v>38486891</v>
      </c>
      <c r="M288" s="31" t="n">
        <f aca="false">E288+I288-J288-K288+L288</f>
        <v>6845331917.41051</v>
      </c>
      <c r="N288" s="32" t="n">
        <f aca="false">HLOOKUP(ROUND(AVERAGE(M276:M287)/10^6,0),Assumption!$B$2:$E$3,2,1)*MAX((AVERAGE(M276:M287)-250*10^6),0)</f>
        <v>36690506.5243188</v>
      </c>
      <c r="O288" s="31" t="n">
        <f aca="false">M288+N288</f>
        <v>6882022423.93482</v>
      </c>
      <c r="P288" s="31" t="n">
        <f aca="false">IF(A288=1,SA,MAX(0,SA-M287))</f>
        <v>0</v>
      </c>
      <c r="S288" s="2" t="n">
        <v>0</v>
      </c>
      <c r="T288" s="2" t="n">
        <v>0</v>
      </c>
      <c r="U288" s="2" t="n">
        <v>1</v>
      </c>
      <c r="V288" s="33" t="n">
        <v>1</v>
      </c>
    </row>
    <row r="289" customFormat="false" ht="15.75" hidden="false" customHeight="true" outlineLevel="0" collapsed="false">
      <c r="A289" s="2" t="n">
        <v>287</v>
      </c>
      <c r="B289" s="2" t="n">
        <v>24</v>
      </c>
      <c r="C289" s="2" t="n">
        <f aca="false">A289-(B289-1)*12</f>
        <v>11</v>
      </c>
      <c r="D289" s="2" t="n">
        <f aca="false">'thong tin khach hang'!$B$4+B289-1</f>
        <v>25</v>
      </c>
      <c r="E289" s="31" t="n">
        <f aca="false">IF(A289=1,0,O288)</f>
        <v>6882022423.93482</v>
      </c>
      <c r="F289" s="2" t="n">
        <f aca="true">TP*VLOOKUP('thong tin khach hang'!$E$10,$X$2:$Z$5,3,0)*OFFSET($S289,0,VLOOKUP('thong tin khach hang'!$E$10,$X$2:$Z$5,2,0))</f>
        <v>0</v>
      </c>
      <c r="G289" s="2" t="n">
        <f aca="true">EP*VLOOKUP('thong tin khach hang'!$E$10,$X$2:$Z$5,3,0)*OFFSET($S289,0,VLOOKUP('thong tin khach hang'!$E$10,$X$2:$Z$5,2,0))</f>
        <v>0</v>
      </c>
      <c r="H289" s="2" t="n">
        <f aca="false">F289*HLOOKUP(B289,Assumption!$A$10:$G$12,2,1)+G289*HLOOKUP(B289,Assumption!$A$10:$G$12,3,1)</f>
        <v>0</v>
      </c>
      <c r="I289" s="2" t="n">
        <f aca="false">F289+G289-H289</f>
        <v>0</v>
      </c>
      <c r="J289" s="32" t="n">
        <f aca="false">VLOOKUP(D289,Assumption!$O$3:$Q$103,IF('thong tin khach hang'!$B$3="Nam",2,3),0)/12*P289</f>
        <v>0</v>
      </c>
      <c r="K289" s="2" t="n">
        <v>20000</v>
      </c>
      <c r="L289" s="31" t="n">
        <f aca="false">ROUND($L$1*(E289+I289-J289-K289),0)</f>
        <v>38911842</v>
      </c>
      <c r="M289" s="31" t="n">
        <f aca="false">E289+I289-J289-K289+L289</f>
        <v>6920914265.93482</v>
      </c>
      <c r="N289" s="32" t="n">
        <f aca="false">HLOOKUP(ROUND(AVERAGE(M277:M288)/10^6,0),Assumption!$B$2:$E$3,2,1)*MAX((AVERAGE(M277:M288)-250*10^6),0)</f>
        <v>37140369.7805128</v>
      </c>
      <c r="O289" s="31" t="n">
        <f aca="false">M289+N289</f>
        <v>6958054635.71534</v>
      </c>
      <c r="P289" s="31" t="n">
        <f aca="false">IF(A289=1,SA,MAX(0,SA-M288))</f>
        <v>0</v>
      </c>
      <c r="S289" s="2" t="n">
        <v>0</v>
      </c>
      <c r="T289" s="2" t="n">
        <v>0</v>
      </c>
      <c r="U289" s="2" t="n">
        <v>0</v>
      </c>
      <c r="V289" s="33" t="n">
        <v>1</v>
      </c>
    </row>
    <row r="290" customFormat="false" ht="15.75" hidden="false" customHeight="true" outlineLevel="0" collapsed="false">
      <c r="A290" s="2" t="n">
        <v>288</v>
      </c>
      <c r="B290" s="2" t="n">
        <v>24</v>
      </c>
      <c r="C290" s="2" t="n">
        <f aca="false">A290-(B290-1)*12</f>
        <v>12</v>
      </c>
      <c r="D290" s="2" t="n">
        <f aca="false">'thong tin khach hang'!$B$4+B290-1</f>
        <v>25</v>
      </c>
      <c r="E290" s="31" t="n">
        <f aca="false">IF(A290=1,0,O289)</f>
        <v>6958054635.71534</v>
      </c>
      <c r="F290" s="2" t="n">
        <f aca="true">TP*VLOOKUP('thong tin khach hang'!$E$10,$X$2:$Z$5,3,0)*OFFSET($S290,0,VLOOKUP('thong tin khach hang'!$E$10,$X$2:$Z$5,2,0))</f>
        <v>0</v>
      </c>
      <c r="G290" s="2" t="n">
        <f aca="true">EP*VLOOKUP('thong tin khach hang'!$E$10,$X$2:$Z$5,3,0)*OFFSET($S290,0,VLOOKUP('thong tin khach hang'!$E$10,$X$2:$Z$5,2,0))</f>
        <v>0</v>
      </c>
      <c r="H290" s="2" t="n">
        <f aca="false">F290*HLOOKUP(B290,Assumption!$A$10:$G$12,2,1)+G290*HLOOKUP(B290,Assumption!$A$10:$G$12,3,1)</f>
        <v>0</v>
      </c>
      <c r="I290" s="2" t="n">
        <f aca="false">F290+G290-H290</f>
        <v>0</v>
      </c>
      <c r="J290" s="32" t="n">
        <f aca="false">VLOOKUP(D290,Assumption!$O$3:$Q$103,IF('thong tin khach hang'!$B$3="Nam",2,3),0)/12*P290</f>
        <v>0</v>
      </c>
      <c r="K290" s="2" t="n">
        <v>20000</v>
      </c>
      <c r="L290" s="31" t="n">
        <f aca="false">ROUND($L$1*(E290+I290-J290-K290),0)</f>
        <v>39341739</v>
      </c>
      <c r="M290" s="31" t="n">
        <f aca="false">E290+I290-J290-K290+L290</f>
        <v>6997376374.71534</v>
      </c>
      <c r="N290" s="32" t="n">
        <f aca="false">HLOOKUP(ROUND(AVERAGE(M278:M289)/10^6,0),Assumption!$B$2:$E$3,2,1)*MAX((AVERAGE(M278:M289)-250*10^6),0)</f>
        <v>37595302.2800419</v>
      </c>
      <c r="O290" s="31" t="n">
        <f aca="false">M290+N290</f>
        <v>7034971676.99538</v>
      </c>
      <c r="P290" s="31" t="n">
        <f aca="false">IF(A290=1,SA,MAX(0,SA-M289))</f>
        <v>0</v>
      </c>
      <c r="S290" s="2" t="n">
        <v>0</v>
      </c>
      <c r="T290" s="2" t="n">
        <v>0</v>
      </c>
      <c r="U290" s="2" t="n">
        <v>0</v>
      </c>
      <c r="V290" s="33" t="n">
        <v>1</v>
      </c>
    </row>
    <row r="291" customFormat="false" ht="15.75" hidden="false" customHeight="true" outlineLevel="0" collapsed="false">
      <c r="A291" s="2" t="n">
        <v>289</v>
      </c>
      <c r="B291" s="2" t="n">
        <v>25</v>
      </c>
      <c r="C291" s="2" t="n">
        <f aca="false">A291-(B291-1)*12</f>
        <v>1</v>
      </c>
      <c r="D291" s="2" t="n">
        <f aca="false">'thong tin khach hang'!$B$4+B291-1</f>
        <v>26</v>
      </c>
      <c r="E291" s="31" t="n">
        <f aca="false">IF(A291=1,0,O290)</f>
        <v>7034971676.99538</v>
      </c>
      <c r="F291" s="2" t="n">
        <f aca="true">TP*VLOOKUP('thong tin khach hang'!$E$10,$X$2:$Z$5,3,0)*OFFSET($S291,0,VLOOKUP('thong tin khach hang'!$E$10,$X$2:$Z$5,2,0))</f>
        <v>30000000</v>
      </c>
      <c r="G291" s="2" t="n">
        <f aca="true">EP*VLOOKUP('thong tin khach hang'!$E$10,$X$2:$Z$5,3,0)*OFFSET($S291,0,VLOOKUP('thong tin khach hang'!$E$10,$X$2:$Z$5,2,0))</f>
        <v>30000000</v>
      </c>
      <c r="H291" s="2" t="n">
        <f aca="false">F291*HLOOKUP(B291,Assumption!$A$10:$G$12,2,1)+G291*HLOOKUP(B291,Assumption!$A$10:$G$12,3,1)</f>
        <v>1500000</v>
      </c>
      <c r="I291" s="2" t="n">
        <f aca="false">F291+G291-H291</f>
        <v>58500000</v>
      </c>
      <c r="J291" s="32" t="n">
        <f aca="false">VLOOKUP(D291,Assumption!$O$3:$Q$103,IF('thong tin khach hang'!$B$3="Nam",2,3),0)/12*P291</f>
        <v>0</v>
      </c>
      <c r="K291" s="2" t="n">
        <v>20000</v>
      </c>
      <c r="L291" s="31" t="n">
        <f aca="false">ROUND($L$1*(E291+I291-J291-K291),0)</f>
        <v>40107407</v>
      </c>
      <c r="M291" s="31" t="n">
        <f aca="false">E291+I291-J291-K291+L291</f>
        <v>7133559083.99538</v>
      </c>
      <c r="N291" s="32" t="n">
        <f aca="false">HLOOKUP(ROUND(AVERAGE(M279:M290)/10^6,0),Assumption!$B$2:$E$3,2,1)*MAX((AVERAGE(M279:M290)-250*10^6),0)</f>
        <v>38055361.1454699</v>
      </c>
      <c r="O291" s="31" t="n">
        <f aca="false">M291+N291</f>
        <v>7171614445.14085</v>
      </c>
      <c r="P291" s="31" t="n">
        <f aca="false">IF(A291=1,SA,MAX(0,SA-M290))</f>
        <v>0</v>
      </c>
      <c r="S291" s="2" t="n">
        <v>1</v>
      </c>
      <c r="T291" s="2" t="n">
        <v>1</v>
      </c>
      <c r="U291" s="2" t="n">
        <v>1</v>
      </c>
      <c r="V291" s="33" t="n">
        <v>1</v>
      </c>
    </row>
    <row r="292" customFormat="false" ht="15.75" hidden="false" customHeight="true" outlineLevel="0" collapsed="false">
      <c r="A292" s="2" t="n">
        <v>290</v>
      </c>
      <c r="B292" s="2" t="n">
        <v>25</v>
      </c>
      <c r="C292" s="2" t="n">
        <f aca="false">A292-(B292-1)*12</f>
        <v>2</v>
      </c>
      <c r="D292" s="2" t="n">
        <f aca="false">'thong tin khach hang'!$B$4+B292-1</f>
        <v>26</v>
      </c>
      <c r="E292" s="31" t="n">
        <f aca="false">IF(A292=1,0,O291)</f>
        <v>7171614445.14085</v>
      </c>
      <c r="F292" s="2" t="n">
        <f aca="true">TP*VLOOKUP('thong tin khach hang'!$E$10,$X$2:$Z$5,3,0)*OFFSET($S292,0,VLOOKUP('thong tin khach hang'!$E$10,$X$2:$Z$5,2,0))</f>
        <v>0</v>
      </c>
      <c r="G292" s="2" t="n">
        <f aca="true">EP*VLOOKUP('thong tin khach hang'!$E$10,$X$2:$Z$5,3,0)*OFFSET($S292,0,VLOOKUP('thong tin khach hang'!$E$10,$X$2:$Z$5,2,0))</f>
        <v>0</v>
      </c>
      <c r="H292" s="2" t="n">
        <f aca="false">F292*HLOOKUP(B292,Assumption!$A$10:$G$12,2,1)+G292*HLOOKUP(B292,Assumption!$A$10:$G$12,3,1)</f>
        <v>0</v>
      </c>
      <c r="I292" s="2" t="n">
        <f aca="false">F292+G292-H292</f>
        <v>0</v>
      </c>
      <c r="J292" s="32" t="n">
        <f aca="false">VLOOKUP(D292,Assumption!$O$3:$Q$103,IF('thong tin khach hang'!$B$3="Nam",2,3),0)/12*P292</f>
        <v>0</v>
      </c>
      <c r="K292" s="2" t="n">
        <v>20000</v>
      </c>
      <c r="L292" s="31" t="n">
        <f aca="false">ROUND($L$1*(E292+I292-J292-K292),0)</f>
        <v>40549238</v>
      </c>
      <c r="M292" s="31" t="n">
        <f aca="false">E292+I292-J292-K292+L292</f>
        <v>7212143683.14085</v>
      </c>
      <c r="N292" s="32" t="n">
        <f aca="false">HLOOKUP(ROUND(AVERAGE(M280:M291)/10^6,0),Assumption!$B$2:$E$3,2,1)*MAX((AVERAGE(M280:M291)-250*10^6),0)</f>
        <v>38520604.1427573</v>
      </c>
      <c r="O292" s="31" t="n">
        <f aca="false">M292+N292</f>
        <v>7250664287.28361</v>
      </c>
      <c r="P292" s="31" t="n">
        <f aca="false">IF(A292=1,SA,MAX(0,SA-M291))</f>
        <v>0</v>
      </c>
      <c r="S292" s="2" t="n">
        <v>0</v>
      </c>
      <c r="T292" s="2" t="n">
        <v>0</v>
      </c>
      <c r="U292" s="2" t="n">
        <v>0</v>
      </c>
      <c r="V292" s="33" t="n">
        <v>1</v>
      </c>
    </row>
    <row r="293" customFormat="false" ht="15.75" hidden="false" customHeight="true" outlineLevel="0" collapsed="false">
      <c r="A293" s="2" t="n">
        <v>291</v>
      </c>
      <c r="B293" s="2" t="n">
        <v>25</v>
      </c>
      <c r="C293" s="2" t="n">
        <f aca="false">A293-(B293-1)*12</f>
        <v>3</v>
      </c>
      <c r="D293" s="2" t="n">
        <f aca="false">'thong tin khach hang'!$B$4+B293-1</f>
        <v>26</v>
      </c>
      <c r="E293" s="31" t="n">
        <f aca="false">IF(A293=1,0,O292)</f>
        <v>7250664287.28361</v>
      </c>
      <c r="F293" s="2" t="n">
        <f aca="true">TP*VLOOKUP('thong tin khach hang'!$E$10,$X$2:$Z$5,3,0)*OFFSET($S293,0,VLOOKUP('thong tin khach hang'!$E$10,$X$2:$Z$5,2,0))</f>
        <v>0</v>
      </c>
      <c r="G293" s="2" t="n">
        <f aca="true">EP*VLOOKUP('thong tin khach hang'!$E$10,$X$2:$Z$5,3,0)*OFFSET($S293,0,VLOOKUP('thong tin khach hang'!$E$10,$X$2:$Z$5,2,0))</f>
        <v>0</v>
      </c>
      <c r="H293" s="2" t="n">
        <f aca="false">F293*HLOOKUP(B293,Assumption!$A$10:$G$12,2,1)+G293*HLOOKUP(B293,Assumption!$A$10:$G$12,3,1)</f>
        <v>0</v>
      </c>
      <c r="I293" s="2" t="n">
        <f aca="false">F293+G293-H293</f>
        <v>0</v>
      </c>
      <c r="J293" s="32" t="n">
        <f aca="false">VLOOKUP(D293,Assumption!$O$3:$Q$103,IF('thong tin khach hang'!$B$3="Nam",2,3),0)/12*P293</f>
        <v>0</v>
      </c>
      <c r="K293" s="2" t="n">
        <v>20000</v>
      </c>
      <c r="L293" s="31" t="n">
        <f aca="false">ROUND($L$1*(E293+I293-J293-K293),0)</f>
        <v>40996197</v>
      </c>
      <c r="M293" s="31" t="n">
        <f aca="false">E293+I293-J293-K293+L293</f>
        <v>7291640484.28361</v>
      </c>
      <c r="N293" s="32" t="n">
        <f aca="false">HLOOKUP(ROUND(AVERAGE(M281:M292)/10^6,0),Assumption!$B$2:$E$3,2,1)*MAX((AVERAGE(M281:M292)-250*10^6),0)</f>
        <v>38991089.6893545</v>
      </c>
      <c r="O293" s="31" t="n">
        <f aca="false">M293+N293</f>
        <v>7330631573.97296</v>
      </c>
      <c r="P293" s="31" t="n">
        <f aca="false">IF(A293=1,SA,MAX(0,SA-M292))</f>
        <v>0</v>
      </c>
      <c r="S293" s="2" t="n">
        <v>0</v>
      </c>
      <c r="T293" s="2" t="n">
        <v>0</v>
      </c>
      <c r="U293" s="2" t="n">
        <v>0</v>
      </c>
      <c r="V293" s="33" t="n">
        <v>1</v>
      </c>
    </row>
    <row r="294" customFormat="false" ht="15.75" hidden="false" customHeight="true" outlineLevel="0" collapsed="false">
      <c r="A294" s="2" t="n">
        <v>292</v>
      </c>
      <c r="B294" s="2" t="n">
        <v>25</v>
      </c>
      <c r="C294" s="2" t="n">
        <f aca="false">A294-(B294-1)*12</f>
        <v>4</v>
      </c>
      <c r="D294" s="2" t="n">
        <f aca="false">'thong tin khach hang'!$B$4+B294-1</f>
        <v>26</v>
      </c>
      <c r="E294" s="31" t="n">
        <f aca="false">IF(A294=1,0,O293)</f>
        <v>7330631573.97296</v>
      </c>
      <c r="F294" s="2" t="n">
        <f aca="true">TP*VLOOKUP('thong tin khach hang'!$E$10,$X$2:$Z$5,3,0)*OFFSET($S294,0,VLOOKUP('thong tin khach hang'!$E$10,$X$2:$Z$5,2,0))</f>
        <v>0</v>
      </c>
      <c r="G294" s="2" t="n">
        <f aca="true">EP*VLOOKUP('thong tin khach hang'!$E$10,$X$2:$Z$5,3,0)*OFFSET($S294,0,VLOOKUP('thong tin khach hang'!$E$10,$X$2:$Z$5,2,0))</f>
        <v>0</v>
      </c>
      <c r="H294" s="2" t="n">
        <f aca="false">F294*HLOOKUP(B294,Assumption!$A$10:$G$12,2,1)+G294*HLOOKUP(B294,Assumption!$A$10:$G$12,3,1)</f>
        <v>0</v>
      </c>
      <c r="I294" s="2" t="n">
        <f aca="false">F294+G294-H294</f>
        <v>0</v>
      </c>
      <c r="J294" s="32" t="n">
        <f aca="false">VLOOKUP(D294,Assumption!$O$3:$Q$103,IF('thong tin khach hang'!$B$3="Nam",2,3),0)/12*P294</f>
        <v>0</v>
      </c>
      <c r="K294" s="2" t="n">
        <v>20000</v>
      </c>
      <c r="L294" s="31" t="n">
        <f aca="false">ROUND($L$1*(E294+I294-J294-K294),0)</f>
        <v>41448344</v>
      </c>
      <c r="M294" s="31" t="n">
        <f aca="false">E294+I294-J294-K294+L294</f>
        <v>7372059917.97296</v>
      </c>
      <c r="N294" s="32" t="n">
        <f aca="false">HLOOKUP(ROUND(AVERAGE(M282:M293)/10^6,0),Assumption!$B$2:$E$3,2,1)*MAX((AVERAGE(M282:M293)-250*10^6),0)</f>
        <v>39466876.8603358</v>
      </c>
      <c r="O294" s="31" t="n">
        <f aca="false">M294+N294</f>
        <v>7411526794.8333</v>
      </c>
      <c r="P294" s="31" t="n">
        <f aca="false">IF(A294=1,SA,MAX(0,SA-M293))</f>
        <v>0</v>
      </c>
      <c r="S294" s="2" t="n">
        <v>0</v>
      </c>
      <c r="T294" s="2" t="n">
        <v>0</v>
      </c>
      <c r="U294" s="2" t="n">
        <v>1</v>
      </c>
      <c r="V294" s="33" t="n">
        <v>1</v>
      </c>
    </row>
    <row r="295" customFormat="false" ht="15.75" hidden="false" customHeight="true" outlineLevel="0" collapsed="false">
      <c r="A295" s="2" t="n">
        <v>293</v>
      </c>
      <c r="B295" s="2" t="n">
        <v>25</v>
      </c>
      <c r="C295" s="2" t="n">
        <f aca="false">A295-(B295-1)*12</f>
        <v>5</v>
      </c>
      <c r="D295" s="2" t="n">
        <f aca="false">'thong tin khach hang'!$B$4+B295-1</f>
        <v>26</v>
      </c>
      <c r="E295" s="31" t="n">
        <f aca="false">IF(A295=1,0,O294)</f>
        <v>7411526794.8333</v>
      </c>
      <c r="F295" s="2" t="n">
        <f aca="true">TP*VLOOKUP('thong tin khach hang'!$E$10,$X$2:$Z$5,3,0)*OFFSET($S295,0,VLOOKUP('thong tin khach hang'!$E$10,$X$2:$Z$5,2,0))</f>
        <v>0</v>
      </c>
      <c r="G295" s="2" t="n">
        <f aca="true">EP*VLOOKUP('thong tin khach hang'!$E$10,$X$2:$Z$5,3,0)*OFFSET($S295,0,VLOOKUP('thong tin khach hang'!$E$10,$X$2:$Z$5,2,0))</f>
        <v>0</v>
      </c>
      <c r="H295" s="2" t="n">
        <f aca="false">F295*HLOOKUP(B295,Assumption!$A$10:$G$12,2,1)+G295*HLOOKUP(B295,Assumption!$A$10:$G$12,3,1)</f>
        <v>0</v>
      </c>
      <c r="I295" s="2" t="n">
        <f aca="false">F295+G295-H295</f>
        <v>0</v>
      </c>
      <c r="J295" s="32" t="n">
        <f aca="false">VLOOKUP(D295,Assumption!$O$3:$Q$103,IF('thong tin khach hang'!$B$3="Nam",2,3),0)/12*P295</f>
        <v>0</v>
      </c>
      <c r="K295" s="2" t="n">
        <v>20000</v>
      </c>
      <c r="L295" s="31" t="n">
        <f aca="false">ROUND($L$1*(E295+I295-J295-K295),0)</f>
        <v>41905737</v>
      </c>
      <c r="M295" s="31" t="n">
        <f aca="false">E295+I295-J295-K295+L295</f>
        <v>7453412531.8333</v>
      </c>
      <c r="N295" s="32" t="n">
        <f aca="false">HLOOKUP(ROUND(AVERAGE(M283:M294)/10^6,0),Assumption!$B$2:$E$3,2,1)*MAX((AVERAGE(M283:M294)-250*10^6),0)</f>
        <v>39948025.396575</v>
      </c>
      <c r="O295" s="31" t="n">
        <f aca="false">M295+N295</f>
        <v>7493360557.22987</v>
      </c>
      <c r="P295" s="31" t="n">
        <f aca="false">IF(A295=1,SA,MAX(0,SA-M294))</f>
        <v>0</v>
      </c>
      <c r="S295" s="2" t="n">
        <v>0</v>
      </c>
      <c r="T295" s="2" t="n">
        <v>0</v>
      </c>
      <c r="U295" s="2" t="n">
        <v>0</v>
      </c>
      <c r="V295" s="33" t="n">
        <v>1</v>
      </c>
    </row>
    <row r="296" customFormat="false" ht="15.75" hidden="false" customHeight="true" outlineLevel="0" collapsed="false">
      <c r="A296" s="2" t="n">
        <v>294</v>
      </c>
      <c r="B296" s="2" t="n">
        <v>25</v>
      </c>
      <c r="C296" s="2" t="n">
        <f aca="false">A296-(B296-1)*12</f>
        <v>6</v>
      </c>
      <c r="D296" s="2" t="n">
        <f aca="false">'thong tin khach hang'!$B$4+B296-1</f>
        <v>26</v>
      </c>
      <c r="E296" s="31" t="n">
        <f aca="false">IF(A296=1,0,O295)</f>
        <v>7493360557.22987</v>
      </c>
      <c r="F296" s="2" t="n">
        <f aca="true">TP*VLOOKUP('thong tin khach hang'!$E$10,$X$2:$Z$5,3,0)*OFFSET($S296,0,VLOOKUP('thong tin khach hang'!$E$10,$X$2:$Z$5,2,0))</f>
        <v>0</v>
      </c>
      <c r="G296" s="2" t="n">
        <f aca="true">EP*VLOOKUP('thong tin khach hang'!$E$10,$X$2:$Z$5,3,0)*OFFSET($S296,0,VLOOKUP('thong tin khach hang'!$E$10,$X$2:$Z$5,2,0))</f>
        <v>0</v>
      </c>
      <c r="H296" s="2" t="n">
        <f aca="false">F296*HLOOKUP(B296,Assumption!$A$10:$G$12,2,1)+G296*HLOOKUP(B296,Assumption!$A$10:$G$12,3,1)</f>
        <v>0</v>
      </c>
      <c r="I296" s="2" t="n">
        <f aca="false">F296+G296-H296</f>
        <v>0</v>
      </c>
      <c r="J296" s="32" t="n">
        <f aca="false">VLOOKUP(D296,Assumption!$O$3:$Q$103,IF('thong tin khach hang'!$B$3="Nam",2,3),0)/12*P296</f>
        <v>0</v>
      </c>
      <c r="K296" s="2" t="n">
        <v>20000</v>
      </c>
      <c r="L296" s="31" t="n">
        <f aca="false">ROUND($L$1*(E296+I296-J296-K296),0)</f>
        <v>42368437</v>
      </c>
      <c r="M296" s="31" t="n">
        <f aca="false">E296+I296-J296-K296+L296</f>
        <v>7535708994.22987</v>
      </c>
      <c r="N296" s="32" t="n">
        <f aca="false">HLOOKUP(ROUND(AVERAGE(M284:M295)/10^6,0),Assumption!$B$2:$E$3,2,1)*MAX((AVERAGE(M284:M295)-250*10^6),0)</f>
        <v>40434595.7119611</v>
      </c>
      <c r="O296" s="31" t="n">
        <f aca="false">M296+N296</f>
        <v>7576143589.94183</v>
      </c>
      <c r="P296" s="31" t="n">
        <f aca="false">IF(A296=1,SA,MAX(0,SA-M295))</f>
        <v>0</v>
      </c>
      <c r="S296" s="2" t="n">
        <v>0</v>
      </c>
      <c r="T296" s="2" t="n">
        <v>0</v>
      </c>
      <c r="U296" s="2" t="n">
        <v>0</v>
      </c>
      <c r="V296" s="33" t="n">
        <v>1</v>
      </c>
    </row>
    <row r="297" customFormat="false" ht="15.75" hidden="false" customHeight="true" outlineLevel="0" collapsed="false">
      <c r="A297" s="2" t="n">
        <v>295</v>
      </c>
      <c r="B297" s="2" t="n">
        <v>25</v>
      </c>
      <c r="C297" s="2" t="n">
        <f aca="false">A297-(B297-1)*12</f>
        <v>7</v>
      </c>
      <c r="D297" s="2" t="n">
        <f aca="false">'thong tin khach hang'!$B$4+B297-1</f>
        <v>26</v>
      </c>
      <c r="E297" s="31" t="n">
        <f aca="false">IF(A297=1,0,O296)</f>
        <v>7576143589.94183</v>
      </c>
      <c r="F297" s="2" t="n">
        <f aca="true">TP*VLOOKUP('thong tin khach hang'!$E$10,$X$2:$Z$5,3,0)*OFFSET($S297,0,VLOOKUP('thong tin khach hang'!$E$10,$X$2:$Z$5,2,0))</f>
        <v>0</v>
      </c>
      <c r="G297" s="2" t="n">
        <f aca="true">EP*VLOOKUP('thong tin khach hang'!$E$10,$X$2:$Z$5,3,0)*OFFSET($S297,0,VLOOKUP('thong tin khach hang'!$E$10,$X$2:$Z$5,2,0))</f>
        <v>0</v>
      </c>
      <c r="H297" s="2" t="n">
        <f aca="false">F297*HLOOKUP(B297,Assumption!$A$10:$G$12,2,1)+G297*HLOOKUP(B297,Assumption!$A$10:$G$12,3,1)</f>
        <v>0</v>
      </c>
      <c r="I297" s="2" t="n">
        <f aca="false">F297+G297-H297</f>
        <v>0</v>
      </c>
      <c r="J297" s="32" t="n">
        <f aca="false">VLOOKUP(D297,Assumption!$O$3:$Q$103,IF('thong tin khach hang'!$B$3="Nam",2,3),0)/12*P297</f>
        <v>0</v>
      </c>
      <c r="K297" s="2" t="n">
        <v>20000</v>
      </c>
      <c r="L297" s="31" t="n">
        <f aca="false">ROUND($L$1*(E297+I297-J297-K297),0)</f>
        <v>42836504</v>
      </c>
      <c r="M297" s="31" t="n">
        <f aca="false">E297+I297-J297-K297+L297</f>
        <v>7618960093.94183</v>
      </c>
      <c r="N297" s="32" t="n">
        <f aca="false">HLOOKUP(ROUND(AVERAGE(M285:M296)/10^6,0),Assumption!$B$2:$E$3,2,1)*MAX((AVERAGE(M285:M296)-250*10^6),0)</f>
        <v>40926648.901157</v>
      </c>
      <c r="O297" s="31" t="n">
        <f aca="false">M297+N297</f>
        <v>7659886742.84299</v>
      </c>
      <c r="P297" s="31" t="n">
        <f aca="false">IF(A297=1,SA,MAX(0,SA-M296))</f>
        <v>0</v>
      </c>
      <c r="S297" s="2" t="n">
        <v>0</v>
      </c>
      <c r="T297" s="2" t="n">
        <v>1</v>
      </c>
      <c r="U297" s="2" t="n">
        <v>1</v>
      </c>
      <c r="V297" s="33" t="n">
        <v>1</v>
      </c>
    </row>
    <row r="298" customFormat="false" ht="15.75" hidden="false" customHeight="true" outlineLevel="0" collapsed="false">
      <c r="A298" s="2" t="n">
        <v>296</v>
      </c>
      <c r="B298" s="2" t="n">
        <v>25</v>
      </c>
      <c r="C298" s="2" t="n">
        <f aca="false">A298-(B298-1)*12</f>
        <v>8</v>
      </c>
      <c r="D298" s="2" t="n">
        <f aca="false">'thong tin khach hang'!$B$4+B298-1</f>
        <v>26</v>
      </c>
      <c r="E298" s="31" t="n">
        <f aca="false">IF(A298=1,0,O297)</f>
        <v>7659886742.84299</v>
      </c>
      <c r="F298" s="2" t="n">
        <f aca="true">TP*VLOOKUP('thong tin khach hang'!$E$10,$X$2:$Z$5,3,0)*OFFSET($S298,0,VLOOKUP('thong tin khach hang'!$E$10,$X$2:$Z$5,2,0))</f>
        <v>0</v>
      </c>
      <c r="G298" s="2" t="n">
        <f aca="true">EP*VLOOKUP('thong tin khach hang'!$E$10,$X$2:$Z$5,3,0)*OFFSET($S298,0,VLOOKUP('thong tin khach hang'!$E$10,$X$2:$Z$5,2,0))</f>
        <v>0</v>
      </c>
      <c r="H298" s="2" t="n">
        <f aca="false">F298*HLOOKUP(B298,Assumption!$A$10:$G$12,2,1)+G298*HLOOKUP(B298,Assumption!$A$10:$G$12,3,1)</f>
        <v>0</v>
      </c>
      <c r="I298" s="2" t="n">
        <f aca="false">F298+G298-H298</f>
        <v>0</v>
      </c>
      <c r="J298" s="32" t="n">
        <f aca="false">VLOOKUP(D298,Assumption!$O$3:$Q$103,IF('thong tin khach hang'!$B$3="Nam",2,3),0)/12*P298</f>
        <v>0</v>
      </c>
      <c r="K298" s="2" t="n">
        <v>20000</v>
      </c>
      <c r="L298" s="31" t="n">
        <f aca="false">ROUND($L$1*(E298+I298-J298-K298),0)</f>
        <v>43310000</v>
      </c>
      <c r="M298" s="31" t="n">
        <f aca="false">E298+I298-J298-K298+L298</f>
        <v>7703176742.84299</v>
      </c>
      <c r="N298" s="32" t="n">
        <f aca="false">HLOOKUP(ROUND(AVERAGE(M286:M297)/10^6,0),Assumption!$B$2:$E$3,2,1)*MAX((AVERAGE(M286:M297)-250*10^6),0)</f>
        <v>41424246.7473996</v>
      </c>
      <c r="O298" s="31" t="n">
        <f aca="false">M298+N298</f>
        <v>7744600989.59039</v>
      </c>
      <c r="P298" s="31" t="n">
        <f aca="false">IF(A298=1,SA,MAX(0,SA-M297))</f>
        <v>0</v>
      </c>
      <c r="S298" s="2" t="n">
        <v>0</v>
      </c>
      <c r="T298" s="2" t="n">
        <v>0</v>
      </c>
      <c r="U298" s="2" t="n">
        <v>0</v>
      </c>
      <c r="V298" s="33" t="n">
        <v>1</v>
      </c>
    </row>
    <row r="299" customFormat="false" ht="15.75" hidden="false" customHeight="true" outlineLevel="0" collapsed="false">
      <c r="A299" s="2" t="n">
        <v>297</v>
      </c>
      <c r="B299" s="2" t="n">
        <v>25</v>
      </c>
      <c r="C299" s="2" t="n">
        <f aca="false">A299-(B299-1)*12</f>
        <v>9</v>
      </c>
      <c r="D299" s="2" t="n">
        <f aca="false">'thong tin khach hang'!$B$4+B299-1</f>
        <v>26</v>
      </c>
      <c r="E299" s="31" t="n">
        <f aca="false">IF(A299=1,0,O298)</f>
        <v>7744600989.59039</v>
      </c>
      <c r="F299" s="2" t="n">
        <f aca="true">TP*VLOOKUP('thong tin khach hang'!$E$10,$X$2:$Z$5,3,0)*OFFSET($S299,0,VLOOKUP('thong tin khach hang'!$E$10,$X$2:$Z$5,2,0))</f>
        <v>0</v>
      </c>
      <c r="G299" s="2" t="n">
        <f aca="true">EP*VLOOKUP('thong tin khach hang'!$E$10,$X$2:$Z$5,3,0)*OFFSET($S299,0,VLOOKUP('thong tin khach hang'!$E$10,$X$2:$Z$5,2,0))</f>
        <v>0</v>
      </c>
      <c r="H299" s="2" t="n">
        <f aca="false">F299*HLOOKUP(B299,Assumption!$A$10:$G$12,2,1)+G299*HLOOKUP(B299,Assumption!$A$10:$G$12,3,1)</f>
        <v>0</v>
      </c>
      <c r="I299" s="2" t="n">
        <f aca="false">F299+G299-H299</f>
        <v>0</v>
      </c>
      <c r="J299" s="32" t="n">
        <f aca="false">VLOOKUP(D299,Assumption!$O$3:$Q$103,IF('thong tin khach hang'!$B$3="Nam",2,3),0)/12*P299</f>
        <v>0</v>
      </c>
      <c r="K299" s="2" t="n">
        <v>20000</v>
      </c>
      <c r="L299" s="31" t="n">
        <f aca="false">ROUND($L$1*(E299+I299-J299-K299),0)</f>
        <v>43788987</v>
      </c>
      <c r="M299" s="31" t="n">
        <f aca="false">E299+I299-J299-K299+L299</f>
        <v>7788369976.59039</v>
      </c>
      <c r="N299" s="32" t="n">
        <f aca="false">HLOOKUP(ROUND(AVERAGE(M287:M298)/10^6,0),Assumption!$B$2:$E$3,2,1)*MAX((AVERAGE(M287:M298)-250*10^6),0)</f>
        <v>41927451.7303431</v>
      </c>
      <c r="O299" s="31" t="n">
        <f aca="false">M299+N299</f>
        <v>7830297428.32073</v>
      </c>
      <c r="P299" s="31" t="n">
        <f aca="false">IF(A299=1,SA,MAX(0,SA-M298))</f>
        <v>0</v>
      </c>
      <c r="S299" s="2" t="n">
        <v>0</v>
      </c>
      <c r="T299" s="2" t="n">
        <v>0</v>
      </c>
      <c r="U299" s="2" t="n">
        <v>0</v>
      </c>
      <c r="V299" s="33" t="n">
        <v>1</v>
      </c>
    </row>
    <row r="300" customFormat="false" ht="15.75" hidden="false" customHeight="true" outlineLevel="0" collapsed="false">
      <c r="A300" s="2" t="n">
        <v>298</v>
      </c>
      <c r="B300" s="2" t="n">
        <v>25</v>
      </c>
      <c r="C300" s="2" t="n">
        <f aca="false">A300-(B300-1)*12</f>
        <v>10</v>
      </c>
      <c r="D300" s="2" t="n">
        <f aca="false">'thong tin khach hang'!$B$4+B300-1</f>
        <v>26</v>
      </c>
      <c r="E300" s="31" t="n">
        <f aca="false">IF(A300=1,0,O299)</f>
        <v>7830297428.32073</v>
      </c>
      <c r="F300" s="2" t="n">
        <f aca="true">TP*VLOOKUP('thong tin khach hang'!$E$10,$X$2:$Z$5,3,0)*OFFSET($S300,0,VLOOKUP('thong tin khach hang'!$E$10,$X$2:$Z$5,2,0))</f>
        <v>0</v>
      </c>
      <c r="G300" s="2" t="n">
        <f aca="true">EP*VLOOKUP('thong tin khach hang'!$E$10,$X$2:$Z$5,3,0)*OFFSET($S300,0,VLOOKUP('thong tin khach hang'!$E$10,$X$2:$Z$5,2,0))</f>
        <v>0</v>
      </c>
      <c r="H300" s="2" t="n">
        <f aca="false">F300*HLOOKUP(B300,Assumption!$A$10:$G$12,2,1)+G300*HLOOKUP(B300,Assumption!$A$10:$G$12,3,1)</f>
        <v>0</v>
      </c>
      <c r="I300" s="2" t="n">
        <f aca="false">F300+G300-H300</f>
        <v>0</v>
      </c>
      <c r="J300" s="32" t="n">
        <f aca="false">VLOOKUP(D300,Assumption!$O$3:$Q$103,IF('thong tin khach hang'!$B$3="Nam",2,3),0)/12*P300</f>
        <v>0</v>
      </c>
      <c r="K300" s="2" t="n">
        <v>20000</v>
      </c>
      <c r="L300" s="31" t="n">
        <f aca="false">ROUND($L$1*(E300+I300-J300-K300),0)</f>
        <v>44273527</v>
      </c>
      <c r="M300" s="31" t="n">
        <f aca="false">E300+I300-J300-K300+L300</f>
        <v>7874550955.32073</v>
      </c>
      <c r="N300" s="32" t="n">
        <f aca="false">HLOOKUP(ROUND(AVERAGE(M288:M299)/10^6,0),Assumption!$B$2:$E$3,2,1)*MAX((AVERAGE(M288:M299)-250*10^6),0)</f>
        <v>42436327.0334459</v>
      </c>
      <c r="O300" s="31" t="n">
        <f aca="false">M300+N300</f>
        <v>7916987282.35418</v>
      </c>
      <c r="P300" s="31" t="n">
        <f aca="false">IF(A300=1,SA,MAX(0,SA-M299))</f>
        <v>0</v>
      </c>
      <c r="S300" s="2" t="n">
        <v>0</v>
      </c>
      <c r="T300" s="2" t="n">
        <v>0</v>
      </c>
      <c r="U300" s="2" t="n">
        <v>1</v>
      </c>
      <c r="V300" s="33" t="n">
        <v>1</v>
      </c>
    </row>
    <row r="301" customFormat="false" ht="15.75" hidden="false" customHeight="true" outlineLevel="0" collapsed="false">
      <c r="A301" s="2" t="n">
        <v>299</v>
      </c>
      <c r="B301" s="2" t="n">
        <v>25</v>
      </c>
      <c r="C301" s="2" t="n">
        <f aca="false">A301-(B301-1)*12</f>
        <v>11</v>
      </c>
      <c r="D301" s="2" t="n">
        <f aca="false">'thong tin khach hang'!$B$4+B301-1</f>
        <v>26</v>
      </c>
      <c r="E301" s="31" t="n">
        <f aca="false">IF(A301=1,0,O300)</f>
        <v>7916987282.35418</v>
      </c>
      <c r="F301" s="2" t="n">
        <f aca="true">TP*VLOOKUP('thong tin khach hang'!$E$10,$X$2:$Z$5,3,0)*OFFSET($S301,0,VLOOKUP('thong tin khach hang'!$E$10,$X$2:$Z$5,2,0))</f>
        <v>0</v>
      </c>
      <c r="G301" s="2" t="n">
        <f aca="true">EP*VLOOKUP('thong tin khach hang'!$E$10,$X$2:$Z$5,3,0)*OFFSET($S301,0,VLOOKUP('thong tin khach hang'!$E$10,$X$2:$Z$5,2,0))</f>
        <v>0</v>
      </c>
      <c r="H301" s="2" t="n">
        <f aca="false">F301*HLOOKUP(B301,Assumption!$A$10:$G$12,2,1)+G301*HLOOKUP(B301,Assumption!$A$10:$G$12,3,1)</f>
        <v>0</v>
      </c>
      <c r="I301" s="2" t="n">
        <f aca="false">F301+G301-H301</f>
        <v>0</v>
      </c>
      <c r="J301" s="32" t="n">
        <f aca="false">VLOOKUP(D301,Assumption!$O$3:$Q$103,IF('thong tin khach hang'!$B$3="Nam",2,3),0)/12*P301</f>
        <v>0</v>
      </c>
      <c r="K301" s="2" t="n">
        <v>20000</v>
      </c>
      <c r="L301" s="31" t="n">
        <f aca="false">ROUND($L$1*(E301+I301-J301-K301),0)</f>
        <v>44763684</v>
      </c>
      <c r="M301" s="31" t="n">
        <f aca="false">E301+I301-J301-K301+L301</f>
        <v>7961730966.35418</v>
      </c>
      <c r="N301" s="32" t="n">
        <f aca="false">HLOOKUP(ROUND(AVERAGE(M289:M300)/10^6,0),Assumption!$B$2:$E$3,2,1)*MAX((AVERAGE(M289:M300)-250*10^6),0)</f>
        <v>42950936.552401</v>
      </c>
      <c r="O301" s="31" t="n">
        <f aca="false">M301+N301</f>
        <v>8004681902.90658</v>
      </c>
      <c r="P301" s="31" t="n">
        <f aca="false">IF(A301=1,SA,MAX(0,SA-M300))</f>
        <v>0</v>
      </c>
      <c r="S301" s="2" t="n">
        <v>0</v>
      </c>
      <c r="T301" s="2" t="n">
        <v>0</v>
      </c>
      <c r="U301" s="2" t="n">
        <v>0</v>
      </c>
      <c r="V301" s="33" t="n">
        <v>1</v>
      </c>
    </row>
    <row r="302" customFormat="false" ht="15.75" hidden="false" customHeight="true" outlineLevel="0" collapsed="false">
      <c r="A302" s="2" t="n">
        <v>300</v>
      </c>
      <c r="B302" s="2" t="n">
        <v>25</v>
      </c>
      <c r="C302" s="2" t="n">
        <f aca="false">A302-(B302-1)*12</f>
        <v>12</v>
      </c>
      <c r="D302" s="2" t="n">
        <f aca="false">'thong tin khach hang'!$B$4+B302-1</f>
        <v>26</v>
      </c>
      <c r="E302" s="31" t="n">
        <f aca="false">IF(A302=1,0,O301)</f>
        <v>8004681902.90658</v>
      </c>
      <c r="F302" s="2" t="n">
        <f aca="true">TP*VLOOKUP('thong tin khach hang'!$E$10,$X$2:$Z$5,3,0)*OFFSET($S302,0,VLOOKUP('thong tin khach hang'!$E$10,$X$2:$Z$5,2,0))</f>
        <v>0</v>
      </c>
      <c r="G302" s="2" t="n">
        <f aca="true">EP*VLOOKUP('thong tin khach hang'!$E$10,$X$2:$Z$5,3,0)*OFFSET($S302,0,VLOOKUP('thong tin khach hang'!$E$10,$X$2:$Z$5,2,0))</f>
        <v>0</v>
      </c>
      <c r="H302" s="2" t="n">
        <f aca="false">F302*HLOOKUP(B302,Assumption!$A$10:$G$12,2,1)+G302*HLOOKUP(B302,Assumption!$A$10:$G$12,3,1)</f>
        <v>0</v>
      </c>
      <c r="I302" s="2" t="n">
        <f aca="false">F302+G302-H302</f>
        <v>0</v>
      </c>
      <c r="J302" s="32" t="n">
        <f aca="false">VLOOKUP(D302,Assumption!$O$3:$Q$103,IF('thong tin khach hang'!$B$3="Nam",2,3),0)/12*P302</f>
        <v>0</v>
      </c>
      <c r="K302" s="2" t="n">
        <v>20000</v>
      </c>
      <c r="L302" s="31" t="n">
        <f aca="false">ROUND($L$1*(E302+I302-J302-K302),0)</f>
        <v>45259522</v>
      </c>
      <c r="M302" s="31" t="n">
        <f aca="false">E302+I302-J302-K302+L302</f>
        <v>8049921424.90658</v>
      </c>
      <c r="N302" s="32" t="n">
        <f aca="false">HLOOKUP(ROUND(AVERAGE(M290:M301)/10^6,0),Assumption!$B$2:$E$3,2,1)*MAX((AVERAGE(M290:M301)-250*10^6),0)</f>
        <v>43471344.9026107</v>
      </c>
      <c r="O302" s="31" t="n">
        <f aca="false">M302+N302</f>
        <v>8093392769.80919</v>
      </c>
      <c r="P302" s="31" t="n">
        <f aca="false">IF(A302=1,SA,MAX(0,SA-M301))</f>
        <v>0</v>
      </c>
      <c r="S302" s="2" t="n">
        <v>0</v>
      </c>
      <c r="T302" s="2" t="n">
        <v>0</v>
      </c>
      <c r="U302" s="2" t="n">
        <v>0</v>
      </c>
      <c r="V302" s="33" t="n">
        <v>1</v>
      </c>
    </row>
    <row r="303" customFormat="false" ht="15.75" hidden="false" customHeight="true" outlineLevel="0" collapsed="false">
      <c r="A303" s="2" t="n">
        <v>301</v>
      </c>
      <c r="B303" s="2" t="n">
        <v>26</v>
      </c>
      <c r="C303" s="2" t="n">
        <f aca="false">A303-(B303-1)*12</f>
        <v>1</v>
      </c>
      <c r="D303" s="2" t="n">
        <f aca="false">'thong tin khach hang'!$B$4+B303-1</f>
        <v>27</v>
      </c>
      <c r="E303" s="31" t="n">
        <f aca="false">IF(A303=1,0,O302)</f>
        <v>8093392769.80919</v>
      </c>
      <c r="F303" s="2" t="n">
        <f aca="true">TP*VLOOKUP('thong tin khach hang'!$E$10,$X$2:$Z$5,3,0)*OFFSET($S303,0,VLOOKUP('thong tin khach hang'!$E$10,$X$2:$Z$5,2,0))</f>
        <v>30000000</v>
      </c>
      <c r="G303" s="2" t="n">
        <f aca="true">EP*VLOOKUP('thong tin khach hang'!$E$10,$X$2:$Z$5,3,0)*OFFSET($S303,0,VLOOKUP('thong tin khach hang'!$E$10,$X$2:$Z$5,2,0))</f>
        <v>30000000</v>
      </c>
      <c r="H303" s="2" t="n">
        <f aca="false">F303*HLOOKUP(B303,Assumption!$A$10:$G$12,2,1)+G303*HLOOKUP(B303,Assumption!$A$10:$G$12,3,1)</f>
        <v>1500000</v>
      </c>
      <c r="I303" s="2" t="n">
        <f aca="false">F303+G303-H303</f>
        <v>58500000</v>
      </c>
      <c r="J303" s="32" t="n">
        <f aca="false">VLOOKUP(D303,Assumption!$O$3:$Q$103,IF('thong tin khach hang'!$B$3="Nam",2,3),0)/12*P303</f>
        <v>0</v>
      </c>
      <c r="K303" s="2" t="n">
        <v>20000</v>
      </c>
      <c r="L303" s="31" t="n">
        <f aca="false">ROUND($L$1*(E303+I303-J303-K303),0)</f>
        <v>46091874</v>
      </c>
      <c r="M303" s="31" t="n">
        <f aca="false">E303+I303-J303-K303+L303</f>
        <v>8197964643.80919</v>
      </c>
      <c r="N303" s="32" t="n">
        <f aca="false">HLOOKUP(ROUND(AVERAGE(M291:M302)/10^6,0),Assumption!$B$2:$E$3,2,1)*MAX((AVERAGE(M291:M302)-250*10^6),0)</f>
        <v>43997617.4277063</v>
      </c>
      <c r="O303" s="31" t="n">
        <f aca="false">M303+N303</f>
        <v>8241962261.2369</v>
      </c>
      <c r="P303" s="31" t="n">
        <f aca="false">IF(A303=1,SA,MAX(0,SA-M302))</f>
        <v>0</v>
      </c>
      <c r="S303" s="2" t="n">
        <v>1</v>
      </c>
      <c r="T303" s="2" t="n">
        <v>1</v>
      </c>
      <c r="U303" s="2" t="n">
        <v>1</v>
      </c>
      <c r="V303" s="33" t="n">
        <v>1</v>
      </c>
    </row>
    <row r="304" customFormat="false" ht="15.75" hidden="false" customHeight="true" outlineLevel="0" collapsed="false">
      <c r="A304" s="2" t="n">
        <v>302</v>
      </c>
      <c r="B304" s="2" t="n">
        <v>26</v>
      </c>
      <c r="C304" s="2" t="n">
        <f aca="false">A304-(B304-1)*12</f>
        <v>2</v>
      </c>
      <c r="D304" s="2" t="n">
        <f aca="false">'thong tin khach hang'!$B$4+B304-1</f>
        <v>27</v>
      </c>
      <c r="E304" s="31" t="n">
        <f aca="false">IF(A304=1,0,O303)</f>
        <v>8241962261.2369</v>
      </c>
      <c r="F304" s="2" t="n">
        <f aca="true">TP*VLOOKUP('thong tin khach hang'!$E$10,$X$2:$Z$5,3,0)*OFFSET($S304,0,VLOOKUP('thong tin khach hang'!$E$10,$X$2:$Z$5,2,0))</f>
        <v>0</v>
      </c>
      <c r="G304" s="2" t="n">
        <f aca="true">EP*VLOOKUP('thong tin khach hang'!$E$10,$X$2:$Z$5,3,0)*OFFSET($S304,0,VLOOKUP('thong tin khach hang'!$E$10,$X$2:$Z$5,2,0))</f>
        <v>0</v>
      </c>
      <c r="H304" s="2" t="n">
        <f aca="false">F304*HLOOKUP(B304,Assumption!$A$10:$G$12,2,1)+G304*HLOOKUP(B304,Assumption!$A$10:$G$12,3,1)</f>
        <v>0</v>
      </c>
      <c r="I304" s="2" t="n">
        <f aca="false">F304+G304-H304</f>
        <v>0</v>
      </c>
      <c r="J304" s="32" t="n">
        <f aca="false">VLOOKUP(D304,Assumption!$O$3:$Q$103,IF('thong tin khach hang'!$B$3="Nam",2,3),0)/12*P304</f>
        <v>0</v>
      </c>
      <c r="K304" s="2" t="n">
        <v>20000</v>
      </c>
      <c r="L304" s="31" t="n">
        <f aca="false">ROUND($L$1*(E304+I304-J304-K304),0)</f>
        <v>46601140</v>
      </c>
      <c r="M304" s="31" t="n">
        <f aca="false">E304+I304-J304-K304+L304</f>
        <v>8288543401.2369</v>
      </c>
      <c r="N304" s="32" t="n">
        <f aca="false">HLOOKUP(ROUND(AVERAGE(M292:M303)/10^6,0),Assumption!$B$2:$E$3,2,1)*MAX((AVERAGE(M292:M303)-250*10^6),0)</f>
        <v>44529820.2076132</v>
      </c>
      <c r="O304" s="31" t="n">
        <f aca="false">M304+N304</f>
        <v>8333073221.44451</v>
      </c>
      <c r="P304" s="31" t="n">
        <f aca="false">IF(A304=1,SA,MAX(0,SA-M303))</f>
        <v>0</v>
      </c>
      <c r="S304" s="2" t="n">
        <v>0</v>
      </c>
      <c r="T304" s="2" t="n">
        <v>0</v>
      </c>
      <c r="U304" s="2" t="n">
        <v>0</v>
      </c>
      <c r="V304" s="33" t="n">
        <v>1</v>
      </c>
    </row>
    <row r="305" customFormat="false" ht="15.75" hidden="false" customHeight="true" outlineLevel="0" collapsed="false">
      <c r="A305" s="2" t="n">
        <v>303</v>
      </c>
      <c r="B305" s="2" t="n">
        <v>26</v>
      </c>
      <c r="C305" s="2" t="n">
        <f aca="false">A305-(B305-1)*12</f>
        <v>3</v>
      </c>
      <c r="D305" s="2" t="n">
        <f aca="false">'thong tin khach hang'!$B$4+B305-1</f>
        <v>27</v>
      </c>
      <c r="E305" s="31" t="n">
        <f aca="false">IF(A305=1,0,O304)</f>
        <v>8333073221.44451</v>
      </c>
      <c r="F305" s="2" t="n">
        <f aca="true">TP*VLOOKUP('thong tin khach hang'!$E$10,$X$2:$Z$5,3,0)*OFFSET($S305,0,VLOOKUP('thong tin khach hang'!$E$10,$X$2:$Z$5,2,0))</f>
        <v>0</v>
      </c>
      <c r="G305" s="2" t="n">
        <f aca="true">EP*VLOOKUP('thong tin khach hang'!$E$10,$X$2:$Z$5,3,0)*OFFSET($S305,0,VLOOKUP('thong tin khach hang'!$E$10,$X$2:$Z$5,2,0))</f>
        <v>0</v>
      </c>
      <c r="H305" s="2" t="n">
        <f aca="false">F305*HLOOKUP(B305,Assumption!$A$10:$G$12,2,1)+G305*HLOOKUP(B305,Assumption!$A$10:$G$12,3,1)</f>
        <v>0</v>
      </c>
      <c r="I305" s="2" t="n">
        <f aca="false">F305+G305-H305</f>
        <v>0</v>
      </c>
      <c r="J305" s="32" t="n">
        <f aca="false">VLOOKUP(D305,Assumption!$O$3:$Q$103,IF('thong tin khach hang'!$B$3="Nam",2,3),0)/12*P305</f>
        <v>0</v>
      </c>
      <c r="K305" s="2" t="n">
        <v>20000</v>
      </c>
      <c r="L305" s="31" t="n">
        <f aca="false">ROUND($L$1*(E305+I305-J305-K305),0)</f>
        <v>47116294</v>
      </c>
      <c r="M305" s="31" t="n">
        <f aca="false">E305+I305-J305-K305+L305</f>
        <v>8380169515.44451</v>
      </c>
      <c r="N305" s="32" t="n">
        <f aca="false">HLOOKUP(ROUND(AVERAGE(M293:M304)/10^6,0),Assumption!$B$2:$E$3,2,1)*MAX((AVERAGE(M293:M304)-250*10^6),0)</f>
        <v>45068020.0666613</v>
      </c>
      <c r="O305" s="31" t="n">
        <f aca="false">M305+N305</f>
        <v>8425237535.51117</v>
      </c>
      <c r="P305" s="31" t="n">
        <f aca="false">IF(A305=1,SA,MAX(0,SA-M304))</f>
        <v>0</v>
      </c>
      <c r="S305" s="2" t="n">
        <v>0</v>
      </c>
      <c r="T305" s="2" t="n">
        <v>0</v>
      </c>
      <c r="U305" s="2" t="n">
        <v>0</v>
      </c>
      <c r="V305" s="33" t="n">
        <v>1</v>
      </c>
    </row>
    <row r="306" customFormat="false" ht="15.75" hidden="false" customHeight="true" outlineLevel="0" collapsed="false">
      <c r="A306" s="2" t="n">
        <v>304</v>
      </c>
      <c r="B306" s="2" t="n">
        <v>26</v>
      </c>
      <c r="C306" s="2" t="n">
        <f aca="false">A306-(B306-1)*12</f>
        <v>4</v>
      </c>
      <c r="D306" s="2" t="n">
        <f aca="false">'thong tin khach hang'!$B$4+B306-1</f>
        <v>27</v>
      </c>
      <c r="E306" s="31" t="n">
        <f aca="false">IF(A306=1,0,O305)</f>
        <v>8425237535.51117</v>
      </c>
      <c r="F306" s="2" t="n">
        <f aca="true">TP*VLOOKUP('thong tin khach hang'!$E$10,$X$2:$Z$5,3,0)*OFFSET($S306,0,VLOOKUP('thong tin khach hang'!$E$10,$X$2:$Z$5,2,0))</f>
        <v>0</v>
      </c>
      <c r="G306" s="2" t="n">
        <f aca="true">EP*VLOOKUP('thong tin khach hang'!$E$10,$X$2:$Z$5,3,0)*OFFSET($S306,0,VLOOKUP('thong tin khach hang'!$E$10,$X$2:$Z$5,2,0))</f>
        <v>0</v>
      </c>
      <c r="H306" s="2" t="n">
        <f aca="false">F306*HLOOKUP(B306,Assumption!$A$10:$G$12,2,1)+G306*HLOOKUP(B306,Assumption!$A$10:$G$12,3,1)</f>
        <v>0</v>
      </c>
      <c r="I306" s="2" t="n">
        <f aca="false">F306+G306-H306</f>
        <v>0</v>
      </c>
      <c r="J306" s="32" t="n">
        <f aca="false">VLOOKUP(D306,Assumption!$O$3:$Q$103,IF('thong tin khach hang'!$B$3="Nam",2,3),0)/12*P306</f>
        <v>0</v>
      </c>
      <c r="K306" s="2" t="n">
        <v>20000</v>
      </c>
      <c r="L306" s="31" t="n">
        <f aca="false">ROUND($L$1*(E306+I306-J306-K306),0)</f>
        <v>47637405</v>
      </c>
      <c r="M306" s="31" t="n">
        <f aca="false">E306+I306-J306-K306+L306</f>
        <v>8472854940.51117</v>
      </c>
      <c r="N306" s="32" t="n">
        <f aca="false">HLOOKUP(ROUND(AVERAGE(M294:M305)/10^6,0),Assumption!$B$2:$E$3,2,1)*MAX((AVERAGE(M294:M305)-250*10^6),0)</f>
        <v>45612284.5822417</v>
      </c>
      <c r="O306" s="31" t="n">
        <f aca="false">M306+N306</f>
        <v>8518467225.09341</v>
      </c>
      <c r="P306" s="31" t="n">
        <f aca="false">IF(A306=1,SA,MAX(0,SA-M305))</f>
        <v>0</v>
      </c>
      <c r="S306" s="2" t="n">
        <v>0</v>
      </c>
      <c r="T306" s="2" t="n">
        <v>0</v>
      </c>
      <c r="U306" s="2" t="n">
        <v>1</v>
      </c>
      <c r="V306" s="33" t="n">
        <v>1</v>
      </c>
    </row>
    <row r="307" customFormat="false" ht="15.75" hidden="false" customHeight="true" outlineLevel="0" collapsed="false">
      <c r="A307" s="2" t="n">
        <v>305</v>
      </c>
      <c r="B307" s="2" t="n">
        <v>26</v>
      </c>
      <c r="C307" s="2" t="n">
        <f aca="false">A307-(B307-1)*12</f>
        <v>5</v>
      </c>
      <c r="D307" s="2" t="n">
        <f aca="false">'thong tin khach hang'!$B$4+B307-1</f>
        <v>27</v>
      </c>
      <c r="E307" s="31" t="n">
        <f aca="false">IF(A307=1,0,O306)</f>
        <v>8518467225.09341</v>
      </c>
      <c r="F307" s="2" t="n">
        <f aca="true">TP*VLOOKUP('thong tin khach hang'!$E$10,$X$2:$Z$5,3,0)*OFFSET($S307,0,VLOOKUP('thong tin khach hang'!$E$10,$X$2:$Z$5,2,0))</f>
        <v>0</v>
      </c>
      <c r="G307" s="2" t="n">
        <f aca="true">EP*VLOOKUP('thong tin khach hang'!$E$10,$X$2:$Z$5,3,0)*OFFSET($S307,0,VLOOKUP('thong tin khach hang'!$E$10,$X$2:$Z$5,2,0))</f>
        <v>0</v>
      </c>
      <c r="H307" s="2" t="n">
        <f aca="false">F307*HLOOKUP(B307,Assumption!$A$10:$G$12,2,1)+G307*HLOOKUP(B307,Assumption!$A$10:$G$12,3,1)</f>
        <v>0</v>
      </c>
      <c r="I307" s="2" t="n">
        <f aca="false">F307+G307-H307</f>
        <v>0</v>
      </c>
      <c r="J307" s="32" t="n">
        <f aca="false">VLOOKUP(D307,Assumption!$O$3:$Q$103,IF('thong tin khach hang'!$B$3="Nam",2,3),0)/12*P307</f>
        <v>0</v>
      </c>
      <c r="K307" s="2" t="n">
        <v>20000</v>
      </c>
      <c r="L307" s="31" t="n">
        <f aca="false">ROUND($L$1*(E307+I307-J307-K307),0)</f>
        <v>48164539</v>
      </c>
      <c r="M307" s="31" t="n">
        <f aca="false">E307+I307-J307-K307+L307</f>
        <v>8566611764.09341</v>
      </c>
      <c r="N307" s="32" t="n">
        <f aca="false">HLOOKUP(ROUND(AVERAGE(M295:M306)/10^6,0),Assumption!$B$2:$E$3,2,1)*MAX((AVERAGE(M295:M306)-250*10^6),0)</f>
        <v>46162682.0935108</v>
      </c>
      <c r="O307" s="31" t="n">
        <f aca="false">M307+N307</f>
        <v>8612774446.18692</v>
      </c>
      <c r="P307" s="31" t="n">
        <f aca="false">IF(A307=1,SA,MAX(0,SA-M306))</f>
        <v>0</v>
      </c>
      <c r="S307" s="2" t="n">
        <v>0</v>
      </c>
      <c r="T307" s="2" t="n">
        <v>0</v>
      </c>
      <c r="U307" s="2" t="n">
        <v>0</v>
      </c>
      <c r="V307" s="33" t="n">
        <v>1</v>
      </c>
    </row>
    <row r="308" customFormat="false" ht="15.75" hidden="false" customHeight="true" outlineLevel="0" collapsed="false">
      <c r="A308" s="2" t="n">
        <v>306</v>
      </c>
      <c r="B308" s="2" t="n">
        <v>26</v>
      </c>
      <c r="C308" s="2" t="n">
        <f aca="false">A308-(B308-1)*12</f>
        <v>6</v>
      </c>
      <c r="D308" s="2" t="n">
        <f aca="false">'thong tin khach hang'!$B$4+B308-1</f>
        <v>27</v>
      </c>
      <c r="E308" s="31" t="n">
        <f aca="false">IF(A308=1,0,O307)</f>
        <v>8612774446.18692</v>
      </c>
      <c r="F308" s="2" t="n">
        <f aca="true">TP*VLOOKUP('thong tin khach hang'!$E$10,$X$2:$Z$5,3,0)*OFFSET($S308,0,VLOOKUP('thong tin khach hang'!$E$10,$X$2:$Z$5,2,0))</f>
        <v>0</v>
      </c>
      <c r="G308" s="2" t="n">
        <f aca="true">EP*VLOOKUP('thong tin khach hang'!$E$10,$X$2:$Z$5,3,0)*OFFSET($S308,0,VLOOKUP('thong tin khach hang'!$E$10,$X$2:$Z$5,2,0))</f>
        <v>0</v>
      </c>
      <c r="H308" s="2" t="n">
        <f aca="false">F308*HLOOKUP(B308,Assumption!$A$10:$G$12,2,1)+G308*HLOOKUP(B308,Assumption!$A$10:$G$12,3,1)</f>
        <v>0</v>
      </c>
      <c r="I308" s="2" t="n">
        <f aca="false">F308+G308-H308</f>
        <v>0</v>
      </c>
      <c r="J308" s="32" t="n">
        <f aca="false">VLOOKUP(D308,Assumption!$O$3:$Q$103,IF('thong tin khach hang'!$B$3="Nam",2,3),0)/12*P308</f>
        <v>0</v>
      </c>
      <c r="K308" s="2" t="n">
        <v>20000</v>
      </c>
      <c r="L308" s="31" t="n">
        <f aca="false">ROUND($L$1*(E308+I308-J308-K308),0)</f>
        <v>48697766</v>
      </c>
      <c r="M308" s="31" t="n">
        <f aca="false">E308+I308-J308-K308+L308</f>
        <v>8661452212.18692</v>
      </c>
      <c r="N308" s="32" t="n">
        <f aca="false">HLOOKUP(ROUND(AVERAGE(M296:M307)/10^6,0),Assumption!$B$2:$E$3,2,1)*MAX((AVERAGE(M296:M307)-250*10^6),0)</f>
        <v>46719281.7096409</v>
      </c>
      <c r="O308" s="31" t="n">
        <f aca="false">M308+N308</f>
        <v>8708171493.89656</v>
      </c>
      <c r="P308" s="31" t="n">
        <f aca="false">IF(A308=1,SA,MAX(0,SA-M307))</f>
        <v>0</v>
      </c>
      <c r="S308" s="2" t="n">
        <v>0</v>
      </c>
      <c r="T308" s="2" t="n">
        <v>0</v>
      </c>
      <c r="U308" s="2" t="n">
        <v>0</v>
      </c>
      <c r="V308" s="33" t="n">
        <v>1</v>
      </c>
    </row>
    <row r="309" customFormat="false" ht="15.75" hidden="false" customHeight="true" outlineLevel="0" collapsed="false">
      <c r="A309" s="2" t="n">
        <v>307</v>
      </c>
      <c r="B309" s="2" t="n">
        <v>26</v>
      </c>
      <c r="C309" s="2" t="n">
        <f aca="false">A309-(B309-1)*12</f>
        <v>7</v>
      </c>
      <c r="D309" s="2" t="n">
        <f aca="false">'thong tin khach hang'!$B$4+B309-1</f>
        <v>27</v>
      </c>
      <c r="E309" s="31" t="n">
        <f aca="false">IF(A309=1,0,O308)</f>
        <v>8708171493.89656</v>
      </c>
      <c r="F309" s="2" t="n">
        <f aca="true">TP*VLOOKUP('thong tin khach hang'!$E$10,$X$2:$Z$5,3,0)*OFFSET($S309,0,VLOOKUP('thong tin khach hang'!$E$10,$X$2:$Z$5,2,0))</f>
        <v>0</v>
      </c>
      <c r="G309" s="2" t="n">
        <f aca="true">EP*VLOOKUP('thong tin khach hang'!$E$10,$X$2:$Z$5,3,0)*OFFSET($S309,0,VLOOKUP('thong tin khach hang'!$E$10,$X$2:$Z$5,2,0))</f>
        <v>0</v>
      </c>
      <c r="H309" s="2" t="n">
        <f aca="false">F309*HLOOKUP(B309,Assumption!$A$10:$G$12,2,1)+G309*HLOOKUP(B309,Assumption!$A$10:$G$12,3,1)</f>
        <v>0</v>
      </c>
      <c r="I309" s="2" t="n">
        <f aca="false">F309+G309-H309</f>
        <v>0</v>
      </c>
      <c r="J309" s="32" t="n">
        <f aca="false">VLOOKUP(D309,Assumption!$O$3:$Q$103,IF('thong tin khach hang'!$B$3="Nam",2,3),0)/12*P309</f>
        <v>0</v>
      </c>
      <c r="K309" s="2" t="n">
        <v>20000</v>
      </c>
      <c r="L309" s="31" t="n">
        <f aca="false">ROUND($L$1*(E309+I309-J309-K309),0)</f>
        <v>49237155</v>
      </c>
      <c r="M309" s="31" t="n">
        <f aca="false">E309+I309-J309-K309+L309</f>
        <v>8757388648.89656</v>
      </c>
      <c r="N309" s="32" t="n">
        <f aca="false">HLOOKUP(ROUND(AVERAGE(M297:M308)/10^6,0),Assumption!$B$2:$E$3,2,1)*MAX((AVERAGE(M297:M308)-250*10^6),0)</f>
        <v>47282153.3186194</v>
      </c>
      <c r="O309" s="31" t="n">
        <f aca="false">M309+N309</f>
        <v>8804670802.21518</v>
      </c>
      <c r="P309" s="31" t="n">
        <f aca="false">IF(A309=1,SA,MAX(0,SA-M308))</f>
        <v>0</v>
      </c>
      <c r="S309" s="2" t="n">
        <v>0</v>
      </c>
      <c r="T309" s="2" t="n">
        <v>1</v>
      </c>
      <c r="U309" s="2" t="n">
        <v>1</v>
      </c>
      <c r="V309" s="33" t="n">
        <v>1</v>
      </c>
    </row>
    <row r="310" customFormat="false" ht="15.75" hidden="false" customHeight="true" outlineLevel="0" collapsed="false">
      <c r="A310" s="2" t="n">
        <v>308</v>
      </c>
      <c r="B310" s="2" t="n">
        <v>26</v>
      </c>
      <c r="C310" s="2" t="n">
        <f aca="false">A310-(B310-1)*12</f>
        <v>8</v>
      </c>
      <c r="D310" s="2" t="n">
        <f aca="false">'thong tin khach hang'!$B$4+B310-1</f>
        <v>27</v>
      </c>
      <c r="E310" s="31" t="n">
        <f aca="false">IF(A310=1,0,O309)</f>
        <v>8804670802.21518</v>
      </c>
      <c r="F310" s="2" t="n">
        <f aca="true">TP*VLOOKUP('thong tin khach hang'!$E$10,$X$2:$Z$5,3,0)*OFFSET($S310,0,VLOOKUP('thong tin khach hang'!$E$10,$X$2:$Z$5,2,0))</f>
        <v>0</v>
      </c>
      <c r="G310" s="2" t="n">
        <f aca="true">EP*VLOOKUP('thong tin khach hang'!$E$10,$X$2:$Z$5,3,0)*OFFSET($S310,0,VLOOKUP('thong tin khach hang'!$E$10,$X$2:$Z$5,2,0))</f>
        <v>0</v>
      </c>
      <c r="H310" s="2" t="n">
        <f aca="false">F310*HLOOKUP(B310,Assumption!$A$10:$G$12,2,1)+G310*HLOOKUP(B310,Assumption!$A$10:$G$12,3,1)</f>
        <v>0</v>
      </c>
      <c r="I310" s="2" t="n">
        <f aca="false">F310+G310-H310</f>
        <v>0</v>
      </c>
      <c r="J310" s="32" t="n">
        <f aca="false">VLOOKUP(D310,Assumption!$O$3:$Q$103,IF('thong tin khach hang'!$B$3="Nam",2,3),0)/12*P310</f>
        <v>0</v>
      </c>
      <c r="K310" s="2" t="n">
        <v>20000</v>
      </c>
      <c r="L310" s="31" t="n">
        <f aca="false">ROUND($L$1*(E310+I310-J310-K310),0)</f>
        <v>49782776</v>
      </c>
      <c r="M310" s="31" t="n">
        <f aca="false">E310+I310-J310-K310+L310</f>
        <v>8854433578.21518</v>
      </c>
      <c r="N310" s="32" t="n">
        <f aca="false">HLOOKUP(ROUND(AVERAGE(M298:M309)/10^6,0),Assumption!$B$2:$E$3,2,1)*MAX((AVERAGE(M298:M309)-250*10^6),0)</f>
        <v>47851367.5960968</v>
      </c>
      <c r="O310" s="31" t="n">
        <f aca="false">M310+N310</f>
        <v>8902284945.81128</v>
      </c>
      <c r="P310" s="31" t="n">
        <f aca="false">IF(A310=1,SA,MAX(0,SA-M309))</f>
        <v>0</v>
      </c>
      <c r="S310" s="2" t="n">
        <v>0</v>
      </c>
      <c r="T310" s="2" t="n">
        <v>0</v>
      </c>
      <c r="U310" s="2" t="n">
        <v>0</v>
      </c>
      <c r="V310" s="33" t="n">
        <v>1</v>
      </c>
    </row>
    <row r="311" customFormat="false" ht="15.75" hidden="false" customHeight="true" outlineLevel="0" collapsed="false">
      <c r="A311" s="2" t="n">
        <v>309</v>
      </c>
      <c r="B311" s="2" t="n">
        <v>26</v>
      </c>
      <c r="C311" s="2" t="n">
        <f aca="false">A311-(B311-1)*12</f>
        <v>9</v>
      </c>
      <c r="D311" s="2" t="n">
        <f aca="false">'thong tin khach hang'!$B$4+B311-1</f>
        <v>27</v>
      </c>
      <c r="E311" s="31" t="n">
        <f aca="false">IF(A311=1,0,O310)</f>
        <v>8902284945.81128</v>
      </c>
      <c r="F311" s="2" t="n">
        <f aca="true">TP*VLOOKUP('thong tin khach hang'!$E$10,$X$2:$Z$5,3,0)*OFFSET($S311,0,VLOOKUP('thong tin khach hang'!$E$10,$X$2:$Z$5,2,0))</f>
        <v>0</v>
      </c>
      <c r="G311" s="2" t="n">
        <f aca="true">EP*VLOOKUP('thong tin khach hang'!$E$10,$X$2:$Z$5,3,0)*OFFSET($S311,0,VLOOKUP('thong tin khach hang'!$E$10,$X$2:$Z$5,2,0))</f>
        <v>0</v>
      </c>
      <c r="H311" s="2" t="n">
        <f aca="false">F311*HLOOKUP(B311,Assumption!$A$10:$G$12,2,1)+G311*HLOOKUP(B311,Assumption!$A$10:$G$12,3,1)</f>
        <v>0</v>
      </c>
      <c r="I311" s="2" t="n">
        <f aca="false">F311+G311-H311</f>
        <v>0</v>
      </c>
      <c r="J311" s="32" t="n">
        <f aca="false">VLOOKUP(D311,Assumption!$O$3:$Q$103,IF('thong tin khach hang'!$B$3="Nam",2,3),0)/12*P311</f>
        <v>0</v>
      </c>
      <c r="K311" s="2" t="n">
        <v>20000</v>
      </c>
      <c r="L311" s="31" t="n">
        <f aca="false">ROUND($L$1*(E311+I311-J311-K311),0)</f>
        <v>50334700</v>
      </c>
      <c r="M311" s="31" t="n">
        <f aca="false">E311+I311-J311-K311+L311</f>
        <v>8952599645.81128</v>
      </c>
      <c r="N311" s="32" t="n">
        <f aca="false">HLOOKUP(ROUND(AVERAGE(M299:M310)/10^6,0),Assumption!$B$2:$E$3,2,1)*MAX((AVERAGE(M299:M310)-250*10^6),0)</f>
        <v>48426996.0137829</v>
      </c>
      <c r="O311" s="31" t="n">
        <f aca="false">M311+N311</f>
        <v>9001026641.82506</v>
      </c>
      <c r="P311" s="31" t="n">
        <f aca="false">IF(A311=1,SA,MAX(0,SA-M310))</f>
        <v>0</v>
      </c>
      <c r="S311" s="2" t="n">
        <v>0</v>
      </c>
      <c r="T311" s="2" t="n">
        <v>0</v>
      </c>
      <c r="U311" s="2" t="n">
        <v>0</v>
      </c>
      <c r="V311" s="33" t="n">
        <v>1</v>
      </c>
    </row>
    <row r="312" customFormat="false" ht="15.75" hidden="false" customHeight="true" outlineLevel="0" collapsed="false">
      <c r="A312" s="2" t="n">
        <v>310</v>
      </c>
      <c r="B312" s="2" t="n">
        <v>26</v>
      </c>
      <c r="C312" s="2" t="n">
        <f aca="false">A312-(B312-1)*12</f>
        <v>10</v>
      </c>
      <c r="D312" s="2" t="n">
        <f aca="false">'thong tin khach hang'!$B$4+B312-1</f>
        <v>27</v>
      </c>
      <c r="E312" s="31" t="n">
        <f aca="false">IF(A312=1,0,O311)</f>
        <v>9001026641.82506</v>
      </c>
      <c r="F312" s="2" t="n">
        <f aca="true">TP*VLOOKUP('thong tin khach hang'!$E$10,$X$2:$Z$5,3,0)*OFFSET($S312,0,VLOOKUP('thong tin khach hang'!$E$10,$X$2:$Z$5,2,0))</f>
        <v>0</v>
      </c>
      <c r="G312" s="2" t="n">
        <f aca="true">EP*VLOOKUP('thong tin khach hang'!$E$10,$X$2:$Z$5,3,0)*OFFSET($S312,0,VLOOKUP('thong tin khach hang'!$E$10,$X$2:$Z$5,2,0))</f>
        <v>0</v>
      </c>
      <c r="H312" s="2" t="n">
        <f aca="false">F312*HLOOKUP(B312,Assumption!$A$10:$G$12,2,1)+G312*HLOOKUP(B312,Assumption!$A$10:$G$12,3,1)</f>
        <v>0</v>
      </c>
      <c r="I312" s="2" t="n">
        <f aca="false">F312+G312-H312</f>
        <v>0</v>
      </c>
      <c r="J312" s="32" t="n">
        <f aca="false">VLOOKUP(D312,Assumption!$O$3:$Q$103,IF('thong tin khach hang'!$B$3="Nam",2,3),0)/12*P312</f>
        <v>0</v>
      </c>
      <c r="K312" s="2" t="n">
        <v>20000</v>
      </c>
      <c r="L312" s="31" t="n">
        <f aca="false">ROUND($L$1*(E312+I312-J312-K312),0)</f>
        <v>50893000</v>
      </c>
      <c r="M312" s="31" t="n">
        <f aca="false">E312+I312-J312-K312+L312</f>
        <v>9051899641.82506</v>
      </c>
      <c r="N312" s="32" t="n">
        <f aca="false">HLOOKUP(ROUND(AVERAGE(M300:M311)/10^6,0),Assumption!$B$2:$E$3,2,1)*MAX((AVERAGE(M300:M311)-250*10^6),0)</f>
        <v>49009110.8483933</v>
      </c>
      <c r="O312" s="31" t="n">
        <f aca="false">M312+N312</f>
        <v>9100908752.67345</v>
      </c>
      <c r="P312" s="31" t="n">
        <f aca="false">IF(A312=1,SA,MAX(0,SA-M311))</f>
        <v>0</v>
      </c>
      <c r="S312" s="2" t="n">
        <v>0</v>
      </c>
      <c r="T312" s="2" t="n">
        <v>0</v>
      </c>
      <c r="U312" s="2" t="n">
        <v>1</v>
      </c>
      <c r="V312" s="33" t="n">
        <v>1</v>
      </c>
    </row>
    <row r="313" customFormat="false" ht="15.75" hidden="false" customHeight="true" outlineLevel="0" collapsed="false">
      <c r="A313" s="2" t="n">
        <v>311</v>
      </c>
      <c r="B313" s="2" t="n">
        <v>26</v>
      </c>
      <c r="C313" s="2" t="n">
        <f aca="false">A313-(B313-1)*12</f>
        <v>11</v>
      </c>
      <c r="D313" s="2" t="n">
        <f aca="false">'thong tin khach hang'!$B$4+B313-1</f>
        <v>27</v>
      </c>
      <c r="E313" s="31" t="n">
        <f aca="false">IF(A313=1,0,O312)</f>
        <v>9100908752.67345</v>
      </c>
      <c r="F313" s="2" t="n">
        <f aca="true">TP*VLOOKUP('thong tin khach hang'!$E$10,$X$2:$Z$5,3,0)*OFFSET($S313,0,VLOOKUP('thong tin khach hang'!$E$10,$X$2:$Z$5,2,0))</f>
        <v>0</v>
      </c>
      <c r="G313" s="2" t="n">
        <f aca="true">EP*VLOOKUP('thong tin khach hang'!$E$10,$X$2:$Z$5,3,0)*OFFSET($S313,0,VLOOKUP('thong tin khach hang'!$E$10,$X$2:$Z$5,2,0))</f>
        <v>0</v>
      </c>
      <c r="H313" s="2" t="n">
        <f aca="false">F313*HLOOKUP(B313,Assumption!$A$10:$G$12,2,1)+G313*HLOOKUP(B313,Assumption!$A$10:$G$12,3,1)</f>
        <v>0</v>
      </c>
      <c r="I313" s="2" t="n">
        <f aca="false">F313+G313-H313</f>
        <v>0</v>
      </c>
      <c r="J313" s="32" t="n">
        <f aca="false">VLOOKUP(D313,Assumption!$O$3:$Q$103,IF('thong tin khach hang'!$B$3="Nam",2,3),0)/12*P313</f>
        <v>0</v>
      </c>
      <c r="K313" s="2" t="n">
        <v>20000</v>
      </c>
      <c r="L313" s="31" t="n">
        <f aca="false">ROUND($L$1*(E313+I313-J313-K313),0)</f>
        <v>51457748</v>
      </c>
      <c r="M313" s="31" t="n">
        <f aca="false">E313+I313-J313-K313+L313</f>
        <v>9152346500.67345</v>
      </c>
      <c r="N313" s="32" t="n">
        <f aca="false">HLOOKUP(ROUND(AVERAGE(M301:M312)/10^6,0),Assumption!$B$2:$E$3,2,1)*MAX((AVERAGE(M301:M312)-250*10^6),0)</f>
        <v>49597785.1916455</v>
      </c>
      <c r="O313" s="31" t="n">
        <f aca="false">M313+N313</f>
        <v>9201944285.8651</v>
      </c>
      <c r="P313" s="31" t="n">
        <f aca="false">IF(A313=1,SA,MAX(0,SA-M312))</f>
        <v>0</v>
      </c>
      <c r="S313" s="2" t="n">
        <v>0</v>
      </c>
      <c r="T313" s="2" t="n">
        <v>0</v>
      </c>
      <c r="U313" s="2" t="n">
        <v>0</v>
      </c>
      <c r="V313" s="33" t="n">
        <v>1</v>
      </c>
    </row>
    <row r="314" customFormat="false" ht="15.75" hidden="false" customHeight="true" outlineLevel="0" collapsed="false">
      <c r="A314" s="2" t="n">
        <v>312</v>
      </c>
      <c r="B314" s="2" t="n">
        <v>26</v>
      </c>
      <c r="C314" s="2" t="n">
        <f aca="false">A314-(B314-1)*12</f>
        <v>12</v>
      </c>
      <c r="D314" s="2" t="n">
        <f aca="false">'thong tin khach hang'!$B$4+B314-1</f>
        <v>27</v>
      </c>
      <c r="E314" s="31" t="n">
        <f aca="false">IF(A314=1,0,O313)</f>
        <v>9201944285.8651</v>
      </c>
      <c r="F314" s="2" t="n">
        <f aca="true">TP*VLOOKUP('thong tin khach hang'!$E$10,$X$2:$Z$5,3,0)*OFFSET($S314,0,VLOOKUP('thong tin khach hang'!$E$10,$X$2:$Z$5,2,0))</f>
        <v>0</v>
      </c>
      <c r="G314" s="2" t="n">
        <f aca="true">EP*VLOOKUP('thong tin khach hang'!$E$10,$X$2:$Z$5,3,0)*OFFSET($S314,0,VLOOKUP('thong tin khach hang'!$E$10,$X$2:$Z$5,2,0))</f>
        <v>0</v>
      </c>
      <c r="H314" s="2" t="n">
        <f aca="false">F314*HLOOKUP(B314,Assumption!$A$10:$G$12,2,1)+G314*HLOOKUP(B314,Assumption!$A$10:$G$12,3,1)</f>
        <v>0</v>
      </c>
      <c r="I314" s="2" t="n">
        <f aca="false">F314+G314-H314</f>
        <v>0</v>
      </c>
      <c r="J314" s="32" t="n">
        <f aca="false">VLOOKUP(D314,Assumption!$O$3:$Q$103,IF('thong tin khach hang'!$B$3="Nam",2,3),0)/12*P314</f>
        <v>0</v>
      </c>
      <c r="K314" s="2" t="n">
        <v>20000</v>
      </c>
      <c r="L314" s="31" t="n">
        <f aca="false">ROUND($L$1*(E314+I314-J314-K314),0)</f>
        <v>52029018</v>
      </c>
      <c r="M314" s="31" t="n">
        <f aca="false">E314+I314-J314-K314+L314</f>
        <v>9253953303.8651</v>
      </c>
      <c r="N314" s="32" t="n">
        <f aca="false">HLOOKUP(ROUND(AVERAGE(M302:M313)/10^6,0),Assumption!$B$2:$E$3,2,1)*MAX((AVERAGE(M302:M313)-250*10^6),0)</f>
        <v>50193092.9588051</v>
      </c>
      <c r="O314" s="31" t="n">
        <f aca="false">M314+N314</f>
        <v>9304146396.8239</v>
      </c>
      <c r="P314" s="31" t="n">
        <f aca="false">IF(A314=1,SA,MAX(0,SA-M313))</f>
        <v>0</v>
      </c>
      <c r="S314" s="2" t="n">
        <v>0</v>
      </c>
      <c r="T314" s="2" t="n">
        <v>0</v>
      </c>
      <c r="U314" s="2" t="n">
        <v>0</v>
      </c>
      <c r="V314" s="33" t="n">
        <v>1</v>
      </c>
    </row>
    <row r="315" customFormat="false" ht="15.75" hidden="false" customHeight="true" outlineLevel="0" collapsed="false">
      <c r="A315" s="2" t="n">
        <v>313</v>
      </c>
      <c r="B315" s="2" t="n">
        <v>27</v>
      </c>
      <c r="C315" s="2" t="n">
        <f aca="false">A315-(B315-1)*12</f>
        <v>1</v>
      </c>
      <c r="D315" s="2" t="n">
        <f aca="false">'thong tin khach hang'!$B$4+B315-1</f>
        <v>28</v>
      </c>
      <c r="E315" s="31" t="n">
        <f aca="false">IF(A315=1,0,O314)</f>
        <v>9304146396.8239</v>
      </c>
      <c r="F315" s="2" t="n">
        <f aca="true">TP*VLOOKUP('thong tin khach hang'!$E$10,$X$2:$Z$5,3,0)*OFFSET($S315,0,VLOOKUP('thong tin khach hang'!$E$10,$X$2:$Z$5,2,0))</f>
        <v>30000000</v>
      </c>
      <c r="G315" s="2" t="n">
        <f aca="true">EP*VLOOKUP('thong tin khach hang'!$E$10,$X$2:$Z$5,3,0)*OFFSET($S315,0,VLOOKUP('thong tin khach hang'!$E$10,$X$2:$Z$5,2,0))</f>
        <v>30000000</v>
      </c>
      <c r="H315" s="2" t="n">
        <f aca="false">F315*HLOOKUP(B315,Assumption!$A$10:$G$12,2,1)+G315*HLOOKUP(B315,Assumption!$A$10:$G$12,3,1)</f>
        <v>1500000</v>
      </c>
      <c r="I315" s="2" t="n">
        <f aca="false">F315+G315-H315</f>
        <v>58500000</v>
      </c>
      <c r="J315" s="32" t="n">
        <f aca="false">VLOOKUP(D315,Assumption!$O$3:$Q$103,IF('thong tin khach hang'!$B$3="Nam",2,3),0)/12*P315</f>
        <v>0</v>
      </c>
      <c r="K315" s="2" t="n">
        <v>20000</v>
      </c>
      <c r="L315" s="31" t="n">
        <f aca="false">ROUND($L$1*(E315+I315-J315-K315),0)</f>
        <v>52937651</v>
      </c>
      <c r="M315" s="31" t="n">
        <f aca="false">E315+I315-J315-K315+L315</f>
        <v>9415564047.8239</v>
      </c>
      <c r="N315" s="32" t="n">
        <f aca="false">HLOOKUP(ROUND(AVERAGE(M303:M314)/10^6,0),Assumption!$B$2:$E$3,2,1)*MAX((AVERAGE(M303:M314)-250*10^6),0)</f>
        <v>50795108.8982844</v>
      </c>
      <c r="O315" s="31" t="n">
        <f aca="false">M315+N315</f>
        <v>9466359156.72219</v>
      </c>
      <c r="P315" s="31" t="n">
        <f aca="false">IF(A315=1,SA,MAX(0,SA-M314))</f>
        <v>0</v>
      </c>
      <c r="S315" s="2" t="n">
        <v>1</v>
      </c>
      <c r="T315" s="2" t="n">
        <v>1</v>
      </c>
      <c r="U315" s="2" t="n">
        <v>1</v>
      </c>
      <c r="V315" s="33" t="n">
        <v>1</v>
      </c>
    </row>
    <row r="316" customFormat="false" ht="15.75" hidden="false" customHeight="true" outlineLevel="0" collapsed="false">
      <c r="A316" s="2" t="n">
        <v>314</v>
      </c>
      <c r="B316" s="2" t="n">
        <v>27</v>
      </c>
      <c r="C316" s="2" t="n">
        <f aca="false">A316-(B316-1)*12</f>
        <v>2</v>
      </c>
      <c r="D316" s="2" t="n">
        <f aca="false">'thong tin khach hang'!$B$4+B316-1</f>
        <v>28</v>
      </c>
      <c r="E316" s="31" t="n">
        <f aca="false">IF(A316=1,0,O315)</f>
        <v>9466359156.72219</v>
      </c>
      <c r="F316" s="2" t="n">
        <f aca="true">TP*VLOOKUP('thong tin khach hang'!$E$10,$X$2:$Z$5,3,0)*OFFSET($S316,0,VLOOKUP('thong tin khach hang'!$E$10,$X$2:$Z$5,2,0))</f>
        <v>0</v>
      </c>
      <c r="G316" s="2" t="n">
        <f aca="true">EP*VLOOKUP('thong tin khach hang'!$E$10,$X$2:$Z$5,3,0)*OFFSET($S316,0,VLOOKUP('thong tin khach hang'!$E$10,$X$2:$Z$5,2,0))</f>
        <v>0</v>
      </c>
      <c r="H316" s="2" t="n">
        <f aca="false">F316*HLOOKUP(B316,Assumption!$A$10:$G$12,2,1)+G316*HLOOKUP(B316,Assumption!$A$10:$G$12,3,1)</f>
        <v>0</v>
      </c>
      <c r="I316" s="2" t="n">
        <f aca="false">F316+G316-H316</f>
        <v>0</v>
      </c>
      <c r="J316" s="32" t="n">
        <f aca="false">VLOOKUP(D316,Assumption!$O$3:$Q$103,IF('thong tin khach hang'!$B$3="Nam",2,3),0)/12*P316</f>
        <v>0</v>
      </c>
      <c r="K316" s="2" t="n">
        <v>20000</v>
      </c>
      <c r="L316" s="31" t="n">
        <f aca="false">ROUND($L$1*(E316+I316-J316-K316),0)</f>
        <v>53524058</v>
      </c>
      <c r="M316" s="31" t="n">
        <f aca="false">E316+I316-J316-K316+L316</f>
        <v>9519863214.72219</v>
      </c>
      <c r="N316" s="32" t="n">
        <f aca="false">HLOOKUP(ROUND(AVERAGE(M304:M315)/10^6,0),Assumption!$B$2:$E$3,2,1)*MAX((AVERAGE(M304:M315)-250*10^6),0)</f>
        <v>51403908.6002917</v>
      </c>
      <c r="O316" s="31" t="n">
        <f aca="false">M316+N316</f>
        <v>9571267123.32248</v>
      </c>
      <c r="P316" s="31" t="n">
        <f aca="false">IF(A316=1,SA,MAX(0,SA-M315))</f>
        <v>0</v>
      </c>
      <c r="S316" s="2" t="n">
        <v>0</v>
      </c>
      <c r="T316" s="2" t="n">
        <v>0</v>
      </c>
      <c r="U316" s="2" t="n">
        <v>0</v>
      </c>
      <c r="V316" s="33" t="n">
        <v>1</v>
      </c>
    </row>
    <row r="317" customFormat="false" ht="15.75" hidden="false" customHeight="true" outlineLevel="0" collapsed="false">
      <c r="A317" s="2" t="n">
        <v>315</v>
      </c>
      <c r="B317" s="2" t="n">
        <v>27</v>
      </c>
      <c r="C317" s="2" t="n">
        <f aca="false">A317-(B317-1)*12</f>
        <v>3</v>
      </c>
      <c r="D317" s="2" t="n">
        <f aca="false">'thong tin khach hang'!$B$4+B317-1</f>
        <v>28</v>
      </c>
      <c r="E317" s="31" t="n">
        <f aca="false">IF(A317=1,0,O316)</f>
        <v>9571267123.32248</v>
      </c>
      <c r="F317" s="2" t="n">
        <f aca="true">TP*VLOOKUP('thong tin khach hang'!$E$10,$X$2:$Z$5,3,0)*OFFSET($S317,0,VLOOKUP('thong tin khach hang'!$E$10,$X$2:$Z$5,2,0))</f>
        <v>0</v>
      </c>
      <c r="G317" s="2" t="n">
        <f aca="true">EP*VLOOKUP('thong tin khach hang'!$E$10,$X$2:$Z$5,3,0)*OFFSET($S317,0,VLOOKUP('thong tin khach hang'!$E$10,$X$2:$Z$5,2,0))</f>
        <v>0</v>
      </c>
      <c r="H317" s="2" t="n">
        <f aca="false">F317*HLOOKUP(B317,Assumption!$A$10:$G$12,2,1)+G317*HLOOKUP(B317,Assumption!$A$10:$G$12,3,1)</f>
        <v>0</v>
      </c>
      <c r="I317" s="2" t="n">
        <f aca="false">F317+G317-H317</f>
        <v>0</v>
      </c>
      <c r="J317" s="32" t="n">
        <f aca="false">VLOOKUP(D317,Assumption!$O$3:$Q$103,IF('thong tin khach hang'!$B$3="Nam",2,3),0)/12*P317</f>
        <v>0</v>
      </c>
      <c r="K317" s="2" t="n">
        <v>20000</v>
      </c>
      <c r="L317" s="31" t="n">
        <f aca="false">ROUND($L$1*(E317+I317-J317-K317),0)</f>
        <v>54117223</v>
      </c>
      <c r="M317" s="31" t="n">
        <f aca="false">E317+I317-J317-K317+L317</f>
        <v>9625364346.32248</v>
      </c>
      <c r="N317" s="32" t="n">
        <f aca="false">HLOOKUP(ROUND(AVERAGE(M305:M316)/10^6,0),Assumption!$B$2:$E$3,2,1)*MAX((AVERAGE(M305:M316)-250*10^6),0)</f>
        <v>52019568.5070344</v>
      </c>
      <c r="O317" s="31" t="n">
        <f aca="false">M317+N317</f>
        <v>9677383914.82951</v>
      </c>
      <c r="P317" s="31" t="n">
        <f aca="false">IF(A317=1,SA,MAX(0,SA-M316))</f>
        <v>0</v>
      </c>
      <c r="S317" s="2" t="n">
        <v>0</v>
      </c>
      <c r="T317" s="2" t="n">
        <v>0</v>
      </c>
      <c r="U317" s="2" t="n">
        <v>0</v>
      </c>
      <c r="V317" s="33" t="n">
        <v>1</v>
      </c>
    </row>
    <row r="318" customFormat="false" ht="15.75" hidden="false" customHeight="true" outlineLevel="0" collapsed="false">
      <c r="A318" s="2" t="n">
        <v>316</v>
      </c>
      <c r="B318" s="2" t="n">
        <v>27</v>
      </c>
      <c r="C318" s="2" t="n">
        <f aca="false">A318-(B318-1)*12</f>
        <v>4</v>
      </c>
      <c r="D318" s="2" t="n">
        <f aca="false">'thong tin khach hang'!$B$4+B318-1</f>
        <v>28</v>
      </c>
      <c r="E318" s="31" t="n">
        <f aca="false">IF(A318=1,0,O317)</f>
        <v>9677383914.82951</v>
      </c>
      <c r="F318" s="2" t="n">
        <f aca="true">TP*VLOOKUP('thong tin khach hang'!$E$10,$X$2:$Z$5,3,0)*OFFSET($S318,0,VLOOKUP('thong tin khach hang'!$E$10,$X$2:$Z$5,2,0))</f>
        <v>0</v>
      </c>
      <c r="G318" s="2" t="n">
        <f aca="true">EP*VLOOKUP('thong tin khach hang'!$E$10,$X$2:$Z$5,3,0)*OFFSET($S318,0,VLOOKUP('thong tin khach hang'!$E$10,$X$2:$Z$5,2,0))</f>
        <v>0</v>
      </c>
      <c r="H318" s="2" t="n">
        <f aca="false">F318*HLOOKUP(B318,Assumption!$A$10:$G$12,2,1)+G318*HLOOKUP(B318,Assumption!$A$10:$G$12,3,1)</f>
        <v>0</v>
      </c>
      <c r="I318" s="2" t="n">
        <f aca="false">F318+G318-H318</f>
        <v>0</v>
      </c>
      <c r="J318" s="32" t="n">
        <f aca="false">VLOOKUP(D318,Assumption!$O$3:$Q$103,IF('thong tin khach hang'!$B$3="Nam",2,3),0)/12*P318</f>
        <v>0</v>
      </c>
      <c r="K318" s="2" t="n">
        <v>20000</v>
      </c>
      <c r="L318" s="31" t="n">
        <f aca="false">ROUND($L$1*(E318+I318-J318-K318),0)</f>
        <v>54717223</v>
      </c>
      <c r="M318" s="31" t="n">
        <f aca="false">E318+I318-J318-K318+L318</f>
        <v>9732081137.82951</v>
      </c>
      <c r="N318" s="32" t="n">
        <f aca="false">HLOOKUP(ROUND(AVERAGE(M306:M317)/10^6,0),Assumption!$B$2:$E$3,2,1)*MAX((AVERAGE(M306:M317)-250*10^6),0)</f>
        <v>52642165.9224733</v>
      </c>
      <c r="O318" s="31" t="n">
        <f aca="false">M318+N318</f>
        <v>9784723303.75199</v>
      </c>
      <c r="P318" s="31" t="n">
        <f aca="false">IF(A318=1,SA,MAX(0,SA-M317))</f>
        <v>0</v>
      </c>
      <c r="S318" s="2" t="n">
        <v>0</v>
      </c>
      <c r="T318" s="2" t="n">
        <v>0</v>
      </c>
      <c r="U318" s="2" t="n">
        <v>1</v>
      </c>
      <c r="V318" s="33" t="n">
        <v>1</v>
      </c>
    </row>
    <row r="319" customFormat="false" ht="15.75" hidden="false" customHeight="true" outlineLevel="0" collapsed="false">
      <c r="A319" s="2" t="n">
        <v>317</v>
      </c>
      <c r="B319" s="2" t="n">
        <v>27</v>
      </c>
      <c r="C319" s="2" t="n">
        <f aca="false">A319-(B319-1)*12</f>
        <v>5</v>
      </c>
      <c r="D319" s="2" t="n">
        <f aca="false">'thong tin khach hang'!$B$4+B319-1</f>
        <v>28</v>
      </c>
      <c r="E319" s="31" t="n">
        <f aca="false">IF(A319=1,0,O318)</f>
        <v>9784723303.75199</v>
      </c>
      <c r="F319" s="2" t="n">
        <f aca="true">TP*VLOOKUP('thong tin khach hang'!$E$10,$X$2:$Z$5,3,0)*OFFSET($S319,0,VLOOKUP('thong tin khach hang'!$E$10,$X$2:$Z$5,2,0))</f>
        <v>0</v>
      </c>
      <c r="G319" s="2" t="n">
        <f aca="true">EP*VLOOKUP('thong tin khach hang'!$E$10,$X$2:$Z$5,3,0)*OFFSET($S319,0,VLOOKUP('thong tin khach hang'!$E$10,$X$2:$Z$5,2,0))</f>
        <v>0</v>
      </c>
      <c r="H319" s="2" t="n">
        <f aca="false">F319*HLOOKUP(B319,Assumption!$A$10:$G$12,2,1)+G319*HLOOKUP(B319,Assumption!$A$10:$G$12,3,1)</f>
        <v>0</v>
      </c>
      <c r="I319" s="2" t="n">
        <f aca="false">F319+G319-H319</f>
        <v>0</v>
      </c>
      <c r="J319" s="32" t="n">
        <f aca="false">VLOOKUP(D319,Assumption!$O$3:$Q$103,IF('thong tin khach hang'!$B$3="Nam",2,3),0)/12*P319</f>
        <v>0</v>
      </c>
      <c r="K319" s="2" t="n">
        <v>20000</v>
      </c>
      <c r="L319" s="31" t="n">
        <f aca="false">ROUND($L$1*(E319+I319-J319-K319),0)</f>
        <v>55324135</v>
      </c>
      <c r="M319" s="31" t="n">
        <f aca="false">E319+I319-J319-K319+L319</f>
        <v>9840027438.75199</v>
      </c>
      <c r="N319" s="32" t="n">
        <f aca="false">HLOOKUP(ROUND(AVERAGE(M307:M318)/10^6,0),Assumption!$B$2:$E$3,2,1)*MAX((AVERAGE(M307:M318)-250*10^6),0)</f>
        <v>53271779.0211325</v>
      </c>
      <c r="O319" s="31" t="n">
        <f aca="false">M319+N319</f>
        <v>9893299217.77312</v>
      </c>
      <c r="P319" s="31" t="n">
        <f aca="false">IF(A319=1,SA,MAX(0,SA-M318))</f>
        <v>0</v>
      </c>
      <c r="S319" s="2" t="n">
        <v>0</v>
      </c>
      <c r="T319" s="2" t="n">
        <v>0</v>
      </c>
      <c r="U319" s="2" t="n">
        <v>0</v>
      </c>
      <c r="V319" s="33" t="n">
        <v>1</v>
      </c>
    </row>
    <row r="320" customFormat="false" ht="15.75" hidden="false" customHeight="true" outlineLevel="0" collapsed="false">
      <c r="A320" s="2" t="n">
        <v>318</v>
      </c>
      <c r="B320" s="2" t="n">
        <v>27</v>
      </c>
      <c r="C320" s="2" t="n">
        <f aca="false">A320-(B320-1)*12</f>
        <v>6</v>
      </c>
      <c r="D320" s="2" t="n">
        <f aca="false">'thong tin khach hang'!$B$4+B320-1</f>
        <v>28</v>
      </c>
      <c r="E320" s="31" t="n">
        <f aca="false">IF(A320=1,0,O319)</f>
        <v>9893299217.77312</v>
      </c>
      <c r="F320" s="2" t="n">
        <f aca="true">TP*VLOOKUP('thong tin khach hang'!$E$10,$X$2:$Z$5,3,0)*OFFSET($S320,0,VLOOKUP('thong tin khach hang'!$E$10,$X$2:$Z$5,2,0))</f>
        <v>0</v>
      </c>
      <c r="G320" s="2" t="n">
        <f aca="true">EP*VLOOKUP('thong tin khach hang'!$E$10,$X$2:$Z$5,3,0)*OFFSET($S320,0,VLOOKUP('thong tin khach hang'!$E$10,$X$2:$Z$5,2,0))</f>
        <v>0</v>
      </c>
      <c r="H320" s="2" t="n">
        <f aca="false">F320*HLOOKUP(B320,Assumption!$A$10:$G$12,2,1)+G320*HLOOKUP(B320,Assumption!$A$10:$G$12,3,1)</f>
        <v>0</v>
      </c>
      <c r="I320" s="2" t="n">
        <f aca="false">F320+G320-H320</f>
        <v>0</v>
      </c>
      <c r="J320" s="32" t="n">
        <f aca="false">VLOOKUP(D320,Assumption!$O$3:$Q$103,IF('thong tin khach hang'!$B$3="Nam",2,3),0)/12*P320</f>
        <v>0</v>
      </c>
      <c r="K320" s="2" t="n">
        <v>20000</v>
      </c>
      <c r="L320" s="31" t="n">
        <f aca="false">ROUND($L$1*(E320+I320-J320-K320),0)</f>
        <v>55938039</v>
      </c>
      <c r="M320" s="31" t="n">
        <f aca="false">E320+I320-J320-K320+L320</f>
        <v>9949217256.77312</v>
      </c>
      <c r="N320" s="32" t="n">
        <f aca="false">HLOOKUP(ROUND(AVERAGE(M308:M319)/10^6,0),Assumption!$B$2:$E$3,2,1)*MAX((AVERAGE(M308:M319)-250*10^6),0)</f>
        <v>53908486.8584618</v>
      </c>
      <c r="O320" s="31" t="n">
        <f aca="false">M320+N320</f>
        <v>10003125743.6316</v>
      </c>
      <c r="P320" s="31" t="n">
        <f aca="false">IF(A320=1,SA,MAX(0,SA-M319))</f>
        <v>0</v>
      </c>
      <c r="S320" s="2" t="n">
        <v>0</v>
      </c>
      <c r="T320" s="2" t="n">
        <v>0</v>
      </c>
      <c r="U320" s="2" t="n">
        <v>0</v>
      </c>
      <c r="V320" s="33" t="n">
        <v>1</v>
      </c>
    </row>
    <row r="321" customFormat="false" ht="15.75" hidden="false" customHeight="true" outlineLevel="0" collapsed="false">
      <c r="A321" s="2" t="n">
        <v>319</v>
      </c>
      <c r="B321" s="2" t="n">
        <v>27</v>
      </c>
      <c r="C321" s="2" t="n">
        <f aca="false">A321-(B321-1)*12</f>
        <v>7</v>
      </c>
      <c r="D321" s="2" t="n">
        <f aca="false">'thong tin khach hang'!$B$4+B321-1</f>
        <v>28</v>
      </c>
      <c r="E321" s="31" t="n">
        <f aca="false">IF(A321=1,0,O320)</f>
        <v>10003125743.6316</v>
      </c>
      <c r="F321" s="2" t="n">
        <f aca="true">TP*VLOOKUP('thong tin khach hang'!$E$10,$X$2:$Z$5,3,0)*OFFSET($S321,0,VLOOKUP('thong tin khach hang'!$E$10,$X$2:$Z$5,2,0))</f>
        <v>0</v>
      </c>
      <c r="G321" s="2" t="n">
        <f aca="true">EP*VLOOKUP('thong tin khach hang'!$E$10,$X$2:$Z$5,3,0)*OFFSET($S321,0,VLOOKUP('thong tin khach hang'!$E$10,$X$2:$Z$5,2,0))</f>
        <v>0</v>
      </c>
      <c r="H321" s="2" t="n">
        <f aca="false">F321*HLOOKUP(B321,Assumption!$A$10:$G$12,2,1)+G321*HLOOKUP(B321,Assumption!$A$10:$G$12,3,1)</f>
        <v>0</v>
      </c>
      <c r="I321" s="2" t="n">
        <f aca="false">F321+G321-H321</f>
        <v>0</v>
      </c>
      <c r="J321" s="32" t="n">
        <f aca="false">VLOOKUP(D321,Assumption!$O$3:$Q$103,IF('thong tin khach hang'!$B$3="Nam",2,3),0)/12*P321</f>
        <v>0</v>
      </c>
      <c r="K321" s="2" t="n">
        <v>20000</v>
      </c>
      <c r="L321" s="31" t="n">
        <f aca="false">ROUND($L$1*(E321+I321-J321-K321),0)</f>
        <v>56559014</v>
      </c>
      <c r="M321" s="31" t="n">
        <f aca="false">E321+I321-J321-K321+L321</f>
        <v>10059664757.6316</v>
      </c>
      <c r="N321" s="32" t="n">
        <f aca="false">HLOOKUP(ROUND(AVERAGE(M309:M320)/10^6,0),Assumption!$B$2:$E$3,2,1)*MAX((AVERAGE(M309:M320)-250*10^6),0)</f>
        <v>54552369.3807549</v>
      </c>
      <c r="O321" s="31" t="n">
        <f aca="false">M321+N321</f>
        <v>10114217127.0123</v>
      </c>
      <c r="P321" s="31" t="n">
        <f aca="false">IF(A321=1,SA,MAX(0,SA-M320))</f>
        <v>0</v>
      </c>
      <c r="S321" s="2" t="n">
        <v>0</v>
      </c>
      <c r="T321" s="2" t="n">
        <v>1</v>
      </c>
      <c r="U321" s="2" t="n">
        <v>1</v>
      </c>
      <c r="V321" s="33" t="n">
        <v>1</v>
      </c>
    </row>
    <row r="322" customFormat="false" ht="15.75" hidden="false" customHeight="true" outlineLevel="0" collapsed="false">
      <c r="A322" s="2" t="n">
        <v>320</v>
      </c>
      <c r="B322" s="2" t="n">
        <v>27</v>
      </c>
      <c r="C322" s="2" t="n">
        <f aca="false">A322-(B322-1)*12</f>
        <v>8</v>
      </c>
      <c r="D322" s="2" t="n">
        <f aca="false">'thong tin khach hang'!$B$4+B322-1</f>
        <v>28</v>
      </c>
      <c r="E322" s="31" t="n">
        <f aca="false">IF(A322=1,0,O321)</f>
        <v>10114217127.0123</v>
      </c>
      <c r="F322" s="2" t="n">
        <f aca="true">TP*VLOOKUP('thong tin khach hang'!$E$10,$X$2:$Z$5,3,0)*OFFSET($S322,0,VLOOKUP('thong tin khach hang'!$E$10,$X$2:$Z$5,2,0))</f>
        <v>0</v>
      </c>
      <c r="G322" s="2" t="n">
        <f aca="true">EP*VLOOKUP('thong tin khach hang'!$E$10,$X$2:$Z$5,3,0)*OFFSET($S322,0,VLOOKUP('thong tin khach hang'!$E$10,$X$2:$Z$5,2,0))</f>
        <v>0</v>
      </c>
      <c r="H322" s="2" t="n">
        <f aca="false">F322*HLOOKUP(B322,Assumption!$A$10:$G$12,2,1)+G322*HLOOKUP(B322,Assumption!$A$10:$G$12,3,1)</f>
        <v>0</v>
      </c>
      <c r="I322" s="2" t="n">
        <f aca="false">F322+G322-H322</f>
        <v>0</v>
      </c>
      <c r="J322" s="32" t="n">
        <f aca="false">VLOOKUP(D322,Assumption!$O$3:$Q$103,IF('thong tin khach hang'!$B$3="Nam",2,3),0)/12*P322</f>
        <v>0</v>
      </c>
      <c r="K322" s="2" t="n">
        <v>20000</v>
      </c>
      <c r="L322" s="31" t="n">
        <f aca="false">ROUND($L$1*(E322+I322-J322-K322),0)</f>
        <v>57187141</v>
      </c>
      <c r="M322" s="31" t="n">
        <f aca="false">E322+I322-J322-K322+L322</f>
        <v>10171384268.0123</v>
      </c>
      <c r="N322" s="32" t="n">
        <f aca="false">HLOOKUP(ROUND(AVERAGE(M310:M321)/10^6,0),Assumption!$B$2:$E$3,2,1)*MAX((AVERAGE(M310:M321)-250*10^6),0)</f>
        <v>55203507.4351224</v>
      </c>
      <c r="O322" s="31" t="n">
        <f aca="false">M322+N322</f>
        <v>10226587775.4475</v>
      </c>
      <c r="P322" s="31" t="n">
        <f aca="false">IF(A322=1,SA,MAX(0,SA-M321))</f>
        <v>0</v>
      </c>
      <c r="S322" s="2" t="n">
        <v>0</v>
      </c>
      <c r="T322" s="2" t="n">
        <v>0</v>
      </c>
      <c r="U322" s="2" t="n">
        <v>0</v>
      </c>
      <c r="V322" s="33" t="n">
        <v>1</v>
      </c>
    </row>
    <row r="323" customFormat="false" ht="15.75" hidden="false" customHeight="true" outlineLevel="0" collapsed="false">
      <c r="A323" s="2" t="n">
        <v>321</v>
      </c>
      <c r="B323" s="2" t="n">
        <v>27</v>
      </c>
      <c r="C323" s="2" t="n">
        <f aca="false">A323-(B323-1)*12</f>
        <v>9</v>
      </c>
      <c r="D323" s="2" t="n">
        <f aca="false">'thong tin khach hang'!$B$4+B323-1</f>
        <v>28</v>
      </c>
      <c r="E323" s="31" t="n">
        <f aca="false">IF(A323=1,0,O322)</f>
        <v>10226587775.4475</v>
      </c>
      <c r="F323" s="2" t="n">
        <f aca="true">TP*VLOOKUP('thong tin khach hang'!$E$10,$X$2:$Z$5,3,0)*OFFSET($S323,0,VLOOKUP('thong tin khach hang'!$E$10,$X$2:$Z$5,2,0))</f>
        <v>0</v>
      </c>
      <c r="G323" s="2" t="n">
        <f aca="true">EP*VLOOKUP('thong tin khach hang'!$E$10,$X$2:$Z$5,3,0)*OFFSET($S323,0,VLOOKUP('thong tin khach hang'!$E$10,$X$2:$Z$5,2,0))</f>
        <v>0</v>
      </c>
      <c r="H323" s="2" t="n">
        <f aca="false">F323*HLOOKUP(B323,Assumption!$A$10:$G$12,2,1)+G323*HLOOKUP(B323,Assumption!$A$10:$G$12,3,1)</f>
        <v>0</v>
      </c>
      <c r="I323" s="2" t="n">
        <f aca="false">F323+G323-H323</f>
        <v>0</v>
      </c>
      <c r="J323" s="32" t="n">
        <f aca="false">VLOOKUP(D323,Assumption!$O$3:$Q$103,IF('thong tin khach hang'!$B$3="Nam",2,3),0)/12*P323</f>
        <v>0</v>
      </c>
      <c r="K323" s="2" t="n">
        <v>20000</v>
      </c>
      <c r="L323" s="31" t="n">
        <f aca="false">ROUND($L$1*(E323+I323-J323-K323),0)</f>
        <v>57822501</v>
      </c>
      <c r="M323" s="31" t="n">
        <f aca="false">E323+I323-J323-K323+L323</f>
        <v>10284390276.4475</v>
      </c>
      <c r="N323" s="32" t="n">
        <f aca="false">HLOOKUP(ROUND(AVERAGE(M311:M322)/10^6,0),Assumption!$B$2:$E$3,2,1)*MAX((AVERAGE(M311:M322)-250*10^6),0)</f>
        <v>55861982.780021</v>
      </c>
      <c r="O323" s="31" t="n">
        <f aca="false">M323+N323</f>
        <v>10340252259.2275</v>
      </c>
      <c r="P323" s="31" t="n">
        <f aca="false">IF(A323=1,SA,MAX(0,SA-M322))</f>
        <v>0</v>
      </c>
      <c r="S323" s="2" t="n">
        <v>0</v>
      </c>
      <c r="T323" s="2" t="n">
        <v>0</v>
      </c>
      <c r="U323" s="2" t="n">
        <v>0</v>
      </c>
      <c r="V323" s="33" t="n">
        <v>1</v>
      </c>
    </row>
    <row r="324" customFormat="false" ht="15.75" hidden="false" customHeight="true" outlineLevel="0" collapsed="false">
      <c r="A324" s="2" t="n">
        <v>322</v>
      </c>
      <c r="B324" s="2" t="n">
        <v>27</v>
      </c>
      <c r="C324" s="2" t="n">
        <f aca="false">A324-(B324-1)*12</f>
        <v>10</v>
      </c>
      <c r="D324" s="2" t="n">
        <f aca="false">'thong tin khach hang'!$B$4+B324-1</f>
        <v>28</v>
      </c>
      <c r="E324" s="31" t="n">
        <f aca="false">IF(A324=1,0,O323)</f>
        <v>10340252259.2275</v>
      </c>
      <c r="F324" s="2" t="n">
        <f aca="true">TP*VLOOKUP('thong tin khach hang'!$E$10,$X$2:$Z$5,3,0)*OFFSET($S324,0,VLOOKUP('thong tin khach hang'!$E$10,$X$2:$Z$5,2,0))</f>
        <v>0</v>
      </c>
      <c r="G324" s="2" t="n">
        <f aca="true">EP*VLOOKUP('thong tin khach hang'!$E$10,$X$2:$Z$5,3,0)*OFFSET($S324,0,VLOOKUP('thong tin khach hang'!$E$10,$X$2:$Z$5,2,0))</f>
        <v>0</v>
      </c>
      <c r="H324" s="2" t="n">
        <f aca="false">F324*HLOOKUP(B324,Assumption!$A$10:$G$12,2,1)+G324*HLOOKUP(B324,Assumption!$A$10:$G$12,3,1)</f>
        <v>0</v>
      </c>
      <c r="I324" s="2" t="n">
        <f aca="false">F324+G324-H324</f>
        <v>0</v>
      </c>
      <c r="J324" s="32" t="n">
        <f aca="false">VLOOKUP(D324,Assumption!$O$3:$Q$103,IF('thong tin khach hang'!$B$3="Nam",2,3),0)/12*P324</f>
        <v>0</v>
      </c>
      <c r="K324" s="2" t="n">
        <v>20000</v>
      </c>
      <c r="L324" s="31" t="n">
        <f aca="false">ROUND($L$1*(E324+I324-J324-K324),0)</f>
        <v>58465177</v>
      </c>
      <c r="M324" s="31" t="n">
        <f aca="false">E324+I324-J324-K324+L324</f>
        <v>10398697436.2275</v>
      </c>
      <c r="N324" s="32" t="n">
        <f aca="false">HLOOKUP(ROUND(AVERAGE(M312:M323)/10^6,0),Assumption!$B$2:$E$3,2,1)*MAX((AVERAGE(M312:M323)-250*10^6),0)</f>
        <v>56527878.0953391</v>
      </c>
      <c r="O324" s="31" t="n">
        <f aca="false">M324+N324</f>
        <v>10455225314.3228</v>
      </c>
      <c r="P324" s="31" t="n">
        <f aca="false">IF(A324=1,SA,MAX(0,SA-M323))</f>
        <v>0</v>
      </c>
      <c r="S324" s="2" t="n">
        <v>0</v>
      </c>
      <c r="T324" s="2" t="n">
        <v>0</v>
      </c>
      <c r="U324" s="2" t="n">
        <v>1</v>
      </c>
      <c r="V324" s="33" t="n">
        <v>1</v>
      </c>
    </row>
    <row r="325" customFormat="false" ht="15.75" hidden="false" customHeight="true" outlineLevel="0" collapsed="false">
      <c r="A325" s="2" t="n">
        <v>323</v>
      </c>
      <c r="B325" s="2" t="n">
        <v>27</v>
      </c>
      <c r="C325" s="2" t="n">
        <f aca="false">A325-(B325-1)*12</f>
        <v>11</v>
      </c>
      <c r="D325" s="2" t="n">
        <f aca="false">'thong tin khach hang'!$B$4+B325-1</f>
        <v>28</v>
      </c>
      <c r="E325" s="31" t="n">
        <f aca="false">IF(A325=1,0,O324)</f>
        <v>10455225314.3228</v>
      </c>
      <c r="F325" s="2" t="n">
        <f aca="true">TP*VLOOKUP('thong tin khach hang'!$E$10,$X$2:$Z$5,3,0)*OFFSET($S325,0,VLOOKUP('thong tin khach hang'!$E$10,$X$2:$Z$5,2,0))</f>
        <v>0</v>
      </c>
      <c r="G325" s="2" t="n">
        <f aca="true">EP*VLOOKUP('thong tin khach hang'!$E$10,$X$2:$Z$5,3,0)*OFFSET($S325,0,VLOOKUP('thong tin khach hang'!$E$10,$X$2:$Z$5,2,0))</f>
        <v>0</v>
      </c>
      <c r="H325" s="2" t="n">
        <f aca="false">F325*HLOOKUP(B325,Assumption!$A$10:$G$12,2,1)+G325*HLOOKUP(B325,Assumption!$A$10:$G$12,3,1)</f>
        <v>0</v>
      </c>
      <c r="I325" s="2" t="n">
        <f aca="false">F325+G325-H325</f>
        <v>0</v>
      </c>
      <c r="J325" s="32" t="n">
        <f aca="false">VLOOKUP(D325,Assumption!$O$3:$Q$103,IF('thong tin khach hang'!$B$3="Nam",2,3),0)/12*P325</f>
        <v>0</v>
      </c>
      <c r="K325" s="2" t="n">
        <v>20000</v>
      </c>
      <c r="L325" s="31" t="n">
        <f aca="false">ROUND($L$1*(E325+I325-J325-K325),0)</f>
        <v>59115251</v>
      </c>
      <c r="M325" s="31" t="n">
        <f aca="false">E325+I325-J325-K325+L325</f>
        <v>10514320565.3228</v>
      </c>
      <c r="N325" s="32" t="n">
        <f aca="false">HLOOKUP(ROUND(AVERAGE(M313:M324)/10^6,0),Assumption!$B$2:$E$3,2,1)*MAX((AVERAGE(M313:M324)-250*10^6),0)</f>
        <v>57201276.9925403</v>
      </c>
      <c r="O325" s="31" t="n">
        <f aca="false">M325+N325</f>
        <v>10571521842.3154</v>
      </c>
      <c r="P325" s="31" t="n">
        <f aca="false">IF(A325=1,SA,MAX(0,SA-M324))</f>
        <v>0</v>
      </c>
      <c r="S325" s="2" t="n">
        <v>0</v>
      </c>
      <c r="T325" s="2" t="n">
        <v>0</v>
      </c>
      <c r="U325" s="2" t="n">
        <v>0</v>
      </c>
      <c r="V325" s="33" t="n">
        <v>1</v>
      </c>
    </row>
    <row r="326" customFormat="false" ht="15.75" hidden="false" customHeight="true" outlineLevel="0" collapsed="false">
      <c r="A326" s="2" t="n">
        <v>324</v>
      </c>
      <c r="B326" s="2" t="n">
        <v>27</v>
      </c>
      <c r="C326" s="2" t="n">
        <f aca="false">A326-(B326-1)*12</f>
        <v>12</v>
      </c>
      <c r="D326" s="2" t="n">
        <f aca="false">'thong tin khach hang'!$B$4+B326-1</f>
        <v>28</v>
      </c>
      <c r="E326" s="31" t="n">
        <f aca="false">IF(A326=1,0,O325)</f>
        <v>10571521842.3154</v>
      </c>
      <c r="F326" s="2" t="n">
        <f aca="true">TP*VLOOKUP('thong tin khach hang'!$E$10,$X$2:$Z$5,3,0)*OFFSET($S326,0,VLOOKUP('thong tin khach hang'!$E$10,$X$2:$Z$5,2,0))</f>
        <v>0</v>
      </c>
      <c r="G326" s="2" t="n">
        <f aca="true">EP*VLOOKUP('thong tin khach hang'!$E$10,$X$2:$Z$5,3,0)*OFFSET($S326,0,VLOOKUP('thong tin khach hang'!$E$10,$X$2:$Z$5,2,0))</f>
        <v>0</v>
      </c>
      <c r="H326" s="2" t="n">
        <f aca="false">F326*HLOOKUP(B326,Assumption!$A$10:$G$12,2,1)+G326*HLOOKUP(B326,Assumption!$A$10:$G$12,3,1)</f>
        <v>0</v>
      </c>
      <c r="I326" s="2" t="n">
        <f aca="false">F326+G326-H326</f>
        <v>0</v>
      </c>
      <c r="J326" s="32" t="n">
        <f aca="false">VLOOKUP(D326,Assumption!$O$3:$Q$103,IF('thong tin khach hang'!$B$3="Nam",2,3),0)/12*P326</f>
        <v>0</v>
      </c>
      <c r="K326" s="2" t="n">
        <v>20000</v>
      </c>
      <c r="L326" s="31" t="n">
        <f aca="false">ROUND($L$1*(E326+I326-J326-K326),0)</f>
        <v>59772808</v>
      </c>
      <c r="M326" s="31" t="n">
        <f aca="false">E326+I326-J326-K326+L326</f>
        <v>10631274650.3154</v>
      </c>
      <c r="N326" s="32" t="n">
        <f aca="false">HLOOKUP(ROUND(AVERAGE(M314:M325)/10^6,0),Assumption!$B$2:$E$3,2,1)*MAX((AVERAGE(M314:M325)-250*10^6),0)</f>
        <v>57882264.024865</v>
      </c>
      <c r="O326" s="31" t="n">
        <f aca="false">M326+N326</f>
        <v>10689156914.3402</v>
      </c>
      <c r="P326" s="31" t="n">
        <f aca="false">IF(A326=1,SA,MAX(0,SA-M325))</f>
        <v>0</v>
      </c>
      <c r="S326" s="2" t="n">
        <v>0</v>
      </c>
      <c r="T326" s="2" t="n">
        <v>0</v>
      </c>
      <c r="U326" s="2" t="n">
        <v>0</v>
      </c>
      <c r="V326" s="33" t="n">
        <v>1</v>
      </c>
    </row>
    <row r="327" customFormat="false" ht="15.75" hidden="false" customHeight="true" outlineLevel="0" collapsed="false">
      <c r="A327" s="2" t="n">
        <v>325</v>
      </c>
      <c r="B327" s="2" t="n">
        <v>28</v>
      </c>
      <c r="C327" s="2" t="n">
        <f aca="false">A327-(B327-1)*12</f>
        <v>1</v>
      </c>
      <c r="D327" s="2" t="n">
        <f aca="false">'thong tin khach hang'!$B$4+B327-1</f>
        <v>29</v>
      </c>
      <c r="E327" s="31" t="n">
        <f aca="false">IF(A327=1,0,O326)</f>
        <v>10689156914.3402</v>
      </c>
      <c r="F327" s="2" t="n">
        <f aca="true">TP*VLOOKUP('thong tin khach hang'!$E$10,$X$2:$Z$5,3,0)*OFFSET($S327,0,VLOOKUP('thong tin khach hang'!$E$10,$X$2:$Z$5,2,0))</f>
        <v>30000000</v>
      </c>
      <c r="G327" s="2" t="n">
        <f aca="true">EP*VLOOKUP('thong tin khach hang'!$E$10,$X$2:$Z$5,3,0)*OFFSET($S327,0,VLOOKUP('thong tin khach hang'!$E$10,$X$2:$Z$5,2,0))</f>
        <v>30000000</v>
      </c>
      <c r="H327" s="2" t="n">
        <f aca="false">F327*HLOOKUP(B327,Assumption!$A$10:$G$12,2,1)+G327*HLOOKUP(B327,Assumption!$A$10:$G$12,3,1)</f>
        <v>1500000</v>
      </c>
      <c r="I327" s="2" t="n">
        <f aca="false">F327+G327-H327</f>
        <v>58500000</v>
      </c>
      <c r="J327" s="32" t="n">
        <f aca="false">VLOOKUP(D327,Assumption!$O$3:$Q$103,IF('thong tin khach hang'!$B$3="Nam",2,3),0)/12*P327</f>
        <v>0</v>
      </c>
      <c r="K327" s="2" t="n">
        <v>20000</v>
      </c>
      <c r="L327" s="31" t="n">
        <f aca="false">ROUND($L$1*(E327+I327-J327-K327),0)</f>
        <v>60768702</v>
      </c>
      <c r="M327" s="31" t="n">
        <f aca="false">E327+I327-J327-K327+L327</f>
        <v>10808405616.3402</v>
      </c>
      <c r="N327" s="32" t="n">
        <f aca="false">HLOOKUP(ROUND(AVERAGE(M315:M326)/10^6,0),Assumption!$B$2:$E$3,2,1)*MAX((AVERAGE(M315:M326)-250*10^6),0)</f>
        <v>58570924.6980901</v>
      </c>
      <c r="O327" s="31" t="n">
        <f aca="false">M327+N327</f>
        <v>10866976541.0383</v>
      </c>
      <c r="P327" s="31" t="n">
        <f aca="false">IF(A327=1,SA,MAX(0,SA-M326))</f>
        <v>0</v>
      </c>
      <c r="S327" s="2" t="n">
        <v>1</v>
      </c>
      <c r="T327" s="2" t="n">
        <v>1</v>
      </c>
      <c r="U327" s="2" t="n">
        <v>1</v>
      </c>
      <c r="V327" s="33" t="n">
        <v>1</v>
      </c>
    </row>
    <row r="328" customFormat="false" ht="15.75" hidden="false" customHeight="true" outlineLevel="0" collapsed="false">
      <c r="A328" s="2" t="n">
        <v>326</v>
      </c>
      <c r="B328" s="2" t="n">
        <v>28</v>
      </c>
      <c r="C328" s="2" t="n">
        <f aca="false">A328-(B328-1)*12</f>
        <v>2</v>
      </c>
      <c r="D328" s="2" t="n">
        <f aca="false">'thong tin khach hang'!$B$4+B328-1</f>
        <v>29</v>
      </c>
      <c r="E328" s="31" t="n">
        <f aca="false">IF(A328=1,0,O327)</f>
        <v>10866976541.0383</v>
      </c>
      <c r="F328" s="2" t="n">
        <f aca="true">TP*VLOOKUP('thong tin khach hang'!$E$10,$X$2:$Z$5,3,0)*OFFSET($S328,0,VLOOKUP('thong tin khach hang'!$E$10,$X$2:$Z$5,2,0))</f>
        <v>0</v>
      </c>
      <c r="G328" s="2" t="n">
        <f aca="true">EP*VLOOKUP('thong tin khach hang'!$E$10,$X$2:$Z$5,3,0)*OFFSET($S328,0,VLOOKUP('thong tin khach hang'!$E$10,$X$2:$Z$5,2,0))</f>
        <v>0</v>
      </c>
      <c r="H328" s="2" t="n">
        <f aca="false">F328*HLOOKUP(B328,Assumption!$A$10:$G$12,2,1)+G328*HLOOKUP(B328,Assumption!$A$10:$G$12,3,1)</f>
        <v>0</v>
      </c>
      <c r="I328" s="2" t="n">
        <f aca="false">F328+G328-H328</f>
        <v>0</v>
      </c>
      <c r="J328" s="32" t="n">
        <f aca="false">VLOOKUP(D328,Assumption!$O$3:$Q$103,IF('thong tin khach hang'!$B$3="Nam",2,3),0)/12*P328</f>
        <v>0</v>
      </c>
      <c r="K328" s="2" t="n">
        <v>20000</v>
      </c>
      <c r="L328" s="31" t="n">
        <f aca="false">ROUND($L$1*(E328+I328-J328-K328),0)</f>
        <v>61443352</v>
      </c>
      <c r="M328" s="31" t="n">
        <f aca="false">E328+I328-J328-K328+L328</f>
        <v>10928399893.0383</v>
      </c>
      <c r="N328" s="32" t="n">
        <f aca="false">HLOOKUP(ROUND(AVERAGE(M316:M327)/10^6,0),Assumption!$B$2:$E$3,2,1)*MAX((AVERAGE(M316:M327)-250*10^6),0)</f>
        <v>59267345.4823483</v>
      </c>
      <c r="O328" s="31" t="n">
        <f aca="false">M328+N328</f>
        <v>10987667238.5207</v>
      </c>
      <c r="P328" s="31" t="n">
        <f aca="false">IF(A328=1,SA,MAX(0,SA-M327))</f>
        <v>0</v>
      </c>
      <c r="S328" s="2" t="n">
        <v>0</v>
      </c>
      <c r="T328" s="2" t="n">
        <v>0</v>
      </c>
      <c r="U328" s="2" t="n">
        <v>0</v>
      </c>
      <c r="V328" s="33" t="n">
        <v>1</v>
      </c>
    </row>
    <row r="329" customFormat="false" ht="15.75" hidden="false" customHeight="true" outlineLevel="0" collapsed="false">
      <c r="A329" s="2" t="n">
        <v>327</v>
      </c>
      <c r="B329" s="2" t="n">
        <v>28</v>
      </c>
      <c r="C329" s="2" t="n">
        <f aca="false">A329-(B329-1)*12</f>
        <v>3</v>
      </c>
      <c r="D329" s="2" t="n">
        <f aca="false">'thong tin khach hang'!$B$4+B329-1</f>
        <v>29</v>
      </c>
      <c r="E329" s="31" t="n">
        <f aca="false">IF(A329=1,0,O328)</f>
        <v>10987667238.5207</v>
      </c>
      <c r="F329" s="2" t="n">
        <f aca="true">TP*VLOOKUP('thong tin khach hang'!$E$10,$X$2:$Z$5,3,0)*OFFSET($S329,0,VLOOKUP('thong tin khach hang'!$E$10,$X$2:$Z$5,2,0))</f>
        <v>0</v>
      </c>
      <c r="G329" s="2" t="n">
        <f aca="true">EP*VLOOKUP('thong tin khach hang'!$E$10,$X$2:$Z$5,3,0)*OFFSET($S329,0,VLOOKUP('thong tin khach hang'!$E$10,$X$2:$Z$5,2,0))</f>
        <v>0</v>
      </c>
      <c r="H329" s="2" t="n">
        <f aca="false">F329*HLOOKUP(B329,Assumption!$A$10:$G$12,2,1)+G329*HLOOKUP(B329,Assumption!$A$10:$G$12,3,1)</f>
        <v>0</v>
      </c>
      <c r="I329" s="2" t="n">
        <f aca="false">F329+G329-H329</f>
        <v>0</v>
      </c>
      <c r="J329" s="32" t="n">
        <f aca="false">VLOOKUP(D329,Assumption!$O$3:$Q$103,IF('thong tin khach hang'!$B$3="Nam",2,3),0)/12*P329</f>
        <v>0</v>
      </c>
      <c r="K329" s="2" t="n">
        <v>20000</v>
      </c>
      <c r="L329" s="31" t="n">
        <f aca="false">ROUND($L$1*(E329+I329-J329-K329),0)</f>
        <v>62125755</v>
      </c>
      <c r="M329" s="31" t="n">
        <f aca="false">E329+I329-J329-K329+L329</f>
        <v>11049772993.5207</v>
      </c>
      <c r="N329" s="32" t="n">
        <f aca="false">HLOOKUP(ROUND(AVERAGE(M317:M328)/10^6,0),Assumption!$B$2:$E$3,2,1)*MAX((AVERAGE(M317:M328)-250*10^6),0)</f>
        <v>59971613.8215063</v>
      </c>
      <c r="O329" s="31" t="n">
        <f aca="false">M329+N329</f>
        <v>11109744607.3422</v>
      </c>
      <c r="P329" s="31" t="n">
        <f aca="false">IF(A329=1,SA,MAX(0,SA-M328))</f>
        <v>0</v>
      </c>
      <c r="S329" s="2" t="n">
        <v>0</v>
      </c>
      <c r="T329" s="2" t="n">
        <v>0</v>
      </c>
      <c r="U329" s="2" t="n">
        <v>0</v>
      </c>
      <c r="V329" s="33" t="n">
        <v>1</v>
      </c>
    </row>
    <row r="330" customFormat="false" ht="15.75" hidden="false" customHeight="true" outlineLevel="0" collapsed="false">
      <c r="A330" s="2" t="n">
        <v>328</v>
      </c>
      <c r="B330" s="2" t="n">
        <v>28</v>
      </c>
      <c r="C330" s="2" t="n">
        <f aca="false">A330-(B330-1)*12</f>
        <v>4</v>
      </c>
      <c r="D330" s="2" t="n">
        <f aca="false">'thong tin khach hang'!$B$4+B330-1</f>
        <v>29</v>
      </c>
      <c r="E330" s="31" t="n">
        <f aca="false">IF(A330=1,0,O329)</f>
        <v>11109744607.3422</v>
      </c>
      <c r="F330" s="2" t="n">
        <f aca="true">TP*VLOOKUP('thong tin khach hang'!$E$10,$X$2:$Z$5,3,0)*OFFSET($S330,0,VLOOKUP('thong tin khach hang'!$E$10,$X$2:$Z$5,2,0))</f>
        <v>0</v>
      </c>
      <c r="G330" s="2" t="n">
        <f aca="true">EP*VLOOKUP('thong tin khach hang'!$E$10,$X$2:$Z$5,3,0)*OFFSET($S330,0,VLOOKUP('thong tin khach hang'!$E$10,$X$2:$Z$5,2,0))</f>
        <v>0</v>
      </c>
      <c r="H330" s="2" t="n">
        <f aca="false">F330*HLOOKUP(B330,Assumption!$A$10:$G$12,2,1)+G330*HLOOKUP(B330,Assumption!$A$10:$G$12,3,1)</f>
        <v>0</v>
      </c>
      <c r="I330" s="2" t="n">
        <f aca="false">F330+G330-H330</f>
        <v>0</v>
      </c>
      <c r="J330" s="32" t="n">
        <f aca="false">VLOOKUP(D330,Assumption!$O$3:$Q$103,IF('thong tin khach hang'!$B$3="Nam",2,3),0)/12*P330</f>
        <v>0</v>
      </c>
      <c r="K330" s="2" t="n">
        <v>20000</v>
      </c>
      <c r="L330" s="31" t="n">
        <f aca="false">ROUND($L$1*(E330+I330-J330-K330),0)</f>
        <v>62815998</v>
      </c>
      <c r="M330" s="31" t="n">
        <f aca="false">E330+I330-J330-K330+L330</f>
        <v>11172540605.3422</v>
      </c>
      <c r="N330" s="32" t="n">
        <f aca="false">HLOOKUP(ROUND(AVERAGE(M318:M329)/10^6,0),Assumption!$B$2:$E$3,2,1)*MAX((AVERAGE(M318:M329)-250*10^6),0)</f>
        <v>60683818.1451054</v>
      </c>
      <c r="O330" s="31" t="n">
        <f aca="false">M330+N330</f>
        <v>11233224423.4873</v>
      </c>
      <c r="P330" s="31" t="n">
        <f aca="false">IF(A330=1,SA,MAX(0,SA-M329))</f>
        <v>0</v>
      </c>
      <c r="S330" s="2" t="n">
        <v>0</v>
      </c>
      <c r="T330" s="2" t="n">
        <v>0</v>
      </c>
      <c r="U330" s="2" t="n">
        <v>1</v>
      </c>
      <c r="V330" s="33" t="n">
        <v>1</v>
      </c>
    </row>
    <row r="331" customFormat="false" ht="15.75" hidden="false" customHeight="true" outlineLevel="0" collapsed="false">
      <c r="A331" s="2" t="n">
        <v>329</v>
      </c>
      <c r="B331" s="2" t="n">
        <v>28</v>
      </c>
      <c r="C331" s="2" t="n">
        <f aca="false">A331-(B331-1)*12</f>
        <v>5</v>
      </c>
      <c r="D331" s="2" t="n">
        <f aca="false">'thong tin khach hang'!$B$4+B331-1</f>
        <v>29</v>
      </c>
      <c r="E331" s="31" t="n">
        <f aca="false">IF(A331=1,0,O330)</f>
        <v>11233224423.4873</v>
      </c>
      <c r="F331" s="2" t="n">
        <f aca="true">TP*VLOOKUP('thong tin khach hang'!$E$10,$X$2:$Z$5,3,0)*OFFSET($S331,0,VLOOKUP('thong tin khach hang'!$E$10,$X$2:$Z$5,2,0))</f>
        <v>0</v>
      </c>
      <c r="G331" s="2" t="n">
        <f aca="true">EP*VLOOKUP('thong tin khach hang'!$E$10,$X$2:$Z$5,3,0)*OFFSET($S331,0,VLOOKUP('thong tin khach hang'!$E$10,$X$2:$Z$5,2,0))</f>
        <v>0</v>
      </c>
      <c r="H331" s="2" t="n">
        <f aca="false">F331*HLOOKUP(B331,Assumption!$A$10:$G$12,2,1)+G331*HLOOKUP(B331,Assumption!$A$10:$G$12,3,1)</f>
        <v>0</v>
      </c>
      <c r="I331" s="2" t="n">
        <f aca="false">F331+G331-H331</f>
        <v>0</v>
      </c>
      <c r="J331" s="32" t="n">
        <f aca="false">VLOOKUP(D331,Assumption!$O$3:$Q$103,IF('thong tin khach hang'!$B$3="Nam",2,3),0)/12*P331</f>
        <v>0</v>
      </c>
      <c r="K331" s="2" t="n">
        <v>20000</v>
      </c>
      <c r="L331" s="31" t="n">
        <f aca="false">ROUND($L$1*(E331+I331-J331-K331),0)</f>
        <v>63514171</v>
      </c>
      <c r="M331" s="31" t="n">
        <f aca="false">E331+I331-J331-K331+L331</f>
        <v>11296718594.4873</v>
      </c>
      <c r="N331" s="32" t="n">
        <f aca="false">HLOOKUP(ROUND(AVERAGE(M319:M330)/10^6,0),Assumption!$B$2:$E$3,2,1)*MAX((AVERAGE(M319:M330)-250*10^6),0)</f>
        <v>61404047.8788618</v>
      </c>
      <c r="O331" s="31" t="n">
        <f aca="false">M331+N331</f>
        <v>11358122642.3661</v>
      </c>
      <c r="P331" s="31" t="n">
        <f aca="false">IF(A331=1,SA,MAX(0,SA-M330))</f>
        <v>0</v>
      </c>
      <c r="S331" s="2" t="n">
        <v>0</v>
      </c>
      <c r="T331" s="2" t="n">
        <v>0</v>
      </c>
      <c r="U331" s="2" t="n">
        <v>0</v>
      </c>
      <c r="V331" s="33" t="n">
        <v>1</v>
      </c>
    </row>
    <row r="332" customFormat="false" ht="15.75" hidden="false" customHeight="true" outlineLevel="0" collapsed="false">
      <c r="A332" s="2" t="n">
        <v>330</v>
      </c>
      <c r="B332" s="2" t="n">
        <v>28</v>
      </c>
      <c r="C332" s="2" t="n">
        <f aca="false">A332-(B332-1)*12</f>
        <v>6</v>
      </c>
      <c r="D332" s="2" t="n">
        <f aca="false">'thong tin khach hang'!$B$4+B332-1</f>
        <v>29</v>
      </c>
      <c r="E332" s="31" t="n">
        <f aca="false">IF(A332=1,0,O331)</f>
        <v>11358122642.3661</v>
      </c>
      <c r="F332" s="2" t="n">
        <f aca="true">TP*VLOOKUP('thong tin khach hang'!$E$10,$X$2:$Z$5,3,0)*OFFSET($S332,0,VLOOKUP('thong tin khach hang'!$E$10,$X$2:$Z$5,2,0))</f>
        <v>0</v>
      </c>
      <c r="G332" s="2" t="n">
        <f aca="true">EP*VLOOKUP('thong tin khach hang'!$E$10,$X$2:$Z$5,3,0)*OFFSET($S332,0,VLOOKUP('thong tin khach hang'!$E$10,$X$2:$Z$5,2,0))</f>
        <v>0</v>
      </c>
      <c r="H332" s="2" t="n">
        <f aca="false">F332*HLOOKUP(B332,Assumption!$A$10:$G$12,2,1)+G332*HLOOKUP(B332,Assumption!$A$10:$G$12,3,1)</f>
        <v>0</v>
      </c>
      <c r="I332" s="2" t="n">
        <f aca="false">F332+G332-H332</f>
        <v>0</v>
      </c>
      <c r="J332" s="32" t="n">
        <f aca="false">VLOOKUP(D332,Assumption!$O$3:$Q$103,IF('thong tin khach hang'!$B$3="Nam",2,3),0)/12*P332</f>
        <v>0</v>
      </c>
      <c r="K332" s="2" t="n">
        <v>20000</v>
      </c>
      <c r="L332" s="31" t="n">
        <f aca="false">ROUND($L$1*(E332+I332-J332-K332),0)</f>
        <v>64220364</v>
      </c>
      <c r="M332" s="31" t="n">
        <f aca="false">E332+I332-J332-K332+L332</f>
        <v>11422323006.3661</v>
      </c>
      <c r="N332" s="32" t="n">
        <f aca="false">HLOOKUP(ROUND(AVERAGE(M320:M331)/10^6,0),Assumption!$B$2:$E$3,2,1)*MAX((AVERAGE(M320:M331)-250*10^6),0)</f>
        <v>62132393.4567294</v>
      </c>
      <c r="O332" s="31" t="n">
        <f aca="false">M332+N332</f>
        <v>11484455399.8229</v>
      </c>
      <c r="P332" s="31" t="n">
        <f aca="false">IF(A332=1,SA,MAX(0,SA-M331))</f>
        <v>0</v>
      </c>
      <c r="S332" s="2" t="n">
        <v>0</v>
      </c>
      <c r="T332" s="2" t="n">
        <v>0</v>
      </c>
      <c r="U332" s="2" t="n">
        <v>0</v>
      </c>
      <c r="V332" s="33" t="n">
        <v>1</v>
      </c>
    </row>
    <row r="333" customFormat="false" ht="15.75" hidden="false" customHeight="true" outlineLevel="0" collapsed="false">
      <c r="A333" s="2" t="n">
        <v>331</v>
      </c>
      <c r="B333" s="2" t="n">
        <v>28</v>
      </c>
      <c r="C333" s="2" t="n">
        <f aca="false">A333-(B333-1)*12</f>
        <v>7</v>
      </c>
      <c r="D333" s="2" t="n">
        <f aca="false">'thong tin khach hang'!$B$4+B333-1</f>
        <v>29</v>
      </c>
      <c r="E333" s="31" t="n">
        <f aca="false">IF(A333=1,0,O332)</f>
        <v>11484455399.8229</v>
      </c>
      <c r="F333" s="2" t="n">
        <f aca="true">TP*VLOOKUP('thong tin khach hang'!$E$10,$X$2:$Z$5,3,0)*OFFSET($S333,0,VLOOKUP('thong tin khach hang'!$E$10,$X$2:$Z$5,2,0))</f>
        <v>0</v>
      </c>
      <c r="G333" s="2" t="n">
        <f aca="true">EP*VLOOKUP('thong tin khach hang'!$E$10,$X$2:$Z$5,3,0)*OFFSET($S333,0,VLOOKUP('thong tin khach hang'!$E$10,$X$2:$Z$5,2,0))</f>
        <v>0</v>
      </c>
      <c r="H333" s="2" t="n">
        <f aca="false">F333*HLOOKUP(B333,Assumption!$A$10:$G$12,2,1)+G333*HLOOKUP(B333,Assumption!$A$10:$G$12,3,1)</f>
        <v>0</v>
      </c>
      <c r="I333" s="2" t="n">
        <f aca="false">F333+G333-H333</f>
        <v>0</v>
      </c>
      <c r="J333" s="32" t="n">
        <f aca="false">VLOOKUP(D333,Assumption!$O$3:$Q$103,IF('thong tin khach hang'!$B$3="Nam",2,3),0)/12*P333</f>
        <v>0</v>
      </c>
      <c r="K333" s="2" t="n">
        <v>20000</v>
      </c>
      <c r="L333" s="31" t="n">
        <f aca="false">ROUND($L$1*(E333+I333-J333-K333),0)</f>
        <v>64934667</v>
      </c>
      <c r="M333" s="31" t="n">
        <f aca="false">E333+I333-J333-K333+L333</f>
        <v>11549370066.8229</v>
      </c>
      <c r="N333" s="32" t="n">
        <f aca="false">HLOOKUP(ROUND(AVERAGE(M321:M332)/10^6,0),Assumption!$B$2:$E$3,2,1)*MAX((AVERAGE(M321:M332)-250*10^6),0)</f>
        <v>62868946.3315259</v>
      </c>
      <c r="O333" s="31" t="n">
        <f aca="false">M333+N333</f>
        <v>11612239013.1544</v>
      </c>
      <c r="P333" s="31" t="n">
        <f aca="false">IF(A333=1,SA,MAX(0,SA-M332))</f>
        <v>0</v>
      </c>
      <c r="S333" s="2" t="n">
        <v>0</v>
      </c>
      <c r="T333" s="2" t="n">
        <v>1</v>
      </c>
      <c r="U333" s="2" t="n">
        <v>1</v>
      </c>
      <c r="V333" s="33" t="n">
        <v>1</v>
      </c>
    </row>
    <row r="334" customFormat="false" ht="15.75" hidden="false" customHeight="true" outlineLevel="0" collapsed="false">
      <c r="A334" s="2" t="n">
        <v>332</v>
      </c>
      <c r="B334" s="2" t="n">
        <v>28</v>
      </c>
      <c r="C334" s="2" t="n">
        <f aca="false">A334-(B334-1)*12</f>
        <v>8</v>
      </c>
      <c r="D334" s="2" t="n">
        <f aca="false">'thong tin khach hang'!$B$4+B334-1</f>
        <v>29</v>
      </c>
      <c r="E334" s="31" t="n">
        <f aca="false">IF(A334=1,0,O333)</f>
        <v>11612239013.1544</v>
      </c>
      <c r="F334" s="2" t="n">
        <f aca="true">TP*VLOOKUP('thong tin khach hang'!$E$10,$X$2:$Z$5,3,0)*OFFSET($S334,0,VLOOKUP('thong tin khach hang'!$E$10,$X$2:$Z$5,2,0))</f>
        <v>0</v>
      </c>
      <c r="G334" s="2" t="n">
        <f aca="true">EP*VLOOKUP('thong tin khach hang'!$E$10,$X$2:$Z$5,3,0)*OFFSET($S334,0,VLOOKUP('thong tin khach hang'!$E$10,$X$2:$Z$5,2,0))</f>
        <v>0</v>
      </c>
      <c r="H334" s="2" t="n">
        <f aca="false">F334*HLOOKUP(B334,Assumption!$A$10:$G$12,2,1)+G334*HLOOKUP(B334,Assumption!$A$10:$G$12,3,1)</f>
        <v>0</v>
      </c>
      <c r="I334" s="2" t="n">
        <f aca="false">F334+G334-H334</f>
        <v>0</v>
      </c>
      <c r="J334" s="32" t="n">
        <f aca="false">VLOOKUP(D334,Assumption!$O$3:$Q$103,IF('thong tin khach hang'!$B$3="Nam",2,3),0)/12*P334</f>
        <v>0</v>
      </c>
      <c r="K334" s="2" t="n">
        <v>20000</v>
      </c>
      <c r="L334" s="31" t="n">
        <f aca="false">ROUND($L$1*(E334+I334-J334-K334),0)</f>
        <v>65657175</v>
      </c>
      <c r="M334" s="31" t="n">
        <f aca="false">E334+I334-J334-K334+L334</f>
        <v>11677876188.1544</v>
      </c>
      <c r="N334" s="32" t="n">
        <f aca="false">HLOOKUP(ROUND(AVERAGE(M322:M333)/10^6,0),Assumption!$B$2:$E$3,2,1)*MAX((AVERAGE(M322:M333)-250*10^6),0)</f>
        <v>63613798.9861215</v>
      </c>
      <c r="O334" s="31" t="n">
        <f aca="false">M334+N334</f>
        <v>11741489987.1405</v>
      </c>
      <c r="P334" s="31" t="n">
        <f aca="false">IF(A334=1,SA,MAX(0,SA-M333))</f>
        <v>0</v>
      </c>
      <c r="S334" s="2" t="n">
        <v>0</v>
      </c>
      <c r="T334" s="2" t="n">
        <v>0</v>
      </c>
      <c r="U334" s="2" t="n">
        <v>0</v>
      </c>
      <c r="V334" s="33" t="n">
        <v>1</v>
      </c>
    </row>
    <row r="335" customFormat="false" ht="15.75" hidden="false" customHeight="true" outlineLevel="0" collapsed="false">
      <c r="A335" s="2" t="n">
        <v>333</v>
      </c>
      <c r="B335" s="2" t="n">
        <v>28</v>
      </c>
      <c r="C335" s="2" t="n">
        <f aca="false">A335-(B335-1)*12</f>
        <v>9</v>
      </c>
      <c r="D335" s="2" t="n">
        <f aca="false">'thong tin khach hang'!$B$4+B335-1</f>
        <v>29</v>
      </c>
      <c r="E335" s="31" t="n">
        <f aca="false">IF(A335=1,0,O334)</f>
        <v>11741489987.1405</v>
      </c>
      <c r="F335" s="2" t="n">
        <f aca="true">TP*VLOOKUP('thong tin khach hang'!$E$10,$X$2:$Z$5,3,0)*OFFSET($S335,0,VLOOKUP('thong tin khach hang'!$E$10,$X$2:$Z$5,2,0))</f>
        <v>0</v>
      </c>
      <c r="G335" s="2" t="n">
        <f aca="true">EP*VLOOKUP('thong tin khach hang'!$E$10,$X$2:$Z$5,3,0)*OFFSET($S335,0,VLOOKUP('thong tin khach hang'!$E$10,$X$2:$Z$5,2,0))</f>
        <v>0</v>
      </c>
      <c r="H335" s="2" t="n">
        <f aca="false">F335*HLOOKUP(B335,Assumption!$A$10:$G$12,2,1)+G335*HLOOKUP(B335,Assumption!$A$10:$G$12,3,1)</f>
        <v>0</v>
      </c>
      <c r="I335" s="2" t="n">
        <f aca="false">F335+G335-H335</f>
        <v>0</v>
      </c>
      <c r="J335" s="32" t="n">
        <f aca="false">VLOOKUP(D335,Assumption!$O$3:$Q$103,IF('thong tin khach hang'!$B$3="Nam",2,3),0)/12*P335</f>
        <v>0</v>
      </c>
      <c r="K335" s="2" t="n">
        <v>20000</v>
      </c>
      <c r="L335" s="31" t="n">
        <f aca="false">ROUND($L$1*(E335+I335-J335-K335),0)</f>
        <v>66387978</v>
      </c>
      <c r="M335" s="31" t="n">
        <f aca="false">E335+I335-J335-K335+L335</f>
        <v>11807857965.1405</v>
      </c>
      <c r="N335" s="32" t="n">
        <f aca="false">HLOOKUP(ROUND(AVERAGE(M323:M334)/10^6,0),Assumption!$B$2:$E$3,2,1)*MAX((AVERAGE(M323:M334)-250*10^6),0)</f>
        <v>64367044.9461926</v>
      </c>
      <c r="O335" s="31" t="n">
        <f aca="false">M335+N335</f>
        <v>11872225010.0867</v>
      </c>
      <c r="P335" s="31" t="n">
        <f aca="false">IF(A335=1,SA,MAX(0,SA-M334))</f>
        <v>0</v>
      </c>
      <c r="S335" s="2" t="n">
        <v>0</v>
      </c>
      <c r="T335" s="2" t="n">
        <v>0</v>
      </c>
      <c r="U335" s="2" t="n">
        <v>0</v>
      </c>
      <c r="V335" s="33" t="n">
        <v>1</v>
      </c>
    </row>
    <row r="336" customFormat="false" ht="15.75" hidden="false" customHeight="true" outlineLevel="0" collapsed="false">
      <c r="A336" s="2" t="n">
        <v>334</v>
      </c>
      <c r="B336" s="2" t="n">
        <v>28</v>
      </c>
      <c r="C336" s="2" t="n">
        <f aca="false">A336-(B336-1)*12</f>
        <v>10</v>
      </c>
      <c r="D336" s="2" t="n">
        <f aca="false">'thong tin khach hang'!$B$4+B336-1</f>
        <v>29</v>
      </c>
      <c r="E336" s="31" t="n">
        <f aca="false">IF(A336=1,0,O335)</f>
        <v>11872225010.0867</v>
      </c>
      <c r="F336" s="2" t="n">
        <f aca="true">TP*VLOOKUP('thong tin khach hang'!$E$10,$X$2:$Z$5,3,0)*OFFSET($S336,0,VLOOKUP('thong tin khach hang'!$E$10,$X$2:$Z$5,2,0))</f>
        <v>0</v>
      </c>
      <c r="G336" s="2" t="n">
        <f aca="true">EP*VLOOKUP('thong tin khach hang'!$E$10,$X$2:$Z$5,3,0)*OFFSET($S336,0,VLOOKUP('thong tin khach hang'!$E$10,$X$2:$Z$5,2,0))</f>
        <v>0</v>
      </c>
      <c r="H336" s="2" t="n">
        <f aca="false">F336*HLOOKUP(B336,Assumption!$A$10:$G$12,2,1)+G336*HLOOKUP(B336,Assumption!$A$10:$G$12,3,1)</f>
        <v>0</v>
      </c>
      <c r="I336" s="2" t="n">
        <f aca="false">F336+G336-H336</f>
        <v>0</v>
      </c>
      <c r="J336" s="32" t="n">
        <f aca="false">VLOOKUP(D336,Assumption!$O$3:$Q$103,IF('thong tin khach hang'!$B$3="Nam",2,3),0)/12*P336</f>
        <v>0</v>
      </c>
      <c r="K336" s="2" t="n">
        <v>20000</v>
      </c>
      <c r="L336" s="31" t="n">
        <f aca="false">ROUND($L$1*(E336+I336-J336-K336),0)</f>
        <v>67127173</v>
      </c>
      <c r="M336" s="31" t="n">
        <f aca="false">E336+I336-J336-K336+L336</f>
        <v>11939332183.0867</v>
      </c>
      <c r="N336" s="32" t="n">
        <f aca="false">HLOOKUP(ROUND(AVERAGE(M324:M335)/10^6,0),Assumption!$B$2:$E$3,2,1)*MAX((AVERAGE(M324:M335)-250*10^6),0)</f>
        <v>65128778.7905391</v>
      </c>
      <c r="O336" s="31" t="n">
        <f aca="false">M336+N336</f>
        <v>12004460961.8772</v>
      </c>
      <c r="P336" s="31" t="n">
        <f aca="false">IF(A336=1,SA,MAX(0,SA-M335))</f>
        <v>0</v>
      </c>
      <c r="S336" s="2" t="n">
        <v>0</v>
      </c>
      <c r="T336" s="2" t="n">
        <v>0</v>
      </c>
      <c r="U336" s="2" t="n">
        <v>1</v>
      </c>
      <c r="V336" s="33" t="n">
        <v>1</v>
      </c>
    </row>
    <row r="337" customFormat="false" ht="15.75" hidden="false" customHeight="true" outlineLevel="0" collapsed="false">
      <c r="A337" s="2" t="n">
        <v>335</v>
      </c>
      <c r="B337" s="2" t="n">
        <v>28</v>
      </c>
      <c r="C337" s="2" t="n">
        <f aca="false">A337-(B337-1)*12</f>
        <v>11</v>
      </c>
      <c r="D337" s="2" t="n">
        <f aca="false">'thong tin khach hang'!$B$4+B337-1</f>
        <v>29</v>
      </c>
      <c r="E337" s="31" t="n">
        <f aca="false">IF(A337=1,0,O336)</f>
        <v>12004460961.8772</v>
      </c>
      <c r="F337" s="2" t="n">
        <f aca="true">TP*VLOOKUP('thong tin khach hang'!$E$10,$X$2:$Z$5,3,0)*OFFSET($S337,0,VLOOKUP('thong tin khach hang'!$E$10,$X$2:$Z$5,2,0))</f>
        <v>0</v>
      </c>
      <c r="G337" s="2" t="n">
        <f aca="true">EP*VLOOKUP('thong tin khach hang'!$E$10,$X$2:$Z$5,3,0)*OFFSET($S337,0,VLOOKUP('thong tin khach hang'!$E$10,$X$2:$Z$5,2,0))</f>
        <v>0</v>
      </c>
      <c r="H337" s="2" t="n">
        <f aca="false">F337*HLOOKUP(B337,Assumption!$A$10:$G$12,2,1)+G337*HLOOKUP(B337,Assumption!$A$10:$G$12,3,1)</f>
        <v>0</v>
      </c>
      <c r="I337" s="2" t="n">
        <f aca="false">F337+G337-H337</f>
        <v>0</v>
      </c>
      <c r="J337" s="32" t="n">
        <f aca="false">VLOOKUP(D337,Assumption!$O$3:$Q$103,IF('thong tin khach hang'!$B$3="Nam",2,3),0)/12*P337</f>
        <v>0</v>
      </c>
      <c r="K337" s="2" t="n">
        <v>20000</v>
      </c>
      <c r="L337" s="31" t="n">
        <f aca="false">ROUND($L$1*(E337+I337-J337-K337),0)</f>
        <v>67874854</v>
      </c>
      <c r="M337" s="31" t="n">
        <f aca="false">E337+I337-J337-K337+L337</f>
        <v>12072315815.8772</v>
      </c>
      <c r="N337" s="32" t="n">
        <f aca="false">HLOOKUP(ROUND(AVERAGE(M325:M336)/10^6,0),Assumption!$B$2:$E$3,2,1)*MAX((AVERAGE(M325:M336)-250*10^6),0)</f>
        <v>65899096.1639687</v>
      </c>
      <c r="O337" s="31" t="n">
        <f aca="false">M337+N337</f>
        <v>12138214912.0412</v>
      </c>
      <c r="P337" s="31" t="n">
        <f aca="false">IF(A337=1,SA,MAX(0,SA-M336))</f>
        <v>0</v>
      </c>
      <c r="S337" s="2" t="n">
        <v>0</v>
      </c>
      <c r="T337" s="2" t="n">
        <v>0</v>
      </c>
      <c r="U337" s="2" t="n">
        <v>0</v>
      </c>
      <c r="V337" s="33" t="n">
        <v>1</v>
      </c>
    </row>
    <row r="338" customFormat="false" ht="15.75" hidden="false" customHeight="true" outlineLevel="0" collapsed="false">
      <c r="A338" s="2" t="n">
        <v>336</v>
      </c>
      <c r="B338" s="2" t="n">
        <v>28</v>
      </c>
      <c r="C338" s="2" t="n">
        <f aca="false">A338-(B338-1)*12</f>
        <v>12</v>
      </c>
      <c r="D338" s="2" t="n">
        <f aca="false">'thong tin khach hang'!$B$4+B338-1</f>
        <v>29</v>
      </c>
      <c r="E338" s="31" t="n">
        <f aca="false">IF(A338=1,0,O337)</f>
        <v>12138214912.0412</v>
      </c>
      <c r="F338" s="2" t="n">
        <f aca="true">TP*VLOOKUP('thong tin khach hang'!$E$10,$X$2:$Z$5,3,0)*OFFSET($S338,0,VLOOKUP('thong tin khach hang'!$E$10,$X$2:$Z$5,2,0))</f>
        <v>0</v>
      </c>
      <c r="G338" s="2" t="n">
        <f aca="true">EP*VLOOKUP('thong tin khach hang'!$E$10,$X$2:$Z$5,3,0)*OFFSET($S338,0,VLOOKUP('thong tin khach hang'!$E$10,$X$2:$Z$5,2,0))</f>
        <v>0</v>
      </c>
      <c r="H338" s="2" t="n">
        <f aca="false">F338*HLOOKUP(B338,Assumption!$A$10:$G$12,2,1)+G338*HLOOKUP(B338,Assumption!$A$10:$G$12,3,1)</f>
        <v>0</v>
      </c>
      <c r="I338" s="2" t="n">
        <f aca="false">F338+G338-H338</f>
        <v>0</v>
      </c>
      <c r="J338" s="32" t="n">
        <f aca="false">VLOOKUP(D338,Assumption!$O$3:$Q$103,IF('thong tin khach hang'!$B$3="Nam",2,3),0)/12*P338</f>
        <v>0</v>
      </c>
      <c r="K338" s="2" t="n">
        <v>20000</v>
      </c>
      <c r="L338" s="31" t="n">
        <f aca="false">ROUND($L$1*(E338+I338-J338-K338),0)</f>
        <v>68631119</v>
      </c>
      <c r="M338" s="31" t="n">
        <f aca="false">E338+I338-J338-K338+L338</f>
        <v>12206826031.0412</v>
      </c>
      <c r="N338" s="32" t="n">
        <f aca="false">HLOOKUP(ROUND(AVERAGE(M326:M337)/10^6,0),Assumption!$B$2:$E$3,2,1)*MAX((AVERAGE(M326:M337)-250*10^6),0)</f>
        <v>66678093.7892459</v>
      </c>
      <c r="O338" s="31" t="n">
        <f aca="false">M338+N338</f>
        <v>12273504124.8305</v>
      </c>
      <c r="P338" s="31" t="n">
        <f aca="false">IF(A338=1,SA,MAX(0,SA-M337))</f>
        <v>0</v>
      </c>
      <c r="S338" s="2" t="n">
        <v>0</v>
      </c>
      <c r="T338" s="2" t="n">
        <v>0</v>
      </c>
      <c r="U338" s="2" t="n">
        <v>0</v>
      </c>
      <c r="V338" s="33" t="n">
        <v>1</v>
      </c>
    </row>
    <row r="339" customFormat="false" ht="15.75" hidden="false" customHeight="true" outlineLevel="0" collapsed="false">
      <c r="A339" s="2" t="n">
        <v>337</v>
      </c>
      <c r="B339" s="2" t="n">
        <v>29</v>
      </c>
      <c r="C339" s="2" t="n">
        <f aca="false">A339-(B339-1)*12</f>
        <v>1</v>
      </c>
      <c r="D339" s="2" t="n">
        <f aca="false">'thong tin khach hang'!$B$4+B339-1</f>
        <v>30</v>
      </c>
      <c r="E339" s="31" t="n">
        <f aca="false">IF(A339=1,0,O338)</f>
        <v>12273504124.8305</v>
      </c>
      <c r="F339" s="2" t="n">
        <f aca="true">TP*VLOOKUP('thong tin khach hang'!$E$10,$X$2:$Z$5,3,0)*OFFSET($S339,0,VLOOKUP('thong tin khach hang'!$E$10,$X$2:$Z$5,2,0))</f>
        <v>30000000</v>
      </c>
      <c r="G339" s="2" t="n">
        <f aca="true">EP*VLOOKUP('thong tin khach hang'!$E$10,$X$2:$Z$5,3,0)*OFFSET($S339,0,VLOOKUP('thong tin khach hang'!$E$10,$X$2:$Z$5,2,0))</f>
        <v>30000000</v>
      </c>
      <c r="H339" s="2" t="n">
        <f aca="false">F339*HLOOKUP(B339,Assumption!$A$10:$G$12,2,1)+G339*HLOOKUP(B339,Assumption!$A$10:$G$12,3,1)</f>
        <v>1500000</v>
      </c>
      <c r="I339" s="2" t="n">
        <f aca="false">F339+G339-H339</f>
        <v>58500000</v>
      </c>
      <c r="J339" s="32" t="n">
        <f aca="false">VLOOKUP(D339,Assumption!$O$3:$Q$103,IF('thong tin khach hang'!$B$3="Nam",2,3),0)/12*P339</f>
        <v>0</v>
      </c>
      <c r="K339" s="2" t="n">
        <v>20000</v>
      </c>
      <c r="L339" s="31" t="n">
        <f aca="false">ROUND($L$1*(E339+I339-J339-K339),0)</f>
        <v>69726831</v>
      </c>
      <c r="M339" s="31" t="n">
        <f aca="false">E339+I339-J339-K339+L339</f>
        <v>12401710955.8305</v>
      </c>
      <c r="N339" s="32" t="n">
        <f aca="false">HLOOKUP(ROUND(AVERAGE(M327:M338)/10^6,0),Assumption!$B$2:$E$3,2,1)*MAX((AVERAGE(M327:M338)-250*10^6),0)</f>
        <v>67465869.4796088</v>
      </c>
      <c r="O339" s="31" t="n">
        <f aca="false">M339+N339</f>
        <v>12469176825.3101</v>
      </c>
      <c r="P339" s="31" t="n">
        <f aca="false">IF(A339=1,SA,MAX(0,SA-M338))</f>
        <v>0</v>
      </c>
      <c r="S339" s="2" t="n">
        <v>1</v>
      </c>
      <c r="T339" s="2" t="n">
        <v>1</v>
      </c>
      <c r="U339" s="2" t="n">
        <v>1</v>
      </c>
      <c r="V339" s="33" t="n">
        <v>1</v>
      </c>
    </row>
    <row r="340" customFormat="false" ht="15.75" hidden="false" customHeight="true" outlineLevel="0" collapsed="false">
      <c r="A340" s="2" t="n">
        <v>338</v>
      </c>
      <c r="B340" s="2" t="n">
        <v>29</v>
      </c>
      <c r="C340" s="2" t="n">
        <f aca="false">A340-(B340-1)*12</f>
        <v>2</v>
      </c>
      <c r="D340" s="2" t="n">
        <f aca="false">'thong tin khach hang'!$B$4+B340-1</f>
        <v>30</v>
      </c>
      <c r="E340" s="31" t="n">
        <f aca="false">IF(A340=1,0,O339)</f>
        <v>12469176825.3101</v>
      </c>
      <c r="F340" s="2" t="n">
        <f aca="true">TP*VLOOKUP('thong tin khach hang'!$E$10,$X$2:$Z$5,3,0)*OFFSET($S340,0,VLOOKUP('thong tin khach hang'!$E$10,$X$2:$Z$5,2,0))</f>
        <v>0</v>
      </c>
      <c r="G340" s="2" t="n">
        <f aca="true">EP*VLOOKUP('thong tin khach hang'!$E$10,$X$2:$Z$5,3,0)*OFFSET($S340,0,VLOOKUP('thong tin khach hang'!$E$10,$X$2:$Z$5,2,0))</f>
        <v>0</v>
      </c>
      <c r="H340" s="2" t="n">
        <f aca="false">F340*HLOOKUP(B340,Assumption!$A$10:$G$12,2,1)+G340*HLOOKUP(B340,Assumption!$A$10:$G$12,3,1)</f>
        <v>0</v>
      </c>
      <c r="I340" s="2" t="n">
        <f aca="false">F340+G340-H340</f>
        <v>0</v>
      </c>
      <c r="J340" s="32" t="n">
        <f aca="false">VLOOKUP(D340,Assumption!$O$3:$Q$103,IF('thong tin khach hang'!$B$3="Nam",2,3),0)/12*P340</f>
        <v>0</v>
      </c>
      <c r="K340" s="2" t="n">
        <v>20000</v>
      </c>
      <c r="L340" s="31" t="n">
        <f aca="false">ROUND($L$1*(E340+I340-J340-K340),0)</f>
        <v>70502426</v>
      </c>
      <c r="M340" s="31" t="n">
        <f aca="false">E340+I340-J340-K340+L340</f>
        <v>12539659251.3101</v>
      </c>
      <c r="N340" s="32" t="n">
        <f aca="false">HLOOKUP(ROUND(AVERAGE(M328:M339)/10^6,0),Assumption!$B$2:$E$3,2,1)*MAX((AVERAGE(M328:M339)-250*10^6),0)</f>
        <v>68262522.149354</v>
      </c>
      <c r="O340" s="31" t="n">
        <f aca="false">M340+N340</f>
        <v>12607921773.4594</v>
      </c>
      <c r="P340" s="31" t="n">
        <f aca="false">IF(A340=1,SA,MAX(0,SA-M339))</f>
        <v>0</v>
      </c>
      <c r="S340" s="2" t="n">
        <v>0</v>
      </c>
      <c r="T340" s="2" t="n">
        <v>0</v>
      </c>
      <c r="U340" s="2" t="n">
        <v>0</v>
      </c>
      <c r="V340" s="33" t="n">
        <v>1</v>
      </c>
    </row>
    <row r="341" customFormat="false" ht="15.75" hidden="false" customHeight="true" outlineLevel="0" collapsed="false">
      <c r="A341" s="2" t="n">
        <v>339</v>
      </c>
      <c r="B341" s="2" t="n">
        <v>29</v>
      </c>
      <c r="C341" s="2" t="n">
        <f aca="false">A341-(B341-1)*12</f>
        <v>3</v>
      </c>
      <c r="D341" s="2" t="n">
        <f aca="false">'thong tin khach hang'!$B$4+B341-1</f>
        <v>30</v>
      </c>
      <c r="E341" s="31" t="n">
        <f aca="false">IF(A341=1,0,O340)</f>
        <v>12607921773.4594</v>
      </c>
      <c r="F341" s="2" t="n">
        <f aca="true">TP*VLOOKUP('thong tin khach hang'!$E$10,$X$2:$Z$5,3,0)*OFFSET($S341,0,VLOOKUP('thong tin khach hang'!$E$10,$X$2:$Z$5,2,0))</f>
        <v>0</v>
      </c>
      <c r="G341" s="2" t="n">
        <f aca="true">EP*VLOOKUP('thong tin khach hang'!$E$10,$X$2:$Z$5,3,0)*OFFSET($S341,0,VLOOKUP('thong tin khach hang'!$E$10,$X$2:$Z$5,2,0))</f>
        <v>0</v>
      </c>
      <c r="H341" s="2" t="n">
        <f aca="false">F341*HLOOKUP(B341,Assumption!$A$10:$G$12,2,1)+G341*HLOOKUP(B341,Assumption!$A$10:$G$12,3,1)</f>
        <v>0</v>
      </c>
      <c r="I341" s="2" t="n">
        <f aca="false">F341+G341-H341</f>
        <v>0</v>
      </c>
      <c r="J341" s="32" t="n">
        <f aca="false">VLOOKUP(D341,Assumption!$O$3:$Q$103,IF('thong tin khach hang'!$B$3="Nam",2,3),0)/12*P341</f>
        <v>0</v>
      </c>
      <c r="K341" s="2" t="n">
        <v>20000</v>
      </c>
      <c r="L341" s="31" t="n">
        <f aca="false">ROUND($L$1*(E341+I341-J341-K341),0)</f>
        <v>71286910</v>
      </c>
      <c r="M341" s="31" t="n">
        <f aca="false">E341+I341-J341-K341+L341</f>
        <v>12679188683.4594</v>
      </c>
      <c r="N341" s="32" t="n">
        <f aca="false">HLOOKUP(ROUND(AVERAGE(M329:M340)/10^6,0),Assumption!$B$2:$E$3,2,1)*MAX((AVERAGE(M329:M340)-250*10^6),0)</f>
        <v>69068151.8284898</v>
      </c>
      <c r="O341" s="31" t="n">
        <f aca="false">M341+N341</f>
        <v>12748256835.2879</v>
      </c>
      <c r="P341" s="31" t="n">
        <f aca="false">IF(A341=1,SA,MAX(0,SA-M340))</f>
        <v>0</v>
      </c>
      <c r="S341" s="2" t="n">
        <v>0</v>
      </c>
      <c r="T341" s="2" t="n">
        <v>0</v>
      </c>
      <c r="U341" s="2" t="n">
        <v>0</v>
      </c>
      <c r="V341" s="33" t="n">
        <v>1</v>
      </c>
    </row>
    <row r="342" customFormat="false" ht="15.75" hidden="false" customHeight="true" outlineLevel="0" collapsed="false">
      <c r="A342" s="2" t="n">
        <v>340</v>
      </c>
      <c r="B342" s="2" t="n">
        <v>29</v>
      </c>
      <c r="C342" s="2" t="n">
        <f aca="false">A342-(B342-1)*12</f>
        <v>4</v>
      </c>
      <c r="D342" s="2" t="n">
        <f aca="false">'thong tin khach hang'!$B$4+B342-1</f>
        <v>30</v>
      </c>
      <c r="E342" s="31" t="n">
        <f aca="false">IF(A342=1,0,O341)</f>
        <v>12748256835.2879</v>
      </c>
      <c r="F342" s="2" t="n">
        <f aca="true">TP*VLOOKUP('thong tin khach hang'!$E$10,$X$2:$Z$5,3,0)*OFFSET($S342,0,VLOOKUP('thong tin khach hang'!$E$10,$X$2:$Z$5,2,0))</f>
        <v>0</v>
      </c>
      <c r="G342" s="2" t="n">
        <f aca="true">EP*VLOOKUP('thong tin khach hang'!$E$10,$X$2:$Z$5,3,0)*OFFSET($S342,0,VLOOKUP('thong tin khach hang'!$E$10,$X$2:$Z$5,2,0))</f>
        <v>0</v>
      </c>
      <c r="H342" s="2" t="n">
        <f aca="false">F342*HLOOKUP(B342,Assumption!$A$10:$G$12,2,1)+G342*HLOOKUP(B342,Assumption!$A$10:$G$12,3,1)</f>
        <v>0</v>
      </c>
      <c r="I342" s="2" t="n">
        <f aca="false">F342+G342-H342</f>
        <v>0</v>
      </c>
      <c r="J342" s="32" t="n">
        <f aca="false">VLOOKUP(D342,Assumption!$O$3:$Q$103,IF('thong tin khach hang'!$B$3="Nam",2,3),0)/12*P342</f>
        <v>0</v>
      </c>
      <c r="K342" s="2" t="n">
        <v>20000</v>
      </c>
      <c r="L342" s="31" t="n">
        <f aca="false">ROUND($L$1*(E342+I342-J342-K342),0)</f>
        <v>72080384</v>
      </c>
      <c r="M342" s="31" t="n">
        <f aca="false">E342+I342-J342-K342+L342</f>
        <v>12820317219.2879</v>
      </c>
      <c r="N342" s="32" t="n">
        <f aca="false">HLOOKUP(ROUND(AVERAGE(M330:M341)/10^6,0),Assumption!$B$2:$E$3,2,1)*MAX((AVERAGE(M330:M341)-250*10^6),0)</f>
        <v>69882859.6734592</v>
      </c>
      <c r="O342" s="31" t="n">
        <f aca="false">M342+N342</f>
        <v>12890200078.9614</v>
      </c>
      <c r="P342" s="31" t="n">
        <f aca="false">IF(A342=1,SA,MAX(0,SA-M341))</f>
        <v>0</v>
      </c>
      <c r="S342" s="2" t="n">
        <v>0</v>
      </c>
      <c r="T342" s="2" t="n">
        <v>0</v>
      </c>
      <c r="U342" s="2" t="n">
        <v>1</v>
      </c>
      <c r="V342" s="33" t="n">
        <v>1</v>
      </c>
    </row>
    <row r="343" customFormat="false" ht="15.75" hidden="false" customHeight="true" outlineLevel="0" collapsed="false">
      <c r="A343" s="2" t="n">
        <v>341</v>
      </c>
      <c r="B343" s="2" t="n">
        <v>29</v>
      </c>
      <c r="C343" s="2" t="n">
        <f aca="false">A343-(B343-1)*12</f>
        <v>5</v>
      </c>
      <c r="D343" s="2" t="n">
        <f aca="false">'thong tin khach hang'!$B$4+B343-1</f>
        <v>30</v>
      </c>
      <c r="E343" s="31" t="n">
        <f aca="false">IF(A343=1,0,O342)</f>
        <v>12890200078.9614</v>
      </c>
      <c r="F343" s="2" t="n">
        <f aca="true">TP*VLOOKUP('thong tin khach hang'!$E$10,$X$2:$Z$5,3,0)*OFFSET($S343,0,VLOOKUP('thong tin khach hang'!$E$10,$X$2:$Z$5,2,0))</f>
        <v>0</v>
      </c>
      <c r="G343" s="2" t="n">
        <f aca="true">EP*VLOOKUP('thong tin khach hang'!$E$10,$X$2:$Z$5,3,0)*OFFSET($S343,0,VLOOKUP('thong tin khach hang'!$E$10,$X$2:$Z$5,2,0))</f>
        <v>0</v>
      </c>
      <c r="H343" s="2" t="n">
        <f aca="false">F343*HLOOKUP(B343,Assumption!$A$10:$G$12,2,1)+G343*HLOOKUP(B343,Assumption!$A$10:$G$12,3,1)</f>
        <v>0</v>
      </c>
      <c r="I343" s="2" t="n">
        <f aca="false">F343+G343-H343</f>
        <v>0</v>
      </c>
      <c r="J343" s="32" t="n">
        <f aca="false">VLOOKUP(D343,Assumption!$O$3:$Q$103,IF('thong tin khach hang'!$B$3="Nam",2,3),0)/12*P343</f>
        <v>0</v>
      </c>
      <c r="K343" s="2" t="n">
        <v>20000</v>
      </c>
      <c r="L343" s="31" t="n">
        <f aca="false">ROUND($L$1*(E343+I343-J343-K343),0)</f>
        <v>72882952</v>
      </c>
      <c r="M343" s="31" t="n">
        <f aca="false">E343+I343-J343-K343+L343</f>
        <v>12963063030.9614</v>
      </c>
      <c r="N343" s="32" t="n">
        <f aca="false">HLOOKUP(ROUND(AVERAGE(M331:M342)/10^6,0),Assumption!$B$2:$E$3,2,1)*MAX((AVERAGE(M331:M342)-250*10^6),0)</f>
        <v>70706747.9804321</v>
      </c>
      <c r="O343" s="31" t="n">
        <f aca="false">M343+N343</f>
        <v>13033769778.9418</v>
      </c>
      <c r="P343" s="31" t="n">
        <f aca="false">IF(A343=1,SA,MAX(0,SA-M342))</f>
        <v>0</v>
      </c>
      <c r="S343" s="2" t="n">
        <v>0</v>
      </c>
      <c r="T343" s="2" t="n">
        <v>0</v>
      </c>
      <c r="U343" s="2" t="n">
        <v>0</v>
      </c>
      <c r="V343" s="33" t="n">
        <v>1</v>
      </c>
    </row>
    <row r="344" customFormat="false" ht="15.75" hidden="false" customHeight="true" outlineLevel="0" collapsed="false">
      <c r="A344" s="2" t="n">
        <v>342</v>
      </c>
      <c r="B344" s="2" t="n">
        <v>29</v>
      </c>
      <c r="C344" s="2" t="n">
        <f aca="false">A344-(B344-1)*12</f>
        <v>6</v>
      </c>
      <c r="D344" s="2" t="n">
        <f aca="false">'thong tin khach hang'!$B$4+B344-1</f>
        <v>30</v>
      </c>
      <c r="E344" s="31" t="n">
        <f aca="false">IF(A344=1,0,O343)</f>
        <v>13033769778.9418</v>
      </c>
      <c r="F344" s="2" t="n">
        <f aca="true">TP*VLOOKUP('thong tin khach hang'!$E$10,$X$2:$Z$5,3,0)*OFFSET($S344,0,VLOOKUP('thong tin khach hang'!$E$10,$X$2:$Z$5,2,0))</f>
        <v>0</v>
      </c>
      <c r="G344" s="2" t="n">
        <f aca="true">EP*VLOOKUP('thong tin khach hang'!$E$10,$X$2:$Z$5,3,0)*OFFSET($S344,0,VLOOKUP('thong tin khach hang'!$E$10,$X$2:$Z$5,2,0))</f>
        <v>0</v>
      </c>
      <c r="H344" s="2" t="n">
        <f aca="false">F344*HLOOKUP(B344,Assumption!$A$10:$G$12,2,1)+G344*HLOOKUP(B344,Assumption!$A$10:$G$12,3,1)</f>
        <v>0</v>
      </c>
      <c r="I344" s="2" t="n">
        <f aca="false">F344+G344-H344</f>
        <v>0</v>
      </c>
      <c r="J344" s="32" t="n">
        <f aca="false">VLOOKUP(D344,Assumption!$O$3:$Q$103,IF('thong tin khach hang'!$B$3="Nam",2,3),0)/12*P344</f>
        <v>0</v>
      </c>
      <c r="K344" s="2" t="n">
        <v>20000</v>
      </c>
      <c r="L344" s="31" t="n">
        <f aca="false">ROUND($L$1*(E344+I344-J344-K344),0)</f>
        <v>73694716</v>
      </c>
      <c r="M344" s="31" t="n">
        <f aca="false">E344+I344-J344-K344+L344</f>
        <v>13107444494.9418</v>
      </c>
      <c r="N344" s="32" t="n">
        <f aca="false">HLOOKUP(ROUND(AVERAGE(M332:M343)/10^6,0),Assumption!$B$2:$E$3,2,1)*MAX((AVERAGE(M332:M343)-250*10^6),0)</f>
        <v>71539920.1986691</v>
      </c>
      <c r="O344" s="31" t="n">
        <f aca="false">M344+N344</f>
        <v>13178984415.1405</v>
      </c>
      <c r="P344" s="31" t="n">
        <f aca="false">IF(A344=1,SA,MAX(0,SA-M343))</f>
        <v>0</v>
      </c>
      <c r="S344" s="2" t="n">
        <v>0</v>
      </c>
      <c r="T344" s="2" t="n">
        <v>0</v>
      </c>
      <c r="U344" s="2" t="n">
        <v>0</v>
      </c>
      <c r="V344" s="33" t="n">
        <v>1</v>
      </c>
    </row>
    <row r="345" customFormat="false" ht="15.75" hidden="false" customHeight="true" outlineLevel="0" collapsed="false">
      <c r="A345" s="2" t="n">
        <v>343</v>
      </c>
      <c r="B345" s="2" t="n">
        <v>29</v>
      </c>
      <c r="C345" s="2" t="n">
        <f aca="false">A345-(B345-1)*12</f>
        <v>7</v>
      </c>
      <c r="D345" s="2" t="n">
        <f aca="false">'thong tin khach hang'!$B$4+B345-1</f>
        <v>30</v>
      </c>
      <c r="E345" s="31" t="n">
        <f aca="false">IF(A345=1,0,O344)</f>
        <v>13178984415.1405</v>
      </c>
      <c r="F345" s="2" t="n">
        <f aca="true">TP*VLOOKUP('thong tin khach hang'!$E$10,$X$2:$Z$5,3,0)*OFFSET($S345,0,VLOOKUP('thong tin khach hang'!$E$10,$X$2:$Z$5,2,0))</f>
        <v>0</v>
      </c>
      <c r="G345" s="2" t="n">
        <f aca="true">EP*VLOOKUP('thong tin khach hang'!$E$10,$X$2:$Z$5,3,0)*OFFSET($S345,0,VLOOKUP('thong tin khach hang'!$E$10,$X$2:$Z$5,2,0))</f>
        <v>0</v>
      </c>
      <c r="H345" s="2" t="n">
        <f aca="false">F345*HLOOKUP(B345,Assumption!$A$10:$G$12,2,1)+G345*HLOOKUP(B345,Assumption!$A$10:$G$12,3,1)</f>
        <v>0</v>
      </c>
      <c r="I345" s="2" t="n">
        <f aca="false">F345+G345-H345</f>
        <v>0</v>
      </c>
      <c r="J345" s="32" t="n">
        <f aca="false">VLOOKUP(D345,Assumption!$O$3:$Q$103,IF('thong tin khach hang'!$B$3="Nam",2,3),0)/12*P345</f>
        <v>0</v>
      </c>
      <c r="K345" s="2" t="n">
        <v>20000</v>
      </c>
      <c r="L345" s="31" t="n">
        <f aca="false">ROUND($L$1*(E345+I345-J345-K345),0)</f>
        <v>74515781</v>
      </c>
      <c r="M345" s="31" t="n">
        <f aca="false">E345+I345-J345-K345+L345</f>
        <v>13253480196.1405</v>
      </c>
      <c r="N345" s="32" t="n">
        <f aca="false">HLOOKUP(ROUND(AVERAGE(M333:M344)/10^6,0),Assumption!$B$2:$E$3,2,1)*MAX((AVERAGE(M333:M344)-250*10^6),0)</f>
        <v>72382480.942957</v>
      </c>
      <c r="O345" s="31" t="n">
        <f aca="false">M345+N345</f>
        <v>13325862677.0834</v>
      </c>
      <c r="P345" s="31" t="n">
        <f aca="false">IF(A345=1,SA,MAX(0,SA-M344))</f>
        <v>0</v>
      </c>
      <c r="S345" s="2" t="n">
        <v>0</v>
      </c>
      <c r="T345" s="2" t="n">
        <v>1</v>
      </c>
      <c r="U345" s="2" t="n">
        <v>1</v>
      </c>
      <c r="V345" s="33" t="n">
        <v>1</v>
      </c>
    </row>
    <row r="346" customFormat="false" ht="15.75" hidden="false" customHeight="true" outlineLevel="0" collapsed="false">
      <c r="A346" s="2" t="n">
        <v>344</v>
      </c>
      <c r="B346" s="2" t="n">
        <v>29</v>
      </c>
      <c r="C346" s="2" t="n">
        <f aca="false">A346-(B346-1)*12</f>
        <v>8</v>
      </c>
      <c r="D346" s="2" t="n">
        <f aca="false">'thong tin khach hang'!$B$4+B346-1</f>
        <v>30</v>
      </c>
      <c r="E346" s="31" t="n">
        <f aca="false">IF(A346=1,0,O345)</f>
        <v>13325862677.0834</v>
      </c>
      <c r="F346" s="2" t="n">
        <f aca="true">TP*VLOOKUP('thong tin khach hang'!$E$10,$X$2:$Z$5,3,0)*OFFSET($S346,0,VLOOKUP('thong tin khach hang'!$E$10,$X$2:$Z$5,2,0))</f>
        <v>0</v>
      </c>
      <c r="G346" s="2" t="n">
        <f aca="true">EP*VLOOKUP('thong tin khach hang'!$E$10,$X$2:$Z$5,3,0)*OFFSET($S346,0,VLOOKUP('thong tin khach hang'!$E$10,$X$2:$Z$5,2,0))</f>
        <v>0</v>
      </c>
      <c r="H346" s="2" t="n">
        <f aca="false">F346*HLOOKUP(B346,Assumption!$A$10:$G$12,2,1)+G346*HLOOKUP(B346,Assumption!$A$10:$G$12,3,1)</f>
        <v>0</v>
      </c>
      <c r="I346" s="2" t="n">
        <f aca="false">F346+G346-H346</f>
        <v>0</v>
      </c>
      <c r="J346" s="32" t="n">
        <f aca="false">VLOOKUP(D346,Assumption!$O$3:$Q$103,IF('thong tin khach hang'!$B$3="Nam",2,3),0)/12*P346</f>
        <v>0</v>
      </c>
      <c r="K346" s="2" t="n">
        <v>20000</v>
      </c>
      <c r="L346" s="31" t="n">
        <f aca="false">ROUND($L$1*(E346+I346-J346-K346),0)</f>
        <v>75346252</v>
      </c>
      <c r="M346" s="31" t="n">
        <f aca="false">E346+I346-J346-K346+L346</f>
        <v>13401188929.0834</v>
      </c>
      <c r="N346" s="32" t="n">
        <f aca="false">HLOOKUP(ROUND(AVERAGE(M334:M345)/10^6,0),Assumption!$B$2:$E$3,2,1)*MAX((AVERAGE(M334:M345)-250*10^6),0)</f>
        <v>73234536.0076158</v>
      </c>
      <c r="O346" s="31" t="n">
        <f aca="false">M346+N346</f>
        <v>13474423465.091</v>
      </c>
      <c r="P346" s="31" t="n">
        <f aca="false">IF(A346=1,SA,MAX(0,SA-M345))</f>
        <v>0</v>
      </c>
      <c r="S346" s="2" t="n">
        <v>0</v>
      </c>
      <c r="T346" s="2" t="n">
        <v>0</v>
      </c>
      <c r="U346" s="2" t="n">
        <v>0</v>
      </c>
      <c r="V346" s="33" t="n">
        <v>1</v>
      </c>
    </row>
    <row r="347" customFormat="false" ht="15.75" hidden="false" customHeight="true" outlineLevel="0" collapsed="false">
      <c r="A347" s="2" t="n">
        <v>345</v>
      </c>
      <c r="B347" s="2" t="n">
        <v>29</v>
      </c>
      <c r="C347" s="2" t="n">
        <f aca="false">A347-(B347-1)*12</f>
        <v>9</v>
      </c>
      <c r="D347" s="2" t="n">
        <f aca="false">'thong tin khach hang'!$B$4+B347-1</f>
        <v>30</v>
      </c>
      <c r="E347" s="31" t="n">
        <f aca="false">IF(A347=1,0,O346)</f>
        <v>13474423465.091</v>
      </c>
      <c r="F347" s="2" t="n">
        <f aca="true">TP*VLOOKUP('thong tin khach hang'!$E$10,$X$2:$Z$5,3,0)*OFFSET($S347,0,VLOOKUP('thong tin khach hang'!$E$10,$X$2:$Z$5,2,0))</f>
        <v>0</v>
      </c>
      <c r="G347" s="2" t="n">
        <f aca="true">EP*VLOOKUP('thong tin khach hang'!$E$10,$X$2:$Z$5,3,0)*OFFSET($S347,0,VLOOKUP('thong tin khach hang'!$E$10,$X$2:$Z$5,2,0))</f>
        <v>0</v>
      </c>
      <c r="H347" s="2" t="n">
        <f aca="false">F347*HLOOKUP(B347,Assumption!$A$10:$G$12,2,1)+G347*HLOOKUP(B347,Assumption!$A$10:$G$12,3,1)</f>
        <v>0</v>
      </c>
      <c r="I347" s="2" t="n">
        <f aca="false">F347+G347-H347</f>
        <v>0</v>
      </c>
      <c r="J347" s="32" t="n">
        <f aca="false">VLOOKUP(D347,Assumption!$O$3:$Q$103,IF('thong tin khach hang'!$B$3="Nam",2,3),0)/12*P347</f>
        <v>0</v>
      </c>
      <c r="K347" s="2" t="n">
        <v>20000</v>
      </c>
      <c r="L347" s="31" t="n">
        <f aca="false">ROUND($L$1*(E347+I347-J347-K347),0)</f>
        <v>76186236</v>
      </c>
      <c r="M347" s="31" t="n">
        <f aca="false">E347+I347-J347-K347+L347</f>
        <v>13550589701.091</v>
      </c>
      <c r="N347" s="32" t="n">
        <f aca="false">HLOOKUP(ROUND(AVERAGE(M335:M346)/10^6,0),Assumption!$B$2:$E$3,2,1)*MAX((AVERAGE(M335:M346)-250*10^6),0)</f>
        <v>74096192.3780803</v>
      </c>
      <c r="O347" s="31" t="n">
        <f aca="false">M347+N347</f>
        <v>13624685893.4691</v>
      </c>
      <c r="P347" s="31" t="n">
        <f aca="false">IF(A347=1,SA,MAX(0,SA-M346))</f>
        <v>0</v>
      </c>
      <c r="S347" s="2" t="n">
        <v>0</v>
      </c>
      <c r="T347" s="2" t="n">
        <v>0</v>
      </c>
      <c r="U347" s="2" t="n">
        <v>0</v>
      </c>
      <c r="V347" s="33" t="n">
        <v>1</v>
      </c>
    </row>
    <row r="348" customFormat="false" ht="15.75" hidden="false" customHeight="true" outlineLevel="0" collapsed="false">
      <c r="A348" s="2" t="n">
        <v>346</v>
      </c>
      <c r="B348" s="2" t="n">
        <v>29</v>
      </c>
      <c r="C348" s="2" t="n">
        <f aca="false">A348-(B348-1)*12</f>
        <v>10</v>
      </c>
      <c r="D348" s="2" t="n">
        <f aca="false">'thong tin khach hang'!$B$4+B348-1</f>
        <v>30</v>
      </c>
      <c r="E348" s="31" t="n">
        <f aca="false">IF(A348=1,0,O347)</f>
        <v>13624685893.4691</v>
      </c>
      <c r="F348" s="2" t="n">
        <f aca="true">TP*VLOOKUP('thong tin khach hang'!$E$10,$X$2:$Z$5,3,0)*OFFSET($S348,0,VLOOKUP('thong tin khach hang'!$E$10,$X$2:$Z$5,2,0))</f>
        <v>0</v>
      </c>
      <c r="G348" s="2" t="n">
        <f aca="true">EP*VLOOKUP('thong tin khach hang'!$E$10,$X$2:$Z$5,3,0)*OFFSET($S348,0,VLOOKUP('thong tin khach hang'!$E$10,$X$2:$Z$5,2,0))</f>
        <v>0</v>
      </c>
      <c r="H348" s="2" t="n">
        <f aca="false">F348*HLOOKUP(B348,Assumption!$A$10:$G$12,2,1)+G348*HLOOKUP(B348,Assumption!$A$10:$G$12,3,1)</f>
        <v>0</v>
      </c>
      <c r="I348" s="2" t="n">
        <f aca="false">F348+G348-H348</f>
        <v>0</v>
      </c>
      <c r="J348" s="32" t="n">
        <f aca="false">VLOOKUP(D348,Assumption!$O$3:$Q$103,IF('thong tin khach hang'!$B$3="Nam",2,3),0)/12*P348</f>
        <v>0</v>
      </c>
      <c r="K348" s="2" t="n">
        <v>20000</v>
      </c>
      <c r="L348" s="31" t="n">
        <f aca="false">ROUND($L$1*(E348+I348-J348-K348),0)</f>
        <v>77035842</v>
      </c>
      <c r="M348" s="31" t="n">
        <f aca="false">E348+I348-J348-K348+L348</f>
        <v>13701701735.4691</v>
      </c>
      <c r="N348" s="32" t="n">
        <f aca="false">HLOOKUP(ROUND(AVERAGE(M336:M347)/10^6,0),Assumption!$B$2:$E$3,2,1)*MAX((AVERAGE(M336:M347)-250*10^6),0)</f>
        <v>74967558.2460556</v>
      </c>
      <c r="O348" s="31" t="n">
        <f aca="false">M348+N348</f>
        <v>13776669293.7152</v>
      </c>
      <c r="P348" s="31" t="n">
        <f aca="false">IF(A348=1,SA,MAX(0,SA-M347))</f>
        <v>0</v>
      </c>
      <c r="S348" s="2" t="n">
        <v>0</v>
      </c>
      <c r="T348" s="2" t="n">
        <v>0</v>
      </c>
      <c r="U348" s="2" t="n">
        <v>1</v>
      </c>
      <c r="V348" s="33" t="n">
        <v>1</v>
      </c>
    </row>
    <row r="349" customFormat="false" ht="15.75" hidden="false" customHeight="true" outlineLevel="0" collapsed="false">
      <c r="A349" s="2" t="n">
        <v>347</v>
      </c>
      <c r="B349" s="2" t="n">
        <v>29</v>
      </c>
      <c r="C349" s="2" t="n">
        <f aca="false">A349-(B349-1)*12</f>
        <v>11</v>
      </c>
      <c r="D349" s="2" t="n">
        <f aca="false">'thong tin khach hang'!$B$4+B349-1</f>
        <v>30</v>
      </c>
      <c r="E349" s="31" t="n">
        <f aca="false">IF(A349=1,0,O348)</f>
        <v>13776669293.7152</v>
      </c>
      <c r="F349" s="2" t="n">
        <f aca="true">TP*VLOOKUP('thong tin khach hang'!$E$10,$X$2:$Z$5,3,0)*OFFSET($S349,0,VLOOKUP('thong tin khach hang'!$E$10,$X$2:$Z$5,2,0))</f>
        <v>0</v>
      </c>
      <c r="G349" s="2" t="n">
        <f aca="true">EP*VLOOKUP('thong tin khach hang'!$E$10,$X$2:$Z$5,3,0)*OFFSET($S349,0,VLOOKUP('thong tin khach hang'!$E$10,$X$2:$Z$5,2,0))</f>
        <v>0</v>
      </c>
      <c r="H349" s="2" t="n">
        <f aca="false">F349*HLOOKUP(B349,Assumption!$A$10:$G$12,2,1)+G349*HLOOKUP(B349,Assumption!$A$10:$G$12,3,1)</f>
        <v>0</v>
      </c>
      <c r="I349" s="2" t="n">
        <f aca="false">F349+G349-H349</f>
        <v>0</v>
      </c>
      <c r="J349" s="32" t="n">
        <f aca="false">VLOOKUP(D349,Assumption!$O$3:$Q$103,IF('thong tin khach hang'!$B$3="Nam",2,3),0)/12*P349</f>
        <v>0</v>
      </c>
      <c r="K349" s="2" t="n">
        <v>20000</v>
      </c>
      <c r="L349" s="31" t="n">
        <f aca="false">ROUND($L$1*(E349+I349-J349-K349),0)</f>
        <v>77895178</v>
      </c>
      <c r="M349" s="31" t="n">
        <f aca="false">E349+I349-J349-K349+L349</f>
        <v>13854544471.7152</v>
      </c>
      <c r="N349" s="32" t="n">
        <f aca="false">HLOOKUP(ROUND(AVERAGE(M337:M348)/10^6,0),Assumption!$B$2:$E$3,2,1)*MAX((AVERAGE(M337:M348)-250*10^6),0)</f>
        <v>75848743.0222468</v>
      </c>
      <c r="O349" s="31" t="n">
        <f aca="false">M349+N349</f>
        <v>13930393214.7374</v>
      </c>
      <c r="P349" s="31" t="n">
        <f aca="false">IF(A349=1,SA,MAX(0,SA-M348))</f>
        <v>0</v>
      </c>
      <c r="S349" s="2" t="n">
        <v>0</v>
      </c>
      <c r="T349" s="2" t="n">
        <v>0</v>
      </c>
      <c r="U349" s="2" t="n">
        <v>0</v>
      </c>
      <c r="V349" s="33" t="n">
        <v>1</v>
      </c>
    </row>
    <row r="350" customFormat="false" ht="15.75" hidden="false" customHeight="true" outlineLevel="0" collapsed="false">
      <c r="A350" s="2" t="n">
        <v>348</v>
      </c>
      <c r="B350" s="2" t="n">
        <v>29</v>
      </c>
      <c r="C350" s="2" t="n">
        <f aca="false">A350-(B350-1)*12</f>
        <v>12</v>
      </c>
      <c r="D350" s="2" t="n">
        <f aca="false">'thong tin khach hang'!$B$4+B350-1</f>
        <v>30</v>
      </c>
      <c r="E350" s="31" t="n">
        <f aca="false">IF(A350=1,0,O349)</f>
        <v>13930393214.7374</v>
      </c>
      <c r="F350" s="2" t="n">
        <f aca="true">TP*VLOOKUP('thong tin khach hang'!$E$10,$X$2:$Z$5,3,0)*OFFSET($S350,0,VLOOKUP('thong tin khach hang'!$E$10,$X$2:$Z$5,2,0))</f>
        <v>0</v>
      </c>
      <c r="G350" s="2" t="n">
        <f aca="true">EP*VLOOKUP('thong tin khach hang'!$E$10,$X$2:$Z$5,3,0)*OFFSET($S350,0,VLOOKUP('thong tin khach hang'!$E$10,$X$2:$Z$5,2,0))</f>
        <v>0</v>
      </c>
      <c r="H350" s="2" t="n">
        <f aca="false">F350*HLOOKUP(B350,Assumption!$A$10:$G$12,2,1)+G350*HLOOKUP(B350,Assumption!$A$10:$G$12,3,1)</f>
        <v>0</v>
      </c>
      <c r="I350" s="2" t="n">
        <f aca="false">F350+G350-H350</f>
        <v>0</v>
      </c>
      <c r="J350" s="32" t="n">
        <f aca="false">VLOOKUP(D350,Assumption!$O$3:$Q$103,IF('thong tin khach hang'!$B$3="Nam",2,3),0)/12*P350</f>
        <v>0</v>
      </c>
      <c r="K350" s="2" t="n">
        <v>20000</v>
      </c>
      <c r="L350" s="31" t="n">
        <f aca="false">ROUND($L$1*(E350+I350-J350-K350),0)</f>
        <v>78764355</v>
      </c>
      <c r="M350" s="31" t="n">
        <f aca="false">E350+I350-J350-K350+L350</f>
        <v>14009137569.7374</v>
      </c>
      <c r="N350" s="32" t="n">
        <f aca="false">HLOOKUP(ROUND(AVERAGE(M338:M349)/10^6,0),Assumption!$B$2:$E$3,2,1)*MAX((AVERAGE(M338:M349)-250*10^6),0)</f>
        <v>76739857.3501657</v>
      </c>
      <c r="O350" s="31" t="n">
        <f aca="false">M350+N350</f>
        <v>14085877427.0876</v>
      </c>
      <c r="P350" s="31" t="n">
        <f aca="false">IF(A350=1,SA,MAX(0,SA-M349))</f>
        <v>0</v>
      </c>
      <c r="S350" s="2" t="n">
        <v>0</v>
      </c>
      <c r="T350" s="2" t="n">
        <v>0</v>
      </c>
      <c r="U350" s="2" t="n">
        <v>0</v>
      </c>
      <c r="V350" s="33" t="n">
        <v>1</v>
      </c>
    </row>
    <row r="351" customFormat="false" ht="15.75" hidden="false" customHeight="true" outlineLevel="0" collapsed="false">
      <c r="A351" s="2" t="n">
        <v>349</v>
      </c>
      <c r="B351" s="2" t="n">
        <v>30</v>
      </c>
      <c r="C351" s="2" t="n">
        <f aca="false">A351-(B351-1)*12</f>
        <v>1</v>
      </c>
      <c r="D351" s="2" t="n">
        <f aca="false">'thong tin khach hang'!$B$4+B351-1</f>
        <v>31</v>
      </c>
      <c r="E351" s="31" t="n">
        <f aca="false">IF(A351=1,0,O350)</f>
        <v>14085877427.0876</v>
      </c>
      <c r="F351" s="2" t="n">
        <f aca="true">TP*VLOOKUP('thong tin khach hang'!$E$10,$X$2:$Z$5,3,0)*OFFSET($S351,0,VLOOKUP('thong tin khach hang'!$E$10,$X$2:$Z$5,2,0))</f>
        <v>30000000</v>
      </c>
      <c r="G351" s="2" t="n">
        <f aca="true">EP*VLOOKUP('thong tin khach hang'!$E$10,$X$2:$Z$5,3,0)*OFFSET($S351,0,VLOOKUP('thong tin khach hang'!$E$10,$X$2:$Z$5,2,0))</f>
        <v>30000000</v>
      </c>
      <c r="H351" s="2" t="n">
        <f aca="false">F351*HLOOKUP(B351,Assumption!$A$10:$G$12,2,1)+G351*HLOOKUP(B351,Assumption!$A$10:$G$12,3,1)</f>
        <v>1500000</v>
      </c>
      <c r="I351" s="2" t="n">
        <f aca="false">F351+G351-H351</f>
        <v>58500000</v>
      </c>
      <c r="J351" s="32" t="n">
        <f aca="false">VLOOKUP(D351,Assumption!$O$3:$Q$103,IF('thong tin khach hang'!$B$3="Nam",2,3),0)/12*P351</f>
        <v>0</v>
      </c>
      <c r="K351" s="2" t="n">
        <v>20000</v>
      </c>
      <c r="L351" s="31" t="n">
        <f aca="false">ROUND($L$1*(E351+I351-J351-K351),0)</f>
        <v>79974253</v>
      </c>
      <c r="M351" s="31" t="n">
        <f aca="false">E351+I351-J351-K351+L351</f>
        <v>14224331680.0876</v>
      </c>
      <c r="N351" s="32" t="n">
        <f aca="false">HLOOKUP(ROUND(AVERAGE(M339:M350)/10^6,0),Assumption!$B$2:$E$3,2,1)*MAX((AVERAGE(M339:M350)-250*10^6),0)</f>
        <v>77641013.1195139</v>
      </c>
      <c r="O351" s="31" t="n">
        <f aca="false">M351+N351</f>
        <v>14301972693.2071</v>
      </c>
      <c r="P351" s="31" t="n">
        <f aca="false">IF(A351=1,SA,MAX(0,SA-M350))</f>
        <v>0</v>
      </c>
      <c r="S351" s="2" t="n">
        <v>1</v>
      </c>
      <c r="T351" s="2" t="n">
        <v>1</v>
      </c>
      <c r="U351" s="2" t="n">
        <v>1</v>
      </c>
      <c r="V351" s="33" t="n">
        <v>1</v>
      </c>
    </row>
    <row r="352" customFormat="false" ht="15.75" hidden="false" customHeight="true" outlineLevel="0" collapsed="false">
      <c r="A352" s="2" t="n">
        <v>350</v>
      </c>
      <c r="B352" s="2" t="n">
        <v>30</v>
      </c>
      <c r="C352" s="2" t="n">
        <f aca="false">A352-(B352-1)*12</f>
        <v>2</v>
      </c>
      <c r="D352" s="2" t="n">
        <f aca="false">'thong tin khach hang'!$B$4+B352-1</f>
        <v>31</v>
      </c>
      <c r="E352" s="31" t="n">
        <f aca="false">IF(A352=1,0,O351)</f>
        <v>14301972693.2071</v>
      </c>
      <c r="F352" s="2" t="n">
        <f aca="true">TP*VLOOKUP('thong tin khach hang'!$E$10,$X$2:$Z$5,3,0)*OFFSET($S352,0,VLOOKUP('thong tin khach hang'!$E$10,$X$2:$Z$5,2,0))</f>
        <v>0</v>
      </c>
      <c r="G352" s="2" t="n">
        <f aca="true">EP*VLOOKUP('thong tin khach hang'!$E$10,$X$2:$Z$5,3,0)*OFFSET($S352,0,VLOOKUP('thong tin khach hang'!$E$10,$X$2:$Z$5,2,0))</f>
        <v>0</v>
      </c>
      <c r="H352" s="2" t="n">
        <f aca="false">F352*HLOOKUP(B352,Assumption!$A$10:$G$12,2,1)+G352*HLOOKUP(B352,Assumption!$A$10:$G$12,3,1)</f>
        <v>0</v>
      </c>
      <c r="I352" s="2" t="n">
        <f aca="false">F352+G352-H352</f>
        <v>0</v>
      </c>
      <c r="J352" s="32" t="n">
        <f aca="false">VLOOKUP(D352,Assumption!$O$3:$Q$103,IF('thong tin khach hang'!$B$3="Nam",2,3),0)/12*P352</f>
        <v>0</v>
      </c>
      <c r="K352" s="2" t="n">
        <v>20000</v>
      </c>
      <c r="L352" s="31" t="n">
        <f aca="false">ROUND($L$1*(E352+I352-J352-K352),0)</f>
        <v>80865320</v>
      </c>
      <c r="M352" s="31" t="n">
        <f aca="false">E352+I352-J352-K352+L352</f>
        <v>14382818013.2071</v>
      </c>
      <c r="N352" s="32" t="n">
        <f aca="false">HLOOKUP(ROUND(AVERAGE(M340:M351)/10^6,0),Assumption!$B$2:$E$3,2,1)*MAX((AVERAGE(M340:M351)-250*10^6),0)</f>
        <v>78552323.4816424</v>
      </c>
      <c r="O352" s="31" t="n">
        <f aca="false">M352+N352</f>
        <v>14461370336.6888</v>
      </c>
      <c r="P352" s="31" t="n">
        <f aca="false">IF(A352=1,SA,MAX(0,SA-M351))</f>
        <v>0</v>
      </c>
      <c r="S352" s="2" t="n">
        <v>0</v>
      </c>
      <c r="T352" s="2" t="n">
        <v>0</v>
      </c>
      <c r="U352" s="2" t="n">
        <v>0</v>
      </c>
      <c r="V352" s="33" t="n">
        <v>1</v>
      </c>
    </row>
    <row r="353" customFormat="false" ht="15.75" hidden="false" customHeight="true" outlineLevel="0" collapsed="false">
      <c r="A353" s="2" t="n">
        <v>351</v>
      </c>
      <c r="B353" s="2" t="n">
        <v>30</v>
      </c>
      <c r="C353" s="2" t="n">
        <f aca="false">A353-(B353-1)*12</f>
        <v>3</v>
      </c>
      <c r="D353" s="2" t="n">
        <f aca="false">'thong tin khach hang'!$B$4+B353-1</f>
        <v>31</v>
      </c>
      <c r="E353" s="31" t="n">
        <f aca="false">IF(A353=1,0,O352)</f>
        <v>14461370336.6888</v>
      </c>
      <c r="F353" s="2" t="n">
        <f aca="true">TP*VLOOKUP('thong tin khach hang'!$E$10,$X$2:$Z$5,3,0)*OFFSET($S353,0,VLOOKUP('thong tin khach hang'!$E$10,$X$2:$Z$5,2,0))</f>
        <v>0</v>
      </c>
      <c r="G353" s="2" t="n">
        <f aca="true">EP*VLOOKUP('thong tin khach hang'!$E$10,$X$2:$Z$5,3,0)*OFFSET($S353,0,VLOOKUP('thong tin khach hang'!$E$10,$X$2:$Z$5,2,0))</f>
        <v>0</v>
      </c>
      <c r="H353" s="2" t="n">
        <f aca="false">F353*HLOOKUP(B353,Assumption!$A$10:$G$12,2,1)+G353*HLOOKUP(B353,Assumption!$A$10:$G$12,3,1)</f>
        <v>0</v>
      </c>
      <c r="I353" s="2" t="n">
        <f aca="false">F353+G353-H353</f>
        <v>0</v>
      </c>
      <c r="J353" s="32" t="n">
        <f aca="false">VLOOKUP(D353,Assumption!$O$3:$Q$103,IF('thong tin khach hang'!$B$3="Nam",2,3),0)/12*P353</f>
        <v>0</v>
      </c>
      <c r="K353" s="2" t="n">
        <v>20000</v>
      </c>
      <c r="L353" s="31" t="n">
        <f aca="false">ROUND($L$1*(E353+I353-J353-K353),0)</f>
        <v>81766577</v>
      </c>
      <c r="M353" s="31" t="n">
        <f aca="false">E353+I353-J353-K353+L353</f>
        <v>14543116913.6888</v>
      </c>
      <c r="N353" s="32" t="n">
        <f aca="false">HLOOKUP(ROUND(AVERAGE(M341:M352)/10^6,0),Assumption!$B$2:$E$3,2,1)*MAX((AVERAGE(M341:M352)-250*10^6),0)</f>
        <v>79473902.8625909</v>
      </c>
      <c r="O353" s="31" t="n">
        <f aca="false">M353+N353</f>
        <v>14622590816.5513</v>
      </c>
      <c r="P353" s="31" t="n">
        <f aca="false">IF(A353=1,SA,MAX(0,SA-M352))</f>
        <v>0</v>
      </c>
      <c r="S353" s="2" t="n">
        <v>0</v>
      </c>
      <c r="T353" s="2" t="n">
        <v>0</v>
      </c>
      <c r="U353" s="2" t="n">
        <v>0</v>
      </c>
      <c r="V353" s="33" t="n">
        <v>1</v>
      </c>
    </row>
    <row r="354" customFormat="false" ht="15.75" hidden="false" customHeight="true" outlineLevel="0" collapsed="false">
      <c r="A354" s="2" t="n">
        <v>352</v>
      </c>
      <c r="B354" s="2" t="n">
        <v>30</v>
      </c>
      <c r="C354" s="2" t="n">
        <f aca="false">A354-(B354-1)*12</f>
        <v>4</v>
      </c>
      <c r="D354" s="2" t="n">
        <f aca="false">'thong tin khach hang'!$B$4+B354-1</f>
        <v>31</v>
      </c>
      <c r="E354" s="31" t="n">
        <f aca="false">IF(A354=1,0,O353)</f>
        <v>14622590816.5513</v>
      </c>
      <c r="F354" s="2" t="n">
        <f aca="true">TP*VLOOKUP('thong tin khach hang'!$E$10,$X$2:$Z$5,3,0)*OFFSET($S354,0,VLOOKUP('thong tin khach hang'!$E$10,$X$2:$Z$5,2,0))</f>
        <v>0</v>
      </c>
      <c r="G354" s="2" t="n">
        <f aca="true">EP*VLOOKUP('thong tin khach hang'!$E$10,$X$2:$Z$5,3,0)*OFFSET($S354,0,VLOOKUP('thong tin khach hang'!$E$10,$X$2:$Z$5,2,0))</f>
        <v>0</v>
      </c>
      <c r="H354" s="2" t="n">
        <f aca="false">F354*HLOOKUP(B354,Assumption!$A$10:$G$12,2,1)+G354*HLOOKUP(B354,Assumption!$A$10:$G$12,3,1)</f>
        <v>0</v>
      </c>
      <c r="I354" s="2" t="n">
        <f aca="false">F354+G354-H354</f>
        <v>0</v>
      </c>
      <c r="J354" s="32" t="n">
        <f aca="false">VLOOKUP(D354,Assumption!$O$3:$Q$103,IF('thong tin khach hang'!$B$3="Nam",2,3),0)/12*P354</f>
        <v>0</v>
      </c>
      <c r="K354" s="2" t="n">
        <v>20000</v>
      </c>
      <c r="L354" s="31" t="n">
        <f aca="false">ROUND($L$1*(E354+I354-J354-K354),0)</f>
        <v>82678141</v>
      </c>
      <c r="M354" s="31" t="n">
        <f aca="false">E354+I354-J354-K354+L354</f>
        <v>14705248957.5513</v>
      </c>
      <c r="N354" s="32" t="n">
        <f aca="false">HLOOKUP(ROUND(AVERAGE(M342:M353)/10^6,0),Assumption!$B$2:$E$3,2,1)*MAX((AVERAGE(M342:M353)-250*10^6),0)</f>
        <v>80405866.9777056</v>
      </c>
      <c r="O354" s="31" t="n">
        <f aca="false">M354+N354</f>
        <v>14785654824.529</v>
      </c>
      <c r="P354" s="31" t="n">
        <f aca="false">IF(A354=1,SA,MAX(0,SA-M353))</f>
        <v>0</v>
      </c>
      <c r="S354" s="2" t="n">
        <v>0</v>
      </c>
      <c r="T354" s="2" t="n">
        <v>0</v>
      </c>
      <c r="U354" s="2" t="n">
        <v>1</v>
      </c>
      <c r="V354" s="33" t="n">
        <v>1</v>
      </c>
    </row>
    <row r="355" customFormat="false" ht="15.75" hidden="false" customHeight="true" outlineLevel="0" collapsed="false">
      <c r="A355" s="2" t="n">
        <v>353</v>
      </c>
      <c r="B355" s="2" t="n">
        <v>30</v>
      </c>
      <c r="C355" s="2" t="n">
        <f aca="false">A355-(B355-1)*12</f>
        <v>5</v>
      </c>
      <c r="D355" s="2" t="n">
        <f aca="false">'thong tin khach hang'!$B$4+B355-1</f>
        <v>31</v>
      </c>
      <c r="E355" s="31" t="n">
        <f aca="false">IF(A355=1,0,O354)</f>
        <v>14785654824.529</v>
      </c>
      <c r="F355" s="2" t="n">
        <f aca="true">TP*VLOOKUP('thong tin khach hang'!$E$10,$X$2:$Z$5,3,0)*OFFSET($S355,0,VLOOKUP('thong tin khach hang'!$E$10,$X$2:$Z$5,2,0))</f>
        <v>0</v>
      </c>
      <c r="G355" s="2" t="n">
        <f aca="true">EP*VLOOKUP('thong tin khach hang'!$E$10,$X$2:$Z$5,3,0)*OFFSET($S355,0,VLOOKUP('thong tin khach hang'!$E$10,$X$2:$Z$5,2,0))</f>
        <v>0</v>
      </c>
      <c r="H355" s="2" t="n">
        <f aca="false">F355*HLOOKUP(B355,Assumption!$A$10:$G$12,2,1)+G355*HLOOKUP(B355,Assumption!$A$10:$G$12,3,1)</f>
        <v>0</v>
      </c>
      <c r="I355" s="2" t="n">
        <f aca="false">F355+G355-H355</f>
        <v>0</v>
      </c>
      <c r="J355" s="32" t="n">
        <f aca="false">VLOOKUP(D355,Assumption!$O$3:$Q$103,IF('thong tin khach hang'!$B$3="Nam",2,3),0)/12*P355</f>
        <v>0</v>
      </c>
      <c r="K355" s="2" t="n">
        <v>20000</v>
      </c>
      <c r="L355" s="31" t="n">
        <f aca="false">ROUND($L$1*(E355+I355-J355-K355),0)</f>
        <v>83600129</v>
      </c>
      <c r="M355" s="31" t="n">
        <f aca="false">E355+I355-J355-K355+L355</f>
        <v>14869234953.529</v>
      </c>
      <c r="N355" s="32" t="n">
        <f aca="false">HLOOKUP(ROUND(AVERAGE(M343:M354)/10^6,0),Assumption!$B$2:$E$3,2,1)*MAX((AVERAGE(M343:M354)-250*10^6),0)</f>
        <v>81348332.8468373</v>
      </c>
      <c r="O355" s="31" t="n">
        <f aca="false">M355+N355</f>
        <v>14950583286.3759</v>
      </c>
      <c r="P355" s="31" t="n">
        <f aca="false">IF(A355=1,SA,MAX(0,SA-M354))</f>
        <v>0</v>
      </c>
      <c r="S355" s="2" t="n">
        <v>0</v>
      </c>
      <c r="T355" s="2" t="n">
        <v>0</v>
      </c>
      <c r="U355" s="2" t="n">
        <v>0</v>
      </c>
      <c r="V355" s="33" t="n">
        <v>1</v>
      </c>
    </row>
    <row r="356" customFormat="false" ht="15.75" hidden="false" customHeight="true" outlineLevel="0" collapsed="false">
      <c r="A356" s="2" t="n">
        <v>354</v>
      </c>
      <c r="B356" s="2" t="n">
        <v>30</v>
      </c>
      <c r="C356" s="2" t="n">
        <f aca="false">A356-(B356-1)*12</f>
        <v>6</v>
      </c>
      <c r="D356" s="2" t="n">
        <f aca="false">'thong tin khach hang'!$B$4+B356-1</f>
        <v>31</v>
      </c>
      <c r="E356" s="31" t="n">
        <f aca="false">IF(A356=1,0,O355)</f>
        <v>14950583286.3759</v>
      </c>
      <c r="F356" s="2" t="n">
        <f aca="true">TP*VLOOKUP('thong tin khach hang'!$E$10,$X$2:$Z$5,3,0)*OFFSET($S356,0,VLOOKUP('thong tin khach hang'!$E$10,$X$2:$Z$5,2,0))</f>
        <v>0</v>
      </c>
      <c r="G356" s="2" t="n">
        <f aca="true">EP*VLOOKUP('thong tin khach hang'!$E$10,$X$2:$Z$5,3,0)*OFFSET($S356,0,VLOOKUP('thong tin khach hang'!$E$10,$X$2:$Z$5,2,0))</f>
        <v>0</v>
      </c>
      <c r="H356" s="2" t="n">
        <f aca="false">F356*HLOOKUP(B356,Assumption!$A$10:$G$12,2,1)+G356*HLOOKUP(B356,Assumption!$A$10:$G$12,3,1)</f>
        <v>0</v>
      </c>
      <c r="I356" s="2" t="n">
        <f aca="false">F356+G356-H356</f>
        <v>0</v>
      </c>
      <c r="J356" s="32" t="n">
        <f aca="false">VLOOKUP(D356,Assumption!$O$3:$Q$103,IF('thong tin khach hang'!$B$3="Nam",2,3),0)/12*P356</f>
        <v>0</v>
      </c>
      <c r="K356" s="2" t="n">
        <v>20000</v>
      </c>
      <c r="L356" s="31" t="n">
        <f aca="false">ROUND($L$1*(E356+I356-J356-K356),0)</f>
        <v>84532658</v>
      </c>
      <c r="M356" s="31" t="n">
        <f aca="false">E356+I356-J356-K356+L356</f>
        <v>15035095944.3759</v>
      </c>
      <c r="N356" s="32" t="n">
        <f aca="false">HLOOKUP(ROUND(AVERAGE(M344:M355)/10^6,0),Assumption!$B$2:$E$3,2,1)*MAX((AVERAGE(M344:M355)-250*10^6),0)</f>
        <v>82301418.8081212</v>
      </c>
      <c r="O356" s="31" t="n">
        <f aca="false">M356+N356</f>
        <v>15117397363.184</v>
      </c>
      <c r="P356" s="31" t="n">
        <f aca="false">IF(A356=1,SA,MAX(0,SA-M355))</f>
        <v>0</v>
      </c>
      <c r="S356" s="2" t="n">
        <v>0</v>
      </c>
      <c r="T356" s="2" t="n">
        <v>0</v>
      </c>
      <c r="U356" s="2" t="n">
        <v>0</v>
      </c>
      <c r="V356" s="33" t="n">
        <v>1</v>
      </c>
    </row>
    <row r="357" customFormat="false" ht="15.75" hidden="false" customHeight="true" outlineLevel="0" collapsed="false">
      <c r="A357" s="2" t="n">
        <v>355</v>
      </c>
      <c r="B357" s="2" t="n">
        <v>30</v>
      </c>
      <c r="C357" s="2" t="n">
        <f aca="false">A357-(B357-1)*12</f>
        <v>7</v>
      </c>
      <c r="D357" s="2" t="n">
        <f aca="false">'thong tin khach hang'!$B$4+B357-1</f>
        <v>31</v>
      </c>
      <c r="E357" s="31" t="n">
        <f aca="false">IF(A357=1,0,O356)</f>
        <v>15117397363.184</v>
      </c>
      <c r="F357" s="2" t="n">
        <f aca="true">TP*VLOOKUP('thong tin khach hang'!$E$10,$X$2:$Z$5,3,0)*OFFSET($S357,0,VLOOKUP('thong tin khach hang'!$E$10,$X$2:$Z$5,2,0))</f>
        <v>0</v>
      </c>
      <c r="G357" s="2" t="n">
        <f aca="true">EP*VLOOKUP('thong tin khach hang'!$E$10,$X$2:$Z$5,3,0)*OFFSET($S357,0,VLOOKUP('thong tin khach hang'!$E$10,$X$2:$Z$5,2,0))</f>
        <v>0</v>
      </c>
      <c r="H357" s="2" t="n">
        <f aca="false">F357*HLOOKUP(B357,Assumption!$A$10:$G$12,2,1)+G357*HLOOKUP(B357,Assumption!$A$10:$G$12,3,1)</f>
        <v>0</v>
      </c>
      <c r="I357" s="2" t="n">
        <f aca="false">F357+G357-H357</f>
        <v>0</v>
      </c>
      <c r="J357" s="32" t="n">
        <f aca="false">VLOOKUP(D357,Assumption!$O$3:$Q$103,IF('thong tin khach hang'!$B$3="Nam",2,3),0)/12*P357</f>
        <v>0</v>
      </c>
      <c r="K357" s="2" t="n">
        <v>20000</v>
      </c>
      <c r="L357" s="31" t="n">
        <f aca="false">ROUND($L$1*(E357+I357-J357-K357),0)</f>
        <v>85475849</v>
      </c>
      <c r="M357" s="31" t="n">
        <f aca="false">E357+I357-J357-K357+L357</f>
        <v>15202853212.184</v>
      </c>
      <c r="N357" s="32" t="n">
        <f aca="false">HLOOKUP(ROUND(AVERAGE(M345:M356)/10^6,0),Assumption!$B$2:$E$3,2,1)*MAX((AVERAGE(M345:M356)-250*10^6),0)</f>
        <v>83265244.5328382</v>
      </c>
      <c r="O357" s="31" t="n">
        <f aca="false">M357+N357</f>
        <v>15286118456.7168</v>
      </c>
      <c r="P357" s="31" t="n">
        <f aca="false">IF(A357=1,SA,MAX(0,SA-M356))</f>
        <v>0</v>
      </c>
      <c r="S357" s="2" t="n">
        <v>0</v>
      </c>
      <c r="T357" s="2" t="n">
        <v>1</v>
      </c>
      <c r="U357" s="2" t="n">
        <v>1</v>
      </c>
      <c r="V357" s="33" t="n">
        <v>1</v>
      </c>
    </row>
    <row r="358" customFormat="false" ht="15.75" hidden="false" customHeight="true" outlineLevel="0" collapsed="false">
      <c r="A358" s="2" t="n">
        <v>356</v>
      </c>
      <c r="B358" s="2" t="n">
        <v>30</v>
      </c>
      <c r="C358" s="2" t="n">
        <f aca="false">A358-(B358-1)*12</f>
        <v>8</v>
      </c>
      <c r="D358" s="2" t="n">
        <f aca="false">'thong tin khach hang'!$B$4+B358-1</f>
        <v>31</v>
      </c>
      <c r="E358" s="31" t="n">
        <f aca="false">IF(A358=1,0,O357)</f>
        <v>15286118456.7168</v>
      </c>
      <c r="F358" s="2" t="n">
        <f aca="true">TP*VLOOKUP('thong tin khach hang'!$E$10,$X$2:$Z$5,3,0)*OFFSET($S358,0,VLOOKUP('thong tin khach hang'!$E$10,$X$2:$Z$5,2,0))</f>
        <v>0</v>
      </c>
      <c r="G358" s="2" t="n">
        <f aca="true">EP*VLOOKUP('thong tin khach hang'!$E$10,$X$2:$Z$5,3,0)*OFFSET($S358,0,VLOOKUP('thong tin khach hang'!$E$10,$X$2:$Z$5,2,0))</f>
        <v>0</v>
      </c>
      <c r="H358" s="2" t="n">
        <f aca="false">F358*HLOOKUP(B358,Assumption!$A$10:$G$12,2,1)+G358*HLOOKUP(B358,Assumption!$A$10:$G$12,3,1)</f>
        <v>0</v>
      </c>
      <c r="I358" s="2" t="n">
        <f aca="false">F358+G358-H358</f>
        <v>0</v>
      </c>
      <c r="J358" s="32" t="n">
        <f aca="false">VLOOKUP(D358,Assumption!$O$3:$Q$103,IF('thong tin khach hang'!$B$3="Nam",2,3),0)/12*P358</f>
        <v>0</v>
      </c>
      <c r="K358" s="2" t="n">
        <v>20000</v>
      </c>
      <c r="L358" s="31" t="n">
        <f aca="false">ROUND($L$1*(E358+I358-J358-K358),0)</f>
        <v>86429823</v>
      </c>
      <c r="M358" s="31" t="n">
        <f aca="false">E358+I358-J358-K358+L358</f>
        <v>15372528279.7168</v>
      </c>
      <c r="N358" s="32" t="n">
        <f aca="false">HLOOKUP(ROUND(AVERAGE(M346:M357)/10^6,0),Assumption!$B$2:$E$3,2,1)*MAX((AVERAGE(M346:M357)-250*10^6),0)</f>
        <v>84239931.04086</v>
      </c>
      <c r="O358" s="31" t="n">
        <f aca="false">M358+N358</f>
        <v>15456768210.7577</v>
      </c>
      <c r="P358" s="31" t="n">
        <f aca="false">IF(A358=1,SA,MAX(0,SA-M357))</f>
        <v>0</v>
      </c>
      <c r="S358" s="2" t="n">
        <v>0</v>
      </c>
      <c r="T358" s="2" t="n">
        <v>0</v>
      </c>
      <c r="U358" s="2" t="n">
        <v>0</v>
      </c>
      <c r="V358" s="33" t="n">
        <v>1</v>
      </c>
    </row>
    <row r="359" customFormat="false" ht="15.75" hidden="false" customHeight="true" outlineLevel="0" collapsed="false">
      <c r="A359" s="2" t="n">
        <v>357</v>
      </c>
      <c r="B359" s="2" t="n">
        <v>30</v>
      </c>
      <c r="C359" s="2" t="n">
        <f aca="false">A359-(B359-1)*12</f>
        <v>9</v>
      </c>
      <c r="D359" s="2" t="n">
        <f aca="false">'thong tin khach hang'!$B$4+B359-1</f>
        <v>31</v>
      </c>
      <c r="E359" s="31" t="n">
        <f aca="false">IF(A359=1,0,O358)</f>
        <v>15456768210.7577</v>
      </c>
      <c r="F359" s="2" t="n">
        <f aca="true">TP*VLOOKUP('thong tin khach hang'!$E$10,$X$2:$Z$5,3,0)*OFFSET($S359,0,VLOOKUP('thong tin khach hang'!$E$10,$X$2:$Z$5,2,0))</f>
        <v>0</v>
      </c>
      <c r="G359" s="2" t="n">
        <f aca="true">EP*VLOOKUP('thong tin khach hang'!$E$10,$X$2:$Z$5,3,0)*OFFSET($S359,0,VLOOKUP('thong tin khach hang'!$E$10,$X$2:$Z$5,2,0))</f>
        <v>0</v>
      </c>
      <c r="H359" s="2" t="n">
        <f aca="false">F359*HLOOKUP(B359,Assumption!$A$10:$G$12,2,1)+G359*HLOOKUP(B359,Assumption!$A$10:$G$12,3,1)</f>
        <v>0</v>
      </c>
      <c r="I359" s="2" t="n">
        <f aca="false">F359+G359-H359</f>
        <v>0</v>
      </c>
      <c r="J359" s="32" t="n">
        <f aca="false">VLOOKUP(D359,Assumption!$O$3:$Q$103,IF('thong tin khach hang'!$B$3="Nam",2,3),0)/12*P359</f>
        <v>0</v>
      </c>
      <c r="K359" s="2" t="n">
        <v>20000</v>
      </c>
      <c r="L359" s="31" t="n">
        <f aca="false">ROUND($L$1*(E359+I359-J359-K359),0)</f>
        <v>87394702</v>
      </c>
      <c r="M359" s="31" t="n">
        <f aca="false">E359+I359-J359-K359+L359</f>
        <v>15544142912.7577</v>
      </c>
      <c r="N359" s="32" t="n">
        <f aca="false">HLOOKUP(ROUND(AVERAGE(M347:M358)/10^6,0),Assumption!$B$2:$E$3,2,1)*MAX((AVERAGE(M347:M358)-250*10^6),0)</f>
        <v>85225600.7161767</v>
      </c>
      <c r="O359" s="31" t="n">
        <f aca="false">M359+N359</f>
        <v>15629368513.4739</v>
      </c>
      <c r="P359" s="31" t="n">
        <f aca="false">IF(A359=1,SA,MAX(0,SA-M358))</f>
        <v>0</v>
      </c>
      <c r="S359" s="2" t="n">
        <v>0</v>
      </c>
      <c r="T359" s="2" t="n">
        <v>0</v>
      </c>
      <c r="U359" s="2" t="n">
        <v>0</v>
      </c>
      <c r="V359" s="33" t="n">
        <v>1</v>
      </c>
    </row>
    <row r="360" customFormat="false" ht="15.75" hidden="false" customHeight="true" outlineLevel="0" collapsed="false">
      <c r="A360" s="2" t="n">
        <v>358</v>
      </c>
      <c r="B360" s="2" t="n">
        <v>30</v>
      </c>
      <c r="C360" s="2" t="n">
        <f aca="false">A360-(B360-1)*12</f>
        <v>10</v>
      </c>
      <c r="D360" s="2" t="n">
        <f aca="false">'thong tin khach hang'!$B$4+B360-1</f>
        <v>31</v>
      </c>
      <c r="E360" s="31" t="n">
        <f aca="false">IF(A360=1,0,O359)</f>
        <v>15629368513.4739</v>
      </c>
      <c r="F360" s="2" t="n">
        <f aca="true">TP*VLOOKUP('thong tin khach hang'!$E$10,$X$2:$Z$5,3,0)*OFFSET($S360,0,VLOOKUP('thong tin khach hang'!$E$10,$X$2:$Z$5,2,0))</f>
        <v>0</v>
      </c>
      <c r="G360" s="2" t="n">
        <f aca="true">EP*VLOOKUP('thong tin khach hang'!$E$10,$X$2:$Z$5,3,0)*OFFSET($S360,0,VLOOKUP('thong tin khach hang'!$E$10,$X$2:$Z$5,2,0))</f>
        <v>0</v>
      </c>
      <c r="H360" s="2" t="n">
        <f aca="false">F360*HLOOKUP(B360,Assumption!$A$10:$G$12,2,1)+G360*HLOOKUP(B360,Assumption!$A$10:$G$12,3,1)</f>
        <v>0</v>
      </c>
      <c r="I360" s="2" t="n">
        <f aca="false">F360+G360-H360</f>
        <v>0</v>
      </c>
      <c r="J360" s="32" t="n">
        <f aca="false">VLOOKUP(D360,Assumption!$O$3:$Q$103,IF('thong tin khach hang'!$B$3="Nam",2,3),0)/12*P360</f>
        <v>0</v>
      </c>
      <c r="K360" s="2" t="n">
        <v>20000</v>
      </c>
      <c r="L360" s="31" t="n">
        <f aca="false">ROUND($L$1*(E360+I360-J360-K360),0)</f>
        <v>88370609</v>
      </c>
      <c r="M360" s="31" t="n">
        <f aca="false">E360+I360-J360-K360+L360</f>
        <v>15717719122.4739</v>
      </c>
      <c r="N360" s="32" t="n">
        <f aca="false">HLOOKUP(ROUND(AVERAGE(M348:M359)/10^6,0),Assumption!$B$2:$E$3,2,1)*MAX((AVERAGE(M348:M359)-250*10^6),0)</f>
        <v>86222377.32201</v>
      </c>
      <c r="O360" s="31" t="n">
        <f aca="false">M360+N360</f>
        <v>15803941499.7959</v>
      </c>
      <c r="P360" s="31" t="n">
        <f aca="false">IF(A360=1,SA,MAX(0,SA-M359))</f>
        <v>0</v>
      </c>
      <c r="S360" s="2" t="n">
        <v>0</v>
      </c>
      <c r="T360" s="2" t="n">
        <v>0</v>
      </c>
      <c r="U360" s="2" t="n">
        <v>1</v>
      </c>
      <c r="V360" s="33" t="n">
        <v>1</v>
      </c>
    </row>
    <row r="361" customFormat="false" ht="15.75" hidden="false" customHeight="true" outlineLevel="0" collapsed="false">
      <c r="A361" s="2" t="n">
        <v>359</v>
      </c>
      <c r="B361" s="2" t="n">
        <v>30</v>
      </c>
      <c r="C361" s="2" t="n">
        <f aca="false">A361-(B361-1)*12</f>
        <v>11</v>
      </c>
      <c r="D361" s="2" t="n">
        <f aca="false">'thong tin khach hang'!$B$4+B361-1</f>
        <v>31</v>
      </c>
      <c r="E361" s="31" t="n">
        <f aca="false">IF(A361=1,0,O360)</f>
        <v>15803941499.7959</v>
      </c>
      <c r="F361" s="2" t="n">
        <f aca="true">TP*VLOOKUP('thong tin khach hang'!$E$10,$X$2:$Z$5,3,0)*OFFSET($S361,0,VLOOKUP('thong tin khach hang'!$E$10,$X$2:$Z$5,2,0))</f>
        <v>0</v>
      </c>
      <c r="G361" s="2" t="n">
        <f aca="true">EP*VLOOKUP('thong tin khach hang'!$E$10,$X$2:$Z$5,3,0)*OFFSET($S361,0,VLOOKUP('thong tin khach hang'!$E$10,$X$2:$Z$5,2,0))</f>
        <v>0</v>
      </c>
      <c r="H361" s="2" t="n">
        <f aca="false">F361*HLOOKUP(B361,Assumption!$A$10:$G$12,2,1)+G361*HLOOKUP(B361,Assumption!$A$10:$G$12,3,1)</f>
        <v>0</v>
      </c>
      <c r="I361" s="2" t="n">
        <f aca="false">F361+G361-H361</f>
        <v>0</v>
      </c>
      <c r="J361" s="32" t="n">
        <f aca="false">VLOOKUP(D361,Assumption!$O$3:$Q$103,IF('thong tin khach hang'!$B$3="Nam",2,3),0)/12*P361</f>
        <v>0</v>
      </c>
      <c r="K361" s="2" t="n">
        <v>20000</v>
      </c>
      <c r="L361" s="31" t="n">
        <f aca="false">ROUND($L$1*(E361+I361-J361-K361),0)</f>
        <v>89357670</v>
      </c>
      <c r="M361" s="31" t="n">
        <f aca="false">E361+I361-J361-K361+L361</f>
        <v>15893279169.7959</v>
      </c>
      <c r="N361" s="32" t="n">
        <f aca="false">HLOOKUP(ROUND(AVERAGE(M349:M360)/10^6,0),Assumption!$B$2:$E$3,2,1)*MAX((AVERAGE(M349:M360)-250*10^6),0)</f>
        <v>87230386.0155124</v>
      </c>
      <c r="O361" s="31" t="n">
        <f aca="false">M361+N361</f>
        <v>15980509555.8114</v>
      </c>
      <c r="P361" s="31" t="n">
        <f aca="false">IF(A361=1,SA,MAX(0,SA-M360))</f>
        <v>0</v>
      </c>
      <c r="S361" s="2" t="n">
        <v>0</v>
      </c>
      <c r="T361" s="2" t="n">
        <v>0</v>
      </c>
      <c r="U361" s="2" t="n">
        <v>0</v>
      </c>
      <c r="V361" s="33" t="n">
        <v>1</v>
      </c>
    </row>
    <row r="362" customFormat="false" ht="15.75" hidden="false" customHeight="true" outlineLevel="0" collapsed="false">
      <c r="A362" s="2" t="n">
        <v>360</v>
      </c>
      <c r="B362" s="2" t="n">
        <v>30</v>
      </c>
      <c r="C362" s="2" t="n">
        <f aca="false">A362-(B362-1)*12</f>
        <v>12</v>
      </c>
      <c r="D362" s="2" t="n">
        <f aca="false">'thong tin khach hang'!$B$4+B362-1</f>
        <v>31</v>
      </c>
      <c r="E362" s="31" t="n">
        <f aca="false">IF(A362=1,0,O361)</f>
        <v>15980509555.8114</v>
      </c>
      <c r="F362" s="2" t="n">
        <f aca="true">TP*VLOOKUP('thong tin khach hang'!$E$10,$X$2:$Z$5,3,0)*OFFSET($S362,0,VLOOKUP('thong tin khach hang'!$E$10,$X$2:$Z$5,2,0))</f>
        <v>0</v>
      </c>
      <c r="G362" s="2" t="n">
        <f aca="true">EP*VLOOKUP('thong tin khach hang'!$E$10,$X$2:$Z$5,3,0)*OFFSET($S362,0,VLOOKUP('thong tin khach hang'!$E$10,$X$2:$Z$5,2,0))</f>
        <v>0</v>
      </c>
      <c r="H362" s="2" t="n">
        <f aca="false">F362*HLOOKUP(B362,Assumption!$A$10:$G$12,2,1)+G362*HLOOKUP(B362,Assumption!$A$10:$G$12,3,1)</f>
        <v>0</v>
      </c>
      <c r="I362" s="2" t="n">
        <f aca="false">F362+G362-H362</f>
        <v>0</v>
      </c>
      <c r="J362" s="32" t="n">
        <f aca="false">VLOOKUP(D362,Assumption!$O$3:$Q$103,IF('thong tin khach hang'!$B$3="Nam",2,3),0)/12*P362</f>
        <v>0</v>
      </c>
      <c r="K362" s="2" t="n">
        <v>20000</v>
      </c>
      <c r="L362" s="31" t="n">
        <f aca="false">ROUND($L$1*(E362+I362-J362-K362),0)</f>
        <v>90356011</v>
      </c>
      <c r="M362" s="31" t="n">
        <f aca="false">E362+I362-J362-K362+L362</f>
        <v>16070845566.8114</v>
      </c>
      <c r="N362" s="32" t="n">
        <f aca="false">HLOOKUP(ROUND(AVERAGE(M350:M361)/10^6,0),Assumption!$B$2:$E$3,2,1)*MAX((AVERAGE(M350:M361)-250*10^6),0)</f>
        <v>88249753.3645527</v>
      </c>
      <c r="O362" s="31" t="n">
        <f aca="false">M362+N362</f>
        <v>16159095320.176</v>
      </c>
      <c r="P362" s="31" t="n">
        <f aca="false">IF(A362=1,SA,MAX(0,SA-M361))</f>
        <v>0</v>
      </c>
      <c r="S362" s="2" t="n">
        <v>0</v>
      </c>
      <c r="T362" s="2" t="n">
        <v>0</v>
      </c>
      <c r="U362" s="2" t="n">
        <v>0</v>
      </c>
      <c r="V362" s="33" t="n">
        <v>1</v>
      </c>
    </row>
    <row r="363" customFormat="false" ht="15.75" hidden="false" customHeight="true" outlineLevel="0" collapsed="false">
      <c r="A363" s="2" t="n">
        <v>361</v>
      </c>
      <c r="B363" s="2" t="n">
        <v>31</v>
      </c>
      <c r="C363" s="2" t="n">
        <f aca="false">A363-(B363-1)*12</f>
        <v>1</v>
      </c>
      <c r="D363" s="2" t="n">
        <f aca="false">'thong tin khach hang'!$B$4+B363-1</f>
        <v>32</v>
      </c>
      <c r="E363" s="31" t="n">
        <f aca="false">IF(A363=1,0,O362)</f>
        <v>16159095320.176</v>
      </c>
      <c r="F363" s="2" t="n">
        <f aca="true">TP*VLOOKUP('thong tin khach hang'!$E$10,$X$2:$Z$5,3,0)*OFFSET($S363,0,VLOOKUP('thong tin khach hang'!$E$10,$X$2:$Z$5,2,0))</f>
        <v>30000000</v>
      </c>
      <c r="G363" s="2" t="n">
        <f aca="true">EP*VLOOKUP('thong tin khach hang'!$E$10,$X$2:$Z$5,3,0)*OFFSET($S363,0,VLOOKUP('thong tin khach hang'!$E$10,$X$2:$Z$5,2,0))</f>
        <v>30000000</v>
      </c>
      <c r="H363" s="2" t="n">
        <f aca="false">F363*HLOOKUP(B363,Assumption!$A$10:$G$12,2,1)+G363*HLOOKUP(B363,Assumption!$A$10:$G$12,3,1)</f>
        <v>1500000</v>
      </c>
      <c r="I363" s="2" t="n">
        <f aca="false">F363+G363-H363</f>
        <v>58500000</v>
      </c>
      <c r="J363" s="32" t="n">
        <f aca="false">VLOOKUP(D363,Assumption!$O$3:$Q$103,IF('thong tin khach hang'!$B$3="Nam",2,3),0)/12*P363</f>
        <v>0</v>
      </c>
      <c r="K363" s="2" t="n">
        <v>20000</v>
      </c>
      <c r="L363" s="31" t="n">
        <f aca="false">ROUND($L$1*(E363+I363-J363-K363),0)</f>
        <v>91696529</v>
      </c>
      <c r="M363" s="31" t="n">
        <f aca="false">E363+I363-J363-K363+L363</f>
        <v>16309271849.176</v>
      </c>
      <c r="N363" s="32" t="n">
        <f aca="false">HLOOKUP(ROUND(AVERAGE(M351:M362)/10^6,0),Assumption!$B$2:$E$3,2,1)*MAX((AVERAGE(M351:M362)-250*10^6),0)</f>
        <v>89280607.3630897</v>
      </c>
      <c r="O363" s="31" t="n">
        <f aca="false">M363+N363</f>
        <v>16398552456.539</v>
      </c>
      <c r="P363" s="31" t="n">
        <f aca="false">IF(A363=1,SA,MAX(0,SA-M362))</f>
        <v>0</v>
      </c>
      <c r="S363" s="2" t="n">
        <v>1</v>
      </c>
      <c r="T363" s="2" t="n">
        <v>1</v>
      </c>
      <c r="U363" s="2" t="n">
        <v>1</v>
      </c>
      <c r="V363" s="33" t="n">
        <v>1</v>
      </c>
    </row>
    <row r="364" customFormat="false" ht="15.75" hidden="false" customHeight="true" outlineLevel="0" collapsed="false">
      <c r="A364" s="2" t="n">
        <v>362</v>
      </c>
      <c r="B364" s="2" t="n">
        <v>31</v>
      </c>
      <c r="C364" s="2" t="n">
        <f aca="false">A364-(B364-1)*12</f>
        <v>2</v>
      </c>
      <c r="D364" s="2" t="n">
        <f aca="false">'thong tin khach hang'!$B$4+B364-1</f>
        <v>32</v>
      </c>
      <c r="E364" s="31" t="n">
        <f aca="false">IF(A364=1,0,O363)</f>
        <v>16398552456.539</v>
      </c>
      <c r="F364" s="2" t="n">
        <f aca="true">TP*VLOOKUP('thong tin khach hang'!$E$10,$X$2:$Z$5,3,0)*OFFSET($S364,0,VLOOKUP('thong tin khach hang'!$E$10,$X$2:$Z$5,2,0))</f>
        <v>0</v>
      </c>
      <c r="G364" s="2" t="n">
        <f aca="true">EP*VLOOKUP('thong tin khach hang'!$E$10,$X$2:$Z$5,3,0)*OFFSET($S364,0,VLOOKUP('thong tin khach hang'!$E$10,$X$2:$Z$5,2,0))</f>
        <v>0</v>
      </c>
      <c r="H364" s="2" t="n">
        <f aca="false">F364*HLOOKUP(B364,Assumption!$A$10:$G$12,2,1)+G364*HLOOKUP(B364,Assumption!$A$10:$G$12,3,1)</f>
        <v>0</v>
      </c>
      <c r="I364" s="2" t="n">
        <f aca="false">F364+G364-H364</f>
        <v>0</v>
      </c>
      <c r="J364" s="32" t="n">
        <f aca="false">VLOOKUP(D364,Assumption!$O$3:$Q$103,IF('thong tin khach hang'!$B$3="Nam",2,3),0)/12*P364</f>
        <v>0</v>
      </c>
      <c r="K364" s="2" t="n">
        <v>20000</v>
      </c>
      <c r="L364" s="31" t="n">
        <f aca="false">ROUND($L$1*(E364+I364-J364-K364),0)</f>
        <v>92719687</v>
      </c>
      <c r="M364" s="31" t="n">
        <f aca="false">E364+I364-J364-K364+L364</f>
        <v>16491252143.539</v>
      </c>
      <c r="N364" s="32" t="n">
        <f aca="false">HLOOKUP(ROUND(AVERAGE(M352:M363)/10^6,0),Assumption!$B$2:$E$3,2,1)*MAX((AVERAGE(M352:M363)-250*10^6),0)</f>
        <v>90323077.4476339</v>
      </c>
      <c r="O364" s="31" t="n">
        <f aca="false">M364+N364</f>
        <v>16581575220.9867</v>
      </c>
      <c r="P364" s="31" t="n">
        <f aca="false">IF(A364=1,SA,MAX(0,SA-M363))</f>
        <v>0</v>
      </c>
      <c r="S364" s="2" t="n">
        <v>0</v>
      </c>
      <c r="T364" s="2" t="n">
        <v>0</v>
      </c>
      <c r="U364" s="2" t="n">
        <v>0</v>
      </c>
      <c r="V364" s="33" t="n">
        <v>1</v>
      </c>
    </row>
    <row r="365" customFormat="false" ht="15.75" hidden="false" customHeight="true" outlineLevel="0" collapsed="false">
      <c r="A365" s="2" t="n">
        <v>363</v>
      </c>
      <c r="B365" s="2" t="n">
        <v>31</v>
      </c>
      <c r="C365" s="2" t="n">
        <f aca="false">A365-(B365-1)*12</f>
        <v>3</v>
      </c>
      <c r="D365" s="2" t="n">
        <f aca="false">'thong tin khach hang'!$B$4+B365-1</f>
        <v>32</v>
      </c>
      <c r="E365" s="31" t="n">
        <f aca="false">IF(A365=1,0,O364)</f>
        <v>16581575220.9867</v>
      </c>
      <c r="F365" s="2" t="n">
        <f aca="true">TP*VLOOKUP('thong tin khach hang'!$E$10,$X$2:$Z$5,3,0)*OFFSET($S365,0,VLOOKUP('thong tin khach hang'!$E$10,$X$2:$Z$5,2,0))</f>
        <v>0</v>
      </c>
      <c r="G365" s="2" t="n">
        <f aca="true">EP*VLOOKUP('thong tin khach hang'!$E$10,$X$2:$Z$5,3,0)*OFFSET($S365,0,VLOOKUP('thong tin khach hang'!$E$10,$X$2:$Z$5,2,0))</f>
        <v>0</v>
      </c>
      <c r="H365" s="2" t="n">
        <f aca="false">F365*HLOOKUP(B365,Assumption!$A$10:$G$12,2,1)+G365*HLOOKUP(B365,Assumption!$A$10:$G$12,3,1)</f>
        <v>0</v>
      </c>
      <c r="I365" s="2" t="n">
        <f aca="false">F365+G365-H365</f>
        <v>0</v>
      </c>
      <c r="J365" s="32" t="n">
        <f aca="false">VLOOKUP(D365,Assumption!$O$3:$Q$103,IF('thong tin khach hang'!$B$3="Nam",2,3),0)/12*P365</f>
        <v>0</v>
      </c>
      <c r="K365" s="2" t="n">
        <v>20000</v>
      </c>
      <c r="L365" s="31" t="n">
        <f aca="false">ROUND($L$1*(E365+I365-J365-K365),0)</f>
        <v>93754524</v>
      </c>
      <c r="M365" s="31" t="n">
        <f aca="false">E365+I365-J365-K365+L365</f>
        <v>16675309744.9867</v>
      </c>
      <c r="N365" s="32" t="n">
        <f aca="false">HLOOKUP(ROUND(AVERAGE(M353:M364)/10^6,0),Assumption!$B$2:$E$3,2,1)*MAX((AVERAGE(M353:M364)-250*10^6),0)</f>
        <v>91377294.5127999</v>
      </c>
      <c r="O365" s="31" t="n">
        <f aca="false">M365+N365</f>
        <v>16766687039.4995</v>
      </c>
      <c r="P365" s="31" t="n">
        <f aca="false">IF(A365=1,SA,MAX(0,SA-M364))</f>
        <v>0</v>
      </c>
      <c r="S365" s="2" t="n">
        <v>0</v>
      </c>
      <c r="T365" s="2" t="n">
        <v>0</v>
      </c>
      <c r="U365" s="2" t="n">
        <v>0</v>
      </c>
      <c r="V365" s="33" t="n">
        <v>1</v>
      </c>
    </row>
    <row r="366" customFormat="false" ht="15.75" hidden="false" customHeight="true" outlineLevel="0" collapsed="false">
      <c r="A366" s="2" t="n">
        <v>364</v>
      </c>
      <c r="B366" s="2" t="n">
        <v>31</v>
      </c>
      <c r="C366" s="2" t="n">
        <f aca="false">A366-(B366-1)*12</f>
        <v>4</v>
      </c>
      <c r="D366" s="2" t="n">
        <f aca="false">'thong tin khach hang'!$B$4+B366-1</f>
        <v>32</v>
      </c>
      <c r="E366" s="31" t="n">
        <f aca="false">IF(A366=1,0,O365)</f>
        <v>16766687039.4995</v>
      </c>
      <c r="F366" s="2" t="n">
        <f aca="true">TP*VLOOKUP('thong tin khach hang'!$E$10,$X$2:$Z$5,3,0)*OFFSET($S366,0,VLOOKUP('thong tin khach hang'!$E$10,$X$2:$Z$5,2,0))</f>
        <v>0</v>
      </c>
      <c r="G366" s="2" t="n">
        <f aca="true">EP*VLOOKUP('thong tin khach hang'!$E$10,$X$2:$Z$5,3,0)*OFFSET($S366,0,VLOOKUP('thong tin khach hang'!$E$10,$X$2:$Z$5,2,0))</f>
        <v>0</v>
      </c>
      <c r="H366" s="2" t="n">
        <f aca="false">F366*HLOOKUP(B366,Assumption!$A$10:$G$12,2,1)+G366*HLOOKUP(B366,Assumption!$A$10:$G$12,3,1)</f>
        <v>0</v>
      </c>
      <c r="I366" s="2" t="n">
        <f aca="false">F366+G366-H366</f>
        <v>0</v>
      </c>
      <c r="J366" s="32" t="n">
        <f aca="false">VLOOKUP(D366,Assumption!$O$3:$Q$103,IF('thong tin khach hang'!$B$3="Nam",2,3),0)/12*P366</f>
        <v>0</v>
      </c>
      <c r="K366" s="2" t="n">
        <v>20000</v>
      </c>
      <c r="L366" s="31" t="n">
        <f aca="false">ROUND($L$1*(E366+I366-J366-K366),0)</f>
        <v>94801173</v>
      </c>
      <c r="M366" s="31" t="n">
        <f aca="false">E366+I366-J366-K366+L366</f>
        <v>16861468212.4995</v>
      </c>
      <c r="N366" s="32" t="n">
        <f aca="false">HLOOKUP(ROUND(AVERAGE(M354:M365)/10^6,0),Assumption!$B$2:$E$3,2,1)*MAX((AVERAGE(M354:M365)-250*10^6),0)</f>
        <v>92443390.9284488</v>
      </c>
      <c r="O366" s="31" t="n">
        <f aca="false">M366+N366</f>
        <v>16953911603.4279</v>
      </c>
      <c r="P366" s="31" t="n">
        <f aca="false">IF(A366=1,SA,MAX(0,SA-M365))</f>
        <v>0</v>
      </c>
      <c r="S366" s="2" t="n">
        <v>0</v>
      </c>
      <c r="T366" s="2" t="n">
        <v>0</v>
      </c>
      <c r="U366" s="2" t="n">
        <v>1</v>
      </c>
      <c r="V366" s="33" t="n">
        <v>1</v>
      </c>
    </row>
    <row r="367" customFormat="false" ht="15.75" hidden="false" customHeight="true" outlineLevel="0" collapsed="false">
      <c r="A367" s="2" t="n">
        <v>365</v>
      </c>
      <c r="B367" s="2" t="n">
        <v>31</v>
      </c>
      <c r="C367" s="2" t="n">
        <f aca="false">A367-(B367-1)*12</f>
        <v>5</v>
      </c>
      <c r="D367" s="2" t="n">
        <f aca="false">'thong tin khach hang'!$B$4+B367-1</f>
        <v>32</v>
      </c>
      <c r="E367" s="31" t="n">
        <f aca="false">IF(A367=1,0,O366)</f>
        <v>16953911603.4279</v>
      </c>
      <c r="F367" s="2" t="n">
        <f aca="true">TP*VLOOKUP('thong tin khach hang'!$E$10,$X$2:$Z$5,3,0)*OFFSET($S367,0,VLOOKUP('thong tin khach hang'!$E$10,$X$2:$Z$5,2,0))</f>
        <v>0</v>
      </c>
      <c r="G367" s="2" t="n">
        <f aca="true">EP*VLOOKUP('thong tin khach hang'!$E$10,$X$2:$Z$5,3,0)*OFFSET($S367,0,VLOOKUP('thong tin khach hang'!$E$10,$X$2:$Z$5,2,0))</f>
        <v>0</v>
      </c>
      <c r="H367" s="2" t="n">
        <f aca="false">F367*HLOOKUP(B367,Assumption!$A$10:$G$12,2,1)+G367*HLOOKUP(B367,Assumption!$A$10:$G$12,3,1)</f>
        <v>0</v>
      </c>
      <c r="I367" s="2" t="n">
        <f aca="false">F367+G367-H367</f>
        <v>0</v>
      </c>
      <c r="J367" s="32" t="n">
        <f aca="false">VLOOKUP(D367,Assumption!$O$3:$Q$103,IF('thong tin khach hang'!$B$3="Nam",2,3),0)/12*P367</f>
        <v>0</v>
      </c>
      <c r="K367" s="2" t="n">
        <v>20000</v>
      </c>
      <c r="L367" s="31" t="n">
        <f aca="false">ROUND($L$1*(E367+I367-J367-K367),0)</f>
        <v>95859768</v>
      </c>
      <c r="M367" s="31" t="n">
        <f aca="false">E367+I367-J367-K367+L367</f>
        <v>17049751371.4279</v>
      </c>
      <c r="N367" s="32" t="n">
        <f aca="false">HLOOKUP(ROUND(AVERAGE(M355:M366)/10^6,0),Assumption!$B$2:$E$3,2,1)*MAX((AVERAGE(M355:M366)-250*10^6),0)</f>
        <v>93521500.5559229</v>
      </c>
      <c r="O367" s="31" t="n">
        <f aca="false">M367+N367</f>
        <v>17143272871.9839</v>
      </c>
      <c r="P367" s="31" t="n">
        <f aca="false">IF(A367=1,SA,MAX(0,SA-M366))</f>
        <v>0</v>
      </c>
      <c r="S367" s="2" t="n">
        <v>0</v>
      </c>
      <c r="T367" s="2" t="n">
        <v>0</v>
      </c>
      <c r="U367" s="2" t="n">
        <v>0</v>
      </c>
      <c r="V367" s="33" t="n">
        <v>1</v>
      </c>
    </row>
    <row r="368" customFormat="false" ht="15.75" hidden="false" customHeight="true" outlineLevel="0" collapsed="false">
      <c r="A368" s="2" t="n">
        <v>366</v>
      </c>
      <c r="B368" s="2" t="n">
        <v>31</v>
      </c>
      <c r="C368" s="2" t="n">
        <f aca="false">A368-(B368-1)*12</f>
        <v>6</v>
      </c>
      <c r="D368" s="2" t="n">
        <f aca="false">'thong tin khach hang'!$B$4+B368-1</f>
        <v>32</v>
      </c>
      <c r="E368" s="31" t="n">
        <f aca="false">IF(A368=1,0,O367)</f>
        <v>17143272871.9839</v>
      </c>
      <c r="F368" s="2" t="n">
        <f aca="true">TP*VLOOKUP('thong tin khach hang'!$E$10,$X$2:$Z$5,3,0)*OFFSET($S368,0,VLOOKUP('thong tin khach hang'!$E$10,$X$2:$Z$5,2,0))</f>
        <v>0</v>
      </c>
      <c r="G368" s="2" t="n">
        <f aca="true">EP*VLOOKUP('thong tin khach hang'!$E$10,$X$2:$Z$5,3,0)*OFFSET($S368,0,VLOOKUP('thong tin khach hang'!$E$10,$X$2:$Z$5,2,0))</f>
        <v>0</v>
      </c>
      <c r="H368" s="2" t="n">
        <f aca="false">F368*HLOOKUP(B368,Assumption!$A$10:$G$12,2,1)+G368*HLOOKUP(B368,Assumption!$A$10:$G$12,3,1)</f>
        <v>0</v>
      </c>
      <c r="I368" s="2" t="n">
        <f aca="false">F368+G368-H368</f>
        <v>0</v>
      </c>
      <c r="J368" s="32" t="n">
        <f aca="false">VLOOKUP(D368,Assumption!$O$3:$Q$103,IF('thong tin khach hang'!$B$3="Nam",2,3),0)/12*P368</f>
        <v>0</v>
      </c>
      <c r="K368" s="2" t="n">
        <v>20000</v>
      </c>
      <c r="L368" s="31" t="n">
        <f aca="false">ROUND($L$1*(E368+I368-J368-K368),0)</f>
        <v>96930444</v>
      </c>
      <c r="M368" s="31" t="n">
        <f aca="false">E368+I368-J368-K368+L368</f>
        <v>17240183315.9839</v>
      </c>
      <c r="N368" s="32" t="n">
        <f aca="false">HLOOKUP(ROUND(AVERAGE(M356:M367)/10^6,0),Assumption!$B$2:$E$3,2,1)*MAX((AVERAGE(M356:M367)-250*10^6),0)</f>
        <v>94611758.7648723</v>
      </c>
      <c r="O368" s="31" t="n">
        <f aca="false">M368+N368</f>
        <v>17334795074.7487</v>
      </c>
      <c r="P368" s="31" t="n">
        <f aca="false">IF(A368=1,SA,MAX(0,SA-M367))</f>
        <v>0</v>
      </c>
      <c r="S368" s="2" t="n">
        <v>0</v>
      </c>
      <c r="T368" s="2" t="n">
        <v>0</v>
      </c>
      <c r="U368" s="2" t="n">
        <v>0</v>
      </c>
      <c r="V368" s="33" t="n">
        <v>1</v>
      </c>
    </row>
    <row r="369" customFormat="false" ht="15.75" hidden="false" customHeight="true" outlineLevel="0" collapsed="false">
      <c r="A369" s="2" t="n">
        <v>367</v>
      </c>
      <c r="B369" s="2" t="n">
        <v>31</v>
      </c>
      <c r="C369" s="2" t="n">
        <f aca="false">A369-(B369-1)*12</f>
        <v>7</v>
      </c>
      <c r="D369" s="2" t="n">
        <f aca="false">'thong tin khach hang'!$B$4+B369-1</f>
        <v>32</v>
      </c>
      <c r="E369" s="31" t="n">
        <f aca="false">IF(A369=1,0,O368)</f>
        <v>17334795074.7487</v>
      </c>
      <c r="F369" s="2" t="n">
        <f aca="true">TP*VLOOKUP('thong tin khach hang'!$E$10,$X$2:$Z$5,3,0)*OFFSET($S369,0,VLOOKUP('thong tin khach hang'!$E$10,$X$2:$Z$5,2,0))</f>
        <v>0</v>
      </c>
      <c r="G369" s="2" t="n">
        <f aca="true">EP*VLOOKUP('thong tin khach hang'!$E$10,$X$2:$Z$5,3,0)*OFFSET($S369,0,VLOOKUP('thong tin khach hang'!$E$10,$X$2:$Z$5,2,0))</f>
        <v>0</v>
      </c>
      <c r="H369" s="2" t="n">
        <f aca="false">F369*HLOOKUP(B369,Assumption!$A$10:$G$12,2,1)+G369*HLOOKUP(B369,Assumption!$A$10:$G$12,3,1)</f>
        <v>0</v>
      </c>
      <c r="I369" s="2" t="n">
        <f aca="false">F369+G369-H369</f>
        <v>0</v>
      </c>
      <c r="J369" s="32" t="n">
        <f aca="false">VLOOKUP(D369,Assumption!$O$3:$Q$103,IF('thong tin khach hang'!$B$3="Nam",2,3),0)/12*P369</f>
        <v>0</v>
      </c>
      <c r="K369" s="2" t="n">
        <v>20000</v>
      </c>
      <c r="L369" s="31" t="n">
        <f aca="false">ROUND($L$1*(E369+I369-J369-K369),0)</f>
        <v>98013339</v>
      </c>
      <c r="M369" s="31" t="n">
        <f aca="false">E369+I369-J369-K369+L369</f>
        <v>17432788413.7487</v>
      </c>
      <c r="N369" s="32" t="n">
        <f aca="false">HLOOKUP(ROUND(AVERAGE(M357:M368)/10^6,0),Assumption!$B$2:$E$3,2,1)*MAX((AVERAGE(M357:M368)-250*10^6),0)</f>
        <v>95714302.4506763</v>
      </c>
      <c r="O369" s="31" t="n">
        <f aca="false">M369+N369</f>
        <v>17528502716.1994</v>
      </c>
      <c r="P369" s="31" t="n">
        <f aca="false">IF(A369=1,SA,MAX(0,SA-M368))</f>
        <v>0</v>
      </c>
      <c r="S369" s="2" t="n">
        <v>0</v>
      </c>
      <c r="T369" s="2" t="n">
        <v>1</v>
      </c>
      <c r="U369" s="2" t="n">
        <v>1</v>
      </c>
      <c r="V369" s="33" t="n">
        <v>1</v>
      </c>
    </row>
    <row r="370" customFormat="false" ht="15.75" hidden="false" customHeight="true" outlineLevel="0" collapsed="false">
      <c r="A370" s="2" t="n">
        <v>368</v>
      </c>
      <c r="B370" s="2" t="n">
        <v>31</v>
      </c>
      <c r="C370" s="2" t="n">
        <f aca="false">A370-(B370-1)*12</f>
        <v>8</v>
      </c>
      <c r="D370" s="2" t="n">
        <f aca="false">'thong tin khach hang'!$B$4+B370-1</f>
        <v>32</v>
      </c>
      <c r="E370" s="31" t="n">
        <f aca="false">IF(A370=1,0,O369)</f>
        <v>17528502716.1994</v>
      </c>
      <c r="F370" s="2" t="n">
        <f aca="true">TP*VLOOKUP('thong tin khach hang'!$E$10,$X$2:$Z$5,3,0)*OFFSET($S370,0,VLOOKUP('thong tin khach hang'!$E$10,$X$2:$Z$5,2,0))</f>
        <v>0</v>
      </c>
      <c r="G370" s="2" t="n">
        <f aca="true">EP*VLOOKUP('thong tin khach hang'!$E$10,$X$2:$Z$5,3,0)*OFFSET($S370,0,VLOOKUP('thong tin khach hang'!$E$10,$X$2:$Z$5,2,0))</f>
        <v>0</v>
      </c>
      <c r="H370" s="2" t="n">
        <f aca="false">F370*HLOOKUP(B370,Assumption!$A$10:$G$12,2,1)+G370*HLOOKUP(B370,Assumption!$A$10:$G$12,3,1)</f>
        <v>0</v>
      </c>
      <c r="I370" s="2" t="n">
        <f aca="false">F370+G370-H370</f>
        <v>0</v>
      </c>
      <c r="J370" s="32" t="n">
        <f aca="false">VLOOKUP(D370,Assumption!$O$3:$Q$103,IF('thong tin khach hang'!$B$3="Nam",2,3),0)/12*P370</f>
        <v>0</v>
      </c>
      <c r="K370" s="2" t="n">
        <v>20000</v>
      </c>
      <c r="L370" s="31" t="n">
        <f aca="false">ROUND($L$1*(E370+I370-J370-K370),0)</f>
        <v>99108590</v>
      </c>
      <c r="M370" s="31" t="n">
        <f aca="false">E370+I370-J370-K370+L370</f>
        <v>17627591306.1994</v>
      </c>
      <c r="N370" s="32" t="n">
        <f aca="false">HLOOKUP(ROUND(AVERAGE(M358:M369)/10^6,0),Assumption!$B$2:$E$3,2,1)*MAX((AVERAGE(M358:M369)-250*10^6),0)</f>
        <v>96829270.0514587</v>
      </c>
      <c r="O370" s="31" t="n">
        <f aca="false">M370+N370</f>
        <v>17724420576.2509</v>
      </c>
      <c r="P370" s="31" t="n">
        <f aca="false">IF(A370=1,SA,MAX(0,SA-M369))</f>
        <v>0</v>
      </c>
      <c r="S370" s="2" t="n">
        <v>0</v>
      </c>
      <c r="T370" s="2" t="n">
        <v>0</v>
      </c>
      <c r="U370" s="2" t="n">
        <v>0</v>
      </c>
      <c r="V370" s="33" t="n">
        <v>1</v>
      </c>
    </row>
    <row r="371" customFormat="false" ht="15.75" hidden="false" customHeight="true" outlineLevel="0" collapsed="false">
      <c r="A371" s="2" t="n">
        <v>369</v>
      </c>
      <c r="B371" s="2" t="n">
        <v>31</v>
      </c>
      <c r="C371" s="2" t="n">
        <f aca="false">A371-(B371-1)*12</f>
        <v>9</v>
      </c>
      <c r="D371" s="2" t="n">
        <f aca="false">'thong tin khach hang'!$B$4+B371-1</f>
        <v>32</v>
      </c>
      <c r="E371" s="31" t="n">
        <f aca="false">IF(A371=1,0,O370)</f>
        <v>17724420576.2509</v>
      </c>
      <c r="F371" s="2" t="n">
        <f aca="true">TP*VLOOKUP('thong tin khach hang'!$E$10,$X$2:$Z$5,3,0)*OFFSET($S371,0,VLOOKUP('thong tin khach hang'!$E$10,$X$2:$Z$5,2,0))</f>
        <v>0</v>
      </c>
      <c r="G371" s="2" t="n">
        <f aca="true">EP*VLOOKUP('thong tin khach hang'!$E$10,$X$2:$Z$5,3,0)*OFFSET($S371,0,VLOOKUP('thong tin khach hang'!$E$10,$X$2:$Z$5,2,0))</f>
        <v>0</v>
      </c>
      <c r="H371" s="2" t="n">
        <f aca="false">F371*HLOOKUP(B371,Assumption!$A$10:$G$12,2,1)+G371*HLOOKUP(B371,Assumption!$A$10:$G$12,3,1)</f>
        <v>0</v>
      </c>
      <c r="I371" s="2" t="n">
        <f aca="false">F371+G371-H371</f>
        <v>0</v>
      </c>
      <c r="J371" s="32" t="n">
        <f aca="false">VLOOKUP(D371,Assumption!$O$3:$Q$103,IF('thong tin khach hang'!$B$3="Nam",2,3),0)/12*P371</f>
        <v>0</v>
      </c>
      <c r="K371" s="2" t="n">
        <v>20000</v>
      </c>
      <c r="L371" s="31" t="n">
        <f aca="false">ROUND($L$1*(E371+I371-J371-K371),0)</f>
        <v>100216338</v>
      </c>
      <c r="M371" s="31" t="n">
        <f aca="false">E371+I371-J371-K371+L371</f>
        <v>17824616914.2509</v>
      </c>
      <c r="N371" s="32" t="n">
        <f aca="false">HLOOKUP(ROUND(AVERAGE(M359:M370)/10^6,0),Assumption!$B$2:$E$3,2,1)*MAX((AVERAGE(M359:M370)-250*10^6),0)</f>
        <v>97956801.5647</v>
      </c>
      <c r="O371" s="31" t="n">
        <f aca="false">M371+N371</f>
        <v>17922573715.8156</v>
      </c>
      <c r="P371" s="31" t="n">
        <f aca="false">IF(A371=1,SA,MAX(0,SA-M370))</f>
        <v>0</v>
      </c>
      <c r="S371" s="2" t="n">
        <v>0</v>
      </c>
      <c r="T371" s="2" t="n">
        <v>0</v>
      </c>
      <c r="U371" s="2" t="n">
        <v>0</v>
      </c>
      <c r="V371" s="33" t="n">
        <v>1</v>
      </c>
    </row>
    <row r="372" customFormat="false" ht="15.75" hidden="false" customHeight="true" outlineLevel="0" collapsed="false">
      <c r="A372" s="2" t="n">
        <v>370</v>
      </c>
      <c r="B372" s="2" t="n">
        <v>31</v>
      </c>
      <c r="C372" s="2" t="n">
        <f aca="false">A372-(B372-1)*12</f>
        <v>10</v>
      </c>
      <c r="D372" s="2" t="n">
        <f aca="false">'thong tin khach hang'!$B$4+B372-1</f>
        <v>32</v>
      </c>
      <c r="E372" s="31" t="n">
        <f aca="false">IF(A372=1,0,O371)</f>
        <v>17922573715.8156</v>
      </c>
      <c r="F372" s="2" t="n">
        <f aca="true">TP*VLOOKUP('thong tin khach hang'!$E$10,$X$2:$Z$5,3,0)*OFFSET($S372,0,VLOOKUP('thong tin khach hang'!$E$10,$X$2:$Z$5,2,0))</f>
        <v>0</v>
      </c>
      <c r="G372" s="2" t="n">
        <f aca="true">EP*VLOOKUP('thong tin khach hang'!$E$10,$X$2:$Z$5,3,0)*OFFSET($S372,0,VLOOKUP('thong tin khach hang'!$E$10,$X$2:$Z$5,2,0))</f>
        <v>0</v>
      </c>
      <c r="H372" s="2" t="n">
        <f aca="false">F372*HLOOKUP(B372,Assumption!$A$10:$G$12,2,1)+G372*HLOOKUP(B372,Assumption!$A$10:$G$12,3,1)</f>
        <v>0</v>
      </c>
      <c r="I372" s="2" t="n">
        <f aca="false">F372+G372-H372</f>
        <v>0</v>
      </c>
      <c r="J372" s="32" t="n">
        <f aca="false">VLOOKUP(D372,Assumption!$O$3:$Q$103,IF('thong tin khach hang'!$B$3="Nam",2,3),0)/12*P372</f>
        <v>0</v>
      </c>
      <c r="K372" s="2" t="n">
        <v>20000</v>
      </c>
      <c r="L372" s="31" t="n">
        <f aca="false">ROUND($L$1*(E372+I372-J372-K372),0)</f>
        <v>101336724</v>
      </c>
      <c r="M372" s="31" t="n">
        <f aca="false">E372+I372-J372-K372+L372</f>
        <v>18023890439.8156</v>
      </c>
      <c r="N372" s="32" t="n">
        <f aca="false">HLOOKUP(ROUND(AVERAGE(M360:M371)/10^6,0),Assumption!$B$2:$E$3,2,1)*MAX((AVERAGE(M360:M371)-250*10^6),0)</f>
        <v>99097038.5654465</v>
      </c>
      <c r="O372" s="31" t="n">
        <f aca="false">M372+N372</f>
        <v>18122987478.381</v>
      </c>
      <c r="P372" s="31" t="n">
        <f aca="false">IF(A372=1,SA,MAX(0,SA-M371))</f>
        <v>0</v>
      </c>
      <c r="S372" s="2" t="n">
        <v>0</v>
      </c>
      <c r="T372" s="2" t="n">
        <v>0</v>
      </c>
      <c r="U372" s="2" t="n">
        <v>1</v>
      </c>
      <c r="V372" s="33" t="n">
        <v>1</v>
      </c>
    </row>
    <row r="373" customFormat="false" ht="15.75" hidden="false" customHeight="true" outlineLevel="0" collapsed="false">
      <c r="A373" s="2" t="n">
        <v>371</v>
      </c>
      <c r="B373" s="2" t="n">
        <v>31</v>
      </c>
      <c r="C373" s="2" t="n">
        <f aca="false">A373-(B373-1)*12</f>
        <v>11</v>
      </c>
      <c r="D373" s="2" t="n">
        <f aca="false">'thong tin khach hang'!$B$4+B373-1</f>
        <v>32</v>
      </c>
      <c r="E373" s="31" t="n">
        <f aca="false">IF(A373=1,0,O372)</f>
        <v>18122987478.381</v>
      </c>
      <c r="F373" s="2" t="n">
        <f aca="true">TP*VLOOKUP('thong tin khach hang'!$E$10,$X$2:$Z$5,3,0)*OFFSET($S373,0,VLOOKUP('thong tin khach hang'!$E$10,$X$2:$Z$5,2,0))</f>
        <v>0</v>
      </c>
      <c r="G373" s="2" t="n">
        <f aca="true">EP*VLOOKUP('thong tin khach hang'!$E$10,$X$2:$Z$5,3,0)*OFFSET($S373,0,VLOOKUP('thong tin khach hang'!$E$10,$X$2:$Z$5,2,0))</f>
        <v>0</v>
      </c>
      <c r="H373" s="2" t="n">
        <f aca="false">F373*HLOOKUP(B373,Assumption!$A$10:$G$12,2,1)+G373*HLOOKUP(B373,Assumption!$A$10:$G$12,3,1)</f>
        <v>0</v>
      </c>
      <c r="I373" s="2" t="n">
        <f aca="false">F373+G373-H373</f>
        <v>0</v>
      </c>
      <c r="J373" s="32" t="n">
        <f aca="false">VLOOKUP(D373,Assumption!$O$3:$Q$103,IF('thong tin khach hang'!$B$3="Nam",2,3),0)/12*P373</f>
        <v>0</v>
      </c>
      <c r="K373" s="2" t="n">
        <v>20000</v>
      </c>
      <c r="L373" s="31" t="n">
        <f aca="false">ROUND($L$1*(E373+I373-J373-K373),0)</f>
        <v>102469893</v>
      </c>
      <c r="M373" s="31" t="n">
        <f aca="false">E373+I373-J373-K373+L373</f>
        <v>18225437371.381</v>
      </c>
      <c r="N373" s="32" t="n">
        <f aca="false">HLOOKUP(ROUND(AVERAGE(M361:M372)/10^6,0),Assumption!$B$2:$E$3,2,1)*MAX((AVERAGE(M361:M372)-250*10^6),0)</f>
        <v>100250124.224117</v>
      </c>
      <c r="O373" s="31" t="n">
        <f aca="false">M373+N373</f>
        <v>18325687495.6051</v>
      </c>
      <c r="P373" s="31" t="n">
        <f aca="false">IF(A373=1,SA,MAX(0,SA-M372))</f>
        <v>0</v>
      </c>
      <c r="S373" s="2" t="n">
        <v>0</v>
      </c>
      <c r="T373" s="2" t="n">
        <v>0</v>
      </c>
      <c r="U373" s="2" t="n">
        <v>0</v>
      </c>
      <c r="V373" s="33" t="n">
        <v>1</v>
      </c>
    </row>
    <row r="374" customFormat="false" ht="15.75" hidden="false" customHeight="true" outlineLevel="0" collapsed="false">
      <c r="A374" s="2" t="n">
        <v>372</v>
      </c>
      <c r="B374" s="2" t="n">
        <v>31</v>
      </c>
      <c r="C374" s="2" t="n">
        <f aca="false">A374-(B374-1)*12</f>
        <v>12</v>
      </c>
      <c r="D374" s="2" t="n">
        <f aca="false">'thong tin khach hang'!$B$4+B374-1</f>
        <v>32</v>
      </c>
      <c r="E374" s="31" t="n">
        <f aca="false">IF(A374=1,0,O373)</f>
        <v>18325687495.6051</v>
      </c>
      <c r="F374" s="2" t="n">
        <f aca="true">TP*VLOOKUP('thong tin khach hang'!$E$10,$X$2:$Z$5,3,0)*OFFSET($S374,0,VLOOKUP('thong tin khach hang'!$E$10,$X$2:$Z$5,2,0))</f>
        <v>0</v>
      </c>
      <c r="G374" s="2" t="n">
        <f aca="true">EP*VLOOKUP('thong tin khach hang'!$E$10,$X$2:$Z$5,3,0)*OFFSET($S374,0,VLOOKUP('thong tin khach hang'!$E$10,$X$2:$Z$5,2,0))</f>
        <v>0</v>
      </c>
      <c r="H374" s="2" t="n">
        <f aca="false">F374*HLOOKUP(B374,Assumption!$A$10:$G$12,2,1)+G374*HLOOKUP(B374,Assumption!$A$10:$G$12,3,1)</f>
        <v>0</v>
      </c>
      <c r="I374" s="2" t="n">
        <f aca="false">F374+G374-H374</f>
        <v>0</v>
      </c>
      <c r="J374" s="32" t="n">
        <f aca="false">VLOOKUP(D374,Assumption!$O$3:$Q$103,IF('thong tin khach hang'!$B$3="Nam",2,3),0)/12*P374</f>
        <v>0</v>
      </c>
      <c r="K374" s="2" t="n">
        <v>20000</v>
      </c>
      <c r="L374" s="31" t="n">
        <f aca="false">ROUND($L$1*(E374+I374-J374-K374),0)</f>
        <v>103615988</v>
      </c>
      <c r="M374" s="31" t="n">
        <f aca="false">E374+I374-J374-K374+L374</f>
        <v>18429283483.6051</v>
      </c>
      <c r="N374" s="32" t="n">
        <f aca="false">HLOOKUP(ROUND(AVERAGE(M362:M373)/10^6,0),Assumption!$B$2:$E$3,2,1)*MAX((AVERAGE(M362:M373)-250*10^6),0)</f>
        <v>101416203.32491</v>
      </c>
      <c r="O374" s="31" t="n">
        <f aca="false">M374+N374</f>
        <v>18530699686.93</v>
      </c>
      <c r="P374" s="31" t="n">
        <f aca="false">IF(A374=1,SA,MAX(0,SA-M373))</f>
        <v>0</v>
      </c>
      <c r="S374" s="2" t="n">
        <v>0</v>
      </c>
      <c r="T374" s="2" t="n">
        <v>0</v>
      </c>
      <c r="U374" s="2" t="n">
        <v>0</v>
      </c>
      <c r="V374" s="33" t="n">
        <v>1</v>
      </c>
    </row>
    <row r="375" customFormat="false" ht="15.75" hidden="false" customHeight="true" outlineLevel="0" collapsed="false">
      <c r="A375" s="2" t="n">
        <v>373</v>
      </c>
      <c r="B375" s="2" t="n">
        <v>32</v>
      </c>
      <c r="C375" s="2" t="n">
        <f aca="false">A375-(B375-1)*12</f>
        <v>1</v>
      </c>
      <c r="D375" s="2" t="n">
        <f aca="false">'thong tin khach hang'!$B$4+B375-1</f>
        <v>33</v>
      </c>
      <c r="E375" s="31" t="n">
        <f aca="false">IF(A375=1,0,O374)</f>
        <v>18530699686.93</v>
      </c>
      <c r="F375" s="2" t="n">
        <f aca="true">TP*VLOOKUP('thong tin khach hang'!$E$10,$X$2:$Z$5,3,0)*OFFSET($S375,0,VLOOKUP('thong tin khach hang'!$E$10,$X$2:$Z$5,2,0))</f>
        <v>30000000</v>
      </c>
      <c r="G375" s="2" t="n">
        <f aca="true">EP*VLOOKUP('thong tin khach hang'!$E$10,$X$2:$Z$5,3,0)*OFFSET($S375,0,VLOOKUP('thong tin khach hang'!$E$10,$X$2:$Z$5,2,0))</f>
        <v>30000000</v>
      </c>
      <c r="H375" s="2" t="n">
        <f aca="false">F375*HLOOKUP(B375,Assumption!$A$10:$G$12,2,1)+G375*HLOOKUP(B375,Assumption!$A$10:$G$12,3,1)</f>
        <v>1500000</v>
      </c>
      <c r="I375" s="2" t="n">
        <f aca="false">F375+G375-H375</f>
        <v>58500000</v>
      </c>
      <c r="J375" s="32" t="n">
        <f aca="false">VLOOKUP(D375,Assumption!$O$3:$Q$103,IF('thong tin khach hang'!$B$3="Nam",2,3),0)/12*P375</f>
        <v>0</v>
      </c>
      <c r="K375" s="2" t="n">
        <v>20000</v>
      </c>
      <c r="L375" s="31" t="n">
        <f aca="false">ROUND($L$1*(E375+I375-J375-K375),0)</f>
        <v>105105925</v>
      </c>
      <c r="M375" s="31" t="n">
        <f aca="false">E375+I375-J375-K375+L375</f>
        <v>18694285611.93</v>
      </c>
      <c r="N375" s="32" t="n">
        <f aca="false">HLOOKUP(ROUND(AVERAGE(M363:M374)/10^6,0),Assumption!$B$2:$E$3,2,1)*MAX((AVERAGE(M363:M374)-250*10^6),0)</f>
        <v>102595422.283307</v>
      </c>
      <c r="O375" s="31" t="n">
        <f aca="false">M375+N375</f>
        <v>18796881034.2133</v>
      </c>
      <c r="P375" s="31" t="n">
        <f aca="false">IF(A375=1,SA,MAX(0,SA-M374))</f>
        <v>0</v>
      </c>
      <c r="S375" s="2" t="n">
        <v>1</v>
      </c>
      <c r="T375" s="2" t="n">
        <v>1</v>
      </c>
      <c r="U375" s="2" t="n">
        <v>1</v>
      </c>
      <c r="V375" s="33" t="n">
        <v>1</v>
      </c>
    </row>
    <row r="376" customFormat="false" ht="15.75" hidden="false" customHeight="true" outlineLevel="0" collapsed="false">
      <c r="A376" s="2" t="n">
        <v>374</v>
      </c>
      <c r="B376" s="2" t="n">
        <v>32</v>
      </c>
      <c r="C376" s="2" t="n">
        <f aca="false">A376-(B376-1)*12</f>
        <v>2</v>
      </c>
      <c r="D376" s="2" t="n">
        <f aca="false">'thong tin khach hang'!$B$4+B376-1</f>
        <v>33</v>
      </c>
      <c r="E376" s="31" t="n">
        <f aca="false">IF(A376=1,0,O375)</f>
        <v>18796881034.2133</v>
      </c>
      <c r="F376" s="2" t="n">
        <f aca="true">TP*VLOOKUP('thong tin khach hang'!$E$10,$X$2:$Z$5,3,0)*OFFSET($S376,0,VLOOKUP('thong tin khach hang'!$E$10,$X$2:$Z$5,2,0))</f>
        <v>0</v>
      </c>
      <c r="G376" s="2" t="n">
        <f aca="true">EP*VLOOKUP('thong tin khach hang'!$E$10,$X$2:$Z$5,3,0)*OFFSET($S376,0,VLOOKUP('thong tin khach hang'!$E$10,$X$2:$Z$5,2,0))</f>
        <v>0</v>
      </c>
      <c r="H376" s="2" t="n">
        <f aca="false">F376*HLOOKUP(B376,Assumption!$A$10:$G$12,2,1)+G376*HLOOKUP(B376,Assumption!$A$10:$G$12,3,1)</f>
        <v>0</v>
      </c>
      <c r="I376" s="2" t="n">
        <f aca="false">F376+G376-H376</f>
        <v>0</v>
      </c>
      <c r="J376" s="32" t="n">
        <f aca="false">VLOOKUP(D376,Assumption!$O$3:$Q$103,IF('thong tin khach hang'!$B$3="Nam",2,3),0)/12*P376</f>
        <v>0</v>
      </c>
      <c r="K376" s="2" t="n">
        <v>20000</v>
      </c>
      <c r="L376" s="31" t="n">
        <f aca="false">ROUND($L$1*(E376+I376-J376-K376),0)</f>
        <v>106280185</v>
      </c>
      <c r="M376" s="31" t="n">
        <f aca="false">E376+I376-J376-K376+L376</f>
        <v>18903141219.2133</v>
      </c>
      <c r="N376" s="32" t="n">
        <f aca="false">HLOOKUP(ROUND(AVERAGE(M364:M375)/10^6,0),Assumption!$B$2:$E$3,2,1)*MAX((AVERAGE(M364:M375)-250*10^6),0)</f>
        <v>103787929.164684</v>
      </c>
      <c r="O376" s="31" t="n">
        <f aca="false">M376+N376</f>
        <v>19006929148.378</v>
      </c>
      <c r="P376" s="31" t="n">
        <f aca="false">IF(A376=1,SA,MAX(0,SA-M375))</f>
        <v>0</v>
      </c>
      <c r="S376" s="2" t="n">
        <v>0</v>
      </c>
      <c r="T376" s="2" t="n">
        <v>0</v>
      </c>
      <c r="U376" s="2" t="n">
        <v>0</v>
      </c>
      <c r="V376" s="33" t="n">
        <v>1</v>
      </c>
    </row>
    <row r="377" customFormat="false" ht="15.75" hidden="false" customHeight="true" outlineLevel="0" collapsed="false">
      <c r="A377" s="2" t="n">
        <v>375</v>
      </c>
      <c r="B377" s="2" t="n">
        <v>32</v>
      </c>
      <c r="C377" s="2" t="n">
        <f aca="false">A377-(B377-1)*12</f>
        <v>3</v>
      </c>
      <c r="D377" s="2" t="n">
        <f aca="false">'thong tin khach hang'!$B$4+B377-1</f>
        <v>33</v>
      </c>
      <c r="E377" s="31" t="n">
        <f aca="false">IF(A377=1,0,O376)</f>
        <v>19006929148.378</v>
      </c>
      <c r="F377" s="2" t="n">
        <f aca="true">TP*VLOOKUP('thong tin khach hang'!$E$10,$X$2:$Z$5,3,0)*OFFSET($S377,0,VLOOKUP('thong tin khach hang'!$E$10,$X$2:$Z$5,2,0))</f>
        <v>0</v>
      </c>
      <c r="G377" s="2" t="n">
        <f aca="true">EP*VLOOKUP('thong tin khach hang'!$E$10,$X$2:$Z$5,3,0)*OFFSET($S377,0,VLOOKUP('thong tin khach hang'!$E$10,$X$2:$Z$5,2,0))</f>
        <v>0</v>
      </c>
      <c r="H377" s="2" t="n">
        <f aca="false">F377*HLOOKUP(B377,Assumption!$A$10:$G$12,2,1)+G377*HLOOKUP(B377,Assumption!$A$10:$G$12,3,1)</f>
        <v>0</v>
      </c>
      <c r="I377" s="2" t="n">
        <f aca="false">F377+G377-H377</f>
        <v>0</v>
      </c>
      <c r="J377" s="32" t="n">
        <f aca="false">VLOOKUP(D377,Assumption!$O$3:$Q$103,IF('thong tin khach hang'!$B$3="Nam",2,3),0)/12*P377</f>
        <v>0</v>
      </c>
      <c r="K377" s="2" t="n">
        <v>20000</v>
      </c>
      <c r="L377" s="31" t="n">
        <f aca="false">ROUND($L$1*(E377+I377-J377-K377),0)</f>
        <v>107467828</v>
      </c>
      <c r="M377" s="31" t="n">
        <f aca="false">E377+I377-J377-K377+L377</f>
        <v>19114376976.378</v>
      </c>
      <c r="N377" s="32" t="n">
        <f aca="false">HLOOKUP(ROUND(AVERAGE(M365:M376)/10^6,0),Assumption!$B$2:$E$3,2,1)*MAX((AVERAGE(M365:M376)-250*10^6),0)</f>
        <v>104993873.702521</v>
      </c>
      <c r="O377" s="31" t="n">
        <f aca="false">M377+N377</f>
        <v>19219370850.0805</v>
      </c>
      <c r="P377" s="31" t="n">
        <f aca="false">IF(A377=1,SA,MAX(0,SA-M376))</f>
        <v>0</v>
      </c>
      <c r="S377" s="2" t="n">
        <v>0</v>
      </c>
      <c r="T377" s="2" t="n">
        <v>0</v>
      </c>
      <c r="U377" s="2" t="n">
        <v>0</v>
      </c>
      <c r="V377" s="33" t="n">
        <v>1</v>
      </c>
    </row>
    <row r="378" customFormat="false" ht="15.75" hidden="false" customHeight="true" outlineLevel="0" collapsed="false">
      <c r="A378" s="2" t="n">
        <v>376</v>
      </c>
      <c r="B378" s="2" t="n">
        <v>32</v>
      </c>
      <c r="C378" s="2" t="n">
        <f aca="false">A378-(B378-1)*12</f>
        <v>4</v>
      </c>
      <c r="D378" s="2" t="n">
        <f aca="false">'thong tin khach hang'!$B$4+B378-1</f>
        <v>33</v>
      </c>
      <c r="E378" s="31" t="n">
        <f aca="false">IF(A378=1,0,O377)</f>
        <v>19219370850.0805</v>
      </c>
      <c r="F378" s="2" t="n">
        <f aca="true">TP*VLOOKUP('thong tin khach hang'!$E$10,$X$2:$Z$5,3,0)*OFFSET($S378,0,VLOOKUP('thong tin khach hang'!$E$10,$X$2:$Z$5,2,0))</f>
        <v>0</v>
      </c>
      <c r="G378" s="2" t="n">
        <f aca="true">EP*VLOOKUP('thong tin khach hang'!$E$10,$X$2:$Z$5,3,0)*OFFSET($S378,0,VLOOKUP('thong tin khach hang'!$E$10,$X$2:$Z$5,2,0))</f>
        <v>0</v>
      </c>
      <c r="H378" s="2" t="n">
        <f aca="false">F378*HLOOKUP(B378,Assumption!$A$10:$G$12,2,1)+G378*HLOOKUP(B378,Assumption!$A$10:$G$12,3,1)</f>
        <v>0</v>
      </c>
      <c r="I378" s="2" t="n">
        <f aca="false">F378+G378-H378</f>
        <v>0</v>
      </c>
      <c r="J378" s="32" t="n">
        <f aca="false">VLOOKUP(D378,Assumption!$O$3:$Q$103,IF('thong tin khach hang'!$B$3="Nam",2,3),0)/12*P378</f>
        <v>0</v>
      </c>
      <c r="K378" s="2" t="n">
        <v>20000</v>
      </c>
      <c r="L378" s="31" t="n">
        <f aca="false">ROUND($L$1*(E378+I378-J378-K378),0)</f>
        <v>108669004</v>
      </c>
      <c r="M378" s="31" t="n">
        <f aca="false">E378+I378-J378-K378+L378</f>
        <v>19328019854.0805</v>
      </c>
      <c r="N378" s="32" t="n">
        <f aca="false">HLOOKUP(ROUND(AVERAGE(M366:M377)/10^6,0),Assumption!$B$2:$E$3,2,1)*MAX((AVERAGE(M366:M377)-250*10^6),0)</f>
        <v>106213407.318217</v>
      </c>
      <c r="O378" s="31" t="n">
        <f aca="false">M378+N378</f>
        <v>19434233261.3988</v>
      </c>
      <c r="P378" s="31" t="n">
        <f aca="false">IF(A378=1,SA,MAX(0,SA-M377))</f>
        <v>0</v>
      </c>
      <c r="S378" s="2" t="n">
        <v>0</v>
      </c>
      <c r="T378" s="2" t="n">
        <v>0</v>
      </c>
      <c r="U378" s="2" t="n">
        <v>1</v>
      </c>
      <c r="V378" s="33" t="n">
        <v>1</v>
      </c>
    </row>
    <row r="379" customFormat="false" ht="15.75" hidden="false" customHeight="true" outlineLevel="0" collapsed="false">
      <c r="A379" s="2" t="n">
        <v>377</v>
      </c>
      <c r="B379" s="2" t="n">
        <v>32</v>
      </c>
      <c r="C379" s="2" t="n">
        <f aca="false">A379-(B379-1)*12</f>
        <v>5</v>
      </c>
      <c r="D379" s="2" t="n">
        <f aca="false">'thong tin khach hang'!$B$4+B379-1</f>
        <v>33</v>
      </c>
      <c r="E379" s="31" t="n">
        <f aca="false">IF(A379=1,0,O378)</f>
        <v>19434233261.3988</v>
      </c>
      <c r="F379" s="2" t="n">
        <f aca="true">TP*VLOOKUP('thong tin khach hang'!$E$10,$X$2:$Z$5,3,0)*OFFSET($S379,0,VLOOKUP('thong tin khach hang'!$E$10,$X$2:$Z$5,2,0))</f>
        <v>0</v>
      </c>
      <c r="G379" s="2" t="n">
        <f aca="true">EP*VLOOKUP('thong tin khach hang'!$E$10,$X$2:$Z$5,3,0)*OFFSET($S379,0,VLOOKUP('thong tin khach hang'!$E$10,$X$2:$Z$5,2,0))</f>
        <v>0</v>
      </c>
      <c r="H379" s="2" t="n">
        <f aca="false">F379*HLOOKUP(B379,Assumption!$A$10:$G$12,2,1)+G379*HLOOKUP(B379,Assumption!$A$10:$G$12,3,1)</f>
        <v>0</v>
      </c>
      <c r="I379" s="2" t="n">
        <f aca="false">F379+G379-H379</f>
        <v>0</v>
      </c>
      <c r="J379" s="32" t="n">
        <f aca="false">VLOOKUP(D379,Assumption!$O$3:$Q$103,IF('thong tin khach hang'!$B$3="Nam",2,3),0)/12*P379</f>
        <v>0</v>
      </c>
      <c r="K379" s="2" t="n">
        <v>20000</v>
      </c>
      <c r="L379" s="31" t="n">
        <f aca="false">ROUND($L$1*(E379+I379-J379-K379),0)</f>
        <v>109883867</v>
      </c>
      <c r="M379" s="31" t="n">
        <f aca="false">E379+I379-J379-K379+L379</f>
        <v>19544097128.3988</v>
      </c>
      <c r="N379" s="32" t="n">
        <f aca="false">HLOOKUP(ROUND(AVERAGE(M367:M378)/10^6,0),Assumption!$B$2:$E$3,2,1)*MAX((AVERAGE(M367:M378)-250*10^6),0)</f>
        <v>107446683.139007</v>
      </c>
      <c r="O379" s="31" t="n">
        <f aca="false">M379+N379</f>
        <v>19651543811.5378</v>
      </c>
      <c r="P379" s="31" t="n">
        <f aca="false">IF(A379=1,SA,MAX(0,SA-M378))</f>
        <v>0</v>
      </c>
      <c r="S379" s="2" t="n">
        <v>0</v>
      </c>
      <c r="T379" s="2" t="n">
        <v>0</v>
      </c>
      <c r="U379" s="2" t="n">
        <v>0</v>
      </c>
      <c r="V379" s="33" t="n">
        <v>1</v>
      </c>
    </row>
    <row r="380" customFormat="false" ht="15.75" hidden="false" customHeight="true" outlineLevel="0" collapsed="false">
      <c r="A380" s="2" t="n">
        <v>378</v>
      </c>
      <c r="B380" s="2" t="n">
        <v>32</v>
      </c>
      <c r="C380" s="2" t="n">
        <f aca="false">A380-(B380-1)*12</f>
        <v>6</v>
      </c>
      <c r="D380" s="2" t="n">
        <f aca="false">'thong tin khach hang'!$B$4+B380-1</f>
        <v>33</v>
      </c>
      <c r="E380" s="31" t="n">
        <f aca="false">IF(A380=1,0,O379)</f>
        <v>19651543811.5378</v>
      </c>
      <c r="F380" s="2" t="n">
        <f aca="true">TP*VLOOKUP('thong tin khach hang'!$E$10,$X$2:$Z$5,3,0)*OFFSET($S380,0,VLOOKUP('thong tin khach hang'!$E$10,$X$2:$Z$5,2,0))</f>
        <v>0</v>
      </c>
      <c r="G380" s="2" t="n">
        <f aca="true">EP*VLOOKUP('thong tin khach hang'!$E$10,$X$2:$Z$5,3,0)*OFFSET($S380,0,VLOOKUP('thong tin khach hang'!$E$10,$X$2:$Z$5,2,0))</f>
        <v>0</v>
      </c>
      <c r="H380" s="2" t="n">
        <f aca="false">F380*HLOOKUP(B380,Assumption!$A$10:$G$12,2,1)+G380*HLOOKUP(B380,Assumption!$A$10:$G$12,3,1)</f>
        <v>0</v>
      </c>
      <c r="I380" s="2" t="n">
        <f aca="false">F380+G380-H380</f>
        <v>0</v>
      </c>
      <c r="J380" s="32" t="n">
        <f aca="false">VLOOKUP(D380,Assumption!$O$3:$Q$103,IF('thong tin khach hang'!$B$3="Nam",2,3),0)/12*P380</f>
        <v>0</v>
      </c>
      <c r="K380" s="2" t="n">
        <v>20000</v>
      </c>
      <c r="L380" s="31" t="n">
        <f aca="false">ROUND($L$1*(E380+I380-J380-K380),0)</f>
        <v>111112573</v>
      </c>
      <c r="M380" s="31" t="n">
        <f aca="false">E380+I380-J380-K380+L380</f>
        <v>19762636384.5378</v>
      </c>
      <c r="N380" s="32" t="n">
        <f aca="false">HLOOKUP(ROUND(AVERAGE(M368:M379)/10^6,0),Assumption!$B$2:$E$3,2,1)*MAX((AVERAGE(M368:M379)-250*10^6),0)</f>
        <v>108693856.017493</v>
      </c>
      <c r="O380" s="31" t="n">
        <f aca="false">M380+N380</f>
        <v>19871330240.5553</v>
      </c>
      <c r="P380" s="31" t="n">
        <f aca="false">IF(A380=1,SA,MAX(0,SA-M379))</f>
        <v>0</v>
      </c>
      <c r="S380" s="2" t="n">
        <v>0</v>
      </c>
      <c r="T380" s="2" t="n">
        <v>0</v>
      </c>
      <c r="U380" s="2" t="n">
        <v>0</v>
      </c>
      <c r="V380" s="33" t="n">
        <v>1</v>
      </c>
    </row>
    <row r="381" customFormat="false" ht="15.75" hidden="false" customHeight="true" outlineLevel="0" collapsed="false">
      <c r="A381" s="2" t="n">
        <v>379</v>
      </c>
      <c r="B381" s="2" t="n">
        <v>32</v>
      </c>
      <c r="C381" s="2" t="n">
        <f aca="false">A381-(B381-1)*12</f>
        <v>7</v>
      </c>
      <c r="D381" s="2" t="n">
        <f aca="false">'thong tin khach hang'!$B$4+B381-1</f>
        <v>33</v>
      </c>
      <c r="E381" s="31" t="n">
        <f aca="false">IF(A381=1,0,O380)</f>
        <v>19871330240.5553</v>
      </c>
      <c r="F381" s="2" t="n">
        <f aca="true">TP*VLOOKUP('thong tin khach hang'!$E$10,$X$2:$Z$5,3,0)*OFFSET($S381,0,VLOOKUP('thong tin khach hang'!$E$10,$X$2:$Z$5,2,0))</f>
        <v>0</v>
      </c>
      <c r="G381" s="2" t="n">
        <f aca="true">EP*VLOOKUP('thong tin khach hang'!$E$10,$X$2:$Z$5,3,0)*OFFSET($S381,0,VLOOKUP('thong tin khach hang'!$E$10,$X$2:$Z$5,2,0))</f>
        <v>0</v>
      </c>
      <c r="H381" s="2" t="n">
        <f aca="false">F381*HLOOKUP(B381,Assumption!$A$10:$G$12,2,1)+G381*HLOOKUP(B381,Assumption!$A$10:$G$12,3,1)</f>
        <v>0</v>
      </c>
      <c r="I381" s="2" t="n">
        <f aca="false">F381+G381-H381</f>
        <v>0</v>
      </c>
      <c r="J381" s="32" t="n">
        <f aca="false">VLOOKUP(D381,Assumption!$O$3:$Q$103,IF('thong tin khach hang'!$B$3="Nam",2,3),0)/12*P381</f>
        <v>0</v>
      </c>
      <c r="K381" s="2" t="n">
        <v>20000</v>
      </c>
      <c r="L381" s="31" t="n">
        <f aca="false">ROUND($L$1*(E381+I381-J381-K381),0)</f>
        <v>112355277</v>
      </c>
      <c r="M381" s="31" t="n">
        <f aca="false">E381+I381-J381-K381+L381</f>
        <v>19983665517.5553</v>
      </c>
      <c r="N381" s="32" t="n">
        <f aca="false">HLOOKUP(ROUND(AVERAGE(M369:M380)/10^6,0),Assumption!$B$2:$E$3,2,1)*MAX((AVERAGE(M369:M380)-250*10^6),0)</f>
        <v>109955082.55177</v>
      </c>
      <c r="O381" s="31" t="n">
        <f aca="false">M381+N381</f>
        <v>20093620600.107</v>
      </c>
      <c r="P381" s="31" t="n">
        <f aca="false">IF(A381=1,SA,MAX(0,SA-M380))</f>
        <v>0</v>
      </c>
      <c r="S381" s="2" t="n">
        <v>0</v>
      </c>
      <c r="T381" s="2" t="n">
        <v>1</v>
      </c>
      <c r="U381" s="2" t="n">
        <v>1</v>
      </c>
      <c r="V381" s="33" t="n">
        <v>1</v>
      </c>
    </row>
    <row r="382" customFormat="false" ht="15.75" hidden="false" customHeight="true" outlineLevel="0" collapsed="false">
      <c r="A382" s="2" t="n">
        <v>380</v>
      </c>
      <c r="B382" s="2" t="n">
        <v>32</v>
      </c>
      <c r="C382" s="2" t="n">
        <f aca="false">A382-(B382-1)*12</f>
        <v>8</v>
      </c>
      <c r="D382" s="2" t="n">
        <f aca="false">'thong tin khach hang'!$B$4+B382-1</f>
        <v>33</v>
      </c>
      <c r="E382" s="31" t="n">
        <f aca="false">IF(A382=1,0,O381)</f>
        <v>20093620600.107</v>
      </c>
      <c r="F382" s="2" t="n">
        <f aca="true">TP*VLOOKUP('thong tin khach hang'!$E$10,$X$2:$Z$5,3,0)*OFFSET($S382,0,VLOOKUP('thong tin khach hang'!$E$10,$X$2:$Z$5,2,0))</f>
        <v>0</v>
      </c>
      <c r="G382" s="2" t="n">
        <f aca="true">EP*VLOOKUP('thong tin khach hang'!$E$10,$X$2:$Z$5,3,0)*OFFSET($S382,0,VLOOKUP('thong tin khach hang'!$E$10,$X$2:$Z$5,2,0))</f>
        <v>0</v>
      </c>
      <c r="H382" s="2" t="n">
        <f aca="false">F382*HLOOKUP(B382,Assumption!$A$10:$G$12,2,1)+G382*HLOOKUP(B382,Assumption!$A$10:$G$12,3,1)</f>
        <v>0</v>
      </c>
      <c r="I382" s="2" t="n">
        <f aca="false">F382+G382-H382</f>
        <v>0</v>
      </c>
      <c r="J382" s="32" t="n">
        <f aca="false">VLOOKUP(D382,Assumption!$O$3:$Q$103,IF('thong tin khach hang'!$B$3="Nam",2,3),0)/12*P382</f>
        <v>0</v>
      </c>
      <c r="K382" s="2" t="n">
        <v>20000</v>
      </c>
      <c r="L382" s="31" t="n">
        <f aca="false">ROUND($L$1*(E382+I382-J382-K382),0)</f>
        <v>113612139</v>
      </c>
      <c r="M382" s="31" t="n">
        <f aca="false">E382+I382-J382-K382+L382</f>
        <v>20207212739.107</v>
      </c>
      <c r="N382" s="32" t="n">
        <f aca="false">HLOOKUP(ROUND(AVERAGE(M370:M381)/10^6,0),Assumption!$B$2:$E$3,2,1)*MAX((AVERAGE(M370:M381)-250*10^6),0)</f>
        <v>111230521.103673</v>
      </c>
      <c r="O382" s="31" t="n">
        <f aca="false">M382+N382</f>
        <v>20318443260.2107</v>
      </c>
      <c r="P382" s="31" t="n">
        <f aca="false">IF(A382=1,SA,MAX(0,SA-M381))</f>
        <v>0</v>
      </c>
      <c r="S382" s="2" t="n">
        <v>0</v>
      </c>
      <c r="T382" s="2" t="n">
        <v>0</v>
      </c>
      <c r="U382" s="2" t="n">
        <v>0</v>
      </c>
      <c r="V382" s="33" t="n">
        <v>1</v>
      </c>
    </row>
    <row r="383" customFormat="false" ht="15.75" hidden="false" customHeight="true" outlineLevel="0" collapsed="false">
      <c r="A383" s="2" t="n">
        <v>381</v>
      </c>
      <c r="B383" s="2" t="n">
        <v>32</v>
      </c>
      <c r="C383" s="2" t="n">
        <f aca="false">A383-(B383-1)*12</f>
        <v>9</v>
      </c>
      <c r="D383" s="2" t="n">
        <f aca="false">'thong tin khach hang'!$B$4+B383-1</f>
        <v>33</v>
      </c>
      <c r="E383" s="31" t="n">
        <f aca="false">IF(A383=1,0,O382)</f>
        <v>20318443260.2107</v>
      </c>
      <c r="F383" s="2" t="n">
        <f aca="true">TP*VLOOKUP('thong tin khach hang'!$E$10,$X$2:$Z$5,3,0)*OFFSET($S383,0,VLOOKUP('thong tin khach hang'!$E$10,$X$2:$Z$5,2,0))</f>
        <v>0</v>
      </c>
      <c r="G383" s="2" t="n">
        <f aca="true">EP*VLOOKUP('thong tin khach hang'!$E$10,$X$2:$Z$5,3,0)*OFFSET($S383,0,VLOOKUP('thong tin khach hang'!$E$10,$X$2:$Z$5,2,0))</f>
        <v>0</v>
      </c>
      <c r="H383" s="2" t="n">
        <f aca="false">F383*HLOOKUP(B383,Assumption!$A$10:$G$12,2,1)+G383*HLOOKUP(B383,Assumption!$A$10:$G$12,3,1)</f>
        <v>0</v>
      </c>
      <c r="I383" s="2" t="n">
        <f aca="false">F383+G383-H383</f>
        <v>0</v>
      </c>
      <c r="J383" s="32" t="n">
        <f aca="false">VLOOKUP(D383,Assumption!$O$3:$Q$103,IF('thong tin khach hang'!$B$3="Nam",2,3),0)/12*P383</f>
        <v>0</v>
      </c>
      <c r="K383" s="2" t="n">
        <v>20000</v>
      </c>
      <c r="L383" s="31" t="n">
        <f aca="false">ROUND($L$1*(E383+I383-J383-K383),0)</f>
        <v>114883319</v>
      </c>
      <c r="M383" s="31" t="n">
        <f aca="false">E383+I383-J383-K383+L383</f>
        <v>20433306579.2107</v>
      </c>
      <c r="N383" s="32" t="n">
        <f aca="false">HLOOKUP(ROUND(AVERAGE(M371:M382)/10^6,0),Assumption!$B$2:$E$3,2,1)*MAX((AVERAGE(M371:M382)-250*10^6),0)</f>
        <v>112520331.820127</v>
      </c>
      <c r="O383" s="31" t="n">
        <f aca="false">M383+N383</f>
        <v>20545826911.0308</v>
      </c>
      <c r="P383" s="31" t="n">
        <f aca="false">IF(A383=1,SA,MAX(0,SA-M382))</f>
        <v>0</v>
      </c>
      <c r="S383" s="2" t="n">
        <v>0</v>
      </c>
      <c r="T383" s="2" t="n">
        <v>0</v>
      </c>
      <c r="U383" s="2" t="n">
        <v>0</v>
      </c>
      <c r="V383" s="33" t="n">
        <v>1</v>
      </c>
    </row>
    <row r="384" customFormat="false" ht="15.75" hidden="false" customHeight="true" outlineLevel="0" collapsed="false">
      <c r="A384" s="2" t="n">
        <v>382</v>
      </c>
      <c r="B384" s="2" t="n">
        <v>32</v>
      </c>
      <c r="C384" s="2" t="n">
        <f aca="false">A384-(B384-1)*12</f>
        <v>10</v>
      </c>
      <c r="D384" s="2" t="n">
        <f aca="false">'thong tin khach hang'!$B$4+B384-1</f>
        <v>33</v>
      </c>
      <c r="E384" s="31" t="n">
        <f aca="false">IF(A384=1,0,O383)</f>
        <v>20545826911.0308</v>
      </c>
      <c r="F384" s="2" t="n">
        <f aca="true">TP*VLOOKUP('thong tin khach hang'!$E$10,$X$2:$Z$5,3,0)*OFFSET($S384,0,VLOOKUP('thong tin khach hang'!$E$10,$X$2:$Z$5,2,0))</f>
        <v>0</v>
      </c>
      <c r="G384" s="2" t="n">
        <f aca="true">EP*VLOOKUP('thong tin khach hang'!$E$10,$X$2:$Z$5,3,0)*OFFSET($S384,0,VLOOKUP('thong tin khach hang'!$E$10,$X$2:$Z$5,2,0))</f>
        <v>0</v>
      </c>
      <c r="H384" s="2" t="n">
        <f aca="false">F384*HLOOKUP(B384,Assumption!$A$10:$G$12,2,1)+G384*HLOOKUP(B384,Assumption!$A$10:$G$12,3,1)</f>
        <v>0</v>
      </c>
      <c r="I384" s="2" t="n">
        <f aca="false">F384+G384-H384</f>
        <v>0</v>
      </c>
      <c r="J384" s="32" t="n">
        <f aca="false">VLOOKUP(D384,Assumption!$O$3:$Q$103,IF('thong tin khach hang'!$B$3="Nam",2,3),0)/12*P384</f>
        <v>0</v>
      </c>
      <c r="K384" s="2" t="n">
        <v>20000</v>
      </c>
      <c r="L384" s="31" t="n">
        <f aca="false">ROUND($L$1*(E384+I384-J384-K384),0)</f>
        <v>116168979</v>
      </c>
      <c r="M384" s="31" t="n">
        <f aca="false">E384+I384-J384-K384+L384</f>
        <v>20661975890.0308</v>
      </c>
      <c r="N384" s="32" t="n">
        <f aca="false">HLOOKUP(ROUND(AVERAGE(M372:M383)/10^6,0),Assumption!$B$2:$E$3,2,1)*MAX((AVERAGE(M372:M383)-250*10^6),0)</f>
        <v>113824676.652607</v>
      </c>
      <c r="O384" s="31" t="n">
        <f aca="false">M384+N384</f>
        <v>20775800566.6834</v>
      </c>
      <c r="P384" s="31" t="n">
        <f aca="false">IF(A384=1,SA,MAX(0,SA-M383))</f>
        <v>0</v>
      </c>
      <c r="S384" s="2" t="n">
        <v>0</v>
      </c>
      <c r="T384" s="2" t="n">
        <v>0</v>
      </c>
      <c r="U384" s="2" t="n">
        <v>1</v>
      </c>
      <c r="V384" s="33" t="n">
        <v>1</v>
      </c>
    </row>
    <row r="385" customFormat="false" ht="15.75" hidden="false" customHeight="true" outlineLevel="0" collapsed="false">
      <c r="A385" s="2" t="n">
        <v>383</v>
      </c>
      <c r="B385" s="2" t="n">
        <v>32</v>
      </c>
      <c r="C385" s="2" t="n">
        <f aca="false">A385-(B385-1)*12</f>
        <v>11</v>
      </c>
      <c r="D385" s="2" t="n">
        <f aca="false">'thong tin khach hang'!$B$4+B385-1</f>
        <v>33</v>
      </c>
      <c r="E385" s="31" t="n">
        <f aca="false">IF(A385=1,0,O384)</f>
        <v>20775800566.6834</v>
      </c>
      <c r="F385" s="2" t="n">
        <f aca="true">TP*VLOOKUP('thong tin khach hang'!$E$10,$X$2:$Z$5,3,0)*OFFSET($S385,0,VLOOKUP('thong tin khach hang'!$E$10,$X$2:$Z$5,2,0))</f>
        <v>0</v>
      </c>
      <c r="G385" s="2" t="n">
        <f aca="true">EP*VLOOKUP('thong tin khach hang'!$E$10,$X$2:$Z$5,3,0)*OFFSET($S385,0,VLOOKUP('thong tin khach hang'!$E$10,$X$2:$Z$5,2,0))</f>
        <v>0</v>
      </c>
      <c r="H385" s="2" t="n">
        <f aca="false">F385*HLOOKUP(B385,Assumption!$A$10:$G$12,2,1)+G385*HLOOKUP(B385,Assumption!$A$10:$G$12,3,1)</f>
        <v>0</v>
      </c>
      <c r="I385" s="2" t="n">
        <f aca="false">F385+G385-H385</f>
        <v>0</v>
      </c>
      <c r="J385" s="32" t="n">
        <f aca="false">VLOOKUP(D385,Assumption!$O$3:$Q$103,IF('thong tin khach hang'!$B$3="Nam",2,3),0)/12*P385</f>
        <v>0</v>
      </c>
      <c r="K385" s="2" t="n">
        <v>20000</v>
      </c>
      <c r="L385" s="31" t="n">
        <f aca="false">ROUND($L$1*(E385+I385-J385-K385),0)</f>
        <v>117469284</v>
      </c>
      <c r="M385" s="31" t="n">
        <f aca="false">E385+I385-J385-K385+L385</f>
        <v>20893249850.6834</v>
      </c>
      <c r="N385" s="32" t="n">
        <f aca="false">HLOOKUP(ROUND(AVERAGE(M373:M384)/10^6,0),Assumption!$B$2:$E$3,2,1)*MAX((AVERAGE(M373:M384)-250*10^6),0)</f>
        <v>115143719.377714</v>
      </c>
      <c r="O385" s="31" t="n">
        <f aca="false">M385+N385</f>
        <v>21008393570.0612</v>
      </c>
      <c r="P385" s="31" t="n">
        <f aca="false">IF(A385=1,SA,MAX(0,SA-M384))</f>
        <v>0</v>
      </c>
      <c r="S385" s="2" t="n">
        <v>0</v>
      </c>
      <c r="T385" s="2" t="n">
        <v>0</v>
      </c>
      <c r="U385" s="2" t="n">
        <v>0</v>
      </c>
      <c r="V385" s="33" t="n">
        <v>1</v>
      </c>
    </row>
    <row r="386" customFormat="false" ht="15.75" hidden="false" customHeight="true" outlineLevel="0" collapsed="false">
      <c r="A386" s="2" t="n">
        <v>384</v>
      </c>
      <c r="B386" s="2" t="n">
        <v>32</v>
      </c>
      <c r="C386" s="2" t="n">
        <f aca="false">A386-(B386-1)*12</f>
        <v>12</v>
      </c>
      <c r="D386" s="2" t="n">
        <f aca="false">'thong tin khach hang'!$B$4+B386-1</f>
        <v>33</v>
      </c>
      <c r="E386" s="31" t="n">
        <f aca="false">IF(A386=1,0,O385)</f>
        <v>21008393570.0612</v>
      </c>
      <c r="F386" s="2" t="n">
        <f aca="true">TP*VLOOKUP('thong tin khach hang'!$E$10,$X$2:$Z$5,3,0)*OFFSET($S386,0,VLOOKUP('thong tin khach hang'!$E$10,$X$2:$Z$5,2,0))</f>
        <v>0</v>
      </c>
      <c r="G386" s="2" t="n">
        <f aca="true">EP*VLOOKUP('thong tin khach hang'!$E$10,$X$2:$Z$5,3,0)*OFFSET($S386,0,VLOOKUP('thong tin khach hang'!$E$10,$X$2:$Z$5,2,0))</f>
        <v>0</v>
      </c>
      <c r="H386" s="2" t="n">
        <f aca="false">F386*HLOOKUP(B386,Assumption!$A$10:$G$12,2,1)+G386*HLOOKUP(B386,Assumption!$A$10:$G$12,3,1)</f>
        <v>0</v>
      </c>
      <c r="I386" s="2" t="n">
        <f aca="false">F386+G386-H386</f>
        <v>0</v>
      </c>
      <c r="J386" s="32" t="n">
        <f aca="false">VLOOKUP(D386,Assumption!$O$3:$Q$103,IF('thong tin khach hang'!$B$3="Nam",2,3),0)/12*P386</f>
        <v>0</v>
      </c>
      <c r="K386" s="2" t="n">
        <v>20000</v>
      </c>
      <c r="L386" s="31" t="n">
        <f aca="false">ROUND($L$1*(E386+I386-J386-K386),0)</f>
        <v>118784399</v>
      </c>
      <c r="M386" s="31" t="n">
        <f aca="false">E386+I386-J386-K386+L386</f>
        <v>21127157969.0612</v>
      </c>
      <c r="N386" s="32" t="n">
        <f aca="false">HLOOKUP(ROUND(AVERAGE(M374:M385)/10^6,0),Assumption!$B$2:$E$3,2,1)*MAX((AVERAGE(M374:M385)-250*10^6),0)</f>
        <v>116477625.617365</v>
      </c>
      <c r="O386" s="31" t="n">
        <f aca="false">M386+N386</f>
        <v>21243635594.6785</v>
      </c>
      <c r="P386" s="31" t="n">
        <f aca="false">IF(A386=1,SA,MAX(0,SA-M385))</f>
        <v>0</v>
      </c>
      <c r="S386" s="2" t="n">
        <v>0</v>
      </c>
      <c r="T386" s="2" t="n">
        <v>0</v>
      </c>
      <c r="U386" s="2" t="n">
        <v>0</v>
      </c>
      <c r="V386" s="33" t="n">
        <v>1</v>
      </c>
    </row>
    <row r="387" customFormat="false" ht="15.75" hidden="false" customHeight="true" outlineLevel="0" collapsed="false">
      <c r="A387" s="2" t="n">
        <v>385</v>
      </c>
      <c r="B387" s="2" t="n">
        <v>33</v>
      </c>
      <c r="C387" s="2" t="n">
        <f aca="false">A387-(B387-1)*12</f>
        <v>1</v>
      </c>
      <c r="D387" s="2" t="n">
        <f aca="false">'thong tin khach hang'!$B$4+B387-1</f>
        <v>34</v>
      </c>
      <c r="E387" s="31" t="n">
        <f aca="false">IF(A387=1,0,O386)</f>
        <v>21243635594.6785</v>
      </c>
      <c r="F387" s="2" t="n">
        <f aca="true">TP*VLOOKUP('thong tin khach hang'!$E$10,$X$2:$Z$5,3,0)*OFFSET($S387,0,VLOOKUP('thong tin khach hang'!$E$10,$X$2:$Z$5,2,0))</f>
        <v>30000000</v>
      </c>
      <c r="G387" s="2" t="n">
        <f aca="true">EP*VLOOKUP('thong tin khach hang'!$E$10,$X$2:$Z$5,3,0)*OFFSET($S387,0,VLOOKUP('thong tin khach hang'!$E$10,$X$2:$Z$5,2,0))</f>
        <v>30000000</v>
      </c>
      <c r="H387" s="2" t="n">
        <f aca="false">F387*HLOOKUP(B387,Assumption!$A$10:$G$12,2,1)+G387*HLOOKUP(B387,Assumption!$A$10:$G$12,3,1)</f>
        <v>1500000</v>
      </c>
      <c r="I387" s="2" t="n">
        <f aca="false">F387+G387-H387</f>
        <v>58500000</v>
      </c>
      <c r="J387" s="32" t="n">
        <f aca="false">VLOOKUP(D387,Assumption!$O$3:$Q$103,IF('thong tin khach hang'!$B$3="Nam",2,3),0)/12*P387</f>
        <v>0</v>
      </c>
      <c r="K387" s="2" t="n">
        <v>20000</v>
      </c>
      <c r="L387" s="31" t="n">
        <f aca="false">ROUND($L$1*(E387+I387-J387-K387),0)</f>
        <v>120445259</v>
      </c>
      <c r="M387" s="31" t="n">
        <f aca="false">E387+I387-J387-K387+L387</f>
        <v>21422560853.6785</v>
      </c>
      <c r="N387" s="32" t="n">
        <f aca="false">HLOOKUP(ROUND(AVERAGE(M375:M386)/10^6,0),Assumption!$B$2:$E$3,2,1)*MAX((AVERAGE(M375:M386)-250*10^6),0)</f>
        <v>117826562.860093</v>
      </c>
      <c r="O387" s="31" t="n">
        <f aca="false">M387+N387</f>
        <v>21540387416.5386</v>
      </c>
      <c r="P387" s="31" t="n">
        <f aca="false">IF(A387=1,SA,MAX(0,SA-M386))</f>
        <v>0</v>
      </c>
      <c r="S387" s="2" t="n">
        <v>1</v>
      </c>
      <c r="T387" s="2" t="n">
        <v>1</v>
      </c>
      <c r="U387" s="2" t="n">
        <v>1</v>
      </c>
      <c r="V387" s="33" t="n">
        <v>1</v>
      </c>
    </row>
    <row r="388" customFormat="false" ht="15.75" hidden="false" customHeight="true" outlineLevel="0" collapsed="false">
      <c r="A388" s="2" t="n">
        <v>386</v>
      </c>
      <c r="B388" s="2" t="n">
        <v>33</v>
      </c>
      <c r="C388" s="2" t="n">
        <f aca="false">A388-(B388-1)*12</f>
        <v>2</v>
      </c>
      <c r="D388" s="2" t="n">
        <f aca="false">'thong tin khach hang'!$B$4+B388-1</f>
        <v>34</v>
      </c>
      <c r="E388" s="31" t="n">
        <f aca="false">IF(A388=1,0,O387)</f>
        <v>21540387416.5386</v>
      </c>
      <c r="F388" s="2" t="n">
        <f aca="true">TP*VLOOKUP('thong tin khach hang'!$E$10,$X$2:$Z$5,3,0)*OFFSET($S388,0,VLOOKUP('thong tin khach hang'!$E$10,$X$2:$Z$5,2,0))</f>
        <v>0</v>
      </c>
      <c r="G388" s="2" t="n">
        <f aca="true">EP*VLOOKUP('thong tin khach hang'!$E$10,$X$2:$Z$5,3,0)*OFFSET($S388,0,VLOOKUP('thong tin khach hang'!$E$10,$X$2:$Z$5,2,0))</f>
        <v>0</v>
      </c>
      <c r="H388" s="2" t="n">
        <f aca="false">F388*HLOOKUP(B388,Assumption!$A$10:$G$12,2,1)+G388*HLOOKUP(B388,Assumption!$A$10:$G$12,3,1)</f>
        <v>0</v>
      </c>
      <c r="I388" s="2" t="n">
        <f aca="false">F388+G388-H388</f>
        <v>0</v>
      </c>
      <c r="J388" s="32" t="n">
        <f aca="false">VLOOKUP(D388,Assumption!$O$3:$Q$103,IF('thong tin khach hang'!$B$3="Nam",2,3),0)/12*P388</f>
        <v>0</v>
      </c>
      <c r="K388" s="2" t="n">
        <v>20000</v>
      </c>
      <c r="L388" s="31" t="n">
        <f aca="false">ROUND($L$1*(E388+I388-J388-K388),0)</f>
        <v>121792369</v>
      </c>
      <c r="M388" s="31" t="n">
        <f aca="false">E388+I388-J388-K388+L388</f>
        <v>21662159785.5386</v>
      </c>
      <c r="N388" s="32" t="n">
        <f aca="false">HLOOKUP(ROUND(AVERAGE(M376:M387)/10^6,0),Assumption!$B$2:$E$3,2,1)*MAX((AVERAGE(M376:M387)-250*10^6),0)</f>
        <v>119190700.480968</v>
      </c>
      <c r="O388" s="31" t="n">
        <f aca="false">M388+N388</f>
        <v>21781350486.0196</v>
      </c>
      <c r="P388" s="31" t="n">
        <f aca="false">IF(A388=1,SA,MAX(0,SA-M387))</f>
        <v>0</v>
      </c>
      <c r="S388" s="2" t="n">
        <v>0</v>
      </c>
      <c r="T388" s="2" t="n">
        <v>0</v>
      </c>
      <c r="U388" s="2" t="n">
        <v>0</v>
      </c>
      <c r="V388" s="33" t="n">
        <v>1</v>
      </c>
    </row>
    <row r="389" customFormat="false" ht="15.75" hidden="false" customHeight="true" outlineLevel="0" collapsed="false">
      <c r="A389" s="2" t="n">
        <v>387</v>
      </c>
      <c r="B389" s="2" t="n">
        <v>33</v>
      </c>
      <c r="C389" s="2" t="n">
        <f aca="false">A389-(B389-1)*12</f>
        <v>3</v>
      </c>
      <c r="D389" s="2" t="n">
        <f aca="false">'thong tin khach hang'!$B$4+B389-1</f>
        <v>34</v>
      </c>
      <c r="E389" s="31" t="n">
        <f aca="false">IF(A389=1,0,O388)</f>
        <v>21781350486.0196</v>
      </c>
      <c r="F389" s="2" t="n">
        <f aca="true">TP*VLOOKUP('thong tin khach hang'!$E$10,$X$2:$Z$5,3,0)*OFFSET($S389,0,VLOOKUP('thong tin khach hang'!$E$10,$X$2:$Z$5,2,0))</f>
        <v>0</v>
      </c>
      <c r="G389" s="2" t="n">
        <f aca="true">EP*VLOOKUP('thong tin khach hang'!$E$10,$X$2:$Z$5,3,0)*OFFSET($S389,0,VLOOKUP('thong tin khach hang'!$E$10,$X$2:$Z$5,2,0))</f>
        <v>0</v>
      </c>
      <c r="H389" s="2" t="n">
        <f aca="false">F389*HLOOKUP(B389,Assumption!$A$10:$G$12,2,1)+G389*HLOOKUP(B389,Assumption!$A$10:$G$12,3,1)</f>
        <v>0</v>
      </c>
      <c r="I389" s="2" t="n">
        <f aca="false">F389+G389-H389</f>
        <v>0</v>
      </c>
      <c r="J389" s="32" t="n">
        <f aca="false">VLOOKUP(D389,Assumption!$O$3:$Q$103,IF('thong tin khach hang'!$B$3="Nam",2,3),0)/12*P389</f>
        <v>0</v>
      </c>
      <c r="K389" s="2" t="n">
        <v>20000</v>
      </c>
      <c r="L389" s="31" t="n">
        <f aca="false">ROUND($L$1*(E389+I389-J389-K389),0)</f>
        <v>123154809</v>
      </c>
      <c r="M389" s="31" t="n">
        <f aca="false">E389+I389-J389-K389+L389</f>
        <v>21904485295.0196</v>
      </c>
      <c r="N389" s="32" t="n">
        <f aca="false">HLOOKUP(ROUND(AVERAGE(M377:M388)/10^6,0),Assumption!$B$2:$E$3,2,1)*MAX((AVERAGE(M377:M388)-250*10^6),0)</f>
        <v>120570209.76413</v>
      </c>
      <c r="O389" s="31" t="n">
        <f aca="false">M389+N389</f>
        <v>22025055504.7837</v>
      </c>
      <c r="P389" s="31" t="n">
        <f aca="false">IF(A389=1,SA,MAX(0,SA-M388))</f>
        <v>0</v>
      </c>
      <c r="S389" s="2" t="n">
        <v>0</v>
      </c>
      <c r="T389" s="2" t="n">
        <v>0</v>
      </c>
      <c r="U389" s="2" t="n">
        <v>0</v>
      </c>
      <c r="V389" s="33" t="n">
        <v>1</v>
      </c>
    </row>
    <row r="390" customFormat="false" ht="15.75" hidden="false" customHeight="true" outlineLevel="0" collapsed="false">
      <c r="A390" s="2" t="n">
        <v>388</v>
      </c>
      <c r="B390" s="2" t="n">
        <v>33</v>
      </c>
      <c r="C390" s="2" t="n">
        <f aca="false">A390-(B390-1)*12</f>
        <v>4</v>
      </c>
      <c r="D390" s="2" t="n">
        <f aca="false">'thong tin khach hang'!$B$4+B390-1</f>
        <v>34</v>
      </c>
      <c r="E390" s="31" t="n">
        <f aca="false">IF(A390=1,0,O389)</f>
        <v>22025055504.7837</v>
      </c>
      <c r="F390" s="2" t="n">
        <f aca="true">TP*VLOOKUP('thong tin khach hang'!$E$10,$X$2:$Z$5,3,0)*OFFSET($S390,0,VLOOKUP('thong tin khach hang'!$E$10,$X$2:$Z$5,2,0))</f>
        <v>0</v>
      </c>
      <c r="G390" s="2" t="n">
        <f aca="true">EP*VLOOKUP('thong tin khach hang'!$E$10,$X$2:$Z$5,3,0)*OFFSET($S390,0,VLOOKUP('thong tin khach hang'!$E$10,$X$2:$Z$5,2,0))</f>
        <v>0</v>
      </c>
      <c r="H390" s="2" t="n">
        <f aca="false">F390*HLOOKUP(B390,Assumption!$A$10:$G$12,2,1)+G390*HLOOKUP(B390,Assumption!$A$10:$G$12,3,1)</f>
        <v>0</v>
      </c>
      <c r="I390" s="2" t="n">
        <f aca="false">F390+G390-H390</f>
        <v>0</v>
      </c>
      <c r="J390" s="32" t="n">
        <f aca="false">VLOOKUP(D390,Assumption!$O$3:$Q$103,IF('thong tin khach hang'!$B$3="Nam",2,3),0)/12*P390</f>
        <v>0</v>
      </c>
      <c r="K390" s="2" t="n">
        <v>20000</v>
      </c>
      <c r="L390" s="31" t="n">
        <f aca="false">ROUND($L$1*(E390+I390-J390-K390),0)</f>
        <v>124532753</v>
      </c>
      <c r="M390" s="31" t="n">
        <f aca="false">E390+I390-J390-K390+L390</f>
        <v>22149568257.7837</v>
      </c>
      <c r="N390" s="32" t="n">
        <f aca="false">HLOOKUP(ROUND(AVERAGE(M378:M389)/10^6,0),Assumption!$B$2:$E$3,2,1)*MAX((AVERAGE(M378:M389)-250*10^6),0)</f>
        <v>121965263.923451</v>
      </c>
      <c r="O390" s="31" t="n">
        <f aca="false">M390+N390</f>
        <v>22271533521.7072</v>
      </c>
      <c r="P390" s="31" t="n">
        <f aca="false">IF(A390=1,SA,MAX(0,SA-M389))</f>
        <v>0</v>
      </c>
      <c r="S390" s="2" t="n">
        <v>0</v>
      </c>
      <c r="T390" s="2" t="n">
        <v>0</v>
      </c>
      <c r="U390" s="2" t="n">
        <v>1</v>
      </c>
      <c r="V390" s="33" t="n">
        <v>1</v>
      </c>
    </row>
    <row r="391" customFormat="false" ht="15.75" hidden="false" customHeight="true" outlineLevel="0" collapsed="false">
      <c r="A391" s="2" t="n">
        <v>389</v>
      </c>
      <c r="B391" s="2" t="n">
        <v>33</v>
      </c>
      <c r="C391" s="2" t="n">
        <f aca="false">A391-(B391-1)*12</f>
        <v>5</v>
      </c>
      <c r="D391" s="2" t="n">
        <f aca="false">'thong tin khach hang'!$B$4+B391-1</f>
        <v>34</v>
      </c>
      <c r="E391" s="31" t="n">
        <f aca="false">IF(A391=1,0,O390)</f>
        <v>22271533521.7072</v>
      </c>
      <c r="F391" s="2" t="n">
        <f aca="true">TP*VLOOKUP('thong tin khach hang'!$E$10,$X$2:$Z$5,3,0)*OFFSET($S391,0,VLOOKUP('thong tin khach hang'!$E$10,$X$2:$Z$5,2,0))</f>
        <v>0</v>
      </c>
      <c r="G391" s="2" t="n">
        <f aca="true">EP*VLOOKUP('thong tin khach hang'!$E$10,$X$2:$Z$5,3,0)*OFFSET($S391,0,VLOOKUP('thong tin khach hang'!$E$10,$X$2:$Z$5,2,0))</f>
        <v>0</v>
      </c>
      <c r="H391" s="2" t="n">
        <f aca="false">F391*HLOOKUP(B391,Assumption!$A$10:$G$12,2,1)+G391*HLOOKUP(B391,Assumption!$A$10:$G$12,3,1)</f>
        <v>0</v>
      </c>
      <c r="I391" s="2" t="n">
        <f aca="false">F391+G391-H391</f>
        <v>0</v>
      </c>
      <c r="J391" s="32" t="n">
        <f aca="false">VLOOKUP(D391,Assumption!$O$3:$Q$103,IF('thong tin khach hang'!$B$3="Nam",2,3),0)/12*P391</f>
        <v>0</v>
      </c>
      <c r="K391" s="2" t="n">
        <v>20000</v>
      </c>
      <c r="L391" s="31" t="n">
        <f aca="false">ROUND($L$1*(E391+I391-J391-K391),0)</f>
        <v>125926375</v>
      </c>
      <c r="M391" s="31" t="n">
        <f aca="false">E391+I391-J391-K391+L391</f>
        <v>22397439896.7072</v>
      </c>
      <c r="N391" s="32" t="n">
        <f aca="false">HLOOKUP(ROUND(AVERAGE(M379:M390)/10^6,0),Assumption!$B$2:$E$3,2,1)*MAX((AVERAGE(M379:M390)-250*10^6),0)</f>
        <v>123376038.125303</v>
      </c>
      <c r="O391" s="31" t="n">
        <f aca="false">M391+N391</f>
        <v>22520815934.8325</v>
      </c>
      <c r="P391" s="31" t="n">
        <f aca="false">IF(A391=1,SA,MAX(0,SA-M390))</f>
        <v>0</v>
      </c>
      <c r="S391" s="2" t="n">
        <v>0</v>
      </c>
      <c r="T391" s="2" t="n">
        <v>0</v>
      </c>
      <c r="U391" s="2" t="n">
        <v>0</v>
      </c>
      <c r="V391" s="33" t="n">
        <v>1</v>
      </c>
    </row>
    <row r="392" customFormat="false" ht="15.75" hidden="false" customHeight="true" outlineLevel="0" collapsed="false">
      <c r="A392" s="2" t="n">
        <v>390</v>
      </c>
      <c r="B392" s="2" t="n">
        <v>33</v>
      </c>
      <c r="C392" s="2" t="n">
        <f aca="false">A392-(B392-1)*12</f>
        <v>6</v>
      </c>
      <c r="D392" s="2" t="n">
        <f aca="false">'thong tin khach hang'!$B$4+B392-1</f>
        <v>34</v>
      </c>
      <c r="E392" s="31" t="n">
        <f aca="false">IF(A392=1,0,O391)</f>
        <v>22520815934.8325</v>
      </c>
      <c r="F392" s="2" t="n">
        <f aca="true">TP*VLOOKUP('thong tin khach hang'!$E$10,$X$2:$Z$5,3,0)*OFFSET($S392,0,VLOOKUP('thong tin khach hang'!$E$10,$X$2:$Z$5,2,0))</f>
        <v>0</v>
      </c>
      <c r="G392" s="2" t="n">
        <f aca="true">EP*VLOOKUP('thong tin khach hang'!$E$10,$X$2:$Z$5,3,0)*OFFSET($S392,0,VLOOKUP('thong tin khach hang'!$E$10,$X$2:$Z$5,2,0))</f>
        <v>0</v>
      </c>
      <c r="H392" s="2" t="n">
        <f aca="false">F392*HLOOKUP(B392,Assumption!$A$10:$G$12,2,1)+G392*HLOOKUP(B392,Assumption!$A$10:$G$12,3,1)</f>
        <v>0</v>
      </c>
      <c r="I392" s="2" t="n">
        <f aca="false">F392+G392-H392</f>
        <v>0</v>
      </c>
      <c r="J392" s="32" t="n">
        <f aca="false">VLOOKUP(D392,Assumption!$O$3:$Q$103,IF('thong tin khach hang'!$B$3="Nam",2,3),0)/12*P392</f>
        <v>0</v>
      </c>
      <c r="K392" s="2" t="n">
        <v>20000</v>
      </c>
      <c r="L392" s="31" t="n">
        <f aca="false">ROUND($L$1*(E392+I392-J392-K392),0)</f>
        <v>127335854</v>
      </c>
      <c r="M392" s="31" t="n">
        <f aca="false">E392+I392-J392-K392+L392</f>
        <v>22648131788.8325</v>
      </c>
      <c r="N392" s="32" t="n">
        <f aca="false">HLOOKUP(ROUND(AVERAGE(M380:M391)/10^6,0),Assumption!$B$2:$E$3,2,1)*MAX((AVERAGE(M380:M391)-250*10^6),0)</f>
        <v>124802709.509457</v>
      </c>
      <c r="O392" s="31" t="n">
        <f aca="false">M392+N392</f>
        <v>22772934498.3419</v>
      </c>
      <c r="P392" s="31" t="n">
        <f aca="false">IF(A392=1,SA,MAX(0,SA-M391))</f>
        <v>0</v>
      </c>
      <c r="S392" s="2" t="n">
        <v>0</v>
      </c>
      <c r="T392" s="2" t="n">
        <v>0</v>
      </c>
      <c r="U392" s="2" t="n">
        <v>0</v>
      </c>
      <c r="V392" s="33" t="n">
        <v>1</v>
      </c>
    </row>
    <row r="393" customFormat="false" ht="15.75" hidden="false" customHeight="true" outlineLevel="0" collapsed="false">
      <c r="A393" s="2" t="n">
        <v>391</v>
      </c>
      <c r="B393" s="2" t="n">
        <v>33</v>
      </c>
      <c r="C393" s="2" t="n">
        <f aca="false">A393-(B393-1)*12</f>
        <v>7</v>
      </c>
      <c r="D393" s="2" t="n">
        <f aca="false">'thong tin khach hang'!$B$4+B393-1</f>
        <v>34</v>
      </c>
      <c r="E393" s="31" t="n">
        <f aca="false">IF(A393=1,0,O392)</f>
        <v>22772934498.3419</v>
      </c>
      <c r="F393" s="2" t="n">
        <f aca="true">TP*VLOOKUP('thong tin khach hang'!$E$10,$X$2:$Z$5,3,0)*OFFSET($S393,0,VLOOKUP('thong tin khach hang'!$E$10,$X$2:$Z$5,2,0))</f>
        <v>0</v>
      </c>
      <c r="G393" s="2" t="n">
        <f aca="true">EP*VLOOKUP('thong tin khach hang'!$E$10,$X$2:$Z$5,3,0)*OFFSET($S393,0,VLOOKUP('thong tin khach hang'!$E$10,$X$2:$Z$5,2,0))</f>
        <v>0</v>
      </c>
      <c r="H393" s="2" t="n">
        <f aca="false">F393*HLOOKUP(B393,Assumption!$A$10:$G$12,2,1)+G393*HLOOKUP(B393,Assumption!$A$10:$G$12,3,1)</f>
        <v>0</v>
      </c>
      <c r="I393" s="2" t="n">
        <f aca="false">F393+G393-H393</f>
        <v>0</v>
      </c>
      <c r="J393" s="32" t="n">
        <f aca="false">VLOOKUP(D393,Assumption!$O$3:$Q$103,IF('thong tin khach hang'!$B$3="Nam",2,3),0)/12*P393</f>
        <v>0</v>
      </c>
      <c r="K393" s="2" t="n">
        <v>20000</v>
      </c>
      <c r="L393" s="31" t="n">
        <f aca="false">ROUND($L$1*(E393+I393-J393-K393),0)</f>
        <v>128761369</v>
      </c>
      <c r="M393" s="31" t="n">
        <f aca="false">E393+I393-J393-K393+L393</f>
        <v>22901675867.3419</v>
      </c>
      <c r="N393" s="32" t="n">
        <f aca="false">HLOOKUP(ROUND(AVERAGE(M381:M392)/10^6,0),Assumption!$B$2:$E$3,2,1)*MAX((AVERAGE(M381:M392)-250*10^6),0)</f>
        <v>126245457.211604</v>
      </c>
      <c r="O393" s="31" t="n">
        <f aca="false">M393+N393</f>
        <v>23027921324.5535</v>
      </c>
      <c r="P393" s="31" t="n">
        <f aca="false">IF(A393=1,SA,MAX(0,SA-M392))</f>
        <v>0</v>
      </c>
      <c r="S393" s="2" t="n">
        <v>0</v>
      </c>
      <c r="T393" s="2" t="n">
        <v>1</v>
      </c>
      <c r="U393" s="2" t="n">
        <v>1</v>
      </c>
      <c r="V393" s="33" t="n">
        <v>1</v>
      </c>
    </row>
    <row r="394" customFormat="false" ht="15.75" hidden="false" customHeight="true" outlineLevel="0" collapsed="false">
      <c r="A394" s="2" t="n">
        <v>392</v>
      </c>
      <c r="B394" s="2" t="n">
        <v>33</v>
      </c>
      <c r="C394" s="2" t="n">
        <f aca="false">A394-(B394-1)*12</f>
        <v>8</v>
      </c>
      <c r="D394" s="2" t="n">
        <f aca="false">'thong tin khach hang'!$B$4+B394-1</f>
        <v>34</v>
      </c>
      <c r="E394" s="31" t="n">
        <f aca="false">IF(A394=1,0,O393)</f>
        <v>23027921324.5535</v>
      </c>
      <c r="F394" s="2" t="n">
        <f aca="true">TP*VLOOKUP('thong tin khach hang'!$E$10,$X$2:$Z$5,3,0)*OFFSET($S394,0,VLOOKUP('thong tin khach hang'!$E$10,$X$2:$Z$5,2,0))</f>
        <v>0</v>
      </c>
      <c r="G394" s="2" t="n">
        <f aca="true">EP*VLOOKUP('thong tin khach hang'!$E$10,$X$2:$Z$5,3,0)*OFFSET($S394,0,VLOOKUP('thong tin khach hang'!$E$10,$X$2:$Z$5,2,0))</f>
        <v>0</v>
      </c>
      <c r="H394" s="2" t="n">
        <f aca="false">F394*HLOOKUP(B394,Assumption!$A$10:$G$12,2,1)+G394*HLOOKUP(B394,Assumption!$A$10:$G$12,3,1)</f>
        <v>0</v>
      </c>
      <c r="I394" s="2" t="n">
        <f aca="false">F394+G394-H394</f>
        <v>0</v>
      </c>
      <c r="J394" s="32" t="n">
        <f aca="false">VLOOKUP(D394,Assumption!$O$3:$Q$103,IF('thong tin khach hang'!$B$3="Nam",2,3),0)/12*P394</f>
        <v>0</v>
      </c>
      <c r="K394" s="2" t="n">
        <v>20000</v>
      </c>
      <c r="L394" s="31" t="n">
        <f aca="false">ROUND($L$1*(E394+I394-J394-K394),0)</f>
        <v>130203102</v>
      </c>
      <c r="M394" s="31" t="n">
        <f aca="false">E394+I394-J394-K394+L394</f>
        <v>23158104426.5535</v>
      </c>
      <c r="N394" s="32" t="n">
        <f aca="false">HLOOKUP(ROUND(AVERAGE(M382:M393)/10^6,0),Assumption!$B$2:$E$3,2,1)*MAX((AVERAGE(M382:M393)-250*10^6),0)</f>
        <v>127704462.386498</v>
      </c>
      <c r="O394" s="31" t="n">
        <f aca="false">M394+N394</f>
        <v>23285808888.94</v>
      </c>
      <c r="P394" s="31" t="n">
        <f aca="false">IF(A394=1,SA,MAX(0,SA-M393))</f>
        <v>0</v>
      </c>
      <c r="S394" s="2" t="n">
        <v>0</v>
      </c>
      <c r="T394" s="2" t="n">
        <v>0</v>
      </c>
      <c r="U394" s="2" t="n">
        <v>0</v>
      </c>
      <c r="V394" s="33" t="n">
        <v>1</v>
      </c>
    </row>
    <row r="395" customFormat="false" ht="15.75" hidden="false" customHeight="true" outlineLevel="0" collapsed="false">
      <c r="A395" s="2" t="n">
        <v>393</v>
      </c>
      <c r="B395" s="2" t="n">
        <v>33</v>
      </c>
      <c r="C395" s="2" t="n">
        <f aca="false">A395-(B395-1)*12</f>
        <v>9</v>
      </c>
      <c r="D395" s="2" t="n">
        <f aca="false">'thong tin khach hang'!$B$4+B395-1</f>
        <v>34</v>
      </c>
      <c r="E395" s="31" t="n">
        <f aca="false">IF(A395=1,0,O394)</f>
        <v>23285808888.94</v>
      </c>
      <c r="F395" s="2" t="n">
        <f aca="true">TP*VLOOKUP('thong tin khach hang'!$E$10,$X$2:$Z$5,3,0)*OFFSET($S395,0,VLOOKUP('thong tin khach hang'!$E$10,$X$2:$Z$5,2,0))</f>
        <v>0</v>
      </c>
      <c r="G395" s="2" t="n">
        <f aca="true">EP*VLOOKUP('thong tin khach hang'!$E$10,$X$2:$Z$5,3,0)*OFFSET($S395,0,VLOOKUP('thong tin khach hang'!$E$10,$X$2:$Z$5,2,0))</f>
        <v>0</v>
      </c>
      <c r="H395" s="2" t="n">
        <f aca="false">F395*HLOOKUP(B395,Assumption!$A$10:$G$12,2,1)+G395*HLOOKUP(B395,Assumption!$A$10:$G$12,3,1)</f>
        <v>0</v>
      </c>
      <c r="I395" s="2" t="n">
        <f aca="false">F395+G395-H395</f>
        <v>0</v>
      </c>
      <c r="J395" s="32" t="n">
        <f aca="false">VLOOKUP(D395,Assumption!$O$3:$Q$103,IF('thong tin khach hang'!$B$3="Nam",2,3),0)/12*P395</f>
        <v>0</v>
      </c>
      <c r="K395" s="2" t="n">
        <v>20000</v>
      </c>
      <c r="L395" s="31" t="n">
        <f aca="false">ROUND($L$1*(E395+I395-J395-K395),0)</f>
        <v>131661236</v>
      </c>
      <c r="M395" s="31" t="n">
        <f aca="false">E395+I395-J395-K395+L395</f>
        <v>23417450124.94</v>
      </c>
      <c r="N395" s="32" t="n">
        <f aca="false">HLOOKUP(ROUND(AVERAGE(M383:M394)/10^6,0),Assumption!$B$2:$E$3,2,1)*MAX((AVERAGE(M383:M394)-250*10^6),0)</f>
        <v>129179908.230221</v>
      </c>
      <c r="O395" s="31" t="n">
        <f aca="false">M395+N395</f>
        <v>23546630033.1702</v>
      </c>
      <c r="P395" s="31" t="n">
        <f aca="false">IF(A395=1,SA,MAX(0,SA-M394))</f>
        <v>0</v>
      </c>
      <c r="S395" s="2" t="n">
        <v>0</v>
      </c>
      <c r="T395" s="2" t="n">
        <v>0</v>
      </c>
      <c r="U395" s="2" t="n">
        <v>0</v>
      </c>
      <c r="V395" s="33" t="n">
        <v>1</v>
      </c>
    </row>
    <row r="396" customFormat="false" ht="15.75" hidden="false" customHeight="true" outlineLevel="0" collapsed="false">
      <c r="A396" s="2" t="n">
        <v>394</v>
      </c>
      <c r="B396" s="2" t="n">
        <v>33</v>
      </c>
      <c r="C396" s="2" t="n">
        <f aca="false">A396-(B396-1)*12</f>
        <v>10</v>
      </c>
      <c r="D396" s="2" t="n">
        <f aca="false">'thong tin khach hang'!$B$4+B396-1</f>
        <v>34</v>
      </c>
      <c r="E396" s="31" t="n">
        <f aca="false">IF(A396=1,0,O395)</f>
        <v>23546630033.1702</v>
      </c>
      <c r="F396" s="2" t="n">
        <f aca="true">TP*VLOOKUP('thong tin khach hang'!$E$10,$X$2:$Z$5,3,0)*OFFSET($S396,0,VLOOKUP('thong tin khach hang'!$E$10,$X$2:$Z$5,2,0))</f>
        <v>0</v>
      </c>
      <c r="G396" s="2" t="n">
        <f aca="true">EP*VLOOKUP('thong tin khach hang'!$E$10,$X$2:$Z$5,3,0)*OFFSET($S396,0,VLOOKUP('thong tin khach hang'!$E$10,$X$2:$Z$5,2,0))</f>
        <v>0</v>
      </c>
      <c r="H396" s="2" t="n">
        <f aca="false">F396*HLOOKUP(B396,Assumption!$A$10:$G$12,2,1)+G396*HLOOKUP(B396,Assumption!$A$10:$G$12,3,1)</f>
        <v>0</v>
      </c>
      <c r="I396" s="2" t="n">
        <f aca="false">F396+G396-H396</f>
        <v>0</v>
      </c>
      <c r="J396" s="32" t="n">
        <f aca="false">VLOOKUP(D396,Assumption!$O$3:$Q$103,IF('thong tin khach hang'!$B$3="Nam",2,3),0)/12*P396</f>
        <v>0</v>
      </c>
      <c r="K396" s="2" t="n">
        <v>20000</v>
      </c>
      <c r="L396" s="31" t="n">
        <f aca="false">ROUND($L$1*(E396+I396-J396-K396),0)</f>
        <v>133135957</v>
      </c>
      <c r="M396" s="31" t="n">
        <f aca="false">E396+I396-J396-K396+L396</f>
        <v>23679745990.1702</v>
      </c>
      <c r="N396" s="32" t="n">
        <f aca="false">HLOOKUP(ROUND(AVERAGE(M384:M395)/10^6,0),Assumption!$B$2:$E$3,2,1)*MAX((AVERAGE(M384:M395)-250*10^6),0)</f>
        <v>130671980.003085</v>
      </c>
      <c r="O396" s="31" t="n">
        <f aca="false">M396+N396</f>
        <v>23810417970.1733</v>
      </c>
      <c r="P396" s="31" t="n">
        <f aca="false">IF(A396=1,SA,MAX(0,SA-M395))</f>
        <v>0</v>
      </c>
      <c r="S396" s="2" t="n">
        <v>0</v>
      </c>
      <c r="T396" s="2" t="n">
        <v>0</v>
      </c>
      <c r="U396" s="2" t="n">
        <v>1</v>
      </c>
      <c r="V396" s="33" t="n">
        <v>1</v>
      </c>
    </row>
    <row r="397" customFormat="false" ht="15.75" hidden="false" customHeight="true" outlineLevel="0" collapsed="false">
      <c r="A397" s="2" t="n">
        <v>395</v>
      </c>
      <c r="B397" s="2" t="n">
        <v>33</v>
      </c>
      <c r="C397" s="2" t="n">
        <f aca="false">A397-(B397-1)*12</f>
        <v>11</v>
      </c>
      <c r="D397" s="2" t="n">
        <f aca="false">'thong tin khach hang'!$B$4+B397-1</f>
        <v>34</v>
      </c>
      <c r="E397" s="31" t="n">
        <f aca="false">IF(A397=1,0,O396)</f>
        <v>23810417970.1733</v>
      </c>
      <c r="F397" s="2" t="n">
        <f aca="true">TP*VLOOKUP('thong tin khach hang'!$E$10,$X$2:$Z$5,3,0)*OFFSET($S397,0,VLOOKUP('thong tin khach hang'!$E$10,$X$2:$Z$5,2,0))</f>
        <v>0</v>
      </c>
      <c r="G397" s="2" t="n">
        <f aca="true">EP*VLOOKUP('thong tin khach hang'!$E$10,$X$2:$Z$5,3,0)*OFFSET($S397,0,VLOOKUP('thong tin khach hang'!$E$10,$X$2:$Z$5,2,0))</f>
        <v>0</v>
      </c>
      <c r="H397" s="2" t="n">
        <f aca="false">F397*HLOOKUP(B397,Assumption!$A$10:$G$12,2,1)+G397*HLOOKUP(B397,Assumption!$A$10:$G$12,3,1)</f>
        <v>0</v>
      </c>
      <c r="I397" s="2" t="n">
        <f aca="false">F397+G397-H397</f>
        <v>0</v>
      </c>
      <c r="J397" s="32" t="n">
        <f aca="false">VLOOKUP(D397,Assumption!$O$3:$Q$103,IF('thong tin khach hang'!$B$3="Nam",2,3),0)/12*P397</f>
        <v>0</v>
      </c>
      <c r="K397" s="2" t="n">
        <v>20000</v>
      </c>
      <c r="L397" s="31" t="n">
        <f aca="false">ROUND($L$1*(E397+I397-J397-K397),0)</f>
        <v>134627452</v>
      </c>
      <c r="M397" s="31" t="n">
        <f aca="false">E397+I397-J397-K397+L397</f>
        <v>23945025422.1733</v>
      </c>
      <c r="N397" s="32" t="n">
        <f aca="false">HLOOKUP(ROUND(AVERAGE(M385:M396)/10^6,0),Assumption!$B$2:$E$3,2,1)*MAX((AVERAGE(M385:M396)-250*10^6),0)</f>
        <v>132180865.053155</v>
      </c>
      <c r="O397" s="31" t="n">
        <f aca="false">M397+N397</f>
        <v>24077206287.2265</v>
      </c>
      <c r="P397" s="31" t="n">
        <f aca="false">IF(A397=1,SA,MAX(0,SA-M396))</f>
        <v>0</v>
      </c>
      <c r="S397" s="2" t="n">
        <v>0</v>
      </c>
      <c r="T397" s="2" t="n">
        <v>0</v>
      </c>
      <c r="U397" s="2" t="n">
        <v>0</v>
      </c>
      <c r="V397" s="33" t="n">
        <v>1</v>
      </c>
    </row>
    <row r="398" customFormat="false" ht="15.75" hidden="false" customHeight="true" outlineLevel="0" collapsed="false">
      <c r="A398" s="2" t="n">
        <v>396</v>
      </c>
      <c r="B398" s="2" t="n">
        <v>33</v>
      </c>
      <c r="C398" s="2" t="n">
        <f aca="false">A398-(B398-1)*12</f>
        <v>12</v>
      </c>
      <c r="D398" s="2" t="n">
        <f aca="false">'thong tin khach hang'!$B$4+B398-1</f>
        <v>34</v>
      </c>
      <c r="E398" s="31" t="n">
        <f aca="false">IF(A398=1,0,O397)</f>
        <v>24077206287.2265</v>
      </c>
      <c r="F398" s="2" t="n">
        <f aca="true">TP*VLOOKUP('thong tin khach hang'!$E$10,$X$2:$Z$5,3,0)*OFFSET($S398,0,VLOOKUP('thong tin khach hang'!$E$10,$X$2:$Z$5,2,0))</f>
        <v>0</v>
      </c>
      <c r="G398" s="2" t="n">
        <f aca="true">EP*VLOOKUP('thong tin khach hang'!$E$10,$X$2:$Z$5,3,0)*OFFSET($S398,0,VLOOKUP('thong tin khach hang'!$E$10,$X$2:$Z$5,2,0))</f>
        <v>0</v>
      </c>
      <c r="H398" s="2" t="n">
        <f aca="false">F398*HLOOKUP(B398,Assumption!$A$10:$G$12,2,1)+G398*HLOOKUP(B398,Assumption!$A$10:$G$12,3,1)</f>
        <v>0</v>
      </c>
      <c r="I398" s="2" t="n">
        <f aca="false">F398+G398-H398</f>
        <v>0</v>
      </c>
      <c r="J398" s="32" t="n">
        <f aca="false">VLOOKUP(D398,Assumption!$O$3:$Q$103,IF('thong tin khach hang'!$B$3="Nam",2,3),0)/12*P398</f>
        <v>0</v>
      </c>
      <c r="K398" s="2" t="n">
        <v>20000</v>
      </c>
      <c r="L398" s="31" t="n">
        <f aca="false">ROUND($L$1*(E398+I398-J398-K398),0)</f>
        <v>136135912</v>
      </c>
      <c r="M398" s="31" t="n">
        <f aca="false">E398+I398-J398-K398+L398</f>
        <v>24213322199.2265</v>
      </c>
      <c r="N398" s="32" t="n">
        <f aca="false">HLOOKUP(ROUND(AVERAGE(M386:M397)/10^6,0),Assumption!$B$2:$E$3,2,1)*MAX((AVERAGE(M386:M397)-250*10^6),0)</f>
        <v>133706752.8389</v>
      </c>
      <c r="O398" s="31" t="n">
        <f aca="false">M398+N398</f>
        <v>24347028952.0654</v>
      </c>
      <c r="P398" s="31" t="n">
        <f aca="false">IF(A398=1,SA,MAX(0,SA-M397))</f>
        <v>0</v>
      </c>
      <c r="S398" s="2" t="n">
        <v>0</v>
      </c>
      <c r="T398" s="2" t="n">
        <v>0</v>
      </c>
      <c r="U398" s="2" t="n">
        <v>0</v>
      </c>
      <c r="V398" s="33" t="n">
        <v>1</v>
      </c>
    </row>
    <row r="399" customFormat="false" ht="15.75" hidden="false" customHeight="true" outlineLevel="0" collapsed="false">
      <c r="A399" s="2" t="n">
        <v>397</v>
      </c>
      <c r="B399" s="2" t="n">
        <v>34</v>
      </c>
      <c r="C399" s="2" t="n">
        <f aca="false">A399-(B399-1)*12</f>
        <v>1</v>
      </c>
      <c r="D399" s="2" t="n">
        <f aca="false">'thong tin khach hang'!$B$4+B399-1</f>
        <v>35</v>
      </c>
      <c r="E399" s="31" t="n">
        <f aca="false">IF(A399=1,0,O398)</f>
        <v>24347028952.0654</v>
      </c>
      <c r="F399" s="2" t="n">
        <f aca="true">TP*VLOOKUP('thong tin khach hang'!$E$10,$X$2:$Z$5,3,0)*OFFSET($S399,0,VLOOKUP('thong tin khach hang'!$E$10,$X$2:$Z$5,2,0))</f>
        <v>30000000</v>
      </c>
      <c r="G399" s="2" t="n">
        <f aca="true">EP*VLOOKUP('thong tin khach hang'!$E$10,$X$2:$Z$5,3,0)*OFFSET($S399,0,VLOOKUP('thong tin khach hang'!$E$10,$X$2:$Z$5,2,0))</f>
        <v>30000000</v>
      </c>
      <c r="H399" s="2" t="n">
        <f aca="false">F399*HLOOKUP(B399,Assumption!$A$10:$G$12,2,1)+G399*HLOOKUP(B399,Assumption!$A$10:$G$12,3,1)</f>
        <v>1500000</v>
      </c>
      <c r="I399" s="2" t="n">
        <f aca="false">F399+G399-H399</f>
        <v>58500000</v>
      </c>
      <c r="J399" s="32" t="n">
        <f aca="false">VLOOKUP(D399,Assumption!$O$3:$Q$103,IF('thong tin khach hang'!$B$3="Nam",2,3),0)/12*P399</f>
        <v>0</v>
      </c>
      <c r="K399" s="2" t="n">
        <v>20000</v>
      </c>
      <c r="L399" s="31" t="n">
        <f aca="false">ROUND($L$1*(E399+I399-J399-K399),0)</f>
        <v>137992296</v>
      </c>
      <c r="M399" s="31" t="n">
        <f aca="false">E399+I399-J399-K399+L399</f>
        <v>24543501248.0654</v>
      </c>
      <c r="N399" s="32" t="n">
        <f aca="false">HLOOKUP(ROUND(AVERAGE(M387:M398)/10^6,0),Assumption!$B$2:$E$3,2,1)*MAX((AVERAGE(M387:M398)-250*10^6),0)</f>
        <v>135249834.953983</v>
      </c>
      <c r="O399" s="31" t="n">
        <f aca="false">M399+N399</f>
        <v>24678751083.0194</v>
      </c>
      <c r="P399" s="31" t="n">
        <f aca="false">IF(A399=1,SA,MAX(0,SA-M398))</f>
        <v>0</v>
      </c>
      <c r="S399" s="2" t="n">
        <v>1</v>
      </c>
      <c r="T399" s="2" t="n">
        <v>1</v>
      </c>
      <c r="U399" s="2" t="n">
        <v>1</v>
      </c>
      <c r="V399" s="33" t="n">
        <v>1</v>
      </c>
    </row>
    <row r="400" customFormat="false" ht="15.75" hidden="false" customHeight="true" outlineLevel="0" collapsed="false">
      <c r="A400" s="2" t="n">
        <v>398</v>
      </c>
      <c r="B400" s="2" t="n">
        <v>34</v>
      </c>
      <c r="C400" s="2" t="n">
        <f aca="false">A400-(B400-1)*12</f>
        <v>2</v>
      </c>
      <c r="D400" s="2" t="n">
        <f aca="false">'thong tin khach hang'!$B$4+B400-1</f>
        <v>35</v>
      </c>
      <c r="E400" s="31" t="n">
        <f aca="false">IF(A400=1,0,O399)</f>
        <v>24678751083.0194</v>
      </c>
      <c r="F400" s="2" t="n">
        <f aca="true">TP*VLOOKUP('thong tin khach hang'!$E$10,$X$2:$Z$5,3,0)*OFFSET($S400,0,VLOOKUP('thong tin khach hang'!$E$10,$X$2:$Z$5,2,0))</f>
        <v>0</v>
      </c>
      <c r="G400" s="2" t="n">
        <f aca="true">EP*VLOOKUP('thong tin khach hang'!$E$10,$X$2:$Z$5,3,0)*OFFSET($S400,0,VLOOKUP('thong tin khach hang'!$E$10,$X$2:$Z$5,2,0))</f>
        <v>0</v>
      </c>
      <c r="H400" s="2" t="n">
        <f aca="false">F400*HLOOKUP(B400,Assumption!$A$10:$G$12,2,1)+G400*HLOOKUP(B400,Assumption!$A$10:$G$12,3,1)</f>
        <v>0</v>
      </c>
      <c r="I400" s="2" t="n">
        <f aca="false">F400+G400-H400</f>
        <v>0</v>
      </c>
      <c r="J400" s="32" t="n">
        <f aca="false">VLOOKUP(D400,Assumption!$O$3:$Q$103,IF('thong tin khach hang'!$B$3="Nam",2,3),0)/12*P400</f>
        <v>0</v>
      </c>
      <c r="K400" s="2" t="n">
        <v>20000</v>
      </c>
      <c r="L400" s="31" t="n">
        <f aca="false">ROUND($L$1*(E400+I400-J400-K400),0)</f>
        <v>139537134</v>
      </c>
      <c r="M400" s="31" t="n">
        <f aca="false">E400+I400-J400-K400+L400</f>
        <v>24818268217.0194</v>
      </c>
      <c r="N400" s="32" t="n">
        <f aca="false">HLOOKUP(ROUND(AVERAGE(M388:M399)/10^6,0),Assumption!$B$2:$E$3,2,1)*MAX((AVERAGE(M388:M399)-250*10^6),0)</f>
        <v>136810305.151176</v>
      </c>
      <c r="O400" s="31" t="n">
        <f aca="false">M400+N400</f>
        <v>24955078522.1705</v>
      </c>
      <c r="P400" s="31" t="n">
        <f aca="false">IF(A400=1,SA,MAX(0,SA-M399))</f>
        <v>0</v>
      </c>
      <c r="S400" s="2" t="n">
        <v>0</v>
      </c>
      <c r="T400" s="2" t="n">
        <v>0</v>
      </c>
      <c r="U400" s="2" t="n">
        <v>0</v>
      </c>
      <c r="V400" s="33" t="n">
        <v>1</v>
      </c>
    </row>
    <row r="401" customFormat="false" ht="15.75" hidden="false" customHeight="true" outlineLevel="0" collapsed="false">
      <c r="A401" s="2" t="n">
        <v>399</v>
      </c>
      <c r="B401" s="2" t="n">
        <v>34</v>
      </c>
      <c r="C401" s="2" t="n">
        <f aca="false">A401-(B401-1)*12</f>
        <v>3</v>
      </c>
      <c r="D401" s="2" t="n">
        <f aca="false">'thong tin khach hang'!$B$4+B401-1</f>
        <v>35</v>
      </c>
      <c r="E401" s="31" t="n">
        <f aca="false">IF(A401=1,0,O400)</f>
        <v>24955078522.1705</v>
      </c>
      <c r="F401" s="2" t="n">
        <f aca="true">TP*VLOOKUP('thong tin khach hang'!$E$10,$X$2:$Z$5,3,0)*OFFSET($S401,0,VLOOKUP('thong tin khach hang'!$E$10,$X$2:$Z$5,2,0))</f>
        <v>0</v>
      </c>
      <c r="G401" s="2" t="n">
        <f aca="true">EP*VLOOKUP('thong tin khach hang'!$E$10,$X$2:$Z$5,3,0)*OFFSET($S401,0,VLOOKUP('thong tin khach hang'!$E$10,$X$2:$Z$5,2,0))</f>
        <v>0</v>
      </c>
      <c r="H401" s="2" t="n">
        <f aca="false">F401*HLOOKUP(B401,Assumption!$A$10:$G$12,2,1)+G401*HLOOKUP(B401,Assumption!$A$10:$G$12,3,1)</f>
        <v>0</v>
      </c>
      <c r="I401" s="2" t="n">
        <f aca="false">F401+G401-H401</f>
        <v>0</v>
      </c>
      <c r="J401" s="32" t="n">
        <f aca="false">VLOOKUP(D401,Assumption!$O$3:$Q$103,IF('thong tin khach hang'!$B$3="Nam",2,3),0)/12*P401</f>
        <v>0</v>
      </c>
      <c r="K401" s="2" t="n">
        <v>20000</v>
      </c>
      <c r="L401" s="31" t="n">
        <f aca="false">ROUND($L$1*(E401+I401-J401-K401),0)</f>
        <v>141099529</v>
      </c>
      <c r="M401" s="31" t="n">
        <f aca="false">E401+I401-J401-K401+L401</f>
        <v>25096158051.1705</v>
      </c>
      <c r="N401" s="32" t="n">
        <f aca="false">HLOOKUP(ROUND(AVERAGE(M389:M400)/10^6,0),Assumption!$B$2:$E$3,2,1)*MAX((AVERAGE(M389:M400)-250*10^6),0)</f>
        <v>138388359.366917</v>
      </c>
      <c r="O401" s="31" t="n">
        <f aca="false">M401+N401</f>
        <v>25234546410.5375</v>
      </c>
      <c r="P401" s="31" t="n">
        <f aca="false">IF(A401=1,SA,MAX(0,SA-M400))</f>
        <v>0</v>
      </c>
      <c r="S401" s="2" t="n">
        <v>0</v>
      </c>
      <c r="T401" s="2" t="n">
        <v>0</v>
      </c>
      <c r="U401" s="2" t="n">
        <v>0</v>
      </c>
      <c r="V401" s="33" t="n">
        <v>1</v>
      </c>
    </row>
    <row r="402" customFormat="false" ht="15.75" hidden="false" customHeight="true" outlineLevel="0" collapsed="false">
      <c r="A402" s="2" t="n">
        <v>400</v>
      </c>
      <c r="B402" s="2" t="n">
        <v>34</v>
      </c>
      <c r="C402" s="2" t="n">
        <f aca="false">A402-(B402-1)*12</f>
        <v>4</v>
      </c>
      <c r="D402" s="2" t="n">
        <f aca="false">'thong tin khach hang'!$B$4+B402-1</f>
        <v>35</v>
      </c>
      <c r="E402" s="31" t="n">
        <f aca="false">IF(A402=1,0,O401)</f>
        <v>25234546410.5375</v>
      </c>
      <c r="F402" s="2" t="n">
        <f aca="true">TP*VLOOKUP('thong tin khach hang'!$E$10,$X$2:$Z$5,3,0)*OFFSET($S402,0,VLOOKUP('thong tin khach hang'!$E$10,$X$2:$Z$5,2,0))</f>
        <v>0</v>
      </c>
      <c r="G402" s="2" t="n">
        <f aca="true">EP*VLOOKUP('thong tin khach hang'!$E$10,$X$2:$Z$5,3,0)*OFFSET($S402,0,VLOOKUP('thong tin khach hang'!$E$10,$X$2:$Z$5,2,0))</f>
        <v>0</v>
      </c>
      <c r="H402" s="2" t="n">
        <f aca="false">F402*HLOOKUP(B402,Assumption!$A$10:$G$12,2,1)+G402*HLOOKUP(B402,Assumption!$A$10:$G$12,3,1)</f>
        <v>0</v>
      </c>
      <c r="I402" s="2" t="n">
        <f aca="false">F402+G402-H402</f>
        <v>0</v>
      </c>
      <c r="J402" s="32" t="n">
        <f aca="false">VLOOKUP(D402,Assumption!$O$3:$Q$103,IF('thong tin khach hang'!$B$3="Nam",2,3),0)/12*P402</f>
        <v>0</v>
      </c>
      <c r="K402" s="2" t="n">
        <v>20000</v>
      </c>
      <c r="L402" s="31" t="n">
        <f aca="false">ROUND($L$1*(E402+I402-J402-K402),0)</f>
        <v>142679681</v>
      </c>
      <c r="M402" s="31" t="n">
        <f aca="false">E402+I402-J402-K402+L402</f>
        <v>25377206091.5375</v>
      </c>
      <c r="N402" s="32" t="n">
        <f aca="false">HLOOKUP(ROUND(AVERAGE(M390:M401)/10^6,0),Assumption!$B$2:$E$3,2,1)*MAX((AVERAGE(M390:M401)-250*10^6),0)</f>
        <v>139984195.744992</v>
      </c>
      <c r="O402" s="31" t="n">
        <f aca="false">M402+N402</f>
        <v>25517190287.2825</v>
      </c>
      <c r="P402" s="31" t="n">
        <f aca="false">IF(A402=1,SA,MAX(0,SA-M401))</f>
        <v>0</v>
      </c>
      <c r="S402" s="2" t="n">
        <v>0</v>
      </c>
      <c r="T402" s="2" t="n">
        <v>0</v>
      </c>
      <c r="U402" s="2" t="n">
        <v>1</v>
      </c>
      <c r="V402" s="33" t="n">
        <v>1</v>
      </c>
    </row>
    <row r="403" customFormat="false" ht="15.75" hidden="false" customHeight="true" outlineLevel="0" collapsed="false">
      <c r="A403" s="2" t="n">
        <v>401</v>
      </c>
      <c r="B403" s="2" t="n">
        <v>34</v>
      </c>
      <c r="C403" s="2" t="n">
        <f aca="false">A403-(B403-1)*12</f>
        <v>5</v>
      </c>
      <c r="D403" s="2" t="n">
        <f aca="false">'thong tin khach hang'!$B$4+B403-1</f>
        <v>35</v>
      </c>
      <c r="E403" s="31" t="n">
        <f aca="false">IF(A403=1,0,O402)</f>
        <v>25517190287.2825</v>
      </c>
      <c r="F403" s="2" t="n">
        <f aca="true">TP*VLOOKUP('thong tin khach hang'!$E$10,$X$2:$Z$5,3,0)*OFFSET($S403,0,VLOOKUP('thong tin khach hang'!$E$10,$X$2:$Z$5,2,0))</f>
        <v>0</v>
      </c>
      <c r="G403" s="2" t="n">
        <f aca="true">EP*VLOOKUP('thong tin khach hang'!$E$10,$X$2:$Z$5,3,0)*OFFSET($S403,0,VLOOKUP('thong tin khach hang'!$E$10,$X$2:$Z$5,2,0))</f>
        <v>0</v>
      </c>
      <c r="H403" s="2" t="n">
        <f aca="false">F403*HLOOKUP(B403,Assumption!$A$10:$G$12,2,1)+G403*HLOOKUP(B403,Assumption!$A$10:$G$12,3,1)</f>
        <v>0</v>
      </c>
      <c r="I403" s="2" t="n">
        <f aca="false">F403+G403-H403</f>
        <v>0</v>
      </c>
      <c r="J403" s="32" t="n">
        <f aca="false">VLOOKUP(D403,Assumption!$O$3:$Q$103,IF('thong tin khach hang'!$B$3="Nam",2,3),0)/12*P403</f>
        <v>0</v>
      </c>
      <c r="K403" s="2" t="n">
        <v>20000</v>
      </c>
      <c r="L403" s="31" t="n">
        <f aca="false">ROUND($L$1*(E403+I403-J403-K403),0)</f>
        <v>144277791</v>
      </c>
      <c r="M403" s="31" t="n">
        <f aca="false">E403+I403-J403-K403+L403</f>
        <v>25661448078.2825</v>
      </c>
      <c r="N403" s="32" t="n">
        <f aca="false">HLOOKUP(ROUND(AVERAGE(M391:M402)/10^6,0),Assumption!$B$2:$E$3,2,1)*MAX((AVERAGE(M391:M402)-250*10^6),0)</f>
        <v>141598014.661869</v>
      </c>
      <c r="O403" s="31" t="n">
        <f aca="false">M403+N403</f>
        <v>25803046092.9443</v>
      </c>
      <c r="P403" s="31" t="n">
        <f aca="false">IF(A403=1,SA,MAX(0,SA-M402))</f>
        <v>0</v>
      </c>
      <c r="S403" s="2" t="n">
        <v>0</v>
      </c>
      <c r="T403" s="2" t="n">
        <v>0</v>
      </c>
      <c r="U403" s="2" t="n">
        <v>0</v>
      </c>
      <c r="V403" s="33" t="n">
        <v>1</v>
      </c>
    </row>
    <row r="404" customFormat="false" ht="15.75" hidden="false" customHeight="true" outlineLevel="0" collapsed="false">
      <c r="A404" s="2" t="n">
        <v>402</v>
      </c>
      <c r="B404" s="2" t="n">
        <v>34</v>
      </c>
      <c r="C404" s="2" t="n">
        <f aca="false">A404-(B404-1)*12</f>
        <v>6</v>
      </c>
      <c r="D404" s="2" t="n">
        <f aca="false">'thong tin khach hang'!$B$4+B404-1</f>
        <v>35</v>
      </c>
      <c r="E404" s="31" t="n">
        <f aca="false">IF(A404=1,0,O403)</f>
        <v>25803046092.9443</v>
      </c>
      <c r="F404" s="2" t="n">
        <f aca="true">TP*VLOOKUP('thong tin khach hang'!$E$10,$X$2:$Z$5,3,0)*OFFSET($S404,0,VLOOKUP('thong tin khach hang'!$E$10,$X$2:$Z$5,2,0))</f>
        <v>0</v>
      </c>
      <c r="G404" s="2" t="n">
        <f aca="true">EP*VLOOKUP('thong tin khach hang'!$E$10,$X$2:$Z$5,3,0)*OFFSET($S404,0,VLOOKUP('thong tin khach hang'!$E$10,$X$2:$Z$5,2,0))</f>
        <v>0</v>
      </c>
      <c r="H404" s="2" t="n">
        <f aca="false">F404*HLOOKUP(B404,Assumption!$A$10:$G$12,2,1)+G404*HLOOKUP(B404,Assumption!$A$10:$G$12,3,1)</f>
        <v>0</v>
      </c>
      <c r="I404" s="2" t="n">
        <f aca="false">F404+G404-H404</f>
        <v>0</v>
      </c>
      <c r="J404" s="32" t="n">
        <f aca="false">VLOOKUP(D404,Assumption!$O$3:$Q$103,IF('thong tin khach hang'!$B$3="Nam",2,3),0)/12*P404</f>
        <v>0</v>
      </c>
      <c r="K404" s="2" t="n">
        <v>20000</v>
      </c>
      <c r="L404" s="31" t="n">
        <f aca="false">ROUND($L$1*(E404+I404-J404-K404),0)</f>
        <v>145894061</v>
      </c>
      <c r="M404" s="31" t="n">
        <f aca="false">E404+I404-J404-K404+L404</f>
        <v>25948920153.9443</v>
      </c>
      <c r="N404" s="32" t="n">
        <f aca="false">HLOOKUP(ROUND(AVERAGE(M392:M403)/10^6,0),Assumption!$B$2:$E$3,2,1)*MAX((AVERAGE(M392:M403)-250*10^6),0)</f>
        <v>143230018.752657</v>
      </c>
      <c r="O404" s="31" t="n">
        <f aca="false">M404+N404</f>
        <v>26092150172.697</v>
      </c>
      <c r="P404" s="31" t="n">
        <f aca="false">IF(A404=1,SA,MAX(0,SA-M403))</f>
        <v>0</v>
      </c>
      <c r="S404" s="2" t="n">
        <v>0</v>
      </c>
      <c r="T404" s="2" t="n">
        <v>0</v>
      </c>
      <c r="U404" s="2" t="n">
        <v>0</v>
      </c>
      <c r="V404" s="33" t="n">
        <v>1</v>
      </c>
    </row>
    <row r="405" customFormat="false" ht="15.75" hidden="false" customHeight="true" outlineLevel="0" collapsed="false">
      <c r="A405" s="2" t="n">
        <v>403</v>
      </c>
      <c r="B405" s="2" t="n">
        <v>34</v>
      </c>
      <c r="C405" s="2" t="n">
        <f aca="false">A405-(B405-1)*12</f>
        <v>7</v>
      </c>
      <c r="D405" s="2" t="n">
        <f aca="false">'thong tin khach hang'!$B$4+B405-1</f>
        <v>35</v>
      </c>
      <c r="E405" s="31" t="n">
        <f aca="false">IF(A405=1,0,O404)</f>
        <v>26092150172.697</v>
      </c>
      <c r="F405" s="2" t="n">
        <f aca="true">TP*VLOOKUP('thong tin khach hang'!$E$10,$X$2:$Z$5,3,0)*OFFSET($S405,0,VLOOKUP('thong tin khach hang'!$E$10,$X$2:$Z$5,2,0))</f>
        <v>0</v>
      </c>
      <c r="G405" s="2" t="n">
        <f aca="true">EP*VLOOKUP('thong tin khach hang'!$E$10,$X$2:$Z$5,3,0)*OFFSET($S405,0,VLOOKUP('thong tin khach hang'!$E$10,$X$2:$Z$5,2,0))</f>
        <v>0</v>
      </c>
      <c r="H405" s="2" t="n">
        <f aca="false">F405*HLOOKUP(B405,Assumption!$A$10:$G$12,2,1)+G405*HLOOKUP(B405,Assumption!$A$10:$G$12,3,1)</f>
        <v>0</v>
      </c>
      <c r="I405" s="2" t="n">
        <f aca="false">F405+G405-H405</f>
        <v>0</v>
      </c>
      <c r="J405" s="32" t="n">
        <f aca="false">VLOOKUP(D405,Assumption!$O$3:$Q$103,IF('thong tin khach hang'!$B$3="Nam",2,3),0)/12*P405</f>
        <v>0</v>
      </c>
      <c r="K405" s="2" t="n">
        <v>20000</v>
      </c>
      <c r="L405" s="31" t="n">
        <f aca="false">ROUND($L$1*(E405+I405-J405-K405),0)</f>
        <v>147528697</v>
      </c>
      <c r="M405" s="31" t="n">
        <f aca="false">E405+I405-J405-K405+L405</f>
        <v>26239658869.697</v>
      </c>
      <c r="N405" s="32" t="n">
        <f aca="false">HLOOKUP(ROUND(AVERAGE(M393:M404)/10^6,0),Assumption!$B$2:$E$3,2,1)*MAX((AVERAGE(M393:M404)-250*10^6),0)</f>
        <v>144880412.935213</v>
      </c>
      <c r="O405" s="31" t="n">
        <f aca="false">M405+N405</f>
        <v>26384539282.6322</v>
      </c>
      <c r="P405" s="31" t="n">
        <f aca="false">IF(A405=1,SA,MAX(0,SA-M404))</f>
        <v>0</v>
      </c>
      <c r="S405" s="2" t="n">
        <v>0</v>
      </c>
      <c r="T405" s="2" t="n">
        <v>1</v>
      </c>
      <c r="U405" s="2" t="n">
        <v>1</v>
      </c>
      <c r="V405" s="33" t="n">
        <v>1</v>
      </c>
    </row>
    <row r="406" customFormat="false" ht="15.75" hidden="false" customHeight="true" outlineLevel="0" collapsed="false">
      <c r="A406" s="2" t="n">
        <v>404</v>
      </c>
      <c r="B406" s="2" t="n">
        <v>34</v>
      </c>
      <c r="C406" s="2" t="n">
        <f aca="false">A406-(B406-1)*12</f>
        <v>8</v>
      </c>
      <c r="D406" s="2" t="n">
        <f aca="false">'thong tin khach hang'!$B$4+B406-1</f>
        <v>35</v>
      </c>
      <c r="E406" s="31" t="n">
        <f aca="false">IF(A406=1,0,O405)</f>
        <v>26384539282.6322</v>
      </c>
      <c r="F406" s="2" t="n">
        <f aca="true">TP*VLOOKUP('thong tin khach hang'!$E$10,$X$2:$Z$5,3,0)*OFFSET($S406,0,VLOOKUP('thong tin khach hang'!$E$10,$X$2:$Z$5,2,0))</f>
        <v>0</v>
      </c>
      <c r="G406" s="2" t="n">
        <f aca="true">EP*VLOOKUP('thong tin khach hang'!$E$10,$X$2:$Z$5,3,0)*OFFSET($S406,0,VLOOKUP('thong tin khach hang'!$E$10,$X$2:$Z$5,2,0))</f>
        <v>0</v>
      </c>
      <c r="H406" s="2" t="n">
        <f aca="false">F406*HLOOKUP(B406,Assumption!$A$10:$G$12,2,1)+G406*HLOOKUP(B406,Assumption!$A$10:$G$12,3,1)</f>
        <v>0</v>
      </c>
      <c r="I406" s="2" t="n">
        <f aca="false">F406+G406-H406</f>
        <v>0</v>
      </c>
      <c r="J406" s="32" t="n">
        <f aca="false">VLOOKUP(D406,Assumption!$O$3:$Q$103,IF('thong tin khach hang'!$B$3="Nam",2,3),0)/12*P406</f>
        <v>0</v>
      </c>
      <c r="K406" s="2" t="n">
        <v>20000</v>
      </c>
      <c r="L406" s="31" t="n">
        <f aca="false">ROUND($L$1*(E406+I406-J406-K406),0)</f>
        <v>149181908</v>
      </c>
      <c r="M406" s="31" t="n">
        <f aca="false">E406+I406-J406-K406+L406</f>
        <v>26533701190.6322</v>
      </c>
      <c r="N406" s="32" t="n">
        <f aca="false">HLOOKUP(ROUND(AVERAGE(M394:M405)/10^6,0),Assumption!$B$2:$E$3,2,1)*MAX((AVERAGE(M394:M405)-250*10^6),0)</f>
        <v>146549404.43639</v>
      </c>
      <c r="O406" s="31" t="n">
        <f aca="false">M406+N406</f>
        <v>26680250595.0686</v>
      </c>
      <c r="P406" s="31" t="n">
        <f aca="false">IF(A406=1,SA,MAX(0,SA-M405))</f>
        <v>0</v>
      </c>
      <c r="S406" s="2" t="n">
        <v>0</v>
      </c>
      <c r="T406" s="2" t="n">
        <v>0</v>
      </c>
      <c r="U406" s="2" t="n">
        <v>0</v>
      </c>
      <c r="V406" s="33" t="n">
        <v>1</v>
      </c>
    </row>
    <row r="407" customFormat="false" ht="15.75" hidden="false" customHeight="true" outlineLevel="0" collapsed="false">
      <c r="A407" s="2" t="n">
        <v>405</v>
      </c>
      <c r="B407" s="2" t="n">
        <v>34</v>
      </c>
      <c r="C407" s="2" t="n">
        <f aca="false">A407-(B407-1)*12</f>
        <v>9</v>
      </c>
      <c r="D407" s="2" t="n">
        <f aca="false">'thong tin khach hang'!$B$4+B407-1</f>
        <v>35</v>
      </c>
      <c r="E407" s="31" t="n">
        <f aca="false">IF(A407=1,0,O406)</f>
        <v>26680250595.0686</v>
      </c>
      <c r="F407" s="2" t="n">
        <f aca="true">TP*VLOOKUP('thong tin khach hang'!$E$10,$X$2:$Z$5,3,0)*OFFSET($S407,0,VLOOKUP('thong tin khach hang'!$E$10,$X$2:$Z$5,2,0))</f>
        <v>0</v>
      </c>
      <c r="G407" s="2" t="n">
        <f aca="true">EP*VLOOKUP('thong tin khach hang'!$E$10,$X$2:$Z$5,3,0)*OFFSET($S407,0,VLOOKUP('thong tin khach hang'!$E$10,$X$2:$Z$5,2,0))</f>
        <v>0</v>
      </c>
      <c r="H407" s="2" t="n">
        <f aca="false">F407*HLOOKUP(B407,Assumption!$A$10:$G$12,2,1)+G407*HLOOKUP(B407,Assumption!$A$10:$G$12,3,1)</f>
        <v>0</v>
      </c>
      <c r="I407" s="2" t="n">
        <f aca="false">F407+G407-H407</f>
        <v>0</v>
      </c>
      <c r="J407" s="32" t="n">
        <f aca="false">VLOOKUP(D407,Assumption!$O$3:$Q$103,IF('thong tin khach hang'!$B$3="Nam",2,3),0)/12*P407</f>
        <v>0</v>
      </c>
      <c r="K407" s="2" t="n">
        <v>20000</v>
      </c>
      <c r="L407" s="31" t="n">
        <f aca="false">ROUND($L$1*(E407+I407-J407-K407),0)</f>
        <v>150853903</v>
      </c>
      <c r="M407" s="31" t="n">
        <f aca="false">E407+I407-J407-K407+L407</f>
        <v>26831084498.0686</v>
      </c>
      <c r="N407" s="32" t="n">
        <f aca="false">HLOOKUP(ROUND(AVERAGE(M395:M406)/10^6,0),Assumption!$B$2:$E$3,2,1)*MAX((AVERAGE(M395:M406)-250*10^6),0)</f>
        <v>148237202.818429</v>
      </c>
      <c r="O407" s="31" t="n">
        <f aca="false">M407+N407</f>
        <v>26979321700.887</v>
      </c>
      <c r="P407" s="31" t="n">
        <f aca="false">IF(A407=1,SA,MAX(0,SA-M406))</f>
        <v>0</v>
      </c>
      <c r="S407" s="2" t="n">
        <v>0</v>
      </c>
      <c r="T407" s="2" t="n">
        <v>0</v>
      </c>
      <c r="U407" s="2" t="n">
        <v>0</v>
      </c>
      <c r="V407" s="33" t="n">
        <v>1</v>
      </c>
    </row>
    <row r="408" customFormat="false" ht="15.75" hidden="false" customHeight="true" outlineLevel="0" collapsed="false">
      <c r="A408" s="2" t="n">
        <v>406</v>
      </c>
      <c r="B408" s="2" t="n">
        <v>34</v>
      </c>
      <c r="C408" s="2" t="n">
        <f aca="false">A408-(B408-1)*12</f>
        <v>10</v>
      </c>
      <c r="D408" s="2" t="n">
        <f aca="false">'thong tin khach hang'!$B$4+B408-1</f>
        <v>35</v>
      </c>
      <c r="E408" s="31" t="n">
        <f aca="false">IF(A408=1,0,O407)</f>
        <v>26979321700.887</v>
      </c>
      <c r="F408" s="2" t="n">
        <f aca="true">TP*VLOOKUP('thong tin khach hang'!$E$10,$X$2:$Z$5,3,0)*OFFSET($S408,0,VLOOKUP('thong tin khach hang'!$E$10,$X$2:$Z$5,2,0))</f>
        <v>0</v>
      </c>
      <c r="G408" s="2" t="n">
        <f aca="true">EP*VLOOKUP('thong tin khach hang'!$E$10,$X$2:$Z$5,3,0)*OFFSET($S408,0,VLOOKUP('thong tin khach hang'!$E$10,$X$2:$Z$5,2,0))</f>
        <v>0</v>
      </c>
      <c r="H408" s="2" t="n">
        <f aca="false">F408*HLOOKUP(B408,Assumption!$A$10:$G$12,2,1)+G408*HLOOKUP(B408,Assumption!$A$10:$G$12,3,1)</f>
        <v>0</v>
      </c>
      <c r="I408" s="2" t="n">
        <f aca="false">F408+G408-H408</f>
        <v>0</v>
      </c>
      <c r="J408" s="32" t="n">
        <f aca="false">VLOOKUP(D408,Assumption!$O$3:$Q$103,IF('thong tin khach hang'!$B$3="Nam",2,3),0)/12*P408</f>
        <v>0</v>
      </c>
      <c r="K408" s="2" t="n">
        <v>20000</v>
      </c>
      <c r="L408" s="31" t="n">
        <f aca="false">ROUND($L$1*(E408+I408-J408-K408),0)</f>
        <v>152544894</v>
      </c>
      <c r="M408" s="31" t="n">
        <f aca="false">E408+I408-J408-K408+L408</f>
        <v>27131846594.887</v>
      </c>
      <c r="N408" s="32" t="n">
        <f aca="false">HLOOKUP(ROUND(AVERAGE(M396:M407)/10^6,0),Assumption!$B$2:$E$3,2,1)*MAX((AVERAGE(M396:M407)-250*10^6),0)</f>
        <v>149944020.004994</v>
      </c>
      <c r="O408" s="31" t="n">
        <f aca="false">M408+N408</f>
        <v>27281790614.892</v>
      </c>
      <c r="P408" s="31" t="n">
        <f aca="false">IF(A408=1,SA,MAX(0,SA-M407))</f>
        <v>0</v>
      </c>
      <c r="S408" s="2" t="n">
        <v>0</v>
      </c>
      <c r="T408" s="2" t="n">
        <v>0</v>
      </c>
      <c r="U408" s="2" t="n">
        <v>1</v>
      </c>
      <c r="V408" s="33" t="n">
        <v>1</v>
      </c>
    </row>
    <row r="409" customFormat="false" ht="15.75" hidden="false" customHeight="true" outlineLevel="0" collapsed="false">
      <c r="A409" s="2" t="n">
        <v>407</v>
      </c>
      <c r="B409" s="2" t="n">
        <v>34</v>
      </c>
      <c r="C409" s="2" t="n">
        <f aca="false">A409-(B409-1)*12</f>
        <v>11</v>
      </c>
      <c r="D409" s="2" t="n">
        <f aca="false">'thong tin khach hang'!$B$4+B409-1</f>
        <v>35</v>
      </c>
      <c r="E409" s="31" t="n">
        <f aca="false">IF(A409=1,0,O408)</f>
        <v>27281790614.892</v>
      </c>
      <c r="F409" s="2" t="n">
        <f aca="true">TP*VLOOKUP('thong tin khach hang'!$E$10,$X$2:$Z$5,3,0)*OFFSET($S409,0,VLOOKUP('thong tin khach hang'!$E$10,$X$2:$Z$5,2,0))</f>
        <v>0</v>
      </c>
      <c r="G409" s="2" t="n">
        <f aca="true">EP*VLOOKUP('thong tin khach hang'!$E$10,$X$2:$Z$5,3,0)*OFFSET($S409,0,VLOOKUP('thong tin khach hang'!$E$10,$X$2:$Z$5,2,0))</f>
        <v>0</v>
      </c>
      <c r="H409" s="2" t="n">
        <f aca="false">F409*HLOOKUP(B409,Assumption!$A$10:$G$12,2,1)+G409*HLOOKUP(B409,Assumption!$A$10:$G$12,3,1)</f>
        <v>0</v>
      </c>
      <c r="I409" s="2" t="n">
        <f aca="false">F409+G409-H409</f>
        <v>0</v>
      </c>
      <c r="J409" s="32" t="n">
        <f aca="false">VLOOKUP(D409,Assumption!$O$3:$Q$103,IF('thong tin khach hang'!$B$3="Nam",2,3),0)/12*P409</f>
        <v>0</v>
      </c>
      <c r="K409" s="2" t="n">
        <v>20000</v>
      </c>
      <c r="L409" s="31" t="n">
        <f aca="false">ROUND($L$1*(E409+I409-J409-K409),0)</f>
        <v>154255097</v>
      </c>
      <c r="M409" s="31" t="n">
        <f aca="false">E409+I409-J409-K409+L409</f>
        <v>27436025711.892</v>
      </c>
      <c r="N409" s="32" t="n">
        <f aca="false">HLOOKUP(ROUND(AVERAGE(M397:M408)/10^6,0),Assumption!$B$2:$E$3,2,1)*MAX((AVERAGE(M397:M408)-250*10^6),0)</f>
        <v>151670070.307352</v>
      </c>
      <c r="O409" s="31" t="n">
        <f aca="false">M409+N409</f>
        <v>27587695782.1994</v>
      </c>
      <c r="P409" s="31" t="n">
        <f aca="false">IF(A409=1,SA,MAX(0,SA-M408))</f>
        <v>0</v>
      </c>
      <c r="S409" s="2" t="n">
        <v>0</v>
      </c>
      <c r="T409" s="2" t="n">
        <v>0</v>
      </c>
      <c r="U409" s="2" t="n">
        <v>0</v>
      </c>
      <c r="V409" s="33" t="n">
        <v>1</v>
      </c>
    </row>
    <row r="410" customFormat="false" ht="15.75" hidden="false" customHeight="true" outlineLevel="0" collapsed="false">
      <c r="A410" s="2" t="n">
        <v>408</v>
      </c>
      <c r="B410" s="2" t="n">
        <v>34</v>
      </c>
      <c r="C410" s="2" t="n">
        <f aca="false">A410-(B410-1)*12</f>
        <v>12</v>
      </c>
      <c r="D410" s="2" t="n">
        <f aca="false">'thong tin khach hang'!$B$4+B410-1</f>
        <v>35</v>
      </c>
      <c r="E410" s="31" t="n">
        <f aca="false">IF(A410=1,0,O409)</f>
        <v>27587695782.1994</v>
      </c>
      <c r="F410" s="2" t="n">
        <f aca="true">TP*VLOOKUP('thong tin khach hang'!$E$10,$X$2:$Z$5,3,0)*OFFSET($S410,0,VLOOKUP('thong tin khach hang'!$E$10,$X$2:$Z$5,2,0))</f>
        <v>0</v>
      </c>
      <c r="G410" s="2" t="n">
        <f aca="true">EP*VLOOKUP('thong tin khach hang'!$E$10,$X$2:$Z$5,3,0)*OFFSET($S410,0,VLOOKUP('thong tin khach hang'!$E$10,$X$2:$Z$5,2,0))</f>
        <v>0</v>
      </c>
      <c r="H410" s="2" t="n">
        <f aca="false">F410*HLOOKUP(B410,Assumption!$A$10:$G$12,2,1)+G410*HLOOKUP(B410,Assumption!$A$10:$G$12,3,1)</f>
        <v>0</v>
      </c>
      <c r="I410" s="2" t="n">
        <f aca="false">F410+G410-H410</f>
        <v>0</v>
      </c>
      <c r="J410" s="32" t="n">
        <f aca="false">VLOOKUP(D410,Assumption!$O$3:$Q$103,IF('thong tin khach hang'!$B$3="Nam",2,3),0)/12*P410</f>
        <v>0</v>
      </c>
      <c r="K410" s="2" t="n">
        <v>20000</v>
      </c>
      <c r="L410" s="31" t="n">
        <f aca="false">ROUND($L$1*(E410+I410-J410-K410),0)</f>
        <v>155984730</v>
      </c>
      <c r="M410" s="31" t="n">
        <f aca="false">E410+I410-J410-K410+L410</f>
        <v>27743660512.1994</v>
      </c>
      <c r="N410" s="32" t="n">
        <f aca="false">HLOOKUP(ROUND(AVERAGE(M398:M409)/10^6,0),Assumption!$B$2:$E$3,2,1)*MAX((AVERAGE(M398:M409)-250*10^6),0)</f>
        <v>153415570.452211</v>
      </c>
      <c r="O410" s="31" t="n">
        <f aca="false">M410+N410</f>
        <v>27897076082.6516</v>
      </c>
      <c r="P410" s="31" t="n">
        <f aca="false">IF(A410=1,SA,MAX(0,SA-M409))</f>
        <v>0</v>
      </c>
      <c r="S410" s="2" t="n">
        <v>0</v>
      </c>
      <c r="T410" s="2" t="n">
        <v>0</v>
      </c>
      <c r="U410" s="2" t="n">
        <v>0</v>
      </c>
      <c r="V410" s="33" t="n">
        <v>1</v>
      </c>
    </row>
    <row r="411" customFormat="false" ht="15.75" hidden="false" customHeight="true" outlineLevel="0" collapsed="false">
      <c r="A411" s="2" t="n">
        <v>409</v>
      </c>
      <c r="B411" s="2" t="n">
        <v>35</v>
      </c>
      <c r="C411" s="2" t="n">
        <f aca="false">A411-(B411-1)*12</f>
        <v>1</v>
      </c>
      <c r="D411" s="2" t="n">
        <f aca="false">'thong tin khach hang'!$B$4+B411-1</f>
        <v>36</v>
      </c>
      <c r="E411" s="31" t="n">
        <f aca="false">IF(A411=1,0,O410)</f>
        <v>27897076082.6516</v>
      </c>
      <c r="F411" s="2" t="n">
        <f aca="true">TP*VLOOKUP('thong tin khach hang'!$E$10,$X$2:$Z$5,3,0)*OFFSET($S411,0,VLOOKUP('thong tin khach hang'!$E$10,$X$2:$Z$5,2,0))</f>
        <v>30000000</v>
      </c>
      <c r="G411" s="2" t="n">
        <f aca="true">EP*VLOOKUP('thong tin khach hang'!$E$10,$X$2:$Z$5,3,0)*OFFSET($S411,0,VLOOKUP('thong tin khach hang'!$E$10,$X$2:$Z$5,2,0))</f>
        <v>30000000</v>
      </c>
      <c r="H411" s="2" t="n">
        <f aca="false">F411*HLOOKUP(B411,Assumption!$A$10:$G$12,2,1)+G411*HLOOKUP(B411,Assumption!$A$10:$G$12,3,1)</f>
        <v>1500000</v>
      </c>
      <c r="I411" s="2" t="n">
        <f aca="false">F411+G411-H411</f>
        <v>58500000</v>
      </c>
      <c r="J411" s="32" t="n">
        <f aca="false">VLOOKUP(D411,Assumption!$O$3:$Q$103,IF('thong tin khach hang'!$B$3="Nam",2,3),0)/12*P411</f>
        <v>0</v>
      </c>
      <c r="K411" s="2" t="n">
        <v>20000</v>
      </c>
      <c r="L411" s="31" t="n">
        <f aca="false">ROUND($L$1*(E411+I411-J411-K411),0)</f>
        <v>158064778</v>
      </c>
      <c r="M411" s="31" t="n">
        <f aca="false">E411+I411-J411-K411+L411</f>
        <v>28113620860.6516</v>
      </c>
      <c r="N411" s="32" t="n">
        <f aca="false">HLOOKUP(ROUND(AVERAGE(M399:M410)/10^6,0),Assumption!$B$2:$E$3,2,1)*MAX((AVERAGE(M399:M410)-250*10^6),0)</f>
        <v>155180739.608698</v>
      </c>
      <c r="O411" s="31" t="n">
        <f aca="false">M411+N411</f>
        <v>28268801600.2603</v>
      </c>
      <c r="P411" s="31" t="n">
        <f aca="false">IF(A411=1,SA,MAX(0,SA-M410))</f>
        <v>0</v>
      </c>
      <c r="S411" s="2" t="n">
        <v>1</v>
      </c>
      <c r="T411" s="2" t="n">
        <v>1</v>
      </c>
      <c r="U411" s="2" t="n">
        <v>1</v>
      </c>
      <c r="V411" s="33" t="n">
        <v>1</v>
      </c>
    </row>
    <row r="412" customFormat="false" ht="15.75" hidden="false" customHeight="true" outlineLevel="0" collapsed="false">
      <c r="A412" s="2" t="n">
        <v>410</v>
      </c>
      <c r="B412" s="2" t="n">
        <v>35</v>
      </c>
      <c r="C412" s="2" t="n">
        <f aca="false">A412-(B412-1)*12</f>
        <v>2</v>
      </c>
      <c r="D412" s="2" t="n">
        <f aca="false">'thong tin khach hang'!$B$4+B412-1</f>
        <v>36</v>
      </c>
      <c r="E412" s="31" t="n">
        <f aca="false">IF(A412=1,0,O411)</f>
        <v>28268801600.2603</v>
      </c>
      <c r="F412" s="2" t="n">
        <f aca="true">TP*VLOOKUP('thong tin khach hang'!$E$10,$X$2:$Z$5,3,0)*OFFSET($S412,0,VLOOKUP('thong tin khach hang'!$E$10,$X$2:$Z$5,2,0))</f>
        <v>0</v>
      </c>
      <c r="G412" s="2" t="n">
        <f aca="true">EP*VLOOKUP('thong tin khach hang'!$E$10,$X$2:$Z$5,3,0)*OFFSET($S412,0,VLOOKUP('thong tin khach hang'!$E$10,$X$2:$Z$5,2,0))</f>
        <v>0</v>
      </c>
      <c r="H412" s="2" t="n">
        <f aca="false">F412*HLOOKUP(B412,Assumption!$A$10:$G$12,2,1)+G412*HLOOKUP(B412,Assumption!$A$10:$G$12,3,1)</f>
        <v>0</v>
      </c>
      <c r="I412" s="2" t="n">
        <f aca="false">F412+G412-H412</f>
        <v>0</v>
      </c>
      <c r="J412" s="32" t="n">
        <f aca="false">VLOOKUP(D412,Assumption!$O$3:$Q$103,IF('thong tin khach hang'!$B$3="Nam",2,3),0)/12*P412</f>
        <v>0</v>
      </c>
      <c r="K412" s="2" t="n">
        <v>20000</v>
      </c>
      <c r="L412" s="31" t="n">
        <f aca="false">ROUND($L$1*(E412+I412-J412-K412),0)</f>
        <v>159835801</v>
      </c>
      <c r="M412" s="31" t="n">
        <f aca="false">E412+I412-J412-K412+L412</f>
        <v>28428617401.2603</v>
      </c>
      <c r="N412" s="32" t="n">
        <f aca="false">HLOOKUP(ROUND(AVERAGE(M400:M411)/10^6,0),Assumption!$B$2:$E$3,2,1)*MAX((AVERAGE(M400:M411)-250*10^6),0)</f>
        <v>156965799.414991</v>
      </c>
      <c r="O412" s="31" t="n">
        <f aca="false">M412+N412</f>
        <v>28585583200.6753</v>
      </c>
      <c r="P412" s="31" t="n">
        <f aca="false">IF(A412=1,SA,MAX(0,SA-M411))</f>
        <v>0</v>
      </c>
      <c r="S412" s="2" t="n">
        <v>0</v>
      </c>
      <c r="T412" s="2" t="n">
        <v>0</v>
      </c>
      <c r="U412" s="2" t="n">
        <v>0</v>
      </c>
      <c r="V412" s="33" t="n">
        <v>1</v>
      </c>
    </row>
    <row r="413" customFormat="false" ht="15.75" hidden="false" customHeight="true" outlineLevel="0" collapsed="false">
      <c r="A413" s="2" t="n">
        <v>411</v>
      </c>
      <c r="B413" s="2" t="n">
        <v>35</v>
      </c>
      <c r="C413" s="2" t="n">
        <f aca="false">A413-(B413-1)*12</f>
        <v>3</v>
      </c>
      <c r="D413" s="2" t="n">
        <f aca="false">'thong tin khach hang'!$B$4+B413-1</f>
        <v>36</v>
      </c>
      <c r="E413" s="31" t="n">
        <f aca="false">IF(A413=1,0,O412)</f>
        <v>28585583200.6753</v>
      </c>
      <c r="F413" s="2" t="n">
        <f aca="true">TP*VLOOKUP('thong tin khach hang'!$E$10,$X$2:$Z$5,3,0)*OFFSET($S413,0,VLOOKUP('thong tin khach hang'!$E$10,$X$2:$Z$5,2,0))</f>
        <v>0</v>
      </c>
      <c r="G413" s="2" t="n">
        <f aca="true">EP*VLOOKUP('thong tin khach hang'!$E$10,$X$2:$Z$5,3,0)*OFFSET($S413,0,VLOOKUP('thong tin khach hang'!$E$10,$X$2:$Z$5,2,0))</f>
        <v>0</v>
      </c>
      <c r="H413" s="2" t="n">
        <f aca="false">F413*HLOOKUP(B413,Assumption!$A$10:$G$12,2,1)+G413*HLOOKUP(B413,Assumption!$A$10:$G$12,3,1)</f>
        <v>0</v>
      </c>
      <c r="I413" s="2" t="n">
        <f aca="false">F413+G413-H413</f>
        <v>0</v>
      </c>
      <c r="J413" s="32" t="n">
        <f aca="false">VLOOKUP(D413,Assumption!$O$3:$Q$103,IF('thong tin khach hang'!$B$3="Nam",2,3),0)/12*P413</f>
        <v>0</v>
      </c>
      <c r="K413" s="2" t="n">
        <v>20000</v>
      </c>
      <c r="L413" s="31" t="n">
        <f aca="false">ROUND($L$1*(E413+I413-J413-K413),0)</f>
        <v>161626930</v>
      </c>
      <c r="M413" s="31" t="n">
        <f aca="false">E413+I413-J413-K413+L413</f>
        <v>28747190130.6753</v>
      </c>
      <c r="N413" s="32" t="n">
        <f aca="false">HLOOKUP(ROUND(AVERAGE(M401:M412)/10^6,0),Assumption!$B$2:$E$3,2,1)*MAX((AVERAGE(M401:M412)-250*10^6),0)</f>
        <v>158770974.007111</v>
      </c>
      <c r="O413" s="31" t="n">
        <f aca="false">M413+N413</f>
        <v>28905961104.6824</v>
      </c>
      <c r="P413" s="31" t="n">
        <f aca="false">IF(A413=1,SA,MAX(0,SA-M412))</f>
        <v>0</v>
      </c>
      <c r="S413" s="2" t="n">
        <v>0</v>
      </c>
      <c r="T413" s="2" t="n">
        <v>0</v>
      </c>
      <c r="U413" s="2" t="n">
        <v>0</v>
      </c>
      <c r="V413" s="33" t="n">
        <v>1</v>
      </c>
    </row>
    <row r="414" customFormat="false" ht="15.75" hidden="false" customHeight="true" outlineLevel="0" collapsed="false">
      <c r="A414" s="2" t="n">
        <v>412</v>
      </c>
      <c r="B414" s="2" t="n">
        <v>35</v>
      </c>
      <c r="C414" s="2" t="n">
        <f aca="false">A414-(B414-1)*12</f>
        <v>4</v>
      </c>
      <c r="D414" s="2" t="n">
        <f aca="false">'thong tin khach hang'!$B$4+B414-1</f>
        <v>36</v>
      </c>
      <c r="E414" s="31" t="n">
        <f aca="false">IF(A414=1,0,O413)</f>
        <v>28905961104.6824</v>
      </c>
      <c r="F414" s="2" t="n">
        <f aca="true">TP*VLOOKUP('thong tin khach hang'!$E$10,$X$2:$Z$5,3,0)*OFFSET($S414,0,VLOOKUP('thong tin khach hang'!$E$10,$X$2:$Z$5,2,0))</f>
        <v>0</v>
      </c>
      <c r="G414" s="2" t="n">
        <f aca="true">EP*VLOOKUP('thong tin khach hang'!$E$10,$X$2:$Z$5,3,0)*OFFSET($S414,0,VLOOKUP('thong tin khach hang'!$E$10,$X$2:$Z$5,2,0))</f>
        <v>0</v>
      </c>
      <c r="H414" s="2" t="n">
        <f aca="false">F414*HLOOKUP(B414,Assumption!$A$10:$G$12,2,1)+G414*HLOOKUP(B414,Assumption!$A$10:$G$12,3,1)</f>
        <v>0</v>
      </c>
      <c r="I414" s="2" t="n">
        <f aca="false">F414+G414-H414</f>
        <v>0</v>
      </c>
      <c r="J414" s="32" t="n">
        <f aca="false">VLOOKUP(D414,Assumption!$O$3:$Q$103,IF('thong tin khach hang'!$B$3="Nam",2,3),0)/12*P414</f>
        <v>0</v>
      </c>
      <c r="K414" s="2" t="n">
        <v>20000</v>
      </c>
      <c r="L414" s="31" t="n">
        <f aca="false">ROUND($L$1*(E414+I414-J414-K414),0)</f>
        <v>163438394</v>
      </c>
      <c r="M414" s="31" t="n">
        <f aca="false">E414+I414-J414-K414+L414</f>
        <v>29069379498.6824</v>
      </c>
      <c r="N414" s="32" t="n">
        <f aca="false">HLOOKUP(ROUND(AVERAGE(M402:M413)/10^6,0),Assumption!$B$2:$E$3,2,1)*MAX((AVERAGE(M402:M413)-250*10^6),0)</f>
        <v>160596490.046864</v>
      </c>
      <c r="O414" s="31" t="n">
        <f aca="false">M414+N414</f>
        <v>29229975988.7292</v>
      </c>
      <c r="P414" s="31" t="n">
        <f aca="false">IF(A414=1,SA,MAX(0,SA-M413))</f>
        <v>0</v>
      </c>
      <c r="S414" s="2" t="n">
        <v>0</v>
      </c>
      <c r="T414" s="2" t="n">
        <v>0</v>
      </c>
      <c r="U414" s="2" t="n">
        <v>1</v>
      </c>
      <c r="V414" s="33" t="n">
        <v>1</v>
      </c>
    </row>
    <row r="415" customFormat="false" ht="15.75" hidden="false" customHeight="true" outlineLevel="0" collapsed="false">
      <c r="A415" s="2" t="n">
        <v>413</v>
      </c>
      <c r="B415" s="2" t="n">
        <v>35</v>
      </c>
      <c r="C415" s="2" t="n">
        <f aca="false">A415-(B415-1)*12</f>
        <v>5</v>
      </c>
      <c r="D415" s="2" t="n">
        <f aca="false">'thong tin khach hang'!$B$4+B415-1</f>
        <v>36</v>
      </c>
      <c r="E415" s="31" t="n">
        <f aca="false">IF(A415=1,0,O414)</f>
        <v>29229975988.7292</v>
      </c>
      <c r="F415" s="2" t="n">
        <f aca="true">TP*VLOOKUP('thong tin khach hang'!$E$10,$X$2:$Z$5,3,0)*OFFSET($S415,0,VLOOKUP('thong tin khach hang'!$E$10,$X$2:$Z$5,2,0))</f>
        <v>0</v>
      </c>
      <c r="G415" s="2" t="n">
        <f aca="true">EP*VLOOKUP('thong tin khach hang'!$E$10,$X$2:$Z$5,3,0)*OFFSET($S415,0,VLOOKUP('thong tin khach hang'!$E$10,$X$2:$Z$5,2,0))</f>
        <v>0</v>
      </c>
      <c r="H415" s="2" t="n">
        <f aca="false">F415*HLOOKUP(B415,Assumption!$A$10:$G$12,2,1)+G415*HLOOKUP(B415,Assumption!$A$10:$G$12,3,1)</f>
        <v>0</v>
      </c>
      <c r="I415" s="2" t="n">
        <f aca="false">F415+G415-H415</f>
        <v>0</v>
      </c>
      <c r="J415" s="32" t="n">
        <f aca="false">VLOOKUP(D415,Assumption!$O$3:$Q$103,IF('thong tin khach hang'!$B$3="Nam",2,3),0)/12*P415</f>
        <v>0</v>
      </c>
      <c r="K415" s="2" t="n">
        <v>20000</v>
      </c>
      <c r="L415" s="31" t="n">
        <f aca="false">ROUND($L$1*(E415+I415-J415-K415),0)</f>
        <v>165270421</v>
      </c>
      <c r="M415" s="31" t="n">
        <f aca="false">E415+I415-J415-K415+L415</f>
        <v>29395226409.7292</v>
      </c>
      <c r="N415" s="32" t="n">
        <f aca="false">HLOOKUP(ROUND(AVERAGE(M403:M414)/10^6,0),Assumption!$B$2:$E$3,2,1)*MAX((AVERAGE(M403:M414)-250*10^6),0)</f>
        <v>162442576.750436</v>
      </c>
      <c r="O415" s="31" t="n">
        <f aca="false">M415+N415</f>
        <v>29557668986.4797</v>
      </c>
      <c r="P415" s="31" t="n">
        <f aca="false">IF(A415=1,SA,MAX(0,SA-M414))</f>
        <v>0</v>
      </c>
      <c r="S415" s="2" t="n">
        <v>0</v>
      </c>
      <c r="T415" s="2" t="n">
        <v>0</v>
      </c>
      <c r="U415" s="2" t="n">
        <v>0</v>
      </c>
      <c r="V415" s="33" t="n">
        <v>1</v>
      </c>
    </row>
    <row r="416" customFormat="false" ht="15.75" hidden="false" customHeight="true" outlineLevel="0" collapsed="false">
      <c r="A416" s="2" t="n">
        <v>414</v>
      </c>
      <c r="B416" s="2" t="n">
        <v>35</v>
      </c>
      <c r="C416" s="2" t="n">
        <f aca="false">A416-(B416-1)*12</f>
        <v>6</v>
      </c>
      <c r="D416" s="2" t="n">
        <f aca="false">'thong tin khach hang'!$B$4+B416-1</f>
        <v>36</v>
      </c>
      <c r="E416" s="31" t="n">
        <f aca="false">IF(A416=1,0,O415)</f>
        <v>29557668986.4797</v>
      </c>
      <c r="F416" s="2" t="n">
        <f aca="true">TP*VLOOKUP('thong tin khach hang'!$E$10,$X$2:$Z$5,3,0)*OFFSET($S416,0,VLOOKUP('thong tin khach hang'!$E$10,$X$2:$Z$5,2,0))</f>
        <v>0</v>
      </c>
      <c r="G416" s="2" t="n">
        <f aca="true">EP*VLOOKUP('thong tin khach hang'!$E$10,$X$2:$Z$5,3,0)*OFFSET($S416,0,VLOOKUP('thong tin khach hang'!$E$10,$X$2:$Z$5,2,0))</f>
        <v>0</v>
      </c>
      <c r="H416" s="2" t="n">
        <f aca="false">F416*HLOOKUP(B416,Assumption!$A$10:$G$12,2,1)+G416*HLOOKUP(B416,Assumption!$A$10:$G$12,3,1)</f>
        <v>0</v>
      </c>
      <c r="I416" s="2" t="n">
        <f aca="false">F416+G416-H416</f>
        <v>0</v>
      </c>
      <c r="J416" s="32" t="n">
        <f aca="false">VLOOKUP(D416,Assumption!$O$3:$Q$103,IF('thong tin khach hang'!$B$3="Nam",2,3),0)/12*P416</f>
        <v>0</v>
      </c>
      <c r="K416" s="2" t="n">
        <v>20000</v>
      </c>
      <c r="L416" s="31" t="n">
        <f aca="false">ROUND($L$1*(E416+I416-J416-K416),0)</f>
        <v>167123245</v>
      </c>
      <c r="M416" s="31" t="n">
        <f aca="false">E416+I416-J416-K416+L416</f>
        <v>29724772231.4797</v>
      </c>
      <c r="N416" s="32" t="n">
        <f aca="false">HLOOKUP(ROUND(AVERAGE(M404:M415)/10^6,0),Assumption!$B$2:$E$3,2,1)*MAX((AVERAGE(M404:M415)-250*10^6),0)</f>
        <v>164309465.91616</v>
      </c>
      <c r="O416" s="31" t="n">
        <f aca="false">M416+N416</f>
        <v>29889081697.3958</v>
      </c>
      <c r="P416" s="31" t="n">
        <f aca="false">IF(A416=1,SA,MAX(0,SA-M415))</f>
        <v>0</v>
      </c>
      <c r="S416" s="2" t="n">
        <v>0</v>
      </c>
      <c r="T416" s="2" t="n">
        <v>0</v>
      </c>
      <c r="U416" s="2" t="n">
        <v>0</v>
      </c>
      <c r="V416" s="33" t="n">
        <v>1</v>
      </c>
    </row>
    <row r="417" customFormat="false" ht="15.75" hidden="false" customHeight="true" outlineLevel="0" collapsed="false">
      <c r="A417" s="2" t="n">
        <v>415</v>
      </c>
      <c r="B417" s="2" t="n">
        <v>35</v>
      </c>
      <c r="C417" s="2" t="n">
        <f aca="false">A417-(B417-1)*12</f>
        <v>7</v>
      </c>
      <c r="D417" s="2" t="n">
        <f aca="false">'thong tin khach hang'!$B$4+B417-1</f>
        <v>36</v>
      </c>
      <c r="E417" s="31" t="n">
        <f aca="false">IF(A417=1,0,O416)</f>
        <v>29889081697.3958</v>
      </c>
      <c r="F417" s="2" t="n">
        <f aca="true">TP*VLOOKUP('thong tin khach hang'!$E$10,$X$2:$Z$5,3,0)*OFFSET($S417,0,VLOOKUP('thong tin khach hang'!$E$10,$X$2:$Z$5,2,0))</f>
        <v>0</v>
      </c>
      <c r="G417" s="2" t="n">
        <f aca="true">EP*VLOOKUP('thong tin khach hang'!$E$10,$X$2:$Z$5,3,0)*OFFSET($S417,0,VLOOKUP('thong tin khach hang'!$E$10,$X$2:$Z$5,2,0))</f>
        <v>0</v>
      </c>
      <c r="H417" s="2" t="n">
        <f aca="false">F417*HLOOKUP(B417,Assumption!$A$10:$G$12,2,1)+G417*HLOOKUP(B417,Assumption!$A$10:$G$12,3,1)</f>
        <v>0</v>
      </c>
      <c r="I417" s="2" t="n">
        <f aca="false">F417+G417-H417</f>
        <v>0</v>
      </c>
      <c r="J417" s="32" t="n">
        <f aca="false">VLOOKUP(D417,Assumption!$O$3:$Q$103,IF('thong tin khach hang'!$B$3="Nam",2,3),0)/12*P417</f>
        <v>0</v>
      </c>
      <c r="K417" s="2" t="n">
        <v>20000</v>
      </c>
      <c r="L417" s="31" t="n">
        <f aca="false">ROUND($L$1*(E417+I417-J417-K417),0)</f>
        <v>168997100</v>
      </c>
      <c r="M417" s="31" t="n">
        <f aca="false">E417+I417-J417-K417+L417</f>
        <v>30058058797.3958</v>
      </c>
      <c r="N417" s="32" t="n">
        <f aca="false">HLOOKUP(ROUND(AVERAGE(M405:M416)/10^6,0),Assumption!$B$2:$E$3,2,1)*MAX((AVERAGE(M405:M416)-250*10^6),0)</f>
        <v>166197391.954927</v>
      </c>
      <c r="O417" s="31" t="n">
        <f aca="false">M417+N417</f>
        <v>30224256189.3507</v>
      </c>
      <c r="P417" s="31" t="n">
        <f aca="false">IF(A417=1,SA,MAX(0,SA-M416))</f>
        <v>0</v>
      </c>
      <c r="S417" s="2" t="n">
        <v>0</v>
      </c>
      <c r="T417" s="2" t="n">
        <v>1</v>
      </c>
      <c r="U417" s="2" t="n">
        <v>1</v>
      </c>
      <c r="V417" s="33" t="n">
        <v>1</v>
      </c>
    </row>
    <row r="418" customFormat="false" ht="15.75" hidden="false" customHeight="true" outlineLevel="0" collapsed="false">
      <c r="A418" s="2" t="n">
        <v>416</v>
      </c>
      <c r="B418" s="2" t="n">
        <v>35</v>
      </c>
      <c r="C418" s="2" t="n">
        <f aca="false">A418-(B418-1)*12</f>
        <v>8</v>
      </c>
      <c r="D418" s="2" t="n">
        <f aca="false">'thong tin khach hang'!$B$4+B418-1</f>
        <v>36</v>
      </c>
      <c r="E418" s="31" t="n">
        <f aca="false">IF(A418=1,0,O417)</f>
        <v>30224256189.3507</v>
      </c>
      <c r="F418" s="2" t="n">
        <f aca="true">TP*VLOOKUP('thong tin khach hang'!$E$10,$X$2:$Z$5,3,0)*OFFSET($S418,0,VLOOKUP('thong tin khach hang'!$E$10,$X$2:$Z$5,2,0))</f>
        <v>0</v>
      </c>
      <c r="G418" s="2" t="n">
        <f aca="true">EP*VLOOKUP('thong tin khach hang'!$E$10,$X$2:$Z$5,3,0)*OFFSET($S418,0,VLOOKUP('thong tin khach hang'!$E$10,$X$2:$Z$5,2,0))</f>
        <v>0</v>
      </c>
      <c r="H418" s="2" t="n">
        <f aca="false">F418*HLOOKUP(B418,Assumption!$A$10:$G$12,2,1)+G418*HLOOKUP(B418,Assumption!$A$10:$G$12,3,1)</f>
        <v>0</v>
      </c>
      <c r="I418" s="2" t="n">
        <f aca="false">F418+G418-H418</f>
        <v>0</v>
      </c>
      <c r="J418" s="32" t="n">
        <f aca="false">VLOOKUP(D418,Assumption!$O$3:$Q$103,IF('thong tin khach hang'!$B$3="Nam",2,3),0)/12*P418</f>
        <v>0</v>
      </c>
      <c r="K418" s="2" t="n">
        <v>20000</v>
      </c>
      <c r="L418" s="31" t="n">
        <f aca="false">ROUND($L$1*(E418+I418-J418-K418),0)</f>
        <v>170892226</v>
      </c>
      <c r="M418" s="31" t="n">
        <f aca="false">E418+I418-J418-K418+L418</f>
        <v>30395128415.3508</v>
      </c>
      <c r="N418" s="32" t="n">
        <f aca="false">HLOOKUP(ROUND(AVERAGE(M406:M417)/10^6,0),Assumption!$B$2:$E$3,2,1)*MAX((AVERAGE(M406:M417)-250*10^6),0)</f>
        <v>168106591.918777</v>
      </c>
      <c r="O418" s="31" t="n">
        <f aca="false">M418+N418</f>
        <v>30563235007.2695</v>
      </c>
      <c r="P418" s="31" t="n">
        <f aca="false">IF(A418=1,SA,MAX(0,SA-M417))</f>
        <v>0</v>
      </c>
      <c r="S418" s="2" t="n">
        <v>0</v>
      </c>
      <c r="T418" s="2" t="n">
        <v>0</v>
      </c>
      <c r="U418" s="2" t="n">
        <v>0</v>
      </c>
      <c r="V418" s="33" t="n">
        <v>1</v>
      </c>
    </row>
    <row r="419" customFormat="false" ht="15.75" hidden="false" customHeight="true" outlineLevel="0" collapsed="false">
      <c r="A419" s="2" t="n">
        <v>417</v>
      </c>
      <c r="B419" s="2" t="n">
        <v>35</v>
      </c>
      <c r="C419" s="2" t="n">
        <f aca="false">A419-(B419-1)*12</f>
        <v>9</v>
      </c>
      <c r="D419" s="2" t="n">
        <f aca="false">'thong tin khach hang'!$B$4+B419-1</f>
        <v>36</v>
      </c>
      <c r="E419" s="31" t="n">
        <f aca="false">IF(A419=1,0,O418)</f>
        <v>30563235007.2695</v>
      </c>
      <c r="F419" s="2" t="n">
        <f aca="true">TP*VLOOKUP('thong tin khach hang'!$E$10,$X$2:$Z$5,3,0)*OFFSET($S419,0,VLOOKUP('thong tin khach hang'!$E$10,$X$2:$Z$5,2,0))</f>
        <v>0</v>
      </c>
      <c r="G419" s="2" t="n">
        <f aca="true">EP*VLOOKUP('thong tin khach hang'!$E$10,$X$2:$Z$5,3,0)*OFFSET($S419,0,VLOOKUP('thong tin khach hang'!$E$10,$X$2:$Z$5,2,0))</f>
        <v>0</v>
      </c>
      <c r="H419" s="2" t="n">
        <f aca="false">F419*HLOOKUP(B419,Assumption!$A$10:$G$12,2,1)+G419*HLOOKUP(B419,Assumption!$A$10:$G$12,3,1)</f>
        <v>0</v>
      </c>
      <c r="I419" s="2" t="n">
        <f aca="false">F419+G419-H419</f>
        <v>0</v>
      </c>
      <c r="J419" s="32" t="n">
        <f aca="false">VLOOKUP(D419,Assumption!$O$3:$Q$103,IF('thong tin khach hang'!$B$3="Nam",2,3),0)/12*P419</f>
        <v>0</v>
      </c>
      <c r="K419" s="2" t="n">
        <v>20000</v>
      </c>
      <c r="L419" s="31" t="n">
        <f aca="false">ROUND($L$1*(E419+I419-J419-K419),0)</f>
        <v>172808861</v>
      </c>
      <c r="M419" s="31" t="n">
        <f aca="false">E419+I419-J419-K419+L419</f>
        <v>30736023868.2695</v>
      </c>
      <c r="N419" s="32" t="n">
        <f aca="false">HLOOKUP(ROUND(AVERAGE(M407:M418)/10^6,0),Assumption!$B$2:$E$3,2,1)*MAX((AVERAGE(M407:M418)-250*10^6),0)</f>
        <v>170037305.531136</v>
      </c>
      <c r="O419" s="31" t="n">
        <f aca="false">M419+N419</f>
        <v>30906061173.8007</v>
      </c>
      <c r="P419" s="31" t="n">
        <f aca="false">IF(A419=1,SA,MAX(0,SA-M418))</f>
        <v>0</v>
      </c>
      <c r="S419" s="2" t="n">
        <v>0</v>
      </c>
      <c r="T419" s="2" t="n">
        <v>0</v>
      </c>
      <c r="U419" s="2" t="n">
        <v>0</v>
      </c>
      <c r="V419" s="33" t="n">
        <v>1</v>
      </c>
    </row>
    <row r="420" customFormat="false" ht="15.75" hidden="false" customHeight="true" outlineLevel="0" collapsed="false">
      <c r="A420" s="2" t="n">
        <v>418</v>
      </c>
      <c r="B420" s="2" t="n">
        <v>35</v>
      </c>
      <c r="C420" s="2" t="n">
        <f aca="false">A420-(B420-1)*12</f>
        <v>10</v>
      </c>
      <c r="D420" s="2" t="n">
        <f aca="false">'thong tin khach hang'!$B$4+B420-1</f>
        <v>36</v>
      </c>
      <c r="E420" s="31" t="n">
        <f aca="false">IF(A420=1,0,O419)</f>
        <v>30906061173.8007</v>
      </c>
      <c r="F420" s="2" t="n">
        <f aca="true">TP*VLOOKUP('thong tin khach hang'!$E$10,$X$2:$Z$5,3,0)*OFFSET($S420,0,VLOOKUP('thong tin khach hang'!$E$10,$X$2:$Z$5,2,0))</f>
        <v>0</v>
      </c>
      <c r="G420" s="2" t="n">
        <f aca="true">EP*VLOOKUP('thong tin khach hang'!$E$10,$X$2:$Z$5,3,0)*OFFSET($S420,0,VLOOKUP('thong tin khach hang'!$E$10,$X$2:$Z$5,2,0))</f>
        <v>0</v>
      </c>
      <c r="H420" s="2" t="n">
        <f aca="false">F420*HLOOKUP(B420,Assumption!$A$10:$G$12,2,1)+G420*HLOOKUP(B420,Assumption!$A$10:$G$12,3,1)</f>
        <v>0</v>
      </c>
      <c r="I420" s="2" t="n">
        <f aca="false">F420+G420-H420</f>
        <v>0</v>
      </c>
      <c r="J420" s="32" t="n">
        <f aca="false">VLOOKUP(D420,Assumption!$O$3:$Q$103,IF('thong tin khach hang'!$B$3="Nam",2,3),0)/12*P420</f>
        <v>0</v>
      </c>
      <c r="K420" s="2" t="n">
        <v>20000</v>
      </c>
      <c r="L420" s="31" t="n">
        <f aca="false">ROUND($L$1*(E420+I420-J420-K420),0)</f>
        <v>174747250</v>
      </c>
      <c r="M420" s="31" t="n">
        <f aca="false">E420+I420-J420-K420+L420</f>
        <v>31080788423.8007</v>
      </c>
      <c r="N420" s="32" t="n">
        <f aca="false">HLOOKUP(ROUND(AVERAGE(M408:M419)/10^6,0),Assumption!$B$2:$E$3,2,1)*MAX((AVERAGE(M408:M419)-250*10^6),0)</f>
        <v>171989775.216236</v>
      </c>
      <c r="O420" s="31" t="n">
        <f aca="false">M420+N420</f>
        <v>31252778199.0169</v>
      </c>
      <c r="P420" s="31" t="n">
        <f aca="false">IF(A420=1,SA,MAX(0,SA-M419))</f>
        <v>0</v>
      </c>
      <c r="S420" s="2" t="n">
        <v>0</v>
      </c>
      <c r="T420" s="2" t="n">
        <v>0</v>
      </c>
      <c r="U420" s="2" t="n">
        <v>1</v>
      </c>
      <c r="V420" s="33" t="n">
        <v>1</v>
      </c>
    </row>
    <row r="421" customFormat="false" ht="15.75" hidden="false" customHeight="true" outlineLevel="0" collapsed="false">
      <c r="A421" s="2" t="n">
        <v>419</v>
      </c>
      <c r="B421" s="2" t="n">
        <v>35</v>
      </c>
      <c r="C421" s="2" t="n">
        <f aca="false">A421-(B421-1)*12</f>
        <v>11</v>
      </c>
      <c r="D421" s="2" t="n">
        <f aca="false">'thong tin khach hang'!$B$4+B421-1</f>
        <v>36</v>
      </c>
      <c r="E421" s="31" t="n">
        <f aca="false">IF(A421=1,0,O420)</f>
        <v>31252778199.0169</v>
      </c>
      <c r="F421" s="2" t="n">
        <f aca="true">TP*VLOOKUP('thong tin khach hang'!$E$10,$X$2:$Z$5,3,0)*OFFSET($S421,0,VLOOKUP('thong tin khach hang'!$E$10,$X$2:$Z$5,2,0))</f>
        <v>0</v>
      </c>
      <c r="G421" s="2" t="n">
        <f aca="true">EP*VLOOKUP('thong tin khach hang'!$E$10,$X$2:$Z$5,3,0)*OFFSET($S421,0,VLOOKUP('thong tin khach hang'!$E$10,$X$2:$Z$5,2,0))</f>
        <v>0</v>
      </c>
      <c r="H421" s="2" t="n">
        <f aca="false">F421*HLOOKUP(B421,Assumption!$A$10:$G$12,2,1)+G421*HLOOKUP(B421,Assumption!$A$10:$G$12,3,1)</f>
        <v>0</v>
      </c>
      <c r="I421" s="2" t="n">
        <f aca="false">F421+G421-H421</f>
        <v>0</v>
      </c>
      <c r="J421" s="32" t="n">
        <f aca="false">VLOOKUP(D421,Assumption!$O$3:$Q$103,IF('thong tin khach hang'!$B$3="Nam",2,3),0)/12*P421</f>
        <v>0</v>
      </c>
      <c r="K421" s="2" t="n">
        <v>20000</v>
      </c>
      <c r="L421" s="31" t="n">
        <f aca="false">ROUND($L$1*(E421+I421-J421-K421),0)</f>
        <v>176707639</v>
      </c>
      <c r="M421" s="31" t="n">
        <f aca="false">E421+I421-J421-K421+L421</f>
        <v>31429465838.0169</v>
      </c>
      <c r="N421" s="32" t="n">
        <f aca="false">HLOOKUP(ROUND(AVERAGE(M409:M420)/10^6,0),Assumption!$B$2:$E$3,2,1)*MAX((AVERAGE(M409:M420)-250*10^6),0)</f>
        <v>173964246.130693</v>
      </c>
      <c r="O421" s="31" t="n">
        <f aca="false">M421+N421</f>
        <v>31603430084.1476</v>
      </c>
      <c r="P421" s="31" t="n">
        <f aca="false">IF(A421=1,SA,MAX(0,SA-M420))</f>
        <v>0</v>
      </c>
      <c r="S421" s="2" t="n">
        <v>0</v>
      </c>
      <c r="T421" s="2" t="n">
        <v>0</v>
      </c>
      <c r="U421" s="2" t="n">
        <v>0</v>
      </c>
      <c r="V421" s="33" t="n">
        <v>1</v>
      </c>
    </row>
    <row r="422" customFormat="false" ht="15.75" hidden="false" customHeight="true" outlineLevel="0" collapsed="false">
      <c r="A422" s="2" t="n">
        <v>420</v>
      </c>
      <c r="B422" s="2" t="n">
        <v>35</v>
      </c>
      <c r="C422" s="2" t="n">
        <f aca="false">A422-(B422-1)*12</f>
        <v>12</v>
      </c>
      <c r="D422" s="2" t="n">
        <f aca="false">'thong tin khach hang'!$B$4+B422-1</f>
        <v>36</v>
      </c>
      <c r="E422" s="31" t="n">
        <f aca="false">IF(A422=1,0,O421)</f>
        <v>31603430084.1476</v>
      </c>
      <c r="F422" s="2" t="n">
        <f aca="true">TP*VLOOKUP('thong tin khach hang'!$E$10,$X$2:$Z$5,3,0)*OFFSET($S422,0,VLOOKUP('thong tin khach hang'!$E$10,$X$2:$Z$5,2,0))</f>
        <v>0</v>
      </c>
      <c r="G422" s="2" t="n">
        <f aca="true">EP*VLOOKUP('thong tin khach hang'!$E$10,$X$2:$Z$5,3,0)*OFFSET($S422,0,VLOOKUP('thong tin khach hang'!$E$10,$X$2:$Z$5,2,0))</f>
        <v>0</v>
      </c>
      <c r="H422" s="2" t="n">
        <f aca="false">F422*HLOOKUP(B422,Assumption!$A$10:$G$12,2,1)+G422*HLOOKUP(B422,Assumption!$A$10:$G$12,3,1)</f>
        <v>0</v>
      </c>
      <c r="I422" s="2" t="n">
        <f aca="false">F422+G422-H422</f>
        <v>0</v>
      </c>
      <c r="J422" s="32" t="n">
        <f aca="false">VLOOKUP(D422,Assumption!$O$3:$Q$103,IF('thong tin khach hang'!$B$3="Nam",2,3),0)/12*P422</f>
        <v>0</v>
      </c>
      <c r="K422" s="2" t="n">
        <v>20000</v>
      </c>
      <c r="L422" s="31" t="n">
        <f aca="false">ROUND($L$1*(E422+I422-J422-K422),0)</f>
        <v>178690275</v>
      </c>
      <c r="M422" s="31" t="n">
        <f aca="false">E422+I422-J422-K422+L422</f>
        <v>31782100359.1476</v>
      </c>
      <c r="N422" s="32" t="n">
        <f aca="false">HLOOKUP(ROUND(AVERAGE(M410:M421)/10^6,0),Assumption!$B$2:$E$3,2,1)*MAX((AVERAGE(M410:M421)-250*10^6),0)</f>
        <v>175960966.193756</v>
      </c>
      <c r="O422" s="31" t="n">
        <f aca="false">M422+N422</f>
        <v>31958061325.3413</v>
      </c>
      <c r="P422" s="31" t="n">
        <f aca="false">IF(A422=1,SA,MAX(0,SA-M421))</f>
        <v>0</v>
      </c>
      <c r="S422" s="2" t="n">
        <v>0</v>
      </c>
      <c r="T422" s="2" t="n">
        <v>0</v>
      </c>
      <c r="U422" s="2" t="n">
        <v>0</v>
      </c>
      <c r="V422" s="33" t="n">
        <v>1</v>
      </c>
    </row>
    <row r="423" customFormat="false" ht="15.75" hidden="false" customHeight="true" outlineLevel="0" collapsed="false">
      <c r="A423" s="2" t="n">
        <v>421</v>
      </c>
      <c r="B423" s="2" t="n">
        <v>36</v>
      </c>
      <c r="C423" s="2" t="n">
        <f aca="false">A423-(B423-1)*12</f>
        <v>1</v>
      </c>
      <c r="D423" s="2" t="n">
        <f aca="false">'thong tin khach hang'!$B$4+B423-1</f>
        <v>37</v>
      </c>
      <c r="E423" s="31" t="n">
        <f aca="false">IF(A423=1,0,O422)</f>
        <v>31958061325.3413</v>
      </c>
      <c r="F423" s="2" t="n">
        <f aca="true">TP*VLOOKUP('thong tin khach hang'!$E$10,$X$2:$Z$5,3,0)*OFFSET($S423,0,VLOOKUP('thong tin khach hang'!$E$10,$X$2:$Z$5,2,0))</f>
        <v>30000000</v>
      </c>
      <c r="G423" s="2" t="n">
        <f aca="true">EP*VLOOKUP('thong tin khach hang'!$E$10,$X$2:$Z$5,3,0)*OFFSET($S423,0,VLOOKUP('thong tin khach hang'!$E$10,$X$2:$Z$5,2,0))</f>
        <v>30000000</v>
      </c>
      <c r="H423" s="2" t="n">
        <f aca="false">F423*HLOOKUP(B423,Assumption!$A$10:$G$12,2,1)+G423*HLOOKUP(B423,Assumption!$A$10:$G$12,3,1)</f>
        <v>1500000</v>
      </c>
      <c r="I423" s="2" t="n">
        <f aca="false">F423+G423-H423</f>
        <v>58500000</v>
      </c>
      <c r="J423" s="32" t="n">
        <f aca="false">VLOOKUP(D423,Assumption!$O$3:$Q$103,IF('thong tin khach hang'!$B$3="Nam",2,3),0)/12*P423</f>
        <v>0</v>
      </c>
      <c r="K423" s="2" t="n">
        <v>20000</v>
      </c>
      <c r="L423" s="31" t="n">
        <f aca="false">ROUND($L$1*(E423+I423-J423-K423),0)</f>
        <v>181026179</v>
      </c>
      <c r="M423" s="31" t="n">
        <f aca="false">E423+I423-J423-K423+L423</f>
        <v>32197567504.3413</v>
      </c>
      <c r="N423" s="32" t="n">
        <f aca="false">HLOOKUP(ROUND(AVERAGE(M411:M422)/10^6,0),Assumption!$B$2:$E$3,2,1)*MAX((AVERAGE(M411:M422)-250*10^6),0)</f>
        <v>177980186.11723</v>
      </c>
      <c r="O423" s="31" t="n">
        <f aca="false">M423+N423</f>
        <v>32375547690.4586</v>
      </c>
      <c r="P423" s="31" t="n">
        <f aca="false">IF(A423=1,SA,MAX(0,SA-M422))</f>
        <v>0</v>
      </c>
      <c r="S423" s="2" t="n">
        <v>1</v>
      </c>
      <c r="T423" s="2" t="n">
        <v>1</v>
      </c>
      <c r="U423" s="2" t="n">
        <v>1</v>
      </c>
      <c r="V423" s="33" t="n">
        <v>1</v>
      </c>
    </row>
    <row r="424" customFormat="false" ht="15.75" hidden="false" customHeight="true" outlineLevel="0" collapsed="false">
      <c r="A424" s="2" t="n">
        <v>422</v>
      </c>
      <c r="B424" s="2" t="n">
        <v>36</v>
      </c>
      <c r="C424" s="2" t="n">
        <f aca="false">A424-(B424-1)*12</f>
        <v>2</v>
      </c>
      <c r="D424" s="2" t="n">
        <f aca="false">'thong tin khach hang'!$B$4+B424-1</f>
        <v>37</v>
      </c>
      <c r="E424" s="31" t="n">
        <f aca="false">IF(A424=1,0,O423)</f>
        <v>32375547690.4586</v>
      </c>
      <c r="F424" s="2" t="n">
        <f aca="true">TP*VLOOKUP('thong tin khach hang'!$E$10,$X$2:$Z$5,3,0)*OFFSET($S424,0,VLOOKUP('thong tin khach hang'!$E$10,$X$2:$Z$5,2,0))</f>
        <v>0</v>
      </c>
      <c r="G424" s="2" t="n">
        <f aca="true">EP*VLOOKUP('thong tin khach hang'!$E$10,$X$2:$Z$5,3,0)*OFFSET($S424,0,VLOOKUP('thong tin khach hang'!$E$10,$X$2:$Z$5,2,0))</f>
        <v>0</v>
      </c>
      <c r="H424" s="2" t="n">
        <f aca="false">F424*HLOOKUP(B424,Assumption!$A$10:$G$12,2,1)+G424*HLOOKUP(B424,Assumption!$A$10:$G$12,3,1)</f>
        <v>0</v>
      </c>
      <c r="I424" s="2" t="n">
        <f aca="false">F424+G424-H424</f>
        <v>0</v>
      </c>
      <c r="J424" s="32" t="n">
        <f aca="false">VLOOKUP(D424,Assumption!$O$3:$Q$103,IF('thong tin khach hang'!$B$3="Nam",2,3),0)/12*P424</f>
        <v>0</v>
      </c>
      <c r="K424" s="2" t="n">
        <v>20000</v>
      </c>
      <c r="L424" s="31" t="n">
        <f aca="false">ROUND($L$1*(E424+I424-J424-K424),0)</f>
        <v>183055941</v>
      </c>
      <c r="M424" s="31" t="n">
        <f aca="false">E424+I424-J424-K424+L424</f>
        <v>32558583631.4586</v>
      </c>
      <c r="N424" s="32" t="n">
        <f aca="false">HLOOKUP(ROUND(AVERAGE(M412:M423)/10^6,0),Assumption!$B$2:$E$3,2,1)*MAX((AVERAGE(M412:M423)-250*10^6),0)</f>
        <v>180022159.439075</v>
      </c>
      <c r="O424" s="31" t="n">
        <f aca="false">M424+N424</f>
        <v>32738605790.8976</v>
      </c>
      <c r="P424" s="31" t="n">
        <f aca="false">IF(A424=1,SA,MAX(0,SA-M423))</f>
        <v>0</v>
      </c>
      <c r="S424" s="2" t="n">
        <v>0</v>
      </c>
      <c r="T424" s="2" t="n">
        <v>0</v>
      </c>
      <c r="U424" s="2" t="n">
        <v>0</v>
      </c>
      <c r="V424" s="33" t="n">
        <v>1</v>
      </c>
    </row>
    <row r="425" customFormat="false" ht="15.75" hidden="false" customHeight="true" outlineLevel="0" collapsed="false">
      <c r="A425" s="2" t="n">
        <v>423</v>
      </c>
      <c r="B425" s="2" t="n">
        <v>36</v>
      </c>
      <c r="C425" s="2" t="n">
        <f aca="false">A425-(B425-1)*12</f>
        <v>3</v>
      </c>
      <c r="D425" s="2" t="n">
        <f aca="false">'thong tin khach hang'!$B$4+B425-1</f>
        <v>37</v>
      </c>
      <c r="E425" s="31" t="n">
        <f aca="false">IF(A425=1,0,O424)</f>
        <v>32738605790.8976</v>
      </c>
      <c r="F425" s="2" t="n">
        <f aca="true">TP*VLOOKUP('thong tin khach hang'!$E$10,$X$2:$Z$5,3,0)*OFFSET($S425,0,VLOOKUP('thong tin khach hang'!$E$10,$X$2:$Z$5,2,0))</f>
        <v>0</v>
      </c>
      <c r="G425" s="2" t="n">
        <f aca="true">EP*VLOOKUP('thong tin khach hang'!$E$10,$X$2:$Z$5,3,0)*OFFSET($S425,0,VLOOKUP('thong tin khach hang'!$E$10,$X$2:$Z$5,2,0))</f>
        <v>0</v>
      </c>
      <c r="H425" s="2" t="n">
        <f aca="false">F425*HLOOKUP(B425,Assumption!$A$10:$G$12,2,1)+G425*HLOOKUP(B425,Assumption!$A$10:$G$12,3,1)</f>
        <v>0</v>
      </c>
      <c r="I425" s="2" t="n">
        <f aca="false">F425+G425-H425</f>
        <v>0</v>
      </c>
      <c r="J425" s="32" t="n">
        <f aca="false">VLOOKUP(D425,Assumption!$O$3:$Q$103,IF('thong tin khach hang'!$B$3="Nam",2,3),0)/12*P425</f>
        <v>0</v>
      </c>
      <c r="K425" s="2" t="n">
        <v>20000</v>
      </c>
      <c r="L425" s="31" t="n">
        <f aca="false">ROUND($L$1*(E425+I425-J425-K425),0)</f>
        <v>185108724</v>
      </c>
      <c r="M425" s="31" t="n">
        <f aca="false">E425+I425-J425-K425+L425</f>
        <v>32923694514.8976</v>
      </c>
      <c r="N425" s="32" t="n">
        <f aca="false">HLOOKUP(ROUND(AVERAGE(M413:M424)/10^6,0),Assumption!$B$2:$E$3,2,1)*MAX((AVERAGE(M413:M424)-250*10^6),0)</f>
        <v>182087142.554174</v>
      </c>
      <c r="O425" s="31" t="n">
        <f aca="false">M425+N425</f>
        <v>33105781657.4518</v>
      </c>
      <c r="P425" s="31" t="n">
        <f aca="false">IF(A425=1,SA,MAX(0,SA-M424))</f>
        <v>0</v>
      </c>
      <c r="S425" s="2" t="n">
        <v>0</v>
      </c>
      <c r="T425" s="2" t="n">
        <v>0</v>
      </c>
      <c r="U425" s="2" t="n">
        <v>0</v>
      </c>
      <c r="V425" s="33" t="n">
        <v>1</v>
      </c>
    </row>
    <row r="426" customFormat="false" ht="15.75" hidden="false" customHeight="true" outlineLevel="0" collapsed="false">
      <c r="A426" s="2" t="n">
        <v>424</v>
      </c>
      <c r="B426" s="2" t="n">
        <v>36</v>
      </c>
      <c r="C426" s="2" t="n">
        <f aca="false">A426-(B426-1)*12</f>
        <v>4</v>
      </c>
      <c r="D426" s="2" t="n">
        <f aca="false">'thong tin khach hang'!$B$4+B426-1</f>
        <v>37</v>
      </c>
      <c r="E426" s="31" t="n">
        <f aca="false">IF(A426=1,0,O425)</f>
        <v>33105781657.4518</v>
      </c>
      <c r="F426" s="2" t="n">
        <f aca="true">TP*VLOOKUP('thong tin khach hang'!$E$10,$X$2:$Z$5,3,0)*OFFSET($S426,0,VLOOKUP('thong tin khach hang'!$E$10,$X$2:$Z$5,2,0))</f>
        <v>0</v>
      </c>
      <c r="G426" s="2" t="n">
        <f aca="true">EP*VLOOKUP('thong tin khach hang'!$E$10,$X$2:$Z$5,3,0)*OFFSET($S426,0,VLOOKUP('thong tin khach hang'!$E$10,$X$2:$Z$5,2,0))</f>
        <v>0</v>
      </c>
      <c r="H426" s="2" t="n">
        <f aca="false">F426*HLOOKUP(B426,Assumption!$A$10:$G$12,2,1)+G426*HLOOKUP(B426,Assumption!$A$10:$G$12,3,1)</f>
        <v>0</v>
      </c>
      <c r="I426" s="2" t="n">
        <f aca="false">F426+G426-H426</f>
        <v>0</v>
      </c>
      <c r="J426" s="32" t="n">
        <f aca="false">VLOOKUP(D426,Assumption!$O$3:$Q$103,IF('thong tin khach hang'!$B$3="Nam",2,3),0)/12*P426</f>
        <v>0</v>
      </c>
      <c r="K426" s="2" t="n">
        <v>20000</v>
      </c>
      <c r="L426" s="31" t="n">
        <f aca="false">ROUND($L$1*(E426+I426-J426-K426),0)</f>
        <v>187184790</v>
      </c>
      <c r="M426" s="31" t="n">
        <f aca="false">E426+I426-J426-K426+L426</f>
        <v>33292946447.4518</v>
      </c>
      <c r="N426" s="32" t="n">
        <f aca="false">HLOOKUP(ROUND(AVERAGE(M414:M425)/10^6,0),Assumption!$B$2:$E$3,2,1)*MAX((AVERAGE(M414:M425)-250*10^6),0)</f>
        <v>184175394.746285</v>
      </c>
      <c r="O426" s="31" t="n">
        <f aca="false">M426+N426</f>
        <v>33477121842.1981</v>
      </c>
      <c r="P426" s="31" t="n">
        <f aca="false">IF(A426=1,SA,MAX(0,SA-M425))</f>
        <v>0</v>
      </c>
      <c r="S426" s="2" t="n">
        <v>0</v>
      </c>
      <c r="T426" s="2" t="n">
        <v>0</v>
      </c>
      <c r="U426" s="2" t="n">
        <v>1</v>
      </c>
      <c r="V426" s="33" t="n">
        <v>1</v>
      </c>
    </row>
    <row r="427" customFormat="false" ht="15.75" hidden="false" customHeight="true" outlineLevel="0" collapsed="false">
      <c r="A427" s="2" t="n">
        <v>425</v>
      </c>
      <c r="B427" s="2" t="n">
        <v>36</v>
      </c>
      <c r="C427" s="2" t="n">
        <f aca="false">A427-(B427-1)*12</f>
        <v>5</v>
      </c>
      <c r="D427" s="2" t="n">
        <f aca="false">'thong tin khach hang'!$B$4+B427-1</f>
        <v>37</v>
      </c>
      <c r="E427" s="31" t="n">
        <f aca="false">IF(A427=1,0,O426)</f>
        <v>33477121842.1981</v>
      </c>
      <c r="F427" s="2" t="n">
        <f aca="true">TP*VLOOKUP('thong tin khach hang'!$E$10,$X$2:$Z$5,3,0)*OFFSET($S427,0,VLOOKUP('thong tin khach hang'!$E$10,$X$2:$Z$5,2,0))</f>
        <v>0</v>
      </c>
      <c r="G427" s="2" t="n">
        <f aca="true">EP*VLOOKUP('thong tin khach hang'!$E$10,$X$2:$Z$5,3,0)*OFFSET($S427,0,VLOOKUP('thong tin khach hang'!$E$10,$X$2:$Z$5,2,0))</f>
        <v>0</v>
      </c>
      <c r="H427" s="2" t="n">
        <f aca="false">F427*HLOOKUP(B427,Assumption!$A$10:$G$12,2,1)+G427*HLOOKUP(B427,Assumption!$A$10:$G$12,3,1)</f>
        <v>0</v>
      </c>
      <c r="I427" s="2" t="n">
        <f aca="false">F427+G427-H427</f>
        <v>0</v>
      </c>
      <c r="J427" s="32" t="n">
        <f aca="false">VLOOKUP(D427,Assumption!$O$3:$Q$103,IF('thong tin khach hang'!$B$3="Nam",2,3),0)/12*P427</f>
        <v>0</v>
      </c>
      <c r="K427" s="2" t="n">
        <v>20000</v>
      </c>
      <c r="L427" s="31" t="n">
        <f aca="false">ROUND($L$1*(E427+I427-J427-K427),0)</f>
        <v>189284401</v>
      </c>
      <c r="M427" s="31" t="n">
        <f aca="false">E427+I427-J427-K427+L427</f>
        <v>33666386243.1981</v>
      </c>
      <c r="N427" s="32" t="n">
        <f aca="false">HLOOKUP(ROUND(AVERAGE(M415:M426)/10^6,0),Assumption!$B$2:$E$3,2,1)*MAX((AVERAGE(M415:M426)-250*10^6),0)</f>
        <v>186287178.22067</v>
      </c>
      <c r="O427" s="31" t="n">
        <f aca="false">M427+N427</f>
        <v>33852673421.4188</v>
      </c>
      <c r="P427" s="31" t="n">
        <f aca="false">IF(A427=1,SA,MAX(0,SA-M426))</f>
        <v>0</v>
      </c>
      <c r="S427" s="2" t="n">
        <v>0</v>
      </c>
      <c r="T427" s="2" t="n">
        <v>0</v>
      </c>
      <c r="U427" s="2" t="n">
        <v>0</v>
      </c>
      <c r="V427" s="33" t="n">
        <v>1</v>
      </c>
    </row>
    <row r="428" customFormat="false" ht="15.75" hidden="false" customHeight="true" outlineLevel="0" collapsed="false">
      <c r="A428" s="2" t="n">
        <v>426</v>
      </c>
      <c r="B428" s="2" t="n">
        <v>36</v>
      </c>
      <c r="C428" s="2" t="n">
        <f aca="false">A428-(B428-1)*12</f>
        <v>6</v>
      </c>
      <c r="D428" s="2" t="n">
        <f aca="false">'thong tin khach hang'!$B$4+B428-1</f>
        <v>37</v>
      </c>
      <c r="E428" s="31" t="n">
        <f aca="false">IF(A428=1,0,O427)</f>
        <v>33852673421.4188</v>
      </c>
      <c r="F428" s="2" t="n">
        <f aca="true">TP*VLOOKUP('thong tin khach hang'!$E$10,$X$2:$Z$5,3,0)*OFFSET($S428,0,VLOOKUP('thong tin khach hang'!$E$10,$X$2:$Z$5,2,0))</f>
        <v>0</v>
      </c>
      <c r="G428" s="2" t="n">
        <f aca="true">EP*VLOOKUP('thong tin khach hang'!$E$10,$X$2:$Z$5,3,0)*OFFSET($S428,0,VLOOKUP('thong tin khach hang'!$E$10,$X$2:$Z$5,2,0))</f>
        <v>0</v>
      </c>
      <c r="H428" s="2" t="n">
        <f aca="false">F428*HLOOKUP(B428,Assumption!$A$10:$G$12,2,1)+G428*HLOOKUP(B428,Assumption!$A$10:$G$12,3,1)</f>
        <v>0</v>
      </c>
      <c r="I428" s="2" t="n">
        <f aca="false">F428+G428-H428</f>
        <v>0</v>
      </c>
      <c r="J428" s="32" t="n">
        <f aca="false">VLOOKUP(D428,Assumption!$O$3:$Q$103,IF('thong tin khach hang'!$B$3="Nam",2,3),0)/12*P428</f>
        <v>0</v>
      </c>
      <c r="K428" s="2" t="n">
        <v>20000</v>
      </c>
      <c r="L428" s="31" t="n">
        <f aca="false">ROUND($L$1*(E428+I428-J428-K428),0)</f>
        <v>191407824</v>
      </c>
      <c r="M428" s="31" t="n">
        <f aca="false">E428+I428-J428-K428+L428</f>
        <v>34044061245.4188</v>
      </c>
      <c r="N428" s="32" t="n">
        <f aca="false">HLOOKUP(ROUND(AVERAGE(M416:M427)/10^6,0),Assumption!$B$2:$E$3,2,1)*MAX((AVERAGE(M416:M427)-250*10^6),0)</f>
        <v>188422758.137404</v>
      </c>
      <c r="O428" s="31" t="n">
        <f aca="false">M428+N428</f>
        <v>34232484003.5562</v>
      </c>
      <c r="P428" s="31" t="n">
        <f aca="false">IF(A428=1,SA,MAX(0,SA-M427))</f>
        <v>0</v>
      </c>
      <c r="S428" s="2" t="n">
        <v>0</v>
      </c>
      <c r="T428" s="2" t="n">
        <v>0</v>
      </c>
      <c r="U428" s="2" t="n">
        <v>0</v>
      </c>
      <c r="V428" s="33" t="n">
        <v>1</v>
      </c>
    </row>
    <row r="429" customFormat="false" ht="15.75" hidden="false" customHeight="true" outlineLevel="0" collapsed="false">
      <c r="A429" s="2" t="n">
        <v>427</v>
      </c>
      <c r="B429" s="2" t="n">
        <v>36</v>
      </c>
      <c r="C429" s="2" t="n">
        <f aca="false">A429-(B429-1)*12</f>
        <v>7</v>
      </c>
      <c r="D429" s="2" t="n">
        <f aca="false">'thong tin khach hang'!$B$4+B429-1</f>
        <v>37</v>
      </c>
      <c r="E429" s="31" t="n">
        <f aca="false">IF(A429=1,0,O428)</f>
        <v>34232484003.5562</v>
      </c>
      <c r="F429" s="2" t="n">
        <f aca="true">TP*VLOOKUP('thong tin khach hang'!$E$10,$X$2:$Z$5,3,0)*OFFSET($S429,0,VLOOKUP('thong tin khach hang'!$E$10,$X$2:$Z$5,2,0))</f>
        <v>0</v>
      </c>
      <c r="G429" s="2" t="n">
        <f aca="true">EP*VLOOKUP('thong tin khach hang'!$E$10,$X$2:$Z$5,3,0)*OFFSET($S429,0,VLOOKUP('thong tin khach hang'!$E$10,$X$2:$Z$5,2,0))</f>
        <v>0</v>
      </c>
      <c r="H429" s="2" t="n">
        <f aca="false">F429*HLOOKUP(B429,Assumption!$A$10:$G$12,2,1)+G429*HLOOKUP(B429,Assumption!$A$10:$G$12,3,1)</f>
        <v>0</v>
      </c>
      <c r="I429" s="2" t="n">
        <f aca="false">F429+G429-H429</f>
        <v>0</v>
      </c>
      <c r="J429" s="32" t="n">
        <f aca="false">VLOOKUP(D429,Assumption!$O$3:$Q$103,IF('thong tin khach hang'!$B$3="Nam",2,3),0)/12*P429</f>
        <v>0</v>
      </c>
      <c r="K429" s="2" t="n">
        <v>20000</v>
      </c>
      <c r="L429" s="31" t="n">
        <f aca="false">ROUND($L$1*(E429+I429-J429-K429),0)</f>
        <v>193555328</v>
      </c>
      <c r="M429" s="31" t="n">
        <f aca="false">E429+I429-J429-K429+L429</f>
        <v>34426019331.5562</v>
      </c>
      <c r="N429" s="32" t="n">
        <f aca="false">HLOOKUP(ROUND(AVERAGE(M417:M428)/10^6,0),Assumption!$B$2:$E$3,2,1)*MAX((AVERAGE(M417:M428)-250*10^6),0)</f>
        <v>190582402.644374</v>
      </c>
      <c r="O429" s="31" t="n">
        <f aca="false">M429+N429</f>
        <v>34616601734.2006</v>
      </c>
      <c r="P429" s="31" t="n">
        <f aca="false">IF(A429=1,SA,MAX(0,SA-M428))</f>
        <v>0</v>
      </c>
      <c r="S429" s="2" t="n">
        <v>0</v>
      </c>
      <c r="T429" s="2" t="n">
        <v>1</v>
      </c>
      <c r="U429" s="2" t="n">
        <v>1</v>
      </c>
      <c r="V429" s="33" t="n">
        <v>1</v>
      </c>
    </row>
    <row r="430" customFormat="false" ht="15.75" hidden="false" customHeight="true" outlineLevel="0" collapsed="false">
      <c r="A430" s="2" t="n">
        <v>428</v>
      </c>
      <c r="B430" s="2" t="n">
        <v>36</v>
      </c>
      <c r="C430" s="2" t="n">
        <f aca="false">A430-(B430-1)*12</f>
        <v>8</v>
      </c>
      <c r="D430" s="2" t="n">
        <f aca="false">'thong tin khach hang'!$B$4+B430-1</f>
        <v>37</v>
      </c>
      <c r="E430" s="31" t="n">
        <f aca="false">IF(A430=1,0,O429)</f>
        <v>34616601734.2006</v>
      </c>
      <c r="F430" s="2" t="n">
        <f aca="true">TP*VLOOKUP('thong tin khach hang'!$E$10,$X$2:$Z$5,3,0)*OFFSET($S430,0,VLOOKUP('thong tin khach hang'!$E$10,$X$2:$Z$5,2,0))</f>
        <v>0</v>
      </c>
      <c r="G430" s="2" t="n">
        <f aca="true">EP*VLOOKUP('thong tin khach hang'!$E$10,$X$2:$Z$5,3,0)*OFFSET($S430,0,VLOOKUP('thong tin khach hang'!$E$10,$X$2:$Z$5,2,0))</f>
        <v>0</v>
      </c>
      <c r="H430" s="2" t="n">
        <f aca="false">F430*HLOOKUP(B430,Assumption!$A$10:$G$12,2,1)+G430*HLOOKUP(B430,Assumption!$A$10:$G$12,3,1)</f>
        <v>0</v>
      </c>
      <c r="I430" s="2" t="n">
        <f aca="false">F430+G430-H430</f>
        <v>0</v>
      </c>
      <c r="J430" s="32" t="n">
        <f aca="false">VLOOKUP(D430,Assumption!$O$3:$Q$103,IF('thong tin khach hang'!$B$3="Nam",2,3),0)/12*P430</f>
        <v>0</v>
      </c>
      <c r="K430" s="2" t="n">
        <v>20000</v>
      </c>
      <c r="L430" s="31" t="n">
        <f aca="false">ROUND($L$1*(E430+I430-J430-K430),0)</f>
        <v>195727186</v>
      </c>
      <c r="M430" s="31" t="n">
        <f aca="false">E430+I430-J430-K430+L430</f>
        <v>34812308920.2006</v>
      </c>
      <c r="N430" s="32" t="n">
        <f aca="false">HLOOKUP(ROUND(AVERAGE(M418:M429)/10^6,0),Assumption!$B$2:$E$3,2,1)*MAX((AVERAGE(M418:M429)-250*10^6),0)</f>
        <v>192766382.911454</v>
      </c>
      <c r="O430" s="31" t="n">
        <f aca="false">M430+N430</f>
        <v>35005075303.112</v>
      </c>
      <c r="P430" s="31" t="n">
        <f aca="false">IF(A430=1,SA,MAX(0,SA-M429))</f>
        <v>0</v>
      </c>
      <c r="S430" s="2" t="n">
        <v>0</v>
      </c>
      <c r="T430" s="2" t="n">
        <v>0</v>
      </c>
      <c r="U430" s="2" t="n">
        <v>0</v>
      </c>
      <c r="V430" s="33" t="n">
        <v>1</v>
      </c>
    </row>
    <row r="431" customFormat="false" ht="15.75" hidden="false" customHeight="true" outlineLevel="0" collapsed="false">
      <c r="A431" s="2" t="n">
        <v>429</v>
      </c>
      <c r="B431" s="2" t="n">
        <v>36</v>
      </c>
      <c r="C431" s="2" t="n">
        <f aca="false">A431-(B431-1)*12</f>
        <v>9</v>
      </c>
      <c r="D431" s="2" t="n">
        <f aca="false">'thong tin khach hang'!$B$4+B431-1</f>
        <v>37</v>
      </c>
      <c r="E431" s="31" t="n">
        <f aca="false">IF(A431=1,0,O430)</f>
        <v>35005075303.112</v>
      </c>
      <c r="F431" s="2" t="n">
        <f aca="true">TP*VLOOKUP('thong tin khach hang'!$E$10,$X$2:$Z$5,3,0)*OFFSET($S431,0,VLOOKUP('thong tin khach hang'!$E$10,$X$2:$Z$5,2,0))</f>
        <v>0</v>
      </c>
      <c r="G431" s="2" t="n">
        <f aca="true">EP*VLOOKUP('thong tin khach hang'!$E$10,$X$2:$Z$5,3,0)*OFFSET($S431,0,VLOOKUP('thong tin khach hang'!$E$10,$X$2:$Z$5,2,0))</f>
        <v>0</v>
      </c>
      <c r="H431" s="2" t="n">
        <f aca="false">F431*HLOOKUP(B431,Assumption!$A$10:$G$12,2,1)+G431*HLOOKUP(B431,Assumption!$A$10:$G$12,3,1)</f>
        <v>0</v>
      </c>
      <c r="I431" s="2" t="n">
        <f aca="false">F431+G431-H431</f>
        <v>0</v>
      </c>
      <c r="J431" s="32" t="n">
        <f aca="false">VLOOKUP(D431,Assumption!$O$3:$Q$103,IF('thong tin khach hang'!$B$3="Nam",2,3),0)/12*P431</f>
        <v>0</v>
      </c>
      <c r="K431" s="2" t="n">
        <v>20000</v>
      </c>
      <c r="L431" s="31" t="n">
        <f aca="false">ROUND($L$1*(E431+I431-J431-K431),0)</f>
        <v>197923672</v>
      </c>
      <c r="M431" s="31" t="n">
        <f aca="false">E431+I431-J431-K431+L431</f>
        <v>35202978975.112</v>
      </c>
      <c r="N431" s="32" t="n">
        <f aca="false">HLOOKUP(ROUND(AVERAGE(M419:M430)/10^6,0),Assumption!$B$2:$E$3,2,1)*MAX((AVERAGE(M419:M430)-250*10^6),0)</f>
        <v>194974973.163879</v>
      </c>
      <c r="O431" s="31" t="n">
        <f aca="false">M431+N431</f>
        <v>35397953948.2759</v>
      </c>
      <c r="P431" s="31" t="n">
        <f aca="false">IF(A431=1,SA,MAX(0,SA-M430))</f>
        <v>0</v>
      </c>
      <c r="S431" s="2" t="n">
        <v>0</v>
      </c>
      <c r="T431" s="2" t="n">
        <v>0</v>
      </c>
      <c r="U431" s="2" t="n">
        <v>0</v>
      </c>
      <c r="V431" s="33" t="n">
        <v>1</v>
      </c>
    </row>
    <row r="432" customFormat="false" ht="15.75" hidden="false" customHeight="true" outlineLevel="0" collapsed="false">
      <c r="A432" s="2" t="n">
        <v>430</v>
      </c>
      <c r="B432" s="2" t="n">
        <v>36</v>
      </c>
      <c r="C432" s="2" t="n">
        <f aca="false">A432-(B432-1)*12</f>
        <v>10</v>
      </c>
      <c r="D432" s="2" t="n">
        <f aca="false">'thong tin khach hang'!$B$4+B432-1</f>
        <v>37</v>
      </c>
      <c r="E432" s="31" t="n">
        <f aca="false">IF(A432=1,0,O431)</f>
        <v>35397953948.2759</v>
      </c>
      <c r="F432" s="2" t="n">
        <f aca="true">TP*VLOOKUP('thong tin khach hang'!$E$10,$X$2:$Z$5,3,0)*OFFSET($S432,0,VLOOKUP('thong tin khach hang'!$E$10,$X$2:$Z$5,2,0))</f>
        <v>0</v>
      </c>
      <c r="G432" s="2" t="n">
        <f aca="true">EP*VLOOKUP('thong tin khach hang'!$E$10,$X$2:$Z$5,3,0)*OFFSET($S432,0,VLOOKUP('thong tin khach hang'!$E$10,$X$2:$Z$5,2,0))</f>
        <v>0</v>
      </c>
      <c r="H432" s="2" t="n">
        <f aca="false">F432*HLOOKUP(B432,Assumption!$A$10:$G$12,2,1)+G432*HLOOKUP(B432,Assumption!$A$10:$G$12,3,1)</f>
        <v>0</v>
      </c>
      <c r="I432" s="2" t="n">
        <f aca="false">F432+G432-H432</f>
        <v>0</v>
      </c>
      <c r="J432" s="32" t="n">
        <f aca="false">VLOOKUP(D432,Assumption!$O$3:$Q$103,IF('thong tin khach hang'!$B$3="Nam",2,3),0)/12*P432</f>
        <v>0</v>
      </c>
      <c r="K432" s="2" t="n">
        <v>20000</v>
      </c>
      <c r="L432" s="31" t="n">
        <f aca="false">ROUND($L$1*(E432+I432-J432-K432),0)</f>
        <v>200145065</v>
      </c>
      <c r="M432" s="31" t="n">
        <f aca="false">E432+I432-J432-K432+L432</f>
        <v>35598079013.2759</v>
      </c>
      <c r="N432" s="32" t="n">
        <f aca="false">HLOOKUP(ROUND(AVERAGE(M420:M431)/10^6,0),Assumption!$B$2:$E$3,2,1)*MAX((AVERAGE(M420:M431)-250*10^6),0)</f>
        <v>197208450.7173</v>
      </c>
      <c r="O432" s="31" t="n">
        <f aca="false">M432+N432</f>
        <v>35795287463.9932</v>
      </c>
      <c r="P432" s="31" t="n">
        <f aca="false">IF(A432=1,SA,MAX(0,SA-M431))</f>
        <v>0</v>
      </c>
      <c r="S432" s="2" t="n">
        <v>0</v>
      </c>
      <c r="T432" s="2" t="n">
        <v>0</v>
      </c>
      <c r="U432" s="2" t="n">
        <v>1</v>
      </c>
      <c r="V432" s="33" t="n">
        <v>1</v>
      </c>
    </row>
    <row r="433" customFormat="false" ht="15.75" hidden="false" customHeight="true" outlineLevel="0" collapsed="false">
      <c r="A433" s="2" t="n">
        <v>431</v>
      </c>
      <c r="B433" s="2" t="n">
        <v>36</v>
      </c>
      <c r="C433" s="2" t="n">
        <f aca="false">A433-(B433-1)*12</f>
        <v>11</v>
      </c>
      <c r="D433" s="2" t="n">
        <f aca="false">'thong tin khach hang'!$B$4+B433-1</f>
        <v>37</v>
      </c>
      <c r="E433" s="31" t="n">
        <f aca="false">IF(A433=1,0,O432)</f>
        <v>35795287463.9932</v>
      </c>
      <c r="F433" s="2" t="n">
        <f aca="true">TP*VLOOKUP('thong tin khach hang'!$E$10,$X$2:$Z$5,3,0)*OFFSET($S433,0,VLOOKUP('thong tin khach hang'!$E$10,$X$2:$Z$5,2,0))</f>
        <v>0</v>
      </c>
      <c r="G433" s="2" t="n">
        <f aca="true">EP*VLOOKUP('thong tin khach hang'!$E$10,$X$2:$Z$5,3,0)*OFFSET($S433,0,VLOOKUP('thong tin khach hang'!$E$10,$X$2:$Z$5,2,0))</f>
        <v>0</v>
      </c>
      <c r="H433" s="2" t="n">
        <f aca="false">F433*HLOOKUP(B433,Assumption!$A$10:$G$12,2,1)+G433*HLOOKUP(B433,Assumption!$A$10:$G$12,3,1)</f>
        <v>0</v>
      </c>
      <c r="I433" s="2" t="n">
        <f aca="false">F433+G433-H433</f>
        <v>0</v>
      </c>
      <c r="J433" s="32" t="n">
        <f aca="false">VLOOKUP(D433,Assumption!$O$3:$Q$103,IF('thong tin khach hang'!$B$3="Nam",2,3),0)/12*P433</f>
        <v>0</v>
      </c>
      <c r="K433" s="2" t="n">
        <v>20000</v>
      </c>
      <c r="L433" s="31" t="n">
        <f aca="false">ROUND($L$1*(E433+I433-J433-K433),0)</f>
        <v>202391646</v>
      </c>
      <c r="M433" s="31" t="n">
        <f aca="false">E433+I433-J433-K433+L433</f>
        <v>35997659109.9932</v>
      </c>
      <c r="N433" s="32" t="n">
        <f aca="false">HLOOKUP(ROUND(AVERAGE(M421:M432)/10^6,0),Assumption!$B$2:$E$3,2,1)*MAX((AVERAGE(M421:M432)-250*10^6),0)</f>
        <v>199467096.012038</v>
      </c>
      <c r="O433" s="31" t="n">
        <f aca="false">M433+N433</f>
        <v>36197126206.0052</v>
      </c>
      <c r="P433" s="31" t="n">
        <f aca="false">IF(A433=1,SA,MAX(0,SA-M432))</f>
        <v>0</v>
      </c>
      <c r="S433" s="2" t="n">
        <v>0</v>
      </c>
      <c r="T433" s="2" t="n">
        <v>0</v>
      </c>
      <c r="U433" s="2" t="n">
        <v>0</v>
      </c>
      <c r="V433" s="33" t="n">
        <v>1</v>
      </c>
    </row>
    <row r="434" customFormat="false" ht="15.75" hidden="false" customHeight="true" outlineLevel="0" collapsed="false">
      <c r="A434" s="2" t="n">
        <v>432</v>
      </c>
      <c r="B434" s="2" t="n">
        <v>36</v>
      </c>
      <c r="C434" s="2" t="n">
        <f aca="false">A434-(B434-1)*12</f>
        <v>12</v>
      </c>
      <c r="D434" s="2" t="n">
        <f aca="false">'thong tin khach hang'!$B$4+B434-1</f>
        <v>37</v>
      </c>
      <c r="E434" s="31" t="n">
        <f aca="false">IF(A434=1,0,O433)</f>
        <v>36197126206.0052</v>
      </c>
      <c r="F434" s="2" t="n">
        <f aca="true">TP*VLOOKUP('thong tin khach hang'!$E$10,$X$2:$Z$5,3,0)*OFFSET($S434,0,VLOOKUP('thong tin khach hang'!$E$10,$X$2:$Z$5,2,0))</f>
        <v>0</v>
      </c>
      <c r="G434" s="2" t="n">
        <f aca="true">EP*VLOOKUP('thong tin khach hang'!$E$10,$X$2:$Z$5,3,0)*OFFSET($S434,0,VLOOKUP('thong tin khach hang'!$E$10,$X$2:$Z$5,2,0))</f>
        <v>0</v>
      </c>
      <c r="H434" s="2" t="n">
        <f aca="false">F434*HLOOKUP(B434,Assumption!$A$10:$G$12,2,1)+G434*HLOOKUP(B434,Assumption!$A$10:$G$12,3,1)</f>
        <v>0</v>
      </c>
      <c r="I434" s="2" t="n">
        <f aca="false">F434+G434-H434</f>
        <v>0</v>
      </c>
      <c r="J434" s="32" t="n">
        <f aca="false">VLOOKUP(D434,Assumption!$O$3:$Q$103,IF('thong tin khach hang'!$B$3="Nam",2,3),0)/12*P434</f>
        <v>0</v>
      </c>
      <c r="K434" s="2" t="n">
        <v>20000</v>
      </c>
      <c r="L434" s="31" t="n">
        <f aca="false">ROUND($L$1*(E434+I434-J434-K434),0)</f>
        <v>204663701</v>
      </c>
      <c r="M434" s="31" t="n">
        <f aca="false">E434+I434-J434-K434+L434</f>
        <v>36401769907.0052</v>
      </c>
      <c r="N434" s="32" t="n">
        <f aca="false">HLOOKUP(ROUND(AVERAGE(M422:M433)/10^6,0),Assumption!$B$2:$E$3,2,1)*MAX((AVERAGE(M422:M433)-250*10^6),0)</f>
        <v>201751192.648026</v>
      </c>
      <c r="O434" s="31" t="n">
        <f aca="false">M434+N434</f>
        <v>36603521099.6533</v>
      </c>
      <c r="P434" s="31" t="n">
        <f aca="false">IF(A434=1,SA,MAX(0,SA-M433))</f>
        <v>0</v>
      </c>
      <c r="S434" s="2" t="n">
        <v>0</v>
      </c>
      <c r="T434" s="2" t="n">
        <v>0</v>
      </c>
      <c r="U434" s="2" t="n">
        <v>0</v>
      </c>
      <c r="V434" s="33" t="n">
        <v>1</v>
      </c>
    </row>
    <row r="435" customFormat="false" ht="15.75" hidden="false" customHeight="true" outlineLevel="0" collapsed="false">
      <c r="A435" s="2" t="n">
        <v>433</v>
      </c>
      <c r="B435" s="2" t="n">
        <v>37</v>
      </c>
      <c r="C435" s="2" t="n">
        <f aca="false">A435-(B435-1)*12</f>
        <v>1</v>
      </c>
      <c r="D435" s="2" t="n">
        <f aca="false">'thong tin khach hang'!$B$4+B435-1</f>
        <v>38</v>
      </c>
      <c r="E435" s="31" t="n">
        <f aca="false">IF(A435=1,0,O434)</f>
        <v>36603521099.6533</v>
      </c>
      <c r="F435" s="2" t="n">
        <f aca="true">TP*VLOOKUP('thong tin khach hang'!$E$10,$X$2:$Z$5,3,0)*OFFSET($S435,0,VLOOKUP('thong tin khach hang'!$E$10,$X$2:$Z$5,2,0))</f>
        <v>30000000</v>
      </c>
      <c r="G435" s="2" t="n">
        <f aca="true">EP*VLOOKUP('thong tin khach hang'!$E$10,$X$2:$Z$5,3,0)*OFFSET($S435,0,VLOOKUP('thong tin khach hang'!$E$10,$X$2:$Z$5,2,0))</f>
        <v>30000000</v>
      </c>
      <c r="H435" s="2" t="n">
        <f aca="false">F435*HLOOKUP(B435,Assumption!$A$10:$G$12,2,1)+G435*HLOOKUP(B435,Assumption!$A$10:$G$12,3,1)</f>
        <v>1500000</v>
      </c>
      <c r="I435" s="2" t="n">
        <f aca="false">F435+G435-H435</f>
        <v>58500000</v>
      </c>
      <c r="J435" s="32" t="n">
        <f aca="false">VLOOKUP(D435,Assumption!$O$3:$Q$103,IF('thong tin khach hang'!$B$3="Nam",2,3),0)/12*P435</f>
        <v>0</v>
      </c>
      <c r="K435" s="2" t="n">
        <v>20000</v>
      </c>
      <c r="L435" s="31" t="n">
        <f aca="false">ROUND($L$1*(E435+I435-J435-K435),0)</f>
        <v>207292284</v>
      </c>
      <c r="M435" s="31" t="n">
        <f aca="false">E435+I435-J435-K435+L435</f>
        <v>36869293383.6533</v>
      </c>
      <c r="N435" s="32" t="n">
        <f aca="false">HLOOKUP(ROUND(AVERAGE(M423:M434)/10^6,0),Assumption!$B$2:$E$3,2,1)*MAX((AVERAGE(M423:M434)-250*10^6),0)</f>
        <v>204061027.421955</v>
      </c>
      <c r="O435" s="31" t="n">
        <f aca="false">M435+N435</f>
        <v>37073354411.0752</v>
      </c>
      <c r="P435" s="31" t="n">
        <f aca="false">IF(A435=1,SA,MAX(0,SA-M434))</f>
        <v>0</v>
      </c>
      <c r="S435" s="2" t="n">
        <v>1</v>
      </c>
      <c r="T435" s="2" t="n">
        <v>1</v>
      </c>
      <c r="U435" s="2" t="n">
        <v>1</v>
      </c>
      <c r="V435" s="33" t="n">
        <v>1</v>
      </c>
    </row>
    <row r="436" customFormat="false" ht="15.75" hidden="false" customHeight="true" outlineLevel="0" collapsed="false">
      <c r="A436" s="2" t="n">
        <v>434</v>
      </c>
      <c r="B436" s="2" t="n">
        <v>37</v>
      </c>
      <c r="C436" s="2" t="n">
        <f aca="false">A436-(B436-1)*12</f>
        <v>2</v>
      </c>
      <c r="D436" s="2" t="n">
        <f aca="false">'thong tin khach hang'!$B$4+B436-1</f>
        <v>38</v>
      </c>
      <c r="E436" s="31" t="n">
        <f aca="false">IF(A436=1,0,O435)</f>
        <v>37073354411.0752</v>
      </c>
      <c r="F436" s="2" t="n">
        <f aca="true">TP*VLOOKUP('thong tin khach hang'!$E$10,$X$2:$Z$5,3,0)*OFFSET($S436,0,VLOOKUP('thong tin khach hang'!$E$10,$X$2:$Z$5,2,0))</f>
        <v>0</v>
      </c>
      <c r="G436" s="2" t="n">
        <f aca="true">EP*VLOOKUP('thong tin khach hang'!$E$10,$X$2:$Z$5,3,0)*OFFSET($S436,0,VLOOKUP('thong tin khach hang'!$E$10,$X$2:$Z$5,2,0))</f>
        <v>0</v>
      </c>
      <c r="H436" s="2" t="n">
        <f aca="false">F436*HLOOKUP(B436,Assumption!$A$10:$G$12,2,1)+G436*HLOOKUP(B436,Assumption!$A$10:$G$12,3,1)</f>
        <v>0</v>
      </c>
      <c r="I436" s="2" t="n">
        <f aca="false">F436+G436-H436</f>
        <v>0</v>
      </c>
      <c r="J436" s="32" t="n">
        <f aca="false">VLOOKUP(D436,Assumption!$O$3:$Q$103,IF('thong tin khach hang'!$B$3="Nam",2,3),0)/12*P436</f>
        <v>0</v>
      </c>
      <c r="K436" s="2" t="n">
        <v>20000</v>
      </c>
      <c r="L436" s="31" t="n">
        <f aca="false">ROUND($L$1*(E436+I436-J436-K436),0)</f>
        <v>209618023</v>
      </c>
      <c r="M436" s="31" t="n">
        <f aca="false">E436+I436-J436-K436+L436</f>
        <v>37282952434.0752</v>
      </c>
      <c r="N436" s="32" t="n">
        <f aca="false">HLOOKUP(ROUND(AVERAGE(M424:M435)/10^6,0),Assumption!$B$2:$E$3,2,1)*MAX((AVERAGE(M424:M435)-250*10^6),0)</f>
        <v>206396890.361611</v>
      </c>
      <c r="O436" s="31" t="n">
        <f aca="false">M436+N436</f>
        <v>37489349324.4368</v>
      </c>
      <c r="P436" s="31" t="n">
        <f aca="false">IF(A436=1,SA,MAX(0,SA-M435))</f>
        <v>0</v>
      </c>
      <c r="S436" s="2" t="n">
        <v>0</v>
      </c>
      <c r="T436" s="2" t="n">
        <v>0</v>
      </c>
      <c r="U436" s="2" t="n">
        <v>0</v>
      </c>
      <c r="V436" s="33" t="n">
        <v>1</v>
      </c>
    </row>
    <row r="437" customFormat="false" ht="15.75" hidden="false" customHeight="true" outlineLevel="0" collapsed="false">
      <c r="A437" s="2" t="n">
        <v>435</v>
      </c>
      <c r="B437" s="2" t="n">
        <v>37</v>
      </c>
      <c r="C437" s="2" t="n">
        <f aca="false">A437-(B437-1)*12</f>
        <v>3</v>
      </c>
      <c r="D437" s="2" t="n">
        <f aca="false">'thong tin khach hang'!$B$4+B437-1</f>
        <v>38</v>
      </c>
      <c r="E437" s="31" t="n">
        <f aca="false">IF(A437=1,0,O436)</f>
        <v>37489349324.4368</v>
      </c>
      <c r="F437" s="2" t="n">
        <f aca="true">TP*VLOOKUP('thong tin khach hang'!$E$10,$X$2:$Z$5,3,0)*OFFSET($S437,0,VLOOKUP('thong tin khach hang'!$E$10,$X$2:$Z$5,2,0))</f>
        <v>0</v>
      </c>
      <c r="G437" s="2" t="n">
        <f aca="true">EP*VLOOKUP('thong tin khach hang'!$E$10,$X$2:$Z$5,3,0)*OFFSET($S437,0,VLOOKUP('thong tin khach hang'!$E$10,$X$2:$Z$5,2,0))</f>
        <v>0</v>
      </c>
      <c r="H437" s="2" t="n">
        <f aca="false">F437*HLOOKUP(B437,Assumption!$A$10:$G$12,2,1)+G437*HLOOKUP(B437,Assumption!$A$10:$G$12,3,1)</f>
        <v>0</v>
      </c>
      <c r="I437" s="2" t="n">
        <f aca="false">F437+G437-H437</f>
        <v>0</v>
      </c>
      <c r="J437" s="32" t="n">
        <f aca="false">VLOOKUP(D437,Assumption!$O$3:$Q$103,IF('thong tin khach hang'!$B$3="Nam",2,3),0)/12*P437</f>
        <v>0</v>
      </c>
      <c r="K437" s="2" t="n">
        <v>20000</v>
      </c>
      <c r="L437" s="31" t="n">
        <f aca="false">ROUND($L$1*(E437+I437-J437-K437),0)</f>
        <v>211970118</v>
      </c>
      <c r="M437" s="31" t="n">
        <f aca="false">E437+I437-J437-K437+L437</f>
        <v>37701299442.4368</v>
      </c>
      <c r="N437" s="32" t="n">
        <f aca="false">HLOOKUP(ROUND(AVERAGE(M425:M436)/10^6,0),Assumption!$B$2:$E$3,2,1)*MAX((AVERAGE(M425:M436)-250*10^6),0)</f>
        <v>208759074.762919</v>
      </c>
      <c r="O437" s="31" t="n">
        <f aca="false">M437+N437</f>
        <v>37910058517.1997</v>
      </c>
      <c r="P437" s="31" t="n">
        <f aca="false">IF(A437=1,SA,MAX(0,SA-M436))</f>
        <v>0</v>
      </c>
      <c r="S437" s="2" t="n">
        <v>0</v>
      </c>
      <c r="T437" s="2" t="n">
        <v>0</v>
      </c>
      <c r="U437" s="2" t="n">
        <v>0</v>
      </c>
      <c r="V437" s="33" t="n">
        <v>1</v>
      </c>
    </row>
    <row r="438" customFormat="false" ht="15.75" hidden="false" customHeight="true" outlineLevel="0" collapsed="false">
      <c r="A438" s="2" t="n">
        <v>436</v>
      </c>
      <c r="B438" s="2" t="n">
        <v>37</v>
      </c>
      <c r="C438" s="2" t="n">
        <f aca="false">A438-(B438-1)*12</f>
        <v>4</v>
      </c>
      <c r="D438" s="2" t="n">
        <f aca="false">'thong tin khach hang'!$B$4+B438-1</f>
        <v>38</v>
      </c>
      <c r="E438" s="31" t="n">
        <f aca="false">IF(A438=1,0,O437)</f>
        <v>37910058517.1997</v>
      </c>
      <c r="F438" s="2" t="n">
        <f aca="true">TP*VLOOKUP('thong tin khach hang'!$E$10,$X$2:$Z$5,3,0)*OFFSET($S438,0,VLOOKUP('thong tin khach hang'!$E$10,$X$2:$Z$5,2,0))</f>
        <v>0</v>
      </c>
      <c r="G438" s="2" t="n">
        <f aca="true">EP*VLOOKUP('thong tin khach hang'!$E$10,$X$2:$Z$5,3,0)*OFFSET($S438,0,VLOOKUP('thong tin khach hang'!$E$10,$X$2:$Z$5,2,0))</f>
        <v>0</v>
      </c>
      <c r="H438" s="2" t="n">
        <f aca="false">F438*HLOOKUP(B438,Assumption!$A$10:$G$12,2,1)+G438*HLOOKUP(B438,Assumption!$A$10:$G$12,3,1)</f>
        <v>0</v>
      </c>
      <c r="I438" s="2" t="n">
        <f aca="false">F438+G438-H438</f>
        <v>0</v>
      </c>
      <c r="J438" s="32" t="n">
        <f aca="false">VLOOKUP(D438,Assumption!$O$3:$Q$103,IF('thong tin khach hang'!$B$3="Nam",2,3),0)/12*P438</f>
        <v>0</v>
      </c>
      <c r="K438" s="2" t="n">
        <v>20000</v>
      </c>
      <c r="L438" s="31" t="n">
        <f aca="false">ROUND($L$1*(E438+I438-J438-K438),0)</f>
        <v>214348869</v>
      </c>
      <c r="M438" s="31" t="n">
        <f aca="false">E438+I438-J438-K438+L438</f>
        <v>38124387386.1997</v>
      </c>
      <c r="N438" s="32" t="n">
        <f aca="false">HLOOKUP(ROUND(AVERAGE(M426:M437)/10^6,0),Assumption!$B$2:$E$3,2,1)*MAX((AVERAGE(M426:M437)-250*10^6),0)</f>
        <v>211147877.226689</v>
      </c>
      <c r="O438" s="31" t="n">
        <f aca="false">M438+N438</f>
        <v>38335535263.4264</v>
      </c>
      <c r="P438" s="31" t="n">
        <f aca="false">IF(A438=1,SA,MAX(0,SA-M437))</f>
        <v>0</v>
      </c>
      <c r="S438" s="2" t="n">
        <v>0</v>
      </c>
      <c r="T438" s="2" t="n">
        <v>0</v>
      </c>
      <c r="U438" s="2" t="n">
        <v>1</v>
      </c>
      <c r="V438" s="33" t="n">
        <v>1</v>
      </c>
    </row>
    <row r="439" customFormat="false" ht="15.75" hidden="false" customHeight="true" outlineLevel="0" collapsed="false">
      <c r="A439" s="2" t="n">
        <v>437</v>
      </c>
      <c r="B439" s="2" t="n">
        <v>37</v>
      </c>
      <c r="C439" s="2" t="n">
        <f aca="false">A439-(B439-1)*12</f>
        <v>5</v>
      </c>
      <c r="D439" s="2" t="n">
        <f aca="false">'thong tin khach hang'!$B$4+B439-1</f>
        <v>38</v>
      </c>
      <c r="E439" s="31" t="n">
        <f aca="false">IF(A439=1,0,O438)</f>
        <v>38335535263.4264</v>
      </c>
      <c r="F439" s="2" t="n">
        <f aca="true">TP*VLOOKUP('thong tin khach hang'!$E$10,$X$2:$Z$5,3,0)*OFFSET($S439,0,VLOOKUP('thong tin khach hang'!$E$10,$X$2:$Z$5,2,0))</f>
        <v>0</v>
      </c>
      <c r="G439" s="2" t="n">
        <f aca="true">EP*VLOOKUP('thong tin khach hang'!$E$10,$X$2:$Z$5,3,0)*OFFSET($S439,0,VLOOKUP('thong tin khach hang'!$E$10,$X$2:$Z$5,2,0))</f>
        <v>0</v>
      </c>
      <c r="H439" s="2" t="n">
        <f aca="false">F439*HLOOKUP(B439,Assumption!$A$10:$G$12,2,1)+G439*HLOOKUP(B439,Assumption!$A$10:$G$12,3,1)</f>
        <v>0</v>
      </c>
      <c r="I439" s="2" t="n">
        <f aca="false">F439+G439-H439</f>
        <v>0</v>
      </c>
      <c r="J439" s="32" t="n">
        <f aca="false">VLOOKUP(D439,Assumption!$O$3:$Q$103,IF('thong tin khach hang'!$B$3="Nam",2,3),0)/12*P439</f>
        <v>0</v>
      </c>
      <c r="K439" s="2" t="n">
        <v>20000</v>
      </c>
      <c r="L439" s="31" t="n">
        <f aca="false">ROUND($L$1*(E439+I439-J439-K439),0)</f>
        <v>216754577</v>
      </c>
      <c r="M439" s="31" t="n">
        <f aca="false">E439+I439-J439-K439+L439</f>
        <v>38552269840.4264</v>
      </c>
      <c r="N439" s="32" t="n">
        <f aca="false">HLOOKUP(ROUND(AVERAGE(M427:M438)/10^6,0),Assumption!$B$2:$E$3,2,1)*MAX((AVERAGE(M427:M438)-250*10^6),0)</f>
        <v>213563597.696062</v>
      </c>
      <c r="O439" s="31" t="n">
        <f aca="false">M439+N439</f>
        <v>38765833438.1225</v>
      </c>
      <c r="P439" s="31" t="n">
        <f aca="false">IF(A439=1,SA,MAX(0,SA-M438))</f>
        <v>0</v>
      </c>
      <c r="S439" s="2" t="n">
        <v>0</v>
      </c>
      <c r="T439" s="2" t="n">
        <v>0</v>
      </c>
      <c r="U439" s="2" t="n">
        <v>0</v>
      </c>
      <c r="V439" s="33" t="n">
        <v>1</v>
      </c>
    </row>
    <row r="440" customFormat="false" ht="15.75" hidden="false" customHeight="true" outlineLevel="0" collapsed="false">
      <c r="A440" s="2" t="n">
        <v>438</v>
      </c>
      <c r="B440" s="2" t="n">
        <v>37</v>
      </c>
      <c r="C440" s="2" t="n">
        <f aca="false">A440-(B440-1)*12</f>
        <v>6</v>
      </c>
      <c r="D440" s="2" t="n">
        <f aca="false">'thong tin khach hang'!$B$4+B440-1</f>
        <v>38</v>
      </c>
      <c r="E440" s="31" t="n">
        <f aca="false">IF(A440=1,0,O439)</f>
        <v>38765833438.1225</v>
      </c>
      <c r="F440" s="2" t="n">
        <f aca="true">TP*VLOOKUP('thong tin khach hang'!$E$10,$X$2:$Z$5,3,0)*OFFSET($S440,0,VLOOKUP('thong tin khach hang'!$E$10,$X$2:$Z$5,2,0))</f>
        <v>0</v>
      </c>
      <c r="G440" s="2" t="n">
        <f aca="true">EP*VLOOKUP('thong tin khach hang'!$E$10,$X$2:$Z$5,3,0)*OFFSET($S440,0,VLOOKUP('thong tin khach hang'!$E$10,$X$2:$Z$5,2,0))</f>
        <v>0</v>
      </c>
      <c r="H440" s="2" t="n">
        <f aca="false">F440*HLOOKUP(B440,Assumption!$A$10:$G$12,2,1)+G440*HLOOKUP(B440,Assumption!$A$10:$G$12,3,1)</f>
        <v>0</v>
      </c>
      <c r="I440" s="2" t="n">
        <f aca="false">F440+G440-H440</f>
        <v>0</v>
      </c>
      <c r="J440" s="32" t="n">
        <f aca="false">VLOOKUP(D440,Assumption!$O$3:$Q$103,IF('thong tin khach hang'!$B$3="Nam",2,3),0)/12*P440</f>
        <v>0</v>
      </c>
      <c r="K440" s="2" t="n">
        <v>20000</v>
      </c>
      <c r="L440" s="31" t="n">
        <f aca="false">ROUND($L$1*(E440+I440-J440-K440),0)</f>
        <v>219187545</v>
      </c>
      <c r="M440" s="31" t="n">
        <f aca="false">E440+I440-J440-K440+L440</f>
        <v>38985000983.1225</v>
      </c>
      <c r="N440" s="32" t="n">
        <f aca="false">HLOOKUP(ROUND(AVERAGE(M428:M439)/10^6,0),Assumption!$B$2:$E$3,2,1)*MAX((AVERAGE(M428:M439)-250*10^6),0)</f>
        <v>216006539.494677</v>
      </c>
      <c r="O440" s="31" t="n">
        <f aca="false">M440+N440</f>
        <v>39201007522.6172</v>
      </c>
      <c r="P440" s="31" t="n">
        <f aca="false">IF(A440=1,SA,MAX(0,SA-M439))</f>
        <v>0</v>
      </c>
      <c r="S440" s="2" t="n">
        <v>0</v>
      </c>
      <c r="T440" s="2" t="n">
        <v>0</v>
      </c>
      <c r="U440" s="2" t="n">
        <v>0</v>
      </c>
      <c r="V440" s="33" t="n">
        <v>1</v>
      </c>
    </row>
    <row r="441" customFormat="false" ht="15.75" hidden="false" customHeight="true" outlineLevel="0" collapsed="false">
      <c r="A441" s="2" t="n">
        <v>439</v>
      </c>
      <c r="B441" s="2" t="n">
        <v>37</v>
      </c>
      <c r="C441" s="2" t="n">
        <f aca="false">A441-(B441-1)*12</f>
        <v>7</v>
      </c>
      <c r="D441" s="2" t="n">
        <f aca="false">'thong tin khach hang'!$B$4+B441-1</f>
        <v>38</v>
      </c>
      <c r="E441" s="31" t="n">
        <f aca="false">IF(A441=1,0,O440)</f>
        <v>39201007522.6172</v>
      </c>
      <c r="F441" s="2" t="n">
        <f aca="true">TP*VLOOKUP('thong tin khach hang'!$E$10,$X$2:$Z$5,3,0)*OFFSET($S441,0,VLOOKUP('thong tin khach hang'!$E$10,$X$2:$Z$5,2,0))</f>
        <v>0</v>
      </c>
      <c r="G441" s="2" t="n">
        <f aca="true">EP*VLOOKUP('thong tin khach hang'!$E$10,$X$2:$Z$5,3,0)*OFFSET($S441,0,VLOOKUP('thong tin khach hang'!$E$10,$X$2:$Z$5,2,0))</f>
        <v>0</v>
      </c>
      <c r="H441" s="2" t="n">
        <f aca="false">F441*HLOOKUP(B441,Assumption!$A$10:$G$12,2,1)+G441*HLOOKUP(B441,Assumption!$A$10:$G$12,3,1)</f>
        <v>0</v>
      </c>
      <c r="I441" s="2" t="n">
        <f aca="false">F441+G441-H441</f>
        <v>0</v>
      </c>
      <c r="J441" s="32" t="n">
        <f aca="false">VLOOKUP(D441,Assumption!$O$3:$Q$103,IF('thong tin khach hang'!$B$3="Nam",2,3),0)/12*P441</f>
        <v>0</v>
      </c>
      <c r="K441" s="2" t="n">
        <v>20000</v>
      </c>
      <c r="L441" s="31" t="n">
        <f aca="false">ROUND($L$1*(E441+I441-J441-K441),0)</f>
        <v>221648083</v>
      </c>
      <c r="M441" s="31" t="n">
        <f aca="false">E441+I441-J441-K441+L441</f>
        <v>39422635605.6172</v>
      </c>
      <c r="N441" s="32" t="n">
        <f aca="false">HLOOKUP(ROUND(AVERAGE(M429:M440)/10^6,0),Assumption!$B$2:$E$3,2,1)*MAX((AVERAGE(M429:M440)-250*10^6),0)</f>
        <v>218477009.363529</v>
      </c>
      <c r="O441" s="31" t="n">
        <f aca="false">M441+N441</f>
        <v>39641112614.9807</v>
      </c>
      <c r="P441" s="31" t="n">
        <f aca="false">IF(A441=1,SA,MAX(0,SA-M440))</f>
        <v>0</v>
      </c>
      <c r="S441" s="2" t="n">
        <v>0</v>
      </c>
      <c r="T441" s="2" t="n">
        <v>1</v>
      </c>
      <c r="U441" s="2" t="n">
        <v>1</v>
      </c>
      <c r="V441" s="33" t="n">
        <v>1</v>
      </c>
    </row>
    <row r="442" customFormat="false" ht="15.75" hidden="false" customHeight="true" outlineLevel="0" collapsed="false">
      <c r="A442" s="2" t="n">
        <v>440</v>
      </c>
      <c r="B442" s="2" t="n">
        <v>37</v>
      </c>
      <c r="C442" s="2" t="n">
        <f aca="false">A442-(B442-1)*12</f>
        <v>8</v>
      </c>
      <c r="D442" s="2" t="n">
        <f aca="false">'thong tin khach hang'!$B$4+B442-1</f>
        <v>38</v>
      </c>
      <c r="E442" s="31" t="n">
        <f aca="false">IF(A442=1,0,O441)</f>
        <v>39641112614.9807</v>
      </c>
      <c r="F442" s="2" t="n">
        <f aca="true">TP*VLOOKUP('thong tin khach hang'!$E$10,$X$2:$Z$5,3,0)*OFFSET($S442,0,VLOOKUP('thong tin khach hang'!$E$10,$X$2:$Z$5,2,0))</f>
        <v>0</v>
      </c>
      <c r="G442" s="2" t="n">
        <f aca="true">EP*VLOOKUP('thong tin khach hang'!$E$10,$X$2:$Z$5,3,0)*OFFSET($S442,0,VLOOKUP('thong tin khach hang'!$E$10,$X$2:$Z$5,2,0))</f>
        <v>0</v>
      </c>
      <c r="H442" s="2" t="n">
        <f aca="false">F442*HLOOKUP(B442,Assumption!$A$10:$G$12,2,1)+G442*HLOOKUP(B442,Assumption!$A$10:$G$12,3,1)</f>
        <v>0</v>
      </c>
      <c r="I442" s="2" t="n">
        <f aca="false">F442+G442-H442</f>
        <v>0</v>
      </c>
      <c r="J442" s="32" t="n">
        <f aca="false">VLOOKUP(D442,Assumption!$O$3:$Q$103,IF('thong tin khach hang'!$B$3="Nam",2,3),0)/12*P442</f>
        <v>0</v>
      </c>
      <c r="K442" s="2" t="n">
        <v>20000</v>
      </c>
      <c r="L442" s="31" t="n">
        <f aca="false">ROUND($L$1*(E442+I442-J442-K442),0)</f>
        <v>224136501</v>
      </c>
      <c r="M442" s="31" t="n">
        <f aca="false">E442+I442-J442-K442+L442</f>
        <v>39865229115.9807</v>
      </c>
      <c r="N442" s="32" t="n">
        <f aca="false">HLOOKUP(ROUND(AVERAGE(M430:M441)/10^6,0),Assumption!$B$2:$E$3,2,1)*MAX((AVERAGE(M430:M441)-250*10^6),0)</f>
        <v>220975317.500559</v>
      </c>
      <c r="O442" s="31" t="n">
        <f aca="false">M442+N442</f>
        <v>40086204433.4812</v>
      </c>
      <c r="P442" s="31" t="n">
        <f aca="false">IF(A442=1,SA,MAX(0,SA-M441))</f>
        <v>0</v>
      </c>
      <c r="S442" s="2" t="n">
        <v>0</v>
      </c>
      <c r="T442" s="2" t="n">
        <v>0</v>
      </c>
      <c r="U442" s="2" t="n">
        <v>0</v>
      </c>
      <c r="V442" s="33" t="n">
        <v>1</v>
      </c>
    </row>
    <row r="443" customFormat="false" ht="15.75" hidden="false" customHeight="true" outlineLevel="0" collapsed="false">
      <c r="A443" s="2" t="n">
        <v>441</v>
      </c>
      <c r="B443" s="2" t="n">
        <v>37</v>
      </c>
      <c r="C443" s="2" t="n">
        <f aca="false">A443-(B443-1)*12</f>
        <v>9</v>
      </c>
      <c r="D443" s="2" t="n">
        <f aca="false">'thong tin khach hang'!$B$4+B443-1</f>
        <v>38</v>
      </c>
      <c r="E443" s="31" t="n">
        <f aca="false">IF(A443=1,0,O442)</f>
        <v>40086204433.4812</v>
      </c>
      <c r="F443" s="2" t="n">
        <f aca="true">TP*VLOOKUP('thong tin khach hang'!$E$10,$X$2:$Z$5,3,0)*OFFSET($S443,0,VLOOKUP('thong tin khach hang'!$E$10,$X$2:$Z$5,2,0))</f>
        <v>0</v>
      </c>
      <c r="G443" s="2" t="n">
        <f aca="true">EP*VLOOKUP('thong tin khach hang'!$E$10,$X$2:$Z$5,3,0)*OFFSET($S443,0,VLOOKUP('thong tin khach hang'!$E$10,$X$2:$Z$5,2,0))</f>
        <v>0</v>
      </c>
      <c r="H443" s="2" t="n">
        <f aca="false">F443*HLOOKUP(B443,Assumption!$A$10:$G$12,2,1)+G443*HLOOKUP(B443,Assumption!$A$10:$G$12,3,1)</f>
        <v>0</v>
      </c>
      <c r="I443" s="2" t="n">
        <f aca="false">F443+G443-H443</f>
        <v>0</v>
      </c>
      <c r="J443" s="32" t="n">
        <f aca="false">VLOOKUP(D443,Assumption!$O$3:$Q$103,IF('thong tin khach hang'!$B$3="Nam",2,3),0)/12*P443</f>
        <v>0</v>
      </c>
      <c r="K443" s="2" t="n">
        <v>20000</v>
      </c>
      <c r="L443" s="31" t="n">
        <f aca="false">ROUND($L$1*(E443+I443-J443-K443),0)</f>
        <v>226653115</v>
      </c>
      <c r="M443" s="31" t="n">
        <f aca="false">E443+I443-J443-K443+L443</f>
        <v>40312837548.4812</v>
      </c>
      <c r="N443" s="32" t="n">
        <f aca="false">HLOOKUP(ROUND(AVERAGE(M431:M442)/10^6,0),Assumption!$B$2:$E$3,2,1)*MAX((AVERAGE(M431:M442)-250*10^6),0)</f>
        <v>223501777.598449</v>
      </c>
      <c r="O443" s="31" t="n">
        <f aca="false">M443+N443</f>
        <v>40536339326.0797</v>
      </c>
      <c r="P443" s="31" t="n">
        <f aca="false">IF(A443=1,SA,MAX(0,SA-M442))</f>
        <v>0</v>
      </c>
      <c r="S443" s="2" t="n">
        <v>0</v>
      </c>
      <c r="T443" s="2" t="n">
        <v>0</v>
      </c>
      <c r="U443" s="2" t="n">
        <v>0</v>
      </c>
      <c r="V443" s="33" t="n">
        <v>1</v>
      </c>
    </row>
    <row r="444" customFormat="false" ht="15.75" hidden="false" customHeight="true" outlineLevel="0" collapsed="false">
      <c r="A444" s="2" t="n">
        <v>442</v>
      </c>
      <c r="B444" s="2" t="n">
        <v>37</v>
      </c>
      <c r="C444" s="2" t="n">
        <f aca="false">A444-(B444-1)*12</f>
        <v>10</v>
      </c>
      <c r="D444" s="2" t="n">
        <f aca="false">'thong tin khach hang'!$B$4+B444-1</f>
        <v>38</v>
      </c>
      <c r="E444" s="31" t="n">
        <f aca="false">IF(A444=1,0,O443)</f>
        <v>40536339326.0797</v>
      </c>
      <c r="F444" s="2" t="n">
        <f aca="true">TP*VLOOKUP('thong tin khach hang'!$E$10,$X$2:$Z$5,3,0)*OFFSET($S444,0,VLOOKUP('thong tin khach hang'!$E$10,$X$2:$Z$5,2,0))</f>
        <v>0</v>
      </c>
      <c r="G444" s="2" t="n">
        <f aca="true">EP*VLOOKUP('thong tin khach hang'!$E$10,$X$2:$Z$5,3,0)*OFFSET($S444,0,VLOOKUP('thong tin khach hang'!$E$10,$X$2:$Z$5,2,0))</f>
        <v>0</v>
      </c>
      <c r="H444" s="2" t="n">
        <f aca="false">F444*HLOOKUP(B444,Assumption!$A$10:$G$12,2,1)+G444*HLOOKUP(B444,Assumption!$A$10:$G$12,3,1)</f>
        <v>0</v>
      </c>
      <c r="I444" s="2" t="n">
        <f aca="false">F444+G444-H444</f>
        <v>0</v>
      </c>
      <c r="J444" s="32" t="n">
        <f aca="false">VLOOKUP(D444,Assumption!$O$3:$Q$103,IF('thong tin khach hang'!$B$3="Nam",2,3),0)/12*P444</f>
        <v>0</v>
      </c>
      <c r="K444" s="2" t="n">
        <v>20000</v>
      </c>
      <c r="L444" s="31" t="n">
        <f aca="false">ROUND($L$1*(E444+I444-J444-K444),0)</f>
        <v>229198243</v>
      </c>
      <c r="M444" s="31" t="n">
        <f aca="false">E444+I444-J444-K444+L444</f>
        <v>40765517569.0797</v>
      </c>
      <c r="N444" s="32" t="n">
        <f aca="false">HLOOKUP(ROUND(AVERAGE(M432:M443)/10^6,0),Assumption!$B$2:$E$3,2,1)*MAX((AVERAGE(M432:M443)-250*10^6),0)</f>
        <v>226056706.885134</v>
      </c>
      <c r="O444" s="31" t="n">
        <f aca="false">M444+N444</f>
        <v>40991574275.9648</v>
      </c>
      <c r="P444" s="31" t="n">
        <f aca="false">IF(A444=1,SA,MAX(0,SA-M443))</f>
        <v>0</v>
      </c>
      <c r="S444" s="2" t="n">
        <v>0</v>
      </c>
      <c r="T444" s="2" t="n">
        <v>0</v>
      </c>
      <c r="U444" s="2" t="n">
        <v>1</v>
      </c>
      <c r="V444" s="33" t="n">
        <v>1</v>
      </c>
    </row>
    <row r="445" customFormat="false" ht="15.75" hidden="false" customHeight="true" outlineLevel="0" collapsed="false">
      <c r="A445" s="2" t="n">
        <v>443</v>
      </c>
      <c r="B445" s="2" t="n">
        <v>37</v>
      </c>
      <c r="C445" s="2" t="n">
        <f aca="false">A445-(B445-1)*12</f>
        <v>11</v>
      </c>
      <c r="D445" s="2" t="n">
        <f aca="false">'thong tin khach hang'!$B$4+B445-1</f>
        <v>38</v>
      </c>
      <c r="E445" s="31" t="n">
        <f aca="false">IF(A445=1,0,O444)</f>
        <v>40991574275.9648</v>
      </c>
      <c r="F445" s="2" t="n">
        <f aca="true">TP*VLOOKUP('thong tin khach hang'!$E$10,$X$2:$Z$5,3,0)*OFFSET($S445,0,VLOOKUP('thong tin khach hang'!$E$10,$X$2:$Z$5,2,0))</f>
        <v>0</v>
      </c>
      <c r="G445" s="2" t="n">
        <f aca="true">EP*VLOOKUP('thong tin khach hang'!$E$10,$X$2:$Z$5,3,0)*OFFSET($S445,0,VLOOKUP('thong tin khach hang'!$E$10,$X$2:$Z$5,2,0))</f>
        <v>0</v>
      </c>
      <c r="H445" s="2" t="n">
        <f aca="false">F445*HLOOKUP(B445,Assumption!$A$10:$G$12,2,1)+G445*HLOOKUP(B445,Assumption!$A$10:$G$12,3,1)</f>
        <v>0</v>
      </c>
      <c r="I445" s="2" t="n">
        <f aca="false">F445+G445-H445</f>
        <v>0</v>
      </c>
      <c r="J445" s="32" t="n">
        <f aca="false">VLOOKUP(D445,Assumption!$O$3:$Q$103,IF('thong tin khach hang'!$B$3="Nam",2,3),0)/12*P445</f>
        <v>0</v>
      </c>
      <c r="K445" s="2" t="n">
        <v>20000</v>
      </c>
      <c r="L445" s="31" t="n">
        <f aca="false">ROUND($L$1*(E445+I445-J445-K445),0)</f>
        <v>231772208</v>
      </c>
      <c r="M445" s="31" t="n">
        <f aca="false">E445+I445-J445-K445+L445</f>
        <v>41223326483.9648</v>
      </c>
      <c r="N445" s="32" t="n">
        <f aca="false">HLOOKUP(ROUND(AVERAGE(M433:M444)/10^6,0),Assumption!$B$2:$E$3,2,1)*MAX((AVERAGE(M433:M444)-250*10^6),0)</f>
        <v>228640426.163036</v>
      </c>
      <c r="O445" s="31" t="n">
        <f aca="false">M445+N445</f>
        <v>41451966910.1279</v>
      </c>
      <c r="P445" s="31" t="n">
        <f aca="false">IF(A445=1,SA,MAX(0,SA-M444))</f>
        <v>0</v>
      </c>
      <c r="S445" s="2" t="n">
        <v>0</v>
      </c>
      <c r="T445" s="2" t="n">
        <v>0</v>
      </c>
      <c r="U445" s="2" t="n">
        <v>0</v>
      </c>
      <c r="V445" s="33" t="n">
        <v>1</v>
      </c>
    </row>
    <row r="446" customFormat="false" ht="15.75" hidden="false" customHeight="true" outlineLevel="0" collapsed="false">
      <c r="A446" s="2" t="n">
        <v>444</v>
      </c>
      <c r="B446" s="2" t="n">
        <v>37</v>
      </c>
      <c r="C446" s="2" t="n">
        <f aca="false">A446-(B446-1)*12</f>
        <v>12</v>
      </c>
      <c r="D446" s="2" t="n">
        <f aca="false">'thong tin khach hang'!$B$4+B446-1</f>
        <v>38</v>
      </c>
      <c r="E446" s="31" t="n">
        <f aca="false">IF(A446=1,0,O445)</f>
        <v>41451966910.1279</v>
      </c>
      <c r="F446" s="2" t="n">
        <f aca="true">TP*VLOOKUP('thong tin khach hang'!$E$10,$X$2:$Z$5,3,0)*OFFSET($S446,0,VLOOKUP('thong tin khach hang'!$E$10,$X$2:$Z$5,2,0))</f>
        <v>0</v>
      </c>
      <c r="G446" s="2" t="n">
        <f aca="true">EP*VLOOKUP('thong tin khach hang'!$E$10,$X$2:$Z$5,3,0)*OFFSET($S446,0,VLOOKUP('thong tin khach hang'!$E$10,$X$2:$Z$5,2,0))</f>
        <v>0</v>
      </c>
      <c r="H446" s="2" t="n">
        <f aca="false">F446*HLOOKUP(B446,Assumption!$A$10:$G$12,2,1)+G446*HLOOKUP(B446,Assumption!$A$10:$G$12,3,1)</f>
        <v>0</v>
      </c>
      <c r="I446" s="2" t="n">
        <f aca="false">F446+G446-H446</f>
        <v>0</v>
      </c>
      <c r="J446" s="32" t="n">
        <f aca="false">VLOOKUP(D446,Assumption!$O$3:$Q$103,IF('thong tin khach hang'!$B$3="Nam",2,3),0)/12*P446</f>
        <v>0</v>
      </c>
      <c r="K446" s="2" t="n">
        <v>20000</v>
      </c>
      <c r="L446" s="31" t="n">
        <f aca="false">ROUND($L$1*(E446+I446-J446-K446),0)</f>
        <v>234375334</v>
      </c>
      <c r="M446" s="31" t="n">
        <f aca="false">E446+I446-J446-K446+L446</f>
        <v>41686322244.1279</v>
      </c>
      <c r="N446" s="32" t="n">
        <f aca="false">HLOOKUP(ROUND(AVERAGE(M434:M445)/10^6,0),Assumption!$B$2:$E$3,2,1)*MAX((AVERAGE(M434:M445)-250*10^6),0)</f>
        <v>231253259.850021</v>
      </c>
      <c r="O446" s="31" t="n">
        <f aca="false">M446+N446</f>
        <v>41917575503.9779</v>
      </c>
      <c r="P446" s="31" t="n">
        <f aca="false">IF(A446=1,SA,MAX(0,SA-M445))</f>
        <v>0</v>
      </c>
      <c r="S446" s="2" t="n">
        <v>0</v>
      </c>
      <c r="T446" s="2" t="n">
        <v>0</v>
      </c>
      <c r="U446" s="2" t="n">
        <v>0</v>
      </c>
      <c r="V446" s="33" t="n">
        <v>1</v>
      </c>
    </row>
    <row r="447" customFormat="false" ht="15.75" hidden="false" customHeight="true" outlineLevel="0" collapsed="false">
      <c r="A447" s="2" t="n">
        <v>445</v>
      </c>
      <c r="B447" s="2" t="n">
        <v>38</v>
      </c>
      <c r="C447" s="2" t="n">
        <f aca="false">A447-(B447-1)*12</f>
        <v>1</v>
      </c>
      <c r="D447" s="2" t="n">
        <f aca="false">'thong tin khach hang'!$B$4+B447-1</f>
        <v>39</v>
      </c>
      <c r="E447" s="31" t="n">
        <f aca="false">IF(A447=1,0,O446)</f>
        <v>41917575503.9779</v>
      </c>
      <c r="F447" s="2" t="n">
        <f aca="true">TP*VLOOKUP('thong tin khach hang'!$E$10,$X$2:$Z$5,3,0)*OFFSET($S447,0,VLOOKUP('thong tin khach hang'!$E$10,$X$2:$Z$5,2,0))</f>
        <v>30000000</v>
      </c>
      <c r="G447" s="2" t="n">
        <f aca="true">EP*VLOOKUP('thong tin khach hang'!$E$10,$X$2:$Z$5,3,0)*OFFSET($S447,0,VLOOKUP('thong tin khach hang'!$E$10,$X$2:$Z$5,2,0))</f>
        <v>30000000</v>
      </c>
      <c r="H447" s="2" t="n">
        <f aca="false">F447*HLOOKUP(B447,Assumption!$A$10:$G$12,2,1)+G447*HLOOKUP(B447,Assumption!$A$10:$G$12,3,1)</f>
        <v>1500000</v>
      </c>
      <c r="I447" s="2" t="n">
        <f aca="false">F447+G447-H447</f>
        <v>58500000</v>
      </c>
      <c r="J447" s="32" t="n">
        <f aca="false">VLOOKUP(D447,Assumption!$O$3:$Q$103,IF('thong tin khach hang'!$B$3="Nam",2,3),0)/12*P447</f>
        <v>0</v>
      </c>
      <c r="K447" s="2" t="n">
        <v>20000</v>
      </c>
      <c r="L447" s="31" t="n">
        <f aca="false">ROUND($L$1*(E447+I447-J447-K447),0)</f>
        <v>237338721</v>
      </c>
      <c r="M447" s="31" t="n">
        <f aca="false">E447+I447-J447-K447+L447</f>
        <v>42213394224.9779</v>
      </c>
      <c r="N447" s="32" t="n">
        <f aca="false">HLOOKUP(ROUND(AVERAGE(M435:M446)/10^6,0),Assumption!$B$2:$E$3,2,1)*MAX((AVERAGE(M435:M446)-250*10^6),0)</f>
        <v>233895536.018583</v>
      </c>
      <c r="O447" s="31" t="n">
        <f aca="false">M447+N447</f>
        <v>42447289760.9965</v>
      </c>
      <c r="P447" s="31" t="n">
        <f aca="false">IF(A447=1,SA,MAX(0,SA-M446))</f>
        <v>0</v>
      </c>
      <c r="S447" s="2" t="n">
        <v>1</v>
      </c>
      <c r="T447" s="2" t="n">
        <v>1</v>
      </c>
      <c r="U447" s="2" t="n">
        <v>1</v>
      </c>
      <c r="V447" s="33" t="n">
        <v>1</v>
      </c>
    </row>
    <row r="448" customFormat="false" ht="15.75" hidden="false" customHeight="true" outlineLevel="0" collapsed="false">
      <c r="A448" s="2" t="n">
        <v>446</v>
      </c>
      <c r="B448" s="2" t="n">
        <v>38</v>
      </c>
      <c r="C448" s="2" t="n">
        <f aca="false">A448-(B448-1)*12</f>
        <v>2</v>
      </c>
      <c r="D448" s="2" t="n">
        <f aca="false">'thong tin khach hang'!$B$4+B448-1</f>
        <v>39</v>
      </c>
      <c r="E448" s="31" t="n">
        <f aca="false">IF(A448=1,0,O447)</f>
        <v>42447289760.9965</v>
      </c>
      <c r="F448" s="2" t="n">
        <f aca="true">TP*VLOOKUP('thong tin khach hang'!$E$10,$X$2:$Z$5,3,0)*OFFSET($S448,0,VLOOKUP('thong tin khach hang'!$E$10,$X$2:$Z$5,2,0))</f>
        <v>0</v>
      </c>
      <c r="G448" s="2" t="n">
        <f aca="true">EP*VLOOKUP('thong tin khach hang'!$E$10,$X$2:$Z$5,3,0)*OFFSET($S448,0,VLOOKUP('thong tin khach hang'!$E$10,$X$2:$Z$5,2,0))</f>
        <v>0</v>
      </c>
      <c r="H448" s="2" t="n">
        <f aca="false">F448*HLOOKUP(B448,Assumption!$A$10:$G$12,2,1)+G448*HLOOKUP(B448,Assumption!$A$10:$G$12,3,1)</f>
        <v>0</v>
      </c>
      <c r="I448" s="2" t="n">
        <f aca="false">F448+G448-H448</f>
        <v>0</v>
      </c>
      <c r="J448" s="32" t="n">
        <f aca="false">VLOOKUP(D448,Assumption!$O$3:$Q$103,IF('thong tin khach hang'!$B$3="Nam",2,3),0)/12*P448</f>
        <v>0</v>
      </c>
      <c r="K448" s="2" t="n">
        <v>20000</v>
      </c>
      <c r="L448" s="31" t="n">
        <f aca="false">ROUND($L$1*(E448+I448-J448-K448),0)</f>
        <v>240003035</v>
      </c>
      <c r="M448" s="31" t="n">
        <f aca="false">E448+I448-J448-K448+L448</f>
        <v>42687272795.9965</v>
      </c>
      <c r="N448" s="32" t="n">
        <f aca="false">HLOOKUP(ROUND(AVERAGE(M436:M447)/10^6,0),Assumption!$B$2:$E$3,2,1)*MAX((AVERAGE(M436:M447)-250*10^6),0)</f>
        <v>236567586.439245</v>
      </c>
      <c r="O448" s="31" t="n">
        <f aca="false">M448+N448</f>
        <v>42923840382.4357</v>
      </c>
      <c r="P448" s="31" t="n">
        <f aca="false">IF(A448=1,SA,MAX(0,SA-M447))</f>
        <v>0</v>
      </c>
      <c r="S448" s="2" t="n">
        <v>0</v>
      </c>
      <c r="T448" s="2" t="n">
        <v>0</v>
      </c>
      <c r="U448" s="2" t="n">
        <v>0</v>
      </c>
      <c r="V448" s="33" t="n">
        <v>1</v>
      </c>
    </row>
    <row r="449" customFormat="false" ht="15.75" hidden="false" customHeight="true" outlineLevel="0" collapsed="false">
      <c r="A449" s="2" t="n">
        <v>447</v>
      </c>
      <c r="B449" s="2" t="n">
        <v>38</v>
      </c>
      <c r="C449" s="2" t="n">
        <f aca="false">A449-(B449-1)*12</f>
        <v>3</v>
      </c>
      <c r="D449" s="2" t="n">
        <f aca="false">'thong tin khach hang'!$B$4+B449-1</f>
        <v>39</v>
      </c>
      <c r="E449" s="31" t="n">
        <f aca="false">IF(A449=1,0,O448)</f>
        <v>42923840382.4357</v>
      </c>
      <c r="F449" s="2" t="n">
        <f aca="true">TP*VLOOKUP('thong tin khach hang'!$E$10,$X$2:$Z$5,3,0)*OFFSET($S449,0,VLOOKUP('thong tin khach hang'!$E$10,$X$2:$Z$5,2,0))</f>
        <v>0</v>
      </c>
      <c r="G449" s="2" t="n">
        <f aca="true">EP*VLOOKUP('thong tin khach hang'!$E$10,$X$2:$Z$5,3,0)*OFFSET($S449,0,VLOOKUP('thong tin khach hang'!$E$10,$X$2:$Z$5,2,0))</f>
        <v>0</v>
      </c>
      <c r="H449" s="2" t="n">
        <f aca="false">F449*HLOOKUP(B449,Assumption!$A$10:$G$12,2,1)+G449*HLOOKUP(B449,Assumption!$A$10:$G$12,3,1)</f>
        <v>0</v>
      </c>
      <c r="I449" s="2" t="n">
        <f aca="false">F449+G449-H449</f>
        <v>0</v>
      </c>
      <c r="J449" s="32" t="n">
        <f aca="false">VLOOKUP(D449,Assumption!$O$3:$Q$103,IF('thong tin khach hang'!$B$3="Nam",2,3),0)/12*P449</f>
        <v>0</v>
      </c>
      <c r="K449" s="2" t="n">
        <v>20000</v>
      </c>
      <c r="L449" s="31" t="n">
        <f aca="false">ROUND($L$1*(E449+I449-J449-K449),0)</f>
        <v>242697521</v>
      </c>
      <c r="M449" s="31" t="n">
        <f aca="false">E449+I449-J449-K449+L449</f>
        <v>43166517903.4357</v>
      </c>
      <c r="N449" s="32" t="n">
        <f aca="false">HLOOKUP(ROUND(AVERAGE(M437:M448)/10^6,0),Assumption!$B$2:$E$3,2,1)*MAX((AVERAGE(M437:M448)-250*10^6),0)</f>
        <v>239269746.620206</v>
      </c>
      <c r="O449" s="31" t="n">
        <f aca="false">M449+N449</f>
        <v>43405787650.0559</v>
      </c>
      <c r="P449" s="31" t="n">
        <f aca="false">IF(A449=1,SA,MAX(0,SA-M448))</f>
        <v>0</v>
      </c>
      <c r="S449" s="2" t="n">
        <v>0</v>
      </c>
      <c r="T449" s="2" t="n">
        <v>0</v>
      </c>
      <c r="U449" s="2" t="n">
        <v>0</v>
      </c>
      <c r="V449" s="33" t="n">
        <v>1</v>
      </c>
    </row>
    <row r="450" customFormat="false" ht="15.75" hidden="false" customHeight="true" outlineLevel="0" collapsed="false">
      <c r="A450" s="2" t="n">
        <v>448</v>
      </c>
      <c r="B450" s="2" t="n">
        <v>38</v>
      </c>
      <c r="C450" s="2" t="n">
        <f aca="false">A450-(B450-1)*12</f>
        <v>4</v>
      </c>
      <c r="D450" s="2" t="n">
        <f aca="false">'thong tin khach hang'!$B$4+B450-1</f>
        <v>39</v>
      </c>
      <c r="E450" s="31" t="n">
        <f aca="false">IF(A450=1,0,O449)</f>
        <v>43405787650.0559</v>
      </c>
      <c r="F450" s="2" t="n">
        <f aca="true">TP*VLOOKUP('thong tin khach hang'!$E$10,$X$2:$Z$5,3,0)*OFFSET($S450,0,VLOOKUP('thong tin khach hang'!$E$10,$X$2:$Z$5,2,0))</f>
        <v>0</v>
      </c>
      <c r="G450" s="2" t="n">
        <f aca="true">EP*VLOOKUP('thong tin khach hang'!$E$10,$X$2:$Z$5,3,0)*OFFSET($S450,0,VLOOKUP('thong tin khach hang'!$E$10,$X$2:$Z$5,2,0))</f>
        <v>0</v>
      </c>
      <c r="H450" s="2" t="n">
        <f aca="false">F450*HLOOKUP(B450,Assumption!$A$10:$G$12,2,1)+G450*HLOOKUP(B450,Assumption!$A$10:$G$12,3,1)</f>
        <v>0</v>
      </c>
      <c r="I450" s="2" t="n">
        <f aca="false">F450+G450-H450</f>
        <v>0</v>
      </c>
      <c r="J450" s="32" t="n">
        <f aca="false">VLOOKUP(D450,Assumption!$O$3:$Q$103,IF('thong tin khach hang'!$B$3="Nam",2,3),0)/12*P450</f>
        <v>0</v>
      </c>
      <c r="K450" s="2" t="n">
        <v>20000</v>
      </c>
      <c r="L450" s="31" t="n">
        <f aca="false">ROUND($L$1*(E450+I450-J450-K450),0)</f>
        <v>245422521</v>
      </c>
      <c r="M450" s="31" t="n">
        <f aca="false">E450+I450-J450-K450+L450</f>
        <v>43651190171.0559</v>
      </c>
      <c r="N450" s="32" t="n">
        <f aca="false">HLOOKUP(ROUND(AVERAGE(M438:M449)/10^6,0),Assumption!$B$2:$E$3,2,1)*MAX((AVERAGE(M438:M449)-250*10^6),0)</f>
        <v>242002355.850705</v>
      </c>
      <c r="O450" s="31" t="n">
        <f aca="false">M450+N450</f>
        <v>43893192526.9066</v>
      </c>
      <c r="P450" s="31" t="n">
        <f aca="false">IF(A450=1,SA,MAX(0,SA-M449))</f>
        <v>0</v>
      </c>
      <c r="S450" s="2" t="n">
        <v>0</v>
      </c>
      <c r="T450" s="2" t="n">
        <v>0</v>
      </c>
      <c r="U450" s="2" t="n">
        <v>1</v>
      </c>
      <c r="V450" s="33" t="n">
        <v>1</v>
      </c>
    </row>
    <row r="451" customFormat="false" ht="15.75" hidden="false" customHeight="true" outlineLevel="0" collapsed="false">
      <c r="A451" s="2" t="n">
        <v>449</v>
      </c>
      <c r="B451" s="2" t="n">
        <v>38</v>
      </c>
      <c r="C451" s="2" t="n">
        <f aca="false">A451-(B451-1)*12</f>
        <v>5</v>
      </c>
      <c r="D451" s="2" t="n">
        <f aca="false">'thong tin khach hang'!$B$4+B451-1</f>
        <v>39</v>
      </c>
      <c r="E451" s="31" t="n">
        <f aca="false">IF(A451=1,0,O450)</f>
        <v>43893192526.9066</v>
      </c>
      <c r="F451" s="2" t="n">
        <f aca="true">TP*VLOOKUP('thong tin khach hang'!$E$10,$X$2:$Z$5,3,0)*OFFSET($S451,0,VLOOKUP('thong tin khach hang'!$E$10,$X$2:$Z$5,2,0))</f>
        <v>0</v>
      </c>
      <c r="G451" s="2" t="n">
        <f aca="true">EP*VLOOKUP('thong tin khach hang'!$E$10,$X$2:$Z$5,3,0)*OFFSET($S451,0,VLOOKUP('thong tin khach hang'!$E$10,$X$2:$Z$5,2,0))</f>
        <v>0</v>
      </c>
      <c r="H451" s="2" t="n">
        <f aca="false">F451*HLOOKUP(B451,Assumption!$A$10:$G$12,2,1)+G451*HLOOKUP(B451,Assumption!$A$10:$G$12,3,1)</f>
        <v>0</v>
      </c>
      <c r="I451" s="2" t="n">
        <f aca="false">F451+G451-H451</f>
        <v>0</v>
      </c>
      <c r="J451" s="32" t="n">
        <f aca="false">VLOOKUP(D451,Assumption!$O$3:$Q$103,IF('thong tin khach hang'!$B$3="Nam",2,3),0)/12*P451</f>
        <v>0</v>
      </c>
      <c r="K451" s="2" t="n">
        <v>20000</v>
      </c>
      <c r="L451" s="31" t="n">
        <f aca="false">ROUND($L$1*(E451+I451-J451-K451),0)</f>
        <v>248178379</v>
      </c>
      <c r="M451" s="31" t="n">
        <f aca="false">E451+I451-J451-K451+L451</f>
        <v>44141350905.9066</v>
      </c>
      <c r="N451" s="32" t="n">
        <f aca="false">HLOOKUP(ROUND(AVERAGE(M439:M450)/10^6,0),Assumption!$B$2:$E$3,2,1)*MAX((AVERAGE(M439:M450)-250*10^6),0)</f>
        <v>244765757.243133</v>
      </c>
      <c r="O451" s="31" t="n">
        <f aca="false">M451+N451</f>
        <v>44386116663.1498</v>
      </c>
      <c r="P451" s="31" t="n">
        <f aca="false">IF(A451=1,SA,MAX(0,SA-M450))</f>
        <v>0</v>
      </c>
      <c r="S451" s="2" t="n">
        <v>0</v>
      </c>
      <c r="T451" s="2" t="n">
        <v>0</v>
      </c>
      <c r="U451" s="2" t="n">
        <v>0</v>
      </c>
      <c r="V451" s="33" t="n">
        <v>1</v>
      </c>
    </row>
    <row r="452" customFormat="false" ht="15.75" hidden="false" customHeight="true" outlineLevel="0" collapsed="false">
      <c r="A452" s="2" t="n">
        <v>450</v>
      </c>
      <c r="B452" s="2" t="n">
        <v>38</v>
      </c>
      <c r="C452" s="2" t="n">
        <f aca="false">A452-(B452-1)*12</f>
        <v>6</v>
      </c>
      <c r="D452" s="2" t="n">
        <f aca="false">'thong tin khach hang'!$B$4+B452-1</f>
        <v>39</v>
      </c>
      <c r="E452" s="31" t="n">
        <f aca="false">IF(A452=1,0,O451)</f>
        <v>44386116663.1498</v>
      </c>
      <c r="F452" s="2" t="n">
        <f aca="true">TP*VLOOKUP('thong tin khach hang'!$E$10,$X$2:$Z$5,3,0)*OFFSET($S452,0,VLOOKUP('thong tin khach hang'!$E$10,$X$2:$Z$5,2,0))</f>
        <v>0</v>
      </c>
      <c r="G452" s="2" t="n">
        <f aca="true">EP*VLOOKUP('thong tin khach hang'!$E$10,$X$2:$Z$5,3,0)*OFFSET($S452,0,VLOOKUP('thong tin khach hang'!$E$10,$X$2:$Z$5,2,0))</f>
        <v>0</v>
      </c>
      <c r="H452" s="2" t="n">
        <f aca="false">F452*HLOOKUP(B452,Assumption!$A$10:$G$12,2,1)+G452*HLOOKUP(B452,Assumption!$A$10:$G$12,3,1)</f>
        <v>0</v>
      </c>
      <c r="I452" s="2" t="n">
        <f aca="false">F452+G452-H452</f>
        <v>0</v>
      </c>
      <c r="J452" s="32" t="n">
        <f aca="false">VLOOKUP(D452,Assumption!$O$3:$Q$103,IF('thong tin khach hang'!$B$3="Nam",2,3),0)/12*P452</f>
        <v>0</v>
      </c>
      <c r="K452" s="2" t="n">
        <v>20000</v>
      </c>
      <c r="L452" s="31" t="n">
        <f aca="false">ROUND($L$1*(E452+I452-J452-K452),0)</f>
        <v>250965444</v>
      </c>
      <c r="M452" s="31" t="n">
        <f aca="false">E452+I452-J452-K452+L452</f>
        <v>44637062107.1498</v>
      </c>
      <c r="N452" s="32" t="n">
        <f aca="false">HLOOKUP(ROUND(AVERAGE(M440:M451)/10^6,0),Assumption!$B$2:$E$3,2,1)*MAX((AVERAGE(M440:M451)-250*10^6),0)</f>
        <v>247560297.775873</v>
      </c>
      <c r="O452" s="31" t="n">
        <f aca="false">M452+N452</f>
        <v>44884622404.9256</v>
      </c>
      <c r="P452" s="31" t="n">
        <f aca="false">IF(A452=1,SA,MAX(0,SA-M451))</f>
        <v>0</v>
      </c>
      <c r="S452" s="2" t="n">
        <v>0</v>
      </c>
      <c r="T452" s="2" t="n">
        <v>0</v>
      </c>
      <c r="U452" s="2" t="n">
        <v>0</v>
      </c>
      <c r="V452" s="33" t="n">
        <v>1</v>
      </c>
    </row>
    <row r="453" customFormat="false" ht="15.75" hidden="false" customHeight="true" outlineLevel="0" collapsed="false">
      <c r="A453" s="2" t="n">
        <v>451</v>
      </c>
      <c r="B453" s="2" t="n">
        <v>38</v>
      </c>
      <c r="C453" s="2" t="n">
        <f aca="false">A453-(B453-1)*12</f>
        <v>7</v>
      </c>
      <c r="D453" s="2" t="n">
        <f aca="false">'thong tin khach hang'!$B$4+B453-1</f>
        <v>39</v>
      </c>
      <c r="E453" s="31" t="n">
        <f aca="false">IF(A453=1,0,O452)</f>
        <v>44884622404.9256</v>
      </c>
      <c r="F453" s="2" t="n">
        <f aca="true">TP*VLOOKUP('thong tin khach hang'!$E$10,$X$2:$Z$5,3,0)*OFFSET($S453,0,VLOOKUP('thong tin khach hang'!$E$10,$X$2:$Z$5,2,0))</f>
        <v>0</v>
      </c>
      <c r="G453" s="2" t="n">
        <f aca="true">EP*VLOOKUP('thong tin khach hang'!$E$10,$X$2:$Z$5,3,0)*OFFSET($S453,0,VLOOKUP('thong tin khach hang'!$E$10,$X$2:$Z$5,2,0))</f>
        <v>0</v>
      </c>
      <c r="H453" s="2" t="n">
        <f aca="false">F453*HLOOKUP(B453,Assumption!$A$10:$G$12,2,1)+G453*HLOOKUP(B453,Assumption!$A$10:$G$12,3,1)</f>
        <v>0</v>
      </c>
      <c r="I453" s="2" t="n">
        <f aca="false">F453+G453-H453</f>
        <v>0</v>
      </c>
      <c r="J453" s="32" t="n">
        <f aca="false">VLOOKUP(D453,Assumption!$O$3:$Q$103,IF('thong tin khach hang'!$B$3="Nam",2,3),0)/12*P453</f>
        <v>0</v>
      </c>
      <c r="K453" s="2" t="n">
        <v>20000</v>
      </c>
      <c r="L453" s="31" t="n">
        <f aca="false">ROUND($L$1*(E453+I453-J453-K453),0)</f>
        <v>253784068</v>
      </c>
      <c r="M453" s="31" t="n">
        <f aca="false">E453+I453-J453-K453+L453</f>
        <v>45138386472.9256</v>
      </c>
      <c r="N453" s="32" t="n">
        <f aca="false">HLOOKUP(ROUND(AVERAGE(M441:M452)/10^6,0),Assumption!$B$2:$E$3,2,1)*MAX((AVERAGE(M441:M452)-250*10^6),0)</f>
        <v>250386328.337887</v>
      </c>
      <c r="O453" s="31" t="n">
        <f aca="false">M453+N453</f>
        <v>45388772801.2635</v>
      </c>
      <c r="P453" s="31" t="n">
        <f aca="false">IF(A453=1,SA,MAX(0,SA-M452))</f>
        <v>0</v>
      </c>
      <c r="S453" s="2" t="n">
        <v>0</v>
      </c>
      <c r="T453" s="2" t="n">
        <v>1</v>
      </c>
      <c r="U453" s="2" t="n">
        <v>1</v>
      </c>
      <c r="V453" s="33" t="n">
        <v>1</v>
      </c>
    </row>
    <row r="454" customFormat="false" ht="15.75" hidden="false" customHeight="true" outlineLevel="0" collapsed="false">
      <c r="A454" s="2" t="n">
        <v>452</v>
      </c>
      <c r="B454" s="2" t="n">
        <v>38</v>
      </c>
      <c r="C454" s="2" t="n">
        <f aca="false">A454-(B454-1)*12</f>
        <v>8</v>
      </c>
      <c r="D454" s="2" t="n">
        <f aca="false">'thong tin khach hang'!$B$4+B454-1</f>
        <v>39</v>
      </c>
      <c r="E454" s="31" t="n">
        <f aca="false">IF(A454=1,0,O453)</f>
        <v>45388772801.2635</v>
      </c>
      <c r="F454" s="2" t="n">
        <f aca="true">TP*VLOOKUP('thong tin khach hang'!$E$10,$X$2:$Z$5,3,0)*OFFSET($S454,0,VLOOKUP('thong tin khach hang'!$E$10,$X$2:$Z$5,2,0))</f>
        <v>0</v>
      </c>
      <c r="G454" s="2" t="n">
        <f aca="true">EP*VLOOKUP('thong tin khach hang'!$E$10,$X$2:$Z$5,3,0)*OFFSET($S454,0,VLOOKUP('thong tin khach hang'!$E$10,$X$2:$Z$5,2,0))</f>
        <v>0</v>
      </c>
      <c r="H454" s="2" t="n">
        <f aca="false">F454*HLOOKUP(B454,Assumption!$A$10:$G$12,2,1)+G454*HLOOKUP(B454,Assumption!$A$10:$G$12,3,1)</f>
        <v>0</v>
      </c>
      <c r="I454" s="2" t="n">
        <f aca="false">F454+G454-H454</f>
        <v>0</v>
      </c>
      <c r="J454" s="32" t="n">
        <f aca="false">VLOOKUP(D454,Assumption!$O$3:$Q$103,IF('thong tin khach hang'!$B$3="Nam",2,3),0)/12*P454</f>
        <v>0</v>
      </c>
      <c r="K454" s="2" t="n">
        <v>20000</v>
      </c>
      <c r="L454" s="31" t="n">
        <f aca="false">ROUND($L$1*(E454+I454-J454-K454),0)</f>
        <v>256634607</v>
      </c>
      <c r="M454" s="31" t="n">
        <f aca="false">E454+I454-J454-K454+L454</f>
        <v>45645387408.2635</v>
      </c>
      <c r="N454" s="32" t="n">
        <f aca="false">HLOOKUP(ROUND(AVERAGE(M442:M453)/10^6,0),Assumption!$B$2:$E$3,2,1)*MAX((AVERAGE(M442:M453)-250*10^6),0)</f>
        <v>253244203.771541</v>
      </c>
      <c r="O454" s="31" t="n">
        <f aca="false">M454+N454</f>
        <v>45898631612.0351</v>
      </c>
      <c r="P454" s="31" t="n">
        <f aca="false">IF(A454=1,SA,MAX(0,SA-M453))</f>
        <v>0</v>
      </c>
      <c r="S454" s="2" t="n">
        <v>0</v>
      </c>
      <c r="T454" s="2" t="n">
        <v>0</v>
      </c>
      <c r="U454" s="2" t="n">
        <v>0</v>
      </c>
      <c r="V454" s="33" t="n">
        <v>1</v>
      </c>
    </row>
    <row r="455" customFormat="false" ht="15.75" hidden="false" customHeight="true" outlineLevel="0" collapsed="false">
      <c r="A455" s="2" t="n">
        <v>453</v>
      </c>
      <c r="B455" s="2" t="n">
        <v>38</v>
      </c>
      <c r="C455" s="2" t="n">
        <f aca="false">A455-(B455-1)*12</f>
        <v>9</v>
      </c>
      <c r="D455" s="2" t="n">
        <f aca="false">'thong tin khach hang'!$B$4+B455-1</f>
        <v>39</v>
      </c>
      <c r="E455" s="31" t="n">
        <f aca="false">IF(A455=1,0,O454)</f>
        <v>45898631612.0351</v>
      </c>
      <c r="F455" s="2" t="n">
        <f aca="true">TP*VLOOKUP('thong tin khach hang'!$E$10,$X$2:$Z$5,3,0)*OFFSET($S455,0,VLOOKUP('thong tin khach hang'!$E$10,$X$2:$Z$5,2,0))</f>
        <v>0</v>
      </c>
      <c r="G455" s="2" t="n">
        <f aca="true">EP*VLOOKUP('thong tin khach hang'!$E$10,$X$2:$Z$5,3,0)*OFFSET($S455,0,VLOOKUP('thong tin khach hang'!$E$10,$X$2:$Z$5,2,0))</f>
        <v>0</v>
      </c>
      <c r="H455" s="2" t="n">
        <f aca="false">F455*HLOOKUP(B455,Assumption!$A$10:$G$12,2,1)+G455*HLOOKUP(B455,Assumption!$A$10:$G$12,3,1)</f>
        <v>0</v>
      </c>
      <c r="I455" s="2" t="n">
        <f aca="false">F455+G455-H455</f>
        <v>0</v>
      </c>
      <c r="J455" s="32" t="n">
        <f aca="false">VLOOKUP(D455,Assumption!$O$3:$Q$103,IF('thong tin khach hang'!$B$3="Nam",2,3),0)/12*P455</f>
        <v>0</v>
      </c>
      <c r="K455" s="2" t="n">
        <v>20000</v>
      </c>
      <c r="L455" s="31" t="n">
        <f aca="false">ROUND($L$1*(E455+I455-J455-K455),0)</f>
        <v>259517423</v>
      </c>
      <c r="M455" s="31" t="n">
        <f aca="false">E455+I455-J455-K455+L455</f>
        <v>46158129035.0351</v>
      </c>
      <c r="N455" s="32" t="n">
        <f aca="false">HLOOKUP(ROUND(AVERAGE(M443:M454)/10^6,0),Assumption!$B$2:$E$3,2,1)*MAX((AVERAGE(M443:M454)-250*10^6),0)</f>
        <v>256134282.917683</v>
      </c>
      <c r="O455" s="31" t="n">
        <f aca="false">M455+N455</f>
        <v>46414263317.9527</v>
      </c>
      <c r="P455" s="31" t="n">
        <f aca="false">IF(A455=1,SA,MAX(0,SA-M454))</f>
        <v>0</v>
      </c>
      <c r="S455" s="2" t="n">
        <v>0</v>
      </c>
      <c r="T455" s="2" t="n">
        <v>0</v>
      </c>
      <c r="U455" s="2" t="n">
        <v>0</v>
      </c>
      <c r="V455" s="33" t="n">
        <v>1</v>
      </c>
    </row>
    <row r="456" customFormat="false" ht="15.75" hidden="false" customHeight="true" outlineLevel="0" collapsed="false">
      <c r="A456" s="2" t="n">
        <v>454</v>
      </c>
      <c r="B456" s="2" t="n">
        <v>38</v>
      </c>
      <c r="C456" s="2" t="n">
        <f aca="false">A456-(B456-1)*12</f>
        <v>10</v>
      </c>
      <c r="D456" s="2" t="n">
        <f aca="false">'thong tin khach hang'!$B$4+B456-1</f>
        <v>39</v>
      </c>
      <c r="E456" s="31" t="n">
        <f aca="false">IF(A456=1,0,O455)</f>
        <v>46414263317.9527</v>
      </c>
      <c r="F456" s="2" t="n">
        <f aca="true">TP*VLOOKUP('thong tin khach hang'!$E$10,$X$2:$Z$5,3,0)*OFFSET($S456,0,VLOOKUP('thong tin khach hang'!$E$10,$X$2:$Z$5,2,0))</f>
        <v>0</v>
      </c>
      <c r="G456" s="2" t="n">
        <f aca="true">EP*VLOOKUP('thong tin khach hang'!$E$10,$X$2:$Z$5,3,0)*OFFSET($S456,0,VLOOKUP('thong tin khach hang'!$E$10,$X$2:$Z$5,2,0))</f>
        <v>0</v>
      </c>
      <c r="H456" s="2" t="n">
        <f aca="false">F456*HLOOKUP(B456,Assumption!$A$10:$G$12,2,1)+G456*HLOOKUP(B456,Assumption!$A$10:$G$12,3,1)</f>
        <v>0</v>
      </c>
      <c r="I456" s="2" t="n">
        <f aca="false">F456+G456-H456</f>
        <v>0</v>
      </c>
      <c r="J456" s="32" t="n">
        <f aca="false">VLOOKUP(D456,Assumption!$O$3:$Q$103,IF('thong tin khach hang'!$B$3="Nam",2,3),0)/12*P456</f>
        <v>0</v>
      </c>
      <c r="K456" s="2" t="n">
        <v>20000</v>
      </c>
      <c r="L456" s="31" t="n">
        <f aca="false">ROUND($L$1*(E456+I456-J456-K456),0)</f>
        <v>262432880</v>
      </c>
      <c r="M456" s="31" t="n">
        <f aca="false">E456+I456-J456-K456+L456</f>
        <v>46676676197.9527</v>
      </c>
      <c r="N456" s="32" t="n">
        <f aca="false">HLOOKUP(ROUND(AVERAGE(M444:M455)/10^6,0),Assumption!$B$2:$E$3,2,1)*MAX((AVERAGE(M444:M455)-250*10^6),0)</f>
        <v>259056928.660959</v>
      </c>
      <c r="O456" s="31" t="n">
        <f aca="false">M456+N456</f>
        <v>46935733126.6137</v>
      </c>
      <c r="P456" s="31" t="n">
        <f aca="false">IF(A456=1,SA,MAX(0,SA-M455))</f>
        <v>0</v>
      </c>
      <c r="S456" s="2" t="n">
        <v>0</v>
      </c>
      <c r="T456" s="2" t="n">
        <v>0</v>
      </c>
      <c r="U456" s="2" t="n">
        <v>1</v>
      </c>
      <c r="V456" s="33" t="n">
        <v>1</v>
      </c>
    </row>
    <row r="457" customFormat="false" ht="15.75" hidden="false" customHeight="true" outlineLevel="0" collapsed="false">
      <c r="A457" s="2" t="n">
        <v>455</v>
      </c>
      <c r="B457" s="2" t="n">
        <v>38</v>
      </c>
      <c r="C457" s="2" t="n">
        <f aca="false">A457-(B457-1)*12</f>
        <v>11</v>
      </c>
      <c r="D457" s="2" t="n">
        <f aca="false">'thong tin khach hang'!$B$4+B457-1</f>
        <v>39</v>
      </c>
      <c r="E457" s="31" t="n">
        <f aca="false">IF(A457=1,0,O456)</f>
        <v>46935733126.6137</v>
      </c>
      <c r="F457" s="2" t="n">
        <f aca="true">TP*VLOOKUP('thong tin khach hang'!$E$10,$X$2:$Z$5,3,0)*OFFSET($S457,0,VLOOKUP('thong tin khach hang'!$E$10,$X$2:$Z$5,2,0))</f>
        <v>0</v>
      </c>
      <c r="G457" s="2" t="n">
        <f aca="true">EP*VLOOKUP('thong tin khach hang'!$E$10,$X$2:$Z$5,3,0)*OFFSET($S457,0,VLOOKUP('thong tin khach hang'!$E$10,$X$2:$Z$5,2,0))</f>
        <v>0</v>
      </c>
      <c r="H457" s="2" t="n">
        <f aca="false">F457*HLOOKUP(B457,Assumption!$A$10:$G$12,2,1)+G457*HLOOKUP(B457,Assumption!$A$10:$G$12,3,1)</f>
        <v>0</v>
      </c>
      <c r="I457" s="2" t="n">
        <f aca="false">F457+G457-H457</f>
        <v>0</v>
      </c>
      <c r="J457" s="32" t="n">
        <f aca="false">VLOOKUP(D457,Assumption!$O$3:$Q$103,IF('thong tin khach hang'!$B$3="Nam",2,3),0)/12*P457</f>
        <v>0</v>
      </c>
      <c r="K457" s="2" t="n">
        <v>20000</v>
      </c>
      <c r="L457" s="31" t="n">
        <f aca="false">ROUND($L$1*(E457+I457-J457-K457),0)</f>
        <v>265381346</v>
      </c>
      <c r="M457" s="31" t="n">
        <f aca="false">E457+I457-J457-K457+L457</f>
        <v>47201094472.6137</v>
      </c>
      <c r="N457" s="32" t="n">
        <f aca="false">HLOOKUP(ROUND(AVERAGE(M445:M456)/10^6,0),Assumption!$B$2:$E$3,2,1)*MAX((AVERAGE(M445:M456)-250*10^6),0)</f>
        <v>262012507.975396</v>
      </c>
      <c r="O457" s="31" t="n">
        <f aca="false">M457+N457</f>
        <v>47463106980.5891</v>
      </c>
      <c r="P457" s="31" t="n">
        <f aca="false">IF(A457=1,SA,MAX(0,SA-M456))</f>
        <v>0</v>
      </c>
      <c r="S457" s="2" t="n">
        <v>0</v>
      </c>
      <c r="T457" s="2" t="n">
        <v>0</v>
      </c>
      <c r="U457" s="2" t="n">
        <v>0</v>
      </c>
      <c r="V457" s="33" t="n">
        <v>1</v>
      </c>
    </row>
    <row r="458" customFormat="false" ht="15.75" hidden="false" customHeight="true" outlineLevel="0" collapsed="false">
      <c r="A458" s="2" t="n">
        <v>456</v>
      </c>
      <c r="B458" s="2" t="n">
        <v>38</v>
      </c>
      <c r="C458" s="2" t="n">
        <f aca="false">A458-(B458-1)*12</f>
        <v>12</v>
      </c>
      <c r="D458" s="2" t="n">
        <f aca="false">'thong tin khach hang'!$B$4+B458-1</f>
        <v>39</v>
      </c>
      <c r="E458" s="31" t="n">
        <f aca="false">IF(A458=1,0,O457)</f>
        <v>47463106980.5891</v>
      </c>
      <c r="F458" s="2" t="n">
        <f aca="true">TP*VLOOKUP('thong tin khach hang'!$E$10,$X$2:$Z$5,3,0)*OFFSET($S458,0,VLOOKUP('thong tin khach hang'!$E$10,$X$2:$Z$5,2,0))</f>
        <v>0</v>
      </c>
      <c r="G458" s="2" t="n">
        <f aca="true">EP*VLOOKUP('thong tin khach hang'!$E$10,$X$2:$Z$5,3,0)*OFFSET($S458,0,VLOOKUP('thong tin khach hang'!$E$10,$X$2:$Z$5,2,0))</f>
        <v>0</v>
      </c>
      <c r="H458" s="2" t="n">
        <f aca="false">F458*HLOOKUP(B458,Assumption!$A$10:$G$12,2,1)+G458*HLOOKUP(B458,Assumption!$A$10:$G$12,3,1)</f>
        <v>0</v>
      </c>
      <c r="I458" s="2" t="n">
        <f aca="false">F458+G458-H458</f>
        <v>0</v>
      </c>
      <c r="J458" s="32" t="n">
        <f aca="false">VLOOKUP(D458,Assumption!$O$3:$Q$103,IF('thong tin khach hang'!$B$3="Nam",2,3),0)/12*P458</f>
        <v>0</v>
      </c>
      <c r="K458" s="2" t="n">
        <v>20000</v>
      </c>
      <c r="L458" s="31" t="n">
        <f aca="false">ROUND($L$1*(E458+I458-J458-K458),0)</f>
        <v>268363194</v>
      </c>
      <c r="M458" s="31" t="n">
        <f aca="false">E458+I458-J458-K458+L458</f>
        <v>47731450174.5891</v>
      </c>
      <c r="N458" s="32" t="n">
        <f aca="false">HLOOKUP(ROUND(AVERAGE(M446:M457)/10^6,0),Assumption!$B$2:$E$3,2,1)*MAX((AVERAGE(M446:M457)-250*10^6),0)</f>
        <v>265001391.96972</v>
      </c>
      <c r="O458" s="31" t="n">
        <f aca="false">M458+N458</f>
        <v>47996451566.5588</v>
      </c>
      <c r="P458" s="31" t="n">
        <f aca="false">IF(A458=1,SA,MAX(0,SA-M457))</f>
        <v>0</v>
      </c>
      <c r="S458" s="2" t="n">
        <v>0</v>
      </c>
      <c r="T458" s="2" t="n">
        <v>0</v>
      </c>
      <c r="U458" s="2" t="n">
        <v>0</v>
      </c>
      <c r="V458" s="33" t="n">
        <v>1</v>
      </c>
    </row>
    <row r="459" customFormat="false" ht="15.75" hidden="false" customHeight="true" outlineLevel="0" collapsed="false">
      <c r="A459" s="2" t="n">
        <v>457</v>
      </c>
      <c r="B459" s="2" t="n">
        <v>39</v>
      </c>
      <c r="C459" s="2" t="n">
        <f aca="false">A459-(B459-1)*12</f>
        <v>1</v>
      </c>
      <c r="D459" s="2" t="n">
        <f aca="false">'thong tin khach hang'!$B$4+B459-1</f>
        <v>40</v>
      </c>
      <c r="E459" s="31" t="n">
        <f aca="false">IF(A459=1,0,O458)</f>
        <v>47996451566.5588</v>
      </c>
      <c r="F459" s="2" t="n">
        <f aca="true">TP*VLOOKUP('thong tin khach hang'!$E$10,$X$2:$Z$5,3,0)*OFFSET($S459,0,VLOOKUP('thong tin khach hang'!$E$10,$X$2:$Z$5,2,0))</f>
        <v>30000000</v>
      </c>
      <c r="G459" s="2" t="n">
        <f aca="true">EP*VLOOKUP('thong tin khach hang'!$E$10,$X$2:$Z$5,3,0)*OFFSET($S459,0,VLOOKUP('thong tin khach hang'!$E$10,$X$2:$Z$5,2,0))</f>
        <v>30000000</v>
      </c>
      <c r="H459" s="2" t="n">
        <f aca="false">F459*HLOOKUP(B459,Assumption!$A$10:$G$12,2,1)+G459*HLOOKUP(B459,Assumption!$A$10:$G$12,3,1)</f>
        <v>1500000</v>
      </c>
      <c r="I459" s="2" t="n">
        <f aca="false">F459+G459-H459</f>
        <v>58500000</v>
      </c>
      <c r="J459" s="32" t="n">
        <f aca="false">VLOOKUP(D459,Assumption!$O$3:$Q$103,IF('thong tin khach hang'!$B$3="Nam",2,3),0)/12*P459</f>
        <v>0</v>
      </c>
      <c r="K459" s="2" t="n">
        <v>20000</v>
      </c>
      <c r="L459" s="31" t="n">
        <f aca="false">ROUND($L$1*(E459+I459-J459-K459),0)</f>
        <v>271709570</v>
      </c>
      <c r="M459" s="31" t="n">
        <f aca="false">E459+I459-J459-K459+L459</f>
        <v>48326641136.5588</v>
      </c>
      <c r="N459" s="32" t="n">
        <f aca="false">HLOOKUP(ROUND(AVERAGE(M447:M458)/10^6,0),Assumption!$B$2:$E$3,2,1)*MAX((AVERAGE(M447:M458)-250*10^6),0)</f>
        <v>268023955.934951</v>
      </c>
      <c r="O459" s="31" t="n">
        <f aca="false">M459+N459</f>
        <v>48594665092.4938</v>
      </c>
      <c r="P459" s="31" t="n">
        <f aca="false">IF(A459=1,SA,MAX(0,SA-M458))</f>
        <v>0</v>
      </c>
      <c r="S459" s="2" t="n">
        <v>1</v>
      </c>
      <c r="T459" s="2" t="n">
        <v>1</v>
      </c>
      <c r="U459" s="2" t="n">
        <v>1</v>
      </c>
      <c r="V459" s="33" t="n">
        <v>1</v>
      </c>
    </row>
    <row r="460" customFormat="false" ht="15.75" hidden="false" customHeight="true" outlineLevel="0" collapsed="false">
      <c r="A460" s="2" t="n">
        <v>458</v>
      </c>
      <c r="B460" s="2" t="n">
        <v>39</v>
      </c>
      <c r="C460" s="2" t="n">
        <f aca="false">A460-(B460-1)*12</f>
        <v>2</v>
      </c>
      <c r="D460" s="2" t="n">
        <f aca="false">'thong tin khach hang'!$B$4+B460-1</f>
        <v>40</v>
      </c>
      <c r="E460" s="31" t="n">
        <f aca="false">IF(A460=1,0,O459)</f>
        <v>48594665092.4938</v>
      </c>
      <c r="F460" s="2" t="n">
        <f aca="true">TP*VLOOKUP('thong tin khach hang'!$E$10,$X$2:$Z$5,3,0)*OFFSET($S460,0,VLOOKUP('thong tin khach hang'!$E$10,$X$2:$Z$5,2,0))</f>
        <v>0</v>
      </c>
      <c r="G460" s="2" t="n">
        <f aca="true">EP*VLOOKUP('thong tin khach hang'!$E$10,$X$2:$Z$5,3,0)*OFFSET($S460,0,VLOOKUP('thong tin khach hang'!$E$10,$X$2:$Z$5,2,0))</f>
        <v>0</v>
      </c>
      <c r="H460" s="2" t="n">
        <f aca="false">F460*HLOOKUP(B460,Assumption!$A$10:$G$12,2,1)+G460*HLOOKUP(B460,Assumption!$A$10:$G$12,3,1)</f>
        <v>0</v>
      </c>
      <c r="I460" s="2" t="n">
        <f aca="false">F460+G460-H460</f>
        <v>0</v>
      </c>
      <c r="J460" s="32" t="n">
        <f aca="false">VLOOKUP(D460,Assumption!$O$3:$Q$103,IF('thong tin khach hang'!$B$3="Nam",2,3),0)/12*P460</f>
        <v>0</v>
      </c>
      <c r="K460" s="2" t="n">
        <v>20000</v>
      </c>
      <c r="L460" s="31" t="n">
        <f aca="false">ROUND($L$1*(E460+I460-J460-K460),0)</f>
        <v>274761188</v>
      </c>
      <c r="M460" s="31" t="n">
        <f aca="false">E460+I460-J460-K460+L460</f>
        <v>48869406280.4938</v>
      </c>
      <c r="N460" s="32" t="n">
        <f aca="false">HLOOKUP(ROUND(AVERAGE(M448:M459)/10^6,0),Assumption!$B$2:$E$3,2,1)*MAX((AVERAGE(M448:M459)-250*10^6),0)</f>
        <v>271080579.390741</v>
      </c>
      <c r="O460" s="31" t="n">
        <f aca="false">M460+N460</f>
        <v>49140486859.8845</v>
      </c>
      <c r="P460" s="31" t="n">
        <f aca="false">IF(A460=1,SA,MAX(0,SA-M459))</f>
        <v>0</v>
      </c>
      <c r="S460" s="2" t="n">
        <v>0</v>
      </c>
      <c r="T460" s="2" t="n">
        <v>0</v>
      </c>
      <c r="U460" s="2" t="n">
        <v>0</v>
      </c>
      <c r="V460" s="33" t="n">
        <v>1</v>
      </c>
    </row>
    <row r="461" customFormat="false" ht="15.75" hidden="false" customHeight="true" outlineLevel="0" collapsed="false">
      <c r="A461" s="2" t="n">
        <v>459</v>
      </c>
      <c r="B461" s="2" t="n">
        <v>39</v>
      </c>
      <c r="C461" s="2" t="n">
        <f aca="false">A461-(B461-1)*12</f>
        <v>3</v>
      </c>
      <c r="D461" s="2" t="n">
        <f aca="false">'thong tin khach hang'!$B$4+B461-1</f>
        <v>40</v>
      </c>
      <c r="E461" s="31" t="n">
        <f aca="false">IF(A461=1,0,O460)</f>
        <v>49140486859.8845</v>
      </c>
      <c r="F461" s="2" t="n">
        <f aca="true">TP*VLOOKUP('thong tin khach hang'!$E$10,$X$2:$Z$5,3,0)*OFFSET($S461,0,VLOOKUP('thong tin khach hang'!$E$10,$X$2:$Z$5,2,0))</f>
        <v>0</v>
      </c>
      <c r="G461" s="2" t="n">
        <f aca="true">EP*VLOOKUP('thong tin khach hang'!$E$10,$X$2:$Z$5,3,0)*OFFSET($S461,0,VLOOKUP('thong tin khach hang'!$E$10,$X$2:$Z$5,2,0))</f>
        <v>0</v>
      </c>
      <c r="H461" s="2" t="n">
        <f aca="false">F461*HLOOKUP(B461,Assumption!$A$10:$G$12,2,1)+G461*HLOOKUP(B461,Assumption!$A$10:$G$12,3,1)</f>
        <v>0</v>
      </c>
      <c r="I461" s="2" t="n">
        <f aca="false">F461+G461-H461</f>
        <v>0</v>
      </c>
      <c r="J461" s="32" t="n">
        <f aca="false">VLOOKUP(D461,Assumption!$O$3:$Q$103,IF('thong tin khach hang'!$B$3="Nam",2,3),0)/12*P461</f>
        <v>0</v>
      </c>
      <c r="K461" s="2" t="n">
        <v>20000</v>
      </c>
      <c r="L461" s="31" t="n">
        <f aca="false">ROUND($L$1*(E461+I461-J461-K461),0)</f>
        <v>277847344</v>
      </c>
      <c r="M461" s="31" t="n">
        <f aca="false">E461+I461-J461-K461+L461</f>
        <v>49418314203.8845</v>
      </c>
      <c r="N461" s="32" t="n">
        <f aca="false">HLOOKUP(ROUND(AVERAGE(M449:M460)/10^6,0),Assumption!$B$2:$E$3,2,1)*MAX((AVERAGE(M449:M460)-250*10^6),0)</f>
        <v>274171646.13299</v>
      </c>
      <c r="O461" s="31" t="n">
        <f aca="false">M461+N461</f>
        <v>49692485850.0175</v>
      </c>
      <c r="P461" s="31" t="n">
        <f aca="false">IF(A461=1,SA,MAX(0,SA-M460))</f>
        <v>0</v>
      </c>
      <c r="S461" s="2" t="n">
        <v>0</v>
      </c>
      <c r="T461" s="2" t="n">
        <v>0</v>
      </c>
      <c r="U461" s="2" t="n">
        <v>0</v>
      </c>
      <c r="V461" s="33" t="n">
        <v>1</v>
      </c>
    </row>
    <row r="462" customFormat="false" ht="15.75" hidden="false" customHeight="true" outlineLevel="0" collapsed="false">
      <c r="A462" s="2" t="n">
        <v>460</v>
      </c>
      <c r="B462" s="2" t="n">
        <v>39</v>
      </c>
      <c r="C462" s="2" t="n">
        <f aca="false">A462-(B462-1)*12</f>
        <v>4</v>
      </c>
      <c r="D462" s="2" t="n">
        <f aca="false">'thong tin khach hang'!$B$4+B462-1</f>
        <v>40</v>
      </c>
      <c r="E462" s="31" t="n">
        <f aca="false">IF(A462=1,0,O461)</f>
        <v>49692485850.0175</v>
      </c>
      <c r="F462" s="2" t="n">
        <f aca="true">TP*VLOOKUP('thong tin khach hang'!$E$10,$X$2:$Z$5,3,0)*OFFSET($S462,0,VLOOKUP('thong tin khach hang'!$E$10,$X$2:$Z$5,2,0))</f>
        <v>0</v>
      </c>
      <c r="G462" s="2" t="n">
        <f aca="true">EP*VLOOKUP('thong tin khach hang'!$E$10,$X$2:$Z$5,3,0)*OFFSET($S462,0,VLOOKUP('thong tin khach hang'!$E$10,$X$2:$Z$5,2,0))</f>
        <v>0</v>
      </c>
      <c r="H462" s="2" t="n">
        <f aca="false">F462*HLOOKUP(B462,Assumption!$A$10:$G$12,2,1)+G462*HLOOKUP(B462,Assumption!$A$10:$G$12,3,1)</f>
        <v>0</v>
      </c>
      <c r="I462" s="2" t="n">
        <f aca="false">F462+G462-H462</f>
        <v>0</v>
      </c>
      <c r="J462" s="32" t="n">
        <f aca="false">VLOOKUP(D462,Assumption!$O$3:$Q$103,IF('thong tin khach hang'!$B$3="Nam",2,3),0)/12*P462</f>
        <v>0</v>
      </c>
      <c r="K462" s="2" t="n">
        <v>20000</v>
      </c>
      <c r="L462" s="31" t="n">
        <f aca="false">ROUND($L$1*(E462+I462-J462-K462),0)</f>
        <v>280968427</v>
      </c>
      <c r="M462" s="31" t="n">
        <f aca="false">E462+I462-J462-K462+L462</f>
        <v>49973434277.0175</v>
      </c>
      <c r="N462" s="32" t="n">
        <f aca="false">HLOOKUP(ROUND(AVERAGE(M450:M461)/10^6,0),Assumption!$B$2:$E$3,2,1)*MAX((AVERAGE(M450:M461)-250*10^6),0)</f>
        <v>277297544.283215</v>
      </c>
      <c r="O462" s="31" t="n">
        <f aca="false">M462+N462</f>
        <v>50250731821.3007</v>
      </c>
      <c r="P462" s="31" t="n">
        <f aca="false">IF(A462=1,SA,MAX(0,SA-M461))</f>
        <v>0</v>
      </c>
      <c r="S462" s="2" t="n">
        <v>0</v>
      </c>
      <c r="T462" s="2" t="n">
        <v>0</v>
      </c>
      <c r="U462" s="2" t="n">
        <v>1</v>
      </c>
      <c r="V462" s="33" t="n">
        <v>1</v>
      </c>
    </row>
    <row r="463" customFormat="false" ht="15.75" hidden="false" customHeight="true" outlineLevel="0" collapsed="false">
      <c r="A463" s="2" t="n">
        <v>461</v>
      </c>
      <c r="B463" s="2" t="n">
        <v>39</v>
      </c>
      <c r="C463" s="2" t="n">
        <f aca="false">A463-(B463-1)*12</f>
        <v>5</v>
      </c>
      <c r="D463" s="2" t="n">
        <f aca="false">'thong tin khach hang'!$B$4+B463-1</f>
        <v>40</v>
      </c>
      <c r="E463" s="31" t="n">
        <f aca="false">IF(A463=1,0,O462)</f>
        <v>50250731821.3007</v>
      </c>
      <c r="F463" s="2" t="n">
        <f aca="true">TP*VLOOKUP('thong tin khach hang'!$E$10,$X$2:$Z$5,3,0)*OFFSET($S463,0,VLOOKUP('thong tin khach hang'!$E$10,$X$2:$Z$5,2,0))</f>
        <v>0</v>
      </c>
      <c r="G463" s="2" t="n">
        <f aca="true">EP*VLOOKUP('thong tin khach hang'!$E$10,$X$2:$Z$5,3,0)*OFFSET($S463,0,VLOOKUP('thong tin khach hang'!$E$10,$X$2:$Z$5,2,0))</f>
        <v>0</v>
      </c>
      <c r="H463" s="2" t="n">
        <f aca="false">F463*HLOOKUP(B463,Assumption!$A$10:$G$12,2,1)+G463*HLOOKUP(B463,Assumption!$A$10:$G$12,3,1)</f>
        <v>0</v>
      </c>
      <c r="I463" s="2" t="n">
        <f aca="false">F463+G463-H463</f>
        <v>0</v>
      </c>
      <c r="J463" s="32" t="n">
        <f aca="false">VLOOKUP(D463,Assumption!$O$3:$Q$103,IF('thong tin khach hang'!$B$3="Nam",2,3),0)/12*P463</f>
        <v>0</v>
      </c>
      <c r="K463" s="2" t="n">
        <v>20000</v>
      </c>
      <c r="L463" s="31" t="n">
        <f aca="false">ROUND($L$1*(E463+I463-J463-K463),0)</f>
        <v>284124830</v>
      </c>
      <c r="M463" s="31" t="n">
        <f aca="false">E463+I463-J463-K463+L463</f>
        <v>50534836651.3007</v>
      </c>
      <c r="N463" s="32" t="n">
        <f aca="false">HLOOKUP(ROUND(AVERAGE(M451:M462)/10^6,0),Assumption!$B$2:$E$3,2,1)*MAX((AVERAGE(M451:M462)-250*10^6),0)</f>
        <v>280458666.336195</v>
      </c>
      <c r="O463" s="31" t="n">
        <f aca="false">M463+N463</f>
        <v>50815295317.6369</v>
      </c>
      <c r="P463" s="31" t="n">
        <f aca="false">IF(A463=1,SA,MAX(0,SA-M462))</f>
        <v>0</v>
      </c>
      <c r="S463" s="2" t="n">
        <v>0</v>
      </c>
      <c r="T463" s="2" t="n">
        <v>0</v>
      </c>
      <c r="U463" s="2" t="n">
        <v>0</v>
      </c>
      <c r="V463" s="33" t="n">
        <v>1</v>
      </c>
    </row>
    <row r="464" customFormat="false" ht="15.75" hidden="false" customHeight="true" outlineLevel="0" collapsed="false">
      <c r="A464" s="2" t="n">
        <v>462</v>
      </c>
      <c r="B464" s="2" t="n">
        <v>39</v>
      </c>
      <c r="C464" s="2" t="n">
        <f aca="false">A464-(B464-1)*12</f>
        <v>6</v>
      </c>
      <c r="D464" s="2" t="n">
        <f aca="false">'thong tin khach hang'!$B$4+B464-1</f>
        <v>40</v>
      </c>
      <c r="E464" s="31" t="n">
        <f aca="false">IF(A464=1,0,O463)</f>
        <v>50815295317.6369</v>
      </c>
      <c r="F464" s="2" t="n">
        <f aca="true">TP*VLOOKUP('thong tin khach hang'!$E$10,$X$2:$Z$5,3,0)*OFFSET($S464,0,VLOOKUP('thong tin khach hang'!$E$10,$X$2:$Z$5,2,0))</f>
        <v>0</v>
      </c>
      <c r="G464" s="2" t="n">
        <f aca="true">EP*VLOOKUP('thong tin khach hang'!$E$10,$X$2:$Z$5,3,0)*OFFSET($S464,0,VLOOKUP('thong tin khach hang'!$E$10,$X$2:$Z$5,2,0))</f>
        <v>0</v>
      </c>
      <c r="H464" s="2" t="n">
        <f aca="false">F464*HLOOKUP(B464,Assumption!$A$10:$G$12,2,1)+G464*HLOOKUP(B464,Assumption!$A$10:$G$12,3,1)</f>
        <v>0</v>
      </c>
      <c r="I464" s="2" t="n">
        <f aca="false">F464+G464-H464</f>
        <v>0</v>
      </c>
      <c r="J464" s="32" t="n">
        <f aca="false">VLOOKUP(D464,Assumption!$O$3:$Q$103,IF('thong tin khach hang'!$B$3="Nam",2,3),0)/12*P464</f>
        <v>0</v>
      </c>
      <c r="K464" s="2" t="n">
        <v>20000</v>
      </c>
      <c r="L464" s="31" t="n">
        <f aca="false">ROUND($L$1*(E464+I464-J464-K464),0)</f>
        <v>287316955</v>
      </c>
      <c r="M464" s="31" t="n">
        <f aca="false">E464+I464-J464-K464+L464</f>
        <v>51102592272.6369</v>
      </c>
      <c r="N464" s="32" t="n">
        <f aca="false">HLOOKUP(ROUND(AVERAGE(M452:M463)/10^6,0),Assumption!$B$2:$E$3,2,1)*MAX((AVERAGE(M452:M463)-250*10^6),0)</f>
        <v>283655409.208892</v>
      </c>
      <c r="O464" s="31" t="n">
        <f aca="false">M464+N464</f>
        <v>51386247681.8458</v>
      </c>
      <c r="P464" s="31" t="n">
        <f aca="false">IF(A464=1,SA,MAX(0,SA-M463))</f>
        <v>0</v>
      </c>
      <c r="S464" s="2" t="n">
        <v>0</v>
      </c>
      <c r="T464" s="2" t="n">
        <v>0</v>
      </c>
      <c r="U464" s="2" t="n">
        <v>0</v>
      </c>
      <c r="V464" s="33" t="n">
        <v>1</v>
      </c>
    </row>
    <row r="465" customFormat="false" ht="15.75" hidden="false" customHeight="true" outlineLevel="0" collapsed="false">
      <c r="A465" s="2" t="n">
        <v>463</v>
      </c>
      <c r="B465" s="2" t="n">
        <v>39</v>
      </c>
      <c r="C465" s="2" t="n">
        <f aca="false">A465-(B465-1)*12</f>
        <v>7</v>
      </c>
      <c r="D465" s="2" t="n">
        <f aca="false">'thong tin khach hang'!$B$4+B465-1</f>
        <v>40</v>
      </c>
      <c r="E465" s="31" t="n">
        <f aca="false">IF(A465=1,0,O464)</f>
        <v>51386247681.8458</v>
      </c>
      <c r="F465" s="2" t="n">
        <f aca="true">TP*VLOOKUP('thong tin khach hang'!$E$10,$X$2:$Z$5,3,0)*OFFSET($S465,0,VLOOKUP('thong tin khach hang'!$E$10,$X$2:$Z$5,2,0))</f>
        <v>0</v>
      </c>
      <c r="G465" s="2" t="n">
        <f aca="true">EP*VLOOKUP('thong tin khach hang'!$E$10,$X$2:$Z$5,3,0)*OFFSET($S465,0,VLOOKUP('thong tin khach hang'!$E$10,$X$2:$Z$5,2,0))</f>
        <v>0</v>
      </c>
      <c r="H465" s="2" t="n">
        <f aca="false">F465*HLOOKUP(B465,Assumption!$A$10:$G$12,2,1)+G465*HLOOKUP(B465,Assumption!$A$10:$G$12,3,1)</f>
        <v>0</v>
      </c>
      <c r="I465" s="2" t="n">
        <f aca="false">F465+G465-H465</f>
        <v>0</v>
      </c>
      <c r="J465" s="32" t="n">
        <f aca="false">VLOOKUP(D465,Assumption!$O$3:$Q$103,IF('thong tin khach hang'!$B$3="Nam",2,3),0)/12*P465</f>
        <v>0</v>
      </c>
      <c r="K465" s="2" t="n">
        <v>20000</v>
      </c>
      <c r="L465" s="31" t="n">
        <f aca="false">ROUND($L$1*(E465+I465-J465-K465),0)</f>
        <v>290545202</v>
      </c>
      <c r="M465" s="31" t="n">
        <f aca="false">E465+I465-J465-K465+L465</f>
        <v>51676772883.8458</v>
      </c>
      <c r="N465" s="32" t="n">
        <f aca="false">HLOOKUP(ROUND(AVERAGE(M453:M464)/10^6,0),Assumption!$B$2:$E$3,2,1)*MAX((AVERAGE(M453:M464)-250*10^6),0)</f>
        <v>286888174.291636</v>
      </c>
      <c r="O465" s="31" t="n">
        <f aca="false">M465+N465</f>
        <v>51963661058.1374</v>
      </c>
      <c r="P465" s="31" t="n">
        <f aca="false">IF(A465=1,SA,MAX(0,SA-M464))</f>
        <v>0</v>
      </c>
      <c r="S465" s="2" t="n">
        <v>0</v>
      </c>
      <c r="T465" s="2" t="n">
        <v>1</v>
      </c>
      <c r="U465" s="2" t="n">
        <v>1</v>
      </c>
      <c r="V465" s="33" t="n">
        <v>1</v>
      </c>
    </row>
    <row r="466" customFormat="false" ht="15.75" hidden="false" customHeight="true" outlineLevel="0" collapsed="false">
      <c r="A466" s="2" t="n">
        <v>464</v>
      </c>
      <c r="B466" s="2" t="n">
        <v>39</v>
      </c>
      <c r="C466" s="2" t="n">
        <f aca="false">A466-(B466-1)*12</f>
        <v>8</v>
      </c>
      <c r="D466" s="2" t="n">
        <f aca="false">'thong tin khach hang'!$B$4+B466-1</f>
        <v>40</v>
      </c>
      <c r="E466" s="31" t="n">
        <f aca="false">IF(A466=1,0,O465)</f>
        <v>51963661058.1374</v>
      </c>
      <c r="F466" s="2" t="n">
        <f aca="true">TP*VLOOKUP('thong tin khach hang'!$E$10,$X$2:$Z$5,3,0)*OFFSET($S466,0,VLOOKUP('thong tin khach hang'!$E$10,$X$2:$Z$5,2,0))</f>
        <v>0</v>
      </c>
      <c r="G466" s="2" t="n">
        <f aca="true">EP*VLOOKUP('thong tin khach hang'!$E$10,$X$2:$Z$5,3,0)*OFFSET($S466,0,VLOOKUP('thong tin khach hang'!$E$10,$X$2:$Z$5,2,0))</f>
        <v>0</v>
      </c>
      <c r="H466" s="2" t="n">
        <f aca="false">F466*HLOOKUP(B466,Assumption!$A$10:$G$12,2,1)+G466*HLOOKUP(B466,Assumption!$A$10:$G$12,3,1)</f>
        <v>0</v>
      </c>
      <c r="I466" s="2" t="n">
        <f aca="false">F466+G466-H466</f>
        <v>0</v>
      </c>
      <c r="J466" s="32" t="n">
        <f aca="false">VLOOKUP(D466,Assumption!$O$3:$Q$103,IF('thong tin khach hang'!$B$3="Nam",2,3),0)/12*P466</f>
        <v>0</v>
      </c>
      <c r="K466" s="2" t="n">
        <v>20000</v>
      </c>
      <c r="L466" s="31" t="n">
        <f aca="false">ROUND($L$1*(E466+I466-J466-K466),0)</f>
        <v>293809981</v>
      </c>
      <c r="M466" s="31" t="n">
        <f aca="false">E466+I466-J466-K466+L466</f>
        <v>52257451039.1374</v>
      </c>
      <c r="N466" s="32" t="n">
        <f aca="false">HLOOKUP(ROUND(AVERAGE(M454:M465)/10^6,0),Assumption!$B$2:$E$3,2,1)*MAX((AVERAGE(M454:M465)-250*10^6),0)</f>
        <v>290157367.497096</v>
      </c>
      <c r="O466" s="31" t="n">
        <f aca="false">M466+N466</f>
        <v>52547608406.6345</v>
      </c>
      <c r="P466" s="31" t="n">
        <f aca="false">IF(A466=1,SA,MAX(0,SA-M465))</f>
        <v>0</v>
      </c>
      <c r="S466" s="2" t="n">
        <v>0</v>
      </c>
      <c r="T466" s="2" t="n">
        <v>0</v>
      </c>
      <c r="U466" s="2" t="n">
        <v>0</v>
      </c>
      <c r="V466" s="33" t="n">
        <v>1</v>
      </c>
    </row>
    <row r="467" customFormat="false" ht="15.75" hidden="false" customHeight="true" outlineLevel="0" collapsed="false">
      <c r="A467" s="2" t="n">
        <v>465</v>
      </c>
      <c r="B467" s="2" t="n">
        <v>39</v>
      </c>
      <c r="C467" s="2" t="n">
        <f aca="false">A467-(B467-1)*12</f>
        <v>9</v>
      </c>
      <c r="D467" s="2" t="n">
        <f aca="false">'thong tin khach hang'!$B$4+B467-1</f>
        <v>40</v>
      </c>
      <c r="E467" s="31" t="n">
        <f aca="false">IF(A467=1,0,O466)</f>
        <v>52547608406.6345</v>
      </c>
      <c r="F467" s="2" t="n">
        <f aca="true">TP*VLOOKUP('thong tin khach hang'!$E$10,$X$2:$Z$5,3,0)*OFFSET($S467,0,VLOOKUP('thong tin khach hang'!$E$10,$X$2:$Z$5,2,0))</f>
        <v>0</v>
      </c>
      <c r="G467" s="2" t="n">
        <f aca="true">EP*VLOOKUP('thong tin khach hang'!$E$10,$X$2:$Z$5,3,0)*OFFSET($S467,0,VLOOKUP('thong tin khach hang'!$E$10,$X$2:$Z$5,2,0))</f>
        <v>0</v>
      </c>
      <c r="H467" s="2" t="n">
        <f aca="false">F467*HLOOKUP(B467,Assumption!$A$10:$G$12,2,1)+G467*HLOOKUP(B467,Assumption!$A$10:$G$12,3,1)</f>
        <v>0</v>
      </c>
      <c r="I467" s="2" t="n">
        <f aca="false">F467+G467-H467</f>
        <v>0</v>
      </c>
      <c r="J467" s="32" t="n">
        <f aca="false">VLOOKUP(D467,Assumption!$O$3:$Q$103,IF('thong tin khach hang'!$B$3="Nam",2,3),0)/12*P467</f>
        <v>0</v>
      </c>
      <c r="K467" s="2" t="n">
        <v>20000</v>
      </c>
      <c r="L467" s="31" t="n">
        <f aca="false">ROUND($L$1*(E467+I467-J467-K467),0)</f>
        <v>297111705</v>
      </c>
      <c r="M467" s="31" t="n">
        <f aca="false">E467+I467-J467-K467+L467</f>
        <v>52844700111.6345</v>
      </c>
      <c r="N467" s="32" t="n">
        <f aca="false">HLOOKUP(ROUND(AVERAGE(M455:M466)/10^6,0),Assumption!$B$2:$E$3,2,1)*MAX((AVERAGE(M455:M466)-250*10^6),0)</f>
        <v>293463399.312533</v>
      </c>
      <c r="O467" s="31" t="n">
        <f aca="false">M467+N467</f>
        <v>53138163510.9471</v>
      </c>
      <c r="P467" s="31" t="n">
        <f aca="false">IF(A467=1,SA,MAX(0,SA-M466))</f>
        <v>0</v>
      </c>
      <c r="S467" s="2" t="n">
        <v>0</v>
      </c>
      <c r="T467" s="2" t="n">
        <v>0</v>
      </c>
      <c r="U467" s="2" t="n">
        <v>0</v>
      </c>
      <c r="V467" s="33" t="n">
        <v>1</v>
      </c>
    </row>
    <row r="468" customFormat="false" ht="15.75" hidden="false" customHeight="true" outlineLevel="0" collapsed="false">
      <c r="A468" s="2" t="n">
        <v>466</v>
      </c>
      <c r="B468" s="2" t="n">
        <v>39</v>
      </c>
      <c r="C468" s="2" t="n">
        <f aca="false">A468-(B468-1)*12</f>
        <v>10</v>
      </c>
      <c r="D468" s="2" t="n">
        <f aca="false">'thong tin khach hang'!$B$4+B468-1</f>
        <v>40</v>
      </c>
      <c r="E468" s="31" t="n">
        <f aca="false">IF(A468=1,0,O467)</f>
        <v>53138163510.9471</v>
      </c>
      <c r="F468" s="2" t="n">
        <f aca="true">TP*VLOOKUP('thong tin khach hang'!$E$10,$X$2:$Z$5,3,0)*OFFSET($S468,0,VLOOKUP('thong tin khach hang'!$E$10,$X$2:$Z$5,2,0))</f>
        <v>0</v>
      </c>
      <c r="G468" s="2" t="n">
        <f aca="true">EP*VLOOKUP('thong tin khach hang'!$E$10,$X$2:$Z$5,3,0)*OFFSET($S468,0,VLOOKUP('thong tin khach hang'!$E$10,$X$2:$Z$5,2,0))</f>
        <v>0</v>
      </c>
      <c r="H468" s="2" t="n">
        <f aca="false">F468*HLOOKUP(B468,Assumption!$A$10:$G$12,2,1)+G468*HLOOKUP(B468,Assumption!$A$10:$G$12,3,1)</f>
        <v>0</v>
      </c>
      <c r="I468" s="2" t="n">
        <f aca="false">F468+G468-H468</f>
        <v>0</v>
      </c>
      <c r="J468" s="32" t="n">
        <f aca="false">VLOOKUP(D468,Assumption!$O$3:$Q$103,IF('thong tin khach hang'!$B$3="Nam",2,3),0)/12*P468</f>
        <v>0</v>
      </c>
      <c r="K468" s="2" t="n">
        <v>20000</v>
      </c>
      <c r="L468" s="31" t="n">
        <f aca="false">ROUND($L$1*(E468+I468-J468-K468),0)</f>
        <v>300450789</v>
      </c>
      <c r="M468" s="31" t="n">
        <f aca="false">E468+I468-J468-K468+L468</f>
        <v>53438594299.9471</v>
      </c>
      <c r="N468" s="32" t="n">
        <f aca="false">HLOOKUP(ROUND(AVERAGE(M456:M467)/10^6,0),Assumption!$B$2:$E$3,2,1)*MAX((AVERAGE(M456:M467)-250*10^6),0)</f>
        <v>296806684.850833</v>
      </c>
      <c r="O468" s="31" t="n">
        <f aca="false">M468+N468</f>
        <v>53735400984.7979</v>
      </c>
      <c r="P468" s="31" t="n">
        <f aca="false">IF(A468=1,SA,MAX(0,SA-M467))</f>
        <v>0</v>
      </c>
      <c r="S468" s="2" t="n">
        <v>0</v>
      </c>
      <c r="T468" s="2" t="n">
        <v>0</v>
      </c>
      <c r="U468" s="2" t="n">
        <v>1</v>
      </c>
      <c r="V468" s="33" t="n">
        <v>1</v>
      </c>
    </row>
    <row r="469" customFormat="false" ht="15.75" hidden="false" customHeight="true" outlineLevel="0" collapsed="false">
      <c r="A469" s="2" t="n">
        <v>467</v>
      </c>
      <c r="B469" s="2" t="n">
        <v>39</v>
      </c>
      <c r="C469" s="2" t="n">
        <f aca="false">A469-(B469-1)*12</f>
        <v>11</v>
      </c>
      <c r="D469" s="2" t="n">
        <f aca="false">'thong tin khach hang'!$B$4+B469-1</f>
        <v>40</v>
      </c>
      <c r="E469" s="31" t="n">
        <f aca="false">IF(A469=1,0,O468)</f>
        <v>53735400984.7979</v>
      </c>
      <c r="F469" s="2" t="n">
        <f aca="true">TP*VLOOKUP('thong tin khach hang'!$E$10,$X$2:$Z$5,3,0)*OFFSET($S469,0,VLOOKUP('thong tin khach hang'!$E$10,$X$2:$Z$5,2,0))</f>
        <v>0</v>
      </c>
      <c r="G469" s="2" t="n">
        <f aca="true">EP*VLOOKUP('thong tin khach hang'!$E$10,$X$2:$Z$5,3,0)*OFFSET($S469,0,VLOOKUP('thong tin khach hang'!$E$10,$X$2:$Z$5,2,0))</f>
        <v>0</v>
      </c>
      <c r="H469" s="2" t="n">
        <f aca="false">F469*HLOOKUP(B469,Assumption!$A$10:$G$12,2,1)+G469*HLOOKUP(B469,Assumption!$A$10:$G$12,3,1)</f>
        <v>0</v>
      </c>
      <c r="I469" s="2" t="n">
        <f aca="false">F469+G469-H469</f>
        <v>0</v>
      </c>
      <c r="J469" s="32" t="n">
        <f aca="false">VLOOKUP(D469,Assumption!$O$3:$Q$103,IF('thong tin khach hang'!$B$3="Nam",2,3),0)/12*P469</f>
        <v>0</v>
      </c>
      <c r="K469" s="2" t="n">
        <v>20000</v>
      </c>
      <c r="L469" s="31" t="n">
        <f aca="false">ROUND($L$1*(E469+I469-J469-K469),0)</f>
        <v>303827657</v>
      </c>
      <c r="M469" s="31" t="n">
        <f aca="false">E469+I469-J469-K469+L469</f>
        <v>54039208641.7979</v>
      </c>
      <c r="N469" s="32" t="n">
        <f aca="false">HLOOKUP(ROUND(AVERAGE(M457:M468)/10^6,0),Assumption!$B$2:$E$3,2,1)*MAX((AVERAGE(M457:M468)-250*10^6),0)</f>
        <v>300187643.90183</v>
      </c>
      <c r="O469" s="31" t="n">
        <f aca="false">M469+N469</f>
        <v>54339396285.6997</v>
      </c>
      <c r="P469" s="31" t="n">
        <f aca="false">IF(A469=1,SA,MAX(0,SA-M468))</f>
        <v>0</v>
      </c>
      <c r="S469" s="2" t="n">
        <v>0</v>
      </c>
      <c r="T469" s="2" t="n">
        <v>0</v>
      </c>
      <c r="U469" s="2" t="n">
        <v>0</v>
      </c>
      <c r="V469" s="33" t="n">
        <v>1</v>
      </c>
    </row>
    <row r="470" customFormat="false" ht="15.75" hidden="false" customHeight="true" outlineLevel="0" collapsed="false">
      <c r="A470" s="2" t="n">
        <v>468</v>
      </c>
      <c r="B470" s="2" t="n">
        <v>39</v>
      </c>
      <c r="C470" s="2" t="n">
        <f aca="false">A470-(B470-1)*12</f>
        <v>12</v>
      </c>
      <c r="D470" s="2" t="n">
        <f aca="false">'thong tin khach hang'!$B$4+B470-1</f>
        <v>40</v>
      </c>
      <c r="E470" s="31" t="n">
        <f aca="false">IF(A470=1,0,O469)</f>
        <v>54339396285.6997</v>
      </c>
      <c r="F470" s="2" t="n">
        <f aca="true">TP*VLOOKUP('thong tin khach hang'!$E$10,$X$2:$Z$5,3,0)*OFFSET($S470,0,VLOOKUP('thong tin khach hang'!$E$10,$X$2:$Z$5,2,0))</f>
        <v>0</v>
      </c>
      <c r="G470" s="2" t="n">
        <f aca="true">EP*VLOOKUP('thong tin khach hang'!$E$10,$X$2:$Z$5,3,0)*OFFSET($S470,0,VLOOKUP('thong tin khach hang'!$E$10,$X$2:$Z$5,2,0))</f>
        <v>0</v>
      </c>
      <c r="H470" s="2" t="n">
        <f aca="false">F470*HLOOKUP(B470,Assumption!$A$10:$G$12,2,1)+G470*HLOOKUP(B470,Assumption!$A$10:$G$12,3,1)</f>
        <v>0</v>
      </c>
      <c r="I470" s="2" t="n">
        <f aca="false">F470+G470-H470</f>
        <v>0</v>
      </c>
      <c r="J470" s="32" t="n">
        <f aca="false">VLOOKUP(D470,Assumption!$O$3:$Q$103,IF('thong tin khach hang'!$B$3="Nam",2,3),0)/12*P470</f>
        <v>0</v>
      </c>
      <c r="K470" s="2" t="n">
        <v>20000</v>
      </c>
      <c r="L470" s="31" t="n">
        <f aca="false">ROUND($L$1*(E470+I470-J470-K470),0)</f>
        <v>307242734</v>
      </c>
      <c r="M470" s="31" t="n">
        <f aca="false">E470+I470-J470-K470+L470</f>
        <v>54646619019.6997</v>
      </c>
      <c r="N470" s="32" t="n">
        <f aca="false">HLOOKUP(ROUND(AVERAGE(M458:M469)/10^6,0),Assumption!$B$2:$E$3,2,1)*MAX((AVERAGE(M458:M469)-250*10^6),0)</f>
        <v>303606700.986422</v>
      </c>
      <c r="O470" s="31" t="n">
        <f aca="false">M470+N470</f>
        <v>54950225720.6861</v>
      </c>
      <c r="P470" s="31" t="n">
        <f aca="false">IF(A470=1,SA,MAX(0,SA-M469))</f>
        <v>0</v>
      </c>
      <c r="S470" s="2" t="n">
        <v>0</v>
      </c>
      <c r="T470" s="2" t="n">
        <v>0</v>
      </c>
      <c r="U470" s="2" t="n">
        <v>0</v>
      </c>
      <c r="V470" s="33" t="n">
        <v>1</v>
      </c>
    </row>
    <row r="471" customFormat="false" ht="15.75" hidden="false" customHeight="true" outlineLevel="0" collapsed="false">
      <c r="A471" s="2" t="n">
        <v>469</v>
      </c>
      <c r="B471" s="2" t="n">
        <v>40</v>
      </c>
      <c r="C471" s="2" t="n">
        <f aca="false">A471-(B471-1)*12</f>
        <v>1</v>
      </c>
      <c r="D471" s="2" t="n">
        <f aca="false">'thong tin khach hang'!$B$4+B471-1</f>
        <v>41</v>
      </c>
      <c r="E471" s="31" t="n">
        <f aca="false">IF(A471=1,0,O470)</f>
        <v>54950225720.6861</v>
      </c>
      <c r="F471" s="2" t="n">
        <f aca="true">TP*VLOOKUP('thong tin khach hang'!$E$10,$X$2:$Z$5,3,0)*OFFSET($S471,0,VLOOKUP('thong tin khach hang'!$E$10,$X$2:$Z$5,2,0))</f>
        <v>30000000</v>
      </c>
      <c r="G471" s="2" t="n">
        <f aca="true">EP*VLOOKUP('thong tin khach hang'!$E$10,$X$2:$Z$5,3,0)*OFFSET($S471,0,VLOOKUP('thong tin khach hang'!$E$10,$X$2:$Z$5,2,0))</f>
        <v>30000000</v>
      </c>
      <c r="H471" s="2" t="n">
        <f aca="false">F471*HLOOKUP(B471,Assumption!$A$10:$G$12,2,1)+G471*HLOOKUP(B471,Assumption!$A$10:$G$12,3,1)</f>
        <v>1500000</v>
      </c>
      <c r="I471" s="2" t="n">
        <f aca="false">F471+G471-H471</f>
        <v>58500000</v>
      </c>
      <c r="J471" s="32" t="n">
        <f aca="false">VLOOKUP(D471,Assumption!$O$3:$Q$103,IF('thong tin khach hang'!$B$3="Nam",2,3),0)/12*P471</f>
        <v>0</v>
      </c>
      <c r="K471" s="2" t="n">
        <v>20000</v>
      </c>
      <c r="L471" s="31" t="n">
        <f aca="false">ROUND($L$1*(E471+I471-J471-K471),0)</f>
        <v>311027220</v>
      </c>
      <c r="M471" s="31" t="n">
        <f aca="false">E471+I471-J471-K471+L471</f>
        <v>55319732940.6861</v>
      </c>
      <c r="N471" s="32" t="n">
        <f aca="false">HLOOKUP(ROUND(AVERAGE(M459:M470)/10^6,0),Assumption!$B$2:$E$3,2,1)*MAX((AVERAGE(M459:M470)-250*10^6),0)</f>
        <v>307064285.408977</v>
      </c>
      <c r="O471" s="31" t="n">
        <f aca="false">M471+N471</f>
        <v>55626797226.0951</v>
      </c>
      <c r="P471" s="31" t="n">
        <f aca="false">IF(A471=1,SA,MAX(0,SA-M470))</f>
        <v>0</v>
      </c>
      <c r="S471" s="2" t="n">
        <v>1</v>
      </c>
      <c r="T471" s="2" t="n">
        <v>1</v>
      </c>
      <c r="U471" s="2" t="n">
        <v>1</v>
      </c>
      <c r="V471" s="33" t="n">
        <v>1</v>
      </c>
    </row>
    <row r="472" customFormat="false" ht="15.75" hidden="false" customHeight="true" outlineLevel="0" collapsed="false">
      <c r="A472" s="2" t="n">
        <v>470</v>
      </c>
      <c r="B472" s="2" t="n">
        <v>40</v>
      </c>
      <c r="C472" s="2" t="n">
        <f aca="false">A472-(B472-1)*12</f>
        <v>2</v>
      </c>
      <c r="D472" s="2" t="n">
        <f aca="false">'thong tin khach hang'!$B$4+B472-1</f>
        <v>41</v>
      </c>
      <c r="E472" s="31" t="n">
        <f aca="false">IF(A472=1,0,O471)</f>
        <v>55626797226.0951</v>
      </c>
      <c r="F472" s="2" t="n">
        <f aca="true">TP*VLOOKUP('thong tin khach hang'!$E$10,$X$2:$Z$5,3,0)*OFFSET($S472,0,VLOOKUP('thong tin khach hang'!$E$10,$X$2:$Z$5,2,0))</f>
        <v>0</v>
      </c>
      <c r="G472" s="2" t="n">
        <f aca="true">EP*VLOOKUP('thong tin khach hang'!$E$10,$X$2:$Z$5,3,0)*OFFSET($S472,0,VLOOKUP('thong tin khach hang'!$E$10,$X$2:$Z$5,2,0))</f>
        <v>0</v>
      </c>
      <c r="H472" s="2" t="n">
        <f aca="false">F472*HLOOKUP(B472,Assumption!$A$10:$G$12,2,1)+G472*HLOOKUP(B472,Assumption!$A$10:$G$12,3,1)</f>
        <v>0</v>
      </c>
      <c r="I472" s="2" t="n">
        <f aca="false">F472+G472-H472</f>
        <v>0</v>
      </c>
      <c r="J472" s="32" t="n">
        <f aca="false">VLOOKUP(D472,Assumption!$O$3:$Q$103,IF('thong tin khach hang'!$B$3="Nam",2,3),0)/12*P472</f>
        <v>0</v>
      </c>
      <c r="K472" s="2" t="n">
        <v>20000</v>
      </c>
      <c r="L472" s="31" t="n">
        <f aca="false">ROUND($L$1*(E472+I472-J472-K472),0)</f>
        <v>314521886</v>
      </c>
      <c r="M472" s="31" t="n">
        <f aca="false">E472+I472-J472-K472+L472</f>
        <v>55941299112.0951</v>
      </c>
      <c r="N472" s="32" t="n">
        <f aca="false">HLOOKUP(ROUND(AVERAGE(M460:M471)/10^6,0),Assumption!$B$2:$E$3,2,1)*MAX((AVERAGE(M460:M471)-250*10^6),0)</f>
        <v>310560831.311041</v>
      </c>
      <c r="O472" s="31" t="n">
        <f aca="false">M472+N472</f>
        <v>56251859943.4062</v>
      </c>
      <c r="P472" s="31" t="n">
        <f aca="false">IF(A472=1,SA,MAX(0,SA-M471))</f>
        <v>0</v>
      </c>
      <c r="S472" s="2" t="n">
        <v>0</v>
      </c>
      <c r="T472" s="2" t="n">
        <v>0</v>
      </c>
      <c r="U472" s="2" t="n">
        <v>0</v>
      </c>
      <c r="V472" s="33" t="n">
        <v>1</v>
      </c>
    </row>
    <row r="473" customFormat="false" ht="15.75" hidden="false" customHeight="true" outlineLevel="0" collapsed="false">
      <c r="A473" s="2" t="n">
        <v>471</v>
      </c>
      <c r="B473" s="2" t="n">
        <v>40</v>
      </c>
      <c r="C473" s="2" t="n">
        <f aca="false">A473-(B473-1)*12</f>
        <v>3</v>
      </c>
      <c r="D473" s="2" t="n">
        <f aca="false">'thong tin khach hang'!$B$4+B473-1</f>
        <v>41</v>
      </c>
      <c r="E473" s="31" t="n">
        <f aca="false">IF(A473=1,0,O472)</f>
        <v>56251859943.4062</v>
      </c>
      <c r="F473" s="2" t="n">
        <f aca="true">TP*VLOOKUP('thong tin khach hang'!$E$10,$X$2:$Z$5,3,0)*OFFSET($S473,0,VLOOKUP('thong tin khach hang'!$E$10,$X$2:$Z$5,2,0))</f>
        <v>0</v>
      </c>
      <c r="G473" s="2" t="n">
        <f aca="true">EP*VLOOKUP('thong tin khach hang'!$E$10,$X$2:$Z$5,3,0)*OFFSET($S473,0,VLOOKUP('thong tin khach hang'!$E$10,$X$2:$Z$5,2,0))</f>
        <v>0</v>
      </c>
      <c r="H473" s="2" t="n">
        <f aca="false">F473*HLOOKUP(B473,Assumption!$A$10:$G$12,2,1)+G473*HLOOKUP(B473,Assumption!$A$10:$G$12,3,1)</f>
        <v>0</v>
      </c>
      <c r="I473" s="2" t="n">
        <f aca="false">F473+G473-H473</f>
        <v>0</v>
      </c>
      <c r="J473" s="32" t="n">
        <f aca="false">VLOOKUP(D473,Assumption!$O$3:$Q$103,IF('thong tin khach hang'!$B$3="Nam",2,3),0)/12*P473</f>
        <v>0</v>
      </c>
      <c r="K473" s="2" t="n">
        <v>20000</v>
      </c>
      <c r="L473" s="31" t="n">
        <f aca="false">ROUND($L$1*(E473+I473-J473-K473),0)</f>
        <v>318056081</v>
      </c>
      <c r="M473" s="31" t="n">
        <f aca="false">E473+I473-J473-K473+L473</f>
        <v>56569896024.4062</v>
      </c>
      <c r="N473" s="32" t="n">
        <f aca="false">HLOOKUP(ROUND(AVERAGE(M461:M472)/10^6,0),Assumption!$B$2:$E$3,2,1)*MAX((AVERAGE(M461:M472)-250*10^6),0)</f>
        <v>314096777.726842</v>
      </c>
      <c r="O473" s="31" t="n">
        <f aca="false">M473+N473</f>
        <v>56883992802.133</v>
      </c>
      <c r="P473" s="31" t="n">
        <f aca="false">IF(A473=1,SA,MAX(0,SA-M472))</f>
        <v>0</v>
      </c>
      <c r="S473" s="2" t="n">
        <v>0</v>
      </c>
      <c r="T473" s="2" t="n">
        <v>0</v>
      </c>
      <c r="U473" s="2" t="n">
        <v>0</v>
      </c>
      <c r="V473" s="33" t="n">
        <v>1</v>
      </c>
    </row>
    <row r="474" customFormat="false" ht="15.75" hidden="false" customHeight="true" outlineLevel="0" collapsed="false">
      <c r="A474" s="2" t="n">
        <v>472</v>
      </c>
      <c r="B474" s="2" t="n">
        <v>40</v>
      </c>
      <c r="C474" s="2" t="n">
        <f aca="false">A474-(B474-1)*12</f>
        <v>4</v>
      </c>
      <c r="D474" s="2" t="n">
        <f aca="false">'thong tin khach hang'!$B$4+B474-1</f>
        <v>41</v>
      </c>
      <c r="E474" s="31" t="n">
        <f aca="false">IF(A474=1,0,O473)</f>
        <v>56883992802.133</v>
      </c>
      <c r="F474" s="2" t="n">
        <f aca="true">TP*VLOOKUP('thong tin khach hang'!$E$10,$X$2:$Z$5,3,0)*OFFSET($S474,0,VLOOKUP('thong tin khach hang'!$E$10,$X$2:$Z$5,2,0))</f>
        <v>0</v>
      </c>
      <c r="G474" s="2" t="n">
        <f aca="true">EP*VLOOKUP('thong tin khach hang'!$E$10,$X$2:$Z$5,3,0)*OFFSET($S474,0,VLOOKUP('thong tin khach hang'!$E$10,$X$2:$Z$5,2,0))</f>
        <v>0</v>
      </c>
      <c r="H474" s="2" t="n">
        <f aca="false">F474*HLOOKUP(B474,Assumption!$A$10:$G$12,2,1)+G474*HLOOKUP(B474,Assumption!$A$10:$G$12,3,1)</f>
        <v>0</v>
      </c>
      <c r="I474" s="2" t="n">
        <f aca="false">F474+G474-H474</f>
        <v>0</v>
      </c>
      <c r="J474" s="32" t="n">
        <f aca="false">VLOOKUP(D474,Assumption!$O$3:$Q$103,IF('thong tin khach hang'!$B$3="Nam",2,3),0)/12*P474</f>
        <v>0</v>
      </c>
      <c r="K474" s="2" t="n">
        <v>20000</v>
      </c>
      <c r="L474" s="31" t="n">
        <f aca="false">ROUND($L$1*(E474+I474-J474-K474),0)</f>
        <v>321630252</v>
      </c>
      <c r="M474" s="31" t="n">
        <f aca="false">E474+I474-J474-K474+L474</f>
        <v>57205603054.133</v>
      </c>
      <c r="N474" s="32" t="n">
        <f aca="false">HLOOKUP(ROUND(AVERAGE(M462:M473)/10^6,0),Assumption!$B$2:$E$3,2,1)*MAX((AVERAGE(M462:M473)-250*10^6),0)</f>
        <v>317672568.637102</v>
      </c>
      <c r="O474" s="31" t="n">
        <f aca="false">M474+N474</f>
        <v>57523275622.7701</v>
      </c>
      <c r="P474" s="31" t="n">
        <f aca="false">IF(A474=1,SA,MAX(0,SA-M473))</f>
        <v>0</v>
      </c>
      <c r="S474" s="2" t="n">
        <v>0</v>
      </c>
      <c r="T474" s="2" t="n">
        <v>0</v>
      </c>
      <c r="U474" s="2" t="n">
        <v>1</v>
      </c>
      <c r="V474" s="33" t="n">
        <v>1</v>
      </c>
    </row>
    <row r="475" customFormat="false" ht="15.75" hidden="false" customHeight="true" outlineLevel="0" collapsed="false">
      <c r="A475" s="2" t="n">
        <v>473</v>
      </c>
      <c r="B475" s="2" t="n">
        <v>40</v>
      </c>
      <c r="C475" s="2" t="n">
        <f aca="false">A475-(B475-1)*12</f>
        <v>5</v>
      </c>
      <c r="D475" s="2" t="n">
        <f aca="false">'thong tin khach hang'!$B$4+B475-1</f>
        <v>41</v>
      </c>
      <c r="E475" s="31" t="n">
        <f aca="false">IF(A475=1,0,O474)</f>
        <v>57523275622.7701</v>
      </c>
      <c r="F475" s="2" t="n">
        <f aca="true">TP*VLOOKUP('thong tin khach hang'!$E$10,$X$2:$Z$5,3,0)*OFFSET($S475,0,VLOOKUP('thong tin khach hang'!$E$10,$X$2:$Z$5,2,0))</f>
        <v>0</v>
      </c>
      <c r="G475" s="2" t="n">
        <f aca="true">EP*VLOOKUP('thong tin khach hang'!$E$10,$X$2:$Z$5,3,0)*OFFSET($S475,0,VLOOKUP('thong tin khach hang'!$E$10,$X$2:$Z$5,2,0))</f>
        <v>0</v>
      </c>
      <c r="H475" s="2" t="n">
        <f aca="false">F475*HLOOKUP(B475,Assumption!$A$10:$G$12,2,1)+G475*HLOOKUP(B475,Assumption!$A$10:$G$12,3,1)</f>
        <v>0</v>
      </c>
      <c r="I475" s="2" t="n">
        <f aca="false">F475+G475-H475</f>
        <v>0</v>
      </c>
      <c r="J475" s="32" t="n">
        <f aca="false">VLOOKUP(D475,Assumption!$O$3:$Q$103,IF('thong tin khach hang'!$B$3="Nam",2,3),0)/12*P475</f>
        <v>0</v>
      </c>
      <c r="K475" s="2" t="n">
        <v>20000</v>
      </c>
      <c r="L475" s="31" t="n">
        <f aca="false">ROUND($L$1*(E475+I475-J475-K475),0)</f>
        <v>325244850</v>
      </c>
      <c r="M475" s="31" t="n">
        <f aca="false">E475+I475-J475-K475+L475</f>
        <v>57848500472.7701</v>
      </c>
      <c r="N475" s="32" t="n">
        <f aca="false">HLOOKUP(ROUND(AVERAGE(M463:M474)/10^6,0),Assumption!$B$2:$E$3,2,1)*MAX((AVERAGE(M463:M474)-250*10^6),0)</f>
        <v>321288653.02566</v>
      </c>
      <c r="O475" s="31" t="n">
        <f aca="false">M475+N475</f>
        <v>58169789125.7958</v>
      </c>
      <c r="P475" s="31" t="n">
        <f aca="false">IF(A475=1,SA,MAX(0,SA-M474))</f>
        <v>0</v>
      </c>
      <c r="S475" s="2" t="n">
        <v>0</v>
      </c>
      <c r="T475" s="2" t="n">
        <v>0</v>
      </c>
      <c r="U475" s="2" t="n">
        <v>0</v>
      </c>
      <c r="V475" s="33" t="n">
        <v>1</v>
      </c>
    </row>
    <row r="476" customFormat="false" ht="15.75" hidden="false" customHeight="true" outlineLevel="0" collapsed="false">
      <c r="A476" s="2" t="n">
        <v>474</v>
      </c>
      <c r="B476" s="2" t="n">
        <v>40</v>
      </c>
      <c r="C476" s="2" t="n">
        <f aca="false">A476-(B476-1)*12</f>
        <v>6</v>
      </c>
      <c r="D476" s="2" t="n">
        <f aca="false">'thong tin khach hang'!$B$4+B476-1</f>
        <v>41</v>
      </c>
      <c r="E476" s="31" t="n">
        <f aca="false">IF(A476=1,0,O475)</f>
        <v>58169789125.7958</v>
      </c>
      <c r="F476" s="2" t="n">
        <f aca="true">TP*VLOOKUP('thong tin khach hang'!$E$10,$X$2:$Z$5,3,0)*OFFSET($S476,0,VLOOKUP('thong tin khach hang'!$E$10,$X$2:$Z$5,2,0))</f>
        <v>0</v>
      </c>
      <c r="G476" s="2" t="n">
        <f aca="true">EP*VLOOKUP('thong tin khach hang'!$E$10,$X$2:$Z$5,3,0)*OFFSET($S476,0,VLOOKUP('thong tin khach hang'!$E$10,$X$2:$Z$5,2,0))</f>
        <v>0</v>
      </c>
      <c r="H476" s="2" t="n">
        <f aca="false">F476*HLOOKUP(B476,Assumption!$A$10:$G$12,2,1)+G476*HLOOKUP(B476,Assumption!$A$10:$G$12,3,1)</f>
        <v>0</v>
      </c>
      <c r="I476" s="2" t="n">
        <f aca="false">F476+G476-H476</f>
        <v>0</v>
      </c>
      <c r="J476" s="32" t="n">
        <f aca="false">VLOOKUP(D476,Assumption!$O$3:$Q$103,IF('thong tin khach hang'!$B$3="Nam",2,3),0)/12*P476</f>
        <v>0</v>
      </c>
      <c r="K476" s="2" t="n">
        <v>20000</v>
      </c>
      <c r="L476" s="31" t="n">
        <f aca="false">ROUND($L$1*(E476+I476-J476-K476),0)</f>
        <v>328900332</v>
      </c>
      <c r="M476" s="31" t="n">
        <f aca="false">E476+I476-J476-K476+L476</f>
        <v>58498669457.7958</v>
      </c>
      <c r="N476" s="32" t="n">
        <f aca="false">HLOOKUP(ROUND(AVERAGE(M464:M475)/10^6,0),Assumption!$B$2:$E$3,2,1)*MAX((AVERAGE(M464:M475)-250*10^6),0)</f>
        <v>324945484.936395</v>
      </c>
      <c r="O476" s="31" t="n">
        <f aca="false">M476+N476</f>
        <v>58823614942.7322</v>
      </c>
      <c r="P476" s="31" t="n">
        <f aca="false">IF(A476=1,SA,MAX(0,SA-M475))</f>
        <v>0</v>
      </c>
      <c r="S476" s="2" t="n">
        <v>0</v>
      </c>
      <c r="T476" s="2" t="n">
        <v>0</v>
      </c>
      <c r="U476" s="2" t="n">
        <v>0</v>
      </c>
      <c r="V476" s="33" t="n">
        <v>1</v>
      </c>
    </row>
    <row r="477" customFormat="false" ht="15.75" hidden="false" customHeight="true" outlineLevel="0" collapsed="false">
      <c r="A477" s="2" t="n">
        <v>475</v>
      </c>
      <c r="B477" s="2" t="n">
        <v>40</v>
      </c>
      <c r="C477" s="2" t="n">
        <f aca="false">A477-(B477-1)*12</f>
        <v>7</v>
      </c>
      <c r="D477" s="2" t="n">
        <f aca="false">'thong tin khach hang'!$B$4+B477-1</f>
        <v>41</v>
      </c>
      <c r="E477" s="31" t="n">
        <f aca="false">IF(A477=1,0,O476)</f>
        <v>58823614942.7322</v>
      </c>
      <c r="F477" s="2" t="n">
        <f aca="true">TP*VLOOKUP('thong tin khach hang'!$E$10,$X$2:$Z$5,3,0)*OFFSET($S477,0,VLOOKUP('thong tin khach hang'!$E$10,$X$2:$Z$5,2,0))</f>
        <v>0</v>
      </c>
      <c r="G477" s="2" t="n">
        <f aca="true">EP*VLOOKUP('thong tin khach hang'!$E$10,$X$2:$Z$5,3,0)*OFFSET($S477,0,VLOOKUP('thong tin khach hang'!$E$10,$X$2:$Z$5,2,0))</f>
        <v>0</v>
      </c>
      <c r="H477" s="2" t="n">
        <f aca="false">F477*HLOOKUP(B477,Assumption!$A$10:$G$12,2,1)+G477*HLOOKUP(B477,Assumption!$A$10:$G$12,3,1)</f>
        <v>0</v>
      </c>
      <c r="I477" s="2" t="n">
        <f aca="false">F477+G477-H477</f>
        <v>0</v>
      </c>
      <c r="J477" s="32" t="n">
        <f aca="false">VLOOKUP(D477,Assumption!$O$3:$Q$103,IF('thong tin khach hang'!$B$3="Nam",2,3),0)/12*P477</f>
        <v>0</v>
      </c>
      <c r="K477" s="2" t="n">
        <v>20000</v>
      </c>
      <c r="L477" s="31" t="n">
        <f aca="false">ROUND($L$1*(E477+I477-J477-K477),0)</f>
        <v>332597158</v>
      </c>
      <c r="M477" s="31" t="n">
        <f aca="false">E477+I477-J477-K477+L477</f>
        <v>59156192100.7321</v>
      </c>
      <c r="N477" s="32" t="n">
        <f aca="false">HLOOKUP(ROUND(AVERAGE(M465:M476)/10^6,0),Assumption!$B$2:$E$3,2,1)*MAX((AVERAGE(M465:M476)-250*10^6),0)</f>
        <v>328643523.528974</v>
      </c>
      <c r="O477" s="31" t="n">
        <f aca="false">M477+N477</f>
        <v>59484835624.2611</v>
      </c>
      <c r="P477" s="31" t="n">
        <f aca="false">IF(A477=1,SA,MAX(0,SA-M476))</f>
        <v>0</v>
      </c>
      <c r="S477" s="2" t="n">
        <v>0</v>
      </c>
      <c r="T477" s="2" t="n">
        <v>1</v>
      </c>
      <c r="U477" s="2" t="n">
        <v>1</v>
      </c>
      <c r="V477" s="33" t="n">
        <v>1</v>
      </c>
    </row>
    <row r="478" customFormat="false" ht="15.75" hidden="false" customHeight="true" outlineLevel="0" collapsed="false">
      <c r="A478" s="2" t="n">
        <v>476</v>
      </c>
      <c r="B478" s="2" t="n">
        <v>40</v>
      </c>
      <c r="C478" s="2" t="n">
        <f aca="false">A478-(B478-1)*12</f>
        <v>8</v>
      </c>
      <c r="D478" s="2" t="n">
        <f aca="false">'thong tin khach hang'!$B$4+B478-1</f>
        <v>41</v>
      </c>
      <c r="E478" s="31" t="n">
        <f aca="false">IF(A478=1,0,O477)</f>
        <v>59484835624.2611</v>
      </c>
      <c r="F478" s="2" t="n">
        <f aca="true">TP*VLOOKUP('thong tin khach hang'!$E$10,$X$2:$Z$5,3,0)*OFFSET($S478,0,VLOOKUP('thong tin khach hang'!$E$10,$X$2:$Z$5,2,0))</f>
        <v>0</v>
      </c>
      <c r="G478" s="2" t="n">
        <f aca="true">EP*VLOOKUP('thong tin khach hang'!$E$10,$X$2:$Z$5,3,0)*OFFSET($S478,0,VLOOKUP('thong tin khach hang'!$E$10,$X$2:$Z$5,2,0))</f>
        <v>0</v>
      </c>
      <c r="H478" s="2" t="n">
        <f aca="false">F478*HLOOKUP(B478,Assumption!$A$10:$G$12,2,1)+G478*HLOOKUP(B478,Assumption!$A$10:$G$12,3,1)</f>
        <v>0</v>
      </c>
      <c r="I478" s="2" t="n">
        <f aca="false">F478+G478-H478</f>
        <v>0</v>
      </c>
      <c r="J478" s="32" t="n">
        <f aca="false">VLOOKUP(D478,Assumption!$O$3:$Q$103,IF('thong tin khach hang'!$B$3="Nam",2,3),0)/12*P478</f>
        <v>0</v>
      </c>
      <c r="K478" s="2" t="n">
        <v>20000</v>
      </c>
      <c r="L478" s="31" t="n">
        <f aca="false">ROUND($L$1*(E478+I478-J478-K478),0)</f>
        <v>336335796</v>
      </c>
      <c r="M478" s="31" t="n">
        <f aca="false">E478+I478-J478-K478+L478</f>
        <v>59821151420.2611</v>
      </c>
      <c r="N478" s="32" t="n">
        <f aca="false">HLOOKUP(ROUND(AVERAGE(M466:M477)/10^6,0),Assumption!$B$2:$E$3,2,1)*MAX((AVERAGE(M466:M477)-250*10^6),0)</f>
        <v>332383233.137417</v>
      </c>
      <c r="O478" s="31" t="n">
        <f aca="false">M478+N478</f>
        <v>60153534653.3986</v>
      </c>
      <c r="P478" s="31" t="n">
        <f aca="false">IF(A478=1,SA,MAX(0,SA-M477))</f>
        <v>0</v>
      </c>
      <c r="S478" s="2" t="n">
        <v>0</v>
      </c>
      <c r="T478" s="2" t="n">
        <v>0</v>
      </c>
      <c r="U478" s="2" t="n">
        <v>0</v>
      </c>
      <c r="V478" s="33" t="n">
        <v>1</v>
      </c>
    </row>
    <row r="479" customFormat="false" ht="15.75" hidden="false" customHeight="true" outlineLevel="0" collapsed="false">
      <c r="A479" s="2" t="n">
        <v>477</v>
      </c>
      <c r="B479" s="2" t="n">
        <v>40</v>
      </c>
      <c r="C479" s="2" t="n">
        <f aca="false">A479-(B479-1)*12</f>
        <v>9</v>
      </c>
      <c r="D479" s="2" t="n">
        <f aca="false">'thong tin khach hang'!$B$4+B479-1</f>
        <v>41</v>
      </c>
      <c r="E479" s="31" t="n">
        <f aca="false">IF(A479=1,0,O478)</f>
        <v>60153534653.3986</v>
      </c>
      <c r="F479" s="2" t="n">
        <f aca="true">TP*VLOOKUP('thong tin khach hang'!$E$10,$X$2:$Z$5,3,0)*OFFSET($S479,0,VLOOKUP('thong tin khach hang'!$E$10,$X$2:$Z$5,2,0))</f>
        <v>0</v>
      </c>
      <c r="G479" s="2" t="n">
        <f aca="true">EP*VLOOKUP('thong tin khach hang'!$E$10,$X$2:$Z$5,3,0)*OFFSET($S479,0,VLOOKUP('thong tin khach hang'!$E$10,$X$2:$Z$5,2,0))</f>
        <v>0</v>
      </c>
      <c r="H479" s="2" t="n">
        <f aca="false">F479*HLOOKUP(B479,Assumption!$A$10:$G$12,2,1)+G479*HLOOKUP(B479,Assumption!$A$10:$G$12,3,1)</f>
        <v>0</v>
      </c>
      <c r="I479" s="2" t="n">
        <f aca="false">F479+G479-H479</f>
        <v>0</v>
      </c>
      <c r="J479" s="32" t="n">
        <f aca="false">VLOOKUP(D479,Assumption!$O$3:$Q$103,IF('thong tin khach hang'!$B$3="Nam",2,3),0)/12*P479</f>
        <v>0</v>
      </c>
      <c r="K479" s="2" t="n">
        <v>20000</v>
      </c>
      <c r="L479" s="31" t="n">
        <f aca="false">ROUND($L$1*(E479+I479-J479-K479),0)</f>
        <v>340116717</v>
      </c>
      <c r="M479" s="31" t="n">
        <f aca="false">E479+I479-J479-K479+L479</f>
        <v>60493631370.3985</v>
      </c>
      <c r="N479" s="32" t="n">
        <f aca="false">HLOOKUP(ROUND(AVERAGE(M467:M478)/10^6,0),Assumption!$B$2:$E$3,2,1)*MAX((AVERAGE(M467:M478)-250*10^6),0)</f>
        <v>336165083.327979</v>
      </c>
      <c r="O479" s="31" t="n">
        <f aca="false">M479+N479</f>
        <v>60829796453.7265</v>
      </c>
      <c r="P479" s="31" t="n">
        <f aca="false">IF(A479=1,SA,MAX(0,SA-M478))</f>
        <v>0</v>
      </c>
      <c r="S479" s="2" t="n">
        <v>0</v>
      </c>
      <c r="T479" s="2" t="n">
        <v>0</v>
      </c>
      <c r="U479" s="2" t="n">
        <v>0</v>
      </c>
      <c r="V479" s="33" t="n">
        <v>1</v>
      </c>
    </row>
    <row r="480" customFormat="false" ht="15.75" hidden="false" customHeight="true" outlineLevel="0" collapsed="false">
      <c r="A480" s="2" t="n">
        <v>478</v>
      </c>
      <c r="B480" s="2" t="n">
        <v>40</v>
      </c>
      <c r="C480" s="2" t="n">
        <f aca="false">A480-(B480-1)*12</f>
        <v>10</v>
      </c>
      <c r="D480" s="2" t="n">
        <f aca="false">'thong tin khach hang'!$B$4+B480-1</f>
        <v>41</v>
      </c>
      <c r="E480" s="31" t="n">
        <f aca="false">IF(A480=1,0,O479)</f>
        <v>60829796453.7265</v>
      </c>
      <c r="F480" s="2" t="n">
        <f aca="true">TP*VLOOKUP('thong tin khach hang'!$E$10,$X$2:$Z$5,3,0)*OFFSET($S480,0,VLOOKUP('thong tin khach hang'!$E$10,$X$2:$Z$5,2,0))</f>
        <v>0</v>
      </c>
      <c r="G480" s="2" t="n">
        <f aca="true">EP*VLOOKUP('thong tin khach hang'!$E$10,$X$2:$Z$5,3,0)*OFFSET($S480,0,VLOOKUP('thong tin khach hang'!$E$10,$X$2:$Z$5,2,0))</f>
        <v>0</v>
      </c>
      <c r="H480" s="2" t="n">
        <f aca="false">F480*HLOOKUP(B480,Assumption!$A$10:$G$12,2,1)+G480*HLOOKUP(B480,Assumption!$A$10:$G$12,3,1)</f>
        <v>0</v>
      </c>
      <c r="I480" s="2" t="n">
        <f aca="false">F480+G480-H480</f>
        <v>0</v>
      </c>
      <c r="J480" s="32" t="n">
        <f aca="false">VLOOKUP(D480,Assumption!$O$3:$Q$103,IF('thong tin khach hang'!$B$3="Nam",2,3),0)/12*P480</f>
        <v>0</v>
      </c>
      <c r="K480" s="2" t="n">
        <v>20000</v>
      </c>
      <c r="L480" s="31" t="n">
        <f aca="false">ROUND($L$1*(E480+I480-J480-K480),0)</f>
        <v>343940400</v>
      </c>
      <c r="M480" s="31" t="n">
        <f aca="false">E480+I480-J480-K480+L480</f>
        <v>61173716853.7265</v>
      </c>
      <c r="N480" s="32" t="n">
        <f aca="false">HLOOKUP(ROUND(AVERAGE(M468:M479)/10^6,0),Assumption!$B$2:$E$3,2,1)*MAX((AVERAGE(M468:M479)-250*10^6),0)</f>
        <v>339989548.957361</v>
      </c>
      <c r="O480" s="31" t="n">
        <f aca="false">M480+N480</f>
        <v>61513706402.6839</v>
      </c>
      <c r="P480" s="31" t="n">
        <f aca="false">IF(A480=1,SA,MAX(0,SA-M479))</f>
        <v>0</v>
      </c>
      <c r="S480" s="2" t="n">
        <v>0</v>
      </c>
      <c r="T480" s="2" t="n">
        <v>0</v>
      </c>
      <c r="U480" s="2" t="n">
        <v>1</v>
      </c>
      <c r="V480" s="33" t="n">
        <v>1</v>
      </c>
    </row>
    <row r="481" customFormat="false" ht="15.75" hidden="false" customHeight="true" outlineLevel="0" collapsed="false">
      <c r="A481" s="2" t="n">
        <v>479</v>
      </c>
      <c r="B481" s="2" t="n">
        <v>40</v>
      </c>
      <c r="C481" s="2" t="n">
        <f aca="false">A481-(B481-1)*12</f>
        <v>11</v>
      </c>
      <c r="D481" s="2" t="n">
        <f aca="false">'thong tin khach hang'!$B$4+B481-1</f>
        <v>41</v>
      </c>
      <c r="E481" s="31" t="n">
        <f aca="false">IF(A481=1,0,O480)</f>
        <v>61513706402.6839</v>
      </c>
      <c r="F481" s="2" t="n">
        <f aca="true">TP*VLOOKUP('thong tin khach hang'!$E$10,$X$2:$Z$5,3,0)*OFFSET($S481,0,VLOOKUP('thong tin khach hang'!$E$10,$X$2:$Z$5,2,0))</f>
        <v>0</v>
      </c>
      <c r="G481" s="2" t="n">
        <f aca="true">EP*VLOOKUP('thong tin khach hang'!$E$10,$X$2:$Z$5,3,0)*OFFSET($S481,0,VLOOKUP('thong tin khach hang'!$E$10,$X$2:$Z$5,2,0))</f>
        <v>0</v>
      </c>
      <c r="H481" s="2" t="n">
        <f aca="false">F481*HLOOKUP(B481,Assumption!$A$10:$G$12,2,1)+G481*HLOOKUP(B481,Assumption!$A$10:$G$12,3,1)</f>
        <v>0</v>
      </c>
      <c r="I481" s="2" t="n">
        <f aca="false">F481+G481-H481</f>
        <v>0</v>
      </c>
      <c r="J481" s="32" t="n">
        <f aca="false">VLOOKUP(D481,Assumption!$O$3:$Q$103,IF('thong tin khach hang'!$B$3="Nam",2,3),0)/12*P481</f>
        <v>0</v>
      </c>
      <c r="K481" s="2" t="n">
        <v>20000</v>
      </c>
      <c r="L481" s="31" t="n">
        <f aca="false">ROUND($L$1*(E481+I481-J481-K481),0)</f>
        <v>347807326</v>
      </c>
      <c r="M481" s="31" t="n">
        <f aca="false">E481+I481-J481-K481+L481</f>
        <v>61861493728.6839</v>
      </c>
      <c r="N481" s="32" t="n">
        <f aca="false">HLOOKUP(ROUND(AVERAGE(M469:M480)/10^6,0),Assumption!$B$2:$E$3,2,1)*MAX((AVERAGE(M469:M480)-250*10^6),0)</f>
        <v>343857110.234251</v>
      </c>
      <c r="O481" s="31" t="n">
        <f aca="false">M481+N481</f>
        <v>62205350838.9181</v>
      </c>
      <c r="P481" s="31" t="n">
        <f aca="false">IF(A481=1,SA,MAX(0,SA-M480))</f>
        <v>0</v>
      </c>
      <c r="S481" s="2" t="n">
        <v>0</v>
      </c>
      <c r="T481" s="2" t="n">
        <v>0</v>
      </c>
      <c r="U481" s="2" t="n">
        <v>0</v>
      </c>
      <c r="V481" s="33" t="n">
        <v>1</v>
      </c>
    </row>
    <row r="482" customFormat="false" ht="15.75" hidden="false" customHeight="true" outlineLevel="0" collapsed="false">
      <c r="A482" s="2" t="n">
        <v>480</v>
      </c>
      <c r="B482" s="2" t="n">
        <v>40</v>
      </c>
      <c r="C482" s="2" t="n">
        <f aca="false">A482-(B482-1)*12</f>
        <v>12</v>
      </c>
      <c r="D482" s="2" t="n">
        <f aca="false">'thong tin khach hang'!$B$4+B482-1</f>
        <v>41</v>
      </c>
      <c r="E482" s="31" t="n">
        <f aca="false">IF(A482=1,0,O481)</f>
        <v>62205350838.9181</v>
      </c>
      <c r="F482" s="2" t="n">
        <f aca="true">TP*VLOOKUP('thong tin khach hang'!$E$10,$X$2:$Z$5,3,0)*OFFSET($S482,0,VLOOKUP('thong tin khach hang'!$E$10,$X$2:$Z$5,2,0))</f>
        <v>0</v>
      </c>
      <c r="G482" s="2" t="n">
        <f aca="true">EP*VLOOKUP('thong tin khach hang'!$E$10,$X$2:$Z$5,3,0)*OFFSET($S482,0,VLOOKUP('thong tin khach hang'!$E$10,$X$2:$Z$5,2,0))</f>
        <v>0</v>
      </c>
      <c r="H482" s="2" t="n">
        <f aca="false">F482*HLOOKUP(B482,Assumption!$A$10:$G$12,2,1)+G482*HLOOKUP(B482,Assumption!$A$10:$G$12,3,1)</f>
        <v>0</v>
      </c>
      <c r="I482" s="2" t="n">
        <f aca="false">F482+G482-H482</f>
        <v>0</v>
      </c>
      <c r="J482" s="32" t="n">
        <f aca="false">VLOOKUP(D482,Assumption!$O$3:$Q$103,IF('thong tin khach hang'!$B$3="Nam",2,3),0)/12*P482</f>
        <v>0</v>
      </c>
      <c r="K482" s="2" t="n">
        <v>20000</v>
      </c>
      <c r="L482" s="31" t="n">
        <f aca="false">ROUND($L$1*(E482+I482-J482-K482),0)</f>
        <v>351717984</v>
      </c>
      <c r="M482" s="31" t="n">
        <f aca="false">E482+I482-J482-K482+L482</f>
        <v>62557048822.9181</v>
      </c>
      <c r="N482" s="32" t="n">
        <f aca="false">HLOOKUP(ROUND(AVERAGE(M470:M481)/10^6,0),Assumption!$B$2:$E$3,2,1)*MAX((AVERAGE(M470:M481)-250*10^6),0)</f>
        <v>347768252.777694</v>
      </c>
      <c r="O482" s="31" t="n">
        <f aca="false">M482+N482</f>
        <v>62904817075.6958</v>
      </c>
      <c r="P482" s="31" t="n">
        <f aca="false">IF(A482=1,SA,MAX(0,SA-M481))</f>
        <v>0</v>
      </c>
      <c r="S482" s="2" t="n">
        <v>0</v>
      </c>
      <c r="T482" s="2" t="n">
        <v>0</v>
      </c>
      <c r="U482" s="2" t="n">
        <v>0</v>
      </c>
      <c r="V482" s="33" t="n">
        <v>1</v>
      </c>
    </row>
    <row r="483" customFormat="false" ht="15.75" hidden="false" customHeight="true" outlineLevel="0" collapsed="false">
      <c r="A483" s="2" t="n">
        <v>481</v>
      </c>
      <c r="B483" s="2" t="n">
        <v>41</v>
      </c>
      <c r="C483" s="2" t="n">
        <f aca="false">A483-(B483-1)*12</f>
        <v>1</v>
      </c>
      <c r="D483" s="2" t="n">
        <f aca="false">'thong tin khach hang'!$B$4+B483-1</f>
        <v>42</v>
      </c>
      <c r="E483" s="31" t="n">
        <f aca="false">IF(A483=1,0,O482)</f>
        <v>62904817075.6958</v>
      </c>
      <c r="F483" s="2" t="n">
        <f aca="true">TP*VLOOKUP('thong tin khach hang'!$E$10,$X$2:$Z$5,3,0)*OFFSET($S483,0,VLOOKUP('thong tin khach hang'!$E$10,$X$2:$Z$5,2,0))</f>
        <v>30000000</v>
      </c>
      <c r="G483" s="2" t="n">
        <f aca="true">EP*VLOOKUP('thong tin khach hang'!$E$10,$X$2:$Z$5,3,0)*OFFSET($S483,0,VLOOKUP('thong tin khach hang'!$E$10,$X$2:$Z$5,2,0))</f>
        <v>30000000</v>
      </c>
      <c r="H483" s="2" t="n">
        <f aca="false">F483*HLOOKUP(B483,Assumption!$A$10:$G$12,2,1)+G483*HLOOKUP(B483,Assumption!$A$10:$G$12,3,1)</f>
        <v>1500000</v>
      </c>
      <c r="I483" s="2" t="n">
        <f aca="false">F483+G483-H483</f>
        <v>58500000</v>
      </c>
      <c r="J483" s="32" t="n">
        <f aca="false">VLOOKUP(D483,Assumption!$O$3:$Q$103,IF('thong tin khach hang'!$B$3="Nam",2,3),0)/12*P483</f>
        <v>0</v>
      </c>
      <c r="K483" s="2" t="n">
        <v>20000</v>
      </c>
      <c r="L483" s="31" t="n">
        <f aca="false">ROUND($L$1*(E483+I483-J483-K483),0)</f>
        <v>356003636</v>
      </c>
      <c r="M483" s="31" t="n">
        <f aca="false">E483+I483-J483-K483+L483</f>
        <v>63319300711.6958</v>
      </c>
      <c r="N483" s="32" t="n">
        <f aca="false">HLOOKUP(ROUND(AVERAGE(M471:M482)/10^6,0),Assumption!$B$2:$E$3,2,1)*MAX((AVERAGE(M471:M482)-250*10^6),0)</f>
        <v>351723467.679303</v>
      </c>
      <c r="O483" s="31" t="n">
        <f aca="false">M483+N483</f>
        <v>63671024179.3751</v>
      </c>
      <c r="P483" s="31" t="n">
        <f aca="false">IF(A483=1,SA,MAX(0,SA-M482))</f>
        <v>0</v>
      </c>
      <c r="S483" s="2" t="n">
        <v>1</v>
      </c>
      <c r="T483" s="2" t="n">
        <v>1</v>
      </c>
      <c r="U483" s="2" t="n">
        <v>1</v>
      </c>
      <c r="V483" s="33" t="n">
        <v>1</v>
      </c>
    </row>
    <row r="484" customFormat="false" ht="15.75" hidden="false" customHeight="true" outlineLevel="0" collapsed="false">
      <c r="A484" s="2" t="n">
        <v>482</v>
      </c>
      <c r="B484" s="2" t="n">
        <v>41</v>
      </c>
      <c r="C484" s="2" t="n">
        <f aca="false">A484-(B484-1)*12</f>
        <v>2</v>
      </c>
      <c r="D484" s="2" t="n">
        <f aca="false">'thong tin khach hang'!$B$4+B484-1</f>
        <v>42</v>
      </c>
      <c r="E484" s="31" t="n">
        <f aca="false">IF(A484=1,0,O483)</f>
        <v>63671024179.3751</v>
      </c>
      <c r="F484" s="2" t="n">
        <f aca="true">TP*VLOOKUP('thong tin khach hang'!$E$10,$X$2:$Z$5,3,0)*OFFSET($S484,0,VLOOKUP('thong tin khach hang'!$E$10,$X$2:$Z$5,2,0))</f>
        <v>0</v>
      </c>
      <c r="G484" s="2" t="n">
        <f aca="true">EP*VLOOKUP('thong tin khach hang'!$E$10,$X$2:$Z$5,3,0)*OFFSET($S484,0,VLOOKUP('thong tin khach hang'!$E$10,$X$2:$Z$5,2,0))</f>
        <v>0</v>
      </c>
      <c r="H484" s="2" t="n">
        <f aca="false">F484*HLOOKUP(B484,Assumption!$A$10:$G$12,2,1)+G484*HLOOKUP(B484,Assumption!$A$10:$G$12,3,1)</f>
        <v>0</v>
      </c>
      <c r="I484" s="2" t="n">
        <f aca="false">F484+G484-H484</f>
        <v>0</v>
      </c>
      <c r="J484" s="32" t="n">
        <f aca="false">VLOOKUP(D484,Assumption!$O$3:$Q$103,IF('thong tin khach hang'!$B$3="Nam",2,3),0)/12*P484</f>
        <v>0</v>
      </c>
      <c r="K484" s="2" t="n">
        <v>20000</v>
      </c>
      <c r="L484" s="31" t="n">
        <f aca="false">ROUND($L$1*(E484+I484-J484-K484),0)</f>
        <v>360005115</v>
      </c>
      <c r="M484" s="31" t="n">
        <f aca="false">E484+I484-J484-K484+L484</f>
        <v>64031009294.3751</v>
      </c>
      <c r="N484" s="32" t="n">
        <f aca="false">HLOOKUP(ROUND(AVERAGE(M472:M483)/10^6,0),Assumption!$B$2:$E$3,2,1)*MAX((AVERAGE(M472:M483)-250*10^6),0)</f>
        <v>355723251.564808</v>
      </c>
      <c r="O484" s="31" t="n">
        <f aca="false">M484+N484</f>
        <v>64386732545.94</v>
      </c>
      <c r="P484" s="31" t="n">
        <f aca="false">IF(A484=1,SA,MAX(0,SA-M483))</f>
        <v>0</v>
      </c>
      <c r="S484" s="2" t="n">
        <v>0</v>
      </c>
      <c r="T484" s="2" t="n">
        <v>0</v>
      </c>
      <c r="U484" s="2" t="n">
        <v>0</v>
      </c>
      <c r="V484" s="33" t="n">
        <v>1</v>
      </c>
    </row>
    <row r="485" customFormat="false" ht="15.75" hidden="false" customHeight="true" outlineLevel="0" collapsed="false">
      <c r="A485" s="2" t="n">
        <v>483</v>
      </c>
      <c r="B485" s="2" t="n">
        <v>41</v>
      </c>
      <c r="C485" s="2" t="n">
        <f aca="false">A485-(B485-1)*12</f>
        <v>3</v>
      </c>
      <c r="D485" s="2" t="n">
        <f aca="false">'thong tin khach hang'!$B$4+B485-1</f>
        <v>42</v>
      </c>
      <c r="E485" s="31" t="n">
        <f aca="false">IF(A485=1,0,O484)</f>
        <v>64386732545.94</v>
      </c>
      <c r="F485" s="2" t="n">
        <f aca="true">TP*VLOOKUP('thong tin khach hang'!$E$10,$X$2:$Z$5,3,0)*OFFSET($S485,0,VLOOKUP('thong tin khach hang'!$E$10,$X$2:$Z$5,2,0))</f>
        <v>0</v>
      </c>
      <c r="G485" s="2" t="n">
        <f aca="true">EP*VLOOKUP('thong tin khach hang'!$E$10,$X$2:$Z$5,3,0)*OFFSET($S485,0,VLOOKUP('thong tin khach hang'!$E$10,$X$2:$Z$5,2,0))</f>
        <v>0</v>
      </c>
      <c r="H485" s="2" t="n">
        <f aca="false">F485*HLOOKUP(B485,Assumption!$A$10:$G$12,2,1)+G485*HLOOKUP(B485,Assumption!$A$10:$G$12,3,1)</f>
        <v>0</v>
      </c>
      <c r="I485" s="2" t="n">
        <f aca="false">F485+G485-H485</f>
        <v>0</v>
      </c>
      <c r="J485" s="32" t="n">
        <f aca="false">VLOOKUP(D485,Assumption!$O$3:$Q$103,IF('thong tin khach hang'!$B$3="Nam",2,3),0)/12*P485</f>
        <v>0</v>
      </c>
      <c r="K485" s="2" t="n">
        <v>20000</v>
      </c>
      <c r="L485" s="31" t="n">
        <f aca="false">ROUND($L$1*(E485+I485-J485-K485),0)</f>
        <v>364051834</v>
      </c>
      <c r="M485" s="31" t="n">
        <f aca="false">E485+I485-J485-K485+L485</f>
        <v>64750764379.9399</v>
      </c>
      <c r="N485" s="32" t="n">
        <f aca="false">HLOOKUP(ROUND(AVERAGE(M473:M484)/10^6,0),Assumption!$B$2:$E$3,2,1)*MAX((AVERAGE(M473:M484)-250*10^6),0)</f>
        <v>359768106.655948</v>
      </c>
      <c r="O485" s="31" t="n">
        <f aca="false">M485+N485</f>
        <v>65110532486.5959</v>
      </c>
      <c r="P485" s="31" t="n">
        <f aca="false">IF(A485=1,SA,MAX(0,SA-M484))</f>
        <v>0</v>
      </c>
      <c r="S485" s="2" t="n">
        <v>0</v>
      </c>
      <c r="T485" s="2" t="n">
        <v>0</v>
      </c>
      <c r="U485" s="2" t="n">
        <v>0</v>
      </c>
      <c r="V485" s="33" t="n">
        <v>1</v>
      </c>
    </row>
    <row r="486" customFormat="false" ht="15.75" hidden="false" customHeight="true" outlineLevel="0" collapsed="false">
      <c r="A486" s="2" t="n">
        <v>484</v>
      </c>
      <c r="B486" s="2" t="n">
        <v>41</v>
      </c>
      <c r="C486" s="2" t="n">
        <f aca="false">A486-(B486-1)*12</f>
        <v>4</v>
      </c>
      <c r="D486" s="2" t="n">
        <f aca="false">'thong tin khach hang'!$B$4+B486-1</f>
        <v>42</v>
      </c>
      <c r="E486" s="31" t="n">
        <f aca="false">IF(A486=1,0,O485)</f>
        <v>65110532486.5959</v>
      </c>
      <c r="F486" s="2" t="n">
        <f aca="true">TP*VLOOKUP('thong tin khach hang'!$E$10,$X$2:$Z$5,3,0)*OFFSET($S486,0,VLOOKUP('thong tin khach hang'!$E$10,$X$2:$Z$5,2,0))</f>
        <v>0</v>
      </c>
      <c r="G486" s="2" t="n">
        <f aca="true">EP*VLOOKUP('thong tin khach hang'!$E$10,$X$2:$Z$5,3,0)*OFFSET($S486,0,VLOOKUP('thong tin khach hang'!$E$10,$X$2:$Z$5,2,0))</f>
        <v>0</v>
      </c>
      <c r="H486" s="2" t="n">
        <f aca="false">F486*HLOOKUP(B486,Assumption!$A$10:$G$12,2,1)+G486*HLOOKUP(B486,Assumption!$A$10:$G$12,3,1)</f>
        <v>0</v>
      </c>
      <c r="I486" s="2" t="n">
        <f aca="false">F486+G486-H486</f>
        <v>0</v>
      </c>
      <c r="J486" s="32" t="n">
        <f aca="false">VLOOKUP(D486,Assumption!$O$3:$Q$103,IF('thong tin khach hang'!$B$3="Nam",2,3),0)/12*P486</f>
        <v>0</v>
      </c>
      <c r="K486" s="2" t="n">
        <v>20000</v>
      </c>
      <c r="L486" s="31" t="n">
        <f aca="false">ROUND($L$1*(E486+I486-J486-K486),0)</f>
        <v>368144304</v>
      </c>
      <c r="M486" s="31" t="n">
        <f aca="false">E486+I486-J486-K486+L486</f>
        <v>65478656790.5959</v>
      </c>
      <c r="N486" s="32" t="n">
        <f aca="false">HLOOKUP(ROUND(AVERAGE(M474:M485)/10^6,0),Assumption!$B$2:$E$3,2,1)*MAX((AVERAGE(M474:M485)-250*10^6),0)</f>
        <v>363858540.833715</v>
      </c>
      <c r="O486" s="31" t="n">
        <f aca="false">M486+N486</f>
        <v>65842515331.4296</v>
      </c>
      <c r="P486" s="31" t="n">
        <f aca="false">IF(A486=1,SA,MAX(0,SA-M485))</f>
        <v>0</v>
      </c>
      <c r="S486" s="2" t="n">
        <v>0</v>
      </c>
      <c r="T486" s="2" t="n">
        <v>0</v>
      </c>
      <c r="U486" s="2" t="n">
        <v>1</v>
      </c>
      <c r="V486" s="33" t="n">
        <v>1</v>
      </c>
    </row>
    <row r="487" customFormat="false" ht="15.75" hidden="false" customHeight="true" outlineLevel="0" collapsed="false">
      <c r="A487" s="2" t="n">
        <v>485</v>
      </c>
      <c r="B487" s="2" t="n">
        <v>41</v>
      </c>
      <c r="C487" s="2" t="n">
        <f aca="false">A487-(B487-1)*12</f>
        <v>5</v>
      </c>
      <c r="D487" s="2" t="n">
        <f aca="false">'thong tin khach hang'!$B$4+B487-1</f>
        <v>42</v>
      </c>
      <c r="E487" s="31" t="n">
        <f aca="false">IF(A487=1,0,O486)</f>
        <v>65842515331.4296</v>
      </c>
      <c r="F487" s="2" t="n">
        <f aca="true">TP*VLOOKUP('thong tin khach hang'!$E$10,$X$2:$Z$5,3,0)*OFFSET($S487,0,VLOOKUP('thong tin khach hang'!$E$10,$X$2:$Z$5,2,0))</f>
        <v>0</v>
      </c>
      <c r="G487" s="2" t="n">
        <f aca="true">EP*VLOOKUP('thong tin khach hang'!$E$10,$X$2:$Z$5,3,0)*OFFSET($S487,0,VLOOKUP('thong tin khach hang'!$E$10,$X$2:$Z$5,2,0))</f>
        <v>0</v>
      </c>
      <c r="H487" s="2" t="n">
        <f aca="false">F487*HLOOKUP(B487,Assumption!$A$10:$G$12,2,1)+G487*HLOOKUP(B487,Assumption!$A$10:$G$12,3,1)</f>
        <v>0</v>
      </c>
      <c r="I487" s="2" t="n">
        <f aca="false">F487+G487-H487</f>
        <v>0</v>
      </c>
      <c r="J487" s="32" t="n">
        <f aca="false">VLOOKUP(D487,Assumption!$O$3:$Q$103,IF('thong tin khach hang'!$B$3="Nam",2,3),0)/12*P487</f>
        <v>0</v>
      </c>
      <c r="K487" s="2" t="n">
        <v>20000</v>
      </c>
      <c r="L487" s="31" t="n">
        <f aca="false">ROUND($L$1*(E487+I487-J487-K487),0)</f>
        <v>372283041</v>
      </c>
      <c r="M487" s="31" t="n">
        <f aca="false">E487+I487-J487-K487+L487</f>
        <v>66214778372.4296</v>
      </c>
      <c r="N487" s="32" t="n">
        <f aca="false">HLOOKUP(ROUND(AVERAGE(M475:M486)/10^6,0),Assumption!$B$2:$E$3,2,1)*MAX((AVERAGE(M475:M486)-250*10^6),0)</f>
        <v>367995067.701946</v>
      </c>
      <c r="O487" s="31" t="n">
        <f aca="false">M487+N487</f>
        <v>66582773440.1316</v>
      </c>
      <c r="P487" s="31" t="n">
        <f aca="false">IF(A487=1,SA,MAX(0,SA-M486))</f>
        <v>0</v>
      </c>
      <c r="S487" s="2" t="n">
        <v>0</v>
      </c>
      <c r="T487" s="2" t="n">
        <v>0</v>
      </c>
      <c r="U487" s="2" t="n">
        <v>0</v>
      </c>
      <c r="V487" s="33" t="n">
        <v>1</v>
      </c>
    </row>
    <row r="488" customFormat="false" ht="15.75" hidden="false" customHeight="true" outlineLevel="0" collapsed="false">
      <c r="A488" s="2" t="n">
        <v>486</v>
      </c>
      <c r="B488" s="2" t="n">
        <v>41</v>
      </c>
      <c r="C488" s="2" t="n">
        <f aca="false">A488-(B488-1)*12</f>
        <v>6</v>
      </c>
      <c r="D488" s="2" t="n">
        <f aca="false">'thong tin khach hang'!$B$4+B488-1</f>
        <v>42</v>
      </c>
      <c r="E488" s="31" t="n">
        <f aca="false">IF(A488=1,0,O487)</f>
        <v>66582773440.1316</v>
      </c>
      <c r="F488" s="2" t="n">
        <f aca="true">TP*VLOOKUP('thong tin khach hang'!$E$10,$X$2:$Z$5,3,0)*OFFSET($S488,0,VLOOKUP('thong tin khach hang'!$E$10,$X$2:$Z$5,2,0))</f>
        <v>0</v>
      </c>
      <c r="G488" s="2" t="n">
        <f aca="true">EP*VLOOKUP('thong tin khach hang'!$E$10,$X$2:$Z$5,3,0)*OFFSET($S488,0,VLOOKUP('thong tin khach hang'!$E$10,$X$2:$Z$5,2,0))</f>
        <v>0</v>
      </c>
      <c r="H488" s="2" t="n">
        <f aca="false">F488*HLOOKUP(B488,Assumption!$A$10:$G$12,2,1)+G488*HLOOKUP(B488,Assumption!$A$10:$G$12,3,1)</f>
        <v>0</v>
      </c>
      <c r="I488" s="2" t="n">
        <f aca="false">F488+G488-H488</f>
        <v>0</v>
      </c>
      <c r="J488" s="32" t="n">
        <f aca="false">VLOOKUP(D488,Assumption!$O$3:$Q$103,IF('thong tin khach hang'!$B$3="Nam",2,3),0)/12*P488</f>
        <v>0</v>
      </c>
      <c r="K488" s="2" t="n">
        <v>20000</v>
      </c>
      <c r="L488" s="31" t="n">
        <f aca="false">ROUND($L$1*(E488+I488-J488-K488),0)</f>
        <v>376468568</v>
      </c>
      <c r="M488" s="31" t="n">
        <f aca="false">E488+I488-J488-K488+L488</f>
        <v>66959222008.1316</v>
      </c>
      <c r="N488" s="32" t="n">
        <f aca="false">HLOOKUP(ROUND(AVERAGE(M476:M487)/10^6,0),Assumption!$B$2:$E$3,2,1)*MAX((AVERAGE(M476:M487)-250*10^6),0)</f>
        <v>372178206.651776</v>
      </c>
      <c r="O488" s="31" t="n">
        <f aca="false">M488+N488</f>
        <v>67331400214.7833</v>
      </c>
      <c r="P488" s="31" t="n">
        <f aca="false">IF(A488=1,SA,MAX(0,SA-M487))</f>
        <v>0</v>
      </c>
      <c r="S488" s="2" t="n">
        <v>0</v>
      </c>
      <c r="T488" s="2" t="n">
        <v>0</v>
      </c>
      <c r="U488" s="2" t="n">
        <v>0</v>
      </c>
      <c r="V488" s="33" t="n">
        <v>1</v>
      </c>
    </row>
    <row r="489" customFormat="false" ht="15.75" hidden="false" customHeight="true" outlineLevel="0" collapsed="false">
      <c r="A489" s="2" t="n">
        <v>487</v>
      </c>
      <c r="B489" s="2" t="n">
        <v>41</v>
      </c>
      <c r="C489" s="2" t="n">
        <f aca="false">A489-(B489-1)*12</f>
        <v>7</v>
      </c>
      <c r="D489" s="2" t="n">
        <f aca="false">'thong tin khach hang'!$B$4+B489-1</f>
        <v>42</v>
      </c>
      <c r="E489" s="31" t="n">
        <f aca="false">IF(A489=1,0,O488)</f>
        <v>67331400214.7833</v>
      </c>
      <c r="F489" s="2" t="n">
        <f aca="true">TP*VLOOKUP('thong tin khach hang'!$E$10,$X$2:$Z$5,3,0)*OFFSET($S489,0,VLOOKUP('thong tin khach hang'!$E$10,$X$2:$Z$5,2,0))</f>
        <v>0</v>
      </c>
      <c r="G489" s="2" t="n">
        <f aca="true">EP*VLOOKUP('thong tin khach hang'!$E$10,$X$2:$Z$5,3,0)*OFFSET($S489,0,VLOOKUP('thong tin khach hang'!$E$10,$X$2:$Z$5,2,0))</f>
        <v>0</v>
      </c>
      <c r="H489" s="2" t="n">
        <f aca="false">F489*HLOOKUP(B489,Assumption!$A$10:$G$12,2,1)+G489*HLOOKUP(B489,Assumption!$A$10:$G$12,3,1)</f>
        <v>0</v>
      </c>
      <c r="I489" s="2" t="n">
        <f aca="false">F489+G489-H489</f>
        <v>0</v>
      </c>
      <c r="J489" s="32" t="n">
        <f aca="false">VLOOKUP(D489,Assumption!$O$3:$Q$103,IF('thong tin khach hang'!$B$3="Nam",2,3),0)/12*P489</f>
        <v>0</v>
      </c>
      <c r="K489" s="2" t="n">
        <v>20000</v>
      </c>
      <c r="L489" s="31" t="n">
        <f aca="false">ROUND($L$1*(E489+I489-J489-K489),0)</f>
        <v>380701413</v>
      </c>
      <c r="M489" s="31" t="n">
        <f aca="false">E489+I489-J489-K489+L489</f>
        <v>67712081627.7833</v>
      </c>
      <c r="N489" s="32" t="n">
        <f aca="false">HLOOKUP(ROUND(AVERAGE(M477:M488)/10^6,0),Assumption!$B$2:$E$3,2,1)*MAX((AVERAGE(M477:M488)-250*10^6),0)</f>
        <v>376408482.926944</v>
      </c>
      <c r="O489" s="31" t="n">
        <f aca="false">M489+N489</f>
        <v>68088490110.7103</v>
      </c>
      <c r="P489" s="31" t="n">
        <f aca="false">IF(A489=1,SA,MAX(0,SA-M488))</f>
        <v>0</v>
      </c>
      <c r="S489" s="2" t="n">
        <v>0</v>
      </c>
      <c r="T489" s="2" t="n">
        <v>1</v>
      </c>
      <c r="U489" s="2" t="n">
        <v>1</v>
      </c>
      <c r="V489" s="33" t="n">
        <v>1</v>
      </c>
    </row>
    <row r="490" customFormat="false" ht="15.75" hidden="false" customHeight="true" outlineLevel="0" collapsed="false">
      <c r="A490" s="2" t="n">
        <v>488</v>
      </c>
      <c r="B490" s="2" t="n">
        <v>41</v>
      </c>
      <c r="C490" s="2" t="n">
        <f aca="false">A490-(B490-1)*12</f>
        <v>8</v>
      </c>
      <c r="D490" s="2" t="n">
        <f aca="false">'thong tin khach hang'!$B$4+B490-1</f>
        <v>42</v>
      </c>
      <c r="E490" s="31" t="n">
        <f aca="false">IF(A490=1,0,O489)</f>
        <v>68088490110.7103</v>
      </c>
      <c r="F490" s="2" t="n">
        <f aca="true">TP*VLOOKUP('thong tin khach hang'!$E$10,$X$2:$Z$5,3,0)*OFFSET($S490,0,VLOOKUP('thong tin khach hang'!$E$10,$X$2:$Z$5,2,0))</f>
        <v>0</v>
      </c>
      <c r="G490" s="2" t="n">
        <f aca="true">EP*VLOOKUP('thong tin khach hang'!$E$10,$X$2:$Z$5,3,0)*OFFSET($S490,0,VLOOKUP('thong tin khach hang'!$E$10,$X$2:$Z$5,2,0))</f>
        <v>0</v>
      </c>
      <c r="H490" s="2" t="n">
        <f aca="false">F490*HLOOKUP(B490,Assumption!$A$10:$G$12,2,1)+G490*HLOOKUP(B490,Assumption!$A$10:$G$12,3,1)</f>
        <v>0</v>
      </c>
      <c r="I490" s="2" t="n">
        <f aca="false">F490+G490-H490</f>
        <v>0</v>
      </c>
      <c r="J490" s="32" t="n">
        <f aca="false">VLOOKUP(D490,Assumption!$O$3:$Q$103,IF('thong tin khach hang'!$B$3="Nam",2,3),0)/12*P490</f>
        <v>0</v>
      </c>
      <c r="K490" s="2" t="n">
        <v>20000</v>
      </c>
      <c r="L490" s="31" t="n">
        <f aca="false">ROUND($L$1*(E490+I490-J490-K490),0)</f>
        <v>384982109</v>
      </c>
      <c r="M490" s="31" t="n">
        <f aca="false">E490+I490-J490-K490+L490</f>
        <v>68473452219.7103</v>
      </c>
      <c r="N490" s="32" t="n">
        <f aca="false">HLOOKUP(ROUND(AVERAGE(M478:M489)/10^6,0),Assumption!$B$2:$E$3,2,1)*MAX((AVERAGE(M478:M489)-250*10^6),0)</f>
        <v>380686427.69047</v>
      </c>
      <c r="O490" s="31" t="n">
        <f aca="false">M490+N490</f>
        <v>68854138647.4008</v>
      </c>
      <c r="P490" s="31" t="n">
        <f aca="false">IF(A490=1,SA,MAX(0,SA-M489))</f>
        <v>0</v>
      </c>
      <c r="S490" s="2" t="n">
        <v>0</v>
      </c>
      <c r="T490" s="2" t="n">
        <v>0</v>
      </c>
      <c r="U490" s="2" t="n">
        <v>0</v>
      </c>
      <c r="V490" s="33" t="n">
        <v>1</v>
      </c>
    </row>
    <row r="491" customFormat="false" ht="15.75" hidden="false" customHeight="true" outlineLevel="0" collapsed="false">
      <c r="A491" s="2" t="n">
        <v>489</v>
      </c>
      <c r="B491" s="2" t="n">
        <v>41</v>
      </c>
      <c r="C491" s="2" t="n">
        <f aca="false">A491-(B491-1)*12</f>
        <v>9</v>
      </c>
      <c r="D491" s="2" t="n">
        <f aca="false">'thong tin khach hang'!$B$4+B491-1</f>
        <v>42</v>
      </c>
      <c r="E491" s="31" t="n">
        <f aca="false">IF(A491=1,0,O490)</f>
        <v>68854138647.4008</v>
      </c>
      <c r="F491" s="2" t="n">
        <f aca="true">TP*VLOOKUP('thong tin khach hang'!$E$10,$X$2:$Z$5,3,0)*OFFSET($S491,0,VLOOKUP('thong tin khach hang'!$E$10,$X$2:$Z$5,2,0))</f>
        <v>0</v>
      </c>
      <c r="G491" s="2" t="n">
        <f aca="true">EP*VLOOKUP('thong tin khach hang'!$E$10,$X$2:$Z$5,3,0)*OFFSET($S491,0,VLOOKUP('thong tin khach hang'!$E$10,$X$2:$Z$5,2,0))</f>
        <v>0</v>
      </c>
      <c r="H491" s="2" t="n">
        <f aca="false">F491*HLOOKUP(B491,Assumption!$A$10:$G$12,2,1)+G491*HLOOKUP(B491,Assumption!$A$10:$G$12,3,1)</f>
        <v>0</v>
      </c>
      <c r="I491" s="2" t="n">
        <f aca="false">F491+G491-H491</f>
        <v>0</v>
      </c>
      <c r="J491" s="32" t="n">
        <f aca="false">VLOOKUP(D491,Assumption!$O$3:$Q$103,IF('thong tin khach hang'!$B$3="Nam",2,3),0)/12*P491</f>
        <v>0</v>
      </c>
      <c r="K491" s="2" t="n">
        <v>20000</v>
      </c>
      <c r="L491" s="31" t="n">
        <f aca="false">ROUND($L$1*(E491+I491-J491-K491),0)</f>
        <v>389311197</v>
      </c>
      <c r="M491" s="31" t="n">
        <f aca="false">E491+I491-J491-K491+L491</f>
        <v>69243429844.4008</v>
      </c>
      <c r="N491" s="32" t="n">
        <f aca="false">HLOOKUP(ROUND(AVERAGE(M479:M490)/10^6,0),Assumption!$B$2:$E$3,2,1)*MAX((AVERAGE(M479:M490)-250*10^6),0)</f>
        <v>385012578.090194</v>
      </c>
      <c r="O491" s="31" t="n">
        <f aca="false">M491+N491</f>
        <v>69628442422.491</v>
      </c>
      <c r="P491" s="31" t="n">
        <f aca="false">IF(A491=1,SA,MAX(0,SA-M490))</f>
        <v>0</v>
      </c>
      <c r="S491" s="2" t="n">
        <v>0</v>
      </c>
      <c r="T491" s="2" t="n">
        <v>0</v>
      </c>
      <c r="U491" s="2" t="n">
        <v>0</v>
      </c>
      <c r="V491" s="33" t="n">
        <v>1</v>
      </c>
    </row>
    <row r="492" customFormat="false" ht="15.75" hidden="false" customHeight="true" outlineLevel="0" collapsed="false">
      <c r="A492" s="2" t="n">
        <v>490</v>
      </c>
      <c r="B492" s="2" t="n">
        <v>41</v>
      </c>
      <c r="C492" s="2" t="n">
        <f aca="false">A492-(B492-1)*12</f>
        <v>10</v>
      </c>
      <c r="D492" s="2" t="n">
        <f aca="false">'thong tin khach hang'!$B$4+B492-1</f>
        <v>42</v>
      </c>
      <c r="E492" s="31" t="n">
        <f aca="false">IF(A492=1,0,O491)</f>
        <v>69628442422.491</v>
      </c>
      <c r="F492" s="2" t="n">
        <f aca="true">TP*VLOOKUP('thong tin khach hang'!$E$10,$X$2:$Z$5,3,0)*OFFSET($S492,0,VLOOKUP('thong tin khach hang'!$E$10,$X$2:$Z$5,2,0))</f>
        <v>0</v>
      </c>
      <c r="G492" s="2" t="n">
        <f aca="true">EP*VLOOKUP('thong tin khach hang'!$E$10,$X$2:$Z$5,3,0)*OFFSET($S492,0,VLOOKUP('thong tin khach hang'!$E$10,$X$2:$Z$5,2,0))</f>
        <v>0</v>
      </c>
      <c r="H492" s="2" t="n">
        <f aca="false">F492*HLOOKUP(B492,Assumption!$A$10:$G$12,2,1)+G492*HLOOKUP(B492,Assumption!$A$10:$G$12,3,1)</f>
        <v>0</v>
      </c>
      <c r="I492" s="2" t="n">
        <f aca="false">F492+G492-H492</f>
        <v>0</v>
      </c>
      <c r="J492" s="32" t="n">
        <f aca="false">VLOOKUP(D492,Assumption!$O$3:$Q$103,IF('thong tin khach hang'!$B$3="Nam",2,3),0)/12*P492</f>
        <v>0</v>
      </c>
      <c r="K492" s="2" t="n">
        <v>20000</v>
      </c>
      <c r="L492" s="31" t="n">
        <f aca="false">ROUND($L$1*(E492+I492-J492-K492),0)</f>
        <v>393689223</v>
      </c>
      <c r="M492" s="31" t="n">
        <f aca="false">E492+I492-J492-K492+L492</f>
        <v>70022111645.491</v>
      </c>
      <c r="N492" s="32" t="n">
        <f aca="false">HLOOKUP(ROUND(AVERAGE(M480:M491)/10^6,0),Assumption!$B$2:$E$3,2,1)*MAX((AVERAGE(M480:M491)-250*10^6),0)</f>
        <v>389387477.327195</v>
      </c>
      <c r="O492" s="31" t="n">
        <f aca="false">M492+N492</f>
        <v>70411499122.8181</v>
      </c>
      <c r="P492" s="31" t="n">
        <f aca="false">IF(A492=1,SA,MAX(0,SA-M491))</f>
        <v>0</v>
      </c>
      <c r="S492" s="2" t="n">
        <v>0</v>
      </c>
      <c r="T492" s="2" t="n">
        <v>0</v>
      </c>
      <c r="U492" s="2" t="n">
        <v>1</v>
      </c>
      <c r="V492" s="33" t="n">
        <v>1</v>
      </c>
    </row>
    <row r="493" customFormat="false" ht="15.75" hidden="false" customHeight="true" outlineLevel="0" collapsed="false">
      <c r="A493" s="2" t="n">
        <v>491</v>
      </c>
      <c r="B493" s="2" t="n">
        <v>41</v>
      </c>
      <c r="C493" s="2" t="n">
        <f aca="false">A493-(B493-1)*12</f>
        <v>11</v>
      </c>
      <c r="D493" s="2" t="n">
        <f aca="false">'thong tin khach hang'!$B$4+B493-1</f>
        <v>42</v>
      </c>
      <c r="E493" s="31" t="n">
        <f aca="false">IF(A493=1,0,O492)</f>
        <v>70411499122.8181</v>
      </c>
      <c r="F493" s="2" t="n">
        <f aca="true">TP*VLOOKUP('thong tin khach hang'!$E$10,$X$2:$Z$5,3,0)*OFFSET($S493,0,VLOOKUP('thong tin khach hang'!$E$10,$X$2:$Z$5,2,0))</f>
        <v>0</v>
      </c>
      <c r="G493" s="2" t="n">
        <f aca="true">EP*VLOOKUP('thong tin khach hang'!$E$10,$X$2:$Z$5,3,0)*OFFSET($S493,0,VLOOKUP('thong tin khach hang'!$E$10,$X$2:$Z$5,2,0))</f>
        <v>0</v>
      </c>
      <c r="H493" s="2" t="n">
        <f aca="false">F493*HLOOKUP(B493,Assumption!$A$10:$G$12,2,1)+G493*HLOOKUP(B493,Assumption!$A$10:$G$12,3,1)</f>
        <v>0</v>
      </c>
      <c r="I493" s="2" t="n">
        <f aca="false">F493+G493-H493</f>
        <v>0</v>
      </c>
      <c r="J493" s="32" t="n">
        <f aca="false">VLOOKUP(D493,Assumption!$O$3:$Q$103,IF('thong tin khach hang'!$B$3="Nam",2,3),0)/12*P493</f>
        <v>0</v>
      </c>
      <c r="K493" s="2" t="n">
        <v>20000</v>
      </c>
      <c r="L493" s="31" t="n">
        <f aca="false">ROUND($L$1*(E493+I493-J493-K493),0)</f>
        <v>398116740</v>
      </c>
      <c r="M493" s="31" t="n">
        <f aca="false">E493+I493-J493-K493+L493</f>
        <v>70809595862.8181</v>
      </c>
      <c r="N493" s="32" t="n">
        <f aca="false">HLOOKUP(ROUND(AVERAGE(M481:M492)/10^6,0),Assumption!$B$2:$E$3,2,1)*MAX((AVERAGE(M481:M492)-250*10^6),0)</f>
        <v>393811674.723078</v>
      </c>
      <c r="O493" s="31" t="n">
        <f aca="false">M493+N493</f>
        <v>71203407537.5412</v>
      </c>
      <c r="P493" s="31" t="n">
        <f aca="false">IF(A493=1,SA,MAX(0,SA-M492))</f>
        <v>0</v>
      </c>
      <c r="S493" s="2" t="n">
        <v>0</v>
      </c>
      <c r="T493" s="2" t="n">
        <v>0</v>
      </c>
      <c r="U493" s="2" t="n">
        <v>0</v>
      </c>
      <c r="V493" s="33" t="n">
        <v>1</v>
      </c>
    </row>
    <row r="494" customFormat="false" ht="15.75" hidden="false" customHeight="true" outlineLevel="0" collapsed="false">
      <c r="A494" s="2" t="n">
        <v>492</v>
      </c>
      <c r="B494" s="2" t="n">
        <v>41</v>
      </c>
      <c r="C494" s="2" t="n">
        <f aca="false">A494-(B494-1)*12</f>
        <v>12</v>
      </c>
      <c r="D494" s="2" t="n">
        <f aca="false">'thong tin khach hang'!$B$4+B494-1</f>
        <v>42</v>
      </c>
      <c r="E494" s="31" t="n">
        <f aca="false">IF(A494=1,0,O493)</f>
        <v>71203407537.5412</v>
      </c>
      <c r="F494" s="2" t="n">
        <f aca="true">TP*VLOOKUP('thong tin khach hang'!$E$10,$X$2:$Z$5,3,0)*OFFSET($S494,0,VLOOKUP('thong tin khach hang'!$E$10,$X$2:$Z$5,2,0))</f>
        <v>0</v>
      </c>
      <c r="G494" s="2" t="n">
        <f aca="true">EP*VLOOKUP('thong tin khach hang'!$E$10,$X$2:$Z$5,3,0)*OFFSET($S494,0,VLOOKUP('thong tin khach hang'!$E$10,$X$2:$Z$5,2,0))</f>
        <v>0</v>
      </c>
      <c r="H494" s="2" t="n">
        <f aca="false">F494*HLOOKUP(B494,Assumption!$A$10:$G$12,2,1)+G494*HLOOKUP(B494,Assumption!$A$10:$G$12,3,1)</f>
        <v>0</v>
      </c>
      <c r="I494" s="2" t="n">
        <f aca="false">F494+G494-H494</f>
        <v>0</v>
      </c>
      <c r="J494" s="32" t="n">
        <f aca="false">VLOOKUP(D494,Assumption!$O$3:$Q$103,IF('thong tin khach hang'!$B$3="Nam",2,3),0)/12*P494</f>
        <v>0</v>
      </c>
      <c r="K494" s="2" t="n">
        <v>20000</v>
      </c>
      <c r="L494" s="31" t="n">
        <f aca="false">ROUND($L$1*(E494+I494-J494-K494),0)</f>
        <v>402594305</v>
      </c>
      <c r="M494" s="31" t="n">
        <f aca="false">E494+I494-J494-K494+L494</f>
        <v>71605981842.5412</v>
      </c>
      <c r="N494" s="32" t="n">
        <f aca="false">HLOOKUP(ROUND(AVERAGE(M482:M493)/10^6,0),Assumption!$B$2:$E$3,2,1)*MAX((AVERAGE(M482:M493)-250*10^6),0)</f>
        <v>398285725.790145</v>
      </c>
      <c r="O494" s="31" t="n">
        <f aca="false">M494+N494</f>
        <v>72004267568.3314</v>
      </c>
      <c r="P494" s="31" t="n">
        <f aca="false">IF(A494=1,SA,MAX(0,SA-M493))</f>
        <v>0</v>
      </c>
      <c r="S494" s="2" t="n">
        <v>0</v>
      </c>
      <c r="T494" s="2" t="n">
        <v>0</v>
      </c>
      <c r="U494" s="2" t="n">
        <v>0</v>
      </c>
      <c r="V494" s="33" t="n">
        <v>1</v>
      </c>
    </row>
    <row r="495" customFormat="false" ht="15.75" hidden="false" customHeight="true" outlineLevel="0" collapsed="false">
      <c r="A495" s="2" t="n">
        <v>493</v>
      </c>
      <c r="B495" s="2" t="n">
        <v>42</v>
      </c>
      <c r="C495" s="2" t="n">
        <f aca="false">A495-(B495-1)*12</f>
        <v>1</v>
      </c>
      <c r="D495" s="2" t="n">
        <f aca="false">'thong tin khach hang'!$B$4+B495-1</f>
        <v>43</v>
      </c>
      <c r="E495" s="31" t="n">
        <f aca="false">IF(A495=1,0,O494)</f>
        <v>72004267568.3314</v>
      </c>
      <c r="F495" s="2" t="n">
        <f aca="true">TP*VLOOKUP('thong tin khach hang'!$E$10,$X$2:$Z$5,3,0)*OFFSET($S495,0,VLOOKUP('thong tin khach hang'!$E$10,$X$2:$Z$5,2,0))</f>
        <v>30000000</v>
      </c>
      <c r="G495" s="2" t="n">
        <f aca="true">EP*VLOOKUP('thong tin khach hang'!$E$10,$X$2:$Z$5,3,0)*OFFSET($S495,0,VLOOKUP('thong tin khach hang'!$E$10,$X$2:$Z$5,2,0))</f>
        <v>30000000</v>
      </c>
      <c r="H495" s="2" t="n">
        <f aca="false">F495*HLOOKUP(B495,Assumption!$A$10:$G$12,2,1)+G495*HLOOKUP(B495,Assumption!$A$10:$G$12,3,1)</f>
        <v>1500000</v>
      </c>
      <c r="I495" s="2" t="n">
        <f aca="false">F495+G495-H495</f>
        <v>58500000</v>
      </c>
      <c r="J495" s="32" t="n">
        <f aca="false">VLOOKUP(D495,Assumption!$O$3:$Q$103,IF('thong tin khach hang'!$B$3="Nam",2,3),0)/12*P495</f>
        <v>0</v>
      </c>
      <c r="K495" s="2" t="n">
        <v>20000</v>
      </c>
      <c r="L495" s="31" t="n">
        <f aca="false">ROUND($L$1*(E495+I495-J495-K495),0)</f>
        <v>407453252</v>
      </c>
      <c r="M495" s="31" t="n">
        <f aca="false">E495+I495-J495-K495+L495</f>
        <v>72470200820.3314</v>
      </c>
      <c r="N495" s="32" t="n">
        <f aca="false">HLOOKUP(ROUND(AVERAGE(M483:M494)/10^6,0),Assumption!$B$2:$E$3,2,1)*MAX((AVERAGE(M483:M494)-250*10^6),0)</f>
        <v>402810192.299956</v>
      </c>
      <c r="O495" s="31" t="n">
        <f aca="false">M495+N495</f>
        <v>72873011012.6313</v>
      </c>
      <c r="P495" s="31" t="n">
        <f aca="false">IF(A495=1,SA,MAX(0,SA-M494))</f>
        <v>0</v>
      </c>
      <c r="S495" s="2" t="n">
        <v>1</v>
      </c>
      <c r="T495" s="2" t="n">
        <v>1</v>
      </c>
      <c r="U495" s="2" t="n">
        <v>1</v>
      </c>
      <c r="V495" s="33" t="n">
        <v>1</v>
      </c>
    </row>
    <row r="496" customFormat="false" ht="15.75" hidden="false" customHeight="true" outlineLevel="0" collapsed="false">
      <c r="A496" s="2" t="n">
        <v>494</v>
      </c>
      <c r="B496" s="2" t="n">
        <v>42</v>
      </c>
      <c r="C496" s="2" t="n">
        <f aca="false">A496-(B496-1)*12</f>
        <v>2</v>
      </c>
      <c r="D496" s="2" t="n">
        <f aca="false">'thong tin khach hang'!$B$4+B496-1</f>
        <v>43</v>
      </c>
      <c r="E496" s="31" t="n">
        <f aca="false">IF(A496=1,0,O495)</f>
        <v>72873011012.6313</v>
      </c>
      <c r="F496" s="2" t="n">
        <f aca="true">TP*VLOOKUP('thong tin khach hang'!$E$10,$X$2:$Z$5,3,0)*OFFSET($S496,0,VLOOKUP('thong tin khach hang'!$E$10,$X$2:$Z$5,2,0))</f>
        <v>0</v>
      </c>
      <c r="G496" s="2" t="n">
        <f aca="true">EP*VLOOKUP('thong tin khach hang'!$E$10,$X$2:$Z$5,3,0)*OFFSET($S496,0,VLOOKUP('thong tin khach hang'!$E$10,$X$2:$Z$5,2,0))</f>
        <v>0</v>
      </c>
      <c r="H496" s="2" t="n">
        <f aca="false">F496*HLOOKUP(B496,Assumption!$A$10:$G$12,2,1)+G496*HLOOKUP(B496,Assumption!$A$10:$G$12,3,1)</f>
        <v>0</v>
      </c>
      <c r="I496" s="2" t="n">
        <f aca="false">F496+G496-H496</f>
        <v>0</v>
      </c>
      <c r="J496" s="32" t="n">
        <f aca="false">VLOOKUP(D496,Assumption!$O$3:$Q$103,IF('thong tin khach hang'!$B$3="Nam",2,3),0)/12*P496</f>
        <v>0</v>
      </c>
      <c r="K496" s="2" t="n">
        <v>20000</v>
      </c>
      <c r="L496" s="31" t="n">
        <f aca="false">ROUND($L$1*(E496+I496-J496-K496),0)</f>
        <v>412034486</v>
      </c>
      <c r="M496" s="31" t="n">
        <f aca="false">E496+I496-J496-K496+L496</f>
        <v>73285025498.6313</v>
      </c>
      <c r="N496" s="32" t="n">
        <f aca="false">HLOOKUP(ROUND(AVERAGE(M484:M495)/10^6,0),Assumption!$B$2:$E$3,2,1)*MAX((AVERAGE(M484:M495)-250*10^6),0)</f>
        <v>407385642.354274</v>
      </c>
      <c r="O496" s="31" t="n">
        <f aca="false">M496+N496</f>
        <v>73692411140.9856</v>
      </c>
      <c r="P496" s="31" t="n">
        <f aca="false">IF(A496=1,SA,MAX(0,SA-M495))</f>
        <v>0</v>
      </c>
      <c r="S496" s="2" t="n">
        <v>0</v>
      </c>
      <c r="T496" s="2" t="n">
        <v>0</v>
      </c>
      <c r="U496" s="2" t="n">
        <v>0</v>
      </c>
      <c r="V496" s="33" t="n">
        <v>1</v>
      </c>
    </row>
    <row r="497" customFormat="false" ht="15.75" hidden="false" customHeight="true" outlineLevel="0" collapsed="false">
      <c r="A497" s="2" t="n">
        <v>495</v>
      </c>
      <c r="B497" s="2" t="n">
        <v>42</v>
      </c>
      <c r="C497" s="2" t="n">
        <f aca="false">A497-(B497-1)*12</f>
        <v>3</v>
      </c>
      <c r="D497" s="2" t="n">
        <f aca="false">'thong tin khach hang'!$B$4+B497-1</f>
        <v>43</v>
      </c>
      <c r="E497" s="31" t="n">
        <f aca="false">IF(A497=1,0,O496)</f>
        <v>73692411140.9856</v>
      </c>
      <c r="F497" s="2" t="n">
        <f aca="true">TP*VLOOKUP('thong tin khach hang'!$E$10,$X$2:$Z$5,3,0)*OFFSET($S497,0,VLOOKUP('thong tin khach hang'!$E$10,$X$2:$Z$5,2,0))</f>
        <v>0</v>
      </c>
      <c r="G497" s="2" t="n">
        <f aca="true">EP*VLOOKUP('thong tin khach hang'!$E$10,$X$2:$Z$5,3,0)*OFFSET($S497,0,VLOOKUP('thong tin khach hang'!$E$10,$X$2:$Z$5,2,0))</f>
        <v>0</v>
      </c>
      <c r="H497" s="2" t="n">
        <f aca="false">F497*HLOOKUP(B497,Assumption!$A$10:$G$12,2,1)+G497*HLOOKUP(B497,Assumption!$A$10:$G$12,3,1)</f>
        <v>0</v>
      </c>
      <c r="I497" s="2" t="n">
        <f aca="false">F497+G497-H497</f>
        <v>0</v>
      </c>
      <c r="J497" s="32" t="n">
        <f aca="false">VLOOKUP(D497,Assumption!$O$3:$Q$103,IF('thong tin khach hang'!$B$3="Nam",2,3),0)/12*P497</f>
        <v>0</v>
      </c>
      <c r="K497" s="2" t="n">
        <v>20000</v>
      </c>
      <c r="L497" s="31" t="n">
        <f aca="false">ROUND($L$1*(E497+I497-J497-K497),0)</f>
        <v>416667493</v>
      </c>
      <c r="M497" s="31" t="n">
        <f aca="false">E497+I497-J497-K497+L497</f>
        <v>74109058633.9856</v>
      </c>
      <c r="N497" s="32" t="n">
        <f aca="false">HLOOKUP(ROUND(AVERAGE(M485:M496)/10^6,0),Assumption!$B$2:$E$3,2,1)*MAX((AVERAGE(M485:M496)-250*10^6),0)</f>
        <v>412012650.456402</v>
      </c>
      <c r="O497" s="31" t="n">
        <f aca="false">M497+N497</f>
        <v>74521071284.442</v>
      </c>
      <c r="P497" s="31" t="n">
        <f aca="false">IF(A497=1,SA,MAX(0,SA-M496))</f>
        <v>0</v>
      </c>
      <c r="S497" s="2" t="n">
        <v>0</v>
      </c>
      <c r="T497" s="2" t="n">
        <v>0</v>
      </c>
      <c r="U497" s="2" t="n">
        <v>0</v>
      </c>
      <c r="V497" s="33" t="n">
        <v>1</v>
      </c>
    </row>
    <row r="498" customFormat="false" ht="15.75" hidden="false" customHeight="true" outlineLevel="0" collapsed="false">
      <c r="A498" s="2" t="n">
        <v>496</v>
      </c>
      <c r="B498" s="2" t="n">
        <v>42</v>
      </c>
      <c r="C498" s="2" t="n">
        <f aca="false">A498-(B498-1)*12</f>
        <v>4</v>
      </c>
      <c r="D498" s="2" t="n">
        <f aca="false">'thong tin khach hang'!$B$4+B498-1</f>
        <v>43</v>
      </c>
      <c r="E498" s="31" t="n">
        <f aca="false">IF(A498=1,0,O497)</f>
        <v>74521071284.442</v>
      </c>
      <c r="F498" s="2" t="n">
        <f aca="true">TP*VLOOKUP('thong tin khach hang'!$E$10,$X$2:$Z$5,3,0)*OFFSET($S498,0,VLOOKUP('thong tin khach hang'!$E$10,$X$2:$Z$5,2,0))</f>
        <v>0</v>
      </c>
      <c r="G498" s="2" t="n">
        <f aca="true">EP*VLOOKUP('thong tin khach hang'!$E$10,$X$2:$Z$5,3,0)*OFFSET($S498,0,VLOOKUP('thong tin khach hang'!$E$10,$X$2:$Z$5,2,0))</f>
        <v>0</v>
      </c>
      <c r="H498" s="2" t="n">
        <f aca="false">F498*HLOOKUP(B498,Assumption!$A$10:$G$12,2,1)+G498*HLOOKUP(B498,Assumption!$A$10:$G$12,3,1)</f>
        <v>0</v>
      </c>
      <c r="I498" s="2" t="n">
        <f aca="false">F498+G498-H498</f>
        <v>0</v>
      </c>
      <c r="J498" s="32" t="n">
        <f aca="false">VLOOKUP(D498,Assumption!$O$3:$Q$103,IF('thong tin khach hang'!$B$3="Nam",2,3),0)/12*P498</f>
        <v>0</v>
      </c>
      <c r="K498" s="2" t="n">
        <v>20000</v>
      </c>
      <c r="L498" s="31" t="n">
        <f aca="false">ROUND($L$1*(E498+I498-J498-K498),0)</f>
        <v>421352858</v>
      </c>
      <c r="M498" s="31" t="n">
        <f aca="false">E498+I498-J498-K498+L498</f>
        <v>74942404142.442</v>
      </c>
      <c r="N498" s="32" t="n">
        <f aca="false">HLOOKUP(ROUND(AVERAGE(M486:M497)/10^6,0),Assumption!$B$2:$E$3,2,1)*MAX((AVERAGE(M486:M497)-250*10^6),0)</f>
        <v>416691797.583425</v>
      </c>
      <c r="O498" s="31" t="n">
        <f aca="false">M498+N498</f>
        <v>75359095940.0254</v>
      </c>
      <c r="P498" s="31" t="n">
        <f aca="false">IF(A498=1,SA,MAX(0,SA-M497))</f>
        <v>0</v>
      </c>
      <c r="S498" s="2" t="n">
        <v>0</v>
      </c>
      <c r="T498" s="2" t="n">
        <v>0</v>
      </c>
      <c r="U498" s="2" t="n">
        <v>1</v>
      </c>
      <c r="V498" s="33" t="n">
        <v>1</v>
      </c>
    </row>
    <row r="499" customFormat="false" ht="15.75" hidden="false" customHeight="true" outlineLevel="0" collapsed="false">
      <c r="A499" s="2" t="n">
        <v>497</v>
      </c>
      <c r="B499" s="2" t="n">
        <v>42</v>
      </c>
      <c r="C499" s="2" t="n">
        <f aca="false">A499-(B499-1)*12</f>
        <v>5</v>
      </c>
      <c r="D499" s="2" t="n">
        <f aca="false">'thong tin khach hang'!$B$4+B499-1</f>
        <v>43</v>
      </c>
      <c r="E499" s="31" t="n">
        <f aca="false">IF(A499=1,0,O498)</f>
        <v>75359095940.0254</v>
      </c>
      <c r="F499" s="2" t="n">
        <f aca="true">TP*VLOOKUP('thong tin khach hang'!$E$10,$X$2:$Z$5,3,0)*OFFSET($S499,0,VLOOKUP('thong tin khach hang'!$E$10,$X$2:$Z$5,2,0))</f>
        <v>0</v>
      </c>
      <c r="G499" s="2" t="n">
        <f aca="true">EP*VLOOKUP('thong tin khach hang'!$E$10,$X$2:$Z$5,3,0)*OFFSET($S499,0,VLOOKUP('thong tin khach hang'!$E$10,$X$2:$Z$5,2,0))</f>
        <v>0</v>
      </c>
      <c r="H499" s="2" t="n">
        <f aca="false">F499*HLOOKUP(B499,Assumption!$A$10:$G$12,2,1)+G499*HLOOKUP(B499,Assumption!$A$10:$G$12,3,1)</f>
        <v>0</v>
      </c>
      <c r="I499" s="2" t="n">
        <f aca="false">F499+G499-H499</f>
        <v>0</v>
      </c>
      <c r="J499" s="32" t="n">
        <f aca="false">VLOOKUP(D499,Assumption!$O$3:$Q$103,IF('thong tin khach hang'!$B$3="Nam",2,3),0)/12*P499</f>
        <v>0</v>
      </c>
      <c r="K499" s="2" t="n">
        <v>20000</v>
      </c>
      <c r="L499" s="31" t="n">
        <f aca="false">ROUND($L$1*(E499+I499-J499-K499),0)</f>
        <v>426091172</v>
      </c>
      <c r="M499" s="31" t="n">
        <f aca="false">E499+I499-J499-K499+L499</f>
        <v>75785167112.0254</v>
      </c>
      <c r="N499" s="32" t="n">
        <f aca="false">HLOOKUP(ROUND(AVERAGE(M487:M498)/10^6,0),Assumption!$B$2:$E$3,2,1)*MAX((AVERAGE(M487:M498)-250*10^6),0)</f>
        <v>421423671.259348</v>
      </c>
      <c r="O499" s="31" t="n">
        <f aca="false">M499+N499</f>
        <v>76206590783.2848</v>
      </c>
      <c r="P499" s="31" t="n">
        <f aca="false">IF(A499=1,SA,MAX(0,SA-M498))</f>
        <v>0</v>
      </c>
      <c r="S499" s="2" t="n">
        <v>0</v>
      </c>
      <c r="T499" s="2" t="n">
        <v>0</v>
      </c>
      <c r="U499" s="2" t="n">
        <v>0</v>
      </c>
      <c r="V499" s="33" t="n">
        <v>1</v>
      </c>
    </row>
    <row r="500" customFormat="false" ht="15.75" hidden="false" customHeight="true" outlineLevel="0" collapsed="false">
      <c r="A500" s="2" t="n">
        <v>498</v>
      </c>
      <c r="B500" s="2" t="n">
        <v>42</v>
      </c>
      <c r="C500" s="2" t="n">
        <f aca="false">A500-(B500-1)*12</f>
        <v>6</v>
      </c>
      <c r="D500" s="2" t="n">
        <f aca="false">'thong tin khach hang'!$B$4+B500-1</f>
        <v>43</v>
      </c>
      <c r="E500" s="31" t="n">
        <f aca="false">IF(A500=1,0,O499)</f>
        <v>76206590783.2848</v>
      </c>
      <c r="F500" s="2" t="n">
        <f aca="true">TP*VLOOKUP('thong tin khach hang'!$E$10,$X$2:$Z$5,3,0)*OFFSET($S500,0,VLOOKUP('thong tin khach hang'!$E$10,$X$2:$Z$5,2,0))</f>
        <v>0</v>
      </c>
      <c r="G500" s="2" t="n">
        <f aca="true">EP*VLOOKUP('thong tin khach hang'!$E$10,$X$2:$Z$5,3,0)*OFFSET($S500,0,VLOOKUP('thong tin khach hang'!$E$10,$X$2:$Z$5,2,0))</f>
        <v>0</v>
      </c>
      <c r="H500" s="2" t="n">
        <f aca="false">F500*HLOOKUP(B500,Assumption!$A$10:$G$12,2,1)+G500*HLOOKUP(B500,Assumption!$A$10:$G$12,3,1)</f>
        <v>0</v>
      </c>
      <c r="I500" s="2" t="n">
        <f aca="false">F500+G500-H500</f>
        <v>0</v>
      </c>
      <c r="J500" s="32" t="n">
        <f aca="false">VLOOKUP(D500,Assumption!$O$3:$Q$103,IF('thong tin khach hang'!$B$3="Nam",2,3),0)/12*P500</f>
        <v>0</v>
      </c>
      <c r="K500" s="2" t="n">
        <v>20000</v>
      </c>
      <c r="L500" s="31" t="n">
        <f aca="false">ROUND($L$1*(E500+I500-J500-K500),0)</f>
        <v>430883031</v>
      </c>
      <c r="M500" s="31" t="n">
        <f aca="false">E500+I500-J500-K500+L500</f>
        <v>76637453814.2848</v>
      </c>
      <c r="N500" s="32" t="n">
        <f aca="false">HLOOKUP(ROUND(AVERAGE(M488:M499)/10^6,0),Assumption!$B$2:$E$3,2,1)*MAX((AVERAGE(M488:M499)-250*10^6),0)</f>
        <v>426208865.629146</v>
      </c>
      <c r="O500" s="31" t="n">
        <f aca="false">M500+N500</f>
        <v>77063662679.9139</v>
      </c>
      <c r="P500" s="31" t="n">
        <f aca="false">IF(A500=1,SA,MAX(0,SA-M499))</f>
        <v>0</v>
      </c>
      <c r="S500" s="2" t="n">
        <v>0</v>
      </c>
      <c r="T500" s="2" t="n">
        <v>0</v>
      </c>
      <c r="U500" s="2" t="n">
        <v>0</v>
      </c>
      <c r="V500" s="33" t="n">
        <v>1</v>
      </c>
    </row>
    <row r="501" customFormat="false" ht="15.75" hidden="false" customHeight="true" outlineLevel="0" collapsed="false">
      <c r="A501" s="2" t="n">
        <v>499</v>
      </c>
      <c r="B501" s="2" t="n">
        <v>42</v>
      </c>
      <c r="C501" s="2" t="n">
        <f aca="false">A501-(B501-1)*12</f>
        <v>7</v>
      </c>
      <c r="D501" s="2" t="n">
        <f aca="false">'thong tin khach hang'!$B$4+B501-1</f>
        <v>43</v>
      </c>
      <c r="E501" s="31" t="n">
        <f aca="false">IF(A501=1,0,O500)</f>
        <v>77063662679.9139</v>
      </c>
      <c r="F501" s="2" t="n">
        <f aca="true">TP*VLOOKUP('thong tin khach hang'!$E$10,$X$2:$Z$5,3,0)*OFFSET($S501,0,VLOOKUP('thong tin khach hang'!$E$10,$X$2:$Z$5,2,0))</f>
        <v>0</v>
      </c>
      <c r="G501" s="2" t="n">
        <f aca="true">EP*VLOOKUP('thong tin khach hang'!$E$10,$X$2:$Z$5,3,0)*OFFSET($S501,0,VLOOKUP('thong tin khach hang'!$E$10,$X$2:$Z$5,2,0))</f>
        <v>0</v>
      </c>
      <c r="H501" s="2" t="n">
        <f aca="false">F501*HLOOKUP(B501,Assumption!$A$10:$G$12,2,1)+G501*HLOOKUP(B501,Assumption!$A$10:$G$12,3,1)</f>
        <v>0</v>
      </c>
      <c r="I501" s="2" t="n">
        <f aca="false">F501+G501-H501</f>
        <v>0</v>
      </c>
      <c r="J501" s="32" t="n">
        <f aca="false">VLOOKUP(D501,Assumption!$O$3:$Q$103,IF('thong tin khach hang'!$B$3="Nam",2,3),0)/12*P501</f>
        <v>0</v>
      </c>
      <c r="K501" s="2" t="n">
        <v>20000</v>
      </c>
      <c r="L501" s="31" t="n">
        <f aca="false">ROUND($L$1*(E501+I501-J501-K501),0)</f>
        <v>435729040</v>
      </c>
      <c r="M501" s="31" t="n">
        <f aca="false">E501+I501-J501-K501+L501</f>
        <v>77499371719.9139</v>
      </c>
      <c r="N501" s="32" t="n">
        <f aca="false">HLOOKUP(ROUND(AVERAGE(M489:M500)/10^6,0),Assumption!$B$2:$E$3,2,1)*MAX((AVERAGE(M489:M500)-250*10^6),0)</f>
        <v>431047981.532223</v>
      </c>
      <c r="O501" s="31" t="n">
        <f aca="false">M501+N501</f>
        <v>77930419701.4462</v>
      </c>
      <c r="P501" s="31" t="n">
        <f aca="false">IF(A501=1,SA,MAX(0,SA-M500))</f>
        <v>0</v>
      </c>
      <c r="S501" s="2" t="n">
        <v>0</v>
      </c>
      <c r="T501" s="2" t="n">
        <v>1</v>
      </c>
      <c r="U501" s="2" t="n">
        <v>1</v>
      </c>
      <c r="V501" s="33" t="n">
        <v>1</v>
      </c>
    </row>
    <row r="502" customFormat="false" ht="15.75" hidden="false" customHeight="true" outlineLevel="0" collapsed="false">
      <c r="A502" s="2" t="n">
        <v>500</v>
      </c>
      <c r="B502" s="2" t="n">
        <v>42</v>
      </c>
      <c r="C502" s="2" t="n">
        <f aca="false">A502-(B502-1)*12</f>
        <v>8</v>
      </c>
      <c r="D502" s="2" t="n">
        <f aca="false">'thong tin khach hang'!$B$4+B502-1</f>
        <v>43</v>
      </c>
      <c r="E502" s="31" t="n">
        <f aca="false">IF(A502=1,0,O501)</f>
        <v>77930419701.4462</v>
      </c>
      <c r="F502" s="2" t="n">
        <f aca="true">TP*VLOOKUP('thong tin khach hang'!$E$10,$X$2:$Z$5,3,0)*OFFSET($S502,0,VLOOKUP('thong tin khach hang'!$E$10,$X$2:$Z$5,2,0))</f>
        <v>0</v>
      </c>
      <c r="G502" s="2" t="n">
        <f aca="true">EP*VLOOKUP('thong tin khach hang'!$E$10,$X$2:$Z$5,3,0)*OFFSET($S502,0,VLOOKUP('thong tin khach hang'!$E$10,$X$2:$Z$5,2,0))</f>
        <v>0</v>
      </c>
      <c r="H502" s="2" t="n">
        <f aca="false">F502*HLOOKUP(B502,Assumption!$A$10:$G$12,2,1)+G502*HLOOKUP(B502,Assumption!$A$10:$G$12,3,1)</f>
        <v>0</v>
      </c>
      <c r="I502" s="2" t="n">
        <f aca="false">F502+G502-H502</f>
        <v>0</v>
      </c>
      <c r="J502" s="32" t="n">
        <f aca="false">VLOOKUP(D502,Assumption!$O$3:$Q$103,IF('thong tin khach hang'!$B$3="Nam",2,3),0)/12*P502</f>
        <v>0</v>
      </c>
      <c r="K502" s="2" t="n">
        <v>20000</v>
      </c>
      <c r="L502" s="31" t="n">
        <f aca="false">ROUND($L$1*(E502+I502-J502-K502),0)</f>
        <v>440629810</v>
      </c>
      <c r="M502" s="31" t="n">
        <f aca="false">E502+I502-J502-K502+L502</f>
        <v>78371029511.4462</v>
      </c>
      <c r="N502" s="32" t="n">
        <f aca="false">HLOOKUP(ROUND(AVERAGE(M490:M501)/10^6,0),Assumption!$B$2:$E$3,2,1)*MAX((AVERAGE(M490:M501)-250*10^6),0)</f>
        <v>435941626.578288</v>
      </c>
      <c r="O502" s="31" t="n">
        <f aca="false">M502+N502</f>
        <v>78806971138.0245</v>
      </c>
      <c r="P502" s="31" t="n">
        <f aca="false">IF(A502=1,SA,MAX(0,SA-M501))</f>
        <v>0</v>
      </c>
      <c r="S502" s="2" t="n">
        <v>0</v>
      </c>
      <c r="T502" s="2" t="n">
        <v>0</v>
      </c>
      <c r="U502" s="2" t="n">
        <v>0</v>
      </c>
      <c r="V502" s="33" t="n">
        <v>1</v>
      </c>
    </row>
    <row r="503" customFormat="false" ht="15.75" hidden="false" customHeight="true" outlineLevel="0" collapsed="false">
      <c r="A503" s="2" t="n">
        <v>501</v>
      </c>
      <c r="B503" s="2" t="n">
        <v>42</v>
      </c>
      <c r="C503" s="2" t="n">
        <f aca="false">A503-(B503-1)*12</f>
        <v>9</v>
      </c>
      <c r="D503" s="2" t="n">
        <f aca="false">'thong tin khach hang'!$B$4+B503-1</f>
        <v>43</v>
      </c>
      <c r="E503" s="31" t="n">
        <f aca="false">IF(A503=1,0,O502)</f>
        <v>78806971138.0245</v>
      </c>
      <c r="F503" s="2" t="n">
        <f aca="true">TP*VLOOKUP('thong tin khach hang'!$E$10,$X$2:$Z$5,3,0)*OFFSET($S503,0,VLOOKUP('thong tin khach hang'!$E$10,$X$2:$Z$5,2,0))</f>
        <v>0</v>
      </c>
      <c r="G503" s="2" t="n">
        <f aca="true">EP*VLOOKUP('thong tin khach hang'!$E$10,$X$2:$Z$5,3,0)*OFFSET($S503,0,VLOOKUP('thong tin khach hang'!$E$10,$X$2:$Z$5,2,0))</f>
        <v>0</v>
      </c>
      <c r="H503" s="2" t="n">
        <f aca="false">F503*HLOOKUP(B503,Assumption!$A$10:$G$12,2,1)+G503*HLOOKUP(B503,Assumption!$A$10:$G$12,3,1)</f>
        <v>0</v>
      </c>
      <c r="I503" s="2" t="n">
        <f aca="false">F503+G503-H503</f>
        <v>0</v>
      </c>
      <c r="J503" s="32" t="n">
        <f aca="false">VLOOKUP(D503,Assumption!$O$3:$Q$103,IF('thong tin khach hang'!$B$3="Nam",2,3),0)/12*P503</f>
        <v>0</v>
      </c>
      <c r="K503" s="2" t="n">
        <v>20000</v>
      </c>
      <c r="L503" s="31" t="n">
        <f aca="false">ROUND($L$1*(E503+I503-J503-K503),0)</f>
        <v>445585959</v>
      </c>
      <c r="M503" s="31" t="n">
        <f aca="false">E503+I503-J503-K503+L503</f>
        <v>79252537097.0245</v>
      </c>
      <c r="N503" s="32" t="n">
        <f aca="false">HLOOKUP(ROUND(AVERAGE(M491:M502)/10^6,0),Assumption!$B$2:$E$3,2,1)*MAX((AVERAGE(M491:M502)-250*10^6),0)</f>
        <v>440890415.224156</v>
      </c>
      <c r="O503" s="31" t="n">
        <f aca="false">M503+N503</f>
        <v>79693427512.2486</v>
      </c>
      <c r="P503" s="31" t="n">
        <f aca="false">IF(A503=1,SA,MAX(0,SA-M502))</f>
        <v>0</v>
      </c>
      <c r="S503" s="2" t="n">
        <v>0</v>
      </c>
      <c r="T503" s="2" t="n">
        <v>0</v>
      </c>
      <c r="U503" s="2" t="n">
        <v>0</v>
      </c>
      <c r="V503" s="33" t="n">
        <v>1</v>
      </c>
    </row>
    <row r="504" customFormat="false" ht="15.75" hidden="false" customHeight="true" outlineLevel="0" collapsed="false">
      <c r="A504" s="2" t="n">
        <v>502</v>
      </c>
      <c r="B504" s="2" t="n">
        <v>42</v>
      </c>
      <c r="C504" s="2" t="n">
        <f aca="false">A504-(B504-1)*12</f>
        <v>10</v>
      </c>
      <c r="D504" s="2" t="n">
        <f aca="false">'thong tin khach hang'!$B$4+B504-1</f>
        <v>43</v>
      </c>
      <c r="E504" s="31" t="n">
        <f aca="false">IF(A504=1,0,O503)</f>
        <v>79693427512.2486</v>
      </c>
      <c r="F504" s="2" t="n">
        <f aca="true">TP*VLOOKUP('thong tin khach hang'!$E$10,$X$2:$Z$5,3,0)*OFFSET($S504,0,VLOOKUP('thong tin khach hang'!$E$10,$X$2:$Z$5,2,0))</f>
        <v>0</v>
      </c>
      <c r="G504" s="2" t="n">
        <f aca="true">EP*VLOOKUP('thong tin khach hang'!$E$10,$X$2:$Z$5,3,0)*OFFSET($S504,0,VLOOKUP('thong tin khach hang'!$E$10,$X$2:$Z$5,2,0))</f>
        <v>0</v>
      </c>
      <c r="H504" s="2" t="n">
        <f aca="false">F504*HLOOKUP(B504,Assumption!$A$10:$G$12,2,1)+G504*HLOOKUP(B504,Assumption!$A$10:$G$12,3,1)</f>
        <v>0</v>
      </c>
      <c r="I504" s="2" t="n">
        <f aca="false">F504+G504-H504</f>
        <v>0</v>
      </c>
      <c r="J504" s="32" t="n">
        <f aca="false">VLOOKUP(D504,Assumption!$O$3:$Q$103,IF('thong tin khach hang'!$B$3="Nam",2,3),0)/12*P504</f>
        <v>0</v>
      </c>
      <c r="K504" s="2" t="n">
        <v>20000</v>
      </c>
      <c r="L504" s="31" t="n">
        <f aca="false">ROUND($L$1*(E504+I504-J504-K504),0)</f>
        <v>450598112</v>
      </c>
      <c r="M504" s="31" t="n">
        <f aca="false">E504+I504-J504-K504+L504</f>
        <v>80144005624.2486</v>
      </c>
      <c r="N504" s="32" t="n">
        <f aca="false">HLOOKUP(ROUND(AVERAGE(M492:M503)/10^6,0),Assumption!$B$2:$E$3,2,1)*MAX((AVERAGE(M492:M503)-250*10^6),0)</f>
        <v>445894968.850468</v>
      </c>
      <c r="O504" s="31" t="n">
        <f aca="false">M504+N504</f>
        <v>80589900593.0991</v>
      </c>
      <c r="P504" s="31" t="n">
        <f aca="false">IF(A504=1,SA,MAX(0,SA-M503))</f>
        <v>0</v>
      </c>
      <c r="S504" s="2" t="n">
        <v>0</v>
      </c>
      <c r="T504" s="2" t="n">
        <v>0</v>
      </c>
      <c r="U504" s="2" t="n">
        <v>1</v>
      </c>
      <c r="V504" s="33" t="n">
        <v>1</v>
      </c>
    </row>
    <row r="505" customFormat="false" ht="15.75" hidden="false" customHeight="true" outlineLevel="0" collapsed="false">
      <c r="A505" s="2" t="n">
        <v>503</v>
      </c>
      <c r="B505" s="2" t="n">
        <v>42</v>
      </c>
      <c r="C505" s="2" t="n">
        <f aca="false">A505-(B505-1)*12</f>
        <v>11</v>
      </c>
      <c r="D505" s="2" t="n">
        <f aca="false">'thong tin khach hang'!$B$4+B505-1</f>
        <v>43</v>
      </c>
      <c r="E505" s="31" t="n">
        <f aca="false">IF(A505=1,0,O504)</f>
        <v>80589900593.0991</v>
      </c>
      <c r="F505" s="2" t="n">
        <f aca="true">TP*VLOOKUP('thong tin khach hang'!$E$10,$X$2:$Z$5,3,0)*OFFSET($S505,0,VLOOKUP('thong tin khach hang'!$E$10,$X$2:$Z$5,2,0))</f>
        <v>0</v>
      </c>
      <c r="G505" s="2" t="n">
        <f aca="true">EP*VLOOKUP('thong tin khach hang'!$E$10,$X$2:$Z$5,3,0)*OFFSET($S505,0,VLOOKUP('thong tin khach hang'!$E$10,$X$2:$Z$5,2,0))</f>
        <v>0</v>
      </c>
      <c r="H505" s="2" t="n">
        <f aca="false">F505*HLOOKUP(B505,Assumption!$A$10:$G$12,2,1)+G505*HLOOKUP(B505,Assumption!$A$10:$G$12,3,1)</f>
        <v>0</v>
      </c>
      <c r="I505" s="2" t="n">
        <f aca="false">F505+G505-H505</f>
        <v>0</v>
      </c>
      <c r="J505" s="32" t="n">
        <f aca="false">VLOOKUP(D505,Assumption!$O$3:$Q$103,IF('thong tin khach hang'!$B$3="Nam",2,3),0)/12*P505</f>
        <v>0</v>
      </c>
      <c r="K505" s="2" t="n">
        <v>20000</v>
      </c>
      <c r="L505" s="31" t="n">
        <f aca="false">ROUND($L$1*(E505+I505-J505-K505),0)</f>
        <v>455666902</v>
      </c>
      <c r="M505" s="31" t="n">
        <f aca="false">E505+I505-J505-K505+L505</f>
        <v>81045547495.0991</v>
      </c>
      <c r="N505" s="32" t="n">
        <f aca="false">HLOOKUP(ROUND(AVERAGE(M493:M504)/10^6,0),Assumption!$B$2:$E$3,2,1)*MAX((AVERAGE(M493:M504)-250*10^6),0)</f>
        <v>450955915.839847</v>
      </c>
      <c r="O505" s="31" t="n">
        <f aca="false">M505+N505</f>
        <v>81496503410.9389</v>
      </c>
      <c r="P505" s="31" t="n">
        <f aca="false">IF(A505=1,SA,MAX(0,SA-M504))</f>
        <v>0</v>
      </c>
      <c r="S505" s="2" t="n">
        <v>0</v>
      </c>
      <c r="T505" s="2" t="n">
        <v>0</v>
      </c>
      <c r="U505" s="2" t="n">
        <v>0</v>
      </c>
      <c r="V505" s="33" t="n">
        <v>1</v>
      </c>
    </row>
    <row r="506" customFormat="false" ht="15.75" hidden="false" customHeight="true" outlineLevel="0" collapsed="false">
      <c r="A506" s="2" t="n">
        <v>504</v>
      </c>
      <c r="B506" s="2" t="n">
        <v>42</v>
      </c>
      <c r="C506" s="2" t="n">
        <f aca="false">A506-(B506-1)*12</f>
        <v>12</v>
      </c>
      <c r="D506" s="2" t="n">
        <f aca="false">'thong tin khach hang'!$B$4+B506-1</f>
        <v>43</v>
      </c>
      <c r="E506" s="31" t="n">
        <f aca="false">IF(A506=1,0,O505)</f>
        <v>81496503410.9389</v>
      </c>
      <c r="F506" s="2" t="n">
        <f aca="true">TP*VLOOKUP('thong tin khach hang'!$E$10,$X$2:$Z$5,3,0)*OFFSET($S506,0,VLOOKUP('thong tin khach hang'!$E$10,$X$2:$Z$5,2,0))</f>
        <v>0</v>
      </c>
      <c r="G506" s="2" t="n">
        <f aca="true">EP*VLOOKUP('thong tin khach hang'!$E$10,$X$2:$Z$5,3,0)*OFFSET($S506,0,VLOOKUP('thong tin khach hang'!$E$10,$X$2:$Z$5,2,0))</f>
        <v>0</v>
      </c>
      <c r="H506" s="2" t="n">
        <f aca="false">F506*HLOOKUP(B506,Assumption!$A$10:$G$12,2,1)+G506*HLOOKUP(B506,Assumption!$A$10:$G$12,3,1)</f>
        <v>0</v>
      </c>
      <c r="I506" s="2" t="n">
        <f aca="false">F506+G506-H506</f>
        <v>0</v>
      </c>
      <c r="J506" s="32" t="n">
        <f aca="false">VLOOKUP(D506,Assumption!$O$3:$Q$103,IF('thong tin khach hang'!$B$3="Nam",2,3),0)/12*P506</f>
        <v>0</v>
      </c>
      <c r="K506" s="2" t="n">
        <v>20000</v>
      </c>
      <c r="L506" s="31" t="n">
        <f aca="false">ROUND($L$1*(E506+I506-J506-K506),0)</f>
        <v>460792966</v>
      </c>
      <c r="M506" s="31" t="n">
        <f aca="false">E506+I506-J506-K506+L506</f>
        <v>81957276376.9389</v>
      </c>
      <c r="N506" s="32" t="n">
        <f aca="false">HLOOKUP(ROUND(AVERAGE(M494:M505)/10^6,0),Assumption!$B$2:$E$3,2,1)*MAX((AVERAGE(M494:M505)-250*10^6),0)</f>
        <v>456073891.655987</v>
      </c>
      <c r="O506" s="31" t="n">
        <f aca="false">M506+N506</f>
        <v>82413350268.5949</v>
      </c>
      <c r="P506" s="31" t="n">
        <f aca="false">IF(A506=1,SA,MAX(0,SA-M505))</f>
        <v>0</v>
      </c>
      <c r="S506" s="2" t="n">
        <v>0</v>
      </c>
      <c r="T506" s="2" t="n">
        <v>0</v>
      </c>
      <c r="U506" s="2" t="n">
        <v>0</v>
      </c>
      <c r="V506" s="33" t="n">
        <v>1</v>
      </c>
    </row>
    <row r="507" customFormat="false" ht="15.75" hidden="false" customHeight="true" outlineLevel="0" collapsed="false">
      <c r="A507" s="2" t="n">
        <v>505</v>
      </c>
      <c r="B507" s="2" t="n">
        <v>43</v>
      </c>
      <c r="C507" s="2" t="n">
        <f aca="false">A507-(B507-1)*12</f>
        <v>1</v>
      </c>
      <c r="D507" s="2" t="n">
        <f aca="false">'thong tin khach hang'!$B$4+B507-1</f>
        <v>44</v>
      </c>
      <c r="E507" s="31" t="n">
        <f aca="false">IF(A507=1,0,O506)</f>
        <v>82413350268.5949</v>
      </c>
      <c r="F507" s="2" t="n">
        <f aca="true">TP*VLOOKUP('thong tin khach hang'!$E$10,$X$2:$Z$5,3,0)*OFFSET($S507,0,VLOOKUP('thong tin khach hang'!$E$10,$X$2:$Z$5,2,0))</f>
        <v>30000000</v>
      </c>
      <c r="G507" s="2" t="n">
        <f aca="true">EP*VLOOKUP('thong tin khach hang'!$E$10,$X$2:$Z$5,3,0)*OFFSET($S507,0,VLOOKUP('thong tin khach hang'!$E$10,$X$2:$Z$5,2,0))</f>
        <v>30000000</v>
      </c>
      <c r="H507" s="2" t="n">
        <f aca="false">F507*HLOOKUP(B507,Assumption!$A$10:$G$12,2,1)+G507*HLOOKUP(B507,Assumption!$A$10:$G$12,3,1)</f>
        <v>1500000</v>
      </c>
      <c r="I507" s="2" t="n">
        <f aca="false">F507+G507-H507</f>
        <v>58500000</v>
      </c>
      <c r="J507" s="32" t="n">
        <f aca="false">VLOOKUP(D507,Assumption!$O$3:$Q$103,IF('thong tin khach hang'!$B$3="Nam",2,3),0)/12*P507</f>
        <v>0</v>
      </c>
      <c r="K507" s="2" t="n">
        <v>20000</v>
      </c>
      <c r="L507" s="31" t="n">
        <f aca="false">ROUND($L$1*(E507+I507-J507-K507),0)</f>
        <v>466307719</v>
      </c>
      <c r="M507" s="31" t="n">
        <f aca="false">E507+I507-J507-K507+L507</f>
        <v>82938137987.5949</v>
      </c>
      <c r="N507" s="32" t="n">
        <f aca="false">HLOOKUP(ROUND(AVERAGE(M495:M506)/10^6,0),Assumption!$B$2:$E$3,2,1)*MAX((AVERAGE(M495:M506)-250*10^6),0)</f>
        <v>461249538.923186</v>
      </c>
      <c r="O507" s="31" t="n">
        <f aca="false">M507+N507</f>
        <v>83399387526.5181</v>
      </c>
      <c r="P507" s="31" t="n">
        <f aca="false">IF(A507=1,SA,MAX(0,SA-M506))</f>
        <v>0</v>
      </c>
      <c r="S507" s="2" t="n">
        <v>1</v>
      </c>
      <c r="T507" s="2" t="n">
        <v>1</v>
      </c>
      <c r="U507" s="2" t="n">
        <v>1</v>
      </c>
      <c r="V507" s="33" t="n">
        <v>1</v>
      </c>
    </row>
    <row r="508" customFormat="false" ht="15.75" hidden="false" customHeight="true" outlineLevel="0" collapsed="false">
      <c r="A508" s="2" t="n">
        <v>506</v>
      </c>
      <c r="B508" s="2" t="n">
        <v>43</v>
      </c>
      <c r="C508" s="2" t="n">
        <f aca="false">A508-(B508-1)*12</f>
        <v>2</v>
      </c>
      <c r="D508" s="2" t="n">
        <f aca="false">'thong tin khach hang'!$B$4+B508-1</f>
        <v>44</v>
      </c>
      <c r="E508" s="31" t="n">
        <f aca="false">IF(A508=1,0,O507)</f>
        <v>83399387526.5181</v>
      </c>
      <c r="F508" s="2" t="n">
        <f aca="true">TP*VLOOKUP('thong tin khach hang'!$E$10,$X$2:$Z$5,3,0)*OFFSET($S508,0,VLOOKUP('thong tin khach hang'!$E$10,$X$2:$Z$5,2,0))</f>
        <v>0</v>
      </c>
      <c r="G508" s="2" t="n">
        <f aca="true">EP*VLOOKUP('thong tin khach hang'!$E$10,$X$2:$Z$5,3,0)*OFFSET($S508,0,VLOOKUP('thong tin khach hang'!$E$10,$X$2:$Z$5,2,0))</f>
        <v>0</v>
      </c>
      <c r="H508" s="2" t="n">
        <f aca="false">F508*HLOOKUP(B508,Assumption!$A$10:$G$12,2,1)+G508*HLOOKUP(B508,Assumption!$A$10:$G$12,3,1)</f>
        <v>0</v>
      </c>
      <c r="I508" s="2" t="n">
        <f aca="false">F508+G508-H508</f>
        <v>0</v>
      </c>
      <c r="J508" s="32" t="n">
        <f aca="false">VLOOKUP(D508,Assumption!$O$3:$Q$103,IF('thong tin khach hang'!$B$3="Nam",2,3),0)/12*P508</f>
        <v>0</v>
      </c>
      <c r="K508" s="2" t="n">
        <v>20000</v>
      </c>
      <c r="L508" s="31" t="n">
        <f aca="false">ROUND($L$1*(E508+I508-J508-K508),0)</f>
        <v>471552149</v>
      </c>
      <c r="M508" s="31" t="n">
        <f aca="false">E508+I508-J508-K508+L508</f>
        <v>83870919675.5181</v>
      </c>
      <c r="N508" s="32" t="n">
        <f aca="false">HLOOKUP(ROUND(AVERAGE(M496:M507)/10^6,0),Assumption!$B$2:$E$3,2,1)*MAX((AVERAGE(M496:M507)-250*10^6),0)</f>
        <v>466483507.506818</v>
      </c>
      <c r="O508" s="31" t="n">
        <f aca="false">M508+N508</f>
        <v>84337403183.0249</v>
      </c>
      <c r="P508" s="31" t="n">
        <f aca="false">IF(A508=1,SA,MAX(0,SA-M507))</f>
        <v>0</v>
      </c>
      <c r="S508" s="2" t="n">
        <v>0</v>
      </c>
      <c r="T508" s="2" t="n">
        <v>0</v>
      </c>
      <c r="U508" s="2" t="n">
        <v>0</v>
      </c>
      <c r="V508" s="33" t="n">
        <v>1</v>
      </c>
    </row>
    <row r="509" customFormat="false" ht="15.75" hidden="false" customHeight="true" outlineLevel="0" collapsed="false">
      <c r="A509" s="2" t="n">
        <v>507</v>
      </c>
      <c r="B509" s="2" t="n">
        <v>43</v>
      </c>
      <c r="C509" s="2" t="n">
        <f aca="false">A509-(B509-1)*12</f>
        <v>3</v>
      </c>
      <c r="D509" s="2" t="n">
        <f aca="false">'thong tin khach hang'!$B$4+B509-1</f>
        <v>44</v>
      </c>
      <c r="E509" s="31" t="n">
        <f aca="false">IF(A509=1,0,O508)</f>
        <v>84337403183.0249</v>
      </c>
      <c r="F509" s="2" t="n">
        <f aca="true">TP*VLOOKUP('thong tin khach hang'!$E$10,$X$2:$Z$5,3,0)*OFFSET($S509,0,VLOOKUP('thong tin khach hang'!$E$10,$X$2:$Z$5,2,0))</f>
        <v>0</v>
      </c>
      <c r="G509" s="2" t="n">
        <f aca="true">EP*VLOOKUP('thong tin khach hang'!$E$10,$X$2:$Z$5,3,0)*OFFSET($S509,0,VLOOKUP('thong tin khach hang'!$E$10,$X$2:$Z$5,2,0))</f>
        <v>0</v>
      </c>
      <c r="H509" s="2" t="n">
        <f aca="false">F509*HLOOKUP(B509,Assumption!$A$10:$G$12,2,1)+G509*HLOOKUP(B509,Assumption!$A$10:$G$12,3,1)</f>
        <v>0</v>
      </c>
      <c r="I509" s="2" t="n">
        <f aca="false">F509+G509-H509</f>
        <v>0</v>
      </c>
      <c r="J509" s="32" t="n">
        <f aca="false">VLOOKUP(D509,Assumption!$O$3:$Q$103,IF('thong tin khach hang'!$B$3="Nam",2,3),0)/12*P509</f>
        <v>0</v>
      </c>
      <c r="K509" s="2" t="n">
        <v>20000</v>
      </c>
      <c r="L509" s="31" t="n">
        <f aca="false">ROUND($L$1*(E509+I509-J509-K509),0)</f>
        <v>476855826</v>
      </c>
      <c r="M509" s="31" t="n">
        <f aca="false">E509+I509-J509-K509+L509</f>
        <v>84814239009.0249</v>
      </c>
      <c r="N509" s="32" t="n">
        <f aca="false">HLOOKUP(ROUND(AVERAGE(M497:M508)/10^6,0),Assumption!$B$2:$E$3,2,1)*MAX((AVERAGE(M497:M508)-250*10^6),0)</f>
        <v>471776454.595261</v>
      </c>
      <c r="O509" s="31" t="n">
        <f aca="false">M509+N509</f>
        <v>85286015463.6202</v>
      </c>
      <c r="P509" s="31" t="n">
        <f aca="false">IF(A509=1,SA,MAX(0,SA-M508))</f>
        <v>0</v>
      </c>
      <c r="S509" s="2" t="n">
        <v>0</v>
      </c>
      <c r="T509" s="2" t="n">
        <v>0</v>
      </c>
      <c r="U509" s="2" t="n">
        <v>0</v>
      </c>
      <c r="V509" s="33" t="n">
        <v>1</v>
      </c>
    </row>
    <row r="510" customFormat="false" ht="15.75" hidden="false" customHeight="true" outlineLevel="0" collapsed="false">
      <c r="A510" s="2" t="n">
        <v>508</v>
      </c>
      <c r="B510" s="2" t="n">
        <v>43</v>
      </c>
      <c r="C510" s="2" t="n">
        <f aca="false">A510-(B510-1)*12</f>
        <v>4</v>
      </c>
      <c r="D510" s="2" t="n">
        <f aca="false">'thong tin khach hang'!$B$4+B510-1</f>
        <v>44</v>
      </c>
      <c r="E510" s="31" t="n">
        <f aca="false">IF(A510=1,0,O509)</f>
        <v>85286015463.6202</v>
      </c>
      <c r="F510" s="2" t="n">
        <f aca="true">TP*VLOOKUP('thong tin khach hang'!$E$10,$X$2:$Z$5,3,0)*OFFSET($S510,0,VLOOKUP('thong tin khach hang'!$E$10,$X$2:$Z$5,2,0))</f>
        <v>0</v>
      </c>
      <c r="G510" s="2" t="n">
        <f aca="true">EP*VLOOKUP('thong tin khach hang'!$E$10,$X$2:$Z$5,3,0)*OFFSET($S510,0,VLOOKUP('thong tin khach hang'!$E$10,$X$2:$Z$5,2,0))</f>
        <v>0</v>
      </c>
      <c r="H510" s="2" t="n">
        <f aca="false">F510*HLOOKUP(B510,Assumption!$A$10:$G$12,2,1)+G510*HLOOKUP(B510,Assumption!$A$10:$G$12,3,1)</f>
        <v>0</v>
      </c>
      <c r="I510" s="2" t="n">
        <f aca="false">F510+G510-H510</f>
        <v>0</v>
      </c>
      <c r="J510" s="32" t="n">
        <f aca="false">VLOOKUP(D510,Assumption!$O$3:$Q$103,IF('thong tin khach hang'!$B$3="Nam",2,3),0)/12*P510</f>
        <v>0</v>
      </c>
      <c r="K510" s="2" t="n">
        <v>20000</v>
      </c>
      <c r="L510" s="31" t="n">
        <f aca="false">ROUND($L$1*(E510+I510-J510-K510),0)</f>
        <v>482219418</v>
      </c>
      <c r="M510" s="31" t="n">
        <f aca="false">E510+I510-J510-K510+L510</f>
        <v>85768214881.6202</v>
      </c>
      <c r="N510" s="32" t="n">
        <f aca="false">HLOOKUP(ROUND(AVERAGE(M498:M509)/10^6,0),Assumption!$B$2:$E$3,2,1)*MAX((AVERAGE(M498:M509)-250*10^6),0)</f>
        <v>477129044.782781</v>
      </c>
      <c r="O510" s="31" t="n">
        <f aca="false">M510+N510</f>
        <v>86245343926.403</v>
      </c>
      <c r="P510" s="31" t="n">
        <f aca="false">IF(A510=1,SA,MAX(0,SA-M509))</f>
        <v>0</v>
      </c>
      <c r="S510" s="2" t="n">
        <v>0</v>
      </c>
      <c r="T510" s="2" t="n">
        <v>0</v>
      </c>
      <c r="U510" s="2" t="n">
        <v>1</v>
      </c>
      <c r="V510" s="33" t="n">
        <v>1</v>
      </c>
    </row>
    <row r="511" customFormat="false" ht="15.75" hidden="false" customHeight="true" outlineLevel="0" collapsed="false">
      <c r="A511" s="2" t="n">
        <v>509</v>
      </c>
      <c r="B511" s="2" t="n">
        <v>43</v>
      </c>
      <c r="C511" s="2" t="n">
        <f aca="false">A511-(B511-1)*12</f>
        <v>5</v>
      </c>
      <c r="D511" s="2" t="n">
        <f aca="false">'thong tin khach hang'!$B$4+B511-1</f>
        <v>44</v>
      </c>
      <c r="E511" s="31" t="n">
        <f aca="false">IF(A511=1,0,O510)</f>
        <v>86245343926.403</v>
      </c>
      <c r="F511" s="2" t="n">
        <f aca="true">TP*VLOOKUP('thong tin khach hang'!$E$10,$X$2:$Z$5,3,0)*OFFSET($S511,0,VLOOKUP('thong tin khach hang'!$E$10,$X$2:$Z$5,2,0))</f>
        <v>0</v>
      </c>
      <c r="G511" s="2" t="n">
        <f aca="true">EP*VLOOKUP('thong tin khach hang'!$E$10,$X$2:$Z$5,3,0)*OFFSET($S511,0,VLOOKUP('thong tin khach hang'!$E$10,$X$2:$Z$5,2,0))</f>
        <v>0</v>
      </c>
      <c r="H511" s="2" t="n">
        <f aca="false">F511*HLOOKUP(B511,Assumption!$A$10:$G$12,2,1)+G511*HLOOKUP(B511,Assumption!$A$10:$G$12,3,1)</f>
        <v>0</v>
      </c>
      <c r="I511" s="2" t="n">
        <f aca="false">F511+G511-H511</f>
        <v>0</v>
      </c>
      <c r="J511" s="32" t="n">
        <f aca="false">VLOOKUP(D511,Assumption!$O$3:$Q$103,IF('thong tin khach hang'!$B$3="Nam",2,3),0)/12*P511</f>
        <v>0</v>
      </c>
      <c r="K511" s="2" t="n">
        <v>20000</v>
      </c>
      <c r="L511" s="31" t="n">
        <f aca="false">ROUND($L$1*(E511+I511-J511-K511),0)</f>
        <v>487643600</v>
      </c>
      <c r="M511" s="31" t="n">
        <f aca="false">E511+I511-J511-K511+L511</f>
        <v>86732967526.403</v>
      </c>
      <c r="N511" s="32" t="n">
        <f aca="false">HLOOKUP(ROUND(AVERAGE(M499:M510)/10^6,0),Assumption!$B$2:$E$3,2,1)*MAX((AVERAGE(M499:M510)-250*10^6),0)</f>
        <v>482541950.15237</v>
      </c>
      <c r="O511" s="31" t="n">
        <f aca="false">M511+N511</f>
        <v>87215509476.5553</v>
      </c>
      <c r="P511" s="31" t="n">
        <f aca="false">IF(A511=1,SA,MAX(0,SA-M510))</f>
        <v>0</v>
      </c>
      <c r="S511" s="2" t="n">
        <v>0</v>
      </c>
      <c r="T511" s="2" t="n">
        <v>0</v>
      </c>
      <c r="U511" s="2" t="n">
        <v>0</v>
      </c>
      <c r="V511" s="33" t="n">
        <v>1</v>
      </c>
    </row>
    <row r="512" customFormat="false" ht="15.75" hidden="false" customHeight="true" outlineLevel="0" collapsed="false">
      <c r="A512" s="2" t="n">
        <v>510</v>
      </c>
      <c r="B512" s="2" t="n">
        <v>43</v>
      </c>
      <c r="C512" s="2" t="n">
        <f aca="false">A512-(B512-1)*12</f>
        <v>6</v>
      </c>
      <c r="D512" s="2" t="n">
        <f aca="false">'thong tin khach hang'!$B$4+B512-1</f>
        <v>44</v>
      </c>
      <c r="E512" s="31" t="n">
        <f aca="false">IF(A512=1,0,O511)</f>
        <v>87215509476.5553</v>
      </c>
      <c r="F512" s="2" t="n">
        <f aca="true">TP*VLOOKUP('thong tin khach hang'!$E$10,$X$2:$Z$5,3,0)*OFFSET($S512,0,VLOOKUP('thong tin khach hang'!$E$10,$X$2:$Z$5,2,0))</f>
        <v>0</v>
      </c>
      <c r="G512" s="2" t="n">
        <f aca="true">EP*VLOOKUP('thong tin khach hang'!$E$10,$X$2:$Z$5,3,0)*OFFSET($S512,0,VLOOKUP('thong tin khach hang'!$E$10,$X$2:$Z$5,2,0))</f>
        <v>0</v>
      </c>
      <c r="H512" s="2" t="n">
        <f aca="false">F512*HLOOKUP(B512,Assumption!$A$10:$G$12,2,1)+G512*HLOOKUP(B512,Assumption!$A$10:$G$12,3,1)</f>
        <v>0</v>
      </c>
      <c r="I512" s="2" t="n">
        <f aca="false">F512+G512-H512</f>
        <v>0</v>
      </c>
      <c r="J512" s="32" t="n">
        <f aca="false">VLOOKUP(D512,Assumption!$O$3:$Q$103,IF('thong tin khach hang'!$B$3="Nam",2,3),0)/12*P512</f>
        <v>0</v>
      </c>
      <c r="K512" s="2" t="n">
        <v>20000</v>
      </c>
      <c r="L512" s="31" t="n">
        <f aca="false">ROUND($L$1*(E512+I512-J512-K512),0)</f>
        <v>493129058</v>
      </c>
      <c r="M512" s="31" t="n">
        <f aca="false">E512+I512-J512-K512+L512</f>
        <v>87708618534.5553</v>
      </c>
      <c r="N512" s="32" t="n">
        <f aca="false">HLOOKUP(ROUND(AVERAGE(M500:M511)/10^6,0),Assumption!$B$2:$E$3,2,1)*MAX((AVERAGE(M500:M511)-250*10^6),0)</f>
        <v>488015850.359558</v>
      </c>
      <c r="O512" s="31" t="n">
        <f aca="false">M512+N512</f>
        <v>88196634384.9149</v>
      </c>
      <c r="P512" s="31" t="n">
        <f aca="false">IF(A512=1,SA,MAX(0,SA-M511))</f>
        <v>0</v>
      </c>
      <c r="S512" s="2" t="n">
        <v>0</v>
      </c>
      <c r="T512" s="2" t="n">
        <v>0</v>
      </c>
      <c r="U512" s="2" t="n">
        <v>0</v>
      </c>
      <c r="V512" s="33" t="n">
        <v>1</v>
      </c>
    </row>
    <row r="513" customFormat="false" ht="15.75" hidden="false" customHeight="true" outlineLevel="0" collapsed="false">
      <c r="A513" s="2" t="n">
        <v>511</v>
      </c>
      <c r="B513" s="2" t="n">
        <v>43</v>
      </c>
      <c r="C513" s="2" t="n">
        <f aca="false">A513-(B513-1)*12</f>
        <v>7</v>
      </c>
      <c r="D513" s="2" t="n">
        <f aca="false">'thong tin khach hang'!$B$4+B513-1</f>
        <v>44</v>
      </c>
      <c r="E513" s="31" t="n">
        <f aca="false">IF(A513=1,0,O512)</f>
        <v>88196634384.9149</v>
      </c>
      <c r="F513" s="2" t="n">
        <f aca="true">TP*VLOOKUP('thong tin khach hang'!$E$10,$X$2:$Z$5,3,0)*OFFSET($S513,0,VLOOKUP('thong tin khach hang'!$E$10,$X$2:$Z$5,2,0))</f>
        <v>0</v>
      </c>
      <c r="G513" s="2" t="n">
        <f aca="true">EP*VLOOKUP('thong tin khach hang'!$E$10,$X$2:$Z$5,3,0)*OFFSET($S513,0,VLOOKUP('thong tin khach hang'!$E$10,$X$2:$Z$5,2,0))</f>
        <v>0</v>
      </c>
      <c r="H513" s="2" t="n">
        <f aca="false">F513*HLOOKUP(B513,Assumption!$A$10:$G$12,2,1)+G513*HLOOKUP(B513,Assumption!$A$10:$G$12,3,1)</f>
        <v>0</v>
      </c>
      <c r="I513" s="2" t="n">
        <f aca="false">F513+G513-H513</f>
        <v>0</v>
      </c>
      <c r="J513" s="32" t="n">
        <f aca="false">VLOOKUP(D513,Assumption!$O$3:$Q$103,IF('thong tin khach hang'!$B$3="Nam",2,3),0)/12*P513</f>
        <v>0</v>
      </c>
      <c r="K513" s="2" t="n">
        <v>20000</v>
      </c>
      <c r="L513" s="31" t="n">
        <f aca="false">ROUND($L$1*(E513+I513-J513-K513),0)</f>
        <v>498676480</v>
      </c>
      <c r="M513" s="31" t="n">
        <f aca="false">E513+I513-J513-K513+L513</f>
        <v>88695290864.9149</v>
      </c>
      <c r="N513" s="32" t="n">
        <f aca="false">HLOOKUP(ROUND(AVERAGE(M501:M512)/10^6,0),Assumption!$B$2:$E$3,2,1)*MAX((AVERAGE(M501:M512)-250*10^6),0)</f>
        <v>493551432.719694</v>
      </c>
      <c r="O513" s="31" t="n">
        <f aca="false">M513+N513</f>
        <v>89188842297.6346</v>
      </c>
      <c r="P513" s="31" t="n">
        <f aca="false">IF(A513=1,SA,MAX(0,SA-M512))</f>
        <v>0</v>
      </c>
      <c r="S513" s="2" t="n">
        <v>0</v>
      </c>
      <c r="T513" s="2" t="n">
        <v>1</v>
      </c>
      <c r="U513" s="2" t="n">
        <v>1</v>
      </c>
      <c r="V513" s="33" t="n">
        <v>1</v>
      </c>
    </row>
    <row r="514" customFormat="false" ht="15.75" hidden="false" customHeight="true" outlineLevel="0" collapsed="false">
      <c r="A514" s="2" t="n">
        <v>512</v>
      </c>
      <c r="B514" s="2" t="n">
        <v>43</v>
      </c>
      <c r="C514" s="2" t="n">
        <f aca="false">A514-(B514-1)*12</f>
        <v>8</v>
      </c>
      <c r="D514" s="2" t="n">
        <f aca="false">'thong tin khach hang'!$B$4+B514-1</f>
        <v>44</v>
      </c>
      <c r="E514" s="31" t="n">
        <f aca="false">IF(A514=1,0,O513)</f>
        <v>89188842297.6346</v>
      </c>
      <c r="F514" s="2" t="n">
        <f aca="true">TP*VLOOKUP('thong tin khach hang'!$E$10,$X$2:$Z$5,3,0)*OFFSET($S514,0,VLOOKUP('thong tin khach hang'!$E$10,$X$2:$Z$5,2,0))</f>
        <v>0</v>
      </c>
      <c r="G514" s="2" t="n">
        <f aca="true">EP*VLOOKUP('thong tin khach hang'!$E$10,$X$2:$Z$5,3,0)*OFFSET($S514,0,VLOOKUP('thong tin khach hang'!$E$10,$X$2:$Z$5,2,0))</f>
        <v>0</v>
      </c>
      <c r="H514" s="2" t="n">
        <f aca="false">F514*HLOOKUP(B514,Assumption!$A$10:$G$12,2,1)+G514*HLOOKUP(B514,Assumption!$A$10:$G$12,3,1)</f>
        <v>0</v>
      </c>
      <c r="I514" s="2" t="n">
        <f aca="false">F514+G514-H514</f>
        <v>0</v>
      </c>
      <c r="J514" s="32" t="n">
        <f aca="false">VLOOKUP(D514,Assumption!$O$3:$Q$103,IF('thong tin khach hang'!$B$3="Nam",2,3),0)/12*P514</f>
        <v>0</v>
      </c>
      <c r="K514" s="2" t="n">
        <v>20000</v>
      </c>
      <c r="L514" s="31" t="n">
        <f aca="false">ROUND($L$1*(E514+I514-J514-K514),0)</f>
        <v>504286568</v>
      </c>
      <c r="M514" s="31" t="n">
        <f aca="false">E514+I514-J514-K514+L514</f>
        <v>89693108865.6346</v>
      </c>
      <c r="N514" s="32" t="n">
        <f aca="false">HLOOKUP(ROUND(AVERAGE(M502:M513)/10^6,0),Assumption!$B$2:$E$3,2,1)*MAX((AVERAGE(M502:M513)-250*10^6),0)</f>
        <v>499149392.292194</v>
      </c>
      <c r="O514" s="31" t="n">
        <f aca="false">M514+N514</f>
        <v>90192258257.9268</v>
      </c>
      <c r="P514" s="31" t="n">
        <f aca="false">IF(A514=1,SA,MAX(0,SA-M513))</f>
        <v>0</v>
      </c>
      <c r="S514" s="2" t="n">
        <v>0</v>
      </c>
      <c r="T514" s="2" t="n">
        <v>0</v>
      </c>
      <c r="U514" s="2" t="n">
        <v>0</v>
      </c>
      <c r="V514" s="33" t="n">
        <v>1</v>
      </c>
    </row>
    <row r="515" customFormat="false" ht="15.75" hidden="false" customHeight="true" outlineLevel="0" collapsed="false">
      <c r="A515" s="2" t="n">
        <v>513</v>
      </c>
      <c r="B515" s="2" t="n">
        <v>43</v>
      </c>
      <c r="C515" s="2" t="n">
        <f aca="false">A515-(B515-1)*12</f>
        <v>9</v>
      </c>
      <c r="D515" s="2" t="n">
        <f aca="false">'thong tin khach hang'!$B$4+B515-1</f>
        <v>44</v>
      </c>
      <c r="E515" s="31" t="n">
        <f aca="false">IF(A515=1,0,O514)</f>
        <v>90192258257.9268</v>
      </c>
      <c r="F515" s="2" t="n">
        <f aca="true">TP*VLOOKUP('thong tin khach hang'!$E$10,$X$2:$Z$5,3,0)*OFFSET($S515,0,VLOOKUP('thong tin khach hang'!$E$10,$X$2:$Z$5,2,0))</f>
        <v>0</v>
      </c>
      <c r="G515" s="2" t="n">
        <f aca="true">EP*VLOOKUP('thong tin khach hang'!$E$10,$X$2:$Z$5,3,0)*OFFSET($S515,0,VLOOKUP('thong tin khach hang'!$E$10,$X$2:$Z$5,2,0))</f>
        <v>0</v>
      </c>
      <c r="H515" s="2" t="n">
        <f aca="false">F515*HLOOKUP(B515,Assumption!$A$10:$G$12,2,1)+G515*HLOOKUP(B515,Assumption!$A$10:$G$12,3,1)</f>
        <v>0</v>
      </c>
      <c r="I515" s="2" t="n">
        <f aca="false">F515+G515-H515</f>
        <v>0</v>
      </c>
      <c r="J515" s="32" t="n">
        <f aca="false">VLOOKUP(D515,Assumption!$O$3:$Q$103,IF('thong tin khach hang'!$B$3="Nam",2,3),0)/12*P515</f>
        <v>0</v>
      </c>
      <c r="K515" s="2" t="n">
        <v>20000</v>
      </c>
      <c r="L515" s="31" t="n">
        <f aca="false">ROUND($L$1*(E515+I515-J515-K515),0)</f>
        <v>509960028</v>
      </c>
      <c r="M515" s="31" t="n">
        <f aca="false">E515+I515-J515-K515+L515</f>
        <v>90702198285.9268</v>
      </c>
      <c r="N515" s="32" t="n">
        <f aca="false">HLOOKUP(ROUND(AVERAGE(M503:M514)/10^6,0),Assumption!$B$2:$E$3,2,1)*MAX((AVERAGE(M503:M514)-250*10^6),0)</f>
        <v>504810431.969289</v>
      </c>
      <c r="O515" s="31" t="n">
        <f aca="false">M515+N515</f>
        <v>91207008717.8961</v>
      </c>
      <c r="P515" s="31" t="n">
        <f aca="false">IF(A515=1,SA,MAX(0,SA-M514))</f>
        <v>0</v>
      </c>
      <c r="S515" s="2" t="n">
        <v>0</v>
      </c>
      <c r="T515" s="2" t="n">
        <v>0</v>
      </c>
      <c r="U515" s="2" t="n">
        <v>0</v>
      </c>
      <c r="V515" s="33" t="n">
        <v>1</v>
      </c>
    </row>
    <row r="516" customFormat="false" ht="15.75" hidden="false" customHeight="true" outlineLevel="0" collapsed="false">
      <c r="A516" s="2" t="n">
        <v>514</v>
      </c>
      <c r="B516" s="2" t="n">
        <v>43</v>
      </c>
      <c r="C516" s="2" t="n">
        <f aca="false">A516-(B516-1)*12</f>
        <v>10</v>
      </c>
      <c r="D516" s="2" t="n">
        <f aca="false">'thong tin khach hang'!$B$4+B516-1</f>
        <v>44</v>
      </c>
      <c r="E516" s="31" t="n">
        <f aca="false">IF(A516=1,0,O515)</f>
        <v>91207008717.8961</v>
      </c>
      <c r="F516" s="2" t="n">
        <f aca="true">TP*VLOOKUP('thong tin khach hang'!$E$10,$X$2:$Z$5,3,0)*OFFSET($S516,0,VLOOKUP('thong tin khach hang'!$E$10,$X$2:$Z$5,2,0))</f>
        <v>0</v>
      </c>
      <c r="G516" s="2" t="n">
        <f aca="true">EP*VLOOKUP('thong tin khach hang'!$E$10,$X$2:$Z$5,3,0)*OFFSET($S516,0,VLOOKUP('thong tin khach hang'!$E$10,$X$2:$Z$5,2,0))</f>
        <v>0</v>
      </c>
      <c r="H516" s="2" t="n">
        <f aca="false">F516*HLOOKUP(B516,Assumption!$A$10:$G$12,2,1)+G516*HLOOKUP(B516,Assumption!$A$10:$G$12,3,1)</f>
        <v>0</v>
      </c>
      <c r="I516" s="2" t="n">
        <f aca="false">F516+G516-H516</f>
        <v>0</v>
      </c>
      <c r="J516" s="32" t="n">
        <f aca="false">VLOOKUP(D516,Assumption!$O$3:$Q$103,IF('thong tin khach hang'!$B$3="Nam",2,3),0)/12*P516</f>
        <v>0</v>
      </c>
      <c r="K516" s="2" t="n">
        <v>20000</v>
      </c>
      <c r="L516" s="31" t="n">
        <f aca="false">ROUND($L$1*(E516+I516-J516-K516),0)</f>
        <v>515697575</v>
      </c>
      <c r="M516" s="31" t="n">
        <f aca="false">E516+I516-J516-K516+L516</f>
        <v>91722686292.8961</v>
      </c>
      <c r="N516" s="32" t="n">
        <f aca="false">HLOOKUP(ROUND(AVERAGE(M504:M515)/10^6,0),Assumption!$B$2:$E$3,2,1)*MAX((AVERAGE(M504:M515)-250*10^6),0)</f>
        <v>510535262.56374</v>
      </c>
      <c r="O516" s="31" t="n">
        <f aca="false">M516+N516</f>
        <v>92233221555.4598</v>
      </c>
      <c r="P516" s="31" t="n">
        <f aca="false">IF(A516=1,SA,MAX(0,SA-M515))</f>
        <v>0</v>
      </c>
      <c r="S516" s="2" t="n">
        <v>0</v>
      </c>
      <c r="T516" s="2" t="n">
        <v>0</v>
      </c>
      <c r="U516" s="2" t="n">
        <v>1</v>
      </c>
      <c r="V516" s="33" t="n">
        <v>1</v>
      </c>
    </row>
    <row r="517" customFormat="false" ht="15.75" hidden="false" customHeight="true" outlineLevel="0" collapsed="false">
      <c r="A517" s="2" t="n">
        <v>515</v>
      </c>
      <c r="B517" s="2" t="n">
        <v>43</v>
      </c>
      <c r="C517" s="2" t="n">
        <f aca="false">A517-(B517-1)*12</f>
        <v>11</v>
      </c>
      <c r="D517" s="2" t="n">
        <f aca="false">'thong tin khach hang'!$B$4+B517-1</f>
        <v>44</v>
      </c>
      <c r="E517" s="31" t="n">
        <f aca="false">IF(A517=1,0,O516)</f>
        <v>92233221555.4598</v>
      </c>
      <c r="F517" s="2" t="n">
        <f aca="true">TP*VLOOKUP('thong tin khach hang'!$E$10,$X$2:$Z$5,3,0)*OFFSET($S517,0,VLOOKUP('thong tin khach hang'!$E$10,$X$2:$Z$5,2,0))</f>
        <v>0</v>
      </c>
      <c r="G517" s="2" t="n">
        <f aca="true">EP*VLOOKUP('thong tin khach hang'!$E$10,$X$2:$Z$5,3,0)*OFFSET($S517,0,VLOOKUP('thong tin khach hang'!$E$10,$X$2:$Z$5,2,0))</f>
        <v>0</v>
      </c>
      <c r="H517" s="2" t="n">
        <f aca="false">F517*HLOOKUP(B517,Assumption!$A$10:$G$12,2,1)+G517*HLOOKUP(B517,Assumption!$A$10:$G$12,3,1)</f>
        <v>0</v>
      </c>
      <c r="I517" s="2" t="n">
        <f aca="false">F517+G517-H517</f>
        <v>0</v>
      </c>
      <c r="J517" s="32" t="n">
        <f aca="false">VLOOKUP(D517,Assumption!$O$3:$Q$103,IF('thong tin khach hang'!$B$3="Nam",2,3),0)/12*P517</f>
        <v>0</v>
      </c>
      <c r="K517" s="2" t="n">
        <v>20000</v>
      </c>
      <c r="L517" s="31" t="n">
        <f aca="false">ROUND($L$1*(E517+I517-J517-K517),0)</f>
        <v>521499931</v>
      </c>
      <c r="M517" s="31" t="n">
        <f aca="false">E517+I517-J517-K517+L517</f>
        <v>92754701486.4598</v>
      </c>
      <c r="N517" s="32" t="n">
        <f aca="false">HLOOKUP(ROUND(AVERAGE(M505:M516)/10^6,0),Assumption!$B$2:$E$3,2,1)*MAX((AVERAGE(M505:M516)-250*10^6),0)</f>
        <v>516324602.898063</v>
      </c>
      <c r="O517" s="31" t="n">
        <f aca="false">M517+N517</f>
        <v>93271026089.3579</v>
      </c>
      <c r="P517" s="31" t="n">
        <f aca="false">IF(A517=1,SA,MAX(0,SA-M516))</f>
        <v>0</v>
      </c>
      <c r="S517" s="2" t="n">
        <v>0</v>
      </c>
      <c r="T517" s="2" t="n">
        <v>0</v>
      </c>
      <c r="U517" s="2" t="n">
        <v>0</v>
      </c>
      <c r="V517" s="33" t="n">
        <v>1</v>
      </c>
    </row>
    <row r="518" customFormat="false" ht="15.75" hidden="false" customHeight="true" outlineLevel="0" collapsed="false">
      <c r="A518" s="2" t="n">
        <v>516</v>
      </c>
      <c r="B518" s="2" t="n">
        <v>43</v>
      </c>
      <c r="C518" s="2" t="n">
        <f aca="false">A518-(B518-1)*12</f>
        <v>12</v>
      </c>
      <c r="D518" s="2" t="n">
        <f aca="false">'thong tin khach hang'!$B$4+B518-1</f>
        <v>44</v>
      </c>
      <c r="E518" s="31" t="n">
        <f aca="false">IF(A518=1,0,O517)</f>
        <v>93271026089.3579</v>
      </c>
      <c r="F518" s="2" t="n">
        <f aca="true">TP*VLOOKUP('thong tin khach hang'!$E$10,$X$2:$Z$5,3,0)*OFFSET($S518,0,VLOOKUP('thong tin khach hang'!$E$10,$X$2:$Z$5,2,0))</f>
        <v>0</v>
      </c>
      <c r="G518" s="2" t="n">
        <f aca="true">EP*VLOOKUP('thong tin khach hang'!$E$10,$X$2:$Z$5,3,0)*OFFSET($S518,0,VLOOKUP('thong tin khach hang'!$E$10,$X$2:$Z$5,2,0))</f>
        <v>0</v>
      </c>
      <c r="H518" s="2" t="n">
        <f aca="false">F518*HLOOKUP(B518,Assumption!$A$10:$G$12,2,1)+G518*HLOOKUP(B518,Assumption!$A$10:$G$12,3,1)</f>
        <v>0</v>
      </c>
      <c r="I518" s="2" t="n">
        <f aca="false">F518+G518-H518</f>
        <v>0</v>
      </c>
      <c r="J518" s="32" t="n">
        <f aca="false">VLOOKUP(D518,Assumption!$O$3:$Q$103,IF('thong tin khach hang'!$B$3="Nam",2,3),0)/12*P518</f>
        <v>0</v>
      </c>
      <c r="K518" s="2" t="n">
        <v>20000</v>
      </c>
      <c r="L518" s="31" t="n">
        <f aca="false">ROUND($L$1*(E518+I518-J518-K518),0)</f>
        <v>527367829</v>
      </c>
      <c r="M518" s="31" t="n">
        <f aca="false">E518+I518-J518-K518+L518</f>
        <v>93798373918.3579</v>
      </c>
      <c r="N518" s="32" t="n">
        <f aca="false">HLOOKUP(ROUND(AVERAGE(M506:M517)/10^6,0),Assumption!$B$2:$E$3,2,1)*MAX((AVERAGE(M506:M517)-250*10^6),0)</f>
        <v>522179179.893744</v>
      </c>
      <c r="O518" s="31" t="n">
        <f aca="false">M518+N518</f>
        <v>94320553098.2516</v>
      </c>
      <c r="P518" s="31" t="n">
        <f aca="false">IF(A518=1,SA,MAX(0,SA-M517))</f>
        <v>0</v>
      </c>
      <c r="S518" s="2" t="n">
        <v>0</v>
      </c>
      <c r="T518" s="2" t="n">
        <v>0</v>
      </c>
      <c r="U518" s="2" t="n">
        <v>0</v>
      </c>
      <c r="V518" s="33" t="n">
        <v>1</v>
      </c>
    </row>
    <row r="519" customFormat="false" ht="15.75" hidden="false" customHeight="true" outlineLevel="0" collapsed="false">
      <c r="A519" s="2" t="n">
        <v>517</v>
      </c>
      <c r="B519" s="2" t="n">
        <v>44</v>
      </c>
      <c r="C519" s="2" t="n">
        <f aca="false">A519-(B519-1)*12</f>
        <v>1</v>
      </c>
      <c r="D519" s="2" t="n">
        <f aca="false">'thong tin khach hang'!$B$4+B519-1</f>
        <v>45</v>
      </c>
      <c r="E519" s="31" t="n">
        <f aca="false">IF(A519=1,0,O518)</f>
        <v>94320553098.2516</v>
      </c>
      <c r="F519" s="2" t="n">
        <f aca="true">TP*VLOOKUP('thong tin khach hang'!$E$10,$X$2:$Z$5,3,0)*OFFSET($S519,0,VLOOKUP('thong tin khach hang'!$E$10,$X$2:$Z$5,2,0))</f>
        <v>30000000</v>
      </c>
      <c r="G519" s="2" t="n">
        <f aca="true">EP*VLOOKUP('thong tin khach hang'!$E$10,$X$2:$Z$5,3,0)*OFFSET($S519,0,VLOOKUP('thong tin khach hang'!$E$10,$X$2:$Z$5,2,0))</f>
        <v>30000000</v>
      </c>
      <c r="H519" s="2" t="n">
        <f aca="false">F519*HLOOKUP(B519,Assumption!$A$10:$G$12,2,1)+G519*HLOOKUP(B519,Assumption!$A$10:$G$12,3,1)</f>
        <v>1500000</v>
      </c>
      <c r="I519" s="2" t="n">
        <f aca="false">F519+G519-H519</f>
        <v>58500000</v>
      </c>
      <c r="J519" s="32" t="n">
        <f aca="false">VLOOKUP(D519,Assumption!$O$3:$Q$103,IF('thong tin khach hang'!$B$3="Nam",2,3),0)/12*P519</f>
        <v>0</v>
      </c>
      <c r="K519" s="2" t="n">
        <v>20000</v>
      </c>
      <c r="L519" s="31" t="n">
        <f aca="false">ROUND($L$1*(E519+I519-J519-K519),0)</f>
        <v>533632775</v>
      </c>
      <c r="M519" s="31" t="n">
        <f aca="false">E519+I519-J519-K519+L519</f>
        <v>94912665873.2516</v>
      </c>
      <c r="N519" s="32" t="n">
        <f aca="false">HLOOKUP(ROUND(AVERAGE(M507:M518)/10^6,0),Assumption!$B$2:$E$3,2,1)*MAX((AVERAGE(M507:M518)-250*10^6),0)</f>
        <v>528099728.664453</v>
      </c>
      <c r="O519" s="31" t="n">
        <f aca="false">M519+N519</f>
        <v>95440765601.916</v>
      </c>
      <c r="P519" s="31" t="n">
        <f aca="false">IF(A519=1,SA,MAX(0,SA-M518))</f>
        <v>0</v>
      </c>
      <c r="S519" s="2" t="n">
        <v>1</v>
      </c>
      <c r="T519" s="2" t="n">
        <v>1</v>
      </c>
      <c r="U519" s="2" t="n">
        <v>1</v>
      </c>
      <c r="V519" s="33" t="n">
        <v>1</v>
      </c>
    </row>
    <row r="520" customFormat="false" ht="15.75" hidden="false" customHeight="true" outlineLevel="0" collapsed="false">
      <c r="A520" s="2" t="n">
        <v>518</v>
      </c>
      <c r="B520" s="2" t="n">
        <v>44</v>
      </c>
      <c r="C520" s="2" t="n">
        <f aca="false">A520-(B520-1)*12</f>
        <v>2</v>
      </c>
      <c r="D520" s="2" t="n">
        <f aca="false">'thong tin khach hang'!$B$4+B520-1</f>
        <v>45</v>
      </c>
      <c r="E520" s="31" t="n">
        <f aca="false">IF(A520=1,0,O519)</f>
        <v>95440765601.916</v>
      </c>
      <c r="F520" s="2" t="n">
        <f aca="true">TP*VLOOKUP('thong tin khach hang'!$E$10,$X$2:$Z$5,3,0)*OFFSET($S520,0,VLOOKUP('thong tin khach hang'!$E$10,$X$2:$Z$5,2,0))</f>
        <v>0</v>
      </c>
      <c r="G520" s="2" t="n">
        <f aca="true">EP*VLOOKUP('thong tin khach hang'!$E$10,$X$2:$Z$5,3,0)*OFFSET($S520,0,VLOOKUP('thong tin khach hang'!$E$10,$X$2:$Z$5,2,0))</f>
        <v>0</v>
      </c>
      <c r="H520" s="2" t="n">
        <f aca="false">F520*HLOOKUP(B520,Assumption!$A$10:$G$12,2,1)+G520*HLOOKUP(B520,Assumption!$A$10:$G$12,3,1)</f>
        <v>0</v>
      </c>
      <c r="I520" s="2" t="n">
        <f aca="false">F520+G520-H520</f>
        <v>0</v>
      </c>
      <c r="J520" s="32" t="n">
        <f aca="false">VLOOKUP(D520,Assumption!$O$3:$Q$103,IF('thong tin khach hang'!$B$3="Nam",2,3),0)/12*P520</f>
        <v>0</v>
      </c>
      <c r="K520" s="2" t="n">
        <v>20000</v>
      </c>
      <c r="L520" s="31" t="n">
        <f aca="false">ROUND($L$1*(E520+I520-J520-K520),0)</f>
        <v>539635852</v>
      </c>
      <c r="M520" s="31" t="n">
        <f aca="false">E520+I520-J520-K520+L520</f>
        <v>95980381453.9161</v>
      </c>
      <c r="N520" s="32" t="n">
        <f aca="false">HLOOKUP(ROUND(AVERAGE(M508:M519)/10^6,0),Assumption!$B$2:$E$3,2,1)*MAX((AVERAGE(M508:M519)-250*10^6),0)</f>
        <v>534086992.607282</v>
      </c>
      <c r="O520" s="31" t="n">
        <f aca="false">M520+N520</f>
        <v>96514468446.5233</v>
      </c>
      <c r="P520" s="31" t="n">
        <f aca="false">IF(A520=1,SA,MAX(0,SA-M519))</f>
        <v>0</v>
      </c>
      <c r="S520" s="2" t="n">
        <v>0</v>
      </c>
      <c r="T520" s="2" t="n">
        <v>0</v>
      </c>
      <c r="U520" s="2" t="n">
        <v>0</v>
      </c>
      <c r="V520" s="33" t="n">
        <v>1</v>
      </c>
    </row>
    <row r="521" customFormat="false" ht="15.75" hidden="false" customHeight="true" outlineLevel="0" collapsed="false">
      <c r="A521" s="2" t="n">
        <v>519</v>
      </c>
      <c r="B521" s="2" t="n">
        <v>44</v>
      </c>
      <c r="C521" s="2" t="n">
        <f aca="false">A521-(B521-1)*12</f>
        <v>3</v>
      </c>
      <c r="D521" s="2" t="n">
        <f aca="false">'thong tin khach hang'!$B$4+B521-1</f>
        <v>45</v>
      </c>
      <c r="E521" s="31" t="n">
        <f aca="false">IF(A521=1,0,O520)</f>
        <v>96514468446.5233</v>
      </c>
      <c r="F521" s="2" t="n">
        <f aca="true">TP*VLOOKUP('thong tin khach hang'!$E$10,$X$2:$Z$5,3,0)*OFFSET($S521,0,VLOOKUP('thong tin khach hang'!$E$10,$X$2:$Z$5,2,0))</f>
        <v>0</v>
      </c>
      <c r="G521" s="2" t="n">
        <f aca="true">EP*VLOOKUP('thong tin khach hang'!$E$10,$X$2:$Z$5,3,0)*OFFSET($S521,0,VLOOKUP('thong tin khach hang'!$E$10,$X$2:$Z$5,2,0))</f>
        <v>0</v>
      </c>
      <c r="H521" s="2" t="n">
        <f aca="false">F521*HLOOKUP(B521,Assumption!$A$10:$G$12,2,1)+G521*HLOOKUP(B521,Assumption!$A$10:$G$12,3,1)</f>
        <v>0</v>
      </c>
      <c r="I521" s="2" t="n">
        <f aca="false">F521+G521-H521</f>
        <v>0</v>
      </c>
      <c r="J521" s="32" t="n">
        <f aca="false">VLOOKUP(D521,Assumption!$O$3:$Q$103,IF('thong tin khach hang'!$B$3="Nam",2,3),0)/12*P521</f>
        <v>0</v>
      </c>
      <c r="K521" s="2" t="n">
        <v>20000</v>
      </c>
      <c r="L521" s="31" t="n">
        <f aca="false">ROUND($L$1*(E521+I521-J521-K521),0)</f>
        <v>545706724</v>
      </c>
      <c r="M521" s="31" t="n">
        <f aca="false">E521+I521-J521-K521+L521</f>
        <v>97060155170.5233</v>
      </c>
      <c r="N521" s="32" t="n">
        <f aca="false">HLOOKUP(ROUND(AVERAGE(M509:M520)/10^6,0),Assumption!$B$2:$E$3,2,1)*MAX((AVERAGE(M509:M520)-250*10^6),0)</f>
        <v>540141723.49648</v>
      </c>
      <c r="O521" s="31" t="n">
        <f aca="false">M521+N521</f>
        <v>97600296894.0198</v>
      </c>
      <c r="P521" s="31" t="n">
        <f aca="false">IF(A521=1,SA,MAX(0,SA-M520))</f>
        <v>0</v>
      </c>
      <c r="S521" s="2" t="n">
        <v>0</v>
      </c>
      <c r="T521" s="2" t="n">
        <v>0</v>
      </c>
      <c r="U521" s="2" t="n">
        <v>0</v>
      </c>
      <c r="V521" s="33" t="n">
        <v>1</v>
      </c>
    </row>
    <row r="522" customFormat="false" ht="15.75" hidden="false" customHeight="true" outlineLevel="0" collapsed="false">
      <c r="A522" s="2" t="n">
        <v>520</v>
      </c>
      <c r="B522" s="2" t="n">
        <v>44</v>
      </c>
      <c r="C522" s="2" t="n">
        <f aca="false">A522-(B522-1)*12</f>
        <v>4</v>
      </c>
      <c r="D522" s="2" t="n">
        <f aca="false">'thong tin khach hang'!$B$4+B522-1</f>
        <v>45</v>
      </c>
      <c r="E522" s="31" t="n">
        <f aca="false">IF(A522=1,0,O521)</f>
        <v>97600296894.0198</v>
      </c>
      <c r="F522" s="2" t="n">
        <f aca="true">TP*VLOOKUP('thong tin khach hang'!$E$10,$X$2:$Z$5,3,0)*OFFSET($S522,0,VLOOKUP('thong tin khach hang'!$E$10,$X$2:$Z$5,2,0))</f>
        <v>0</v>
      </c>
      <c r="G522" s="2" t="n">
        <f aca="true">EP*VLOOKUP('thong tin khach hang'!$E$10,$X$2:$Z$5,3,0)*OFFSET($S522,0,VLOOKUP('thong tin khach hang'!$E$10,$X$2:$Z$5,2,0))</f>
        <v>0</v>
      </c>
      <c r="H522" s="2" t="n">
        <f aca="false">F522*HLOOKUP(B522,Assumption!$A$10:$G$12,2,1)+G522*HLOOKUP(B522,Assumption!$A$10:$G$12,3,1)</f>
        <v>0</v>
      </c>
      <c r="I522" s="2" t="n">
        <f aca="false">F522+G522-H522</f>
        <v>0</v>
      </c>
      <c r="J522" s="32" t="n">
        <f aca="false">VLOOKUP(D522,Assumption!$O$3:$Q$103,IF('thong tin khach hang'!$B$3="Nam",2,3),0)/12*P522</f>
        <v>0</v>
      </c>
      <c r="K522" s="2" t="n">
        <v>20000</v>
      </c>
      <c r="L522" s="31" t="n">
        <f aca="false">ROUND($L$1*(E522+I522-J522-K522),0)</f>
        <v>551846155</v>
      </c>
      <c r="M522" s="31" t="n">
        <f aca="false">E522+I522-J522-K522+L522</f>
        <v>98152123049.0198</v>
      </c>
      <c r="N522" s="32" t="n">
        <f aca="false">HLOOKUP(ROUND(AVERAGE(M510:M521)/10^6,0),Assumption!$B$2:$E$3,2,1)*MAX((AVERAGE(M510:M521)-250*10^6),0)</f>
        <v>546264681.57723</v>
      </c>
      <c r="O522" s="31" t="n">
        <f aca="false">M522+N522</f>
        <v>98698387730.597</v>
      </c>
      <c r="P522" s="31" t="n">
        <f aca="false">IF(A522=1,SA,MAX(0,SA-M521))</f>
        <v>0</v>
      </c>
      <c r="S522" s="2" t="n">
        <v>0</v>
      </c>
      <c r="T522" s="2" t="n">
        <v>0</v>
      </c>
      <c r="U522" s="2" t="n">
        <v>1</v>
      </c>
      <c r="V522" s="33" t="n">
        <v>1</v>
      </c>
    </row>
    <row r="523" customFormat="false" ht="15.75" hidden="false" customHeight="true" outlineLevel="0" collapsed="false">
      <c r="A523" s="2" t="n">
        <v>521</v>
      </c>
      <c r="B523" s="2" t="n">
        <v>44</v>
      </c>
      <c r="C523" s="2" t="n">
        <f aca="false">A523-(B523-1)*12</f>
        <v>5</v>
      </c>
      <c r="D523" s="2" t="n">
        <f aca="false">'thong tin khach hang'!$B$4+B523-1</f>
        <v>45</v>
      </c>
      <c r="E523" s="31" t="n">
        <f aca="false">IF(A523=1,0,O522)</f>
        <v>98698387730.597</v>
      </c>
      <c r="F523" s="2" t="n">
        <f aca="true">TP*VLOOKUP('thong tin khach hang'!$E$10,$X$2:$Z$5,3,0)*OFFSET($S523,0,VLOOKUP('thong tin khach hang'!$E$10,$X$2:$Z$5,2,0))</f>
        <v>0</v>
      </c>
      <c r="G523" s="2" t="n">
        <f aca="true">EP*VLOOKUP('thong tin khach hang'!$E$10,$X$2:$Z$5,3,0)*OFFSET($S523,0,VLOOKUP('thong tin khach hang'!$E$10,$X$2:$Z$5,2,0))</f>
        <v>0</v>
      </c>
      <c r="H523" s="2" t="n">
        <f aca="false">F523*HLOOKUP(B523,Assumption!$A$10:$G$12,2,1)+G523*HLOOKUP(B523,Assumption!$A$10:$G$12,3,1)</f>
        <v>0</v>
      </c>
      <c r="I523" s="2" t="n">
        <f aca="false">F523+G523-H523</f>
        <v>0</v>
      </c>
      <c r="J523" s="32" t="n">
        <f aca="false">VLOOKUP(D523,Assumption!$O$3:$Q$103,IF('thong tin khach hang'!$B$3="Nam",2,3),0)/12*P523</f>
        <v>0</v>
      </c>
      <c r="K523" s="2" t="n">
        <v>20000</v>
      </c>
      <c r="L523" s="31" t="n">
        <f aca="false">ROUND($L$1*(E523+I523-J523-K523),0)</f>
        <v>558054921</v>
      </c>
      <c r="M523" s="31" t="n">
        <f aca="false">E523+I523-J523-K523+L523</f>
        <v>99256422651.597</v>
      </c>
      <c r="N523" s="32" t="n">
        <f aca="false">HLOOKUP(ROUND(AVERAGE(M511:M522)/10^6,0),Assumption!$B$2:$E$3,2,1)*MAX((AVERAGE(M511:M522)-250*10^6),0)</f>
        <v>552456635.660929</v>
      </c>
      <c r="O523" s="31" t="n">
        <f aca="false">M523+N523</f>
        <v>99808879287.258</v>
      </c>
      <c r="P523" s="31" t="n">
        <f aca="false">IF(A523=1,SA,MAX(0,SA-M522))</f>
        <v>0</v>
      </c>
      <c r="S523" s="2" t="n">
        <v>0</v>
      </c>
      <c r="T523" s="2" t="n">
        <v>0</v>
      </c>
      <c r="U523" s="2" t="n">
        <v>0</v>
      </c>
      <c r="V523" s="33" t="n">
        <v>1</v>
      </c>
    </row>
    <row r="524" customFormat="false" ht="15.75" hidden="false" customHeight="true" outlineLevel="0" collapsed="false">
      <c r="A524" s="2" t="n">
        <v>522</v>
      </c>
      <c r="B524" s="2" t="n">
        <v>44</v>
      </c>
      <c r="C524" s="2" t="n">
        <f aca="false">A524-(B524-1)*12</f>
        <v>6</v>
      </c>
      <c r="D524" s="2" t="n">
        <f aca="false">'thong tin khach hang'!$B$4+B524-1</f>
        <v>45</v>
      </c>
      <c r="E524" s="31" t="n">
        <f aca="false">IF(A524=1,0,O523)</f>
        <v>99808879287.258</v>
      </c>
      <c r="F524" s="2" t="n">
        <f aca="true">TP*VLOOKUP('thong tin khach hang'!$E$10,$X$2:$Z$5,3,0)*OFFSET($S524,0,VLOOKUP('thong tin khach hang'!$E$10,$X$2:$Z$5,2,0))</f>
        <v>0</v>
      </c>
      <c r="G524" s="2" t="n">
        <f aca="true">EP*VLOOKUP('thong tin khach hang'!$E$10,$X$2:$Z$5,3,0)*OFFSET($S524,0,VLOOKUP('thong tin khach hang'!$E$10,$X$2:$Z$5,2,0))</f>
        <v>0</v>
      </c>
      <c r="H524" s="2" t="n">
        <f aca="false">F524*HLOOKUP(B524,Assumption!$A$10:$G$12,2,1)+G524*HLOOKUP(B524,Assumption!$A$10:$G$12,3,1)</f>
        <v>0</v>
      </c>
      <c r="I524" s="2" t="n">
        <f aca="false">F524+G524-H524</f>
        <v>0</v>
      </c>
      <c r="J524" s="32" t="n">
        <f aca="false">VLOOKUP(D524,Assumption!$O$3:$Q$103,IF('thong tin khach hang'!$B$3="Nam",2,3),0)/12*P524</f>
        <v>0</v>
      </c>
      <c r="K524" s="2" t="n">
        <v>20000</v>
      </c>
      <c r="L524" s="31" t="n">
        <f aca="false">ROUND($L$1*(E524+I524-J524-K524),0)</f>
        <v>564333801</v>
      </c>
      <c r="M524" s="31" t="n">
        <f aca="false">E524+I524-J524-K524+L524</f>
        <v>100373193088.258</v>
      </c>
      <c r="N524" s="32" t="n">
        <f aca="false">HLOOKUP(ROUND(AVERAGE(M512:M523)/10^6,0),Assumption!$B$2:$E$3,2,1)*MAX((AVERAGE(M512:M523)-250*10^6),0)</f>
        <v>558718363.223526</v>
      </c>
      <c r="O524" s="31" t="n">
        <f aca="false">M524+N524</f>
        <v>100931911451.481</v>
      </c>
      <c r="P524" s="31" t="n">
        <f aca="false">IF(A524=1,SA,MAX(0,SA-M523))</f>
        <v>0</v>
      </c>
      <c r="S524" s="2" t="n">
        <v>0</v>
      </c>
      <c r="T524" s="2" t="n">
        <v>0</v>
      </c>
      <c r="U524" s="2" t="n">
        <v>0</v>
      </c>
      <c r="V524" s="33" t="n">
        <v>1</v>
      </c>
    </row>
    <row r="525" customFormat="false" ht="15.75" hidden="false" customHeight="true" outlineLevel="0" collapsed="false">
      <c r="A525" s="2" t="n">
        <v>523</v>
      </c>
      <c r="B525" s="2" t="n">
        <v>44</v>
      </c>
      <c r="C525" s="2" t="n">
        <f aca="false">A525-(B525-1)*12</f>
        <v>7</v>
      </c>
      <c r="D525" s="2" t="n">
        <f aca="false">'thong tin khach hang'!$B$4+B525-1</f>
        <v>45</v>
      </c>
      <c r="E525" s="31" t="n">
        <f aca="false">IF(A525=1,0,O524)</f>
        <v>100931911451.481</v>
      </c>
      <c r="F525" s="2" t="n">
        <f aca="true">TP*VLOOKUP('thong tin khach hang'!$E$10,$X$2:$Z$5,3,0)*OFFSET($S525,0,VLOOKUP('thong tin khach hang'!$E$10,$X$2:$Z$5,2,0))</f>
        <v>0</v>
      </c>
      <c r="G525" s="2" t="n">
        <f aca="true">EP*VLOOKUP('thong tin khach hang'!$E$10,$X$2:$Z$5,3,0)*OFFSET($S525,0,VLOOKUP('thong tin khach hang'!$E$10,$X$2:$Z$5,2,0))</f>
        <v>0</v>
      </c>
      <c r="H525" s="2" t="n">
        <f aca="false">F525*HLOOKUP(B525,Assumption!$A$10:$G$12,2,1)+G525*HLOOKUP(B525,Assumption!$A$10:$G$12,3,1)</f>
        <v>0</v>
      </c>
      <c r="I525" s="2" t="n">
        <f aca="false">F525+G525-H525</f>
        <v>0</v>
      </c>
      <c r="J525" s="32" t="n">
        <f aca="false">VLOOKUP(D525,Assumption!$O$3:$Q$103,IF('thong tin khach hang'!$B$3="Nam",2,3),0)/12*P525</f>
        <v>0</v>
      </c>
      <c r="K525" s="2" t="n">
        <v>20000</v>
      </c>
      <c r="L525" s="31" t="n">
        <f aca="false">ROUND($L$1*(E525+I525-J525-K525),0)</f>
        <v>570683588</v>
      </c>
      <c r="M525" s="31" t="n">
        <f aca="false">E525+I525-J525-K525+L525</f>
        <v>101502575039.482</v>
      </c>
      <c r="N525" s="32" t="n">
        <f aca="false">HLOOKUP(ROUND(AVERAGE(M513:M524)/10^6,0),Assumption!$B$2:$E$3,2,1)*MAX((AVERAGE(M513:M524)-250*10^6),0)</f>
        <v>565050650.500378</v>
      </c>
      <c r="O525" s="31" t="n">
        <f aca="false">M525+N525</f>
        <v>102067625689.982</v>
      </c>
      <c r="P525" s="31" t="n">
        <f aca="false">IF(A525=1,SA,MAX(0,SA-M524))</f>
        <v>0</v>
      </c>
      <c r="S525" s="2" t="n">
        <v>0</v>
      </c>
      <c r="T525" s="2" t="n">
        <v>1</v>
      </c>
      <c r="U525" s="2" t="n">
        <v>1</v>
      </c>
      <c r="V525" s="33" t="n">
        <v>1</v>
      </c>
    </row>
    <row r="526" customFormat="false" ht="15.75" hidden="false" customHeight="true" outlineLevel="0" collapsed="false">
      <c r="A526" s="2" t="n">
        <v>524</v>
      </c>
      <c r="B526" s="2" t="n">
        <v>44</v>
      </c>
      <c r="C526" s="2" t="n">
        <f aca="false">A526-(B526-1)*12</f>
        <v>8</v>
      </c>
      <c r="D526" s="2" t="n">
        <f aca="false">'thong tin khach hang'!$B$4+B526-1</f>
        <v>45</v>
      </c>
      <c r="E526" s="31" t="n">
        <f aca="false">IF(A526=1,0,O525)</f>
        <v>102067625689.982</v>
      </c>
      <c r="F526" s="2" t="n">
        <f aca="true">TP*VLOOKUP('thong tin khach hang'!$E$10,$X$2:$Z$5,3,0)*OFFSET($S526,0,VLOOKUP('thong tin khach hang'!$E$10,$X$2:$Z$5,2,0))</f>
        <v>0</v>
      </c>
      <c r="G526" s="2" t="n">
        <f aca="true">EP*VLOOKUP('thong tin khach hang'!$E$10,$X$2:$Z$5,3,0)*OFFSET($S526,0,VLOOKUP('thong tin khach hang'!$E$10,$X$2:$Z$5,2,0))</f>
        <v>0</v>
      </c>
      <c r="H526" s="2" t="n">
        <f aca="false">F526*HLOOKUP(B526,Assumption!$A$10:$G$12,2,1)+G526*HLOOKUP(B526,Assumption!$A$10:$G$12,3,1)</f>
        <v>0</v>
      </c>
      <c r="I526" s="2" t="n">
        <f aca="false">F526+G526-H526</f>
        <v>0</v>
      </c>
      <c r="J526" s="32" t="n">
        <f aca="false">VLOOKUP(D526,Assumption!$O$3:$Q$103,IF('thong tin khach hang'!$B$3="Nam",2,3),0)/12*P526</f>
        <v>0</v>
      </c>
      <c r="K526" s="2" t="n">
        <v>20000</v>
      </c>
      <c r="L526" s="31" t="n">
        <f aca="false">ROUND($L$1*(E526+I526-J526-K526),0)</f>
        <v>577105082</v>
      </c>
      <c r="M526" s="31" t="n">
        <f aca="false">E526+I526-J526-K526+L526</f>
        <v>102644710771.982</v>
      </c>
      <c r="N526" s="32" t="n">
        <f aca="false">HLOOKUP(ROUND(AVERAGE(M514:M525)/10^6,0),Assumption!$B$2:$E$3,2,1)*MAX((AVERAGE(M514:M525)-250*10^6),0)</f>
        <v>571454292.587661</v>
      </c>
      <c r="O526" s="31" t="n">
        <f aca="false">M526+N526</f>
        <v>103216165064.57</v>
      </c>
      <c r="P526" s="31" t="n">
        <f aca="false">IF(A526=1,SA,MAX(0,SA-M525))</f>
        <v>0</v>
      </c>
      <c r="S526" s="2" t="n">
        <v>0</v>
      </c>
      <c r="T526" s="2" t="n">
        <v>0</v>
      </c>
      <c r="U526" s="2" t="n">
        <v>0</v>
      </c>
      <c r="V526" s="33" t="n">
        <v>1</v>
      </c>
    </row>
    <row r="527" customFormat="false" ht="15.75" hidden="false" customHeight="true" outlineLevel="0" collapsed="false">
      <c r="A527" s="2" t="n">
        <v>525</v>
      </c>
      <c r="B527" s="2" t="n">
        <v>44</v>
      </c>
      <c r="C527" s="2" t="n">
        <f aca="false">A527-(B527-1)*12</f>
        <v>9</v>
      </c>
      <c r="D527" s="2" t="n">
        <f aca="false">'thong tin khach hang'!$B$4+B527-1</f>
        <v>45</v>
      </c>
      <c r="E527" s="31" t="n">
        <f aca="false">IF(A527=1,0,O526)</f>
        <v>103216165064.57</v>
      </c>
      <c r="F527" s="2" t="n">
        <f aca="true">TP*VLOOKUP('thong tin khach hang'!$E$10,$X$2:$Z$5,3,0)*OFFSET($S527,0,VLOOKUP('thong tin khach hang'!$E$10,$X$2:$Z$5,2,0))</f>
        <v>0</v>
      </c>
      <c r="G527" s="2" t="n">
        <f aca="true">EP*VLOOKUP('thong tin khach hang'!$E$10,$X$2:$Z$5,3,0)*OFFSET($S527,0,VLOOKUP('thong tin khach hang'!$E$10,$X$2:$Z$5,2,0))</f>
        <v>0</v>
      </c>
      <c r="H527" s="2" t="n">
        <f aca="false">F527*HLOOKUP(B527,Assumption!$A$10:$G$12,2,1)+G527*HLOOKUP(B527,Assumption!$A$10:$G$12,3,1)</f>
        <v>0</v>
      </c>
      <c r="I527" s="2" t="n">
        <f aca="false">F527+G527-H527</f>
        <v>0</v>
      </c>
      <c r="J527" s="32" t="n">
        <f aca="false">VLOOKUP(D527,Assumption!$O$3:$Q$103,IF('thong tin khach hang'!$B$3="Nam",2,3),0)/12*P527</f>
        <v>0</v>
      </c>
      <c r="K527" s="2" t="n">
        <v>20000</v>
      </c>
      <c r="L527" s="31" t="n">
        <f aca="false">ROUND($L$1*(E527+I527-J527-K527),0)</f>
        <v>583599091</v>
      </c>
      <c r="M527" s="31" t="n">
        <f aca="false">E527+I527-J527-K527+L527</f>
        <v>103799744155.57</v>
      </c>
      <c r="N527" s="32" t="n">
        <f aca="false">HLOOKUP(ROUND(AVERAGE(M515:M526)/10^6,0),Assumption!$B$2:$E$3,2,1)*MAX((AVERAGE(M515:M526)-250*10^6),0)</f>
        <v>577930093.540835</v>
      </c>
      <c r="O527" s="31" t="n">
        <f aca="false">M527+N527</f>
        <v>104377674249.11</v>
      </c>
      <c r="P527" s="31" t="n">
        <f aca="false">IF(A527=1,SA,MAX(0,SA-M526))</f>
        <v>0</v>
      </c>
      <c r="S527" s="2" t="n">
        <v>0</v>
      </c>
      <c r="T527" s="2" t="n">
        <v>0</v>
      </c>
      <c r="U527" s="2" t="n">
        <v>0</v>
      </c>
      <c r="V527" s="33" t="n">
        <v>1</v>
      </c>
    </row>
    <row r="528" customFormat="false" ht="15.75" hidden="false" customHeight="true" outlineLevel="0" collapsed="false">
      <c r="A528" s="2" t="n">
        <v>526</v>
      </c>
      <c r="B528" s="2" t="n">
        <v>44</v>
      </c>
      <c r="C528" s="2" t="n">
        <f aca="false">A528-(B528-1)*12</f>
        <v>10</v>
      </c>
      <c r="D528" s="2" t="n">
        <f aca="false">'thong tin khach hang'!$B$4+B528-1</f>
        <v>45</v>
      </c>
      <c r="E528" s="31" t="n">
        <f aca="false">IF(A528=1,0,O527)</f>
        <v>104377674249.11</v>
      </c>
      <c r="F528" s="2" t="n">
        <f aca="true">TP*VLOOKUP('thong tin khach hang'!$E$10,$X$2:$Z$5,3,0)*OFFSET($S528,0,VLOOKUP('thong tin khach hang'!$E$10,$X$2:$Z$5,2,0))</f>
        <v>0</v>
      </c>
      <c r="G528" s="2" t="n">
        <f aca="true">EP*VLOOKUP('thong tin khach hang'!$E$10,$X$2:$Z$5,3,0)*OFFSET($S528,0,VLOOKUP('thong tin khach hang'!$E$10,$X$2:$Z$5,2,0))</f>
        <v>0</v>
      </c>
      <c r="H528" s="2" t="n">
        <f aca="false">F528*HLOOKUP(B528,Assumption!$A$10:$G$12,2,1)+G528*HLOOKUP(B528,Assumption!$A$10:$G$12,3,1)</f>
        <v>0</v>
      </c>
      <c r="I528" s="2" t="n">
        <f aca="false">F528+G528-H528</f>
        <v>0</v>
      </c>
      <c r="J528" s="32" t="n">
        <f aca="false">VLOOKUP(D528,Assumption!$O$3:$Q$103,IF('thong tin khach hang'!$B$3="Nam",2,3),0)/12*P528</f>
        <v>0</v>
      </c>
      <c r="K528" s="2" t="n">
        <v>20000</v>
      </c>
      <c r="L528" s="31" t="n">
        <f aca="false">ROUND($L$1*(E528+I528-J528-K528),0)</f>
        <v>590166432</v>
      </c>
      <c r="M528" s="31" t="n">
        <f aca="false">E528+I528-J528-K528+L528</f>
        <v>104967820681.11</v>
      </c>
      <c r="N528" s="32" t="n">
        <f aca="false">HLOOKUP(ROUND(AVERAGE(M516:M527)/10^6,0),Assumption!$B$2:$E$3,2,1)*MAX((AVERAGE(M516:M527)-250*10^6),0)</f>
        <v>584478866.475656</v>
      </c>
      <c r="O528" s="31" t="n">
        <f aca="false">M528+N528</f>
        <v>105552299547.586</v>
      </c>
      <c r="P528" s="31" t="n">
        <f aca="false">IF(A528=1,SA,MAX(0,SA-M527))</f>
        <v>0</v>
      </c>
      <c r="S528" s="2" t="n">
        <v>0</v>
      </c>
      <c r="T528" s="2" t="n">
        <v>0</v>
      </c>
      <c r="U528" s="2" t="n">
        <v>1</v>
      </c>
      <c r="V528" s="33" t="n">
        <v>1</v>
      </c>
    </row>
    <row r="529" customFormat="false" ht="15.75" hidden="false" customHeight="true" outlineLevel="0" collapsed="false">
      <c r="A529" s="2" t="n">
        <v>527</v>
      </c>
      <c r="B529" s="2" t="n">
        <v>44</v>
      </c>
      <c r="C529" s="2" t="n">
        <f aca="false">A529-(B529-1)*12</f>
        <v>11</v>
      </c>
      <c r="D529" s="2" t="n">
        <f aca="false">'thong tin khach hang'!$B$4+B529-1</f>
        <v>45</v>
      </c>
      <c r="E529" s="31" t="n">
        <f aca="false">IF(A529=1,0,O528)</f>
        <v>105552299547.586</v>
      </c>
      <c r="F529" s="2" t="n">
        <f aca="true">TP*VLOOKUP('thong tin khach hang'!$E$10,$X$2:$Z$5,3,0)*OFFSET($S529,0,VLOOKUP('thong tin khach hang'!$E$10,$X$2:$Z$5,2,0))</f>
        <v>0</v>
      </c>
      <c r="G529" s="2" t="n">
        <f aca="true">EP*VLOOKUP('thong tin khach hang'!$E$10,$X$2:$Z$5,3,0)*OFFSET($S529,0,VLOOKUP('thong tin khach hang'!$E$10,$X$2:$Z$5,2,0))</f>
        <v>0</v>
      </c>
      <c r="H529" s="2" t="n">
        <f aca="false">F529*HLOOKUP(B529,Assumption!$A$10:$G$12,2,1)+G529*HLOOKUP(B529,Assumption!$A$10:$G$12,3,1)</f>
        <v>0</v>
      </c>
      <c r="I529" s="2" t="n">
        <f aca="false">F529+G529-H529</f>
        <v>0</v>
      </c>
      <c r="J529" s="32" t="n">
        <f aca="false">VLOOKUP(D529,Assumption!$O$3:$Q$103,IF('thong tin khach hang'!$B$3="Nam",2,3),0)/12*P529</f>
        <v>0</v>
      </c>
      <c r="K529" s="2" t="n">
        <v>20000</v>
      </c>
      <c r="L529" s="31" t="n">
        <f aca="false">ROUND($L$1*(E529+I529-J529-K529),0)</f>
        <v>596807935</v>
      </c>
      <c r="M529" s="31" t="n">
        <f aca="false">E529+I529-J529-K529+L529</f>
        <v>106149087482.586</v>
      </c>
      <c r="N529" s="32" t="n">
        <f aca="false">HLOOKUP(ROUND(AVERAGE(M517:M528)/10^6,0),Assumption!$B$2:$E$3,2,1)*MAX((AVERAGE(M517:M528)-250*10^6),0)</f>
        <v>591101433.669763</v>
      </c>
      <c r="O529" s="31" t="n">
        <f aca="false">M529+N529</f>
        <v>106740188916.256</v>
      </c>
      <c r="P529" s="31" t="n">
        <f aca="false">IF(A529=1,SA,MAX(0,SA-M528))</f>
        <v>0</v>
      </c>
      <c r="S529" s="2" t="n">
        <v>0</v>
      </c>
      <c r="T529" s="2" t="n">
        <v>0</v>
      </c>
      <c r="U529" s="2" t="n">
        <v>0</v>
      </c>
      <c r="V529" s="33" t="n">
        <v>1</v>
      </c>
    </row>
    <row r="530" customFormat="false" ht="15.75" hidden="false" customHeight="true" outlineLevel="0" collapsed="false">
      <c r="A530" s="2" t="n">
        <v>528</v>
      </c>
      <c r="B530" s="2" t="n">
        <v>44</v>
      </c>
      <c r="C530" s="2" t="n">
        <f aca="false">A530-(B530-1)*12</f>
        <v>12</v>
      </c>
      <c r="D530" s="2" t="n">
        <f aca="false">'thong tin khach hang'!$B$4+B530-1</f>
        <v>45</v>
      </c>
      <c r="E530" s="31" t="n">
        <f aca="false">IF(A530=1,0,O529)</f>
        <v>106740188916.256</v>
      </c>
      <c r="F530" s="2" t="n">
        <f aca="true">TP*VLOOKUP('thong tin khach hang'!$E$10,$X$2:$Z$5,3,0)*OFFSET($S530,0,VLOOKUP('thong tin khach hang'!$E$10,$X$2:$Z$5,2,0))</f>
        <v>0</v>
      </c>
      <c r="G530" s="2" t="n">
        <f aca="true">EP*VLOOKUP('thong tin khach hang'!$E$10,$X$2:$Z$5,3,0)*OFFSET($S530,0,VLOOKUP('thong tin khach hang'!$E$10,$X$2:$Z$5,2,0))</f>
        <v>0</v>
      </c>
      <c r="H530" s="2" t="n">
        <f aca="false">F530*HLOOKUP(B530,Assumption!$A$10:$G$12,2,1)+G530*HLOOKUP(B530,Assumption!$A$10:$G$12,3,1)</f>
        <v>0</v>
      </c>
      <c r="I530" s="2" t="n">
        <f aca="false">F530+G530-H530</f>
        <v>0</v>
      </c>
      <c r="J530" s="32" t="n">
        <f aca="false">VLOOKUP(D530,Assumption!$O$3:$Q$103,IF('thong tin khach hang'!$B$3="Nam",2,3),0)/12*P530</f>
        <v>0</v>
      </c>
      <c r="K530" s="2" t="n">
        <v>20000</v>
      </c>
      <c r="L530" s="31" t="n">
        <f aca="false">ROUND($L$1*(E530+I530-J530-K530),0)</f>
        <v>603524434</v>
      </c>
      <c r="M530" s="31" t="n">
        <f aca="false">E530+I530-J530-K530+L530</f>
        <v>107343693350.256</v>
      </c>
      <c r="N530" s="32" t="n">
        <f aca="false">HLOOKUP(ROUND(AVERAGE(M518:M529)/10^6,0),Assumption!$B$2:$E$3,2,1)*MAX((AVERAGE(M518:M529)-250*10^6),0)</f>
        <v>597798626.667826</v>
      </c>
      <c r="O530" s="31" t="n">
        <f aca="false">M530+N530</f>
        <v>107941491976.924</v>
      </c>
      <c r="P530" s="31" t="n">
        <f aca="false">IF(A530=1,SA,MAX(0,SA-M529))</f>
        <v>0</v>
      </c>
      <c r="S530" s="2" t="n">
        <v>0</v>
      </c>
      <c r="T530" s="2" t="n">
        <v>0</v>
      </c>
      <c r="U530" s="2" t="n">
        <v>0</v>
      </c>
      <c r="V530" s="33" t="n">
        <v>1</v>
      </c>
    </row>
    <row r="531" customFormat="false" ht="15.75" hidden="false" customHeight="true" outlineLevel="0" collapsed="false">
      <c r="A531" s="2" t="n">
        <v>529</v>
      </c>
      <c r="B531" s="2" t="n">
        <v>45</v>
      </c>
      <c r="C531" s="2" t="n">
        <f aca="false">A531-(B531-1)*12</f>
        <v>1</v>
      </c>
      <c r="D531" s="2" t="n">
        <f aca="false">'thong tin khach hang'!$B$4+B531-1</f>
        <v>46</v>
      </c>
      <c r="E531" s="31" t="n">
        <f aca="false">IF(A531=1,0,O530)</f>
        <v>107941491976.924</v>
      </c>
      <c r="F531" s="2" t="n">
        <f aca="true">TP*VLOOKUP('thong tin khach hang'!$E$10,$X$2:$Z$5,3,0)*OFFSET($S531,0,VLOOKUP('thong tin khach hang'!$E$10,$X$2:$Z$5,2,0))</f>
        <v>30000000</v>
      </c>
      <c r="G531" s="2" t="n">
        <f aca="true">EP*VLOOKUP('thong tin khach hang'!$E$10,$X$2:$Z$5,3,0)*OFFSET($S531,0,VLOOKUP('thong tin khach hang'!$E$10,$X$2:$Z$5,2,0))</f>
        <v>30000000</v>
      </c>
      <c r="H531" s="2" t="n">
        <f aca="false">F531*HLOOKUP(B531,Assumption!$A$10:$G$12,2,1)+G531*HLOOKUP(B531,Assumption!$A$10:$G$12,3,1)</f>
        <v>1500000</v>
      </c>
      <c r="I531" s="2" t="n">
        <f aca="false">F531+G531-H531</f>
        <v>58500000</v>
      </c>
      <c r="J531" s="32" t="n">
        <f aca="false">VLOOKUP(D531,Assumption!$O$3:$Q$103,IF('thong tin khach hang'!$B$3="Nam",2,3),0)/12*P531</f>
        <v>0</v>
      </c>
      <c r="K531" s="2" t="n">
        <v>20000</v>
      </c>
      <c r="L531" s="31" t="n">
        <f aca="false">ROUND($L$1*(E531+I531-J531-K531),0)</f>
        <v>610647543</v>
      </c>
      <c r="M531" s="31" t="n">
        <f aca="false">E531+I531-J531-K531+L531</f>
        <v>108610619519.924</v>
      </c>
      <c r="N531" s="32" t="n">
        <f aca="false">HLOOKUP(ROUND(AVERAGE(M519:M530)/10^6,0),Assumption!$B$2:$E$3,2,1)*MAX((AVERAGE(M519:M530)-250*10^6),0)</f>
        <v>604571286.383776</v>
      </c>
      <c r="O531" s="31" t="n">
        <f aca="false">M531+N531</f>
        <v>109215190806.307</v>
      </c>
      <c r="P531" s="31" t="n">
        <f aca="false">IF(A531=1,SA,MAX(0,SA-M530))</f>
        <v>0</v>
      </c>
      <c r="S531" s="2" t="n">
        <v>1</v>
      </c>
      <c r="T531" s="2" t="n">
        <v>1</v>
      </c>
      <c r="U531" s="2" t="n">
        <v>1</v>
      </c>
      <c r="V531" s="33" t="n">
        <v>1</v>
      </c>
    </row>
    <row r="532" customFormat="false" ht="15.75" hidden="false" customHeight="true" outlineLevel="0" collapsed="false">
      <c r="A532" s="2" t="n">
        <v>530</v>
      </c>
      <c r="B532" s="2" t="n">
        <v>45</v>
      </c>
      <c r="C532" s="2" t="n">
        <f aca="false">A532-(B532-1)*12</f>
        <v>2</v>
      </c>
      <c r="D532" s="2" t="n">
        <f aca="false">'thong tin khach hang'!$B$4+B532-1</f>
        <v>46</v>
      </c>
      <c r="E532" s="31" t="n">
        <f aca="false">IF(A532=1,0,O531)</f>
        <v>109215190806.307</v>
      </c>
      <c r="F532" s="2" t="n">
        <f aca="true">TP*VLOOKUP('thong tin khach hang'!$E$10,$X$2:$Z$5,3,0)*OFFSET($S532,0,VLOOKUP('thong tin khach hang'!$E$10,$X$2:$Z$5,2,0))</f>
        <v>0</v>
      </c>
      <c r="G532" s="2" t="n">
        <f aca="true">EP*VLOOKUP('thong tin khach hang'!$E$10,$X$2:$Z$5,3,0)*OFFSET($S532,0,VLOOKUP('thong tin khach hang'!$E$10,$X$2:$Z$5,2,0))</f>
        <v>0</v>
      </c>
      <c r="H532" s="2" t="n">
        <f aca="false">F532*HLOOKUP(B532,Assumption!$A$10:$G$12,2,1)+G532*HLOOKUP(B532,Assumption!$A$10:$G$12,3,1)</f>
        <v>0</v>
      </c>
      <c r="I532" s="2" t="n">
        <f aca="false">F532+G532-H532</f>
        <v>0</v>
      </c>
      <c r="J532" s="32" t="n">
        <f aca="false">VLOOKUP(D532,Assumption!$O$3:$Q$103,IF('thong tin khach hang'!$B$3="Nam",2,3),0)/12*P532</f>
        <v>0</v>
      </c>
      <c r="K532" s="2" t="n">
        <v>20000</v>
      </c>
      <c r="L532" s="31" t="n">
        <f aca="false">ROUND($L$1*(E532+I532-J532-K532),0)</f>
        <v>617518454</v>
      </c>
      <c r="M532" s="31" t="n">
        <f aca="false">E532+I532-J532-K532+L532</f>
        <v>109832689260.307</v>
      </c>
      <c r="N532" s="32" t="n">
        <f aca="false">HLOOKUP(ROUND(AVERAGE(M520:M531)/10^6,0),Assumption!$B$2:$E$3,2,1)*MAX((AVERAGE(M520:M531)-250*10^6),0)</f>
        <v>611420263.207112</v>
      </c>
      <c r="O532" s="31" t="n">
        <f aca="false">M532+N532</f>
        <v>110444109523.515</v>
      </c>
      <c r="P532" s="31" t="n">
        <f aca="false">IF(A532=1,SA,MAX(0,SA-M531))</f>
        <v>0</v>
      </c>
      <c r="S532" s="2" t="n">
        <v>0</v>
      </c>
      <c r="T532" s="2" t="n">
        <v>0</v>
      </c>
      <c r="U532" s="2" t="n">
        <v>0</v>
      </c>
      <c r="V532" s="33" t="n">
        <v>1</v>
      </c>
    </row>
    <row r="533" customFormat="false" ht="15.75" hidden="false" customHeight="true" outlineLevel="0" collapsed="false">
      <c r="A533" s="2" t="n">
        <v>531</v>
      </c>
      <c r="B533" s="2" t="n">
        <v>45</v>
      </c>
      <c r="C533" s="2" t="n">
        <f aca="false">A533-(B533-1)*12</f>
        <v>3</v>
      </c>
      <c r="D533" s="2" t="n">
        <f aca="false">'thong tin khach hang'!$B$4+B533-1</f>
        <v>46</v>
      </c>
      <c r="E533" s="31" t="n">
        <f aca="false">IF(A533=1,0,O532)</f>
        <v>110444109523.515</v>
      </c>
      <c r="F533" s="2" t="n">
        <f aca="true">TP*VLOOKUP('thong tin khach hang'!$E$10,$X$2:$Z$5,3,0)*OFFSET($S533,0,VLOOKUP('thong tin khach hang'!$E$10,$X$2:$Z$5,2,0))</f>
        <v>0</v>
      </c>
      <c r="G533" s="2" t="n">
        <f aca="true">EP*VLOOKUP('thong tin khach hang'!$E$10,$X$2:$Z$5,3,0)*OFFSET($S533,0,VLOOKUP('thong tin khach hang'!$E$10,$X$2:$Z$5,2,0))</f>
        <v>0</v>
      </c>
      <c r="H533" s="2" t="n">
        <f aca="false">F533*HLOOKUP(B533,Assumption!$A$10:$G$12,2,1)+G533*HLOOKUP(B533,Assumption!$A$10:$G$12,3,1)</f>
        <v>0</v>
      </c>
      <c r="I533" s="2" t="n">
        <f aca="false">F533+G533-H533</f>
        <v>0</v>
      </c>
      <c r="J533" s="32" t="n">
        <f aca="false">VLOOKUP(D533,Assumption!$O$3:$Q$103,IF('thong tin khach hang'!$B$3="Nam",2,3),0)/12*P533</f>
        <v>0</v>
      </c>
      <c r="K533" s="2" t="n">
        <v>20000</v>
      </c>
      <c r="L533" s="31" t="n">
        <f aca="false">ROUND($L$1*(E533+I533-J533-K533),0)</f>
        <v>624466939</v>
      </c>
      <c r="M533" s="31" t="n">
        <f aca="false">E533+I533-J533-K533+L533</f>
        <v>111068556462.515</v>
      </c>
      <c r="N533" s="32" t="n">
        <f aca="false">HLOOKUP(ROUND(AVERAGE(M521:M532)/10^6,0),Assumption!$B$2:$E$3,2,1)*MAX((AVERAGE(M521:M532)-250*10^6),0)</f>
        <v>618346417.110307</v>
      </c>
      <c r="O533" s="31" t="n">
        <f aca="false">M533+N533</f>
        <v>111686902879.625</v>
      </c>
      <c r="P533" s="31" t="n">
        <f aca="false">IF(A533=1,SA,MAX(0,SA-M532))</f>
        <v>0</v>
      </c>
      <c r="S533" s="2" t="n">
        <v>0</v>
      </c>
      <c r="T533" s="2" t="n">
        <v>0</v>
      </c>
      <c r="U533" s="2" t="n">
        <v>0</v>
      </c>
      <c r="V533" s="33" t="n">
        <v>1</v>
      </c>
    </row>
    <row r="534" customFormat="false" ht="15.75" hidden="false" customHeight="true" outlineLevel="0" collapsed="false">
      <c r="A534" s="2" t="n">
        <v>532</v>
      </c>
      <c r="B534" s="2" t="n">
        <v>45</v>
      </c>
      <c r="C534" s="2" t="n">
        <f aca="false">A534-(B534-1)*12</f>
        <v>4</v>
      </c>
      <c r="D534" s="2" t="n">
        <f aca="false">'thong tin khach hang'!$B$4+B534-1</f>
        <v>46</v>
      </c>
      <c r="E534" s="31" t="n">
        <f aca="false">IF(A534=1,0,O533)</f>
        <v>111686902879.625</v>
      </c>
      <c r="F534" s="2" t="n">
        <f aca="true">TP*VLOOKUP('thong tin khach hang'!$E$10,$X$2:$Z$5,3,0)*OFFSET($S534,0,VLOOKUP('thong tin khach hang'!$E$10,$X$2:$Z$5,2,0))</f>
        <v>0</v>
      </c>
      <c r="G534" s="2" t="n">
        <f aca="true">EP*VLOOKUP('thong tin khach hang'!$E$10,$X$2:$Z$5,3,0)*OFFSET($S534,0,VLOOKUP('thong tin khach hang'!$E$10,$X$2:$Z$5,2,0))</f>
        <v>0</v>
      </c>
      <c r="H534" s="2" t="n">
        <f aca="false">F534*HLOOKUP(B534,Assumption!$A$10:$G$12,2,1)+G534*HLOOKUP(B534,Assumption!$A$10:$G$12,3,1)</f>
        <v>0</v>
      </c>
      <c r="I534" s="2" t="n">
        <f aca="false">F534+G534-H534</f>
        <v>0</v>
      </c>
      <c r="J534" s="32" t="n">
        <f aca="false">VLOOKUP(D534,Assumption!$O$3:$Q$103,IF('thong tin khach hang'!$B$3="Nam",2,3),0)/12*P534</f>
        <v>0</v>
      </c>
      <c r="K534" s="2" t="n">
        <v>20000</v>
      </c>
      <c r="L534" s="31" t="n">
        <f aca="false">ROUND($L$1*(E534+I534-J534-K534),0)</f>
        <v>631493874</v>
      </c>
      <c r="M534" s="31" t="n">
        <f aca="false">E534+I534-J534-K534+L534</f>
        <v>112318376753.625</v>
      </c>
      <c r="N534" s="32" t="n">
        <f aca="false">HLOOKUP(ROUND(AVERAGE(M522:M533)/10^6,0),Assumption!$B$2:$E$3,2,1)*MAX((AVERAGE(M522:M533)-250*10^6),0)</f>
        <v>625350617.756303</v>
      </c>
      <c r="O534" s="31" t="n">
        <f aca="false">M534+N534</f>
        <v>112943727371.381</v>
      </c>
      <c r="P534" s="31" t="n">
        <f aca="false">IF(A534=1,SA,MAX(0,SA-M533))</f>
        <v>0</v>
      </c>
      <c r="S534" s="2" t="n">
        <v>0</v>
      </c>
      <c r="T534" s="2" t="n">
        <v>0</v>
      </c>
      <c r="U534" s="2" t="n">
        <v>1</v>
      </c>
      <c r="V534" s="33" t="n">
        <v>1</v>
      </c>
    </row>
    <row r="535" customFormat="false" ht="15.75" hidden="false" customHeight="true" outlineLevel="0" collapsed="false">
      <c r="A535" s="2" t="n">
        <v>533</v>
      </c>
      <c r="B535" s="2" t="n">
        <v>45</v>
      </c>
      <c r="C535" s="2" t="n">
        <f aca="false">A535-(B535-1)*12</f>
        <v>5</v>
      </c>
      <c r="D535" s="2" t="n">
        <f aca="false">'thong tin khach hang'!$B$4+B535-1</f>
        <v>46</v>
      </c>
      <c r="E535" s="31" t="n">
        <f aca="false">IF(A535=1,0,O534)</f>
        <v>112943727371.381</v>
      </c>
      <c r="F535" s="2" t="n">
        <f aca="true">TP*VLOOKUP('thong tin khach hang'!$E$10,$X$2:$Z$5,3,0)*OFFSET($S535,0,VLOOKUP('thong tin khach hang'!$E$10,$X$2:$Z$5,2,0))</f>
        <v>0</v>
      </c>
      <c r="G535" s="2" t="n">
        <f aca="true">EP*VLOOKUP('thong tin khach hang'!$E$10,$X$2:$Z$5,3,0)*OFFSET($S535,0,VLOOKUP('thong tin khach hang'!$E$10,$X$2:$Z$5,2,0))</f>
        <v>0</v>
      </c>
      <c r="H535" s="2" t="n">
        <f aca="false">F535*HLOOKUP(B535,Assumption!$A$10:$G$12,2,1)+G535*HLOOKUP(B535,Assumption!$A$10:$G$12,3,1)</f>
        <v>0</v>
      </c>
      <c r="I535" s="2" t="n">
        <f aca="false">F535+G535-H535</f>
        <v>0</v>
      </c>
      <c r="J535" s="32" t="n">
        <f aca="false">VLOOKUP(D535,Assumption!$O$3:$Q$103,IF('thong tin khach hang'!$B$3="Nam",2,3),0)/12*P535</f>
        <v>0</v>
      </c>
      <c r="K535" s="2" t="n">
        <v>20000</v>
      </c>
      <c r="L535" s="31" t="n">
        <f aca="false">ROUND($L$1*(E535+I535-J535-K535),0)</f>
        <v>638600142</v>
      </c>
      <c r="M535" s="31" t="n">
        <f aca="false">E535+I535-J535-K535+L535</f>
        <v>113582307513.381</v>
      </c>
      <c r="N535" s="32" t="n">
        <f aca="false">HLOOKUP(ROUND(AVERAGE(M523:M534)/10^6,0),Assumption!$B$2:$E$3,2,1)*MAX((AVERAGE(M523:M534)-250*10^6),0)</f>
        <v>632433744.608605</v>
      </c>
      <c r="O535" s="31" t="n">
        <f aca="false">M535+N535</f>
        <v>114214741257.99</v>
      </c>
      <c r="P535" s="31" t="n">
        <f aca="false">IF(A535=1,SA,MAX(0,SA-M534))</f>
        <v>0</v>
      </c>
      <c r="S535" s="2" t="n">
        <v>0</v>
      </c>
      <c r="T535" s="2" t="n">
        <v>0</v>
      </c>
      <c r="U535" s="2" t="n">
        <v>0</v>
      </c>
      <c r="V535" s="33" t="n">
        <v>1</v>
      </c>
    </row>
    <row r="536" customFormat="false" ht="15.75" hidden="false" customHeight="true" outlineLevel="0" collapsed="false">
      <c r="A536" s="2" t="n">
        <v>534</v>
      </c>
      <c r="B536" s="2" t="n">
        <v>45</v>
      </c>
      <c r="C536" s="2" t="n">
        <f aca="false">A536-(B536-1)*12</f>
        <v>6</v>
      </c>
      <c r="D536" s="2" t="n">
        <f aca="false">'thong tin khach hang'!$B$4+B536-1</f>
        <v>46</v>
      </c>
      <c r="E536" s="31" t="n">
        <f aca="false">IF(A536=1,0,O535)</f>
        <v>114214741257.99</v>
      </c>
      <c r="F536" s="2" t="n">
        <f aca="true">TP*VLOOKUP('thong tin khach hang'!$E$10,$X$2:$Z$5,3,0)*OFFSET($S536,0,VLOOKUP('thong tin khach hang'!$E$10,$X$2:$Z$5,2,0))</f>
        <v>0</v>
      </c>
      <c r="G536" s="2" t="n">
        <f aca="true">EP*VLOOKUP('thong tin khach hang'!$E$10,$X$2:$Z$5,3,0)*OFFSET($S536,0,VLOOKUP('thong tin khach hang'!$E$10,$X$2:$Z$5,2,0))</f>
        <v>0</v>
      </c>
      <c r="H536" s="2" t="n">
        <f aca="false">F536*HLOOKUP(B536,Assumption!$A$10:$G$12,2,1)+G536*HLOOKUP(B536,Assumption!$A$10:$G$12,3,1)</f>
        <v>0</v>
      </c>
      <c r="I536" s="2" t="n">
        <f aca="false">F536+G536-H536</f>
        <v>0</v>
      </c>
      <c r="J536" s="32" t="n">
        <f aca="false">VLOOKUP(D536,Assumption!$O$3:$Q$103,IF('thong tin khach hang'!$B$3="Nam",2,3),0)/12*P536</f>
        <v>0</v>
      </c>
      <c r="K536" s="2" t="n">
        <v>20000</v>
      </c>
      <c r="L536" s="31" t="n">
        <f aca="false">ROUND($L$1*(E536+I536-J536-K536),0)</f>
        <v>645786639</v>
      </c>
      <c r="M536" s="31" t="n">
        <f aca="false">E536+I536-J536-K536+L536</f>
        <v>114860507896.99</v>
      </c>
      <c r="N536" s="32" t="n">
        <f aca="false">HLOOKUP(ROUND(AVERAGE(M524:M535)/10^6,0),Assumption!$B$2:$E$3,2,1)*MAX((AVERAGE(M524:M535)-250*10^6),0)</f>
        <v>639596687.039497</v>
      </c>
      <c r="O536" s="31" t="n">
        <f aca="false">M536+N536</f>
        <v>115500104584.029</v>
      </c>
      <c r="P536" s="31" t="n">
        <f aca="false">IF(A536=1,SA,MAX(0,SA-M535))</f>
        <v>0</v>
      </c>
      <c r="S536" s="2" t="n">
        <v>0</v>
      </c>
      <c r="T536" s="2" t="n">
        <v>0</v>
      </c>
      <c r="U536" s="2" t="n">
        <v>0</v>
      </c>
      <c r="V536" s="33" t="n">
        <v>1</v>
      </c>
    </row>
    <row r="537" customFormat="false" ht="15.75" hidden="false" customHeight="true" outlineLevel="0" collapsed="false">
      <c r="A537" s="2" t="n">
        <v>535</v>
      </c>
      <c r="B537" s="2" t="n">
        <v>45</v>
      </c>
      <c r="C537" s="2" t="n">
        <f aca="false">A537-(B537-1)*12</f>
        <v>7</v>
      </c>
      <c r="D537" s="2" t="n">
        <f aca="false">'thong tin khach hang'!$B$4+B537-1</f>
        <v>46</v>
      </c>
      <c r="E537" s="31" t="n">
        <f aca="false">IF(A537=1,0,O536)</f>
        <v>115500104584.029</v>
      </c>
      <c r="F537" s="2" t="n">
        <f aca="true">TP*VLOOKUP('thong tin khach hang'!$E$10,$X$2:$Z$5,3,0)*OFFSET($S537,0,VLOOKUP('thong tin khach hang'!$E$10,$X$2:$Z$5,2,0))</f>
        <v>0</v>
      </c>
      <c r="G537" s="2" t="n">
        <f aca="true">EP*VLOOKUP('thong tin khach hang'!$E$10,$X$2:$Z$5,3,0)*OFFSET($S537,0,VLOOKUP('thong tin khach hang'!$E$10,$X$2:$Z$5,2,0))</f>
        <v>0</v>
      </c>
      <c r="H537" s="2" t="n">
        <f aca="false">F537*HLOOKUP(B537,Assumption!$A$10:$G$12,2,1)+G537*HLOOKUP(B537,Assumption!$A$10:$G$12,3,1)</f>
        <v>0</v>
      </c>
      <c r="I537" s="2" t="n">
        <f aca="false">F537+G537-H537</f>
        <v>0</v>
      </c>
      <c r="J537" s="32" t="n">
        <f aca="false">VLOOKUP(D537,Assumption!$O$3:$Q$103,IF('thong tin khach hang'!$B$3="Nam",2,3),0)/12*P537</f>
        <v>0</v>
      </c>
      <c r="K537" s="2" t="n">
        <v>20000</v>
      </c>
      <c r="L537" s="31" t="n">
        <f aca="false">ROUND($L$1*(E537+I537-J537-K537),0)</f>
        <v>653054270</v>
      </c>
      <c r="M537" s="31" t="n">
        <f aca="false">E537+I537-J537-K537+L537</f>
        <v>116153138854.029</v>
      </c>
      <c r="N537" s="32" t="n">
        <f aca="false">HLOOKUP(ROUND(AVERAGE(M525:M536)/10^6,0),Assumption!$B$2:$E$3,2,1)*MAX((AVERAGE(M525:M536)-250*10^6),0)</f>
        <v>646840344.443863</v>
      </c>
      <c r="O537" s="31" t="n">
        <f aca="false">M537+N537</f>
        <v>116799979198.473</v>
      </c>
      <c r="P537" s="31" t="n">
        <f aca="false">IF(A537=1,SA,MAX(0,SA-M536))</f>
        <v>0</v>
      </c>
      <c r="S537" s="2" t="n">
        <v>0</v>
      </c>
      <c r="T537" s="2" t="n">
        <v>1</v>
      </c>
      <c r="U537" s="2" t="n">
        <v>1</v>
      </c>
      <c r="V537" s="33" t="n">
        <v>1</v>
      </c>
    </row>
    <row r="538" customFormat="false" ht="15.75" hidden="false" customHeight="true" outlineLevel="0" collapsed="false">
      <c r="A538" s="2" t="n">
        <v>536</v>
      </c>
      <c r="B538" s="2" t="n">
        <v>45</v>
      </c>
      <c r="C538" s="2" t="n">
        <f aca="false">A538-(B538-1)*12</f>
        <v>8</v>
      </c>
      <c r="D538" s="2" t="n">
        <f aca="false">'thong tin khach hang'!$B$4+B538-1</f>
        <v>46</v>
      </c>
      <c r="E538" s="31" t="n">
        <f aca="false">IF(A538=1,0,O537)</f>
        <v>116799979198.473</v>
      </c>
      <c r="F538" s="2" t="n">
        <f aca="true">TP*VLOOKUP('thong tin khach hang'!$E$10,$X$2:$Z$5,3,0)*OFFSET($S538,0,VLOOKUP('thong tin khach hang'!$E$10,$X$2:$Z$5,2,0))</f>
        <v>0</v>
      </c>
      <c r="G538" s="2" t="n">
        <f aca="true">EP*VLOOKUP('thong tin khach hang'!$E$10,$X$2:$Z$5,3,0)*OFFSET($S538,0,VLOOKUP('thong tin khach hang'!$E$10,$X$2:$Z$5,2,0))</f>
        <v>0</v>
      </c>
      <c r="H538" s="2" t="n">
        <f aca="false">F538*HLOOKUP(B538,Assumption!$A$10:$G$12,2,1)+G538*HLOOKUP(B538,Assumption!$A$10:$G$12,3,1)</f>
        <v>0</v>
      </c>
      <c r="I538" s="2" t="n">
        <f aca="false">F538+G538-H538</f>
        <v>0</v>
      </c>
      <c r="J538" s="32" t="n">
        <f aca="false">VLOOKUP(D538,Assumption!$O$3:$Q$103,IF('thong tin khach hang'!$B$3="Nam",2,3),0)/12*P538</f>
        <v>0</v>
      </c>
      <c r="K538" s="2" t="n">
        <v>20000</v>
      </c>
      <c r="L538" s="31" t="n">
        <f aca="false">ROUND($L$1*(E538+I538-J538-K538),0)</f>
        <v>660403951</v>
      </c>
      <c r="M538" s="31" t="n">
        <f aca="false">E538+I538-J538-K538+L538</f>
        <v>117460363149.473</v>
      </c>
      <c r="N538" s="32" t="n">
        <f aca="false">HLOOKUP(ROUND(AVERAGE(M526:M537)/10^6,0),Assumption!$B$2:$E$3,2,1)*MAX((AVERAGE(M526:M537)-250*10^6),0)</f>
        <v>654165626.351137</v>
      </c>
      <c r="O538" s="31" t="n">
        <f aca="false">M538+N538</f>
        <v>118114528775.824</v>
      </c>
      <c r="P538" s="31" t="n">
        <f aca="false">IF(A538=1,SA,MAX(0,SA-M537))</f>
        <v>0</v>
      </c>
      <c r="S538" s="2" t="n">
        <v>0</v>
      </c>
      <c r="T538" s="2" t="n">
        <v>0</v>
      </c>
      <c r="U538" s="2" t="n">
        <v>0</v>
      </c>
      <c r="V538" s="33" t="n">
        <v>1</v>
      </c>
    </row>
    <row r="539" customFormat="false" ht="15.75" hidden="false" customHeight="true" outlineLevel="0" collapsed="false">
      <c r="A539" s="2" t="n">
        <v>537</v>
      </c>
      <c r="B539" s="2" t="n">
        <v>45</v>
      </c>
      <c r="C539" s="2" t="n">
        <f aca="false">A539-(B539-1)*12</f>
        <v>9</v>
      </c>
      <c r="D539" s="2" t="n">
        <f aca="false">'thong tin khach hang'!$B$4+B539-1</f>
        <v>46</v>
      </c>
      <c r="E539" s="31" t="n">
        <f aca="false">IF(A539=1,0,O538)</f>
        <v>118114528775.824</v>
      </c>
      <c r="F539" s="2" t="n">
        <f aca="true">TP*VLOOKUP('thong tin khach hang'!$E$10,$X$2:$Z$5,3,0)*OFFSET($S539,0,VLOOKUP('thong tin khach hang'!$E$10,$X$2:$Z$5,2,0))</f>
        <v>0</v>
      </c>
      <c r="G539" s="2" t="n">
        <f aca="true">EP*VLOOKUP('thong tin khach hang'!$E$10,$X$2:$Z$5,3,0)*OFFSET($S539,0,VLOOKUP('thong tin khach hang'!$E$10,$X$2:$Z$5,2,0))</f>
        <v>0</v>
      </c>
      <c r="H539" s="2" t="n">
        <f aca="false">F539*HLOOKUP(B539,Assumption!$A$10:$G$12,2,1)+G539*HLOOKUP(B539,Assumption!$A$10:$G$12,3,1)</f>
        <v>0</v>
      </c>
      <c r="I539" s="2" t="n">
        <f aca="false">F539+G539-H539</f>
        <v>0</v>
      </c>
      <c r="J539" s="32" t="n">
        <f aca="false">VLOOKUP(D539,Assumption!$O$3:$Q$103,IF('thong tin khach hang'!$B$3="Nam",2,3),0)/12*P539</f>
        <v>0</v>
      </c>
      <c r="K539" s="2" t="n">
        <v>20000</v>
      </c>
      <c r="L539" s="31" t="n">
        <f aca="false">ROUND($L$1*(E539+I539-J539-K539),0)</f>
        <v>667836605</v>
      </c>
      <c r="M539" s="31" t="n">
        <f aca="false">E539+I539-J539-K539+L539</f>
        <v>118782345380.824</v>
      </c>
      <c r="N539" s="32" t="n">
        <f aca="false">HLOOKUP(ROUND(AVERAGE(M527:M538)/10^6,0),Assumption!$B$2:$E$3,2,1)*MAX((AVERAGE(M527:M538)-250*10^6),0)</f>
        <v>661573452.539883</v>
      </c>
      <c r="O539" s="31" t="n">
        <f aca="false">M539+N539</f>
        <v>119443918833.364</v>
      </c>
      <c r="P539" s="31" t="n">
        <f aca="false">IF(A539=1,SA,MAX(0,SA-M538))</f>
        <v>0</v>
      </c>
      <c r="S539" s="2" t="n">
        <v>0</v>
      </c>
      <c r="T539" s="2" t="n">
        <v>0</v>
      </c>
      <c r="U539" s="2" t="n">
        <v>0</v>
      </c>
      <c r="V539" s="33" t="n">
        <v>1</v>
      </c>
    </row>
    <row r="540" customFormat="false" ht="15.75" hidden="false" customHeight="true" outlineLevel="0" collapsed="false">
      <c r="A540" s="2" t="n">
        <v>538</v>
      </c>
      <c r="B540" s="2" t="n">
        <v>45</v>
      </c>
      <c r="C540" s="2" t="n">
        <f aca="false">A540-(B540-1)*12</f>
        <v>10</v>
      </c>
      <c r="D540" s="2" t="n">
        <f aca="false">'thong tin khach hang'!$B$4+B540-1</f>
        <v>46</v>
      </c>
      <c r="E540" s="31" t="n">
        <f aca="false">IF(A540=1,0,O539)</f>
        <v>119443918833.364</v>
      </c>
      <c r="F540" s="2" t="n">
        <f aca="true">TP*VLOOKUP('thong tin khach hang'!$E$10,$X$2:$Z$5,3,0)*OFFSET($S540,0,VLOOKUP('thong tin khach hang'!$E$10,$X$2:$Z$5,2,0))</f>
        <v>0</v>
      </c>
      <c r="G540" s="2" t="n">
        <f aca="true">EP*VLOOKUP('thong tin khach hang'!$E$10,$X$2:$Z$5,3,0)*OFFSET($S540,0,VLOOKUP('thong tin khach hang'!$E$10,$X$2:$Z$5,2,0))</f>
        <v>0</v>
      </c>
      <c r="H540" s="2" t="n">
        <f aca="false">F540*HLOOKUP(B540,Assumption!$A$10:$G$12,2,1)+G540*HLOOKUP(B540,Assumption!$A$10:$G$12,3,1)</f>
        <v>0</v>
      </c>
      <c r="I540" s="2" t="n">
        <f aca="false">F540+G540-H540</f>
        <v>0</v>
      </c>
      <c r="J540" s="32" t="n">
        <f aca="false">VLOOKUP(D540,Assumption!$O$3:$Q$103,IF('thong tin khach hang'!$B$3="Nam",2,3),0)/12*P540</f>
        <v>0</v>
      </c>
      <c r="K540" s="2" t="n">
        <v>20000</v>
      </c>
      <c r="L540" s="31" t="n">
        <f aca="false">ROUND($L$1*(E540+I540-J540-K540),0)</f>
        <v>675353170</v>
      </c>
      <c r="M540" s="31" t="n">
        <f aca="false">E540+I540-J540-K540+L540</f>
        <v>120119252003.364</v>
      </c>
      <c r="N540" s="32" t="n">
        <f aca="false">HLOOKUP(ROUND(AVERAGE(M528:M539)/10^6,0),Assumption!$B$2:$E$3,2,1)*MAX((AVERAGE(M528:M539)-250*10^6),0)</f>
        <v>669064753.15251</v>
      </c>
      <c r="O540" s="31" t="n">
        <f aca="false">M540+N540</f>
        <v>120788316756.517</v>
      </c>
      <c r="P540" s="31" t="n">
        <f aca="false">IF(A540=1,SA,MAX(0,SA-M539))</f>
        <v>0</v>
      </c>
      <c r="S540" s="2" t="n">
        <v>0</v>
      </c>
      <c r="T540" s="2" t="n">
        <v>0</v>
      </c>
      <c r="U540" s="2" t="n">
        <v>1</v>
      </c>
      <c r="V540" s="33" t="n">
        <v>1</v>
      </c>
    </row>
    <row r="541" customFormat="false" ht="15.75" hidden="false" customHeight="true" outlineLevel="0" collapsed="false">
      <c r="A541" s="2" t="n">
        <v>539</v>
      </c>
      <c r="B541" s="2" t="n">
        <v>45</v>
      </c>
      <c r="C541" s="2" t="n">
        <f aca="false">A541-(B541-1)*12</f>
        <v>11</v>
      </c>
      <c r="D541" s="2" t="n">
        <f aca="false">'thong tin khach hang'!$B$4+B541-1</f>
        <v>46</v>
      </c>
      <c r="E541" s="31" t="n">
        <f aca="false">IF(A541=1,0,O540)</f>
        <v>120788316756.517</v>
      </c>
      <c r="F541" s="2" t="n">
        <f aca="true">TP*VLOOKUP('thong tin khach hang'!$E$10,$X$2:$Z$5,3,0)*OFFSET($S541,0,VLOOKUP('thong tin khach hang'!$E$10,$X$2:$Z$5,2,0))</f>
        <v>0</v>
      </c>
      <c r="G541" s="2" t="n">
        <f aca="true">EP*VLOOKUP('thong tin khach hang'!$E$10,$X$2:$Z$5,3,0)*OFFSET($S541,0,VLOOKUP('thong tin khach hang'!$E$10,$X$2:$Z$5,2,0))</f>
        <v>0</v>
      </c>
      <c r="H541" s="2" t="n">
        <f aca="false">F541*HLOOKUP(B541,Assumption!$A$10:$G$12,2,1)+G541*HLOOKUP(B541,Assumption!$A$10:$G$12,3,1)</f>
        <v>0</v>
      </c>
      <c r="I541" s="2" t="n">
        <f aca="false">F541+G541-H541</f>
        <v>0</v>
      </c>
      <c r="J541" s="32" t="n">
        <f aca="false">VLOOKUP(D541,Assumption!$O$3:$Q$103,IF('thong tin khach hang'!$B$3="Nam",2,3),0)/12*P541</f>
        <v>0</v>
      </c>
      <c r="K541" s="2" t="n">
        <v>20000</v>
      </c>
      <c r="L541" s="31" t="n">
        <f aca="false">ROUND($L$1*(E541+I541-J541-K541),0)</f>
        <v>682954591</v>
      </c>
      <c r="M541" s="31" t="n">
        <f aca="false">E541+I541-J541-K541+L541</f>
        <v>121471251347.517</v>
      </c>
      <c r="N541" s="32" t="n">
        <f aca="false">HLOOKUP(ROUND(AVERAGE(M529:M540)/10^6,0),Assumption!$B$2:$E$3,2,1)*MAX((AVERAGE(M529:M540)-250*10^6),0)</f>
        <v>676640468.813637</v>
      </c>
      <c r="O541" s="31" t="n">
        <f aca="false">M541+N541</f>
        <v>122147891816.33</v>
      </c>
      <c r="P541" s="31" t="n">
        <f aca="false">IF(A541=1,SA,MAX(0,SA-M540))</f>
        <v>0</v>
      </c>
      <c r="S541" s="2" t="n">
        <v>0</v>
      </c>
      <c r="T541" s="2" t="n">
        <v>0</v>
      </c>
      <c r="U541" s="2" t="n">
        <v>0</v>
      </c>
      <c r="V541" s="33" t="n">
        <v>1</v>
      </c>
    </row>
    <row r="542" customFormat="false" ht="15.75" hidden="false" customHeight="true" outlineLevel="0" collapsed="false">
      <c r="A542" s="2" t="n">
        <v>540</v>
      </c>
      <c r="B542" s="2" t="n">
        <v>45</v>
      </c>
      <c r="C542" s="2" t="n">
        <f aca="false">A542-(B542-1)*12</f>
        <v>12</v>
      </c>
      <c r="D542" s="2" t="n">
        <f aca="false">'thong tin khach hang'!$B$4+B542-1</f>
        <v>46</v>
      </c>
      <c r="E542" s="31" t="n">
        <f aca="false">IF(A542=1,0,O541)</f>
        <v>122147891816.33</v>
      </c>
      <c r="F542" s="2" t="n">
        <f aca="true">TP*VLOOKUP('thong tin khach hang'!$E$10,$X$2:$Z$5,3,0)*OFFSET($S542,0,VLOOKUP('thong tin khach hang'!$E$10,$X$2:$Z$5,2,0))</f>
        <v>0</v>
      </c>
      <c r="G542" s="2" t="n">
        <f aca="true">EP*VLOOKUP('thong tin khach hang'!$E$10,$X$2:$Z$5,3,0)*OFFSET($S542,0,VLOOKUP('thong tin khach hang'!$E$10,$X$2:$Z$5,2,0))</f>
        <v>0</v>
      </c>
      <c r="H542" s="2" t="n">
        <f aca="false">F542*HLOOKUP(B542,Assumption!$A$10:$G$12,2,1)+G542*HLOOKUP(B542,Assumption!$A$10:$G$12,3,1)</f>
        <v>0</v>
      </c>
      <c r="I542" s="2" t="n">
        <f aca="false">F542+G542-H542</f>
        <v>0</v>
      </c>
      <c r="J542" s="32" t="n">
        <f aca="false">VLOOKUP(D542,Assumption!$O$3:$Q$103,IF('thong tin khach hang'!$B$3="Nam",2,3),0)/12*P542</f>
        <v>0</v>
      </c>
      <c r="K542" s="2" t="n">
        <v>20000</v>
      </c>
      <c r="L542" s="31" t="n">
        <f aca="false">ROUND($L$1*(E542+I542-J542-K542),0)</f>
        <v>690641826</v>
      </c>
      <c r="M542" s="31" t="n">
        <f aca="false">E542+I542-J542-K542+L542</f>
        <v>122838513642.33</v>
      </c>
      <c r="N542" s="32" t="n">
        <f aca="false">HLOOKUP(ROUND(AVERAGE(M530:M541)/10^6,0),Assumption!$B$2:$E$3,2,1)*MAX((AVERAGE(M530:M541)-250*10^6),0)</f>
        <v>684301550.746102</v>
      </c>
      <c r="O542" s="31" t="n">
        <f aca="false">M542+N542</f>
        <v>123522815193.076</v>
      </c>
      <c r="P542" s="31" t="n">
        <f aca="false">IF(A542=1,SA,MAX(0,SA-M541))</f>
        <v>0</v>
      </c>
      <c r="S542" s="2" t="n">
        <v>0</v>
      </c>
      <c r="T542" s="2" t="n">
        <v>0</v>
      </c>
      <c r="U542" s="2" t="n">
        <v>0</v>
      </c>
      <c r="V542" s="33" t="n">
        <v>1</v>
      </c>
    </row>
    <row r="543" customFormat="false" ht="15.75" hidden="false" customHeight="true" outlineLevel="0" collapsed="false">
      <c r="A543" s="2" t="n">
        <v>541</v>
      </c>
      <c r="B543" s="2" t="n">
        <v>46</v>
      </c>
      <c r="C543" s="2" t="n">
        <f aca="false">A543-(B543-1)*12</f>
        <v>1</v>
      </c>
      <c r="D543" s="2" t="n">
        <f aca="false">'thong tin khach hang'!$B$4+B543-1</f>
        <v>47</v>
      </c>
      <c r="E543" s="31" t="n">
        <f aca="false">IF(A543=1,0,O542)</f>
        <v>123522815193.076</v>
      </c>
      <c r="F543" s="2" t="n">
        <f aca="true">TP*VLOOKUP('thong tin khach hang'!$E$10,$X$2:$Z$5,3,0)*OFFSET($S543,0,VLOOKUP('thong tin khach hang'!$E$10,$X$2:$Z$5,2,0))</f>
        <v>30000000</v>
      </c>
      <c r="G543" s="2" t="n">
        <f aca="true">EP*VLOOKUP('thong tin khach hang'!$E$10,$X$2:$Z$5,3,0)*OFFSET($S543,0,VLOOKUP('thong tin khach hang'!$E$10,$X$2:$Z$5,2,0))</f>
        <v>30000000</v>
      </c>
      <c r="H543" s="2" t="n">
        <f aca="false">F543*HLOOKUP(B543,Assumption!$A$10:$G$12,2,1)+G543*HLOOKUP(B543,Assumption!$A$10:$G$12,3,1)</f>
        <v>1500000</v>
      </c>
      <c r="I543" s="2" t="n">
        <f aca="false">F543+G543-H543</f>
        <v>58500000</v>
      </c>
      <c r="J543" s="32" t="n">
        <f aca="false">VLOOKUP(D543,Assumption!$O$3:$Q$103,IF('thong tin khach hang'!$B$3="Nam",2,3),0)/12*P543</f>
        <v>0</v>
      </c>
      <c r="K543" s="2" t="n">
        <v>20000</v>
      </c>
      <c r="L543" s="31" t="n">
        <f aca="false">ROUND($L$1*(E543+I543-J543-K543),0)</f>
        <v>698746610</v>
      </c>
      <c r="M543" s="31" t="n">
        <f aca="false">E543+I543-J543-K543+L543</f>
        <v>124280041803.076</v>
      </c>
      <c r="N543" s="32" t="n">
        <f aca="false">HLOOKUP(ROUND(AVERAGE(M531:M542)/10^6,0),Assumption!$B$2:$E$3,2,1)*MAX((AVERAGE(M531:M542)-250*10^6),0)</f>
        <v>692048960.892139</v>
      </c>
      <c r="O543" s="31" t="n">
        <f aca="false">M543+N543</f>
        <v>124972090763.969</v>
      </c>
      <c r="P543" s="31" t="n">
        <f aca="false">IF(A543=1,SA,MAX(0,SA-M542))</f>
        <v>0</v>
      </c>
      <c r="S543" s="2" t="n">
        <v>1</v>
      </c>
      <c r="T543" s="2" t="n">
        <v>1</v>
      </c>
      <c r="U543" s="2" t="n">
        <v>1</v>
      </c>
      <c r="V543" s="33" t="n">
        <v>1</v>
      </c>
    </row>
    <row r="544" customFormat="false" ht="15.75" hidden="false" customHeight="true" outlineLevel="0" collapsed="false">
      <c r="A544" s="2" t="n">
        <v>542</v>
      </c>
      <c r="B544" s="2" t="n">
        <v>46</v>
      </c>
      <c r="C544" s="2" t="n">
        <f aca="false">A544-(B544-1)*12</f>
        <v>2</v>
      </c>
      <c r="D544" s="2" t="n">
        <f aca="false">'thong tin khach hang'!$B$4+B544-1</f>
        <v>47</v>
      </c>
      <c r="E544" s="31" t="n">
        <f aca="false">IF(A544=1,0,O543)</f>
        <v>124972090763.969</v>
      </c>
      <c r="F544" s="2" t="n">
        <f aca="true">TP*VLOOKUP('thong tin khach hang'!$E$10,$X$2:$Z$5,3,0)*OFFSET($S544,0,VLOOKUP('thong tin khach hang'!$E$10,$X$2:$Z$5,2,0))</f>
        <v>0</v>
      </c>
      <c r="G544" s="2" t="n">
        <f aca="true">EP*VLOOKUP('thong tin khach hang'!$E$10,$X$2:$Z$5,3,0)*OFFSET($S544,0,VLOOKUP('thong tin khach hang'!$E$10,$X$2:$Z$5,2,0))</f>
        <v>0</v>
      </c>
      <c r="H544" s="2" t="n">
        <f aca="false">F544*HLOOKUP(B544,Assumption!$A$10:$G$12,2,1)+G544*HLOOKUP(B544,Assumption!$A$10:$G$12,3,1)</f>
        <v>0</v>
      </c>
      <c r="I544" s="2" t="n">
        <f aca="false">F544+G544-H544</f>
        <v>0</v>
      </c>
      <c r="J544" s="32" t="n">
        <f aca="false">VLOOKUP(D544,Assumption!$O$3:$Q$103,IF('thong tin khach hang'!$B$3="Nam",2,3),0)/12*P544</f>
        <v>0</v>
      </c>
      <c r="K544" s="2" t="n">
        <v>20000</v>
      </c>
      <c r="L544" s="31" t="n">
        <f aca="false">ROUND($L$1*(E544+I544-J544-K544),0)</f>
        <v>706610257</v>
      </c>
      <c r="M544" s="31" t="n">
        <f aca="false">E544+I544-J544-K544+L544</f>
        <v>125678681020.969</v>
      </c>
      <c r="N544" s="32" t="n">
        <f aca="false">HLOOKUP(ROUND(AVERAGE(M532:M543)/10^6,0),Assumption!$B$2:$E$3,2,1)*MAX((AVERAGE(M532:M543)-250*10^6),0)</f>
        <v>699883672.033716</v>
      </c>
      <c r="O544" s="31" t="n">
        <f aca="false">M544+N544</f>
        <v>126378564693.002</v>
      </c>
      <c r="P544" s="31" t="n">
        <f aca="false">IF(A544=1,SA,MAX(0,SA-M543))</f>
        <v>0</v>
      </c>
      <c r="S544" s="2" t="n">
        <v>0</v>
      </c>
      <c r="T544" s="2" t="n">
        <v>0</v>
      </c>
      <c r="U544" s="2" t="n">
        <v>0</v>
      </c>
      <c r="V544" s="33" t="n">
        <v>1</v>
      </c>
    </row>
    <row r="545" customFormat="false" ht="15.75" hidden="false" customHeight="true" outlineLevel="0" collapsed="false">
      <c r="A545" s="2" t="n">
        <v>543</v>
      </c>
      <c r="B545" s="2" t="n">
        <v>46</v>
      </c>
      <c r="C545" s="2" t="n">
        <f aca="false">A545-(B545-1)*12</f>
        <v>3</v>
      </c>
      <c r="D545" s="2" t="n">
        <f aca="false">'thong tin khach hang'!$B$4+B545-1</f>
        <v>47</v>
      </c>
      <c r="E545" s="31" t="n">
        <f aca="false">IF(A545=1,0,O544)</f>
        <v>126378564693.002</v>
      </c>
      <c r="F545" s="2" t="n">
        <f aca="true">TP*VLOOKUP('thong tin khach hang'!$E$10,$X$2:$Z$5,3,0)*OFFSET($S545,0,VLOOKUP('thong tin khach hang'!$E$10,$X$2:$Z$5,2,0))</f>
        <v>0</v>
      </c>
      <c r="G545" s="2" t="n">
        <f aca="true">EP*VLOOKUP('thong tin khach hang'!$E$10,$X$2:$Z$5,3,0)*OFFSET($S545,0,VLOOKUP('thong tin khach hang'!$E$10,$X$2:$Z$5,2,0))</f>
        <v>0</v>
      </c>
      <c r="H545" s="2" t="n">
        <f aca="false">F545*HLOOKUP(B545,Assumption!$A$10:$G$12,2,1)+G545*HLOOKUP(B545,Assumption!$A$10:$G$12,3,1)</f>
        <v>0</v>
      </c>
      <c r="I545" s="2" t="n">
        <f aca="false">F545+G545-H545</f>
        <v>0</v>
      </c>
      <c r="J545" s="32" t="n">
        <f aca="false">VLOOKUP(D545,Assumption!$O$3:$Q$103,IF('thong tin khach hang'!$B$3="Nam",2,3),0)/12*P545</f>
        <v>0</v>
      </c>
      <c r="K545" s="2" t="n">
        <v>20000</v>
      </c>
      <c r="L545" s="31" t="n">
        <f aca="false">ROUND($L$1*(E545+I545-J545-K545),0)</f>
        <v>714562666</v>
      </c>
      <c r="M545" s="31" t="n">
        <f aca="false">E545+I545-J545-K545+L545</f>
        <v>127093107359.002</v>
      </c>
      <c r="N545" s="32" t="n">
        <f aca="false">HLOOKUP(ROUND(AVERAGE(M533:M544)/10^6,0),Assumption!$B$2:$E$3,2,1)*MAX((AVERAGE(M533:M544)-250*10^6),0)</f>
        <v>707806667.914046</v>
      </c>
      <c r="O545" s="31" t="n">
        <f aca="false">M545+N545</f>
        <v>127800914026.916</v>
      </c>
      <c r="P545" s="31" t="n">
        <f aca="false">IF(A545=1,SA,MAX(0,SA-M544))</f>
        <v>0</v>
      </c>
      <c r="S545" s="2" t="n">
        <v>0</v>
      </c>
      <c r="T545" s="2" t="n">
        <v>0</v>
      </c>
      <c r="U545" s="2" t="n">
        <v>0</v>
      </c>
      <c r="V545" s="33" t="n">
        <v>1</v>
      </c>
    </row>
    <row r="546" customFormat="false" ht="15.75" hidden="false" customHeight="true" outlineLevel="0" collapsed="false">
      <c r="A546" s="2" t="n">
        <v>544</v>
      </c>
      <c r="B546" s="2" t="n">
        <v>46</v>
      </c>
      <c r="C546" s="2" t="n">
        <f aca="false">A546-(B546-1)*12</f>
        <v>4</v>
      </c>
      <c r="D546" s="2" t="n">
        <f aca="false">'thong tin khach hang'!$B$4+B546-1</f>
        <v>47</v>
      </c>
      <c r="E546" s="31" t="n">
        <f aca="false">IF(A546=1,0,O545)</f>
        <v>127800914026.916</v>
      </c>
      <c r="F546" s="2" t="n">
        <f aca="true">TP*VLOOKUP('thong tin khach hang'!$E$10,$X$2:$Z$5,3,0)*OFFSET($S546,0,VLOOKUP('thong tin khach hang'!$E$10,$X$2:$Z$5,2,0))</f>
        <v>0</v>
      </c>
      <c r="G546" s="2" t="n">
        <f aca="true">EP*VLOOKUP('thong tin khach hang'!$E$10,$X$2:$Z$5,3,0)*OFFSET($S546,0,VLOOKUP('thong tin khach hang'!$E$10,$X$2:$Z$5,2,0))</f>
        <v>0</v>
      </c>
      <c r="H546" s="2" t="n">
        <f aca="false">F546*HLOOKUP(B546,Assumption!$A$10:$G$12,2,1)+G546*HLOOKUP(B546,Assumption!$A$10:$G$12,3,1)</f>
        <v>0</v>
      </c>
      <c r="I546" s="2" t="n">
        <f aca="false">F546+G546-H546</f>
        <v>0</v>
      </c>
      <c r="J546" s="32" t="n">
        <f aca="false">VLOOKUP(D546,Assumption!$O$3:$Q$103,IF('thong tin khach hang'!$B$3="Nam",2,3),0)/12*P546</f>
        <v>0</v>
      </c>
      <c r="K546" s="2" t="n">
        <v>20000</v>
      </c>
      <c r="L546" s="31" t="n">
        <f aca="false">ROUND($L$1*(E546+I546-J546-K546),0)</f>
        <v>722604835</v>
      </c>
      <c r="M546" s="31" t="n">
        <f aca="false">E546+I546-J546-K546+L546</f>
        <v>128523498861.916</v>
      </c>
      <c r="N546" s="32" t="n">
        <f aca="false">HLOOKUP(ROUND(AVERAGE(M534:M545)/10^6,0),Assumption!$B$2:$E$3,2,1)*MAX((AVERAGE(M534:M545)-250*10^6),0)</f>
        <v>715818943.36229</v>
      </c>
      <c r="O546" s="31" t="n">
        <f aca="false">M546+N546</f>
        <v>129239317805.279</v>
      </c>
      <c r="P546" s="31" t="n">
        <f aca="false">IF(A546=1,SA,MAX(0,SA-M545))</f>
        <v>0</v>
      </c>
      <c r="S546" s="2" t="n">
        <v>0</v>
      </c>
      <c r="T546" s="2" t="n">
        <v>0</v>
      </c>
      <c r="U546" s="2" t="n">
        <v>1</v>
      </c>
      <c r="V546" s="33" t="n">
        <v>1</v>
      </c>
    </row>
    <row r="547" customFormat="false" ht="15.75" hidden="false" customHeight="true" outlineLevel="0" collapsed="false">
      <c r="A547" s="2" t="n">
        <v>545</v>
      </c>
      <c r="B547" s="2" t="n">
        <v>46</v>
      </c>
      <c r="C547" s="2" t="n">
        <f aca="false">A547-(B547-1)*12</f>
        <v>5</v>
      </c>
      <c r="D547" s="2" t="n">
        <f aca="false">'thong tin khach hang'!$B$4+B547-1</f>
        <v>47</v>
      </c>
      <c r="E547" s="31" t="n">
        <f aca="false">IF(A547=1,0,O546)</f>
        <v>129239317805.279</v>
      </c>
      <c r="F547" s="2" t="n">
        <f aca="true">TP*VLOOKUP('thong tin khach hang'!$E$10,$X$2:$Z$5,3,0)*OFFSET($S547,0,VLOOKUP('thong tin khach hang'!$E$10,$X$2:$Z$5,2,0))</f>
        <v>0</v>
      </c>
      <c r="G547" s="2" t="n">
        <f aca="true">EP*VLOOKUP('thong tin khach hang'!$E$10,$X$2:$Z$5,3,0)*OFFSET($S547,0,VLOOKUP('thong tin khach hang'!$E$10,$X$2:$Z$5,2,0))</f>
        <v>0</v>
      </c>
      <c r="H547" s="2" t="n">
        <f aca="false">F547*HLOOKUP(B547,Assumption!$A$10:$G$12,2,1)+G547*HLOOKUP(B547,Assumption!$A$10:$G$12,3,1)</f>
        <v>0</v>
      </c>
      <c r="I547" s="2" t="n">
        <f aca="false">F547+G547-H547</f>
        <v>0</v>
      </c>
      <c r="J547" s="32" t="n">
        <f aca="false">VLOOKUP(D547,Assumption!$O$3:$Q$103,IF('thong tin khach hang'!$B$3="Nam",2,3),0)/12*P547</f>
        <v>0</v>
      </c>
      <c r="K547" s="2" t="n">
        <v>20000</v>
      </c>
      <c r="L547" s="31" t="n">
        <f aca="false">ROUND($L$1*(E547+I547-J547-K547),0)</f>
        <v>730737780</v>
      </c>
      <c r="M547" s="31" t="n">
        <f aca="false">E547+I547-J547-K547+L547</f>
        <v>129970035585.279</v>
      </c>
      <c r="N547" s="32" t="n">
        <f aca="false">HLOOKUP(ROUND(AVERAGE(M535:M546)/10^6,0),Assumption!$B$2:$E$3,2,1)*MAX((AVERAGE(M535:M546)-250*10^6),0)</f>
        <v>723921504.416436</v>
      </c>
      <c r="O547" s="31" t="n">
        <f aca="false">M547+N547</f>
        <v>130693957089.695</v>
      </c>
      <c r="P547" s="31" t="n">
        <f aca="false">IF(A547=1,SA,MAX(0,SA-M546))</f>
        <v>0</v>
      </c>
      <c r="S547" s="2" t="n">
        <v>0</v>
      </c>
      <c r="T547" s="2" t="n">
        <v>0</v>
      </c>
      <c r="U547" s="2" t="n">
        <v>0</v>
      </c>
      <c r="V547" s="33" t="n">
        <v>1</v>
      </c>
    </row>
    <row r="548" customFormat="false" ht="15.75" hidden="false" customHeight="true" outlineLevel="0" collapsed="false">
      <c r="A548" s="2" t="n">
        <v>546</v>
      </c>
      <c r="B548" s="2" t="n">
        <v>46</v>
      </c>
      <c r="C548" s="2" t="n">
        <f aca="false">A548-(B548-1)*12</f>
        <v>6</v>
      </c>
      <c r="D548" s="2" t="n">
        <f aca="false">'thong tin khach hang'!$B$4+B548-1</f>
        <v>47</v>
      </c>
      <c r="E548" s="31" t="n">
        <f aca="false">IF(A548=1,0,O547)</f>
        <v>130693957089.695</v>
      </c>
      <c r="F548" s="2" t="n">
        <f aca="true">TP*VLOOKUP('thong tin khach hang'!$E$10,$X$2:$Z$5,3,0)*OFFSET($S548,0,VLOOKUP('thong tin khach hang'!$E$10,$X$2:$Z$5,2,0))</f>
        <v>0</v>
      </c>
      <c r="G548" s="2" t="n">
        <f aca="true">EP*VLOOKUP('thong tin khach hang'!$E$10,$X$2:$Z$5,3,0)*OFFSET($S548,0,VLOOKUP('thong tin khach hang'!$E$10,$X$2:$Z$5,2,0))</f>
        <v>0</v>
      </c>
      <c r="H548" s="2" t="n">
        <f aca="false">F548*HLOOKUP(B548,Assumption!$A$10:$G$12,2,1)+G548*HLOOKUP(B548,Assumption!$A$10:$G$12,3,1)</f>
        <v>0</v>
      </c>
      <c r="I548" s="2" t="n">
        <f aca="false">F548+G548-H548</f>
        <v>0</v>
      </c>
      <c r="J548" s="32" t="n">
        <f aca="false">VLOOKUP(D548,Assumption!$O$3:$Q$103,IF('thong tin khach hang'!$B$3="Nam",2,3),0)/12*P548</f>
        <v>0</v>
      </c>
      <c r="K548" s="2" t="n">
        <v>20000</v>
      </c>
      <c r="L548" s="31" t="n">
        <f aca="false">ROUND($L$1*(E548+I548-J548-K548),0)</f>
        <v>738962522</v>
      </c>
      <c r="M548" s="31" t="n">
        <f aca="false">E548+I548-J548-K548+L548</f>
        <v>131432899611.695</v>
      </c>
      <c r="N548" s="32" t="n">
        <f aca="false">HLOOKUP(ROUND(AVERAGE(M536:M547)/10^6,0),Assumption!$B$2:$E$3,2,1)*MAX((AVERAGE(M536:M547)-250*10^6),0)</f>
        <v>732115368.452385</v>
      </c>
      <c r="O548" s="31" t="n">
        <f aca="false">M548+N548</f>
        <v>132165014980.147</v>
      </c>
      <c r="P548" s="31" t="n">
        <f aca="false">IF(A548=1,SA,MAX(0,SA-M547))</f>
        <v>0</v>
      </c>
      <c r="S548" s="2" t="n">
        <v>0</v>
      </c>
      <c r="T548" s="2" t="n">
        <v>0</v>
      </c>
      <c r="U548" s="2" t="n">
        <v>0</v>
      </c>
      <c r="V548" s="33" t="n">
        <v>1</v>
      </c>
    </row>
    <row r="549" customFormat="false" ht="15.75" hidden="false" customHeight="true" outlineLevel="0" collapsed="false">
      <c r="A549" s="2" t="n">
        <v>547</v>
      </c>
      <c r="B549" s="2" t="n">
        <v>46</v>
      </c>
      <c r="C549" s="2" t="n">
        <f aca="false">A549-(B549-1)*12</f>
        <v>7</v>
      </c>
      <c r="D549" s="2" t="n">
        <f aca="false">'thong tin khach hang'!$B$4+B549-1</f>
        <v>47</v>
      </c>
      <c r="E549" s="31" t="n">
        <f aca="false">IF(A549=1,0,O548)</f>
        <v>132165014980.147</v>
      </c>
      <c r="F549" s="2" t="n">
        <f aca="true">TP*VLOOKUP('thong tin khach hang'!$E$10,$X$2:$Z$5,3,0)*OFFSET($S549,0,VLOOKUP('thong tin khach hang'!$E$10,$X$2:$Z$5,2,0))</f>
        <v>0</v>
      </c>
      <c r="G549" s="2" t="n">
        <f aca="true">EP*VLOOKUP('thong tin khach hang'!$E$10,$X$2:$Z$5,3,0)*OFFSET($S549,0,VLOOKUP('thong tin khach hang'!$E$10,$X$2:$Z$5,2,0))</f>
        <v>0</v>
      </c>
      <c r="H549" s="2" t="n">
        <f aca="false">F549*HLOOKUP(B549,Assumption!$A$10:$G$12,2,1)+G549*HLOOKUP(B549,Assumption!$A$10:$G$12,3,1)</f>
        <v>0</v>
      </c>
      <c r="I549" s="2" t="n">
        <f aca="false">F549+G549-H549</f>
        <v>0</v>
      </c>
      <c r="J549" s="32" t="n">
        <f aca="false">VLOOKUP(D549,Assumption!$O$3:$Q$103,IF('thong tin khach hang'!$B$3="Nam",2,3),0)/12*P549</f>
        <v>0</v>
      </c>
      <c r="K549" s="2" t="n">
        <v>20000</v>
      </c>
      <c r="L549" s="31" t="n">
        <f aca="false">ROUND($L$1*(E549+I549-J549-K549),0)</f>
        <v>747280097</v>
      </c>
      <c r="M549" s="31" t="n">
        <f aca="false">E549+I549-J549-K549+L549</f>
        <v>132912275077.147</v>
      </c>
      <c r="N549" s="32" t="n">
        <f aca="false">HLOOKUP(ROUND(AVERAGE(M537:M548)/10^6,0),Assumption!$B$2:$E$3,2,1)*MAX((AVERAGE(M537:M548)-250*10^6),0)</f>
        <v>740401564.309737</v>
      </c>
      <c r="O549" s="31" t="n">
        <f aca="false">M549+N549</f>
        <v>133652676641.457</v>
      </c>
      <c r="P549" s="31" t="n">
        <f aca="false">IF(A549=1,SA,MAX(0,SA-M548))</f>
        <v>0</v>
      </c>
      <c r="S549" s="2" t="n">
        <v>0</v>
      </c>
      <c r="T549" s="2" t="n">
        <v>1</v>
      </c>
      <c r="U549" s="2" t="n">
        <v>1</v>
      </c>
      <c r="V549" s="33" t="n">
        <v>1</v>
      </c>
    </row>
    <row r="550" customFormat="false" ht="15.75" hidden="false" customHeight="true" outlineLevel="0" collapsed="false">
      <c r="A550" s="2" t="n">
        <v>548</v>
      </c>
      <c r="B550" s="2" t="n">
        <v>46</v>
      </c>
      <c r="C550" s="2" t="n">
        <f aca="false">A550-(B550-1)*12</f>
        <v>8</v>
      </c>
      <c r="D550" s="2" t="n">
        <f aca="false">'thong tin khach hang'!$B$4+B550-1</f>
        <v>47</v>
      </c>
      <c r="E550" s="31" t="n">
        <f aca="false">IF(A550=1,0,O549)</f>
        <v>133652676641.457</v>
      </c>
      <c r="F550" s="2" t="n">
        <f aca="true">TP*VLOOKUP('thong tin khach hang'!$E$10,$X$2:$Z$5,3,0)*OFFSET($S550,0,VLOOKUP('thong tin khach hang'!$E$10,$X$2:$Z$5,2,0))</f>
        <v>0</v>
      </c>
      <c r="G550" s="2" t="n">
        <f aca="true">EP*VLOOKUP('thong tin khach hang'!$E$10,$X$2:$Z$5,3,0)*OFFSET($S550,0,VLOOKUP('thong tin khach hang'!$E$10,$X$2:$Z$5,2,0))</f>
        <v>0</v>
      </c>
      <c r="H550" s="2" t="n">
        <f aca="false">F550*HLOOKUP(B550,Assumption!$A$10:$G$12,2,1)+G550*HLOOKUP(B550,Assumption!$A$10:$G$12,3,1)</f>
        <v>0</v>
      </c>
      <c r="I550" s="2" t="n">
        <f aca="false">F550+G550-H550</f>
        <v>0</v>
      </c>
      <c r="J550" s="32" t="n">
        <f aca="false">VLOOKUP(D550,Assumption!$O$3:$Q$103,IF('thong tin khach hang'!$B$3="Nam",2,3),0)/12*P550</f>
        <v>0</v>
      </c>
      <c r="K550" s="2" t="n">
        <v>20000</v>
      </c>
      <c r="L550" s="31" t="n">
        <f aca="false">ROUND($L$1*(E550+I550-J550-K550),0)</f>
        <v>755691552</v>
      </c>
      <c r="M550" s="31" t="n">
        <f aca="false">E550+I550-J550-K550+L550</f>
        <v>134408348193.457</v>
      </c>
      <c r="N550" s="32" t="n">
        <f aca="false">HLOOKUP(ROUND(AVERAGE(M538:M549)/10^6,0),Assumption!$B$2:$E$3,2,1)*MAX((AVERAGE(M538:M549)-250*10^6),0)</f>
        <v>748781132.421296</v>
      </c>
      <c r="O550" s="31" t="n">
        <f aca="false">M550+N550</f>
        <v>135157129325.878</v>
      </c>
      <c r="P550" s="31" t="n">
        <f aca="false">IF(A550=1,SA,MAX(0,SA-M549))</f>
        <v>0</v>
      </c>
      <c r="S550" s="2" t="n">
        <v>0</v>
      </c>
      <c r="T550" s="2" t="n">
        <v>0</v>
      </c>
      <c r="U550" s="2" t="n">
        <v>0</v>
      </c>
      <c r="V550" s="33" t="n">
        <v>1</v>
      </c>
    </row>
    <row r="551" customFormat="false" ht="15.75" hidden="false" customHeight="true" outlineLevel="0" collapsed="false">
      <c r="A551" s="2" t="n">
        <v>549</v>
      </c>
      <c r="B551" s="2" t="n">
        <v>46</v>
      </c>
      <c r="C551" s="2" t="n">
        <f aca="false">A551-(B551-1)*12</f>
        <v>9</v>
      </c>
      <c r="D551" s="2" t="n">
        <f aca="false">'thong tin khach hang'!$B$4+B551-1</f>
        <v>47</v>
      </c>
      <c r="E551" s="31" t="n">
        <f aca="false">IF(A551=1,0,O550)</f>
        <v>135157129325.878</v>
      </c>
      <c r="F551" s="2" t="n">
        <f aca="true">TP*VLOOKUP('thong tin khach hang'!$E$10,$X$2:$Z$5,3,0)*OFFSET($S551,0,VLOOKUP('thong tin khach hang'!$E$10,$X$2:$Z$5,2,0))</f>
        <v>0</v>
      </c>
      <c r="G551" s="2" t="n">
        <f aca="true">EP*VLOOKUP('thong tin khach hang'!$E$10,$X$2:$Z$5,3,0)*OFFSET($S551,0,VLOOKUP('thong tin khach hang'!$E$10,$X$2:$Z$5,2,0))</f>
        <v>0</v>
      </c>
      <c r="H551" s="2" t="n">
        <f aca="false">F551*HLOOKUP(B551,Assumption!$A$10:$G$12,2,1)+G551*HLOOKUP(B551,Assumption!$A$10:$G$12,3,1)</f>
        <v>0</v>
      </c>
      <c r="I551" s="2" t="n">
        <f aca="false">F551+G551-H551</f>
        <v>0</v>
      </c>
      <c r="J551" s="32" t="n">
        <f aca="false">VLOOKUP(D551,Assumption!$O$3:$Q$103,IF('thong tin khach hang'!$B$3="Nam",2,3),0)/12*P551</f>
        <v>0</v>
      </c>
      <c r="K551" s="2" t="n">
        <v>20000</v>
      </c>
      <c r="L551" s="31" t="n">
        <f aca="false">ROUND($L$1*(E551+I551-J551-K551),0)</f>
        <v>764197946</v>
      </c>
      <c r="M551" s="31" t="n">
        <f aca="false">E551+I551-J551-K551+L551</f>
        <v>135921307271.878</v>
      </c>
      <c r="N551" s="32" t="n">
        <f aca="false">HLOOKUP(ROUND(AVERAGE(M539:M550)/10^6,0),Assumption!$B$2:$E$3,2,1)*MAX((AVERAGE(M539:M550)-250*10^6),0)</f>
        <v>757255124.943288</v>
      </c>
      <c r="O551" s="31" t="n">
        <f aca="false">M551+N551</f>
        <v>136678562396.822</v>
      </c>
      <c r="P551" s="31" t="n">
        <f aca="false">IF(A551=1,SA,MAX(0,SA-M550))</f>
        <v>0</v>
      </c>
      <c r="S551" s="2" t="n">
        <v>0</v>
      </c>
      <c r="T551" s="2" t="n">
        <v>0</v>
      </c>
      <c r="U551" s="2" t="n">
        <v>0</v>
      </c>
      <c r="V551" s="33" t="n">
        <v>1</v>
      </c>
    </row>
    <row r="552" customFormat="false" ht="15.75" hidden="false" customHeight="true" outlineLevel="0" collapsed="false">
      <c r="A552" s="2" t="n">
        <v>550</v>
      </c>
      <c r="B552" s="2" t="n">
        <v>46</v>
      </c>
      <c r="C552" s="2" t="n">
        <f aca="false">A552-(B552-1)*12</f>
        <v>10</v>
      </c>
      <c r="D552" s="2" t="n">
        <f aca="false">'thong tin khach hang'!$B$4+B552-1</f>
        <v>47</v>
      </c>
      <c r="E552" s="31" t="n">
        <f aca="false">IF(A552=1,0,O551)</f>
        <v>136678562396.822</v>
      </c>
      <c r="F552" s="2" t="n">
        <f aca="true">TP*VLOOKUP('thong tin khach hang'!$E$10,$X$2:$Z$5,3,0)*OFFSET($S552,0,VLOOKUP('thong tin khach hang'!$E$10,$X$2:$Z$5,2,0))</f>
        <v>0</v>
      </c>
      <c r="G552" s="2" t="n">
        <f aca="true">EP*VLOOKUP('thong tin khach hang'!$E$10,$X$2:$Z$5,3,0)*OFFSET($S552,0,VLOOKUP('thong tin khach hang'!$E$10,$X$2:$Z$5,2,0))</f>
        <v>0</v>
      </c>
      <c r="H552" s="2" t="n">
        <f aca="false">F552*HLOOKUP(B552,Assumption!$A$10:$G$12,2,1)+G552*HLOOKUP(B552,Assumption!$A$10:$G$12,3,1)</f>
        <v>0</v>
      </c>
      <c r="I552" s="2" t="n">
        <f aca="false">F552+G552-H552</f>
        <v>0</v>
      </c>
      <c r="J552" s="32" t="n">
        <f aca="false">VLOOKUP(D552,Assumption!$O$3:$Q$103,IF('thong tin khach hang'!$B$3="Nam",2,3),0)/12*P552</f>
        <v>0</v>
      </c>
      <c r="K552" s="2" t="n">
        <v>20000</v>
      </c>
      <c r="L552" s="31" t="n">
        <f aca="false">ROUND($L$1*(E552+I552-J552-K552),0)</f>
        <v>772800350</v>
      </c>
      <c r="M552" s="31" t="n">
        <f aca="false">E552+I552-J552-K552+L552</f>
        <v>137451342746.822</v>
      </c>
      <c r="N552" s="32" t="n">
        <f aca="false">HLOOKUP(ROUND(AVERAGE(M540:M551)/10^6,0),Assumption!$B$2:$E$3,2,1)*MAX((AVERAGE(M540:M551)-250*10^6),0)</f>
        <v>765824605.888815</v>
      </c>
      <c r="O552" s="31" t="n">
        <f aca="false">M552+N552</f>
        <v>138217167352.711</v>
      </c>
      <c r="P552" s="31" t="n">
        <f aca="false">IF(A552=1,SA,MAX(0,SA-M551))</f>
        <v>0</v>
      </c>
      <c r="S552" s="2" t="n">
        <v>0</v>
      </c>
      <c r="T552" s="2" t="n">
        <v>0</v>
      </c>
      <c r="U552" s="2" t="n">
        <v>1</v>
      </c>
      <c r="V552" s="33" t="n">
        <v>1</v>
      </c>
    </row>
    <row r="553" customFormat="false" ht="15.75" hidden="false" customHeight="true" outlineLevel="0" collapsed="false">
      <c r="A553" s="2" t="n">
        <v>551</v>
      </c>
      <c r="B553" s="2" t="n">
        <v>46</v>
      </c>
      <c r="C553" s="2" t="n">
        <f aca="false">A553-(B553-1)*12</f>
        <v>11</v>
      </c>
      <c r="D553" s="2" t="n">
        <f aca="false">'thong tin khach hang'!$B$4+B553-1</f>
        <v>47</v>
      </c>
      <c r="E553" s="31" t="n">
        <f aca="false">IF(A553=1,0,O552)</f>
        <v>138217167352.711</v>
      </c>
      <c r="F553" s="2" t="n">
        <f aca="true">TP*VLOOKUP('thong tin khach hang'!$E$10,$X$2:$Z$5,3,0)*OFFSET($S553,0,VLOOKUP('thong tin khach hang'!$E$10,$X$2:$Z$5,2,0))</f>
        <v>0</v>
      </c>
      <c r="G553" s="2" t="n">
        <f aca="true">EP*VLOOKUP('thong tin khach hang'!$E$10,$X$2:$Z$5,3,0)*OFFSET($S553,0,VLOOKUP('thong tin khach hang'!$E$10,$X$2:$Z$5,2,0))</f>
        <v>0</v>
      </c>
      <c r="H553" s="2" t="n">
        <f aca="false">F553*HLOOKUP(B553,Assumption!$A$10:$G$12,2,1)+G553*HLOOKUP(B553,Assumption!$A$10:$G$12,3,1)</f>
        <v>0</v>
      </c>
      <c r="I553" s="2" t="n">
        <f aca="false">F553+G553-H553</f>
        <v>0</v>
      </c>
      <c r="J553" s="32" t="n">
        <f aca="false">VLOOKUP(D553,Assumption!$O$3:$Q$103,IF('thong tin khach hang'!$B$3="Nam",2,3),0)/12*P553</f>
        <v>0</v>
      </c>
      <c r="K553" s="2" t="n">
        <v>20000</v>
      </c>
      <c r="L553" s="31" t="n">
        <f aca="false">ROUND($L$1*(E553+I553-J553-K553),0)</f>
        <v>781499846</v>
      </c>
      <c r="M553" s="31" t="n">
        <f aca="false">E553+I553-J553-K553+L553</f>
        <v>138998647198.711</v>
      </c>
      <c r="N553" s="32" t="n">
        <f aca="false">HLOOKUP(ROUND(AVERAGE(M541:M552)/10^6,0),Assumption!$B$2:$E$3,2,1)*MAX((AVERAGE(M541:M552)-250*10^6),0)</f>
        <v>774490651.260544</v>
      </c>
      <c r="O553" s="31" t="n">
        <f aca="false">M553+N553</f>
        <v>139773137849.971</v>
      </c>
      <c r="P553" s="31" t="n">
        <f aca="false">IF(A553=1,SA,MAX(0,SA-M552))</f>
        <v>0</v>
      </c>
      <c r="S553" s="2" t="n">
        <v>0</v>
      </c>
      <c r="T553" s="2" t="n">
        <v>0</v>
      </c>
      <c r="U553" s="2" t="n">
        <v>0</v>
      </c>
      <c r="V553" s="33" t="n">
        <v>1</v>
      </c>
    </row>
    <row r="554" customFormat="false" ht="15.75" hidden="false" customHeight="true" outlineLevel="0" collapsed="false">
      <c r="A554" s="2" t="n">
        <v>552</v>
      </c>
      <c r="B554" s="2" t="n">
        <v>46</v>
      </c>
      <c r="C554" s="2" t="n">
        <f aca="false">A554-(B554-1)*12</f>
        <v>12</v>
      </c>
      <c r="D554" s="2" t="n">
        <f aca="false">'thong tin khach hang'!$B$4+B554-1</f>
        <v>47</v>
      </c>
      <c r="E554" s="31" t="n">
        <f aca="false">IF(A554=1,0,O553)</f>
        <v>139773137849.971</v>
      </c>
      <c r="F554" s="2" t="n">
        <f aca="true">TP*VLOOKUP('thong tin khach hang'!$E$10,$X$2:$Z$5,3,0)*OFFSET($S554,0,VLOOKUP('thong tin khach hang'!$E$10,$X$2:$Z$5,2,0))</f>
        <v>0</v>
      </c>
      <c r="G554" s="2" t="n">
        <f aca="true">EP*VLOOKUP('thong tin khach hang'!$E$10,$X$2:$Z$5,3,0)*OFFSET($S554,0,VLOOKUP('thong tin khach hang'!$E$10,$X$2:$Z$5,2,0))</f>
        <v>0</v>
      </c>
      <c r="H554" s="2" t="n">
        <f aca="false">F554*HLOOKUP(B554,Assumption!$A$10:$G$12,2,1)+G554*HLOOKUP(B554,Assumption!$A$10:$G$12,3,1)</f>
        <v>0</v>
      </c>
      <c r="I554" s="2" t="n">
        <f aca="false">F554+G554-H554</f>
        <v>0</v>
      </c>
      <c r="J554" s="32" t="n">
        <f aca="false">VLOOKUP(D554,Assumption!$O$3:$Q$103,IF('thong tin khach hang'!$B$3="Nam",2,3),0)/12*P554</f>
        <v>0</v>
      </c>
      <c r="K554" s="2" t="n">
        <v>20000</v>
      </c>
      <c r="L554" s="31" t="n">
        <f aca="false">ROUND($L$1*(E554+I554-J554-K554),0)</f>
        <v>790297530</v>
      </c>
      <c r="M554" s="31" t="n">
        <f aca="false">E554+I554-J554-K554+L554</f>
        <v>140563415379.971</v>
      </c>
      <c r="N554" s="32" t="n">
        <f aca="false">HLOOKUP(ROUND(AVERAGE(M542:M553)/10^6,0),Assumption!$B$2:$E$3,2,1)*MAX((AVERAGE(M542:M553)-250*10^6),0)</f>
        <v>783254349.186141</v>
      </c>
      <c r="O554" s="31" t="n">
        <f aca="false">M554+N554</f>
        <v>141346669729.157</v>
      </c>
      <c r="P554" s="31" t="n">
        <f aca="false">IF(A554=1,SA,MAX(0,SA-M553))</f>
        <v>0</v>
      </c>
      <c r="S554" s="2" t="n">
        <v>0</v>
      </c>
      <c r="T554" s="2" t="n">
        <v>0</v>
      </c>
      <c r="U554" s="2" t="n">
        <v>0</v>
      </c>
      <c r="V554" s="33" t="n">
        <v>1</v>
      </c>
    </row>
    <row r="555" customFormat="false" ht="15.75" hidden="false" customHeight="true" outlineLevel="0" collapsed="false">
      <c r="A555" s="2" t="n">
        <v>553</v>
      </c>
      <c r="B555" s="2" t="n">
        <v>47</v>
      </c>
      <c r="C555" s="2" t="n">
        <f aca="false">A555-(B555-1)*12</f>
        <v>1</v>
      </c>
      <c r="D555" s="2" t="n">
        <f aca="false">'thong tin khach hang'!$B$4+B555-1</f>
        <v>48</v>
      </c>
      <c r="E555" s="31" t="n">
        <f aca="false">IF(A555=1,0,O554)</f>
        <v>141346669729.157</v>
      </c>
      <c r="F555" s="2" t="n">
        <f aca="true">TP*VLOOKUP('thong tin khach hang'!$E$10,$X$2:$Z$5,3,0)*OFFSET($S555,0,VLOOKUP('thong tin khach hang'!$E$10,$X$2:$Z$5,2,0))</f>
        <v>30000000</v>
      </c>
      <c r="G555" s="2" t="n">
        <f aca="true">EP*VLOOKUP('thong tin khach hang'!$E$10,$X$2:$Z$5,3,0)*OFFSET($S555,0,VLOOKUP('thong tin khach hang'!$E$10,$X$2:$Z$5,2,0))</f>
        <v>30000000</v>
      </c>
      <c r="H555" s="2" t="n">
        <f aca="false">F555*HLOOKUP(B555,Assumption!$A$10:$G$12,2,1)+G555*HLOOKUP(B555,Assumption!$A$10:$G$12,3,1)</f>
        <v>1500000</v>
      </c>
      <c r="I555" s="2" t="n">
        <f aca="false">F555+G555-H555</f>
        <v>58500000</v>
      </c>
      <c r="J555" s="32" t="n">
        <f aca="false">VLOOKUP(D555,Assumption!$O$3:$Q$103,IF('thong tin khach hang'!$B$3="Nam",2,3),0)/12*P555</f>
        <v>0</v>
      </c>
      <c r="K555" s="2" t="n">
        <v>20000</v>
      </c>
      <c r="L555" s="31" t="n">
        <f aca="false">ROUND($L$1*(E555+I555-J555-K555),0)</f>
        <v>799525275</v>
      </c>
      <c r="M555" s="31" t="n">
        <f aca="false">E555+I555-J555-K555+L555</f>
        <v>142204675004.157</v>
      </c>
      <c r="N555" s="32" t="n">
        <f aca="false">HLOOKUP(ROUND(AVERAGE(M543:M554)/10^6,0),Assumption!$B$2:$E$3,2,1)*MAX((AVERAGE(M543:M554)-250*10^6),0)</f>
        <v>792116800.054962</v>
      </c>
      <c r="O555" s="31" t="n">
        <f aca="false">M555+N555</f>
        <v>142996791804.212</v>
      </c>
      <c r="P555" s="31" t="n">
        <f aca="false">IF(A555=1,SA,MAX(0,SA-M554))</f>
        <v>0</v>
      </c>
      <c r="S555" s="2" t="n">
        <v>1</v>
      </c>
      <c r="T555" s="2" t="n">
        <v>1</v>
      </c>
      <c r="U555" s="2" t="n">
        <v>1</v>
      </c>
      <c r="V555" s="33" t="n">
        <v>1</v>
      </c>
    </row>
    <row r="556" customFormat="false" ht="15.75" hidden="false" customHeight="true" outlineLevel="0" collapsed="false">
      <c r="A556" s="2" t="n">
        <v>554</v>
      </c>
      <c r="B556" s="2" t="n">
        <v>47</v>
      </c>
      <c r="C556" s="2" t="n">
        <f aca="false">A556-(B556-1)*12</f>
        <v>2</v>
      </c>
      <c r="D556" s="2" t="n">
        <f aca="false">'thong tin khach hang'!$B$4+B556-1</f>
        <v>48</v>
      </c>
      <c r="E556" s="31" t="n">
        <f aca="false">IF(A556=1,0,O555)</f>
        <v>142996791804.212</v>
      </c>
      <c r="F556" s="2" t="n">
        <f aca="true">TP*VLOOKUP('thong tin khach hang'!$E$10,$X$2:$Z$5,3,0)*OFFSET($S556,0,VLOOKUP('thong tin khach hang'!$E$10,$X$2:$Z$5,2,0))</f>
        <v>0</v>
      </c>
      <c r="G556" s="2" t="n">
        <f aca="true">EP*VLOOKUP('thong tin khach hang'!$E$10,$X$2:$Z$5,3,0)*OFFSET($S556,0,VLOOKUP('thong tin khach hang'!$E$10,$X$2:$Z$5,2,0))</f>
        <v>0</v>
      </c>
      <c r="H556" s="2" t="n">
        <f aca="false">F556*HLOOKUP(B556,Assumption!$A$10:$G$12,2,1)+G556*HLOOKUP(B556,Assumption!$A$10:$G$12,3,1)</f>
        <v>0</v>
      </c>
      <c r="I556" s="2" t="n">
        <f aca="false">F556+G556-H556</f>
        <v>0</v>
      </c>
      <c r="J556" s="32" t="n">
        <f aca="false">VLOOKUP(D556,Assumption!$O$3:$Q$103,IF('thong tin khach hang'!$B$3="Nam",2,3),0)/12*P556</f>
        <v>0</v>
      </c>
      <c r="K556" s="2" t="n">
        <v>20000</v>
      </c>
      <c r="L556" s="31" t="n">
        <f aca="false">ROUND($L$1*(E556+I556-J556-K556),0)</f>
        <v>808524538</v>
      </c>
      <c r="M556" s="31" t="n">
        <f aca="false">E556+I556-J556-K556+L556</f>
        <v>143805296342.212</v>
      </c>
      <c r="N556" s="32" t="n">
        <f aca="false">HLOOKUP(ROUND(AVERAGE(M544:M555)/10^6,0),Assumption!$B$2:$E$3,2,1)*MAX((AVERAGE(M544:M555)-250*10^6),0)</f>
        <v>801079116.655502</v>
      </c>
      <c r="O556" s="31" t="n">
        <f aca="false">M556+N556</f>
        <v>144606375458.868</v>
      </c>
      <c r="P556" s="31" t="n">
        <f aca="false">IF(A556=1,SA,MAX(0,SA-M555))</f>
        <v>0</v>
      </c>
      <c r="S556" s="2" t="n">
        <v>0</v>
      </c>
      <c r="T556" s="2" t="n">
        <v>0</v>
      </c>
      <c r="U556" s="2" t="n">
        <v>0</v>
      </c>
      <c r="V556" s="33" t="n">
        <v>1</v>
      </c>
    </row>
    <row r="557" customFormat="false" ht="15.75" hidden="false" customHeight="true" outlineLevel="0" collapsed="false">
      <c r="A557" s="2" t="n">
        <v>555</v>
      </c>
      <c r="B557" s="2" t="n">
        <v>47</v>
      </c>
      <c r="C557" s="2" t="n">
        <f aca="false">A557-(B557-1)*12</f>
        <v>3</v>
      </c>
      <c r="D557" s="2" t="n">
        <f aca="false">'thong tin khach hang'!$B$4+B557-1</f>
        <v>48</v>
      </c>
      <c r="E557" s="31" t="n">
        <f aca="false">IF(A557=1,0,O556)</f>
        <v>144606375458.868</v>
      </c>
      <c r="F557" s="2" t="n">
        <f aca="true">TP*VLOOKUP('thong tin khach hang'!$E$10,$X$2:$Z$5,3,0)*OFFSET($S557,0,VLOOKUP('thong tin khach hang'!$E$10,$X$2:$Z$5,2,0))</f>
        <v>0</v>
      </c>
      <c r="G557" s="2" t="n">
        <f aca="true">EP*VLOOKUP('thong tin khach hang'!$E$10,$X$2:$Z$5,3,0)*OFFSET($S557,0,VLOOKUP('thong tin khach hang'!$E$10,$X$2:$Z$5,2,0))</f>
        <v>0</v>
      </c>
      <c r="H557" s="2" t="n">
        <f aca="false">F557*HLOOKUP(B557,Assumption!$A$10:$G$12,2,1)+G557*HLOOKUP(B557,Assumption!$A$10:$G$12,3,1)</f>
        <v>0</v>
      </c>
      <c r="I557" s="2" t="n">
        <f aca="false">F557+G557-H557</f>
        <v>0</v>
      </c>
      <c r="J557" s="32" t="n">
        <f aca="false">VLOOKUP(D557,Assumption!$O$3:$Q$103,IF('thong tin khach hang'!$B$3="Nam",2,3),0)/12*P557</f>
        <v>0</v>
      </c>
      <c r="K557" s="2" t="n">
        <v>20000</v>
      </c>
      <c r="L557" s="31" t="n">
        <f aca="false">ROUND($L$1*(E557+I557-J557-K557),0)</f>
        <v>817625358</v>
      </c>
      <c r="M557" s="31" t="n">
        <f aca="false">E557+I557-J557-K557+L557</f>
        <v>145423980816.868</v>
      </c>
      <c r="N557" s="32" t="n">
        <f aca="false">HLOOKUP(ROUND(AVERAGE(M545:M556)/10^6,0),Assumption!$B$2:$E$3,2,1)*MAX((AVERAGE(M545:M556)-250*10^6),0)</f>
        <v>810142424.316124</v>
      </c>
      <c r="O557" s="31" t="n">
        <f aca="false">M557+N557</f>
        <v>146234123241.184</v>
      </c>
      <c r="P557" s="31" t="n">
        <f aca="false">IF(A557=1,SA,MAX(0,SA-M556))</f>
        <v>0</v>
      </c>
      <c r="S557" s="2" t="n">
        <v>0</v>
      </c>
      <c r="T557" s="2" t="n">
        <v>0</v>
      </c>
      <c r="U557" s="2" t="n">
        <v>0</v>
      </c>
      <c r="V557" s="33" t="n">
        <v>1</v>
      </c>
    </row>
    <row r="558" customFormat="false" ht="15.75" hidden="false" customHeight="true" outlineLevel="0" collapsed="false">
      <c r="A558" s="2" t="n">
        <v>556</v>
      </c>
      <c r="B558" s="2" t="n">
        <v>47</v>
      </c>
      <c r="C558" s="2" t="n">
        <f aca="false">A558-(B558-1)*12</f>
        <v>4</v>
      </c>
      <c r="D558" s="2" t="n">
        <f aca="false">'thong tin khach hang'!$B$4+B558-1</f>
        <v>48</v>
      </c>
      <c r="E558" s="31" t="n">
        <f aca="false">IF(A558=1,0,O557)</f>
        <v>146234123241.184</v>
      </c>
      <c r="F558" s="2" t="n">
        <f aca="true">TP*VLOOKUP('thong tin khach hang'!$E$10,$X$2:$Z$5,3,0)*OFFSET($S558,0,VLOOKUP('thong tin khach hang'!$E$10,$X$2:$Z$5,2,0))</f>
        <v>0</v>
      </c>
      <c r="G558" s="2" t="n">
        <f aca="true">EP*VLOOKUP('thong tin khach hang'!$E$10,$X$2:$Z$5,3,0)*OFFSET($S558,0,VLOOKUP('thong tin khach hang'!$E$10,$X$2:$Z$5,2,0))</f>
        <v>0</v>
      </c>
      <c r="H558" s="2" t="n">
        <f aca="false">F558*HLOOKUP(B558,Assumption!$A$10:$G$12,2,1)+G558*HLOOKUP(B558,Assumption!$A$10:$G$12,3,1)</f>
        <v>0</v>
      </c>
      <c r="I558" s="2" t="n">
        <f aca="false">F558+G558-H558</f>
        <v>0</v>
      </c>
      <c r="J558" s="32" t="n">
        <f aca="false">VLOOKUP(D558,Assumption!$O$3:$Q$103,IF('thong tin khach hang'!$B$3="Nam",2,3),0)/12*P558</f>
        <v>0</v>
      </c>
      <c r="K558" s="2" t="n">
        <v>20000</v>
      </c>
      <c r="L558" s="31" t="n">
        <f aca="false">ROUND($L$1*(E558+I558-J558-K558),0)</f>
        <v>826828880</v>
      </c>
      <c r="M558" s="31" t="n">
        <f aca="false">E558+I558-J558-K558+L558</f>
        <v>147060932121.184</v>
      </c>
      <c r="N558" s="32" t="n">
        <f aca="false">HLOOKUP(ROUND(AVERAGE(M546:M557)/10^6,0),Assumption!$B$2:$E$3,2,1)*MAX((AVERAGE(M546:M557)-250*10^6),0)</f>
        <v>819307861.045057</v>
      </c>
      <c r="O558" s="31" t="n">
        <f aca="false">M558+N558</f>
        <v>147880239982.229</v>
      </c>
      <c r="P558" s="31" t="n">
        <f aca="false">IF(A558=1,SA,MAX(0,SA-M557))</f>
        <v>0</v>
      </c>
      <c r="S558" s="2" t="n">
        <v>0</v>
      </c>
      <c r="T558" s="2" t="n">
        <v>0</v>
      </c>
      <c r="U558" s="2" t="n">
        <v>1</v>
      </c>
      <c r="V558" s="33" t="n">
        <v>1</v>
      </c>
    </row>
    <row r="559" customFormat="false" ht="15.75" hidden="false" customHeight="true" outlineLevel="0" collapsed="false">
      <c r="A559" s="2" t="n">
        <v>557</v>
      </c>
      <c r="B559" s="2" t="n">
        <v>47</v>
      </c>
      <c r="C559" s="2" t="n">
        <f aca="false">A559-(B559-1)*12</f>
        <v>5</v>
      </c>
      <c r="D559" s="2" t="n">
        <f aca="false">'thong tin khach hang'!$B$4+B559-1</f>
        <v>48</v>
      </c>
      <c r="E559" s="31" t="n">
        <f aca="false">IF(A559=1,0,O558)</f>
        <v>147880239982.229</v>
      </c>
      <c r="F559" s="2" t="n">
        <f aca="true">TP*VLOOKUP('thong tin khach hang'!$E$10,$X$2:$Z$5,3,0)*OFFSET($S559,0,VLOOKUP('thong tin khach hang'!$E$10,$X$2:$Z$5,2,0))</f>
        <v>0</v>
      </c>
      <c r="G559" s="2" t="n">
        <f aca="true">EP*VLOOKUP('thong tin khach hang'!$E$10,$X$2:$Z$5,3,0)*OFFSET($S559,0,VLOOKUP('thong tin khach hang'!$E$10,$X$2:$Z$5,2,0))</f>
        <v>0</v>
      </c>
      <c r="H559" s="2" t="n">
        <f aca="false">F559*HLOOKUP(B559,Assumption!$A$10:$G$12,2,1)+G559*HLOOKUP(B559,Assumption!$A$10:$G$12,3,1)</f>
        <v>0</v>
      </c>
      <c r="I559" s="2" t="n">
        <f aca="false">F559+G559-H559</f>
        <v>0</v>
      </c>
      <c r="J559" s="32" t="n">
        <f aca="false">VLOOKUP(D559,Assumption!$O$3:$Q$103,IF('thong tin khach hang'!$B$3="Nam",2,3),0)/12*P559</f>
        <v>0</v>
      </c>
      <c r="K559" s="2" t="n">
        <v>20000</v>
      </c>
      <c r="L559" s="31" t="n">
        <f aca="false">ROUND($L$1*(E559+I559-J559-K559),0)</f>
        <v>836136264</v>
      </c>
      <c r="M559" s="31" t="n">
        <f aca="false">E559+I559-J559-K559+L559</f>
        <v>148716356246.229</v>
      </c>
      <c r="N559" s="32" t="n">
        <f aca="false">HLOOKUP(ROUND(AVERAGE(M547:M558)/10^6,0),Assumption!$B$2:$E$3,2,1)*MAX((AVERAGE(M547:M558)-250*10^6),0)</f>
        <v>828576577.67469</v>
      </c>
      <c r="O559" s="31" t="n">
        <f aca="false">M559+N559</f>
        <v>149544932823.904</v>
      </c>
      <c r="P559" s="31" t="n">
        <f aca="false">IF(A559=1,SA,MAX(0,SA-M558))</f>
        <v>0</v>
      </c>
      <c r="S559" s="2" t="n">
        <v>0</v>
      </c>
      <c r="T559" s="2" t="n">
        <v>0</v>
      </c>
      <c r="U559" s="2" t="n">
        <v>0</v>
      </c>
      <c r="V559" s="33" t="n">
        <v>1</v>
      </c>
    </row>
    <row r="560" customFormat="false" ht="15.75" hidden="false" customHeight="true" outlineLevel="0" collapsed="false">
      <c r="A560" s="2" t="n">
        <v>558</v>
      </c>
      <c r="B560" s="2" t="n">
        <v>47</v>
      </c>
      <c r="C560" s="2" t="n">
        <f aca="false">A560-(B560-1)*12</f>
        <v>6</v>
      </c>
      <c r="D560" s="2" t="n">
        <f aca="false">'thong tin khach hang'!$B$4+B560-1</f>
        <v>48</v>
      </c>
      <c r="E560" s="31" t="n">
        <f aca="false">IF(A560=1,0,O559)</f>
        <v>149544932823.904</v>
      </c>
      <c r="F560" s="2" t="n">
        <f aca="true">TP*VLOOKUP('thong tin khach hang'!$E$10,$X$2:$Z$5,3,0)*OFFSET($S560,0,VLOOKUP('thong tin khach hang'!$E$10,$X$2:$Z$5,2,0))</f>
        <v>0</v>
      </c>
      <c r="G560" s="2" t="n">
        <f aca="true">EP*VLOOKUP('thong tin khach hang'!$E$10,$X$2:$Z$5,3,0)*OFFSET($S560,0,VLOOKUP('thong tin khach hang'!$E$10,$X$2:$Z$5,2,0))</f>
        <v>0</v>
      </c>
      <c r="H560" s="2" t="n">
        <f aca="false">F560*HLOOKUP(B560,Assumption!$A$10:$G$12,2,1)+G560*HLOOKUP(B560,Assumption!$A$10:$G$12,3,1)</f>
        <v>0</v>
      </c>
      <c r="I560" s="2" t="n">
        <f aca="false">F560+G560-H560</f>
        <v>0</v>
      </c>
      <c r="J560" s="32" t="n">
        <f aca="false">VLOOKUP(D560,Assumption!$O$3:$Q$103,IF('thong tin khach hang'!$B$3="Nam",2,3),0)/12*P560</f>
        <v>0</v>
      </c>
      <c r="K560" s="2" t="n">
        <v>20000</v>
      </c>
      <c r="L560" s="31" t="n">
        <f aca="false">ROUND($L$1*(E560+I560-J560-K560),0)</f>
        <v>845548679</v>
      </c>
      <c r="M560" s="31" t="n">
        <f aca="false">E560+I560-J560-K560+L560</f>
        <v>150390461502.904</v>
      </c>
      <c r="N560" s="32" t="n">
        <f aca="false">HLOOKUP(ROUND(AVERAGE(M548:M559)/10^6,0),Assumption!$B$2:$E$3,2,1)*MAX((AVERAGE(M548:M559)-250*10^6),0)</f>
        <v>837949738.005166</v>
      </c>
      <c r="O560" s="31" t="n">
        <f aca="false">M560+N560</f>
        <v>151228411240.909</v>
      </c>
      <c r="P560" s="31" t="n">
        <f aca="false">IF(A560=1,SA,MAX(0,SA-M559))</f>
        <v>0</v>
      </c>
      <c r="S560" s="2" t="n">
        <v>0</v>
      </c>
      <c r="T560" s="2" t="n">
        <v>0</v>
      </c>
      <c r="U560" s="2" t="n">
        <v>0</v>
      </c>
      <c r="V560" s="33" t="n">
        <v>1</v>
      </c>
    </row>
    <row r="561" customFormat="false" ht="15.75" hidden="false" customHeight="true" outlineLevel="0" collapsed="false">
      <c r="A561" s="2" t="n">
        <v>559</v>
      </c>
      <c r="B561" s="2" t="n">
        <v>47</v>
      </c>
      <c r="C561" s="2" t="n">
        <f aca="false">A561-(B561-1)*12</f>
        <v>7</v>
      </c>
      <c r="D561" s="2" t="n">
        <f aca="false">'thong tin khach hang'!$B$4+B561-1</f>
        <v>48</v>
      </c>
      <c r="E561" s="31" t="n">
        <f aca="false">IF(A561=1,0,O560)</f>
        <v>151228411240.909</v>
      </c>
      <c r="F561" s="2" t="n">
        <f aca="true">TP*VLOOKUP('thong tin khach hang'!$E$10,$X$2:$Z$5,3,0)*OFFSET($S561,0,VLOOKUP('thong tin khach hang'!$E$10,$X$2:$Z$5,2,0))</f>
        <v>0</v>
      </c>
      <c r="G561" s="2" t="n">
        <f aca="true">EP*VLOOKUP('thong tin khach hang'!$E$10,$X$2:$Z$5,3,0)*OFFSET($S561,0,VLOOKUP('thong tin khach hang'!$E$10,$X$2:$Z$5,2,0))</f>
        <v>0</v>
      </c>
      <c r="H561" s="2" t="n">
        <f aca="false">F561*HLOOKUP(B561,Assumption!$A$10:$G$12,2,1)+G561*HLOOKUP(B561,Assumption!$A$10:$G$12,3,1)</f>
        <v>0</v>
      </c>
      <c r="I561" s="2" t="n">
        <f aca="false">F561+G561-H561</f>
        <v>0</v>
      </c>
      <c r="J561" s="32" t="n">
        <f aca="false">VLOOKUP(D561,Assumption!$O$3:$Q$103,IF('thong tin khach hang'!$B$3="Nam",2,3),0)/12*P561</f>
        <v>0</v>
      </c>
      <c r="K561" s="2" t="n">
        <v>20000</v>
      </c>
      <c r="L561" s="31" t="n">
        <f aca="false">ROUND($L$1*(E561+I561-J561-K561),0)</f>
        <v>855067311</v>
      </c>
      <c r="M561" s="31" t="n">
        <f aca="false">E561+I561-J561-K561+L561</f>
        <v>152083458551.909</v>
      </c>
      <c r="N561" s="32" t="n">
        <f aca="false">HLOOKUP(ROUND(AVERAGE(M549:M560)/10^6,0),Assumption!$B$2:$E$3,2,1)*MAX((AVERAGE(M549:M560)-250*10^6),0)</f>
        <v>847428518.95077</v>
      </c>
      <c r="O561" s="31" t="n">
        <f aca="false">M561+N561</f>
        <v>152930887070.859</v>
      </c>
      <c r="P561" s="31" t="n">
        <f aca="false">IF(A561=1,SA,MAX(0,SA-M560))</f>
        <v>0</v>
      </c>
      <c r="S561" s="2" t="n">
        <v>0</v>
      </c>
      <c r="T561" s="2" t="n">
        <v>1</v>
      </c>
      <c r="U561" s="2" t="n">
        <v>1</v>
      </c>
      <c r="V561" s="33" t="n">
        <v>1</v>
      </c>
    </row>
    <row r="562" customFormat="false" ht="15.75" hidden="false" customHeight="true" outlineLevel="0" collapsed="false">
      <c r="A562" s="2" t="n">
        <v>560</v>
      </c>
      <c r="B562" s="2" t="n">
        <v>47</v>
      </c>
      <c r="C562" s="2" t="n">
        <f aca="false">A562-(B562-1)*12</f>
        <v>8</v>
      </c>
      <c r="D562" s="2" t="n">
        <f aca="false">'thong tin khach hang'!$B$4+B562-1</f>
        <v>48</v>
      </c>
      <c r="E562" s="31" t="n">
        <f aca="false">IF(A562=1,0,O561)</f>
        <v>152930887070.859</v>
      </c>
      <c r="F562" s="2" t="n">
        <f aca="true">TP*VLOOKUP('thong tin khach hang'!$E$10,$X$2:$Z$5,3,0)*OFFSET($S562,0,VLOOKUP('thong tin khach hang'!$E$10,$X$2:$Z$5,2,0))</f>
        <v>0</v>
      </c>
      <c r="G562" s="2" t="n">
        <f aca="true">EP*VLOOKUP('thong tin khach hang'!$E$10,$X$2:$Z$5,3,0)*OFFSET($S562,0,VLOOKUP('thong tin khach hang'!$E$10,$X$2:$Z$5,2,0))</f>
        <v>0</v>
      </c>
      <c r="H562" s="2" t="n">
        <f aca="false">F562*HLOOKUP(B562,Assumption!$A$10:$G$12,2,1)+G562*HLOOKUP(B562,Assumption!$A$10:$G$12,3,1)</f>
        <v>0</v>
      </c>
      <c r="I562" s="2" t="n">
        <f aca="false">F562+G562-H562</f>
        <v>0</v>
      </c>
      <c r="J562" s="32" t="n">
        <f aca="false">VLOOKUP(D562,Assumption!$O$3:$Q$103,IF('thong tin khach hang'!$B$3="Nam",2,3),0)/12*P562</f>
        <v>0</v>
      </c>
      <c r="K562" s="2" t="n">
        <v>20000</v>
      </c>
      <c r="L562" s="31" t="n">
        <f aca="false">ROUND($L$1*(E562+I562-J562-K562),0)</f>
        <v>864693357</v>
      </c>
      <c r="M562" s="31" t="n">
        <f aca="false">E562+I562-J562-K562+L562</f>
        <v>153795560427.859</v>
      </c>
      <c r="N562" s="32" t="n">
        <f aca="false">HLOOKUP(ROUND(AVERAGE(M550:M561)/10^6,0),Assumption!$B$2:$E$3,2,1)*MAX((AVERAGE(M550:M561)-250*10^6),0)</f>
        <v>857014110.68815</v>
      </c>
      <c r="O562" s="31" t="n">
        <f aca="false">M562+N562</f>
        <v>154652574538.548</v>
      </c>
      <c r="P562" s="31" t="n">
        <f aca="false">IF(A562=1,SA,MAX(0,SA-M561))</f>
        <v>0</v>
      </c>
      <c r="S562" s="2" t="n">
        <v>0</v>
      </c>
      <c r="T562" s="2" t="n">
        <v>0</v>
      </c>
      <c r="U562" s="2" t="n">
        <v>0</v>
      </c>
      <c r="V562" s="33" t="n">
        <v>1</v>
      </c>
    </row>
    <row r="563" customFormat="false" ht="15.75" hidden="false" customHeight="true" outlineLevel="0" collapsed="false">
      <c r="A563" s="2" t="n">
        <v>561</v>
      </c>
      <c r="B563" s="2" t="n">
        <v>47</v>
      </c>
      <c r="C563" s="2" t="n">
        <f aca="false">A563-(B563-1)*12</f>
        <v>9</v>
      </c>
      <c r="D563" s="2" t="n">
        <f aca="false">'thong tin khach hang'!$B$4+B563-1</f>
        <v>48</v>
      </c>
      <c r="E563" s="31" t="n">
        <f aca="false">IF(A563=1,0,O562)</f>
        <v>154652574538.548</v>
      </c>
      <c r="F563" s="2" t="n">
        <f aca="true">TP*VLOOKUP('thong tin khach hang'!$E$10,$X$2:$Z$5,3,0)*OFFSET($S563,0,VLOOKUP('thong tin khach hang'!$E$10,$X$2:$Z$5,2,0))</f>
        <v>0</v>
      </c>
      <c r="G563" s="2" t="n">
        <f aca="true">EP*VLOOKUP('thong tin khach hang'!$E$10,$X$2:$Z$5,3,0)*OFFSET($S563,0,VLOOKUP('thong tin khach hang'!$E$10,$X$2:$Z$5,2,0))</f>
        <v>0</v>
      </c>
      <c r="H563" s="2" t="n">
        <f aca="false">F563*HLOOKUP(B563,Assumption!$A$10:$G$12,2,1)+G563*HLOOKUP(B563,Assumption!$A$10:$G$12,3,1)</f>
        <v>0</v>
      </c>
      <c r="I563" s="2" t="n">
        <f aca="false">F563+G563-H563</f>
        <v>0</v>
      </c>
      <c r="J563" s="32" t="n">
        <f aca="false">VLOOKUP(D563,Assumption!$O$3:$Q$103,IF('thong tin khach hang'!$B$3="Nam",2,3),0)/12*P563</f>
        <v>0</v>
      </c>
      <c r="K563" s="2" t="n">
        <v>20000</v>
      </c>
      <c r="L563" s="31" t="n">
        <f aca="false">ROUND($L$1*(E563+I563-J563-K563),0)</f>
        <v>874428028</v>
      </c>
      <c r="M563" s="31" t="n">
        <f aca="false">E563+I563-J563-K563+L563</f>
        <v>155526982566.548</v>
      </c>
      <c r="N563" s="32" t="n">
        <f aca="false">HLOOKUP(ROUND(AVERAGE(M551:M562)/10^6,0),Assumption!$B$2:$E$3,2,1)*MAX((AVERAGE(M551:M562)-250*10^6),0)</f>
        <v>866707716.805352</v>
      </c>
      <c r="O563" s="31" t="n">
        <f aca="false">M563+N563</f>
        <v>156393690283.353</v>
      </c>
      <c r="P563" s="31" t="n">
        <f aca="false">IF(A563=1,SA,MAX(0,SA-M562))</f>
        <v>0</v>
      </c>
      <c r="S563" s="2" t="n">
        <v>0</v>
      </c>
      <c r="T563" s="2" t="n">
        <v>0</v>
      </c>
      <c r="U563" s="2" t="n">
        <v>0</v>
      </c>
      <c r="V563" s="33" t="n">
        <v>1</v>
      </c>
    </row>
    <row r="564" customFormat="false" ht="15.75" hidden="false" customHeight="true" outlineLevel="0" collapsed="false">
      <c r="A564" s="2" t="n">
        <v>562</v>
      </c>
      <c r="B564" s="2" t="n">
        <v>47</v>
      </c>
      <c r="C564" s="2" t="n">
        <f aca="false">A564-(B564-1)*12</f>
        <v>10</v>
      </c>
      <c r="D564" s="2" t="n">
        <f aca="false">'thong tin khach hang'!$B$4+B564-1</f>
        <v>48</v>
      </c>
      <c r="E564" s="31" t="n">
        <f aca="false">IF(A564=1,0,O563)</f>
        <v>156393690283.353</v>
      </c>
      <c r="F564" s="2" t="n">
        <f aca="true">TP*VLOOKUP('thong tin khach hang'!$E$10,$X$2:$Z$5,3,0)*OFFSET($S564,0,VLOOKUP('thong tin khach hang'!$E$10,$X$2:$Z$5,2,0))</f>
        <v>0</v>
      </c>
      <c r="G564" s="2" t="n">
        <f aca="true">EP*VLOOKUP('thong tin khach hang'!$E$10,$X$2:$Z$5,3,0)*OFFSET($S564,0,VLOOKUP('thong tin khach hang'!$E$10,$X$2:$Z$5,2,0))</f>
        <v>0</v>
      </c>
      <c r="H564" s="2" t="n">
        <f aca="false">F564*HLOOKUP(B564,Assumption!$A$10:$G$12,2,1)+G564*HLOOKUP(B564,Assumption!$A$10:$G$12,3,1)</f>
        <v>0</v>
      </c>
      <c r="I564" s="2" t="n">
        <f aca="false">F564+G564-H564</f>
        <v>0</v>
      </c>
      <c r="J564" s="32" t="n">
        <f aca="false">VLOOKUP(D564,Assumption!$O$3:$Q$103,IF('thong tin khach hang'!$B$3="Nam",2,3),0)/12*P564</f>
        <v>0</v>
      </c>
      <c r="K564" s="2" t="n">
        <v>20000</v>
      </c>
      <c r="L564" s="31" t="n">
        <f aca="false">ROUND($L$1*(E564+I564-J564-K564),0)</f>
        <v>884272549</v>
      </c>
      <c r="M564" s="31" t="n">
        <f aca="false">E564+I564-J564-K564+L564</f>
        <v>157277942832.353</v>
      </c>
      <c r="N564" s="32" t="n">
        <f aca="false">HLOOKUP(ROUND(AVERAGE(M552:M563)/10^6,0),Assumption!$B$2:$E$3,2,1)*MAX((AVERAGE(M552:M563)-250*10^6),0)</f>
        <v>876510554.452686</v>
      </c>
      <c r="O564" s="31" t="n">
        <f aca="false">M564+N564</f>
        <v>158154453386.806</v>
      </c>
      <c r="P564" s="31" t="n">
        <f aca="false">IF(A564=1,SA,MAX(0,SA-M563))</f>
        <v>0</v>
      </c>
      <c r="S564" s="2" t="n">
        <v>0</v>
      </c>
      <c r="T564" s="2" t="n">
        <v>0</v>
      </c>
      <c r="U564" s="2" t="n">
        <v>1</v>
      </c>
      <c r="V564" s="33" t="n">
        <v>1</v>
      </c>
    </row>
    <row r="565" customFormat="false" ht="15.75" hidden="false" customHeight="true" outlineLevel="0" collapsed="false">
      <c r="A565" s="2" t="n">
        <v>563</v>
      </c>
      <c r="B565" s="2" t="n">
        <v>47</v>
      </c>
      <c r="C565" s="2" t="n">
        <f aca="false">A565-(B565-1)*12</f>
        <v>11</v>
      </c>
      <c r="D565" s="2" t="n">
        <f aca="false">'thong tin khach hang'!$B$4+B565-1</f>
        <v>48</v>
      </c>
      <c r="E565" s="31" t="n">
        <f aca="false">IF(A565=1,0,O564)</f>
        <v>158154453386.806</v>
      </c>
      <c r="F565" s="2" t="n">
        <f aca="true">TP*VLOOKUP('thong tin khach hang'!$E$10,$X$2:$Z$5,3,0)*OFFSET($S565,0,VLOOKUP('thong tin khach hang'!$E$10,$X$2:$Z$5,2,0))</f>
        <v>0</v>
      </c>
      <c r="G565" s="2" t="n">
        <f aca="true">EP*VLOOKUP('thong tin khach hang'!$E$10,$X$2:$Z$5,3,0)*OFFSET($S565,0,VLOOKUP('thong tin khach hang'!$E$10,$X$2:$Z$5,2,0))</f>
        <v>0</v>
      </c>
      <c r="H565" s="2" t="n">
        <f aca="false">F565*HLOOKUP(B565,Assumption!$A$10:$G$12,2,1)+G565*HLOOKUP(B565,Assumption!$A$10:$G$12,3,1)</f>
        <v>0</v>
      </c>
      <c r="I565" s="2" t="n">
        <f aca="false">F565+G565-H565</f>
        <v>0</v>
      </c>
      <c r="J565" s="32" t="n">
        <f aca="false">VLOOKUP(D565,Assumption!$O$3:$Q$103,IF('thong tin khach hang'!$B$3="Nam",2,3),0)/12*P565</f>
        <v>0</v>
      </c>
      <c r="K565" s="2" t="n">
        <v>20000</v>
      </c>
      <c r="L565" s="31" t="n">
        <f aca="false">ROUND($L$1*(E565+I565-J565-K565),0)</f>
        <v>894228160</v>
      </c>
      <c r="M565" s="31" t="n">
        <f aca="false">E565+I565-J565-K565+L565</f>
        <v>159048661546.806</v>
      </c>
      <c r="N565" s="32" t="n">
        <f aca="false">HLOOKUP(ROUND(AVERAGE(M553:M564)/10^6,0),Assumption!$B$2:$E$3,2,1)*MAX((AVERAGE(M553:M564)-250*10^6),0)</f>
        <v>886423854.495452</v>
      </c>
      <c r="O565" s="31" t="n">
        <f aca="false">M565+N565</f>
        <v>159935085401.301</v>
      </c>
      <c r="P565" s="31" t="n">
        <f aca="false">IF(A565=1,SA,MAX(0,SA-M564))</f>
        <v>0</v>
      </c>
      <c r="S565" s="2" t="n">
        <v>0</v>
      </c>
      <c r="T565" s="2" t="n">
        <v>0</v>
      </c>
      <c r="U565" s="2" t="n">
        <v>0</v>
      </c>
      <c r="V565" s="33" t="n">
        <v>1</v>
      </c>
    </row>
    <row r="566" customFormat="false" ht="15.75" hidden="false" customHeight="true" outlineLevel="0" collapsed="false">
      <c r="A566" s="2" t="n">
        <v>564</v>
      </c>
      <c r="B566" s="2" t="n">
        <v>47</v>
      </c>
      <c r="C566" s="2" t="n">
        <f aca="false">A566-(B566-1)*12</f>
        <v>12</v>
      </c>
      <c r="D566" s="2" t="n">
        <f aca="false">'thong tin khach hang'!$B$4+B566-1</f>
        <v>48</v>
      </c>
      <c r="E566" s="31" t="n">
        <f aca="false">IF(A566=1,0,O565)</f>
        <v>159935085401.301</v>
      </c>
      <c r="F566" s="2" t="n">
        <f aca="true">TP*VLOOKUP('thong tin khach hang'!$E$10,$X$2:$Z$5,3,0)*OFFSET($S566,0,VLOOKUP('thong tin khach hang'!$E$10,$X$2:$Z$5,2,0))</f>
        <v>0</v>
      </c>
      <c r="G566" s="2" t="n">
        <f aca="true">EP*VLOOKUP('thong tin khach hang'!$E$10,$X$2:$Z$5,3,0)*OFFSET($S566,0,VLOOKUP('thong tin khach hang'!$E$10,$X$2:$Z$5,2,0))</f>
        <v>0</v>
      </c>
      <c r="H566" s="2" t="n">
        <f aca="false">F566*HLOOKUP(B566,Assumption!$A$10:$G$12,2,1)+G566*HLOOKUP(B566,Assumption!$A$10:$G$12,3,1)</f>
        <v>0</v>
      </c>
      <c r="I566" s="2" t="n">
        <f aca="false">F566+G566-H566</f>
        <v>0</v>
      </c>
      <c r="J566" s="32" t="n">
        <f aca="false">VLOOKUP(D566,Assumption!$O$3:$Q$103,IF('thong tin khach hang'!$B$3="Nam",2,3),0)/12*P566</f>
        <v>0</v>
      </c>
      <c r="K566" s="2" t="n">
        <v>20000</v>
      </c>
      <c r="L566" s="31" t="n">
        <f aca="false">ROUND($L$1*(E566+I566-J566-K566),0)</f>
        <v>904296112</v>
      </c>
      <c r="M566" s="31" t="n">
        <f aca="false">E566+I566-J566-K566+L566</f>
        <v>160839361513.301</v>
      </c>
      <c r="N566" s="32" t="n">
        <f aca="false">HLOOKUP(ROUND(AVERAGE(M554:M565)/10^6,0),Assumption!$B$2:$E$3,2,1)*MAX((AVERAGE(M554:M565)-250*10^6),0)</f>
        <v>896448861.6695</v>
      </c>
      <c r="O566" s="31" t="n">
        <f aca="false">M566+N566</f>
        <v>161735810374.971</v>
      </c>
      <c r="P566" s="31" t="n">
        <f aca="false">IF(A566=1,SA,MAX(0,SA-M565))</f>
        <v>0</v>
      </c>
      <c r="S566" s="2" t="n">
        <v>0</v>
      </c>
      <c r="T566" s="2" t="n">
        <v>0</v>
      </c>
      <c r="U566" s="2" t="n">
        <v>0</v>
      </c>
      <c r="V566" s="33" t="n">
        <v>1</v>
      </c>
    </row>
    <row r="567" customFormat="false" ht="15.75" hidden="false" customHeight="true" outlineLevel="0" collapsed="false">
      <c r="A567" s="2" t="n">
        <v>565</v>
      </c>
      <c r="B567" s="2" t="n">
        <v>48</v>
      </c>
      <c r="C567" s="2" t="n">
        <f aca="false">A567-(B567-1)*12</f>
        <v>1</v>
      </c>
      <c r="D567" s="2" t="n">
        <f aca="false">'thong tin khach hang'!$B$4+B567-1</f>
        <v>49</v>
      </c>
      <c r="E567" s="31" t="n">
        <f aca="false">IF(A567=1,0,O566)</f>
        <v>161735810374.971</v>
      </c>
      <c r="F567" s="2" t="n">
        <f aca="true">TP*VLOOKUP('thong tin khach hang'!$E$10,$X$2:$Z$5,3,0)*OFFSET($S567,0,VLOOKUP('thong tin khach hang'!$E$10,$X$2:$Z$5,2,0))</f>
        <v>30000000</v>
      </c>
      <c r="G567" s="2" t="n">
        <f aca="true">EP*VLOOKUP('thong tin khach hang'!$E$10,$X$2:$Z$5,3,0)*OFFSET($S567,0,VLOOKUP('thong tin khach hang'!$E$10,$X$2:$Z$5,2,0))</f>
        <v>30000000</v>
      </c>
      <c r="H567" s="2" t="n">
        <f aca="false">F567*HLOOKUP(B567,Assumption!$A$10:$G$12,2,1)+G567*HLOOKUP(B567,Assumption!$A$10:$G$12,3,1)</f>
        <v>1500000</v>
      </c>
      <c r="I567" s="2" t="n">
        <f aca="false">F567+G567-H567</f>
        <v>58500000</v>
      </c>
      <c r="J567" s="32" t="n">
        <f aca="false">VLOOKUP(D567,Assumption!$O$3:$Q$103,IF('thong tin khach hang'!$B$3="Nam",2,3),0)/12*P567</f>
        <v>0</v>
      </c>
      <c r="K567" s="2" t="n">
        <v>20000</v>
      </c>
      <c r="L567" s="31" t="n">
        <f aca="false">ROUND($L$1*(E567+I567-J567-K567),0)</f>
        <v>914808441</v>
      </c>
      <c r="M567" s="31" t="n">
        <f aca="false">E567+I567-J567-K567+L567</f>
        <v>162709098815.971</v>
      </c>
      <c r="N567" s="32" t="n">
        <f aca="false">HLOOKUP(ROUND(AVERAGE(M555:M566)/10^6,0),Assumption!$B$2:$E$3,2,1)*MAX((AVERAGE(M555:M566)-250*10^6),0)</f>
        <v>906586834.736165</v>
      </c>
      <c r="O567" s="31" t="n">
        <f aca="false">M567+N567</f>
        <v>163615685650.707</v>
      </c>
      <c r="P567" s="31" t="n">
        <f aca="false">IF(A567=1,SA,MAX(0,SA-M566))</f>
        <v>0</v>
      </c>
      <c r="S567" s="2" t="n">
        <v>1</v>
      </c>
      <c r="T567" s="2" t="n">
        <v>1</v>
      </c>
      <c r="U567" s="2" t="n">
        <v>1</v>
      </c>
      <c r="V567" s="33" t="n">
        <v>1</v>
      </c>
    </row>
    <row r="568" customFormat="false" ht="15.75" hidden="false" customHeight="true" outlineLevel="0" collapsed="false">
      <c r="A568" s="2" t="n">
        <v>566</v>
      </c>
      <c r="B568" s="2" t="n">
        <v>48</v>
      </c>
      <c r="C568" s="2" t="n">
        <f aca="false">A568-(B568-1)*12</f>
        <v>2</v>
      </c>
      <c r="D568" s="2" t="n">
        <f aca="false">'thong tin khach hang'!$B$4+B568-1</f>
        <v>49</v>
      </c>
      <c r="E568" s="31" t="n">
        <f aca="false">IF(A568=1,0,O567)</f>
        <v>163615685650.707</v>
      </c>
      <c r="F568" s="2" t="n">
        <f aca="true">TP*VLOOKUP('thong tin khach hang'!$E$10,$X$2:$Z$5,3,0)*OFFSET($S568,0,VLOOKUP('thong tin khach hang'!$E$10,$X$2:$Z$5,2,0))</f>
        <v>0</v>
      </c>
      <c r="G568" s="2" t="n">
        <f aca="true">EP*VLOOKUP('thong tin khach hang'!$E$10,$X$2:$Z$5,3,0)*OFFSET($S568,0,VLOOKUP('thong tin khach hang'!$E$10,$X$2:$Z$5,2,0))</f>
        <v>0</v>
      </c>
      <c r="H568" s="2" t="n">
        <f aca="false">F568*HLOOKUP(B568,Assumption!$A$10:$G$12,2,1)+G568*HLOOKUP(B568,Assumption!$A$10:$G$12,3,1)</f>
        <v>0</v>
      </c>
      <c r="I568" s="2" t="n">
        <f aca="false">F568+G568-H568</f>
        <v>0</v>
      </c>
      <c r="J568" s="32" t="n">
        <f aca="false">VLOOKUP(D568,Assumption!$O$3:$Q$103,IF('thong tin khach hang'!$B$3="Nam",2,3),0)/12*P568</f>
        <v>0</v>
      </c>
      <c r="K568" s="2" t="n">
        <v>20000</v>
      </c>
      <c r="L568" s="31" t="n">
        <f aca="false">ROUND($L$1*(E568+I568-J568-K568),0)</f>
        <v>925106761</v>
      </c>
      <c r="M568" s="31" t="n">
        <f aca="false">E568+I568-J568-K568+L568</f>
        <v>164540772411.707</v>
      </c>
      <c r="N568" s="32" t="n">
        <f aca="false">HLOOKUP(ROUND(AVERAGE(M556:M567)/10^6,0),Assumption!$B$2:$E$3,2,1)*MAX((AVERAGE(M556:M567)-250*10^6),0)</f>
        <v>916839046.642071</v>
      </c>
      <c r="O568" s="31" t="n">
        <f aca="false">M568+N568</f>
        <v>165457611458.349</v>
      </c>
      <c r="P568" s="31" t="n">
        <f aca="false">IF(A568=1,SA,MAX(0,SA-M567))</f>
        <v>0</v>
      </c>
      <c r="S568" s="2" t="n">
        <v>0</v>
      </c>
      <c r="T568" s="2" t="n">
        <v>0</v>
      </c>
      <c r="U568" s="2" t="n">
        <v>0</v>
      </c>
      <c r="V568" s="33" t="n">
        <v>1</v>
      </c>
    </row>
    <row r="569" customFormat="false" ht="15.75" hidden="false" customHeight="true" outlineLevel="0" collapsed="false">
      <c r="A569" s="2" t="n">
        <v>567</v>
      </c>
      <c r="B569" s="2" t="n">
        <v>48</v>
      </c>
      <c r="C569" s="2" t="n">
        <f aca="false">A569-(B569-1)*12</f>
        <v>3</v>
      </c>
      <c r="D569" s="2" t="n">
        <f aca="false">'thong tin khach hang'!$B$4+B569-1</f>
        <v>49</v>
      </c>
      <c r="E569" s="31" t="n">
        <f aca="false">IF(A569=1,0,O568)</f>
        <v>165457611458.349</v>
      </c>
      <c r="F569" s="2" t="n">
        <f aca="true">TP*VLOOKUP('thong tin khach hang'!$E$10,$X$2:$Z$5,3,0)*OFFSET($S569,0,VLOOKUP('thong tin khach hang'!$E$10,$X$2:$Z$5,2,0))</f>
        <v>0</v>
      </c>
      <c r="G569" s="2" t="n">
        <f aca="true">EP*VLOOKUP('thong tin khach hang'!$E$10,$X$2:$Z$5,3,0)*OFFSET($S569,0,VLOOKUP('thong tin khach hang'!$E$10,$X$2:$Z$5,2,0))</f>
        <v>0</v>
      </c>
      <c r="H569" s="2" t="n">
        <f aca="false">F569*HLOOKUP(B569,Assumption!$A$10:$G$12,2,1)+G569*HLOOKUP(B569,Assumption!$A$10:$G$12,3,1)</f>
        <v>0</v>
      </c>
      <c r="I569" s="2" t="n">
        <f aca="false">F569+G569-H569</f>
        <v>0</v>
      </c>
      <c r="J569" s="32" t="n">
        <f aca="false">VLOOKUP(D569,Assumption!$O$3:$Q$103,IF('thong tin khach hang'!$B$3="Nam",2,3),0)/12*P569</f>
        <v>0</v>
      </c>
      <c r="K569" s="2" t="n">
        <v>20000</v>
      </c>
      <c r="L569" s="31" t="n">
        <f aca="false">ROUND($L$1*(E569+I569-J569-K569),0)</f>
        <v>935521278</v>
      </c>
      <c r="M569" s="31" t="n">
        <f aca="false">E569+I569-J569-K569+L569</f>
        <v>166393112736.349</v>
      </c>
      <c r="N569" s="32" t="n">
        <f aca="false">HLOOKUP(ROUND(AVERAGE(M557:M568)/10^6,0),Assumption!$B$2:$E$3,2,1)*MAX((AVERAGE(M557:M568)-250*10^6),0)</f>
        <v>927206784.676818</v>
      </c>
      <c r="O569" s="31" t="n">
        <f aca="false">M569+N569</f>
        <v>167320319521.026</v>
      </c>
      <c r="P569" s="31" t="n">
        <f aca="false">IF(A569=1,SA,MAX(0,SA-M568))</f>
        <v>0</v>
      </c>
      <c r="S569" s="2" t="n">
        <v>0</v>
      </c>
      <c r="T569" s="2" t="n">
        <v>0</v>
      </c>
      <c r="U569" s="2" t="n">
        <v>0</v>
      </c>
      <c r="V569" s="33" t="n">
        <v>1</v>
      </c>
    </row>
    <row r="570" customFormat="false" ht="15.75" hidden="false" customHeight="true" outlineLevel="0" collapsed="false">
      <c r="A570" s="2" t="n">
        <v>568</v>
      </c>
      <c r="B570" s="2" t="n">
        <v>48</v>
      </c>
      <c r="C570" s="2" t="n">
        <f aca="false">A570-(B570-1)*12</f>
        <v>4</v>
      </c>
      <c r="D570" s="2" t="n">
        <f aca="false">'thong tin khach hang'!$B$4+B570-1</f>
        <v>49</v>
      </c>
      <c r="E570" s="31" t="n">
        <f aca="false">IF(A570=1,0,O569)</f>
        <v>167320319521.026</v>
      </c>
      <c r="F570" s="2" t="n">
        <f aca="true">TP*VLOOKUP('thong tin khach hang'!$E$10,$X$2:$Z$5,3,0)*OFFSET($S570,0,VLOOKUP('thong tin khach hang'!$E$10,$X$2:$Z$5,2,0))</f>
        <v>0</v>
      </c>
      <c r="G570" s="2" t="n">
        <f aca="true">EP*VLOOKUP('thong tin khach hang'!$E$10,$X$2:$Z$5,3,0)*OFFSET($S570,0,VLOOKUP('thong tin khach hang'!$E$10,$X$2:$Z$5,2,0))</f>
        <v>0</v>
      </c>
      <c r="H570" s="2" t="n">
        <f aca="false">F570*HLOOKUP(B570,Assumption!$A$10:$G$12,2,1)+G570*HLOOKUP(B570,Assumption!$A$10:$G$12,3,1)</f>
        <v>0</v>
      </c>
      <c r="I570" s="2" t="n">
        <f aca="false">F570+G570-H570</f>
        <v>0</v>
      </c>
      <c r="J570" s="32" t="n">
        <f aca="false">VLOOKUP(D570,Assumption!$O$3:$Q$103,IF('thong tin khach hang'!$B$3="Nam",2,3),0)/12*P570</f>
        <v>0</v>
      </c>
      <c r="K570" s="2" t="n">
        <v>20000</v>
      </c>
      <c r="L570" s="31" t="n">
        <f aca="false">ROUND($L$1*(E570+I570-J570-K570),0)</f>
        <v>946053300</v>
      </c>
      <c r="M570" s="31" t="n">
        <f aca="false">E570+I570-J570-K570+L570</f>
        <v>168266352821.026</v>
      </c>
      <c r="N570" s="32" t="n">
        <f aca="false">HLOOKUP(ROUND(AVERAGE(M558:M569)/10^6,0),Assumption!$B$2:$E$3,2,1)*MAX((AVERAGE(M558:M569)-250*10^6),0)</f>
        <v>937691350.636559</v>
      </c>
      <c r="O570" s="31" t="n">
        <f aca="false">M570+N570</f>
        <v>169204044171.662</v>
      </c>
      <c r="P570" s="31" t="n">
        <f aca="false">IF(A570=1,SA,MAX(0,SA-M569))</f>
        <v>0</v>
      </c>
      <c r="S570" s="2" t="n">
        <v>0</v>
      </c>
      <c r="T570" s="2" t="n">
        <v>0</v>
      </c>
      <c r="U570" s="2" t="n">
        <v>1</v>
      </c>
      <c r="V570" s="33" t="n">
        <v>1</v>
      </c>
    </row>
    <row r="571" customFormat="false" ht="15.75" hidden="false" customHeight="true" outlineLevel="0" collapsed="false">
      <c r="A571" s="2" t="n">
        <v>569</v>
      </c>
      <c r="B571" s="2" t="n">
        <v>48</v>
      </c>
      <c r="C571" s="2" t="n">
        <f aca="false">A571-(B571-1)*12</f>
        <v>5</v>
      </c>
      <c r="D571" s="2" t="n">
        <f aca="false">'thong tin khach hang'!$B$4+B571-1</f>
        <v>49</v>
      </c>
      <c r="E571" s="31" t="n">
        <f aca="false">IF(A571=1,0,O570)</f>
        <v>169204044171.662</v>
      </c>
      <c r="F571" s="2" t="n">
        <f aca="true">TP*VLOOKUP('thong tin khach hang'!$E$10,$X$2:$Z$5,3,0)*OFFSET($S571,0,VLOOKUP('thong tin khach hang'!$E$10,$X$2:$Z$5,2,0))</f>
        <v>0</v>
      </c>
      <c r="G571" s="2" t="n">
        <f aca="true">EP*VLOOKUP('thong tin khach hang'!$E$10,$X$2:$Z$5,3,0)*OFFSET($S571,0,VLOOKUP('thong tin khach hang'!$E$10,$X$2:$Z$5,2,0))</f>
        <v>0</v>
      </c>
      <c r="H571" s="2" t="n">
        <f aca="false">F571*HLOOKUP(B571,Assumption!$A$10:$G$12,2,1)+G571*HLOOKUP(B571,Assumption!$A$10:$G$12,3,1)</f>
        <v>0</v>
      </c>
      <c r="I571" s="2" t="n">
        <f aca="false">F571+G571-H571</f>
        <v>0</v>
      </c>
      <c r="J571" s="32" t="n">
        <f aca="false">VLOOKUP(D571,Assumption!$O$3:$Q$103,IF('thong tin khach hang'!$B$3="Nam",2,3),0)/12*P571</f>
        <v>0</v>
      </c>
      <c r="K571" s="2" t="n">
        <v>20000</v>
      </c>
      <c r="L571" s="31" t="n">
        <f aca="false">ROUND($L$1*(E571+I571-J571-K571),0)</f>
        <v>956704153</v>
      </c>
      <c r="M571" s="31" t="n">
        <f aca="false">E571+I571-J571-K571+L571</f>
        <v>170160728324.662</v>
      </c>
      <c r="N571" s="32" t="n">
        <f aca="false">HLOOKUP(ROUND(AVERAGE(M559:M570)/10^6,0),Assumption!$B$2:$E$3,2,1)*MAX((AVERAGE(M559:M570)-250*10^6),0)</f>
        <v>948294060.98648</v>
      </c>
      <c r="O571" s="31" t="n">
        <f aca="false">M571+N571</f>
        <v>171109022385.649</v>
      </c>
      <c r="P571" s="31" t="n">
        <f aca="false">IF(A571=1,SA,MAX(0,SA-M570))</f>
        <v>0</v>
      </c>
      <c r="S571" s="2" t="n">
        <v>0</v>
      </c>
      <c r="T571" s="2" t="n">
        <v>0</v>
      </c>
      <c r="U571" s="2" t="n">
        <v>0</v>
      </c>
      <c r="V571" s="33" t="n">
        <v>1</v>
      </c>
    </row>
    <row r="572" customFormat="false" ht="15.75" hidden="false" customHeight="true" outlineLevel="0" collapsed="false">
      <c r="A572" s="2" t="n">
        <v>570</v>
      </c>
      <c r="B572" s="2" t="n">
        <v>48</v>
      </c>
      <c r="C572" s="2" t="n">
        <f aca="false">A572-(B572-1)*12</f>
        <v>6</v>
      </c>
      <c r="D572" s="2" t="n">
        <f aca="false">'thong tin khach hang'!$B$4+B572-1</f>
        <v>49</v>
      </c>
      <c r="E572" s="31" t="n">
        <f aca="false">IF(A572=1,0,O571)</f>
        <v>171109022385.649</v>
      </c>
      <c r="F572" s="2" t="n">
        <f aca="true">TP*VLOOKUP('thong tin khach hang'!$E$10,$X$2:$Z$5,3,0)*OFFSET($S572,0,VLOOKUP('thong tin khach hang'!$E$10,$X$2:$Z$5,2,0))</f>
        <v>0</v>
      </c>
      <c r="G572" s="2" t="n">
        <f aca="true">EP*VLOOKUP('thong tin khach hang'!$E$10,$X$2:$Z$5,3,0)*OFFSET($S572,0,VLOOKUP('thong tin khach hang'!$E$10,$X$2:$Z$5,2,0))</f>
        <v>0</v>
      </c>
      <c r="H572" s="2" t="n">
        <f aca="false">F572*HLOOKUP(B572,Assumption!$A$10:$G$12,2,1)+G572*HLOOKUP(B572,Assumption!$A$10:$G$12,3,1)</f>
        <v>0</v>
      </c>
      <c r="I572" s="2" t="n">
        <f aca="false">F572+G572-H572</f>
        <v>0</v>
      </c>
      <c r="J572" s="32" t="n">
        <f aca="false">VLOOKUP(D572,Assumption!$O$3:$Q$103,IF('thong tin khach hang'!$B$3="Nam",2,3),0)/12*P572</f>
        <v>0</v>
      </c>
      <c r="K572" s="2" t="n">
        <v>20000</v>
      </c>
      <c r="L572" s="31" t="n">
        <f aca="false">ROUND($L$1*(E572+I572-J572-K572),0)</f>
        <v>967475177</v>
      </c>
      <c r="M572" s="31" t="n">
        <f aca="false">E572+I572-J572-K572+L572</f>
        <v>172076477562.649</v>
      </c>
      <c r="N572" s="32" t="n">
        <f aca="false">HLOOKUP(ROUND(AVERAGE(M560:M571)/10^6,0),Assumption!$B$2:$E$3,2,1)*MAX((AVERAGE(M560:M571)-250*10^6),0)</f>
        <v>959016247.025697</v>
      </c>
      <c r="O572" s="31" t="n">
        <f aca="false">M572+N572</f>
        <v>173035493809.674</v>
      </c>
      <c r="P572" s="31" t="n">
        <f aca="false">IF(A572=1,SA,MAX(0,SA-M571))</f>
        <v>0</v>
      </c>
      <c r="S572" s="2" t="n">
        <v>0</v>
      </c>
      <c r="T572" s="2" t="n">
        <v>0</v>
      </c>
      <c r="U572" s="2" t="n">
        <v>0</v>
      </c>
      <c r="V572" s="33" t="n">
        <v>1</v>
      </c>
    </row>
    <row r="573" customFormat="false" ht="15.75" hidden="false" customHeight="true" outlineLevel="0" collapsed="false">
      <c r="A573" s="2" t="n">
        <v>571</v>
      </c>
      <c r="B573" s="2" t="n">
        <v>48</v>
      </c>
      <c r="C573" s="2" t="n">
        <f aca="false">A573-(B573-1)*12</f>
        <v>7</v>
      </c>
      <c r="D573" s="2" t="n">
        <f aca="false">'thong tin khach hang'!$B$4+B573-1</f>
        <v>49</v>
      </c>
      <c r="E573" s="31" t="n">
        <f aca="false">IF(A573=1,0,O572)</f>
        <v>173035493809.674</v>
      </c>
      <c r="F573" s="2" t="n">
        <f aca="true">TP*VLOOKUP('thong tin khach hang'!$E$10,$X$2:$Z$5,3,0)*OFFSET($S573,0,VLOOKUP('thong tin khach hang'!$E$10,$X$2:$Z$5,2,0))</f>
        <v>0</v>
      </c>
      <c r="G573" s="2" t="n">
        <f aca="true">EP*VLOOKUP('thong tin khach hang'!$E$10,$X$2:$Z$5,3,0)*OFFSET($S573,0,VLOOKUP('thong tin khach hang'!$E$10,$X$2:$Z$5,2,0))</f>
        <v>0</v>
      </c>
      <c r="H573" s="2" t="n">
        <f aca="false">F573*HLOOKUP(B573,Assumption!$A$10:$G$12,2,1)+G573*HLOOKUP(B573,Assumption!$A$10:$G$12,3,1)</f>
        <v>0</v>
      </c>
      <c r="I573" s="2" t="n">
        <f aca="false">F573+G573-H573</f>
        <v>0</v>
      </c>
      <c r="J573" s="32" t="n">
        <f aca="false">VLOOKUP(D573,Assumption!$O$3:$Q$103,IF('thong tin khach hang'!$B$3="Nam",2,3),0)/12*P573</f>
        <v>0</v>
      </c>
      <c r="K573" s="2" t="n">
        <v>20000</v>
      </c>
      <c r="L573" s="31" t="n">
        <f aca="false">ROUND($L$1*(E573+I573-J573-K573),0)</f>
        <v>978367726</v>
      </c>
      <c r="M573" s="31" t="n">
        <f aca="false">E573+I573-J573-K573+L573</f>
        <v>174013841535.674</v>
      </c>
      <c r="N573" s="32" t="n">
        <f aca="false">HLOOKUP(ROUND(AVERAGE(M561:M572)/10^6,0),Assumption!$B$2:$E$3,2,1)*MAX((AVERAGE(M561:M572)-250*10^6),0)</f>
        <v>969859255.055569</v>
      </c>
      <c r="O573" s="31" t="n">
        <f aca="false">M573+N573</f>
        <v>174983700790.73</v>
      </c>
      <c r="P573" s="31" t="n">
        <f aca="false">IF(A573=1,SA,MAX(0,SA-M572))</f>
        <v>0</v>
      </c>
      <c r="S573" s="2" t="n">
        <v>0</v>
      </c>
      <c r="T573" s="2" t="n">
        <v>1</v>
      </c>
      <c r="U573" s="2" t="n">
        <v>1</v>
      </c>
      <c r="V573" s="33" t="n">
        <v>1</v>
      </c>
    </row>
    <row r="574" customFormat="false" ht="15.75" hidden="false" customHeight="true" outlineLevel="0" collapsed="false">
      <c r="A574" s="2" t="n">
        <v>572</v>
      </c>
      <c r="B574" s="2" t="n">
        <v>48</v>
      </c>
      <c r="C574" s="2" t="n">
        <f aca="false">A574-(B574-1)*12</f>
        <v>8</v>
      </c>
      <c r="D574" s="2" t="n">
        <f aca="false">'thong tin khach hang'!$B$4+B574-1</f>
        <v>49</v>
      </c>
      <c r="E574" s="31" t="n">
        <f aca="false">IF(A574=1,0,O573)</f>
        <v>174983700790.73</v>
      </c>
      <c r="F574" s="2" t="n">
        <f aca="true">TP*VLOOKUP('thong tin khach hang'!$E$10,$X$2:$Z$5,3,0)*OFFSET($S574,0,VLOOKUP('thong tin khach hang'!$E$10,$X$2:$Z$5,2,0))</f>
        <v>0</v>
      </c>
      <c r="G574" s="2" t="n">
        <f aca="true">EP*VLOOKUP('thong tin khach hang'!$E$10,$X$2:$Z$5,3,0)*OFFSET($S574,0,VLOOKUP('thong tin khach hang'!$E$10,$X$2:$Z$5,2,0))</f>
        <v>0</v>
      </c>
      <c r="H574" s="2" t="n">
        <f aca="false">F574*HLOOKUP(B574,Assumption!$A$10:$G$12,2,1)+G574*HLOOKUP(B574,Assumption!$A$10:$G$12,3,1)</f>
        <v>0</v>
      </c>
      <c r="I574" s="2" t="n">
        <f aca="false">F574+G574-H574</f>
        <v>0</v>
      </c>
      <c r="J574" s="32" t="n">
        <f aca="false">VLOOKUP(D574,Assumption!$O$3:$Q$103,IF('thong tin khach hang'!$B$3="Nam",2,3),0)/12*P574</f>
        <v>0</v>
      </c>
      <c r="K574" s="2" t="n">
        <v>20000</v>
      </c>
      <c r="L574" s="31" t="n">
        <f aca="false">ROUND($L$1*(E574+I574-J574-K574),0)</f>
        <v>989383172</v>
      </c>
      <c r="M574" s="31" t="n">
        <f aca="false">E574+I574-J574-K574+L574</f>
        <v>175973063962.73</v>
      </c>
      <c r="N574" s="32" t="n">
        <f aca="false">HLOOKUP(ROUND(AVERAGE(M562:M573)/10^6,0),Assumption!$B$2:$E$3,2,1)*MAX((AVERAGE(M562:M573)-250*10^6),0)</f>
        <v>980824446.547452</v>
      </c>
      <c r="O574" s="31" t="n">
        <f aca="false">M574+N574</f>
        <v>176953888409.277</v>
      </c>
      <c r="P574" s="31" t="n">
        <f aca="false">IF(A574=1,SA,MAX(0,SA-M573))</f>
        <v>0</v>
      </c>
      <c r="S574" s="2" t="n">
        <v>0</v>
      </c>
      <c r="T574" s="2" t="n">
        <v>0</v>
      </c>
      <c r="U574" s="2" t="n">
        <v>0</v>
      </c>
      <c r="V574" s="33" t="n">
        <v>1</v>
      </c>
    </row>
    <row r="575" customFormat="false" ht="15.75" hidden="false" customHeight="true" outlineLevel="0" collapsed="false">
      <c r="A575" s="2" t="n">
        <v>573</v>
      </c>
      <c r="B575" s="2" t="n">
        <v>48</v>
      </c>
      <c r="C575" s="2" t="n">
        <f aca="false">A575-(B575-1)*12</f>
        <v>9</v>
      </c>
      <c r="D575" s="2" t="n">
        <f aca="false">'thong tin khach hang'!$B$4+B575-1</f>
        <v>49</v>
      </c>
      <c r="E575" s="31" t="n">
        <f aca="false">IF(A575=1,0,O574)</f>
        <v>176953888409.277</v>
      </c>
      <c r="F575" s="2" t="n">
        <f aca="true">TP*VLOOKUP('thong tin khach hang'!$E$10,$X$2:$Z$5,3,0)*OFFSET($S575,0,VLOOKUP('thong tin khach hang'!$E$10,$X$2:$Z$5,2,0))</f>
        <v>0</v>
      </c>
      <c r="G575" s="2" t="n">
        <f aca="true">EP*VLOOKUP('thong tin khach hang'!$E$10,$X$2:$Z$5,3,0)*OFFSET($S575,0,VLOOKUP('thong tin khach hang'!$E$10,$X$2:$Z$5,2,0))</f>
        <v>0</v>
      </c>
      <c r="H575" s="2" t="n">
        <f aca="false">F575*HLOOKUP(B575,Assumption!$A$10:$G$12,2,1)+G575*HLOOKUP(B575,Assumption!$A$10:$G$12,3,1)</f>
        <v>0</v>
      </c>
      <c r="I575" s="2" t="n">
        <f aca="false">F575+G575-H575</f>
        <v>0</v>
      </c>
      <c r="J575" s="32" t="n">
        <f aca="false">VLOOKUP(D575,Assumption!$O$3:$Q$103,IF('thong tin khach hang'!$B$3="Nam",2,3),0)/12*P575</f>
        <v>0</v>
      </c>
      <c r="K575" s="2" t="n">
        <v>20000</v>
      </c>
      <c r="L575" s="31" t="n">
        <f aca="false">ROUND($L$1*(E575+I575-J575-K575),0)</f>
        <v>1000522899</v>
      </c>
      <c r="M575" s="31" t="n">
        <f aca="false">E575+I575-J575-K575+L575</f>
        <v>177954391308.277</v>
      </c>
      <c r="N575" s="32" t="n">
        <f aca="false">HLOOKUP(ROUND(AVERAGE(M563:M574)/10^6,0),Assumption!$B$2:$E$3,2,1)*MAX((AVERAGE(M563:M574)-250*10^6),0)</f>
        <v>991913198.314887</v>
      </c>
      <c r="O575" s="31" t="n">
        <f aca="false">M575+N575</f>
        <v>178946304506.592</v>
      </c>
      <c r="P575" s="31" t="n">
        <f aca="false">IF(A575=1,SA,MAX(0,SA-M574))</f>
        <v>0</v>
      </c>
      <c r="S575" s="2" t="n">
        <v>0</v>
      </c>
      <c r="T575" s="2" t="n">
        <v>0</v>
      </c>
      <c r="U575" s="2" t="n">
        <v>0</v>
      </c>
      <c r="V575" s="33" t="n">
        <v>1</v>
      </c>
    </row>
    <row r="576" customFormat="false" ht="15.75" hidden="false" customHeight="true" outlineLevel="0" collapsed="false">
      <c r="A576" s="2" t="n">
        <v>574</v>
      </c>
      <c r="B576" s="2" t="n">
        <v>48</v>
      </c>
      <c r="C576" s="2" t="n">
        <f aca="false">A576-(B576-1)*12</f>
        <v>10</v>
      </c>
      <c r="D576" s="2" t="n">
        <f aca="false">'thong tin khach hang'!$B$4+B576-1</f>
        <v>49</v>
      </c>
      <c r="E576" s="31" t="n">
        <f aca="false">IF(A576=1,0,O575)</f>
        <v>178946304506.592</v>
      </c>
      <c r="F576" s="2" t="n">
        <f aca="true">TP*VLOOKUP('thong tin khach hang'!$E$10,$X$2:$Z$5,3,0)*OFFSET($S576,0,VLOOKUP('thong tin khach hang'!$E$10,$X$2:$Z$5,2,0))</f>
        <v>0</v>
      </c>
      <c r="G576" s="2" t="n">
        <f aca="true">EP*VLOOKUP('thong tin khach hang'!$E$10,$X$2:$Z$5,3,0)*OFFSET($S576,0,VLOOKUP('thong tin khach hang'!$E$10,$X$2:$Z$5,2,0))</f>
        <v>0</v>
      </c>
      <c r="H576" s="2" t="n">
        <f aca="false">F576*HLOOKUP(B576,Assumption!$A$10:$G$12,2,1)+G576*HLOOKUP(B576,Assumption!$A$10:$G$12,3,1)</f>
        <v>0</v>
      </c>
      <c r="I576" s="2" t="n">
        <f aca="false">F576+G576-H576</f>
        <v>0</v>
      </c>
      <c r="J576" s="32" t="n">
        <f aca="false">VLOOKUP(D576,Assumption!$O$3:$Q$103,IF('thong tin khach hang'!$B$3="Nam",2,3),0)/12*P576</f>
        <v>0</v>
      </c>
      <c r="K576" s="2" t="n">
        <v>20000</v>
      </c>
      <c r="L576" s="31" t="n">
        <f aca="false">ROUND($L$1*(E576+I576-J576-K576),0)</f>
        <v>1011788309</v>
      </c>
      <c r="M576" s="31" t="n">
        <f aca="false">E576+I576-J576-K576+L576</f>
        <v>179958072815.592</v>
      </c>
      <c r="N576" s="32" t="n">
        <f aca="false">HLOOKUP(ROUND(AVERAGE(M564:M575)/10^6,0),Assumption!$B$2:$E$3,2,1)*MAX((AVERAGE(M564:M575)-250*10^6),0)</f>
        <v>1003126902.68575</v>
      </c>
      <c r="O576" s="31" t="n">
        <f aca="false">M576+N576</f>
        <v>180961199718.278</v>
      </c>
      <c r="P576" s="31" t="n">
        <f aca="false">IF(A576=1,SA,MAX(0,SA-M575))</f>
        <v>0</v>
      </c>
      <c r="S576" s="2" t="n">
        <v>0</v>
      </c>
      <c r="T576" s="2" t="n">
        <v>0</v>
      </c>
      <c r="U576" s="2" t="n">
        <v>1</v>
      </c>
      <c r="V576" s="33" t="n">
        <v>1</v>
      </c>
    </row>
    <row r="577" customFormat="false" ht="15.75" hidden="false" customHeight="true" outlineLevel="0" collapsed="false">
      <c r="A577" s="2" t="n">
        <v>575</v>
      </c>
      <c r="B577" s="2" t="n">
        <v>48</v>
      </c>
      <c r="C577" s="2" t="n">
        <f aca="false">A577-(B577-1)*12</f>
        <v>11</v>
      </c>
      <c r="D577" s="2" t="n">
        <f aca="false">'thong tin khach hang'!$B$4+B577-1</f>
        <v>49</v>
      </c>
      <c r="E577" s="31" t="n">
        <f aca="false">IF(A577=1,0,O576)</f>
        <v>180961199718.278</v>
      </c>
      <c r="F577" s="2" t="n">
        <f aca="true">TP*VLOOKUP('thong tin khach hang'!$E$10,$X$2:$Z$5,3,0)*OFFSET($S577,0,VLOOKUP('thong tin khach hang'!$E$10,$X$2:$Z$5,2,0))</f>
        <v>0</v>
      </c>
      <c r="G577" s="2" t="n">
        <f aca="true">EP*VLOOKUP('thong tin khach hang'!$E$10,$X$2:$Z$5,3,0)*OFFSET($S577,0,VLOOKUP('thong tin khach hang'!$E$10,$X$2:$Z$5,2,0))</f>
        <v>0</v>
      </c>
      <c r="H577" s="2" t="n">
        <f aca="false">F577*HLOOKUP(B577,Assumption!$A$10:$G$12,2,1)+G577*HLOOKUP(B577,Assumption!$A$10:$G$12,3,1)</f>
        <v>0</v>
      </c>
      <c r="I577" s="2" t="n">
        <f aca="false">F577+G577-H577</f>
        <v>0</v>
      </c>
      <c r="J577" s="32" t="n">
        <f aca="false">VLOOKUP(D577,Assumption!$O$3:$Q$103,IF('thong tin khach hang'!$B$3="Nam",2,3),0)/12*P577</f>
        <v>0</v>
      </c>
      <c r="K577" s="2" t="n">
        <v>20000</v>
      </c>
      <c r="L577" s="31" t="n">
        <f aca="false">ROUND($L$1*(E577+I577-J577-K577),0)</f>
        <v>1023180820</v>
      </c>
      <c r="M577" s="31" t="n">
        <f aca="false">E577+I577-J577-K577+L577</f>
        <v>181984360538.278</v>
      </c>
      <c r="N577" s="32" t="n">
        <f aca="false">HLOOKUP(ROUND(AVERAGE(M565:M576)/10^6,0),Assumption!$B$2:$E$3,2,1)*MAX((AVERAGE(M565:M576)-250*10^6),0)</f>
        <v>1014466967.67737</v>
      </c>
      <c r="O577" s="31" t="n">
        <f aca="false">M577+N577</f>
        <v>182998827505.955</v>
      </c>
      <c r="P577" s="31" t="n">
        <f aca="false">IF(A577=1,SA,MAX(0,SA-M576))</f>
        <v>0</v>
      </c>
      <c r="S577" s="2" t="n">
        <v>0</v>
      </c>
      <c r="T577" s="2" t="n">
        <v>0</v>
      </c>
      <c r="U577" s="2" t="n">
        <v>0</v>
      </c>
      <c r="V577" s="33" t="n">
        <v>1</v>
      </c>
    </row>
    <row r="578" customFormat="false" ht="15.75" hidden="false" customHeight="true" outlineLevel="0" collapsed="false">
      <c r="A578" s="2" t="n">
        <v>576</v>
      </c>
      <c r="B578" s="2" t="n">
        <v>48</v>
      </c>
      <c r="C578" s="2" t="n">
        <f aca="false">A578-(B578-1)*12</f>
        <v>12</v>
      </c>
      <c r="D578" s="2" t="n">
        <f aca="false">'thong tin khach hang'!$B$4+B578-1</f>
        <v>49</v>
      </c>
      <c r="E578" s="31" t="n">
        <f aca="false">IF(A578=1,0,O577)</f>
        <v>182998827505.955</v>
      </c>
      <c r="F578" s="2" t="n">
        <f aca="true">TP*VLOOKUP('thong tin khach hang'!$E$10,$X$2:$Z$5,3,0)*OFFSET($S578,0,VLOOKUP('thong tin khach hang'!$E$10,$X$2:$Z$5,2,0))</f>
        <v>0</v>
      </c>
      <c r="G578" s="2" t="n">
        <f aca="true">EP*VLOOKUP('thong tin khach hang'!$E$10,$X$2:$Z$5,3,0)*OFFSET($S578,0,VLOOKUP('thong tin khach hang'!$E$10,$X$2:$Z$5,2,0))</f>
        <v>0</v>
      </c>
      <c r="H578" s="2" t="n">
        <f aca="false">F578*HLOOKUP(B578,Assumption!$A$10:$G$12,2,1)+G578*HLOOKUP(B578,Assumption!$A$10:$G$12,3,1)</f>
        <v>0</v>
      </c>
      <c r="I578" s="2" t="n">
        <f aca="false">F578+G578-H578</f>
        <v>0</v>
      </c>
      <c r="J578" s="32" t="n">
        <f aca="false">VLOOKUP(D578,Assumption!$O$3:$Q$103,IF('thong tin khach hang'!$B$3="Nam",2,3),0)/12*P578</f>
        <v>0</v>
      </c>
      <c r="K578" s="2" t="n">
        <v>20000</v>
      </c>
      <c r="L578" s="31" t="n">
        <f aca="false">ROUND($L$1*(E578+I578-J578-K578),0)</f>
        <v>1034701863</v>
      </c>
      <c r="M578" s="31" t="n">
        <f aca="false">E578+I578-J578-K578+L578</f>
        <v>184033509368.955</v>
      </c>
      <c r="N578" s="32" t="n">
        <f aca="false">HLOOKUP(ROUND(AVERAGE(M566:M577)/10^6,0),Assumption!$B$2:$E$3,2,1)*MAX((AVERAGE(M566:M577)-250*10^6),0)</f>
        <v>1025934817.17311</v>
      </c>
      <c r="O578" s="31" t="n">
        <f aca="false">M578+N578</f>
        <v>185059444186.129</v>
      </c>
      <c r="P578" s="31" t="n">
        <f aca="false">IF(A578=1,SA,MAX(0,SA-M577))</f>
        <v>0</v>
      </c>
      <c r="S578" s="2" t="n">
        <v>0</v>
      </c>
      <c r="T578" s="2" t="n">
        <v>0</v>
      </c>
      <c r="U578" s="2" t="n">
        <v>0</v>
      </c>
      <c r="V578" s="33" t="n">
        <v>1</v>
      </c>
    </row>
    <row r="579" customFormat="false" ht="15.75" hidden="false" customHeight="true" outlineLevel="0" collapsed="false">
      <c r="A579" s="2" t="n">
        <v>577</v>
      </c>
      <c r="B579" s="2" t="n">
        <v>49</v>
      </c>
      <c r="C579" s="2" t="n">
        <f aca="false">A579-(B579-1)*12</f>
        <v>1</v>
      </c>
      <c r="D579" s="2" t="n">
        <f aca="false">'thong tin khach hang'!$B$4+B579-1</f>
        <v>50</v>
      </c>
      <c r="E579" s="31" t="n">
        <f aca="false">IF(A579=1,0,O578)</f>
        <v>185059444186.129</v>
      </c>
      <c r="F579" s="2" t="n">
        <f aca="true">TP*VLOOKUP('thong tin khach hang'!$E$10,$X$2:$Z$5,3,0)*OFFSET($S579,0,VLOOKUP('thong tin khach hang'!$E$10,$X$2:$Z$5,2,0))</f>
        <v>30000000</v>
      </c>
      <c r="G579" s="2" t="n">
        <f aca="true">EP*VLOOKUP('thong tin khach hang'!$E$10,$X$2:$Z$5,3,0)*OFFSET($S579,0,VLOOKUP('thong tin khach hang'!$E$10,$X$2:$Z$5,2,0))</f>
        <v>30000000</v>
      </c>
      <c r="H579" s="2" t="n">
        <f aca="false">F579*HLOOKUP(B579,Assumption!$A$10:$G$12,2,1)+G579*HLOOKUP(B579,Assumption!$A$10:$G$12,3,1)</f>
        <v>1500000</v>
      </c>
      <c r="I579" s="2" t="n">
        <f aca="false">F579+G579-H579</f>
        <v>58500000</v>
      </c>
      <c r="J579" s="32" t="n">
        <f aca="false">VLOOKUP(D579,Assumption!$O$3:$Q$103,IF('thong tin khach hang'!$B$3="Nam",2,3),0)/12*P579</f>
        <v>0</v>
      </c>
      <c r="K579" s="2" t="n">
        <v>20000</v>
      </c>
      <c r="L579" s="31" t="n">
        <f aca="false">ROUND($L$1*(E579+I579-J579-K579),0)</f>
        <v>1046683657</v>
      </c>
      <c r="M579" s="31" t="n">
        <f aca="false">E579+I579-J579-K579+L579</f>
        <v>186164607843.129</v>
      </c>
      <c r="N579" s="32" t="n">
        <f aca="false">HLOOKUP(ROUND(AVERAGE(M567:M578)/10^6,0),Assumption!$B$2:$E$3,2,1)*MAX((AVERAGE(M567:M578)-250*10^6),0)</f>
        <v>1037531891.10094</v>
      </c>
      <c r="O579" s="31" t="n">
        <f aca="false">M579+N579</f>
        <v>187202139734.229</v>
      </c>
      <c r="P579" s="31" t="n">
        <f aca="false">IF(A579=1,SA,MAX(0,SA-M578))</f>
        <v>0</v>
      </c>
      <c r="S579" s="2" t="n">
        <v>1</v>
      </c>
      <c r="T579" s="2" t="n">
        <v>1</v>
      </c>
      <c r="U579" s="2" t="n">
        <v>1</v>
      </c>
      <c r="V579" s="33" t="n">
        <v>1</v>
      </c>
    </row>
    <row r="580" customFormat="false" ht="15.75" hidden="false" customHeight="true" outlineLevel="0" collapsed="false">
      <c r="A580" s="2" t="n">
        <v>578</v>
      </c>
      <c r="B580" s="2" t="n">
        <v>49</v>
      </c>
      <c r="C580" s="2" t="n">
        <f aca="false">A580-(B580-1)*12</f>
        <v>2</v>
      </c>
      <c r="D580" s="2" t="n">
        <f aca="false">'thong tin khach hang'!$B$4+B580-1</f>
        <v>50</v>
      </c>
      <c r="E580" s="31" t="n">
        <f aca="false">IF(A580=1,0,O579)</f>
        <v>187202139734.229</v>
      </c>
      <c r="F580" s="2" t="n">
        <f aca="true">TP*VLOOKUP('thong tin khach hang'!$E$10,$X$2:$Z$5,3,0)*OFFSET($S580,0,VLOOKUP('thong tin khach hang'!$E$10,$X$2:$Z$5,2,0))</f>
        <v>0</v>
      </c>
      <c r="G580" s="2" t="n">
        <f aca="true">EP*VLOOKUP('thong tin khach hang'!$E$10,$X$2:$Z$5,3,0)*OFFSET($S580,0,VLOOKUP('thong tin khach hang'!$E$10,$X$2:$Z$5,2,0))</f>
        <v>0</v>
      </c>
      <c r="H580" s="2" t="n">
        <f aca="false">F580*HLOOKUP(B580,Assumption!$A$10:$G$12,2,1)+G580*HLOOKUP(B580,Assumption!$A$10:$G$12,3,1)</f>
        <v>0</v>
      </c>
      <c r="I580" s="2" t="n">
        <f aca="false">F580+G580-H580</f>
        <v>0</v>
      </c>
      <c r="J580" s="32" t="n">
        <f aca="false">VLOOKUP(D580,Assumption!$O$3:$Q$103,IF('thong tin khach hang'!$B$3="Nam",2,3),0)/12*P580</f>
        <v>0</v>
      </c>
      <c r="K580" s="2" t="n">
        <v>20000</v>
      </c>
      <c r="L580" s="31" t="n">
        <f aca="false">ROUND($L$1*(E580+I580-J580-K580),0)</f>
        <v>1058468002</v>
      </c>
      <c r="M580" s="31" t="n">
        <f aca="false">E580+I580-J580-K580+L580</f>
        <v>188260587736.229</v>
      </c>
      <c r="N580" s="32" t="n">
        <f aca="false">HLOOKUP(ROUND(AVERAGE(M568:M579)/10^6,0),Assumption!$B$2:$E$3,2,1)*MAX((AVERAGE(M568:M579)-250*10^6),0)</f>
        <v>1049259645.61451</v>
      </c>
      <c r="O580" s="31" t="n">
        <f aca="false">M580+N580</f>
        <v>189309847381.844</v>
      </c>
      <c r="P580" s="31" t="n">
        <f aca="false">IF(A580=1,SA,MAX(0,SA-M579))</f>
        <v>0</v>
      </c>
      <c r="S580" s="2" t="n">
        <v>0</v>
      </c>
      <c r="T580" s="2" t="n">
        <v>0</v>
      </c>
      <c r="U580" s="2" t="n">
        <v>0</v>
      </c>
      <c r="V580" s="33" t="n">
        <v>1</v>
      </c>
    </row>
    <row r="581" customFormat="false" ht="15.75" hidden="false" customHeight="true" outlineLevel="0" collapsed="false">
      <c r="A581" s="2" t="n">
        <v>579</v>
      </c>
      <c r="B581" s="2" t="n">
        <v>49</v>
      </c>
      <c r="C581" s="2" t="n">
        <f aca="false">A581-(B581-1)*12</f>
        <v>3</v>
      </c>
      <c r="D581" s="2" t="n">
        <f aca="false">'thong tin khach hang'!$B$4+B581-1</f>
        <v>50</v>
      </c>
      <c r="E581" s="31" t="n">
        <f aca="false">IF(A581=1,0,O580)</f>
        <v>189309847381.844</v>
      </c>
      <c r="F581" s="2" t="n">
        <f aca="true">TP*VLOOKUP('thong tin khach hang'!$E$10,$X$2:$Z$5,3,0)*OFFSET($S581,0,VLOOKUP('thong tin khach hang'!$E$10,$X$2:$Z$5,2,0))</f>
        <v>0</v>
      </c>
      <c r="G581" s="2" t="n">
        <f aca="true">EP*VLOOKUP('thong tin khach hang'!$E$10,$X$2:$Z$5,3,0)*OFFSET($S581,0,VLOOKUP('thong tin khach hang'!$E$10,$X$2:$Z$5,2,0))</f>
        <v>0</v>
      </c>
      <c r="H581" s="2" t="n">
        <f aca="false">F581*HLOOKUP(B581,Assumption!$A$10:$G$12,2,1)+G581*HLOOKUP(B581,Assumption!$A$10:$G$12,3,1)</f>
        <v>0</v>
      </c>
      <c r="I581" s="2" t="n">
        <f aca="false">F581+G581-H581</f>
        <v>0</v>
      </c>
      <c r="J581" s="32" t="n">
        <f aca="false">VLOOKUP(D581,Assumption!$O$3:$Q$103,IF('thong tin khach hang'!$B$3="Nam",2,3),0)/12*P581</f>
        <v>0</v>
      </c>
      <c r="K581" s="2" t="n">
        <v>20000</v>
      </c>
      <c r="L581" s="31" t="n">
        <f aca="false">ROUND($L$1*(E581+I581-J581-K581),0)</f>
        <v>1070385287</v>
      </c>
      <c r="M581" s="31" t="n">
        <f aca="false">E581+I581-J581-K581+L581</f>
        <v>190380212668.844</v>
      </c>
      <c r="N581" s="32" t="n">
        <f aca="false">HLOOKUP(ROUND(AVERAGE(M569:M580)/10^6,0),Assumption!$B$2:$E$3,2,1)*MAX((AVERAGE(M569:M580)-250*10^6),0)</f>
        <v>1061119553.27678</v>
      </c>
      <c r="O581" s="31" t="n">
        <f aca="false">M581+N581</f>
        <v>191441332222.121</v>
      </c>
      <c r="P581" s="31" t="n">
        <f aca="false">IF(A581=1,SA,MAX(0,SA-M580))</f>
        <v>0</v>
      </c>
      <c r="S581" s="2" t="n">
        <v>0</v>
      </c>
      <c r="T581" s="2" t="n">
        <v>0</v>
      </c>
      <c r="U581" s="2" t="n">
        <v>0</v>
      </c>
      <c r="V581" s="33" t="n">
        <v>1</v>
      </c>
    </row>
    <row r="582" customFormat="false" ht="15.75" hidden="false" customHeight="true" outlineLevel="0" collapsed="false">
      <c r="A582" s="2" t="n">
        <v>580</v>
      </c>
      <c r="B582" s="2" t="n">
        <v>49</v>
      </c>
      <c r="C582" s="2" t="n">
        <f aca="false">A582-(B582-1)*12</f>
        <v>4</v>
      </c>
      <c r="D582" s="2" t="n">
        <f aca="false">'thong tin khach hang'!$B$4+B582-1</f>
        <v>50</v>
      </c>
      <c r="E582" s="31" t="n">
        <f aca="false">IF(A582=1,0,O581)</f>
        <v>191441332222.121</v>
      </c>
      <c r="F582" s="2" t="n">
        <f aca="true">TP*VLOOKUP('thong tin khach hang'!$E$10,$X$2:$Z$5,3,0)*OFFSET($S582,0,VLOOKUP('thong tin khach hang'!$E$10,$X$2:$Z$5,2,0))</f>
        <v>0</v>
      </c>
      <c r="G582" s="2" t="n">
        <f aca="true">EP*VLOOKUP('thong tin khach hang'!$E$10,$X$2:$Z$5,3,0)*OFFSET($S582,0,VLOOKUP('thong tin khach hang'!$E$10,$X$2:$Z$5,2,0))</f>
        <v>0</v>
      </c>
      <c r="H582" s="2" t="n">
        <f aca="false">F582*HLOOKUP(B582,Assumption!$A$10:$G$12,2,1)+G582*HLOOKUP(B582,Assumption!$A$10:$G$12,3,1)</f>
        <v>0</v>
      </c>
      <c r="I582" s="2" t="n">
        <f aca="false">F582+G582-H582</f>
        <v>0</v>
      </c>
      <c r="J582" s="32" t="n">
        <f aca="false">VLOOKUP(D582,Assumption!$O$3:$Q$103,IF('thong tin khach hang'!$B$3="Nam",2,3),0)/12*P582</f>
        <v>0</v>
      </c>
      <c r="K582" s="2" t="n">
        <v>20000</v>
      </c>
      <c r="L582" s="31" t="n">
        <f aca="false">ROUND($L$1*(E582+I582-J582-K582),0)</f>
        <v>1082437012</v>
      </c>
      <c r="M582" s="31" t="n">
        <f aca="false">E582+I582-J582-K582+L582</f>
        <v>192523749234.121</v>
      </c>
      <c r="N582" s="32" t="n">
        <f aca="false">HLOOKUP(ROUND(AVERAGE(M570:M581)/10^6,0),Assumption!$B$2:$E$3,2,1)*MAX((AVERAGE(M570:M581)-250*10^6),0)</f>
        <v>1073113103.24302</v>
      </c>
      <c r="O582" s="31" t="n">
        <f aca="false">M582+N582</f>
        <v>193596862337.364</v>
      </c>
      <c r="P582" s="31" t="n">
        <f aca="false">IF(A582=1,SA,MAX(0,SA-M581))</f>
        <v>0</v>
      </c>
      <c r="S582" s="2" t="n">
        <v>0</v>
      </c>
      <c r="T582" s="2" t="n">
        <v>0</v>
      </c>
      <c r="U582" s="2" t="n">
        <v>1</v>
      </c>
      <c r="V582" s="33" t="n">
        <v>1</v>
      </c>
    </row>
    <row r="583" customFormat="false" ht="15.75" hidden="false" customHeight="true" outlineLevel="0" collapsed="false">
      <c r="A583" s="2" t="n">
        <v>581</v>
      </c>
      <c r="B583" s="2" t="n">
        <v>49</v>
      </c>
      <c r="C583" s="2" t="n">
        <f aca="false">A583-(B583-1)*12</f>
        <v>5</v>
      </c>
      <c r="D583" s="2" t="n">
        <f aca="false">'thong tin khach hang'!$B$4+B583-1</f>
        <v>50</v>
      </c>
      <c r="E583" s="31" t="n">
        <f aca="false">IF(A583=1,0,O582)</f>
        <v>193596862337.364</v>
      </c>
      <c r="F583" s="2" t="n">
        <f aca="true">TP*VLOOKUP('thong tin khach hang'!$E$10,$X$2:$Z$5,3,0)*OFFSET($S583,0,VLOOKUP('thong tin khach hang'!$E$10,$X$2:$Z$5,2,0))</f>
        <v>0</v>
      </c>
      <c r="G583" s="2" t="n">
        <f aca="true">EP*VLOOKUP('thong tin khach hang'!$E$10,$X$2:$Z$5,3,0)*OFFSET($S583,0,VLOOKUP('thong tin khach hang'!$E$10,$X$2:$Z$5,2,0))</f>
        <v>0</v>
      </c>
      <c r="H583" s="2" t="n">
        <f aca="false">F583*HLOOKUP(B583,Assumption!$A$10:$G$12,2,1)+G583*HLOOKUP(B583,Assumption!$A$10:$G$12,3,1)</f>
        <v>0</v>
      </c>
      <c r="I583" s="2" t="n">
        <f aca="false">F583+G583-H583</f>
        <v>0</v>
      </c>
      <c r="J583" s="32" t="n">
        <f aca="false">VLOOKUP(D583,Assumption!$O$3:$Q$103,IF('thong tin khach hang'!$B$3="Nam",2,3),0)/12*P583</f>
        <v>0</v>
      </c>
      <c r="K583" s="2" t="n">
        <v>20000</v>
      </c>
      <c r="L583" s="31" t="n">
        <f aca="false">ROUND($L$1*(E583+I583-J583-K583),0)</f>
        <v>1094624693</v>
      </c>
      <c r="M583" s="31" t="n">
        <f aca="false">E583+I583-J583-K583+L583</f>
        <v>194691467030.364</v>
      </c>
      <c r="N583" s="32" t="n">
        <f aca="false">HLOOKUP(ROUND(AVERAGE(M571:M582)/10^6,0),Assumption!$B$2:$E$3,2,1)*MAX((AVERAGE(M571:M582)-250*10^6),0)</f>
        <v>1085241801.44957</v>
      </c>
      <c r="O583" s="31" t="n">
        <f aca="false">M583+N583</f>
        <v>195776708831.813</v>
      </c>
      <c r="P583" s="31" t="n">
        <f aca="false">IF(A583=1,SA,MAX(0,SA-M582))</f>
        <v>0</v>
      </c>
      <c r="S583" s="2" t="n">
        <v>0</v>
      </c>
      <c r="T583" s="2" t="n">
        <v>0</v>
      </c>
      <c r="U583" s="2" t="n">
        <v>0</v>
      </c>
      <c r="V583" s="33" t="n">
        <v>1</v>
      </c>
    </row>
    <row r="584" customFormat="false" ht="15.75" hidden="false" customHeight="true" outlineLevel="0" collapsed="false">
      <c r="A584" s="2" t="n">
        <v>582</v>
      </c>
      <c r="B584" s="2" t="n">
        <v>49</v>
      </c>
      <c r="C584" s="2" t="n">
        <f aca="false">A584-(B584-1)*12</f>
        <v>6</v>
      </c>
      <c r="D584" s="2" t="n">
        <f aca="false">'thong tin khach hang'!$B$4+B584-1</f>
        <v>50</v>
      </c>
      <c r="E584" s="31" t="n">
        <f aca="false">IF(A584=1,0,O583)</f>
        <v>195776708831.813</v>
      </c>
      <c r="F584" s="2" t="n">
        <f aca="true">TP*VLOOKUP('thong tin khach hang'!$E$10,$X$2:$Z$5,3,0)*OFFSET($S584,0,VLOOKUP('thong tin khach hang'!$E$10,$X$2:$Z$5,2,0))</f>
        <v>0</v>
      </c>
      <c r="G584" s="2" t="n">
        <f aca="true">EP*VLOOKUP('thong tin khach hang'!$E$10,$X$2:$Z$5,3,0)*OFFSET($S584,0,VLOOKUP('thong tin khach hang'!$E$10,$X$2:$Z$5,2,0))</f>
        <v>0</v>
      </c>
      <c r="H584" s="2" t="n">
        <f aca="false">F584*HLOOKUP(B584,Assumption!$A$10:$G$12,2,1)+G584*HLOOKUP(B584,Assumption!$A$10:$G$12,3,1)</f>
        <v>0</v>
      </c>
      <c r="I584" s="2" t="n">
        <f aca="false">F584+G584-H584</f>
        <v>0</v>
      </c>
      <c r="J584" s="32" t="n">
        <f aca="false">VLOOKUP(D584,Assumption!$O$3:$Q$103,IF('thong tin khach hang'!$B$3="Nam",2,3),0)/12*P584</f>
        <v>0</v>
      </c>
      <c r="K584" s="2" t="n">
        <v>20000</v>
      </c>
      <c r="L584" s="31" t="n">
        <f aca="false">ROUND($L$1*(E584+I584-J584-K584),0)</f>
        <v>1106949862</v>
      </c>
      <c r="M584" s="31" t="n">
        <f aca="false">E584+I584-J584-K584+L584</f>
        <v>196883638693.813</v>
      </c>
      <c r="N584" s="32" t="n">
        <f aca="false">HLOOKUP(ROUND(AVERAGE(M572:M583)/10^6,0),Assumption!$B$2:$E$3,2,1)*MAX((AVERAGE(M572:M583)-250*10^6),0)</f>
        <v>1097507170.80242</v>
      </c>
      <c r="O584" s="31" t="n">
        <f aca="false">M584+N584</f>
        <v>197981145864.616</v>
      </c>
      <c r="P584" s="31" t="n">
        <f aca="false">IF(A584=1,SA,MAX(0,SA-M583))</f>
        <v>0</v>
      </c>
      <c r="S584" s="2" t="n">
        <v>0</v>
      </c>
      <c r="T584" s="2" t="n">
        <v>0</v>
      </c>
      <c r="U584" s="2" t="n">
        <v>0</v>
      </c>
      <c r="V584" s="33" t="n">
        <v>1</v>
      </c>
    </row>
    <row r="585" customFormat="false" ht="15.75" hidden="false" customHeight="true" outlineLevel="0" collapsed="false">
      <c r="A585" s="2" t="n">
        <v>583</v>
      </c>
      <c r="B585" s="2" t="n">
        <v>49</v>
      </c>
      <c r="C585" s="2" t="n">
        <f aca="false">A585-(B585-1)*12</f>
        <v>7</v>
      </c>
      <c r="D585" s="2" t="n">
        <f aca="false">'thong tin khach hang'!$B$4+B585-1</f>
        <v>50</v>
      </c>
      <c r="E585" s="31" t="n">
        <f aca="false">IF(A585=1,0,O584)</f>
        <v>197981145864.616</v>
      </c>
      <c r="F585" s="2" t="n">
        <f aca="true">TP*VLOOKUP('thong tin khach hang'!$E$10,$X$2:$Z$5,3,0)*OFFSET($S585,0,VLOOKUP('thong tin khach hang'!$E$10,$X$2:$Z$5,2,0))</f>
        <v>0</v>
      </c>
      <c r="G585" s="2" t="n">
        <f aca="true">EP*VLOOKUP('thong tin khach hang'!$E$10,$X$2:$Z$5,3,0)*OFFSET($S585,0,VLOOKUP('thong tin khach hang'!$E$10,$X$2:$Z$5,2,0))</f>
        <v>0</v>
      </c>
      <c r="H585" s="2" t="n">
        <f aca="false">F585*HLOOKUP(B585,Assumption!$A$10:$G$12,2,1)+G585*HLOOKUP(B585,Assumption!$A$10:$G$12,3,1)</f>
        <v>0</v>
      </c>
      <c r="I585" s="2" t="n">
        <f aca="false">F585+G585-H585</f>
        <v>0</v>
      </c>
      <c r="J585" s="32" t="n">
        <f aca="false">VLOOKUP(D585,Assumption!$O$3:$Q$103,IF('thong tin khach hang'!$B$3="Nam",2,3),0)/12*P585</f>
        <v>0</v>
      </c>
      <c r="K585" s="2" t="n">
        <v>20000</v>
      </c>
      <c r="L585" s="31" t="n">
        <f aca="false">ROUND($L$1*(E585+I585-J585-K585),0)</f>
        <v>1119414070</v>
      </c>
      <c r="M585" s="31" t="n">
        <f aca="false">E585+I585-J585-K585+L585</f>
        <v>199100539934.616</v>
      </c>
      <c r="N585" s="32" t="n">
        <f aca="false">HLOOKUP(ROUND(AVERAGE(M573:M584)/10^6,0),Assumption!$B$2:$E$3,2,1)*MAX((AVERAGE(M573:M584)-250*10^6),0)</f>
        <v>1109910751.368</v>
      </c>
      <c r="O585" s="31" t="n">
        <f aca="false">M585+N585</f>
        <v>200210450685.984</v>
      </c>
      <c r="P585" s="31" t="n">
        <f aca="false">IF(A585=1,SA,MAX(0,SA-M584))</f>
        <v>0</v>
      </c>
      <c r="S585" s="2" t="n">
        <v>0</v>
      </c>
      <c r="T585" s="2" t="n">
        <v>1</v>
      </c>
      <c r="U585" s="2" t="n">
        <v>1</v>
      </c>
      <c r="V585" s="33" t="n">
        <v>1</v>
      </c>
    </row>
    <row r="586" customFormat="false" ht="15.75" hidden="false" customHeight="true" outlineLevel="0" collapsed="false">
      <c r="A586" s="2" t="n">
        <v>584</v>
      </c>
      <c r="B586" s="2" t="n">
        <v>49</v>
      </c>
      <c r="C586" s="2" t="n">
        <f aca="false">A586-(B586-1)*12</f>
        <v>8</v>
      </c>
      <c r="D586" s="2" t="n">
        <f aca="false">'thong tin khach hang'!$B$4+B586-1</f>
        <v>50</v>
      </c>
      <c r="E586" s="31" t="n">
        <f aca="false">IF(A586=1,0,O585)</f>
        <v>200210450685.984</v>
      </c>
      <c r="F586" s="2" t="n">
        <f aca="true">TP*VLOOKUP('thong tin khach hang'!$E$10,$X$2:$Z$5,3,0)*OFFSET($S586,0,VLOOKUP('thong tin khach hang'!$E$10,$X$2:$Z$5,2,0))</f>
        <v>0</v>
      </c>
      <c r="G586" s="2" t="n">
        <f aca="true">EP*VLOOKUP('thong tin khach hang'!$E$10,$X$2:$Z$5,3,0)*OFFSET($S586,0,VLOOKUP('thong tin khach hang'!$E$10,$X$2:$Z$5,2,0))</f>
        <v>0</v>
      </c>
      <c r="H586" s="2" t="n">
        <f aca="false">F586*HLOOKUP(B586,Assumption!$A$10:$G$12,2,1)+G586*HLOOKUP(B586,Assumption!$A$10:$G$12,3,1)</f>
        <v>0</v>
      </c>
      <c r="I586" s="2" t="n">
        <f aca="false">F586+G586-H586</f>
        <v>0</v>
      </c>
      <c r="J586" s="32" t="n">
        <f aca="false">VLOOKUP(D586,Assumption!$O$3:$Q$103,IF('thong tin khach hang'!$B$3="Nam",2,3),0)/12*P586</f>
        <v>0</v>
      </c>
      <c r="K586" s="2" t="n">
        <v>20000</v>
      </c>
      <c r="L586" s="31" t="n">
        <f aca="false">ROUND($L$1*(E586+I586-J586-K586),0)</f>
        <v>1132018883</v>
      </c>
      <c r="M586" s="31" t="n">
        <f aca="false">E586+I586-J586-K586+L586</f>
        <v>201342449568.984</v>
      </c>
      <c r="N586" s="32" t="n">
        <f aca="false">HLOOKUP(ROUND(AVERAGE(M574:M585)/10^6,0),Assumption!$B$2:$E$3,2,1)*MAX((AVERAGE(M574:M585)-250*10^6),0)</f>
        <v>1122454100.56747</v>
      </c>
      <c r="O586" s="31" t="n">
        <f aca="false">M586+N586</f>
        <v>202464903669.551</v>
      </c>
      <c r="P586" s="31" t="n">
        <f aca="false">IF(A586=1,SA,MAX(0,SA-M585))</f>
        <v>0</v>
      </c>
      <c r="S586" s="2" t="n">
        <v>0</v>
      </c>
      <c r="T586" s="2" t="n">
        <v>0</v>
      </c>
      <c r="U586" s="2" t="n">
        <v>0</v>
      </c>
      <c r="V586" s="33" t="n">
        <v>1</v>
      </c>
    </row>
    <row r="587" customFormat="false" ht="15.75" hidden="false" customHeight="true" outlineLevel="0" collapsed="false">
      <c r="A587" s="2" t="n">
        <v>585</v>
      </c>
      <c r="B587" s="2" t="n">
        <v>49</v>
      </c>
      <c r="C587" s="2" t="n">
        <f aca="false">A587-(B587-1)*12</f>
        <v>9</v>
      </c>
      <c r="D587" s="2" t="n">
        <f aca="false">'thong tin khach hang'!$B$4+B587-1</f>
        <v>50</v>
      </c>
      <c r="E587" s="31" t="n">
        <f aca="false">IF(A587=1,0,O586)</f>
        <v>202464903669.551</v>
      </c>
      <c r="F587" s="2" t="n">
        <f aca="true">TP*VLOOKUP('thong tin khach hang'!$E$10,$X$2:$Z$5,3,0)*OFFSET($S587,0,VLOOKUP('thong tin khach hang'!$E$10,$X$2:$Z$5,2,0))</f>
        <v>0</v>
      </c>
      <c r="G587" s="2" t="n">
        <f aca="true">EP*VLOOKUP('thong tin khach hang'!$E$10,$X$2:$Z$5,3,0)*OFFSET($S587,0,VLOOKUP('thong tin khach hang'!$E$10,$X$2:$Z$5,2,0))</f>
        <v>0</v>
      </c>
      <c r="H587" s="2" t="n">
        <f aca="false">F587*HLOOKUP(B587,Assumption!$A$10:$G$12,2,1)+G587*HLOOKUP(B587,Assumption!$A$10:$G$12,3,1)</f>
        <v>0</v>
      </c>
      <c r="I587" s="2" t="n">
        <f aca="false">F587+G587-H587</f>
        <v>0</v>
      </c>
      <c r="J587" s="32" t="n">
        <f aca="false">VLOOKUP(D587,Assumption!$O$3:$Q$103,IF('thong tin khach hang'!$B$3="Nam",2,3),0)/12*P587</f>
        <v>0</v>
      </c>
      <c r="K587" s="2" t="n">
        <v>20000</v>
      </c>
      <c r="L587" s="31" t="n">
        <f aca="false">ROUND($L$1*(E587+I587-J587-K587),0)</f>
        <v>1144765888</v>
      </c>
      <c r="M587" s="31" t="n">
        <f aca="false">E587+I587-J587-K587+L587</f>
        <v>203609649557.551</v>
      </c>
      <c r="N587" s="32" t="n">
        <f aca="false">HLOOKUP(ROUND(AVERAGE(M575:M586)/10^6,0),Assumption!$B$2:$E$3,2,1)*MAX((AVERAGE(M575:M586)-250*10^6),0)</f>
        <v>1135138793.3706</v>
      </c>
      <c r="O587" s="31" t="n">
        <f aca="false">M587+N587</f>
        <v>204744788350.922</v>
      </c>
      <c r="P587" s="31" t="n">
        <f aca="false">IF(A587=1,SA,MAX(0,SA-M586))</f>
        <v>0</v>
      </c>
      <c r="S587" s="2" t="n">
        <v>0</v>
      </c>
      <c r="T587" s="2" t="n">
        <v>0</v>
      </c>
      <c r="U587" s="2" t="n">
        <v>0</v>
      </c>
      <c r="V587" s="33" t="n">
        <v>1</v>
      </c>
    </row>
    <row r="588" customFormat="false" ht="15.75" hidden="false" customHeight="true" outlineLevel="0" collapsed="false">
      <c r="A588" s="2" t="n">
        <v>586</v>
      </c>
      <c r="B588" s="2" t="n">
        <v>49</v>
      </c>
      <c r="C588" s="2" t="n">
        <f aca="false">A588-(B588-1)*12</f>
        <v>10</v>
      </c>
      <c r="D588" s="2" t="n">
        <f aca="false">'thong tin khach hang'!$B$4+B588-1</f>
        <v>50</v>
      </c>
      <c r="E588" s="31" t="n">
        <f aca="false">IF(A588=1,0,O587)</f>
        <v>204744788350.922</v>
      </c>
      <c r="F588" s="2" t="n">
        <f aca="true">TP*VLOOKUP('thong tin khach hang'!$E$10,$X$2:$Z$5,3,0)*OFFSET($S588,0,VLOOKUP('thong tin khach hang'!$E$10,$X$2:$Z$5,2,0))</f>
        <v>0</v>
      </c>
      <c r="G588" s="2" t="n">
        <f aca="true">EP*VLOOKUP('thong tin khach hang'!$E$10,$X$2:$Z$5,3,0)*OFFSET($S588,0,VLOOKUP('thong tin khach hang'!$E$10,$X$2:$Z$5,2,0))</f>
        <v>0</v>
      </c>
      <c r="H588" s="2" t="n">
        <f aca="false">F588*HLOOKUP(B588,Assumption!$A$10:$G$12,2,1)+G588*HLOOKUP(B588,Assumption!$A$10:$G$12,3,1)</f>
        <v>0</v>
      </c>
      <c r="I588" s="2" t="n">
        <f aca="false">F588+G588-H588</f>
        <v>0</v>
      </c>
      <c r="J588" s="32" t="n">
        <f aca="false">VLOOKUP(D588,Assumption!$O$3:$Q$103,IF('thong tin khach hang'!$B$3="Nam",2,3),0)/12*P588</f>
        <v>0</v>
      </c>
      <c r="K588" s="2" t="n">
        <v>20000</v>
      </c>
      <c r="L588" s="31" t="n">
        <f aca="false">ROUND($L$1*(E588+I588-J588-K588),0)</f>
        <v>1157656688</v>
      </c>
      <c r="M588" s="31" t="n">
        <f aca="false">E588+I588-J588-K588+L588</f>
        <v>205902425038.922</v>
      </c>
      <c r="N588" s="32" t="n">
        <f aca="false">HLOOKUP(ROUND(AVERAGE(M576:M587)/10^6,0),Assumption!$B$2:$E$3,2,1)*MAX((AVERAGE(M576:M587)-250*10^6),0)</f>
        <v>1147966422.49524</v>
      </c>
      <c r="O588" s="31" t="n">
        <f aca="false">M588+N588</f>
        <v>207050391461.417</v>
      </c>
      <c r="P588" s="31" t="n">
        <f aca="false">IF(A588=1,SA,MAX(0,SA-M587))</f>
        <v>0</v>
      </c>
      <c r="S588" s="2" t="n">
        <v>0</v>
      </c>
      <c r="T588" s="2" t="n">
        <v>0</v>
      </c>
      <c r="U588" s="2" t="n">
        <v>1</v>
      </c>
      <c r="V588" s="33" t="n">
        <v>1</v>
      </c>
    </row>
    <row r="589" customFormat="false" ht="15.75" hidden="false" customHeight="true" outlineLevel="0" collapsed="false">
      <c r="A589" s="2" t="n">
        <v>587</v>
      </c>
      <c r="B589" s="2" t="n">
        <v>49</v>
      </c>
      <c r="C589" s="2" t="n">
        <f aca="false">A589-(B589-1)*12</f>
        <v>11</v>
      </c>
      <c r="D589" s="2" t="n">
        <f aca="false">'thong tin khach hang'!$B$4+B589-1</f>
        <v>50</v>
      </c>
      <c r="E589" s="31" t="n">
        <f aca="false">IF(A589=1,0,O588)</f>
        <v>207050391461.417</v>
      </c>
      <c r="F589" s="2" t="n">
        <f aca="true">TP*VLOOKUP('thong tin khach hang'!$E$10,$X$2:$Z$5,3,0)*OFFSET($S589,0,VLOOKUP('thong tin khach hang'!$E$10,$X$2:$Z$5,2,0))</f>
        <v>0</v>
      </c>
      <c r="G589" s="2" t="n">
        <f aca="true">EP*VLOOKUP('thong tin khach hang'!$E$10,$X$2:$Z$5,3,0)*OFFSET($S589,0,VLOOKUP('thong tin khach hang'!$E$10,$X$2:$Z$5,2,0))</f>
        <v>0</v>
      </c>
      <c r="H589" s="2" t="n">
        <f aca="false">F589*HLOOKUP(B589,Assumption!$A$10:$G$12,2,1)+G589*HLOOKUP(B589,Assumption!$A$10:$G$12,3,1)</f>
        <v>0</v>
      </c>
      <c r="I589" s="2" t="n">
        <f aca="false">F589+G589-H589</f>
        <v>0</v>
      </c>
      <c r="J589" s="32" t="n">
        <f aca="false">VLOOKUP(D589,Assumption!$O$3:$Q$103,IF('thong tin khach hang'!$B$3="Nam",2,3),0)/12*P589</f>
        <v>0</v>
      </c>
      <c r="K589" s="2" t="n">
        <v>20000</v>
      </c>
      <c r="L589" s="31" t="n">
        <f aca="false">ROUND($L$1*(E589+I589-J589-K589),0)</f>
        <v>1170692903</v>
      </c>
      <c r="M589" s="31" t="n">
        <f aca="false">E589+I589-J589-K589+L589</f>
        <v>208221064364.417</v>
      </c>
      <c r="N589" s="32" t="n">
        <f aca="false">HLOOKUP(ROUND(AVERAGE(M577:M588)/10^6,0),Assumption!$B$2:$E$3,2,1)*MAX((AVERAGE(M577:M588)-250*10^6),0)</f>
        <v>1160938598.6069</v>
      </c>
      <c r="O589" s="31" t="n">
        <f aca="false">M589+N589</f>
        <v>209382002963.024</v>
      </c>
      <c r="P589" s="31" t="n">
        <f aca="false">IF(A589=1,SA,MAX(0,SA-M588))</f>
        <v>0</v>
      </c>
      <c r="S589" s="2" t="n">
        <v>0</v>
      </c>
      <c r="T589" s="2" t="n">
        <v>0</v>
      </c>
      <c r="U589" s="2" t="n">
        <v>0</v>
      </c>
      <c r="V589" s="33" t="n">
        <v>1</v>
      </c>
    </row>
    <row r="590" customFormat="false" ht="15.75" hidden="false" customHeight="true" outlineLevel="0" collapsed="false">
      <c r="A590" s="2" t="n">
        <v>588</v>
      </c>
      <c r="B590" s="2" t="n">
        <v>49</v>
      </c>
      <c r="C590" s="2" t="n">
        <f aca="false">A590-(B590-1)*12</f>
        <v>12</v>
      </c>
      <c r="D590" s="2" t="n">
        <f aca="false">'thong tin khach hang'!$B$4+B590-1</f>
        <v>50</v>
      </c>
      <c r="E590" s="31" t="n">
        <f aca="false">IF(A590=1,0,O589)</f>
        <v>209382002963.024</v>
      </c>
      <c r="F590" s="2" t="n">
        <f aca="true">TP*VLOOKUP('thong tin khach hang'!$E$10,$X$2:$Z$5,3,0)*OFFSET($S590,0,VLOOKUP('thong tin khach hang'!$E$10,$X$2:$Z$5,2,0))</f>
        <v>0</v>
      </c>
      <c r="G590" s="2" t="n">
        <f aca="true">EP*VLOOKUP('thong tin khach hang'!$E$10,$X$2:$Z$5,3,0)*OFFSET($S590,0,VLOOKUP('thong tin khach hang'!$E$10,$X$2:$Z$5,2,0))</f>
        <v>0</v>
      </c>
      <c r="H590" s="2" t="n">
        <f aca="false">F590*HLOOKUP(B590,Assumption!$A$10:$G$12,2,1)+G590*HLOOKUP(B590,Assumption!$A$10:$G$12,3,1)</f>
        <v>0</v>
      </c>
      <c r="I590" s="2" t="n">
        <f aca="false">F590+G590-H590</f>
        <v>0</v>
      </c>
      <c r="J590" s="32" t="n">
        <f aca="false">VLOOKUP(D590,Assumption!$O$3:$Q$103,IF('thong tin khach hang'!$B$3="Nam",2,3),0)/12*P590</f>
        <v>0</v>
      </c>
      <c r="K590" s="2" t="n">
        <v>20000</v>
      </c>
      <c r="L590" s="31" t="n">
        <f aca="false">ROUND($L$1*(E590+I590-J590-K590),0)</f>
        <v>1183876173</v>
      </c>
      <c r="M590" s="31" t="n">
        <f aca="false">E590+I590-J590-K590+L590</f>
        <v>210565859136.024</v>
      </c>
      <c r="N590" s="32" t="n">
        <f aca="false">HLOOKUP(ROUND(AVERAGE(M578:M589)/10^6,0),Assumption!$B$2:$E$3,2,1)*MAX((AVERAGE(M578:M589)-250*10^6),0)</f>
        <v>1174056950.51997</v>
      </c>
      <c r="O590" s="31" t="n">
        <f aca="false">M590+N590</f>
        <v>211739916086.544</v>
      </c>
      <c r="P590" s="31" t="n">
        <f aca="false">IF(A590=1,SA,MAX(0,SA-M589))</f>
        <v>0</v>
      </c>
      <c r="S590" s="2" t="n">
        <v>0</v>
      </c>
      <c r="T590" s="2" t="n">
        <v>0</v>
      </c>
      <c r="U590" s="2" t="n">
        <v>0</v>
      </c>
      <c r="V590" s="33" t="n">
        <v>1</v>
      </c>
    </row>
    <row r="591" customFormat="false" ht="15.75" hidden="false" customHeight="true" outlineLevel="0" collapsed="false">
      <c r="A591" s="2" t="n">
        <v>589</v>
      </c>
      <c r="B591" s="2" t="n">
        <v>50</v>
      </c>
      <c r="C591" s="2" t="n">
        <f aca="false">A591-(B591-1)*12</f>
        <v>1</v>
      </c>
      <c r="D591" s="2" t="n">
        <f aca="false">'thong tin khach hang'!$B$4+B591-1</f>
        <v>51</v>
      </c>
      <c r="E591" s="31" t="n">
        <f aca="false">IF(A591=1,0,O590)</f>
        <v>211739916086.544</v>
      </c>
      <c r="F591" s="2" t="n">
        <f aca="true">TP*VLOOKUP('thong tin khach hang'!$E$10,$X$2:$Z$5,3,0)*OFFSET($S591,0,VLOOKUP('thong tin khach hang'!$E$10,$X$2:$Z$5,2,0))</f>
        <v>30000000</v>
      </c>
      <c r="G591" s="2" t="n">
        <f aca="true">EP*VLOOKUP('thong tin khach hang'!$E$10,$X$2:$Z$5,3,0)*OFFSET($S591,0,VLOOKUP('thong tin khach hang'!$E$10,$X$2:$Z$5,2,0))</f>
        <v>30000000</v>
      </c>
      <c r="H591" s="2" t="n">
        <f aca="false">F591*HLOOKUP(B591,Assumption!$A$10:$G$12,2,1)+G591*HLOOKUP(B591,Assumption!$A$10:$G$12,3,1)</f>
        <v>1500000</v>
      </c>
      <c r="I591" s="2" t="n">
        <f aca="false">F591+G591-H591</f>
        <v>58500000</v>
      </c>
      <c r="J591" s="32" t="n">
        <f aca="false">VLOOKUP(D591,Assumption!$O$3:$Q$103,IF('thong tin khach hang'!$B$3="Nam",2,3),0)/12*P591</f>
        <v>0</v>
      </c>
      <c r="K591" s="2" t="n">
        <v>20000</v>
      </c>
      <c r="L591" s="31" t="n">
        <f aca="false">ROUND($L$1*(E591+I591-J591-K591),0)</f>
        <v>1197538924</v>
      </c>
      <c r="M591" s="31" t="n">
        <f aca="false">E591+I591-J591-K591+L591</f>
        <v>212995935010.544</v>
      </c>
      <c r="N591" s="32" t="n">
        <f aca="false">HLOOKUP(ROUND(AVERAGE(M579:M590)/10^6,0),Assumption!$B$2:$E$3,2,1)*MAX((AVERAGE(M579:M590)-250*10^6),0)</f>
        <v>1187323125.40351</v>
      </c>
      <c r="O591" s="31" t="n">
        <f aca="false">M591+N591</f>
        <v>214183258135.947</v>
      </c>
      <c r="P591" s="31" t="n">
        <f aca="false">IF(A591=1,SA,MAX(0,SA-M590))</f>
        <v>0</v>
      </c>
      <c r="S591" s="2" t="n">
        <v>1</v>
      </c>
      <c r="T591" s="2" t="n">
        <v>1</v>
      </c>
      <c r="U591" s="2" t="n">
        <v>1</v>
      </c>
      <c r="V591" s="33" t="n">
        <v>1</v>
      </c>
    </row>
    <row r="592" customFormat="false" ht="15.75" hidden="false" customHeight="true" outlineLevel="0" collapsed="false">
      <c r="A592" s="2" t="n">
        <v>590</v>
      </c>
      <c r="B592" s="2" t="n">
        <v>50</v>
      </c>
      <c r="C592" s="2" t="n">
        <f aca="false">A592-(B592-1)*12</f>
        <v>2</v>
      </c>
      <c r="D592" s="2" t="n">
        <f aca="false">'thong tin khach hang'!$B$4+B592-1</f>
        <v>51</v>
      </c>
      <c r="E592" s="31" t="n">
        <f aca="false">IF(A592=1,0,O591)</f>
        <v>214183258135.947</v>
      </c>
      <c r="F592" s="2" t="n">
        <f aca="true">TP*VLOOKUP('thong tin khach hang'!$E$10,$X$2:$Z$5,3,0)*OFFSET($S592,0,VLOOKUP('thong tin khach hang'!$E$10,$X$2:$Z$5,2,0))</f>
        <v>0</v>
      </c>
      <c r="G592" s="2" t="n">
        <f aca="true">EP*VLOOKUP('thong tin khach hang'!$E$10,$X$2:$Z$5,3,0)*OFFSET($S592,0,VLOOKUP('thong tin khach hang'!$E$10,$X$2:$Z$5,2,0))</f>
        <v>0</v>
      </c>
      <c r="H592" s="2" t="n">
        <f aca="false">F592*HLOOKUP(B592,Assumption!$A$10:$G$12,2,1)+G592*HLOOKUP(B592,Assumption!$A$10:$G$12,3,1)</f>
        <v>0</v>
      </c>
      <c r="I592" s="2" t="n">
        <f aca="false">F592+G592-H592</f>
        <v>0</v>
      </c>
      <c r="J592" s="32" t="n">
        <f aca="false">VLOOKUP(D592,Assumption!$O$3:$Q$103,IF('thong tin khach hang'!$B$3="Nam",2,3),0)/12*P592</f>
        <v>0</v>
      </c>
      <c r="K592" s="2" t="n">
        <v>20000</v>
      </c>
      <c r="L592" s="31" t="n">
        <f aca="false">ROUND($L$1*(E592+I592-J592-K592),0)</f>
        <v>1211023168</v>
      </c>
      <c r="M592" s="31" t="n">
        <f aca="false">E592+I592-J592-K592+L592</f>
        <v>215394261303.947</v>
      </c>
      <c r="N592" s="32" t="n">
        <f aca="false">HLOOKUP(ROUND(AVERAGE(M580:M591)/10^6,0),Assumption!$B$2:$E$3,2,1)*MAX((AVERAGE(M580:M591)-250*10^6),0)</f>
        <v>1200738788.98721</v>
      </c>
      <c r="O592" s="31" t="n">
        <f aca="false">M592+N592</f>
        <v>216595000092.935</v>
      </c>
      <c r="P592" s="31" t="n">
        <f aca="false">IF(A592=1,SA,MAX(0,SA-M591))</f>
        <v>0</v>
      </c>
      <c r="S592" s="2" t="n">
        <v>0</v>
      </c>
      <c r="T592" s="2" t="n">
        <v>0</v>
      </c>
      <c r="U592" s="2" t="n">
        <v>0</v>
      </c>
      <c r="V592" s="33" t="n">
        <v>1</v>
      </c>
    </row>
    <row r="593" customFormat="false" ht="15.75" hidden="false" customHeight="true" outlineLevel="0" collapsed="false">
      <c r="A593" s="2" t="n">
        <v>591</v>
      </c>
      <c r="B593" s="2" t="n">
        <v>50</v>
      </c>
      <c r="C593" s="2" t="n">
        <f aca="false">A593-(B593-1)*12</f>
        <v>3</v>
      </c>
      <c r="D593" s="2" t="n">
        <f aca="false">'thong tin khach hang'!$B$4+B593-1</f>
        <v>51</v>
      </c>
      <c r="E593" s="31" t="n">
        <f aca="false">IF(A593=1,0,O592)</f>
        <v>216595000092.935</v>
      </c>
      <c r="F593" s="2" t="n">
        <f aca="true">TP*VLOOKUP('thong tin khach hang'!$E$10,$X$2:$Z$5,3,0)*OFFSET($S593,0,VLOOKUP('thong tin khach hang'!$E$10,$X$2:$Z$5,2,0))</f>
        <v>0</v>
      </c>
      <c r="G593" s="2" t="n">
        <f aca="true">EP*VLOOKUP('thong tin khach hang'!$E$10,$X$2:$Z$5,3,0)*OFFSET($S593,0,VLOOKUP('thong tin khach hang'!$E$10,$X$2:$Z$5,2,0))</f>
        <v>0</v>
      </c>
      <c r="H593" s="2" t="n">
        <f aca="false">F593*HLOOKUP(B593,Assumption!$A$10:$G$12,2,1)+G593*HLOOKUP(B593,Assumption!$A$10:$G$12,3,1)</f>
        <v>0</v>
      </c>
      <c r="I593" s="2" t="n">
        <f aca="false">F593+G593-H593</f>
        <v>0</v>
      </c>
      <c r="J593" s="32" t="n">
        <f aca="false">VLOOKUP(D593,Assumption!$O$3:$Q$103,IF('thong tin khach hang'!$B$3="Nam",2,3),0)/12*P593</f>
        <v>0</v>
      </c>
      <c r="K593" s="2" t="n">
        <v>20000</v>
      </c>
      <c r="L593" s="31" t="n">
        <f aca="false">ROUND($L$1*(E593+I593-J593-K593),0)</f>
        <v>1224659508</v>
      </c>
      <c r="M593" s="31" t="n">
        <f aca="false">E593+I593-J593-K593+L593</f>
        <v>217819639600.935</v>
      </c>
      <c r="N593" s="32" t="n">
        <f aca="false">HLOOKUP(ROUND(AVERAGE(M581:M592)/10^6,0),Assumption!$B$2:$E$3,2,1)*MAX((AVERAGE(M581:M592)-250*10^6),0)</f>
        <v>1214305625.77107</v>
      </c>
      <c r="O593" s="31" t="n">
        <f aca="false">M593+N593</f>
        <v>219033945226.706</v>
      </c>
      <c r="P593" s="31" t="n">
        <f aca="false">IF(A593=1,SA,MAX(0,SA-M592))</f>
        <v>0</v>
      </c>
      <c r="S593" s="2" t="n">
        <v>0</v>
      </c>
      <c r="T593" s="2" t="n">
        <v>0</v>
      </c>
      <c r="U593" s="2" t="n">
        <v>0</v>
      </c>
      <c r="V593" s="33" t="n">
        <v>1</v>
      </c>
    </row>
    <row r="594" customFormat="false" ht="15.75" hidden="false" customHeight="true" outlineLevel="0" collapsed="false">
      <c r="A594" s="2" t="n">
        <v>592</v>
      </c>
      <c r="B594" s="2" t="n">
        <v>50</v>
      </c>
      <c r="C594" s="2" t="n">
        <f aca="false">A594-(B594-1)*12</f>
        <v>4</v>
      </c>
      <c r="D594" s="2" t="n">
        <f aca="false">'thong tin khach hang'!$B$4+B594-1</f>
        <v>51</v>
      </c>
      <c r="E594" s="31" t="n">
        <f aca="false">IF(A594=1,0,O593)</f>
        <v>219033945226.706</v>
      </c>
      <c r="F594" s="2" t="n">
        <f aca="true">TP*VLOOKUP('thong tin khach hang'!$E$10,$X$2:$Z$5,3,0)*OFFSET($S594,0,VLOOKUP('thong tin khach hang'!$E$10,$X$2:$Z$5,2,0))</f>
        <v>0</v>
      </c>
      <c r="G594" s="2" t="n">
        <f aca="true">EP*VLOOKUP('thong tin khach hang'!$E$10,$X$2:$Z$5,3,0)*OFFSET($S594,0,VLOOKUP('thong tin khach hang'!$E$10,$X$2:$Z$5,2,0))</f>
        <v>0</v>
      </c>
      <c r="H594" s="2" t="n">
        <f aca="false">F594*HLOOKUP(B594,Assumption!$A$10:$G$12,2,1)+G594*HLOOKUP(B594,Assumption!$A$10:$G$12,3,1)</f>
        <v>0</v>
      </c>
      <c r="I594" s="2" t="n">
        <f aca="false">F594+G594-H594</f>
        <v>0</v>
      </c>
      <c r="J594" s="32" t="n">
        <f aca="false">VLOOKUP(D594,Assumption!$O$3:$Q$103,IF('thong tin khach hang'!$B$3="Nam",2,3),0)/12*P594</f>
        <v>0</v>
      </c>
      <c r="K594" s="2" t="n">
        <v>20000</v>
      </c>
      <c r="L594" s="31" t="n">
        <f aca="false">ROUND($L$1*(E594+I594-J594-K594),0)</f>
        <v>1238449658</v>
      </c>
      <c r="M594" s="31" t="n">
        <f aca="false">E594+I594-J594-K594+L594</f>
        <v>220272374884.706</v>
      </c>
      <c r="N594" s="32" t="n">
        <f aca="false">HLOOKUP(ROUND(AVERAGE(M582:M593)/10^6,0),Assumption!$B$2:$E$3,2,1)*MAX((AVERAGE(M582:M593)-250*10^6),0)</f>
        <v>1228025339.23712</v>
      </c>
      <c r="O594" s="31" t="n">
        <f aca="false">M594+N594</f>
        <v>221500400223.943</v>
      </c>
      <c r="P594" s="31" t="n">
        <f aca="false">IF(A594=1,SA,MAX(0,SA-M593))</f>
        <v>0</v>
      </c>
      <c r="S594" s="2" t="n">
        <v>0</v>
      </c>
      <c r="T594" s="2" t="n">
        <v>0</v>
      </c>
      <c r="U594" s="2" t="n">
        <v>1</v>
      </c>
      <c r="V594" s="33" t="n">
        <v>1</v>
      </c>
    </row>
    <row r="595" customFormat="false" ht="15.75" hidden="false" customHeight="true" outlineLevel="0" collapsed="false">
      <c r="A595" s="2" t="n">
        <v>593</v>
      </c>
      <c r="B595" s="2" t="n">
        <v>50</v>
      </c>
      <c r="C595" s="2" t="n">
        <f aca="false">A595-(B595-1)*12</f>
        <v>5</v>
      </c>
      <c r="D595" s="2" t="n">
        <f aca="false">'thong tin khach hang'!$B$4+B595-1</f>
        <v>51</v>
      </c>
      <c r="E595" s="31" t="n">
        <f aca="false">IF(A595=1,0,O594)</f>
        <v>221500400223.943</v>
      </c>
      <c r="F595" s="2" t="n">
        <f aca="true">TP*VLOOKUP('thong tin khach hang'!$E$10,$X$2:$Z$5,3,0)*OFFSET($S595,0,VLOOKUP('thong tin khach hang'!$E$10,$X$2:$Z$5,2,0))</f>
        <v>0</v>
      </c>
      <c r="G595" s="2" t="n">
        <f aca="true">EP*VLOOKUP('thong tin khach hang'!$E$10,$X$2:$Z$5,3,0)*OFFSET($S595,0,VLOOKUP('thong tin khach hang'!$E$10,$X$2:$Z$5,2,0))</f>
        <v>0</v>
      </c>
      <c r="H595" s="2" t="n">
        <f aca="false">F595*HLOOKUP(B595,Assumption!$A$10:$G$12,2,1)+G595*HLOOKUP(B595,Assumption!$A$10:$G$12,3,1)</f>
        <v>0</v>
      </c>
      <c r="I595" s="2" t="n">
        <f aca="false">F595+G595-H595</f>
        <v>0</v>
      </c>
      <c r="J595" s="32" t="n">
        <f aca="false">VLOOKUP(D595,Assumption!$O$3:$Q$103,IF('thong tin khach hang'!$B$3="Nam",2,3),0)/12*P595</f>
        <v>0</v>
      </c>
      <c r="K595" s="2" t="n">
        <v>20000</v>
      </c>
      <c r="L595" s="31" t="n">
        <f aca="false">ROUND($L$1*(E595+I595-J595-K595),0)</f>
        <v>1252395353</v>
      </c>
      <c r="M595" s="31" t="n">
        <f aca="false">E595+I595-J595-K595+L595</f>
        <v>222752775576.943</v>
      </c>
      <c r="N595" s="32" t="n">
        <f aca="false">HLOOKUP(ROUND(AVERAGE(M583:M594)/10^6,0),Assumption!$B$2:$E$3,2,1)*MAX((AVERAGE(M583:M594)-250*10^6),0)</f>
        <v>1241899652.06241</v>
      </c>
      <c r="O595" s="31" t="n">
        <f aca="false">M595+N595</f>
        <v>223994675229.005</v>
      </c>
      <c r="P595" s="31" t="n">
        <f aca="false">IF(A595=1,SA,MAX(0,SA-M594))</f>
        <v>0</v>
      </c>
      <c r="S595" s="2" t="n">
        <v>0</v>
      </c>
      <c r="T595" s="2" t="n">
        <v>0</v>
      </c>
      <c r="U595" s="2" t="n">
        <v>0</v>
      </c>
      <c r="V595" s="33" t="n">
        <v>1</v>
      </c>
    </row>
    <row r="596" customFormat="false" ht="15.75" hidden="false" customHeight="true" outlineLevel="0" collapsed="false">
      <c r="A596" s="2" t="n">
        <v>594</v>
      </c>
      <c r="B596" s="2" t="n">
        <v>50</v>
      </c>
      <c r="C596" s="2" t="n">
        <f aca="false">A596-(B596-1)*12</f>
        <v>6</v>
      </c>
      <c r="D596" s="2" t="n">
        <f aca="false">'thong tin khach hang'!$B$4+B596-1</f>
        <v>51</v>
      </c>
      <c r="E596" s="31" t="n">
        <f aca="false">IF(A596=1,0,O595)</f>
        <v>223994675229.005</v>
      </c>
      <c r="F596" s="2" t="n">
        <f aca="true">TP*VLOOKUP('thong tin khach hang'!$E$10,$X$2:$Z$5,3,0)*OFFSET($S596,0,VLOOKUP('thong tin khach hang'!$E$10,$X$2:$Z$5,2,0))</f>
        <v>0</v>
      </c>
      <c r="G596" s="2" t="n">
        <f aca="true">EP*VLOOKUP('thong tin khach hang'!$E$10,$X$2:$Z$5,3,0)*OFFSET($S596,0,VLOOKUP('thong tin khach hang'!$E$10,$X$2:$Z$5,2,0))</f>
        <v>0</v>
      </c>
      <c r="H596" s="2" t="n">
        <f aca="false">F596*HLOOKUP(B596,Assumption!$A$10:$G$12,2,1)+G596*HLOOKUP(B596,Assumption!$A$10:$G$12,3,1)</f>
        <v>0</v>
      </c>
      <c r="I596" s="2" t="n">
        <f aca="false">F596+G596-H596</f>
        <v>0</v>
      </c>
      <c r="J596" s="32" t="n">
        <f aca="false">VLOOKUP(D596,Assumption!$O$3:$Q$103,IF('thong tin khach hang'!$B$3="Nam",2,3),0)/12*P596</f>
        <v>0</v>
      </c>
      <c r="K596" s="2" t="n">
        <v>20000</v>
      </c>
      <c r="L596" s="31" t="n">
        <f aca="false">ROUND($L$1*(E596+I596-J596-K596),0)</f>
        <v>1266498347</v>
      </c>
      <c r="M596" s="31" t="n">
        <f aca="false">E596+I596-J596-K596+L596</f>
        <v>225261153576.005</v>
      </c>
      <c r="N596" s="32" t="n">
        <f aca="false">HLOOKUP(ROUND(AVERAGE(M584:M595)/10^6,0),Assumption!$B$2:$E$3,2,1)*MAX((AVERAGE(M584:M595)-250*10^6),0)</f>
        <v>1255930306.3357</v>
      </c>
      <c r="O596" s="31" t="n">
        <f aca="false">M596+N596</f>
        <v>226517083882.341</v>
      </c>
      <c r="P596" s="31" t="n">
        <f aca="false">IF(A596=1,SA,MAX(0,SA-M595))</f>
        <v>0</v>
      </c>
      <c r="S596" s="2" t="n">
        <v>0</v>
      </c>
      <c r="T596" s="2" t="n">
        <v>0</v>
      </c>
      <c r="U596" s="2" t="n">
        <v>0</v>
      </c>
      <c r="V596" s="33" t="n">
        <v>1</v>
      </c>
    </row>
    <row r="597" customFormat="false" ht="15.75" hidden="false" customHeight="true" outlineLevel="0" collapsed="false">
      <c r="A597" s="2" t="n">
        <v>595</v>
      </c>
      <c r="B597" s="2" t="n">
        <v>50</v>
      </c>
      <c r="C597" s="2" t="n">
        <f aca="false">A597-(B597-1)*12</f>
        <v>7</v>
      </c>
      <c r="D597" s="2" t="n">
        <f aca="false">'thong tin khach hang'!$B$4+B597-1</f>
        <v>51</v>
      </c>
      <c r="E597" s="31" t="n">
        <f aca="false">IF(A597=1,0,O596)</f>
        <v>226517083882.341</v>
      </c>
      <c r="F597" s="2" t="n">
        <f aca="true">TP*VLOOKUP('thong tin khach hang'!$E$10,$X$2:$Z$5,3,0)*OFFSET($S597,0,VLOOKUP('thong tin khach hang'!$E$10,$X$2:$Z$5,2,0))</f>
        <v>0</v>
      </c>
      <c r="G597" s="2" t="n">
        <f aca="true">EP*VLOOKUP('thong tin khach hang'!$E$10,$X$2:$Z$5,3,0)*OFFSET($S597,0,VLOOKUP('thong tin khach hang'!$E$10,$X$2:$Z$5,2,0))</f>
        <v>0</v>
      </c>
      <c r="H597" s="2" t="n">
        <f aca="false">F597*HLOOKUP(B597,Assumption!$A$10:$G$12,2,1)+G597*HLOOKUP(B597,Assumption!$A$10:$G$12,3,1)</f>
        <v>0</v>
      </c>
      <c r="I597" s="2" t="n">
        <f aca="false">F597+G597-H597</f>
        <v>0</v>
      </c>
      <c r="J597" s="32" t="n">
        <f aca="false">VLOOKUP(D597,Assumption!$O$3:$Q$103,IF('thong tin khach hang'!$B$3="Nam",2,3),0)/12*P597</f>
        <v>0</v>
      </c>
      <c r="K597" s="2" t="n">
        <v>20000</v>
      </c>
      <c r="L597" s="31" t="n">
        <f aca="false">ROUND($L$1*(E597+I597-J597-K597),0)</f>
        <v>1280760412</v>
      </c>
      <c r="M597" s="31" t="n">
        <f aca="false">E597+I597-J597-K597+L597</f>
        <v>227797824294.341</v>
      </c>
      <c r="N597" s="32" t="n">
        <f aca="false">HLOOKUP(ROUND(AVERAGE(M585:M596)/10^6,0),Assumption!$B$2:$E$3,2,1)*MAX((AVERAGE(M585:M596)-250*10^6),0)</f>
        <v>1270119063.7768</v>
      </c>
      <c r="O597" s="31" t="n">
        <f aca="false">M597+N597</f>
        <v>229067943358.118</v>
      </c>
      <c r="P597" s="31" t="n">
        <f aca="false">IF(A597=1,SA,MAX(0,SA-M596))</f>
        <v>0</v>
      </c>
      <c r="S597" s="2" t="n">
        <v>0</v>
      </c>
      <c r="T597" s="2" t="n">
        <v>1</v>
      </c>
      <c r="U597" s="2" t="n">
        <v>1</v>
      </c>
      <c r="V597" s="33" t="n">
        <v>1</v>
      </c>
    </row>
    <row r="598" customFormat="false" ht="15.75" hidden="false" customHeight="true" outlineLevel="0" collapsed="false">
      <c r="A598" s="2" t="n">
        <v>596</v>
      </c>
      <c r="B598" s="2" t="n">
        <v>50</v>
      </c>
      <c r="C598" s="2" t="n">
        <f aca="false">A598-(B598-1)*12</f>
        <v>8</v>
      </c>
      <c r="D598" s="2" t="n">
        <f aca="false">'thong tin khach hang'!$B$4+B598-1</f>
        <v>51</v>
      </c>
      <c r="E598" s="31" t="n">
        <f aca="false">IF(A598=1,0,O597)</f>
        <v>229067943358.118</v>
      </c>
      <c r="F598" s="2" t="n">
        <f aca="true">TP*VLOOKUP('thong tin khach hang'!$E$10,$X$2:$Z$5,3,0)*OFFSET($S598,0,VLOOKUP('thong tin khach hang'!$E$10,$X$2:$Z$5,2,0))</f>
        <v>0</v>
      </c>
      <c r="G598" s="2" t="n">
        <f aca="true">EP*VLOOKUP('thong tin khach hang'!$E$10,$X$2:$Z$5,3,0)*OFFSET($S598,0,VLOOKUP('thong tin khach hang'!$E$10,$X$2:$Z$5,2,0))</f>
        <v>0</v>
      </c>
      <c r="H598" s="2" t="n">
        <f aca="false">F598*HLOOKUP(B598,Assumption!$A$10:$G$12,2,1)+G598*HLOOKUP(B598,Assumption!$A$10:$G$12,3,1)</f>
        <v>0</v>
      </c>
      <c r="I598" s="2" t="n">
        <f aca="false">F598+G598-H598</f>
        <v>0</v>
      </c>
      <c r="J598" s="32" t="n">
        <f aca="false">VLOOKUP(D598,Assumption!$O$3:$Q$103,IF('thong tin khach hang'!$B$3="Nam",2,3),0)/12*P598</f>
        <v>0</v>
      </c>
      <c r="K598" s="2" t="n">
        <v>20000</v>
      </c>
      <c r="L598" s="31" t="n">
        <f aca="false">ROUND($L$1*(E598+I598-J598-K598),0)</f>
        <v>1295183342</v>
      </c>
      <c r="M598" s="31" t="n">
        <f aca="false">E598+I598-J598-K598+L598</f>
        <v>230363106700.118</v>
      </c>
      <c r="N598" s="32" t="n">
        <f aca="false">HLOOKUP(ROUND(AVERAGE(M586:M597)/10^6,0),Assumption!$B$2:$E$3,2,1)*MAX((AVERAGE(M586:M597)-250*10^6),0)</f>
        <v>1284467705.95666</v>
      </c>
      <c r="O598" s="31" t="n">
        <f aca="false">M598+N598</f>
        <v>231647574406.074</v>
      </c>
      <c r="P598" s="31" t="n">
        <f aca="false">IF(A598=1,SA,MAX(0,SA-M597))</f>
        <v>0</v>
      </c>
      <c r="S598" s="2" t="n">
        <v>0</v>
      </c>
      <c r="T598" s="2" t="n">
        <v>0</v>
      </c>
      <c r="U598" s="2" t="n">
        <v>0</v>
      </c>
      <c r="V598" s="33" t="n">
        <v>1</v>
      </c>
    </row>
    <row r="599" customFormat="false" ht="15.75" hidden="false" customHeight="true" outlineLevel="0" collapsed="false">
      <c r="A599" s="2" t="n">
        <v>597</v>
      </c>
      <c r="B599" s="2" t="n">
        <v>50</v>
      </c>
      <c r="C599" s="2" t="n">
        <f aca="false">A599-(B599-1)*12</f>
        <v>9</v>
      </c>
      <c r="D599" s="2" t="n">
        <f aca="false">'thong tin khach hang'!$B$4+B599-1</f>
        <v>51</v>
      </c>
      <c r="E599" s="31" t="n">
        <f aca="false">IF(A599=1,0,O598)</f>
        <v>231647574406.074</v>
      </c>
      <c r="F599" s="2" t="n">
        <f aca="true">TP*VLOOKUP('thong tin khach hang'!$E$10,$X$2:$Z$5,3,0)*OFFSET($S599,0,VLOOKUP('thong tin khach hang'!$E$10,$X$2:$Z$5,2,0))</f>
        <v>0</v>
      </c>
      <c r="G599" s="2" t="n">
        <f aca="true">EP*VLOOKUP('thong tin khach hang'!$E$10,$X$2:$Z$5,3,0)*OFFSET($S599,0,VLOOKUP('thong tin khach hang'!$E$10,$X$2:$Z$5,2,0))</f>
        <v>0</v>
      </c>
      <c r="H599" s="2" t="n">
        <f aca="false">F599*HLOOKUP(B599,Assumption!$A$10:$G$12,2,1)+G599*HLOOKUP(B599,Assumption!$A$10:$G$12,3,1)</f>
        <v>0</v>
      </c>
      <c r="I599" s="2" t="n">
        <f aca="false">F599+G599-H599</f>
        <v>0</v>
      </c>
      <c r="J599" s="32" t="n">
        <f aca="false">VLOOKUP(D599,Assumption!$O$3:$Q$103,IF('thong tin khach hang'!$B$3="Nam",2,3),0)/12*P599</f>
        <v>0</v>
      </c>
      <c r="K599" s="2" t="n">
        <v>20000</v>
      </c>
      <c r="L599" s="31" t="n">
        <f aca="false">ROUND($L$1*(E599+I599-J599-K599),0)</f>
        <v>1309768951</v>
      </c>
      <c r="M599" s="31" t="n">
        <f aca="false">E599+I599-J599-K599+L599</f>
        <v>232957323357.074</v>
      </c>
      <c r="N599" s="32" t="n">
        <f aca="false">HLOOKUP(ROUND(AVERAGE(M587:M598)/10^6,0),Assumption!$B$2:$E$3,2,1)*MAX((AVERAGE(M587:M598)-250*10^6),0)</f>
        <v>1298978034.52223</v>
      </c>
      <c r="O599" s="31" t="n">
        <f aca="false">M599+N599</f>
        <v>234256301391.597</v>
      </c>
      <c r="P599" s="31" t="n">
        <f aca="false">IF(A599=1,SA,MAX(0,SA-M598))</f>
        <v>0</v>
      </c>
      <c r="S599" s="2" t="n">
        <v>0</v>
      </c>
      <c r="T599" s="2" t="n">
        <v>0</v>
      </c>
      <c r="U599" s="2" t="n">
        <v>0</v>
      </c>
      <c r="V599" s="33" t="n">
        <v>1</v>
      </c>
    </row>
    <row r="600" customFormat="false" ht="15.75" hidden="false" customHeight="true" outlineLevel="0" collapsed="false">
      <c r="A600" s="2" t="n">
        <v>598</v>
      </c>
      <c r="B600" s="2" t="n">
        <v>50</v>
      </c>
      <c r="C600" s="2" t="n">
        <f aca="false">A600-(B600-1)*12</f>
        <v>10</v>
      </c>
      <c r="D600" s="2" t="n">
        <f aca="false">'thong tin khach hang'!$B$4+B600-1</f>
        <v>51</v>
      </c>
      <c r="E600" s="31" t="n">
        <f aca="false">IF(A600=1,0,O599)</f>
        <v>234256301391.597</v>
      </c>
      <c r="F600" s="2" t="n">
        <f aca="true">TP*VLOOKUP('thong tin khach hang'!$E$10,$X$2:$Z$5,3,0)*OFFSET($S600,0,VLOOKUP('thong tin khach hang'!$E$10,$X$2:$Z$5,2,0))</f>
        <v>0</v>
      </c>
      <c r="G600" s="2" t="n">
        <f aca="true">EP*VLOOKUP('thong tin khach hang'!$E$10,$X$2:$Z$5,3,0)*OFFSET($S600,0,VLOOKUP('thong tin khach hang'!$E$10,$X$2:$Z$5,2,0))</f>
        <v>0</v>
      </c>
      <c r="H600" s="2" t="n">
        <f aca="false">F600*HLOOKUP(B600,Assumption!$A$10:$G$12,2,1)+G600*HLOOKUP(B600,Assumption!$A$10:$G$12,3,1)</f>
        <v>0</v>
      </c>
      <c r="I600" s="2" t="n">
        <f aca="false">F600+G600-H600</f>
        <v>0</v>
      </c>
      <c r="J600" s="32" t="n">
        <f aca="false">VLOOKUP(D600,Assumption!$O$3:$Q$103,IF('thong tin khach hang'!$B$3="Nam",2,3),0)/12*P600</f>
        <v>0</v>
      </c>
      <c r="K600" s="2" t="n">
        <v>20000</v>
      </c>
      <c r="L600" s="31" t="n">
        <f aca="false">ROUND($L$1*(E600+I600-J600-K600),0)</f>
        <v>1324519073</v>
      </c>
      <c r="M600" s="31" t="n">
        <f aca="false">E600+I600-J600-K600+L600</f>
        <v>235580800464.597</v>
      </c>
      <c r="N600" s="32" t="n">
        <f aca="false">HLOOKUP(ROUND(AVERAGE(M588:M599)/10^6,0),Assumption!$B$2:$E$3,2,1)*MAX((AVERAGE(M588:M599)-250*10^6),0)</f>
        <v>1313651871.42199</v>
      </c>
      <c r="O600" s="31" t="n">
        <f aca="false">M600+N600</f>
        <v>236894452336.019</v>
      </c>
      <c r="P600" s="31" t="n">
        <f aca="false">IF(A600=1,SA,MAX(0,SA-M599))</f>
        <v>0</v>
      </c>
      <c r="S600" s="2" t="n">
        <v>0</v>
      </c>
      <c r="T600" s="2" t="n">
        <v>0</v>
      </c>
      <c r="U600" s="2" t="n">
        <v>1</v>
      </c>
      <c r="V600" s="33" t="n">
        <v>1</v>
      </c>
    </row>
    <row r="601" customFormat="false" ht="15.75" hidden="false" customHeight="true" outlineLevel="0" collapsed="false">
      <c r="A601" s="2" t="n">
        <v>599</v>
      </c>
      <c r="B601" s="2" t="n">
        <v>50</v>
      </c>
      <c r="C601" s="2" t="n">
        <f aca="false">A601-(B601-1)*12</f>
        <v>11</v>
      </c>
      <c r="D601" s="2" t="n">
        <f aca="false">'thong tin khach hang'!$B$4+B601-1</f>
        <v>51</v>
      </c>
      <c r="E601" s="31" t="n">
        <f aca="false">IF(A601=1,0,O600)</f>
        <v>236894452336.019</v>
      </c>
      <c r="F601" s="2" t="n">
        <f aca="true">TP*VLOOKUP('thong tin khach hang'!$E$10,$X$2:$Z$5,3,0)*OFFSET($S601,0,VLOOKUP('thong tin khach hang'!$E$10,$X$2:$Z$5,2,0))</f>
        <v>0</v>
      </c>
      <c r="G601" s="2" t="n">
        <f aca="true">EP*VLOOKUP('thong tin khach hang'!$E$10,$X$2:$Z$5,3,0)*OFFSET($S601,0,VLOOKUP('thong tin khach hang'!$E$10,$X$2:$Z$5,2,0))</f>
        <v>0</v>
      </c>
      <c r="H601" s="2" t="n">
        <f aca="false">F601*HLOOKUP(B601,Assumption!$A$10:$G$12,2,1)+G601*HLOOKUP(B601,Assumption!$A$10:$G$12,3,1)</f>
        <v>0</v>
      </c>
      <c r="I601" s="2" t="n">
        <f aca="false">F601+G601-H601</f>
        <v>0</v>
      </c>
      <c r="J601" s="32" t="n">
        <f aca="false">VLOOKUP(D601,Assumption!$O$3:$Q$103,IF('thong tin khach hang'!$B$3="Nam",2,3),0)/12*P601</f>
        <v>0</v>
      </c>
      <c r="K601" s="2" t="n">
        <v>20000</v>
      </c>
      <c r="L601" s="31" t="n">
        <f aca="false">ROUND($L$1*(E601+I601-J601-K601),0)</f>
        <v>1339435562</v>
      </c>
      <c r="M601" s="31" t="n">
        <f aca="false">E601+I601-J601-K601+L601</f>
        <v>238233867898.019</v>
      </c>
      <c r="N601" s="32" t="n">
        <f aca="false">HLOOKUP(ROUND(AVERAGE(M589:M600)/10^6,0),Assumption!$B$2:$E$3,2,1)*MAX((AVERAGE(M589:M600)-250*10^6),0)</f>
        <v>1328491059.13483</v>
      </c>
      <c r="O601" s="31" t="n">
        <f aca="false">M601+N601</f>
        <v>239562358957.153</v>
      </c>
      <c r="P601" s="31" t="n">
        <f aca="false">IF(A601=1,SA,MAX(0,SA-M600))</f>
        <v>0</v>
      </c>
      <c r="S601" s="2" t="n">
        <v>0</v>
      </c>
      <c r="T601" s="2" t="n">
        <v>0</v>
      </c>
      <c r="U601" s="2" t="n">
        <v>0</v>
      </c>
      <c r="V601" s="33" t="n">
        <v>1</v>
      </c>
    </row>
    <row r="602" customFormat="false" ht="15.75" hidden="false" customHeight="true" outlineLevel="0" collapsed="false">
      <c r="A602" s="2" t="n">
        <v>600</v>
      </c>
      <c r="B602" s="2" t="n">
        <v>50</v>
      </c>
      <c r="C602" s="2" t="n">
        <f aca="false">A602-(B602-1)*12</f>
        <v>12</v>
      </c>
      <c r="D602" s="2" t="n">
        <f aca="false">'thong tin khach hang'!$B$4+B602-1</f>
        <v>51</v>
      </c>
      <c r="E602" s="31" t="n">
        <f aca="false">IF(A602=1,0,O601)</f>
        <v>239562358957.153</v>
      </c>
      <c r="F602" s="2" t="n">
        <f aca="true">TP*VLOOKUP('thong tin khach hang'!$E$10,$X$2:$Z$5,3,0)*OFFSET($S602,0,VLOOKUP('thong tin khach hang'!$E$10,$X$2:$Z$5,2,0))</f>
        <v>0</v>
      </c>
      <c r="G602" s="2" t="n">
        <f aca="true">EP*VLOOKUP('thong tin khach hang'!$E$10,$X$2:$Z$5,3,0)*OFFSET($S602,0,VLOOKUP('thong tin khach hang'!$E$10,$X$2:$Z$5,2,0))</f>
        <v>0</v>
      </c>
      <c r="H602" s="2" t="n">
        <f aca="false">F602*HLOOKUP(B602,Assumption!$A$10:$G$12,2,1)+G602*HLOOKUP(B602,Assumption!$A$10:$G$12,3,1)</f>
        <v>0</v>
      </c>
      <c r="I602" s="2" t="n">
        <f aca="false">F602+G602-H602</f>
        <v>0</v>
      </c>
      <c r="J602" s="32" t="n">
        <f aca="false">VLOOKUP(D602,Assumption!$O$3:$Q$103,IF('thong tin khach hang'!$B$3="Nam",2,3),0)/12*P602</f>
        <v>0</v>
      </c>
      <c r="K602" s="2" t="n">
        <v>20000</v>
      </c>
      <c r="L602" s="31" t="n">
        <f aca="false">ROUND($L$1*(E602+I602-J602-K602),0)</f>
        <v>1354520294</v>
      </c>
      <c r="M602" s="31" t="n">
        <f aca="false">E602+I602-J602-K602+L602</f>
        <v>240916859251.153</v>
      </c>
      <c r="N602" s="32" t="n">
        <f aca="false">HLOOKUP(ROUND(AVERAGE(M590:M601)/10^6,0),Assumption!$B$2:$E$3,2,1)*MAX((AVERAGE(M590:M601)-250*10^6),0)</f>
        <v>1343497460.90163</v>
      </c>
      <c r="O602" s="31" t="n">
        <f aca="false">M602+N602</f>
        <v>242260356712.055</v>
      </c>
      <c r="P602" s="31" t="n">
        <f aca="false">IF(A602=1,SA,MAX(0,SA-M601))</f>
        <v>0</v>
      </c>
      <c r="S602" s="2" t="n">
        <v>0</v>
      </c>
      <c r="T602" s="2" t="n">
        <v>0</v>
      </c>
      <c r="U602" s="2" t="n">
        <v>0</v>
      </c>
      <c r="V602" s="33" t="n">
        <v>1</v>
      </c>
    </row>
    <row r="603" customFormat="false" ht="15.75" hidden="false" customHeight="true" outlineLevel="0" collapsed="false">
      <c r="A603" s="2" t="n">
        <v>601</v>
      </c>
      <c r="B603" s="2" t="n">
        <v>51</v>
      </c>
      <c r="C603" s="2" t="n">
        <f aca="false">A603-(B603-1)*12</f>
        <v>1</v>
      </c>
      <c r="D603" s="2" t="n">
        <f aca="false">'thong tin khach hang'!$B$4+B603-1</f>
        <v>52</v>
      </c>
      <c r="E603" s="31" t="n">
        <f aca="false">IF(A603=1,0,O602)</f>
        <v>242260356712.055</v>
      </c>
      <c r="F603" s="2" t="n">
        <f aca="true">TP*VLOOKUP('thong tin khach hang'!$E$10,$X$2:$Z$5,3,0)*OFFSET($S603,0,VLOOKUP('thong tin khach hang'!$E$10,$X$2:$Z$5,2,0))</f>
        <v>30000000</v>
      </c>
      <c r="G603" s="2" t="n">
        <f aca="true">EP*VLOOKUP('thong tin khach hang'!$E$10,$X$2:$Z$5,3,0)*OFFSET($S603,0,VLOOKUP('thong tin khach hang'!$E$10,$X$2:$Z$5,2,0))</f>
        <v>30000000</v>
      </c>
      <c r="H603" s="2" t="n">
        <f aca="false">F603*HLOOKUP(B603,Assumption!$A$10:$G$12,2,1)+G603*HLOOKUP(B603,Assumption!$A$10:$G$12,3,1)</f>
        <v>1500000</v>
      </c>
      <c r="I603" s="2" t="n">
        <f aca="false">F603+G603-H603</f>
        <v>58500000</v>
      </c>
      <c r="J603" s="32" t="n">
        <f aca="false">VLOOKUP(D603,Assumption!$O$3:$Q$103,IF('thong tin khach hang'!$B$3="Nam",2,3),0)/12*P603</f>
        <v>0</v>
      </c>
      <c r="K603" s="2" t="n">
        <v>20000</v>
      </c>
      <c r="L603" s="31" t="n">
        <f aca="false">ROUND($L$1*(E603+I603-J603-K603),0)</f>
        <v>1370105933</v>
      </c>
      <c r="M603" s="31" t="n">
        <f aca="false">E603+I603-J603-K603+L603</f>
        <v>243688942645.055</v>
      </c>
      <c r="N603" s="32" t="n">
        <f aca="false">HLOOKUP(ROUND(AVERAGE(M591:M602)/10^6,0),Assumption!$B$2:$E$3,2,1)*MAX((AVERAGE(M591:M602)-250*10^6),0)</f>
        <v>1358672960.95919</v>
      </c>
      <c r="O603" s="31" t="n">
        <f aca="false">M603+N603</f>
        <v>245047615606.014</v>
      </c>
      <c r="P603" s="31" t="n">
        <f aca="false">IF(A603=1,SA,MAX(0,SA-M602))</f>
        <v>0</v>
      </c>
      <c r="S603" s="2" t="n">
        <v>1</v>
      </c>
      <c r="T603" s="2" t="n">
        <v>1</v>
      </c>
      <c r="U603" s="2" t="n">
        <v>1</v>
      </c>
      <c r="V603" s="33" t="n">
        <v>1</v>
      </c>
    </row>
    <row r="604" customFormat="false" ht="15.75" hidden="false" customHeight="true" outlineLevel="0" collapsed="false">
      <c r="A604" s="2" t="n">
        <v>602</v>
      </c>
      <c r="B604" s="2" t="n">
        <v>51</v>
      </c>
      <c r="C604" s="2" t="n">
        <f aca="false">A604-(B604-1)*12</f>
        <v>2</v>
      </c>
      <c r="D604" s="2" t="n">
        <f aca="false">'thong tin khach hang'!$B$4+B604-1</f>
        <v>52</v>
      </c>
      <c r="E604" s="31" t="n">
        <f aca="false">IF(A604=1,0,O603)</f>
        <v>245047615606.014</v>
      </c>
      <c r="F604" s="2" t="n">
        <f aca="true">TP*VLOOKUP('thong tin khach hang'!$E$10,$X$2:$Z$5,3,0)*OFFSET($S604,0,VLOOKUP('thong tin khach hang'!$E$10,$X$2:$Z$5,2,0))</f>
        <v>0</v>
      </c>
      <c r="G604" s="2" t="n">
        <f aca="true">EP*VLOOKUP('thong tin khach hang'!$E$10,$X$2:$Z$5,3,0)*OFFSET($S604,0,VLOOKUP('thong tin khach hang'!$E$10,$X$2:$Z$5,2,0))</f>
        <v>0</v>
      </c>
      <c r="H604" s="2" t="n">
        <f aca="false">F604*HLOOKUP(B604,Assumption!$A$10:$G$12,2,1)+G604*HLOOKUP(B604,Assumption!$A$10:$G$12,3,1)</f>
        <v>0</v>
      </c>
      <c r="I604" s="2" t="n">
        <f aca="false">F604+G604-H604</f>
        <v>0</v>
      </c>
      <c r="J604" s="32" t="n">
        <f aca="false">VLOOKUP(D604,Assumption!$O$3:$Q$103,IF('thong tin khach hang'!$B$3="Nam",2,3),0)/12*P604</f>
        <v>0</v>
      </c>
      <c r="K604" s="2" t="n">
        <v>20000</v>
      </c>
      <c r="L604" s="31" t="n">
        <f aca="false">ROUND($L$1*(E604+I604-J604-K604),0)</f>
        <v>1385534732</v>
      </c>
      <c r="M604" s="31" t="n">
        <f aca="false">E604+I604-J604-K604+L604</f>
        <v>246433130338.014</v>
      </c>
      <c r="N604" s="32" t="n">
        <f aca="false">HLOOKUP(ROUND(AVERAGE(M592:M603)/10^6,0),Assumption!$B$2:$E$3,2,1)*MAX((AVERAGE(M592:M603)-250*10^6),0)</f>
        <v>1374019464.77645</v>
      </c>
      <c r="O604" s="31" t="n">
        <f aca="false">M604+N604</f>
        <v>247807149802.791</v>
      </c>
      <c r="P604" s="31" t="n">
        <f aca="false">IF(A604=1,SA,MAX(0,SA-M603))</f>
        <v>0</v>
      </c>
      <c r="S604" s="2" t="n">
        <v>0</v>
      </c>
      <c r="T604" s="2" t="n">
        <v>0</v>
      </c>
      <c r="U604" s="2" t="n">
        <v>0</v>
      </c>
      <c r="V604" s="33" t="n">
        <v>1</v>
      </c>
    </row>
    <row r="605" customFormat="false" ht="15.75" hidden="false" customHeight="true" outlineLevel="0" collapsed="false">
      <c r="A605" s="2" t="n">
        <v>603</v>
      </c>
      <c r="B605" s="2" t="n">
        <v>51</v>
      </c>
      <c r="C605" s="2" t="n">
        <f aca="false">A605-(B605-1)*12</f>
        <v>3</v>
      </c>
      <c r="D605" s="2" t="n">
        <f aca="false">'thong tin khach hang'!$B$4+B605-1</f>
        <v>52</v>
      </c>
      <c r="E605" s="31" t="n">
        <f aca="false">IF(A605=1,0,O604)</f>
        <v>247807149802.791</v>
      </c>
      <c r="F605" s="2" t="n">
        <f aca="true">TP*VLOOKUP('thong tin khach hang'!$E$10,$X$2:$Z$5,3,0)*OFFSET($S605,0,VLOOKUP('thong tin khach hang'!$E$10,$X$2:$Z$5,2,0))</f>
        <v>0</v>
      </c>
      <c r="G605" s="2" t="n">
        <f aca="true">EP*VLOOKUP('thong tin khach hang'!$E$10,$X$2:$Z$5,3,0)*OFFSET($S605,0,VLOOKUP('thong tin khach hang'!$E$10,$X$2:$Z$5,2,0))</f>
        <v>0</v>
      </c>
      <c r="H605" s="2" t="n">
        <f aca="false">F605*HLOOKUP(B605,Assumption!$A$10:$G$12,2,1)+G605*HLOOKUP(B605,Assumption!$A$10:$G$12,3,1)</f>
        <v>0</v>
      </c>
      <c r="I605" s="2" t="n">
        <f aca="false">F605+G605-H605</f>
        <v>0</v>
      </c>
      <c r="J605" s="32" t="n">
        <f aca="false">VLOOKUP(D605,Assumption!$O$3:$Q$103,IF('thong tin khach hang'!$B$3="Nam",2,3),0)/12*P605</f>
        <v>0</v>
      </c>
      <c r="K605" s="2" t="n">
        <v>20000</v>
      </c>
      <c r="L605" s="31" t="n">
        <f aca="false">ROUND($L$1*(E605+I605-J605-K605),0)</f>
        <v>1401137540</v>
      </c>
      <c r="M605" s="31" t="n">
        <f aca="false">E605+I605-J605-K605+L605</f>
        <v>249208267342.791</v>
      </c>
      <c r="N605" s="32" t="n">
        <f aca="false">HLOOKUP(ROUND(AVERAGE(M593:M604)/10^6,0),Assumption!$B$2:$E$3,2,1)*MAX((AVERAGE(M593:M604)-250*10^6),0)</f>
        <v>1389538899.29348</v>
      </c>
      <c r="O605" s="31" t="n">
        <f aca="false">M605+N605</f>
        <v>250597806242.084</v>
      </c>
      <c r="P605" s="31" t="n">
        <f aca="false">IF(A605=1,SA,MAX(0,SA-M604))</f>
        <v>0</v>
      </c>
      <c r="S605" s="2" t="n">
        <v>0</v>
      </c>
      <c r="T605" s="2" t="n">
        <v>0</v>
      </c>
      <c r="U605" s="2" t="n">
        <v>0</v>
      </c>
      <c r="V605" s="33" t="n">
        <v>1</v>
      </c>
    </row>
    <row r="606" customFormat="false" ht="15.75" hidden="false" customHeight="true" outlineLevel="0" collapsed="false">
      <c r="A606" s="2" t="n">
        <v>604</v>
      </c>
      <c r="B606" s="2" t="n">
        <v>51</v>
      </c>
      <c r="C606" s="2" t="n">
        <f aca="false">A606-(B606-1)*12</f>
        <v>4</v>
      </c>
      <c r="D606" s="2" t="n">
        <f aca="false">'thong tin khach hang'!$B$4+B606-1</f>
        <v>52</v>
      </c>
      <c r="E606" s="31" t="n">
        <f aca="false">IF(A606=1,0,O605)</f>
        <v>250597806242.084</v>
      </c>
      <c r="F606" s="2" t="n">
        <f aca="true">TP*VLOOKUP('thong tin khach hang'!$E$10,$X$2:$Z$5,3,0)*OFFSET($S606,0,VLOOKUP('thong tin khach hang'!$E$10,$X$2:$Z$5,2,0))</f>
        <v>0</v>
      </c>
      <c r="G606" s="2" t="n">
        <f aca="true">EP*VLOOKUP('thong tin khach hang'!$E$10,$X$2:$Z$5,3,0)*OFFSET($S606,0,VLOOKUP('thong tin khach hang'!$E$10,$X$2:$Z$5,2,0))</f>
        <v>0</v>
      </c>
      <c r="H606" s="2" t="n">
        <f aca="false">F606*HLOOKUP(B606,Assumption!$A$10:$G$12,2,1)+G606*HLOOKUP(B606,Assumption!$A$10:$G$12,3,1)</f>
        <v>0</v>
      </c>
      <c r="I606" s="2" t="n">
        <f aca="false">F606+G606-H606</f>
        <v>0</v>
      </c>
      <c r="J606" s="32" t="n">
        <f aca="false">VLOOKUP(D606,Assumption!$O$3:$Q$103,IF('thong tin khach hang'!$B$3="Nam",2,3),0)/12*P606</f>
        <v>0</v>
      </c>
      <c r="K606" s="2" t="n">
        <v>20000</v>
      </c>
      <c r="L606" s="31" t="n">
        <f aca="false">ROUND($L$1*(E606+I606-J606-K606),0)</f>
        <v>1416916317</v>
      </c>
      <c r="M606" s="31" t="n">
        <f aca="false">E606+I606-J606-K606+L606</f>
        <v>252014702559.084</v>
      </c>
      <c r="N606" s="32" t="n">
        <f aca="false">HLOOKUP(ROUND(AVERAGE(M594:M605)/10^6,0),Assumption!$B$2:$E$3,2,1)*MAX((AVERAGE(M594:M605)-250*10^6),0)</f>
        <v>1405233213.16441</v>
      </c>
      <c r="O606" s="31" t="n">
        <f aca="false">M606+N606</f>
        <v>253419935772.249</v>
      </c>
      <c r="P606" s="31" t="n">
        <f aca="false">IF(A606=1,SA,MAX(0,SA-M605))</f>
        <v>0</v>
      </c>
      <c r="S606" s="2" t="n">
        <v>0</v>
      </c>
      <c r="T606" s="2" t="n">
        <v>0</v>
      </c>
      <c r="U606" s="2" t="n">
        <v>1</v>
      </c>
      <c r="V606" s="33" t="n">
        <v>1</v>
      </c>
    </row>
    <row r="607" customFormat="false" ht="15.75" hidden="false" customHeight="true" outlineLevel="0" collapsed="false">
      <c r="A607" s="2" t="n">
        <v>605</v>
      </c>
      <c r="B607" s="2" t="n">
        <v>51</v>
      </c>
      <c r="C607" s="2" t="n">
        <f aca="false">A607-(B607-1)*12</f>
        <v>5</v>
      </c>
      <c r="D607" s="2" t="n">
        <f aca="false">'thong tin khach hang'!$B$4+B607-1</f>
        <v>52</v>
      </c>
      <c r="E607" s="31" t="n">
        <f aca="false">IF(A607=1,0,O606)</f>
        <v>253419935772.249</v>
      </c>
      <c r="F607" s="2" t="n">
        <f aca="true">TP*VLOOKUP('thong tin khach hang'!$E$10,$X$2:$Z$5,3,0)*OFFSET($S607,0,VLOOKUP('thong tin khach hang'!$E$10,$X$2:$Z$5,2,0))</f>
        <v>0</v>
      </c>
      <c r="G607" s="2" t="n">
        <f aca="true">EP*VLOOKUP('thong tin khach hang'!$E$10,$X$2:$Z$5,3,0)*OFFSET($S607,0,VLOOKUP('thong tin khach hang'!$E$10,$X$2:$Z$5,2,0))</f>
        <v>0</v>
      </c>
      <c r="H607" s="2" t="n">
        <f aca="false">F607*HLOOKUP(B607,Assumption!$A$10:$G$12,2,1)+G607*HLOOKUP(B607,Assumption!$A$10:$G$12,3,1)</f>
        <v>0</v>
      </c>
      <c r="I607" s="2" t="n">
        <f aca="false">F607+G607-H607</f>
        <v>0</v>
      </c>
      <c r="J607" s="32" t="n">
        <f aca="false">VLOOKUP(D607,Assumption!$O$3:$Q$103,IF('thong tin khach hang'!$B$3="Nam",2,3),0)/12*P607</f>
        <v>0</v>
      </c>
      <c r="K607" s="2" t="n">
        <v>20000</v>
      </c>
      <c r="L607" s="31" t="n">
        <f aca="false">ROUND($L$1*(E607+I607-J607-K607),0)</f>
        <v>1432873048</v>
      </c>
      <c r="M607" s="31" t="n">
        <f aca="false">E607+I607-J607-K607+L607</f>
        <v>254852788820.249</v>
      </c>
      <c r="N607" s="32" t="n">
        <f aca="false">HLOOKUP(ROUND(AVERAGE(M595:M606)/10^6,0),Assumption!$B$2:$E$3,2,1)*MAX((AVERAGE(M595:M606)-250*10^6),0)</f>
        <v>1421104377.0016</v>
      </c>
      <c r="O607" s="31" t="n">
        <f aca="false">M607+N607</f>
        <v>256273893197.25</v>
      </c>
      <c r="P607" s="31" t="n">
        <f aca="false">IF(A607=1,SA,MAX(0,SA-M606))</f>
        <v>0</v>
      </c>
      <c r="S607" s="2" t="n">
        <v>0</v>
      </c>
      <c r="T607" s="2" t="n">
        <v>0</v>
      </c>
      <c r="U607" s="2" t="n">
        <v>0</v>
      </c>
      <c r="V607" s="33" t="n">
        <v>1</v>
      </c>
    </row>
    <row r="608" customFormat="false" ht="15.75" hidden="false" customHeight="true" outlineLevel="0" collapsed="false">
      <c r="A608" s="2" t="n">
        <v>606</v>
      </c>
      <c r="B608" s="2" t="n">
        <v>51</v>
      </c>
      <c r="C608" s="2" t="n">
        <f aca="false">A608-(B608-1)*12</f>
        <v>6</v>
      </c>
      <c r="D608" s="2" t="n">
        <f aca="false">'thong tin khach hang'!$B$4+B608-1</f>
        <v>52</v>
      </c>
      <c r="E608" s="31" t="n">
        <f aca="false">IF(A608=1,0,O607)</f>
        <v>256273893197.25</v>
      </c>
      <c r="F608" s="2" t="n">
        <f aca="true">TP*VLOOKUP('thong tin khach hang'!$E$10,$X$2:$Z$5,3,0)*OFFSET($S608,0,VLOOKUP('thong tin khach hang'!$E$10,$X$2:$Z$5,2,0))</f>
        <v>0</v>
      </c>
      <c r="G608" s="2" t="n">
        <f aca="true">EP*VLOOKUP('thong tin khach hang'!$E$10,$X$2:$Z$5,3,0)*OFFSET($S608,0,VLOOKUP('thong tin khach hang'!$E$10,$X$2:$Z$5,2,0))</f>
        <v>0</v>
      </c>
      <c r="H608" s="2" t="n">
        <f aca="false">F608*HLOOKUP(B608,Assumption!$A$10:$G$12,2,1)+G608*HLOOKUP(B608,Assumption!$A$10:$G$12,3,1)</f>
        <v>0</v>
      </c>
      <c r="I608" s="2" t="n">
        <f aca="false">F608+G608-H608</f>
        <v>0</v>
      </c>
      <c r="J608" s="32" t="n">
        <f aca="false">VLOOKUP(D608,Assumption!$O$3:$Q$103,IF('thong tin khach hang'!$B$3="Nam",2,3),0)/12*P608</f>
        <v>0</v>
      </c>
      <c r="K608" s="2" t="n">
        <v>20000</v>
      </c>
      <c r="L608" s="31" t="n">
        <f aca="false">ROUND($L$1*(E608+I608-J608-K608),0)</f>
        <v>1449009738</v>
      </c>
      <c r="M608" s="31" t="n">
        <f aca="false">E608+I608-J608-K608+L608</f>
        <v>257722882935.25</v>
      </c>
      <c r="N608" s="32" t="n">
        <f aca="false">HLOOKUP(ROUND(AVERAGE(M596:M607)/10^6,0),Assumption!$B$2:$E$3,2,1)*MAX((AVERAGE(M596:M607)-250*10^6),0)</f>
        <v>1437154383.62325</v>
      </c>
      <c r="O608" s="31" t="n">
        <f aca="false">M608+N608</f>
        <v>259160037318.873</v>
      </c>
      <c r="P608" s="31" t="n">
        <f aca="false">IF(A608=1,SA,MAX(0,SA-M607))</f>
        <v>0</v>
      </c>
      <c r="S608" s="2" t="n">
        <v>0</v>
      </c>
      <c r="T608" s="2" t="n">
        <v>0</v>
      </c>
      <c r="U608" s="2" t="n">
        <v>0</v>
      </c>
      <c r="V608" s="33" t="n">
        <v>1</v>
      </c>
    </row>
    <row r="609" customFormat="false" ht="15.75" hidden="false" customHeight="true" outlineLevel="0" collapsed="false">
      <c r="A609" s="2" t="n">
        <v>607</v>
      </c>
      <c r="B609" s="2" t="n">
        <v>51</v>
      </c>
      <c r="C609" s="2" t="n">
        <f aca="false">A609-(B609-1)*12</f>
        <v>7</v>
      </c>
      <c r="D609" s="2" t="n">
        <f aca="false">'thong tin khach hang'!$B$4+B609-1</f>
        <v>52</v>
      </c>
      <c r="E609" s="31" t="n">
        <f aca="false">IF(A609=1,0,O608)</f>
        <v>259160037318.873</v>
      </c>
      <c r="F609" s="2" t="n">
        <f aca="true">TP*VLOOKUP('thong tin khach hang'!$E$10,$X$2:$Z$5,3,0)*OFFSET($S609,0,VLOOKUP('thong tin khach hang'!$E$10,$X$2:$Z$5,2,0))</f>
        <v>0</v>
      </c>
      <c r="G609" s="2" t="n">
        <f aca="true">EP*VLOOKUP('thong tin khach hang'!$E$10,$X$2:$Z$5,3,0)*OFFSET($S609,0,VLOOKUP('thong tin khach hang'!$E$10,$X$2:$Z$5,2,0))</f>
        <v>0</v>
      </c>
      <c r="H609" s="2" t="n">
        <f aca="false">F609*HLOOKUP(B609,Assumption!$A$10:$G$12,2,1)+G609*HLOOKUP(B609,Assumption!$A$10:$G$12,3,1)</f>
        <v>0</v>
      </c>
      <c r="I609" s="2" t="n">
        <f aca="false">F609+G609-H609</f>
        <v>0</v>
      </c>
      <c r="J609" s="32" t="n">
        <f aca="false">VLOOKUP(D609,Assumption!$O$3:$Q$103,IF('thong tin khach hang'!$B$3="Nam",2,3),0)/12*P609</f>
        <v>0</v>
      </c>
      <c r="K609" s="2" t="n">
        <v>20000</v>
      </c>
      <c r="L609" s="31" t="n">
        <f aca="false">ROUND($L$1*(E609+I609-J609-K609),0)</f>
        <v>1465328417</v>
      </c>
      <c r="M609" s="31" t="n">
        <f aca="false">E609+I609-J609-K609+L609</f>
        <v>260625345735.873</v>
      </c>
      <c r="N609" s="32" t="n">
        <f aca="false">HLOOKUP(ROUND(AVERAGE(M597:M608)/10^6,0),Assumption!$B$2:$E$3,2,1)*MAX((AVERAGE(M597:M608)-250*10^6),0)</f>
        <v>1453385248.30287</v>
      </c>
      <c r="O609" s="31" t="n">
        <f aca="false">M609+N609</f>
        <v>262078730984.176</v>
      </c>
      <c r="P609" s="31" t="n">
        <f aca="false">IF(A609=1,SA,MAX(0,SA-M608))</f>
        <v>0</v>
      </c>
      <c r="S609" s="2" t="n">
        <v>0</v>
      </c>
      <c r="T609" s="2" t="n">
        <v>1</v>
      </c>
      <c r="U609" s="2" t="n">
        <v>1</v>
      </c>
      <c r="V609" s="33" t="n">
        <v>1</v>
      </c>
    </row>
    <row r="610" customFormat="false" ht="15.75" hidden="false" customHeight="true" outlineLevel="0" collapsed="false">
      <c r="A610" s="2" t="n">
        <v>608</v>
      </c>
      <c r="B610" s="2" t="n">
        <v>51</v>
      </c>
      <c r="C610" s="2" t="n">
        <f aca="false">A610-(B610-1)*12</f>
        <v>8</v>
      </c>
      <c r="D610" s="2" t="n">
        <f aca="false">'thong tin khach hang'!$B$4+B610-1</f>
        <v>52</v>
      </c>
      <c r="E610" s="31" t="n">
        <f aca="false">IF(A610=1,0,O609)</f>
        <v>262078730984.176</v>
      </c>
      <c r="F610" s="2" t="n">
        <f aca="true">TP*VLOOKUP('thong tin khach hang'!$E$10,$X$2:$Z$5,3,0)*OFFSET($S610,0,VLOOKUP('thong tin khach hang'!$E$10,$X$2:$Z$5,2,0))</f>
        <v>0</v>
      </c>
      <c r="G610" s="2" t="n">
        <f aca="true">EP*VLOOKUP('thong tin khach hang'!$E$10,$X$2:$Z$5,3,0)*OFFSET($S610,0,VLOOKUP('thong tin khach hang'!$E$10,$X$2:$Z$5,2,0))</f>
        <v>0</v>
      </c>
      <c r="H610" s="2" t="n">
        <f aca="false">F610*HLOOKUP(B610,Assumption!$A$10:$G$12,2,1)+G610*HLOOKUP(B610,Assumption!$A$10:$G$12,3,1)</f>
        <v>0</v>
      </c>
      <c r="I610" s="2" t="n">
        <f aca="false">F610+G610-H610</f>
        <v>0</v>
      </c>
      <c r="J610" s="32" t="n">
        <f aca="false">VLOOKUP(D610,Assumption!$O$3:$Q$103,IF('thong tin khach hang'!$B$3="Nam",2,3),0)/12*P610</f>
        <v>0</v>
      </c>
      <c r="K610" s="2" t="n">
        <v>20000</v>
      </c>
      <c r="L610" s="31" t="n">
        <f aca="false">ROUND($L$1*(E610+I610-J610-K610),0)</f>
        <v>1481831135</v>
      </c>
      <c r="M610" s="31" t="n">
        <f aca="false">E610+I610-J610-K610+L610</f>
        <v>263560542119.176</v>
      </c>
      <c r="N610" s="32" t="n">
        <f aca="false">HLOOKUP(ROUND(AVERAGE(M598:M609)/10^6,0),Assumption!$B$2:$E$3,2,1)*MAX((AVERAGE(M598:M609)-250*10^6),0)</f>
        <v>1469799009.02364</v>
      </c>
      <c r="O610" s="31" t="n">
        <f aca="false">M610+N610</f>
        <v>265030341128.2</v>
      </c>
      <c r="P610" s="31" t="n">
        <f aca="false">IF(A610=1,SA,MAX(0,SA-M609))</f>
        <v>0</v>
      </c>
      <c r="S610" s="2" t="n">
        <v>0</v>
      </c>
      <c r="T610" s="2" t="n">
        <v>0</v>
      </c>
      <c r="U610" s="2" t="n">
        <v>0</v>
      </c>
      <c r="V610" s="33" t="n">
        <v>1</v>
      </c>
    </row>
    <row r="611" customFormat="false" ht="15.75" hidden="false" customHeight="true" outlineLevel="0" collapsed="false">
      <c r="A611" s="2" t="n">
        <v>609</v>
      </c>
      <c r="B611" s="2" t="n">
        <v>51</v>
      </c>
      <c r="C611" s="2" t="n">
        <f aca="false">A611-(B611-1)*12</f>
        <v>9</v>
      </c>
      <c r="D611" s="2" t="n">
        <f aca="false">'thong tin khach hang'!$B$4+B611-1</f>
        <v>52</v>
      </c>
      <c r="E611" s="31" t="n">
        <f aca="false">IF(A611=1,0,O610)</f>
        <v>265030341128.2</v>
      </c>
      <c r="F611" s="2" t="n">
        <f aca="true">TP*VLOOKUP('thong tin khach hang'!$E$10,$X$2:$Z$5,3,0)*OFFSET($S611,0,VLOOKUP('thong tin khach hang'!$E$10,$X$2:$Z$5,2,0))</f>
        <v>0</v>
      </c>
      <c r="G611" s="2" t="n">
        <f aca="true">EP*VLOOKUP('thong tin khach hang'!$E$10,$X$2:$Z$5,3,0)*OFFSET($S611,0,VLOOKUP('thong tin khach hang'!$E$10,$X$2:$Z$5,2,0))</f>
        <v>0</v>
      </c>
      <c r="H611" s="2" t="n">
        <f aca="false">F611*HLOOKUP(B611,Assumption!$A$10:$G$12,2,1)+G611*HLOOKUP(B611,Assumption!$A$10:$G$12,3,1)</f>
        <v>0</v>
      </c>
      <c r="I611" s="2" t="n">
        <f aca="false">F611+G611-H611</f>
        <v>0</v>
      </c>
      <c r="J611" s="32" t="n">
        <f aca="false">VLOOKUP(D611,Assumption!$O$3:$Q$103,IF('thong tin khach hang'!$B$3="Nam",2,3),0)/12*P611</f>
        <v>0</v>
      </c>
      <c r="K611" s="2" t="n">
        <v>20000</v>
      </c>
      <c r="L611" s="31" t="n">
        <f aca="false">ROUND($L$1*(E611+I611-J611-K611),0)</f>
        <v>1498519968</v>
      </c>
      <c r="M611" s="31" t="n">
        <f aca="false">E611+I611-J611-K611+L611</f>
        <v>266528841096.2</v>
      </c>
      <c r="N611" s="32" t="n">
        <f aca="false">HLOOKUP(ROUND(AVERAGE(M599:M610)/10^6,0),Assumption!$B$2:$E$3,2,1)*MAX((AVERAGE(M599:M610)-250*10^6),0)</f>
        <v>1486397726.73317</v>
      </c>
      <c r="O611" s="31" t="n">
        <f aca="false">M611+N611</f>
        <v>268015238822.933</v>
      </c>
      <c r="P611" s="31" t="n">
        <f aca="false">IF(A611=1,SA,MAX(0,SA-M610))</f>
        <v>0</v>
      </c>
      <c r="S611" s="2" t="n">
        <v>0</v>
      </c>
      <c r="T611" s="2" t="n">
        <v>0</v>
      </c>
      <c r="U611" s="2" t="n">
        <v>0</v>
      </c>
      <c r="V611" s="33" t="n">
        <v>1</v>
      </c>
    </row>
    <row r="612" customFormat="false" ht="15.75" hidden="false" customHeight="true" outlineLevel="0" collapsed="false">
      <c r="A612" s="2" t="n">
        <v>610</v>
      </c>
      <c r="B612" s="2" t="n">
        <v>51</v>
      </c>
      <c r="C612" s="2" t="n">
        <f aca="false">A612-(B612-1)*12</f>
        <v>10</v>
      </c>
      <c r="D612" s="2" t="n">
        <f aca="false">'thong tin khach hang'!$B$4+B612-1</f>
        <v>52</v>
      </c>
      <c r="E612" s="31" t="n">
        <f aca="false">IF(A612=1,0,O611)</f>
        <v>268015238822.933</v>
      </c>
      <c r="F612" s="2" t="n">
        <f aca="true">TP*VLOOKUP('thong tin khach hang'!$E$10,$X$2:$Z$5,3,0)*OFFSET($S612,0,VLOOKUP('thong tin khach hang'!$E$10,$X$2:$Z$5,2,0))</f>
        <v>0</v>
      </c>
      <c r="G612" s="2" t="n">
        <f aca="true">EP*VLOOKUP('thong tin khach hang'!$E$10,$X$2:$Z$5,3,0)*OFFSET($S612,0,VLOOKUP('thong tin khach hang'!$E$10,$X$2:$Z$5,2,0))</f>
        <v>0</v>
      </c>
      <c r="H612" s="2" t="n">
        <f aca="false">F612*HLOOKUP(B612,Assumption!$A$10:$G$12,2,1)+G612*HLOOKUP(B612,Assumption!$A$10:$G$12,3,1)</f>
        <v>0</v>
      </c>
      <c r="I612" s="2" t="n">
        <f aca="false">F612+G612-H612</f>
        <v>0</v>
      </c>
      <c r="J612" s="32" t="n">
        <f aca="false">VLOOKUP(D612,Assumption!$O$3:$Q$103,IF('thong tin khach hang'!$B$3="Nam",2,3),0)/12*P612</f>
        <v>0</v>
      </c>
      <c r="K612" s="2" t="n">
        <v>20000</v>
      </c>
      <c r="L612" s="31" t="n">
        <f aca="false">ROUND($L$1*(E612+I612-J612-K612),0)</f>
        <v>1515397013</v>
      </c>
      <c r="M612" s="31" t="n">
        <f aca="false">E612+I612-J612-K612+L612</f>
        <v>269530615835.933</v>
      </c>
      <c r="N612" s="32" t="n">
        <f aca="false">HLOOKUP(ROUND(AVERAGE(M600:M611)/10^6,0),Assumption!$B$2:$E$3,2,1)*MAX((AVERAGE(M600:M611)-250*10^6),0)</f>
        <v>1503183485.60273</v>
      </c>
      <c r="O612" s="31" t="n">
        <f aca="false">M612+N612</f>
        <v>271033799321.536</v>
      </c>
      <c r="P612" s="31" t="n">
        <f aca="false">IF(A612=1,SA,MAX(0,SA-M611))</f>
        <v>0</v>
      </c>
      <c r="S612" s="2" t="n">
        <v>0</v>
      </c>
      <c r="T612" s="2" t="n">
        <v>0</v>
      </c>
      <c r="U612" s="2" t="n">
        <v>1</v>
      </c>
      <c r="V612" s="33" t="n">
        <v>1</v>
      </c>
    </row>
    <row r="613" customFormat="false" ht="15.75" hidden="false" customHeight="true" outlineLevel="0" collapsed="false">
      <c r="A613" s="2" t="n">
        <v>611</v>
      </c>
      <c r="B613" s="2" t="n">
        <v>51</v>
      </c>
      <c r="C613" s="2" t="n">
        <f aca="false">A613-(B613-1)*12</f>
        <v>11</v>
      </c>
      <c r="D613" s="2" t="n">
        <f aca="false">'thong tin khach hang'!$B$4+B613-1</f>
        <v>52</v>
      </c>
      <c r="E613" s="31" t="n">
        <f aca="false">IF(A613=1,0,O612)</f>
        <v>271033799321.536</v>
      </c>
      <c r="F613" s="2" t="n">
        <f aca="true">TP*VLOOKUP('thong tin khach hang'!$E$10,$X$2:$Z$5,3,0)*OFFSET($S613,0,VLOOKUP('thong tin khach hang'!$E$10,$X$2:$Z$5,2,0))</f>
        <v>0</v>
      </c>
      <c r="G613" s="2" t="n">
        <f aca="true">EP*VLOOKUP('thong tin khach hang'!$E$10,$X$2:$Z$5,3,0)*OFFSET($S613,0,VLOOKUP('thong tin khach hang'!$E$10,$X$2:$Z$5,2,0))</f>
        <v>0</v>
      </c>
      <c r="H613" s="2" t="n">
        <f aca="false">F613*HLOOKUP(B613,Assumption!$A$10:$G$12,2,1)+G613*HLOOKUP(B613,Assumption!$A$10:$G$12,3,1)</f>
        <v>0</v>
      </c>
      <c r="I613" s="2" t="n">
        <f aca="false">F613+G613-H613</f>
        <v>0</v>
      </c>
      <c r="J613" s="32" t="n">
        <f aca="false">VLOOKUP(D613,Assumption!$O$3:$Q$103,IF('thong tin khach hang'!$B$3="Nam",2,3),0)/12*P613</f>
        <v>0</v>
      </c>
      <c r="K613" s="2" t="n">
        <v>20000</v>
      </c>
      <c r="L613" s="31" t="n">
        <f aca="false">ROUND($L$1*(E613+I613-J613-K613),0)</f>
        <v>1532464393</v>
      </c>
      <c r="M613" s="31" t="n">
        <f aca="false">E613+I613-J613-K613+L613</f>
        <v>272566243714.536</v>
      </c>
      <c r="N613" s="32" t="n">
        <f aca="false">HLOOKUP(ROUND(AVERAGE(M601:M612)/10^6,0),Assumption!$B$2:$E$3,2,1)*MAX((AVERAGE(M601:M612)-250*10^6),0)</f>
        <v>1520158393.2884</v>
      </c>
      <c r="O613" s="31" t="n">
        <f aca="false">M613+N613</f>
        <v>274086402107.824</v>
      </c>
      <c r="P613" s="31" t="n">
        <f aca="false">IF(A613=1,SA,MAX(0,SA-M612))</f>
        <v>0</v>
      </c>
      <c r="S613" s="2" t="n">
        <v>0</v>
      </c>
      <c r="T613" s="2" t="n">
        <v>0</v>
      </c>
      <c r="U613" s="2" t="n">
        <v>0</v>
      </c>
      <c r="V613" s="33" t="n">
        <v>1</v>
      </c>
    </row>
    <row r="614" customFormat="false" ht="15.75" hidden="false" customHeight="true" outlineLevel="0" collapsed="false">
      <c r="A614" s="2" t="n">
        <v>612</v>
      </c>
      <c r="B614" s="2" t="n">
        <v>51</v>
      </c>
      <c r="C614" s="2" t="n">
        <f aca="false">A614-(B614-1)*12</f>
        <v>12</v>
      </c>
      <c r="D614" s="2" t="n">
        <f aca="false">'thong tin khach hang'!$B$4+B614-1</f>
        <v>52</v>
      </c>
      <c r="E614" s="31" t="n">
        <f aca="false">IF(A614=1,0,O613)</f>
        <v>274086402107.824</v>
      </c>
      <c r="F614" s="2" t="n">
        <f aca="true">TP*VLOOKUP('thong tin khach hang'!$E$10,$X$2:$Z$5,3,0)*OFFSET($S614,0,VLOOKUP('thong tin khach hang'!$E$10,$X$2:$Z$5,2,0))</f>
        <v>0</v>
      </c>
      <c r="G614" s="2" t="n">
        <f aca="true">EP*VLOOKUP('thong tin khach hang'!$E$10,$X$2:$Z$5,3,0)*OFFSET($S614,0,VLOOKUP('thong tin khach hang'!$E$10,$X$2:$Z$5,2,0))</f>
        <v>0</v>
      </c>
      <c r="H614" s="2" t="n">
        <f aca="false">F614*HLOOKUP(B614,Assumption!$A$10:$G$12,2,1)+G614*HLOOKUP(B614,Assumption!$A$10:$G$12,3,1)</f>
        <v>0</v>
      </c>
      <c r="I614" s="2" t="n">
        <f aca="false">F614+G614-H614</f>
        <v>0</v>
      </c>
      <c r="J614" s="32" t="n">
        <f aca="false">VLOOKUP(D614,Assumption!$O$3:$Q$103,IF('thong tin khach hang'!$B$3="Nam",2,3),0)/12*P614</f>
        <v>0</v>
      </c>
      <c r="K614" s="2" t="n">
        <v>20000</v>
      </c>
      <c r="L614" s="31" t="n">
        <f aca="false">ROUND($L$1*(E614+I614-J614-K614),0)</f>
        <v>1549724253</v>
      </c>
      <c r="M614" s="31" t="n">
        <f aca="false">E614+I614-J614-K614+L614</f>
        <v>275636106360.824</v>
      </c>
      <c r="N614" s="32" t="n">
        <f aca="false">HLOOKUP(ROUND(AVERAGE(M602:M613)/10^6,0),Assumption!$B$2:$E$3,2,1)*MAX((AVERAGE(M602:M613)-250*10^6),0)</f>
        <v>1537324581.19666</v>
      </c>
      <c r="O614" s="31" t="n">
        <f aca="false">M614+N614</f>
        <v>277173430942.021</v>
      </c>
      <c r="P614" s="31" t="n">
        <f aca="false">IF(A614=1,SA,MAX(0,SA-M613))</f>
        <v>0</v>
      </c>
      <c r="S614" s="2" t="n">
        <v>0</v>
      </c>
      <c r="T614" s="2" t="n">
        <v>0</v>
      </c>
      <c r="U614" s="2" t="n">
        <v>0</v>
      </c>
      <c r="V614" s="33" t="n">
        <v>1</v>
      </c>
    </row>
    <row r="615" customFormat="false" ht="15.75" hidden="false" customHeight="true" outlineLevel="0" collapsed="false">
      <c r="A615" s="2" t="n">
        <v>613</v>
      </c>
      <c r="B615" s="2" t="n">
        <v>52</v>
      </c>
      <c r="C615" s="2" t="n">
        <f aca="false">A615-(B615-1)*12</f>
        <v>1</v>
      </c>
      <c r="D615" s="2" t="n">
        <f aca="false">'thong tin khach hang'!$B$4+B615-1</f>
        <v>53</v>
      </c>
      <c r="E615" s="31" t="n">
        <f aca="false">IF(A615=1,0,O614)</f>
        <v>277173430942.021</v>
      </c>
      <c r="F615" s="2" t="n">
        <f aca="true">TP*VLOOKUP('thong tin khach hang'!$E$10,$X$2:$Z$5,3,0)*OFFSET($S615,0,VLOOKUP('thong tin khach hang'!$E$10,$X$2:$Z$5,2,0))</f>
        <v>30000000</v>
      </c>
      <c r="G615" s="2" t="n">
        <f aca="true">EP*VLOOKUP('thong tin khach hang'!$E$10,$X$2:$Z$5,3,0)*OFFSET($S615,0,VLOOKUP('thong tin khach hang'!$E$10,$X$2:$Z$5,2,0))</f>
        <v>30000000</v>
      </c>
      <c r="H615" s="2" t="n">
        <f aca="false">F615*HLOOKUP(B615,Assumption!$A$10:$G$12,2,1)+G615*HLOOKUP(B615,Assumption!$A$10:$G$12,3,1)</f>
        <v>1500000</v>
      </c>
      <c r="I615" s="2" t="n">
        <f aca="false">F615+G615-H615</f>
        <v>58500000</v>
      </c>
      <c r="J615" s="32" t="n">
        <f aca="false">VLOOKUP(D615,Assumption!$O$3:$Q$103,IF('thong tin khach hang'!$B$3="Nam",2,3),0)/12*P615</f>
        <v>0</v>
      </c>
      <c r="K615" s="2" t="n">
        <v>20000</v>
      </c>
      <c r="L615" s="31" t="n">
        <f aca="false">ROUND($L$1*(E615+I615-J615-K615),0)</f>
        <v>1567509530</v>
      </c>
      <c r="M615" s="31" t="n">
        <f aca="false">E615+I615-J615-K615+L615</f>
        <v>278799420472.021</v>
      </c>
      <c r="N615" s="32" t="n">
        <f aca="false">HLOOKUP(ROUND(AVERAGE(M603:M614)/10^6,0),Assumption!$B$2:$E$3,2,1)*MAX((AVERAGE(M603:M614)-250*10^6),0)</f>
        <v>1554684204.75149</v>
      </c>
      <c r="O615" s="31" t="n">
        <f aca="false">M615+N615</f>
        <v>280354104676.772</v>
      </c>
      <c r="P615" s="31" t="n">
        <f aca="false">IF(A615=1,SA,MAX(0,SA-M614))</f>
        <v>0</v>
      </c>
      <c r="S615" s="2" t="n">
        <v>1</v>
      </c>
      <c r="T615" s="2" t="n">
        <v>1</v>
      </c>
      <c r="U615" s="2" t="n">
        <v>1</v>
      </c>
      <c r="V615" s="33" t="n">
        <v>1</v>
      </c>
    </row>
    <row r="616" customFormat="false" ht="15.75" hidden="false" customHeight="true" outlineLevel="0" collapsed="false">
      <c r="A616" s="2" t="n">
        <v>614</v>
      </c>
      <c r="B616" s="2" t="n">
        <v>52</v>
      </c>
      <c r="C616" s="2" t="n">
        <f aca="false">A616-(B616-1)*12</f>
        <v>2</v>
      </c>
      <c r="D616" s="2" t="n">
        <f aca="false">'thong tin khach hang'!$B$4+B616-1</f>
        <v>53</v>
      </c>
      <c r="E616" s="31" t="n">
        <f aca="false">IF(A616=1,0,O615)</f>
        <v>280354104676.772</v>
      </c>
      <c r="F616" s="2" t="n">
        <f aca="true">TP*VLOOKUP('thong tin khach hang'!$E$10,$X$2:$Z$5,3,0)*OFFSET($S616,0,VLOOKUP('thong tin khach hang'!$E$10,$X$2:$Z$5,2,0))</f>
        <v>0</v>
      </c>
      <c r="G616" s="2" t="n">
        <f aca="true">EP*VLOOKUP('thong tin khach hang'!$E$10,$X$2:$Z$5,3,0)*OFFSET($S616,0,VLOOKUP('thong tin khach hang'!$E$10,$X$2:$Z$5,2,0))</f>
        <v>0</v>
      </c>
      <c r="H616" s="2" t="n">
        <f aca="false">F616*HLOOKUP(B616,Assumption!$A$10:$G$12,2,1)+G616*HLOOKUP(B616,Assumption!$A$10:$G$12,3,1)</f>
        <v>0</v>
      </c>
      <c r="I616" s="2" t="n">
        <f aca="false">F616+G616-H616</f>
        <v>0</v>
      </c>
      <c r="J616" s="32" t="n">
        <f aca="false">VLOOKUP(D616,Assumption!$O$3:$Q$103,IF('thong tin khach hang'!$B$3="Nam",2,3),0)/12*P616</f>
        <v>0</v>
      </c>
      <c r="K616" s="2" t="n">
        <v>20000</v>
      </c>
      <c r="L616" s="31" t="n">
        <f aca="false">ROUND($L$1*(E616+I616-J616-K616),0)</f>
        <v>1585162755</v>
      </c>
      <c r="M616" s="31" t="n">
        <f aca="false">E616+I616-J616-K616+L616</f>
        <v>281939247431.772</v>
      </c>
      <c r="N616" s="32" t="n">
        <f aca="false">HLOOKUP(ROUND(AVERAGE(M604:M615)/10^6,0),Assumption!$B$2:$E$3,2,1)*MAX((AVERAGE(M604:M615)-250*10^6),0)</f>
        <v>1572239443.66498</v>
      </c>
      <c r="O616" s="31" t="n">
        <f aca="false">M616+N616</f>
        <v>283511486875.437</v>
      </c>
      <c r="P616" s="31" t="n">
        <f aca="false">IF(A616=1,SA,MAX(0,SA-M615))</f>
        <v>0</v>
      </c>
      <c r="S616" s="2" t="n">
        <v>0</v>
      </c>
      <c r="T616" s="2" t="n">
        <v>0</v>
      </c>
      <c r="U616" s="2" t="n">
        <v>0</v>
      </c>
      <c r="V616" s="33" t="n">
        <v>1</v>
      </c>
    </row>
    <row r="617" customFormat="false" ht="15.75" hidden="false" customHeight="true" outlineLevel="0" collapsed="false">
      <c r="A617" s="2" t="n">
        <v>615</v>
      </c>
      <c r="B617" s="2" t="n">
        <v>52</v>
      </c>
      <c r="C617" s="2" t="n">
        <f aca="false">A617-(B617-1)*12</f>
        <v>3</v>
      </c>
      <c r="D617" s="2" t="n">
        <f aca="false">'thong tin khach hang'!$B$4+B617-1</f>
        <v>53</v>
      </c>
      <c r="E617" s="31" t="n">
        <f aca="false">IF(A617=1,0,O616)</f>
        <v>283511486875.437</v>
      </c>
      <c r="F617" s="2" t="n">
        <f aca="true">TP*VLOOKUP('thong tin khach hang'!$E$10,$X$2:$Z$5,3,0)*OFFSET($S617,0,VLOOKUP('thong tin khach hang'!$E$10,$X$2:$Z$5,2,0))</f>
        <v>0</v>
      </c>
      <c r="G617" s="2" t="n">
        <f aca="true">EP*VLOOKUP('thong tin khach hang'!$E$10,$X$2:$Z$5,3,0)*OFFSET($S617,0,VLOOKUP('thong tin khach hang'!$E$10,$X$2:$Z$5,2,0))</f>
        <v>0</v>
      </c>
      <c r="H617" s="2" t="n">
        <f aca="false">F617*HLOOKUP(B617,Assumption!$A$10:$G$12,2,1)+G617*HLOOKUP(B617,Assumption!$A$10:$G$12,3,1)</f>
        <v>0</v>
      </c>
      <c r="I617" s="2" t="n">
        <f aca="false">F617+G617-H617</f>
        <v>0</v>
      </c>
      <c r="J617" s="32" t="n">
        <f aca="false">VLOOKUP(D617,Assumption!$O$3:$Q$103,IF('thong tin khach hang'!$B$3="Nam",2,3),0)/12*P617</f>
        <v>0</v>
      </c>
      <c r="K617" s="2" t="n">
        <v>20000</v>
      </c>
      <c r="L617" s="31" t="n">
        <f aca="false">ROUND($L$1*(E617+I617-J617-K617),0)</f>
        <v>1603015053</v>
      </c>
      <c r="M617" s="31" t="n">
        <f aca="false">E617+I617-J617-K617+L617</f>
        <v>285114481928.437</v>
      </c>
      <c r="N617" s="32" t="n">
        <f aca="false">HLOOKUP(ROUND(AVERAGE(M605:M616)/10^6,0),Assumption!$B$2:$E$3,2,1)*MAX((AVERAGE(M605:M616)-250*10^6),0)</f>
        <v>1589992502.21185</v>
      </c>
      <c r="O617" s="31" t="n">
        <f aca="false">M617+N617</f>
        <v>286704474430.649</v>
      </c>
      <c r="P617" s="31" t="n">
        <f aca="false">IF(A617=1,SA,MAX(0,SA-M616))</f>
        <v>0</v>
      </c>
      <c r="S617" s="2" t="n">
        <v>0</v>
      </c>
      <c r="T617" s="2" t="n">
        <v>0</v>
      </c>
      <c r="U617" s="2" t="n">
        <v>0</v>
      </c>
      <c r="V617" s="33" t="n">
        <v>1</v>
      </c>
    </row>
    <row r="618" customFormat="false" ht="15.75" hidden="false" customHeight="true" outlineLevel="0" collapsed="false">
      <c r="A618" s="2" t="n">
        <v>616</v>
      </c>
      <c r="B618" s="2" t="n">
        <v>52</v>
      </c>
      <c r="C618" s="2" t="n">
        <f aca="false">A618-(B618-1)*12</f>
        <v>4</v>
      </c>
      <c r="D618" s="2" t="n">
        <f aca="false">'thong tin khach hang'!$B$4+B618-1</f>
        <v>53</v>
      </c>
      <c r="E618" s="31" t="n">
        <f aca="false">IF(A618=1,0,O617)</f>
        <v>286704474430.649</v>
      </c>
      <c r="F618" s="2" t="n">
        <f aca="true">TP*VLOOKUP('thong tin khach hang'!$E$10,$X$2:$Z$5,3,0)*OFFSET($S618,0,VLOOKUP('thong tin khach hang'!$E$10,$X$2:$Z$5,2,0))</f>
        <v>0</v>
      </c>
      <c r="G618" s="2" t="n">
        <f aca="true">EP*VLOOKUP('thong tin khach hang'!$E$10,$X$2:$Z$5,3,0)*OFFSET($S618,0,VLOOKUP('thong tin khach hang'!$E$10,$X$2:$Z$5,2,0))</f>
        <v>0</v>
      </c>
      <c r="H618" s="2" t="n">
        <f aca="false">F618*HLOOKUP(B618,Assumption!$A$10:$G$12,2,1)+G618*HLOOKUP(B618,Assumption!$A$10:$G$12,3,1)</f>
        <v>0</v>
      </c>
      <c r="I618" s="2" t="n">
        <f aca="false">F618+G618-H618</f>
        <v>0</v>
      </c>
      <c r="J618" s="32" t="n">
        <f aca="false">VLOOKUP(D618,Assumption!$O$3:$Q$103,IF('thong tin khach hang'!$B$3="Nam",2,3),0)/12*P618</f>
        <v>0</v>
      </c>
      <c r="K618" s="2" t="n">
        <v>20000</v>
      </c>
      <c r="L618" s="31" t="n">
        <f aca="false">ROUND($L$1*(E618+I618-J618-K618),0)</f>
        <v>1621068669</v>
      </c>
      <c r="M618" s="31" t="n">
        <f aca="false">E618+I618-J618-K618+L618</f>
        <v>288325523099.649</v>
      </c>
      <c r="N618" s="32" t="n">
        <f aca="false">HLOOKUP(ROUND(AVERAGE(M606:M617)/10^6,0),Assumption!$B$2:$E$3,2,1)*MAX((AVERAGE(M606:M617)-250*10^6),0)</f>
        <v>1607945609.50468</v>
      </c>
      <c r="O618" s="31" t="n">
        <f aca="false">M618+N618</f>
        <v>289933468709.154</v>
      </c>
      <c r="P618" s="31" t="n">
        <f aca="false">IF(A618=1,SA,MAX(0,SA-M617))</f>
        <v>0</v>
      </c>
      <c r="S618" s="2" t="n">
        <v>0</v>
      </c>
      <c r="T618" s="2" t="n">
        <v>0</v>
      </c>
      <c r="U618" s="2" t="n">
        <v>1</v>
      </c>
      <c r="V618" s="33" t="n">
        <v>1</v>
      </c>
    </row>
    <row r="619" customFormat="false" ht="15.75" hidden="false" customHeight="true" outlineLevel="0" collapsed="false">
      <c r="A619" s="2" t="n">
        <v>617</v>
      </c>
      <c r="B619" s="2" t="n">
        <v>52</v>
      </c>
      <c r="C619" s="2" t="n">
        <f aca="false">A619-(B619-1)*12</f>
        <v>5</v>
      </c>
      <c r="D619" s="2" t="n">
        <f aca="false">'thong tin khach hang'!$B$4+B619-1</f>
        <v>53</v>
      </c>
      <c r="E619" s="31" t="n">
        <f aca="false">IF(A619=1,0,O618)</f>
        <v>289933468709.154</v>
      </c>
      <c r="F619" s="2" t="n">
        <f aca="true">TP*VLOOKUP('thong tin khach hang'!$E$10,$X$2:$Z$5,3,0)*OFFSET($S619,0,VLOOKUP('thong tin khach hang'!$E$10,$X$2:$Z$5,2,0))</f>
        <v>0</v>
      </c>
      <c r="G619" s="2" t="n">
        <f aca="true">EP*VLOOKUP('thong tin khach hang'!$E$10,$X$2:$Z$5,3,0)*OFFSET($S619,0,VLOOKUP('thong tin khach hang'!$E$10,$X$2:$Z$5,2,0))</f>
        <v>0</v>
      </c>
      <c r="H619" s="2" t="n">
        <f aca="false">F619*HLOOKUP(B619,Assumption!$A$10:$G$12,2,1)+G619*HLOOKUP(B619,Assumption!$A$10:$G$12,3,1)</f>
        <v>0</v>
      </c>
      <c r="I619" s="2" t="n">
        <f aca="false">F619+G619-H619</f>
        <v>0</v>
      </c>
      <c r="J619" s="32" t="n">
        <f aca="false">VLOOKUP(D619,Assumption!$O$3:$Q$103,IF('thong tin khach hang'!$B$3="Nam",2,3),0)/12*P619</f>
        <v>0</v>
      </c>
      <c r="K619" s="2" t="n">
        <v>20000</v>
      </c>
      <c r="L619" s="31" t="n">
        <f aca="false">ROUND($L$1*(E619+I619-J619-K619),0)</f>
        <v>1639325872</v>
      </c>
      <c r="M619" s="31" t="n">
        <f aca="false">E619+I619-J619-K619+L619</f>
        <v>291572774581.154</v>
      </c>
      <c r="N619" s="32" t="n">
        <f aca="false">HLOOKUP(ROUND(AVERAGE(M607:M618)/10^6,0),Assumption!$B$2:$E$3,2,1)*MAX((AVERAGE(M607:M618)-250*10^6),0)</f>
        <v>1626101019.77496</v>
      </c>
      <c r="O619" s="31" t="n">
        <f aca="false">M619+N619</f>
        <v>293198875600.929</v>
      </c>
      <c r="P619" s="31" t="n">
        <f aca="false">IF(A619=1,SA,MAX(0,SA-M618))</f>
        <v>0</v>
      </c>
      <c r="S619" s="2" t="n">
        <v>0</v>
      </c>
      <c r="T619" s="2" t="n">
        <v>0</v>
      </c>
      <c r="U619" s="2" t="n">
        <v>0</v>
      </c>
      <c r="V619" s="33" t="n">
        <v>1</v>
      </c>
    </row>
    <row r="620" customFormat="false" ht="15.75" hidden="false" customHeight="true" outlineLevel="0" collapsed="false">
      <c r="A620" s="2" t="n">
        <v>618</v>
      </c>
      <c r="B620" s="2" t="n">
        <v>52</v>
      </c>
      <c r="C620" s="2" t="n">
        <f aca="false">A620-(B620-1)*12</f>
        <v>6</v>
      </c>
      <c r="D620" s="2" t="n">
        <f aca="false">'thong tin khach hang'!$B$4+B620-1</f>
        <v>53</v>
      </c>
      <c r="E620" s="31" t="n">
        <f aca="false">IF(A620=1,0,O619)</f>
        <v>293198875600.929</v>
      </c>
      <c r="F620" s="2" t="n">
        <f aca="true">TP*VLOOKUP('thong tin khach hang'!$E$10,$X$2:$Z$5,3,0)*OFFSET($S620,0,VLOOKUP('thong tin khach hang'!$E$10,$X$2:$Z$5,2,0))</f>
        <v>0</v>
      </c>
      <c r="G620" s="2" t="n">
        <f aca="true">EP*VLOOKUP('thong tin khach hang'!$E$10,$X$2:$Z$5,3,0)*OFFSET($S620,0,VLOOKUP('thong tin khach hang'!$E$10,$X$2:$Z$5,2,0))</f>
        <v>0</v>
      </c>
      <c r="H620" s="2" t="n">
        <f aca="false">F620*HLOOKUP(B620,Assumption!$A$10:$G$12,2,1)+G620*HLOOKUP(B620,Assumption!$A$10:$G$12,3,1)</f>
        <v>0</v>
      </c>
      <c r="I620" s="2" t="n">
        <f aca="false">F620+G620-H620</f>
        <v>0</v>
      </c>
      <c r="J620" s="32" t="n">
        <f aca="false">VLOOKUP(D620,Assumption!$O$3:$Q$103,IF('thong tin khach hang'!$B$3="Nam",2,3),0)/12*P620</f>
        <v>0</v>
      </c>
      <c r="K620" s="2" t="n">
        <v>20000</v>
      </c>
      <c r="L620" s="31" t="n">
        <f aca="false">ROUND($L$1*(E620+I620-J620-K620),0)</f>
        <v>1657788957</v>
      </c>
      <c r="M620" s="31" t="n">
        <f aca="false">E620+I620-J620-K620+L620</f>
        <v>294856644557.929</v>
      </c>
      <c r="N620" s="32" t="n">
        <f aca="false">HLOOKUP(ROUND(AVERAGE(M608:M619)/10^6,0),Assumption!$B$2:$E$3,2,1)*MAX((AVERAGE(M608:M619)-250*10^6),0)</f>
        <v>1644461012.65541</v>
      </c>
      <c r="O620" s="31" t="n">
        <f aca="false">M620+N620</f>
        <v>296501105570.584</v>
      </c>
      <c r="P620" s="31" t="n">
        <f aca="false">IF(A620=1,SA,MAX(0,SA-M619))</f>
        <v>0</v>
      </c>
      <c r="S620" s="2" t="n">
        <v>0</v>
      </c>
      <c r="T620" s="2" t="n">
        <v>0</v>
      </c>
      <c r="U620" s="2" t="n">
        <v>0</v>
      </c>
      <c r="V620" s="33" t="n">
        <v>1</v>
      </c>
    </row>
    <row r="621" customFormat="false" ht="15.75" hidden="false" customHeight="true" outlineLevel="0" collapsed="false">
      <c r="A621" s="2" t="n">
        <v>619</v>
      </c>
      <c r="B621" s="2" t="n">
        <v>52</v>
      </c>
      <c r="C621" s="2" t="n">
        <f aca="false">A621-(B621-1)*12</f>
        <v>7</v>
      </c>
      <c r="D621" s="2" t="n">
        <f aca="false">'thong tin khach hang'!$B$4+B621-1</f>
        <v>53</v>
      </c>
      <c r="E621" s="31" t="n">
        <f aca="false">IF(A621=1,0,O620)</f>
        <v>296501105570.584</v>
      </c>
      <c r="F621" s="2" t="n">
        <f aca="true">TP*VLOOKUP('thong tin khach hang'!$E$10,$X$2:$Z$5,3,0)*OFFSET($S621,0,VLOOKUP('thong tin khach hang'!$E$10,$X$2:$Z$5,2,0))</f>
        <v>0</v>
      </c>
      <c r="G621" s="2" t="n">
        <f aca="true">EP*VLOOKUP('thong tin khach hang'!$E$10,$X$2:$Z$5,3,0)*OFFSET($S621,0,VLOOKUP('thong tin khach hang'!$E$10,$X$2:$Z$5,2,0))</f>
        <v>0</v>
      </c>
      <c r="H621" s="2" t="n">
        <f aca="false">F621*HLOOKUP(B621,Assumption!$A$10:$G$12,2,1)+G621*HLOOKUP(B621,Assumption!$A$10:$G$12,3,1)</f>
        <v>0</v>
      </c>
      <c r="I621" s="2" t="n">
        <f aca="false">F621+G621-H621</f>
        <v>0</v>
      </c>
      <c r="J621" s="32" t="n">
        <f aca="false">VLOOKUP(D621,Assumption!$O$3:$Q$103,IF('thong tin khach hang'!$B$3="Nam",2,3),0)/12*P621</f>
        <v>0</v>
      </c>
      <c r="K621" s="2" t="n">
        <v>20000</v>
      </c>
      <c r="L621" s="31" t="n">
        <f aca="false">ROUND($L$1*(E621+I621-J621-K621),0)</f>
        <v>1676460245</v>
      </c>
      <c r="M621" s="31" t="n">
        <f aca="false">E621+I621-J621-K621+L621</f>
        <v>298177545815.584</v>
      </c>
      <c r="N621" s="32" t="n">
        <f aca="false">HLOOKUP(ROUND(AVERAGE(M609:M620)/10^6,0),Assumption!$B$2:$E$3,2,1)*MAX((AVERAGE(M609:M620)-250*10^6),0)</f>
        <v>1663027893.46675</v>
      </c>
      <c r="O621" s="31" t="n">
        <f aca="false">M621+N621</f>
        <v>299840573709.051</v>
      </c>
      <c r="P621" s="31" t="n">
        <f aca="false">IF(A621=1,SA,MAX(0,SA-M620))</f>
        <v>0</v>
      </c>
      <c r="S621" s="2" t="n">
        <v>0</v>
      </c>
      <c r="T621" s="2" t="n">
        <v>1</v>
      </c>
      <c r="U621" s="2" t="n">
        <v>1</v>
      </c>
      <c r="V621" s="33" t="n">
        <v>1</v>
      </c>
    </row>
    <row r="622" customFormat="false" ht="15.75" hidden="false" customHeight="true" outlineLevel="0" collapsed="false">
      <c r="A622" s="2" t="n">
        <v>620</v>
      </c>
      <c r="B622" s="2" t="n">
        <v>52</v>
      </c>
      <c r="C622" s="2" t="n">
        <f aca="false">A622-(B622-1)*12</f>
        <v>8</v>
      </c>
      <c r="D622" s="2" t="n">
        <f aca="false">'thong tin khach hang'!$B$4+B622-1</f>
        <v>53</v>
      </c>
      <c r="E622" s="31" t="n">
        <f aca="false">IF(A622=1,0,O621)</f>
        <v>299840573709.051</v>
      </c>
      <c r="F622" s="2" t="n">
        <f aca="true">TP*VLOOKUP('thong tin khach hang'!$E$10,$X$2:$Z$5,3,0)*OFFSET($S622,0,VLOOKUP('thong tin khach hang'!$E$10,$X$2:$Z$5,2,0))</f>
        <v>0</v>
      </c>
      <c r="G622" s="2" t="n">
        <f aca="true">EP*VLOOKUP('thong tin khach hang'!$E$10,$X$2:$Z$5,3,0)*OFFSET($S622,0,VLOOKUP('thong tin khach hang'!$E$10,$X$2:$Z$5,2,0))</f>
        <v>0</v>
      </c>
      <c r="H622" s="2" t="n">
        <f aca="false">F622*HLOOKUP(B622,Assumption!$A$10:$G$12,2,1)+G622*HLOOKUP(B622,Assumption!$A$10:$G$12,3,1)</f>
        <v>0</v>
      </c>
      <c r="I622" s="2" t="n">
        <f aca="false">F622+G622-H622</f>
        <v>0</v>
      </c>
      <c r="J622" s="32" t="n">
        <f aca="false">VLOOKUP(D622,Assumption!$O$3:$Q$103,IF('thong tin khach hang'!$B$3="Nam",2,3),0)/12*P622</f>
        <v>0</v>
      </c>
      <c r="K622" s="2" t="n">
        <v>20000</v>
      </c>
      <c r="L622" s="31" t="n">
        <f aca="false">ROUND($L$1*(E622+I622-J622-K622),0)</f>
        <v>1695342084</v>
      </c>
      <c r="M622" s="31" t="n">
        <f aca="false">E622+I622-J622-K622+L622</f>
        <v>301535895793.051</v>
      </c>
      <c r="N622" s="32" t="n">
        <f aca="false">HLOOKUP(ROUND(AVERAGE(M610:M621)/10^6,0),Assumption!$B$2:$E$3,2,1)*MAX((AVERAGE(M610:M621)-250*10^6),0)</f>
        <v>1681803993.50661</v>
      </c>
      <c r="O622" s="31" t="n">
        <f aca="false">M622+N622</f>
        <v>303217699786.558</v>
      </c>
      <c r="P622" s="31" t="n">
        <f aca="false">IF(A622=1,SA,MAX(0,SA-M621))</f>
        <v>0</v>
      </c>
      <c r="S622" s="2" t="n">
        <v>0</v>
      </c>
      <c r="T622" s="2" t="n">
        <v>0</v>
      </c>
      <c r="U622" s="2" t="n">
        <v>0</v>
      </c>
      <c r="V622" s="33" t="n">
        <v>1</v>
      </c>
    </row>
    <row r="623" customFormat="false" ht="15.75" hidden="false" customHeight="true" outlineLevel="0" collapsed="false">
      <c r="A623" s="2" t="n">
        <v>621</v>
      </c>
      <c r="B623" s="2" t="n">
        <v>52</v>
      </c>
      <c r="C623" s="2" t="n">
        <f aca="false">A623-(B623-1)*12</f>
        <v>9</v>
      </c>
      <c r="D623" s="2" t="n">
        <f aca="false">'thong tin khach hang'!$B$4+B623-1</f>
        <v>53</v>
      </c>
      <c r="E623" s="31" t="n">
        <f aca="false">IF(A623=1,0,O622)</f>
        <v>303217699786.558</v>
      </c>
      <c r="F623" s="2" t="n">
        <f aca="true">TP*VLOOKUP('thong tin khach hang'!$E$10,$X$2:$Z$5,3,0)*OFFSET($S623,0,VLOOKUP('thong tin khach hang'!$E$10,$X$2:$Z$5,2,0))</f>
        <v>0</v>
      </c>
      <c r="G623" s="2" t="n">
        <f aca="true">EP*VLOOKUP('thong tin khach hang'!$E$10,$X$2:$Z$5,3,0)*OFFSET($S623,0,VLOOKUP('thong tin khach hang'!$E$10,$X$2:$Z$5,2,0))</f>
        <v>0</v>
      </c>
      <c r="H623" s="2" t="n">
        <f aca="false">F623*HLOOKUP(B623,Assumption!$A$10:$G$12,2,1)+G623*HLOOKUP(B623,Assumption!$A$10:$G$12,3,1)</f>
        <v>0</v>
      </c>
      <c r="I623" s="2" t="n">
        <f aca="false">F623+G623-H623</f>
        <v>0</v>
      </c>
      <c r="J623" s="32" t="n">
        <f aca="false">VLOOKUP(D623,Assumption!$O$3:$Q$103,IF('thong tin khach hang'!$B$3="Nam",2,3),0)/12*P623</f>
        <v>0</v>
      </c>
      <c r="K623" s="2" t="n">
        <v>20000</v>
      </c>
      <c r="L623" s="31" t="n">
        <f aca="false">ROUND($L$1*(E623+I623-J623-K623),0)</f>
        <v>1714436846</v>
      </c>
      <c r="M623" s="31" t="n">
        <f aca="false">E623+I623-J623-K623+L623</f>
        <v>304932116632.558</v>
      </c>
      <c r="N623" s="32" t="n">
        <f aca="false">HLOOKUP(ROUND(AVERAGE(M611:M622)/10^6,0),Assumption!$B$2:$E$3,2,1)*MAX((AVERAGE(M611:M622)-250*10^6),0)</f>
        <v>1700791670.34355</v>
      </c>
      <c r="O623" s="31" t="n">
        <f aca="false">M623+N623</f>
        <v>306632908302.901</v>
      </c>
      <c r="P623" s="31" t="n">
        <f aca="false">IF(A623=1,SA,MAX(0,SA-M622))</f>
        <v>0</v>
      </c>
      <c r="S623" s="2" t="n">
        <v>0</v>
      </c>
      <c r="T623" s="2" t="n">
        <v>0</v>
      </c>
      <c r="U623" s="2" t="n">
        <v>0</v>
      </c>
      <c r="V623" s="33" t="n">
        <v>1</v>
      </c>
    </row>
    <row r="624" customFormat="false" ht="15.75" hidden="false" customHeight="true" outlineLevel="0" collapsed="false">
      <c r="A624" s="2" t="n">
        <v>622</v>
      </c>
      <c r="B624" s="2" t="n">
        <v>52</v>
      </c>
      <c r="C624" s="2" t="n">
        <f aca="false">A624-(B624-1)*12</f>
        <v>10</v>
      </c>
      <c r="D624" s="2" t="n">
        <f aca="false">'thong tin khach hang'!$B$4+B624-1</f>
        <v>53</v>
      </c>
      <c r="E624" s="31" t="n">
        <f aca="false">IF(A624=1,0,O623)</f>
        <v>306632908302.901</v>
      </c>
      <c r="F624" s="2" t="n">
        <f aca="true">TP*VLOOKUP('thong tin khach hang'!$E$10,$X$2:$Z$5,3,0)*OFFSET($S624,0,VLOOKUP('thong tin khach hang'!$E$10,$X$2:$Z$5,2,0))</f>
        <v>0</v>
      </c>
      <c r="G624" s="2" t="n">
        <f aca="true">EP*VLOOKUP('thong tin khach hang'!$E$10,$X$2:$Z$5,3,0)*OFFSET($S624,0,VLOOKUP('thong tin khach hang'!$E$10,$X$2:$Z$5,2,0))</f>
        <v>0</v>
      </c>
      <c r="H624" s="2" t="n">
        <f aca="false">F624*HLOOKUP(B624,Assumption!$A$10:$G$12,2,1)+G624*HLOOKUP(B624,Assumption!$A$10:$G$12,3,1)</f>
        <v>0</v>
      </c>
      <c r="I624" s="2" t="n">
        <f aca="false">F624+G624-H624</f>
        <v>0</v>
      </c>
      <c r="J624" s="32" t="n">
        <f aca="false">VLOOKUP(D624,Assumption!$O$3:$Q$103,IF('thong tin khach hang'!$B$3="Nam",2,3),0)/12*P624</f>
        <v>0</v>
      </c>
      <c r="K624" s="2" t="n">
        <v>20000</v>
      </c>
      <c r="L624" s="31" t="n">
        <f aca="false">ROUND($L$1*(E624+I624-J624-K624),0)</f>
        <v>1733746931</v>
      </c>
      <c r="M624" s="31" t="n">
        <f aca="false">E624+I624-J624-K624+L624</f>
        <v>308366635233.901</v>
      </c>
      <c r="N624" s="32" t="n">
        <f aca="false">HLOOKUP(ROUND(AVERAGE(M612:M623)/10^6,0),Assumption!$B$2:$E$3,2,1)*MAX((AVERAGE(M612:M623)-250*10^6),0)</f>
        <v>1719993308.11172</v>
      </c>
      <c r="O624" s="31" t="n">
        <f aca="false">M624+N624</f>
        <v>310086628542.013</v>
      </c>
      <c r="P624" s="31" t="n">
        <f aca="false">IF(A624=1,SA,MAX(0,SA-M623))</f>
        <v>0</v>
      </c>
      <c r="S624" s="2" t="n">
        <v>0</v>
      </c>
      <c r="T624" s="2" t="n">
        <v>0</v>
      </c>
      <c r="U624" s="2" t="n">
        <v>1</v>
      </c>
      <c r="V624" s="33" t="n">
        <v>1</v>
      </c>
    </row>
    <row r="625" customFormat="false" ht="15.75" hidden="false" customHeight="true" outlineLevel="0" collapsed="false">
      <c r="A625" s="2" t="n">
        <v>623</v>
      </c>
      <c r="B625" s="2" t="n">
        <v>52</v>
      </c>
      <c r="C625" s="2" t="n">
        <f aca="false">A625-(B625-1)*12</f>
        <v>11</v>
      </c>
      <c r="D625" s="2" t="n">
        <f aca="false">'thong tin khach hang'!$B$4+B625-1</f>
        <v>53</v>
      </c>
      <c r="E625" s="31" t="n">
        <f aca="false">IF(A625=1,0,O624)</f>
        <v>310086628542.013</v>
      </c>
      <c r="F625" s="2" t="n">
        <f aca="true">TP*VLOOKUP('thong tin khach hang'!$E$10,$X$2:$Z$5,3,0)*OFFSET($S625,0,VLOOKUP('thong tin khach hang'!$E$10,$X$2:$Z$5,2,0))</f>
        <v>0</v>
      </c>
      <c r="G625" s="2" t="n">
        <f aca="true">EP*VLOOKUP('thong tin khach hang'!$E$10,$X$2:$Z$5,3,0)*OFFSET($S625,0,VLOOKUP('thong tin khach hang'!$E$10,$X$2:$Z$5,2,0))</f>
        <v>0</v>
      </c>
      <c r="H625" s="2" t="n">
        <f aca="false">F625*HLOOKUP(B625,Assumption!$A$10:$G$12,2,1)+G625*HLOOKUP(B625,Assumption!$A$10:$G$12,3,1)</f>
        <v>0</v>
      </c>
      <c r="I625" s="2" t="n">
        <f aca="false">F625+G625-H625</f>
        <v>0</v>
      </c>
      <c r="J625" s="32" t="n">
        <f aca="false">VLOOKUP(D625,Assumption!$O$3:$Q$103,IF('thong tin khach hang'!$B$3="Nam",2,3),0)/12*P625</f>
        <v>0</v>
      </c>
      <c r="K625" s="2" t="n">
        <v>20000</v>
      </c>
      <c r="L625" s="31" t="n">
        <f aca="false">ROUND($L$1*(E625+I625-J625-K625),0)</f>
        <v>1753274767</v>
      </c>
      <c r="M625" s="31" t="n">
        <f aca="false">E625+I625-J625-K625+L625</f>
        <v>311839883309.013</v>
      </c>
      <c r="N625" s="32" t="n">
        <f aca="false">HLOOKUP(ROUND(AVERAGE(M613:M624)/10^6,0),Assumption!$B$2:$E$3,2,1)*MAX((AVERAGE(M613:M624)-250*10^6),0)</f>
        <v>1739411317.81071</v>
      </c>
      <c r="O625" s="31" t="n">
        <f aca="false">M625+N625</f>
        <v>313579294626.824</v>
      </c>
      <c r="P625" s="31" t="n">
        <f aca="false">IF(A625=1,SA,MAX(0,SA-M624))</f>
        <v>0</v>
      </c>
      <c r="S625" s="2" t="n">
        <v>0</v>
      </c>
      <c r="T625" s="2" t="n">
        <v>0</v>
      </c>
      <c r="U625" s="2" t="n">
        <v>0</v>
      </c>
      <c r="V625" s="33" t="n">
        <v>1</v>
      </c>
    </row>
    <row r="626" customFormat="false" ht="15.75" hidden="false" customHeight="true" outlineLevel="0" collapsed="false">
      <c r="A626" s="2" t="n">
        <v>624</v>
      </c>
      <c r="B626" s="2" t="n">
        <v>52</v>
      </c>
      <c r="C626" s="2" t="n">
        <f aca="false">A626-(B626-1)*12</f>
        <v>12</v>
      </c>
      <c r="D626" s="2" t="n">
        <f aca="false">'thong tin khach hang'!$B$4+B626-1</f>
        <v>53</v>
      </c>
      <c r="E626" s="31" t="n">
        <f aca="false">IF(A626=1,0,O625)</f>
        <v>313579294626.824</v>
      </c>
      <c r="F626" s="2" t="n">
        <f aca="true">TP*VLOOKUP('thong tin khach hang'!$E$10,$X$2:$Z$5,3,0)*OFFSET($S626,0,VLOOKUP('thong tin khach hang'!$E$10,$X$2:$Z$5,2,0))</f>
        <v>0</v>
      </c>
      <c r="G626" s="2" t="n">
        <f aca="true">EP*VLOOKUP('thong tin khach hang'!$E$10,$X$2:$Z$5,3,0)*OFFSET($S626,0,VLOOKUP('thong tin khach hang'!$E$10,$X$2:$Z$5,2,0))</f>
        <v>0</v>
      </c>
      <c r="H626" s="2" t="n">
        <f aca="false">F626*HLOOKUP(B626,Assumption!$A$10:$G$12,2,1)+G626*HLOOKUP(B626,Assumption!$A$10:$G$12,3,1)</f>
        <v>0</v>
      </c>
      <c r="I626" s="2" t="n">
        <f aca="false">F626+G626-H626</f>
        <v>0</v>
      </c>
      <c r="J626" s="32" t="n">
        <f aca="false">VLOOKUP(D626,Assumption!$O$3:$Q$103,IF('thong tin khach hang'!$B$3="Nam",2,3),0)/12*P626</f>
        <v>0</v>
      </c>
      <c r="K626" s="2" t="n">
        <v>20000</v>
      </c>
      <c r="L626" s="31" t="n">
        <f aca="false">ROUND($L$1*(E626+I626-J626-K626),0)</f>
        <v>1773022809</v>
      </c>
      <c r="M626" s="31" t="n">
        <f aca="false">E626+I626-J626-K626+L626</f>
        <v>315352297435.824</v>
      </c>
      <c r="N626" s="32" t="n">
        <f aca="false">HLOOKUP(ROUND(AVERAGE(M614:M625)/10^6,0),Assumption!$B$2:$E$3,2,1)*MAX((AVERAGE(M614:M625)-250*10^6),0)</f>
        <v>1759048137.60795</v>
      </c>
      <c r="O626" s="31" t="n">
        <f aca="false">M626+N626</f>
        <v>317111345573.432</v>
      </c>
      <c r="P626" s="31" t="n">
        <f aca="false">IF(A626=1,SA,MAX(0,SA-M625))</f>
        <v>0</v>
      </c>
      <c r="S626" s="2" t="n">
        <v>0</v>
      </c>
      <c r="T626" s="2" t="n">
        <v>0</v>
      </c>
      <c r="U626" s="2" t="n">
        <v>0</v>
      </c>
      <c r="V626" s="33" t="n">
        <v>1</v>
      </c>
    </row>
    <row r="627" customFormat="false" ht="15.75" hidden="false" customHeight="true" outlineLevel="0" collapsed="false">
      <c r="A627" s="2" t="n">
        <v>625</v>
      </c>
      <c r="B627" s="2" t="n">
        <v>53</v>
      </c>
      <c r="C627" s="2" t="n">
        <f aca="false">A627-(B627-1)*12</f>
        <v>1</v>
      </c>
      <c r="D627" s="2" t="n">
        <f aca="false">'thong tin khach hang'!$B$4+B627-1</f>
        <v>54</v>
      </c>
      <c r="E627" s="31" t="n">
        <f aca="false">IF(A627=1,0,O626)</f>
        <v>317111345573.432</v>
      </c>
      <c r="F627" s="2" t="n">
        <f aca="true">TP*VLOOKUP('thong tin khach hang'!$E$10,$X$2:$Z$5,3,0)*OFFSET($S627,0,VLOOKUP('thong tin khach hang'!$E$10,$X$2:$Z$5,2,0))</f>
        <v>30000000</v>
      </c>
      <c r="G627" s="2" t="n">
        <f aca="true">EP*VLOOKUP('thong tin khach hang'!$E$10,$X$2:$Z$5,3,0)*OFFSET($S627,0,VLOOKUP('thong tin khach hang'!$E$10,$X$2:$Z$5,2,0))</f>
        <v>30000000</v>
      </c>
      <c r="H627" s="2" t="n">
        <f aca="false">F627*HLOOKUP(B627,Assumption!$A$10:$G$12,2,1)+G627*HLOOKUP(B627,Assumption!$A$10:$G$12,3,1)</f>
        <v>1500000</v>
      </c>
      <c r="I627" s="2" t="n">
        <f aca="false">F627+G627-H627</f>
        <v>58500000</v>
      </c>
      <c r="J627" s="32" t="n">
        <f aca="false">VLOOKUP(D627,Assumption!$O$3:$Q$103,IF('thong tin khach hang'!$B$3="Nam",2,3),0)/12*P627</f>
        <v>0</v>
      </c>
      <c r="K627" s="2" t="n">
        <v>20000</v>
      </c>
      <c r="L627" s="31" t="n">
        <f aca="false">ROUND($L$1*(E627+I627-J627-K627),0)</f>
        <v>1793324306</v>
      </c>
      <c r="M627" s="31" t="n">
        <f aca="false">E627+I627-J627-K627+L627</f>
        <v>318963149879.432</v>
      </c>
      <c r="N627" s="32" t="n">
        <f aca="false">HLOOKUP(ROUND(AVERAGE(M615:M626)/10^6,0),Assumption!$B$2:$E$3,2,1)*MAX((AVERAGE(M615:M626)-250*10^6),0)</f>
        <v>1778906233.14545</v>
      </c>
      <c r="O627" s="31" t="n">
        <f aca="false">M627+N627</f>
        <v>320742056112.577</v>
      </c>
      <c r="P627" s="31" t="n">
        <f aca="false">IF(A627=1,SA,MAX(0,SA-M626))</f>
        <v>0</v>
      </c>
      <c r="S627" s="2" t="n">
        <v>1</v>
      </c>
      <c r="T627" s="2" t="n">
        <v>1</v>
      </c>
      <c r="U627" s="2" t="n">
        <v>1</v>
      </c>
      <c r="V627" s="33" t="n">
        <v>1</v>
      </c>
    </row>
    <row r="628" customFormat="false" ht="15.75" hidden="false" customHeight="true" outlineLevel="0" collapsed="false">
      <c r="A628" s="2" t="n">
        <v>626</v>
      </c>
      <c r="B628" s="2" t="n">
        <v>53</v>
      </c>
      <c r="C628" s="2" t="n">
        <f aca="false">A628-(B628-1)*12</f>
        <v>2</v>
      </c>
      <c r="D628" s="2" t="n">
        <f aca="false">'thong tin khach hang'!$B$4+B628-1</f>
        <v>54</v>
      </c>
      <c r="E628" s="31" t="n">
        <f aca="false">IF(A628=1,0,O627)</f>
        <v>320742056112.577</v>
      </c>
      <c r="F628" s="2" t="n">
        <f aca="true">TP*VLOOKUP('thong tin khach hang'!$E$10,$X$2:$Z$5,3,0)*OFFSET($S628,0,VLOOKUP('thong tin khach hang'!$E$10,$X$2:$Z$5,2,0))</f>
        <v>0</v>
      </c>
      <c r="G628" s="2" t="n">
        <f aca="true">EP*VLOOKUP('thong tin khach hang'!$E$10,$X$2:$Z$5,3,0)*OFFSET($S628,0,VLOOKUP('thong tin khach hang'!$E$10,$X$2:$Z$5,2,0))</f>
        <v>0</v>
      </c>
      <c r="H628" s="2" t="n">
        <f aca="false">F628*HLOOKUP(B628,Assumption!$A$10:$G$12,2,1)+G628*HLOOKUP(B628,Assumption!$A$10:$G$12,3,1)</f>
        <v>0</v>
      </c>
      <c r="I628" s="2" t="n">
        <f aca="false">F628+G628-H628</f>
        <v>0</v>
      </c>
      <c r="J628" s="32" t="n">
        <f aca="false">VLOOKUP(D628,Assumption!$O$3:$Q$103,IF('thong tin khach hang'!$B$3="Nam",2,3),0)/12*P628</f>
        <v>0</v>
      </c>
      <c r="K628" s="2" t="n">
        <v>20000</v>
      </c>
      <c r="L628" s="31" t="n">
        <f aca="false">ROUND($L$1*(E628+I628-J628-K628),0)</f>
        <v>1813522104</v>
      </c>
      <c r="M628" s="31" t="n">
        <f aca="false">E628+I628-J628-K628+L628</f>
        <v>322555558216.577</v>
      </c>
      <c r="N628" s="32" t="n">
        <f aca="false">HLOOKUP(ROUND(AVERAGE(M616:M627)/10^6,0),Assumption!$B$2:$E$3,2,1)*MAX((AVERAGE(M616:M627)-250*10^6),0)</f>
        <v>1798988097.84915</v>
      </c>
      <c r="O628" s="31" t="n">
        <f aca="false">M628+N628</f>
        <v>324354546314.426</v>
      </c>
      <c r="P628" s="31" t="n">
        <f aca="false">IF(A628=1,SA,MAX(0,SA-M627))</f>
        <v>0</v>
      </c>
      <c r="S628" s="2" t="n">
        <v>0</v>
      </c>
      <c r="T628" s="2" t="n">
        <v>0</v>
      </c>
      <c r="U628" s="2" t="n">
        <v>0</v>
      </c>
      <c r="V628" s="33" t="n">
        <v>1</v>
      </c>
    </row>
    <row r="629" customFormat="false" ht="15.75" hidden="false" customHeight="true" outlineLevel="0" collapsed="false">
      <c r="A629" s="2" t="n">
        <v>627</v>
      </c>
      <c r="B629" s="2" t="n">
        <v>53</v>
      </c>
      <c r="C629" s="2" t="n">
        <f aca="false">A629-(B629-1)*12</f>
        <v>3</v>
      </c>
      <c r="D629" s="2" t="n">
        <f aca="false">'thong tin khach hang'!$B$4+B629-1</f>
        <v>54</v>
      </c>
      <c r="E629" s="31" t="n">
        <f aca="false">IF(A629=1,0,O628)</f>
        <v>324354546314.426</v>
      </c>
      <c r="F629" s="2" t="n">
        <f aca="true">TP*VLOOKUP('thong tin khach hang'!$E$10,$X$2:$Z$5,3,0)*OFFSET($S629,0,VLOOKUP('thong tin khach hang'!$E$10,$X$2:$Z$5,2,0))</f>
        <v>0</v>
      </c>
      <c r="G629" s="2" t="n">
        <f aca="true">EP*VLOOKUP('thong tin khach hang'!$E$10,$X$2:$Z$5,3,0)*OFFSET($S629,0,VLOOKUP('thong tin khach hang'!$E$10,$X$2:$Z$5,2,0))</f>
        <v>0</v>
      </c>
      <c r="H629" s="2" t="n">
        <f aca="false">F629*HLOOKUP(B629,Assumption!$A$10:$G$12,2,1)+G629*HLOOKUP(B629,Assumption!$A$10:$G$12,3,1)</f>
        <v>0</v>
      </c>
      <c r="I629" s="2" t="n">
        <f aca="false">F629+G629-H629</f>
        <v>0</v>
      </c>
      <c r="J629" s="32" t="n">
        <f aca="false">VLOOKUP(D629,Assumption!$O$3:$Q$103,IF('thong tin khach hang'!$B$3="Nam",2,3),0)/12*P629</f>
        <v>0</v>
      </c>
      <c r="K629" s="2" t="n">
        <v>20000</v>
      </c>
      <c r="L629" s="31" t="n">
        <f aca="false">ROUND($L$1*(E629+I629-J629-K629),0)</f>
        <v>1833947649</v>
      </c>
      <c r="M629" s="31" t="n">
        <f aca="false">E629+I629-J629-K629+L629</f>
        <v>326188473963.426</v>
      </c>
      <c r="N629" s="32" t="n">
        <f aca="false">HLOOKUP(ROUND(AVERAGE(M617:M628)/10^6,0),Assumption!$B$2:$E$3,2,1)*MAX((AVERAGE(M617:M628)-250*10^6),0)</f>
        <v>1819296253.24155</v>
      </c>
      <c r="O629" s="31" t="n">
        <f aca="false">M629+N629</f>
        <v>328007770216.668</v>
      </c>
      <c r="P629" s="31" t="n">
        <f aca="false">IF(A629=1,SA,MAX(0,SA-M628))</f>
        <v>0</v>
      </c>
      <c r="S629" s="2" t="n">
        <v>0</v>
      </c>
      <c r="T629" s="2" t="n">
        <v>0</v>
      </c>
      <c r="U629" s="2" t="n">
        <v>0</v>
      </c>
      <c r="V629" s="33" t="n">
        <v>1</v>
      </c>
    </row>
    <row r="630" customFormat="false" ht="15.75" hidden="false" customHeight="true" outlineLevel="0" collapsed="false">
      <c r="A630" s="2" t="n">
        <v>628</v>
      </c>
      <c r="B630" s="2" t="n">
        <v>53</v>
      </c>
      <c r="C630" s="2" t="n">
        <f aca="false">A630-(B630-1)*12</f>
        <v>4</v>
      </c>
      <c r="D630" s="2" t="n">
        <f aca="false">'thong tin khach hang'!$B$4+B630-1</f>
        <v>54</v>
      </c>
      <c r="E630" s="31" t="n">
        <f aca="false">IF(A630=1,0,O629)</f>
        <v>328007770216.668</v>
      </c>
      <c r="F630" s="2" t="n">
        <f aca="true">TP*VLOOKUP('thong tin khach hang'!$E$10,$X$2:$Z$5,3,0)*OFFSET($S630,0,VLOOKUP('thong tin khach hang'!$E$10,$X$2:$Z$5,2,0))</f>
        <v>0</v>
      </c>
      <c r="G630" s="2" t="n">
        <f aca="true">EP*VLOOKUP('thong tin khach hang'!$E$10,$X$2:$Z$5,3,0)*OFFSET($S630,0,VLOOKUP('thong tin khach hang'!$E$10,$X$2:$Z$5,2,0))</f>
        <v>0</v>
      </c>
      <c r="H630" s="2" t="n">
        <f aca="false">F630*HLOOKUP(B630,Assumption!$A$10:$G$12,2,1)+G630*HLOOKUP(B630,Assumption!$A$10:$G$12,3,1)</f>
        <v>0</v>
      </c>
      <c r="I630" s="2" t="n">
        <f aca="false">F630+G630-H630</f>
        <v>0</v>
      </c>
      <c r="J630" s="32" t="n">
        <f aca="false">VLOOKUP(D630,Assumption!$O$3:$Q$103,IF('thong tin khach hang'!$B$3="Nam",2,3),0)/12*P630</f>
        <v>0</v>
      </c>
      <c r="K630" s="2" t="n">
        <v>20000</v>
      </c>
      <c r="L630" s="31" t="n">
        <f aca="false">ROUND($L$1*(E630+I630-J630-K630),0)</f>
        <v>1854603508</v>
      </c>
      <c r="M630" s="31" t="n">
        <f aca="false">E630+I630-J630-K630+L630</f>
        <v>329862353724.668</v>
      </c>
      <c r="N630" s="32" t="n">
        <f aca="false">HLOOKUP(ROUND(AVERAGE(M618:M629)/10^6,0),Assumption!$B$2:$E$3,2,1)*MAX((AVERAGE(M618:M629)-250*10^6),0)</f>
        <v>1839833249.25905</v>
      </c>
      <c r="O630" s="31" t="n">
        <f aca="false">M630+N630</f>
        <v>331702186973.927</v>
      </c>
      <c r="P630" s="31" t="n">
        <f aca="false">IF(A630=1,SA,MAX(0,SA-M629))</f>
        <v>0</v>
      </c>
      <c r="S630" s="2" t="n">
        <v>0</v>
      </c>
      <c r="T630" s="2" t="n">
        <v>0</v>
      </c>
      <c r="U630" s="2" t="n">
        <v>1</v>
      </c>
      <c r="V630" s="33" t="n">
        <v>1</v>
      </c>
    </row>
    <row r="631" customFormat="false" ht="15.75" hidden="false" customHeight="true" outlineLevel="0" collapsed="false">
      <c r="A631" s="2" t="n">
        <v>629</v>
      </c>
      <c r="B631" s="2" t="n">
        <v>53</v>
      </c>
      <c r="C631" s="2" t="n">
        <f aca="false">A631-(B631-1)*12</f>
        <v>5</v>
      </c>
      <c r="D631" s="2" t="n">
        <f aca="false">'thong tin khach hang'!$B$4+B631-1</f>
        <v>54</v>
      </c>
      <c r="E631" s="31" t="n">
        <f aca="false">IF(A631=1,0,O630)</f>
        <v>331702186973.927</v>
      </c>
      <c r="F631" s="2" t="n">
        <f aca="true">TP*VLOOKUP('thong tin khach hang'!$E$10,$X$2:$Z$5,3,0)*OFFSET($S631,0,VLOOKUP('thong tin khach hang'!$E$10,$X$2:$Z$5,2,0))</f>
        <v>0</v>
      </c>
      <c r="G631" s="2" t="n">
        <f aca="true">EP*VLOOKUP('thong tin khach hang'!$E$10,$X$2:$Z$5,3,0)*OFFSET($S631,0,VLOOKUP('thong tin khach hang'!$E$10,$X$2:$Z$5,2,0))</f>
        <v>0</v>
      </c>
      <c r="H631" s="2" t="n">
        <f aca="false">F631*HLOOKUP(B631,Assumption!$A$10:$G$12,2,1)+G631*HLOOKUP(B631,Assumption!$A$10:$G$12,3,1)</f>
        <v>0</v>
      </c>
      <c r="I631" s="2" t="n">
        <f aca="false">F631+G631-H631</f>
        <v>0</v>
      </c>
      <c r="J631" s="32" t="n">
        <f aca="false">VLOOKUP(D631,Assumption!$O$3:$Q$103,IF('thong tin khach hang'!$B$3="Nam",2,3),0)/12*P631</f>
        <v>0</v>
      </c>
      <c r="K631" s="2" t="n">
        <v>20000</v>
      </c>
      <c r="L631" s="31" t="n">
        <f aca="false">ROUND($L$1*(E631+I631-J631-K631),0)</f>
        <v>1875492277</v>
      </c>
      <c r="M631" s="31" t="n">
        <f aca="false">E631+I631-J631-K631+L631</f>
        <v>333577659250.927</v>
      </c>
      <c r="N631" s="32" t="n">
        <f aca="false">HLOOKUP(ROUND(AVERAGE(M619:M630)/10^6,0),Assumption!$B$2:$E$3,2,1)*MAX((AVERAGE(M619:M630)-250*10^6),0)</f>
        <v>1860601664.57156</v>
      </c>
      <c r="O631" s="31" t="n">
        <f aca="false">M631+N631</f>
        <v>335438260915.498</v>
      </c>
      <c r="P631" s="31" t="n">
        <f aca="false">IF(A631=1,SA,MAX(0,SA-M630))</f>
        <v>0</v>
      </c>
      <c r="S631" s="2" t="n">
        <v>0</v>
      </c>
      <c r="T631" s="2" t="n">
        <v>0</v>
      </c>
      <c r="U631" s="2" t="n">
        <v>0</v>
      </c>
      <c r="V631" s="33" t="n">
        <v>1</v>
      </c>
    </row>
    <row r="632" customFormat="false" ht="15.75" hidden="false" customHeight="true" outlineLevel="0" collapsed="false">
      <c r="A632" s="2" t="n">
        <v>630</v>
      </c>
      <c r="B632" s="2" t="n">
        <v>53</v>
      </c>
      <c r="C632" s="2" t="n">
        <f aca="false">A632-(B632-1)*12</f>
        <v>6</v>
      </c>
      <c r="D632" s="2" t="n">
        <f aca="false">'thong tin khach hang'!$B$4+B632-1</f>
        <v>54</v>
      </c>
      <c r="E632" s="31" t="n">
        <f aca="false">IF(A632=1,0,O631)</f>
        <v>335438260915.498</v>
      </c>
      <c r="F632" s="2" t="n">
        <f aca="true">TP*VLOOKUP('thong tin khach hang'!$E$10,$X$2:$Z$5,3,0)*OFFSET($S632,0,VLOOKUP('thong tin khach hang'!$E$10,$X$2:$Z$5,2,0))</f>
        <v>0</v>
      </c>
      <c r="G632" s="2" t="n">
        <f aca="true">EP*VLOOKUP('thong tin khach hang'!$E$10,$X$2:$Z$5,3,0)*OFFSET($S632,0,VLOOKUP('thong tin khach hang'!$E$10,$X$2:$Z$5,2,0))</f>
        <v>0</v>
      </c>
      <c r="H632" s="2" t="n">
        <f aca="false">F632*HLOOKUP(B632,Assumption!$A$10:$G$12,2,1)+G632*HLOOKUP(B632,Assumption!$A$10:$G$12,3,1)</f>
        <v>0</v>
      </c>
      <c r="I632" s="2" t="n">
        <f aca="false">F632+G632-H632</f>
        <v>0</v>
      </c>
      <c r="J632" s="32" t="n">
        <f aca="false">VLOOKUP(D632,Assumption!$O$3:$Q$103,IF('thong tin khach hang'!$B$3="Nam",2,3),0)/12*P632</f>
        <v>0</v>
      </c>
      <c r="K632" s="2" t="n">
        <v>20000</v>
      </c>
      <c r="L632" s="31" t="n">
        <f aca="false">ROUND($L$1*(E632+I632-J632-K632),0)</f>
        <v>1896616583</v>
      </c>
      <c r="M632" s="31" t="n">
        <f aca="false">E632+I632-J632-K632+L632</f>
        <v>337334857498.498</v>
      </c>
      <c r="N632" s="32" t="n">
        <f aca="false">HLOOKUP(ROUND(AVERAGE(M620:M631)/10^6,0),Assumption!$B$2:$E$3,2,1)*MAX((AVERAGE(M620:M631)-250*10^6),0)</f>
        <v>1881604106.90644</v>
      </c>
      <c r="O632" s="31" t="n">
        <f aca="false">M632+N632</f>
        <v>339216461605.405</v>
      </c>
      <c r="P632" s="31" t="n">
        <f aca="false">IF(A632=1,SA,MAX(0,SA-M631))</f>
        <v>0</v>
      </c>
      <c r="S632" s="2" t="n">
        <v>0</v>
      </c>
      <c r="T632" s="2" t="n">
        <v>0</v>
      </c>
      <c r="U632" s="2" t="n">
        <v>0</v>
      </c>
      <c r="V632" s="33" t="n">
        <v>1</v>
      </c>
    </row>
    <row r="633" customFormat="false" ht="15.75" hidden="false" customHeight="true" outlineLevel="0" collapsed="false">
      <c r="A633" s="2" t="n">
        <v>631</v>
      </c>
      <c r="B633" s="2" t="n">
        <v>53</v>
      </c>
      <c r="C633" s="2" t="n">
        <f aca="false">A633-(B633-1)*12</f>
        <v>7</v>
      </c>
      <c r="D633" s="2" t="n">
        <f aca="false">'thong tin khach hang'!$B$4+B633-1</f>
        <v>54</v>
      </c>
      <c r="E633" s="31" t="n">
        <f aca="false">IF(A633=1,0,O632)</f>
        <v>339216461605.405</v>
      </c>
      <c r="F633" s="2" t="n">
        <f aca="true">TP*VLOOKUP('thong tin khach hang'!$E$10,$X$2:$Z$5,3,0)*OFFSET($S633,0,VLOOKUP('thong tin khach hang'!$E$10,$X$2:$Z$5,2,0))</f>
        <v>0</v>
      </c>
      <c r="G633" s="2" t="n">
        <f aca="true">EP*VLOOKUP('thong tin khach hang'!$E$10,$X$2:$Z$5,3,0)*OFFSET($S633,0,VLOOKUP('thong tin khach hang'!$E$10,$X$2:$Z$5,2,0))</f>
        <v>0</v>
      </c>
      <c r="H633" s="2" t="n">
        <f aca="false">F633*HLOOKUP(B633,Assumption!$A$10:$G$12,2,1)+G633*HLOOKUP(B633,Assumption!$A$10:$G$12,3,1)</f>
        <v>0</v>
      </c>
      <c r="I633" s="2" t="n">
        <f aca="false">F633+G633-H633</f>
        <v>0</v>
      </c>
      <c r="J633" s="32" t="n">
        <f aca="false">VLOOKUP(D633,Assumption!$O$3:$Q$103,IF('thong tin khach hang'!$B$3="Nam",2,3),0)/12*P633</f>
        <v>0</v>
      </c>
      <c r="K633" s="2" t="n">
        <v>20000</v>
      </c>
      <c r="L633" s="31" t="n">
        <f aca="false">ROUND($L$1*(E633+I633-J633-K633),0)</f>
        <v>1917979079</v>
      </c>
      <c r="M633" s="31" t="n">
        <f aca="false">E633+I633-J633-K633+L633</f>
        <v>341134420684.405</v>
      </c>
      <c r="N633" s="32" t="n">
        <f aca="false">HLOOKUP(ROUND(AVERAGE(M621:M632)/10^6,0),Assumption!$B$2:$E$3,2,1)*MAX((AVERAGE(M621:M632)-250*10^6),0)</f>
        <v>1902843213.37673</v>
      </c>
      <c r="O633" s="31" t="n">
        <f aca="false">M633+N633</f>
        <v>343037263897.781</v>
      </c>
      <c r="P633" s="31" t="n">
        <f aca="false">IF(A633=1,SA,MAX(0,SA-M632))</f>
        <v>0</v>
      </c>
      <c r="S633" s="2" t="n">
        <v>0</v>
      </c>
      <c r="T633" s="2" t="n">
        <v>1</v>
      </c>
      <c r="U633" s="2" t="n">
        <v>1</v>
      </c>
      <c r="V633" s="33" t="n">
        <v>1</v>
      </c>
    </row>
    <row r="634" customFormat="false" ht="15.75" hidden="false" customHeight="true" outlineLevel="0" collapsed="false">
      <c r="A634" s="2" t="n">
        <v>632</v>
      </c>
      <c r="B634" s="2" t="n">
        <v>53</v>
      </c>
      <c r="C634" s="2" t="n">
        <f aca="false">A634-(B634-1)*12</f>
        <v>8</v>
      </c>
      <c r="D634" s="2" t="n">
        <f aca="false">'thong tin khach hang'!$B$4+B634-1</f>
        <v>54</v>
      </c>
      <c r="E634" s="31" t="n">
        <f aca="false">IF(A634=1,0,O633)</f>
        <v>343037263897.781</v>
      </c>
      <c r="F634" s="2" t="n">
        <f aca="true">TP*VLOOKUP('thong tin khach hang'!$E$10,$X$2:$Z$5,3,0)*OFFSET($S634,0,VLOOKUP('thong tin khach hang'!$E$10,$X$2:$Z$5,2,0))</f>
        <v>0</v>
      </c>
      <c r="G634" s="2" t="n">
        <f aca="true">EP*VLOOKUP('thong tin khach hang'!$E$10,$X$2:$Z$5,3,0)*OFFSET($S634,0,VLOOKUP('thong tin khach hang'!$E$10,$X$2:$Z$5,2,0))</f>
        <v>0</v>
      </c>
      <c r="H634" s="2" t="n">
        <f aca="false">F634*HLOOKUP(B634,Assumption!$A$10:$G$12,2,1)+G634*HLOOKUP(B634,Assumption!$A$10:$G$12,3,1)</f>
        <v>0</v>
      </c>
      <c r="I634" s="2" t="n">
        <f aca="false">F634+G634-H634</f>
        <v>0</v>
      </c>
      <c r="J634" s="32" t="n">
        <f aca="false">VLOOKUP(D634,Assumption!$O$3:$Q$103,IF('thong tin khach hang'!$B$3="Nam",2,3),0)/12*P634</f>
        <v>0</v>
      </c>
      <c r="K634" s="2" t="n">
        <v>20000</v>
      </c>
      <c r="L634" s="31" t="n">
        <f aca="false">ROUND($L$1*(E634+I634-J634-K634),0)</f>
        <v>1939582450</v>
      </c>
      <c r="M634" s="31" t="n">
        <f aca="false">E634+I634-J634-K634+L634</f>
        <v>344976826347.781</v>
      </c>
      <c r="N634" s="32" t="n">
        <f aca="false">HLOOKUP(ROUND(AVERAGE(M622:M633)/10^6,0),Assumption!$B$2:$E$3,2,1)*MAX((AVERAGE(M622:M633)-250*10^6),0)</f>
        <v>1924321650.81114</v>
      </c>
      <c r="O634" s="31" t="n">
        <f aca="false">M634+N634</f>
        <v>346901147998.593</v>
      </c>
      <c r="P634" s="31" t="n">
        <f aca="false">IF(A634=1,SA,MAX(0,SA-M633))</f>
        <v>0</v>
      </c>
      <c r="S634" s="2" t="n">
        <v>0</v>
      </c>
      <c r="T634" s="2" t="n">
        <v>0</v>
      </c>
      <c r="U634" s="2" t="n">
        <v>0</v>
      </c>
      <c r="V634" s="33" t="n">
        <v>1</v>
      </c>
    </row>
    <row r="635" customFormat="false" ht="15.75" hidden="false" customHeight="true" outlineLevel="0" collapsed="false">
      <c r="A635" s="2" t="n">
        <v>633</v>
      </c>
      <c r="B635" s="2" t="n">
        <v>53</v>
      </c>
      <c r="C635" s="2" t="n">
        <f aca="false">A635-(B635-1)*12</f>
        <v>9</v>
      </c>
      <c r="D635" s="2" t="n">
        <f aca="false">'thong tin khach hang'!$B$4+B635-1</f>
        <v>54</v>
      </c>
      <c r="E635" s="31" t="n">
        <f aca="false">IF(A635=1,0,O634)</f>
        <v>346901147998.593</v>
      </c>
      <c r="F635" s="2" t="n">
        <f aca="true">TP*VLOOKUP('thong tin khach hang'!$E$10,$X$2:$Z$5,3,0)*OFFSET($S635,0,VLOOKUP('thong tin khach hang'!$E$10,$X$2:$Z$5,2,0))</f>
        <v>0</v>
      </c>
      <c r="G635" s="2" t="n">
        <f aca="true">EP*VLOOKUP('thong tin khach hang'!$E$10,$X$2:$Z$5,3,0)*OFFSET($S635,0,VLOOKUP('thong tin khach hang'!$E$10,$X$2:$Z$5,2,0))</f>
        <v>0</v>
      </c>
      <c r="H635" s="2" t="n">
        <f aca="false">F635*HLOOKUP(B635,Assumption!$A$10:$G$12,2,1)+G635*HLOOKUP(B635,Assumption!$A$10:$G$12,3,1)</f>
        <v>0</v>
      </c>
      <c r="I635" s="2" t="n">
        <f aca="false">F635+G635-H635</f>
        <v>0</v>
      </c>
      <c r="J635" s="32" t="n">
        <f aca="false">VLOOKUP(D635,Assumption!$O$3:$Q$103,IF('thong tin khach hang'!$B$3="Nam",2,3),0)/12*P635</f>
        <v>0</v>
      </c>
      <c r="K635" s="2" t="n">
        <v>20000</v>
      </c>
      <c r="L635" s="31" t="n">
        <f aca="false">ROUND($L$1*(E635+I635-J635-K635),0)</f>
        <v>1961429413</v>
      </c>
      <c r="M635" s="31" t="n">
        <f aca="false">E635+I635-J635-K635+L635</f>
        <v>348862557411.593</v>
      </c>
      <c r="N635" s="32" t="n">
        <f aca="false">HLOOKUP(ROUND(AVERAGE(M623:M634)/10^6,0),Assumption!$B$2:$E$3,2,1)*MAX((AVERAGE(M623:M634)-250*10^6),0)</f>
        <v>1946042116.08851</v>
      </c>
      <c r="O635" s="31" t="n">
        <f aca="false">M635+N635</f>
        <v>350808599527.681</v>
      </c>
      <c r="P635" s="31" t="n">
        <f aca="false">IF(A635=1,SA,MAX(0,SA-M634))</f>
        <v>0</v>
      </c>
      <c r="S635" s="2" t="n">
        <v>0</v>
      </c>
      <c r="T635" s="2" t="n">
        <v>0</v>
      </c>
      <c r="U635" s="2" t="n">
        <v>0</v>
      </c>
      <c r="V635" s="33" t="n">
        <v>1</v>
      </c>
    </row>
    <row r="636" customFormat="false" ht="15.75" hidden="false" customHeight="true" outlineLevel="0" collapsed="false">
      <c r="A636" s="2" t="n">
        <v>634</v>
      </c>
      <c r="B636" s="2" t="n">
        <v>53</v>
      </c>
      <c r="C636" s="2" t="n">
        <f aca="false">A636-(B636-1)*12</f>
        <v>10</v>
      </c>
      <c r="D636" s="2" t="n">
        <f aca="false">'thong tin khach hang'!$B$4+B636-1</f>
        <v>54</v>
      </c>
      <c r="E636" s="31" t="n">
        <f aca="false">IF(A636=1,0,O635)</f>
        <v>350808599527.681</v>
      </c>
      <c r="F636" s="2" t="n">
        <f aca="true">TP*VLOOKUP('thong tin khach hang'!$E$10,$X$2:$Z$5,3,0)*OFFSET($S636,0,VLOOKUP('thong tin khach hang'!$E$10,$X$2:$Z$5,2,0))</f>
        <v>0</v>
      </c>
      <c r="G636" s="2" t="n">
        <f aca="true">EP*VLOOKUP('thong tin khach hang'!$E$10,$X$2:$Z$5,3,0)*OFFSET($S636,0,VLOOKUP('thong tin khach hang'!$E$10,$X$2:$Z$5,2,0))</f>
        <v>0</v>
      </c>
      <c r="H636" s="2" t="n">
        <f aca="false">F636*HLOOKUP(B636,Assumption!$A$10:$G$12,2,1)+G636*HLOOKUP(B636,Assumption!$A$10:$G$12,3,1)</f>
        <v>0</v>
      </c>
      <c r="I636" s="2" t="n">
        <f aca="false">F636+G636-H636</f>
        <v>0</v>
      </c>
      <c r="J636" s="32" t="n">
        <f aca="false">VLOOKUP(D636,Assumption!$O$3:$Q$103,IF('thong tin khach hang'!$B$3="Nam",2,3),0)/12*P636</f>
        <v>0</v>
      </c>
      <c r="K636" s="2" t="n">
        <v>20000</v>
      </c>
      <c r="L636" s="31" t="n">
        <f aca="false">ROUND($L$1*(E636+I636-J636-K636),0)</f>
        <v>1983522712</v>
      </c>
      <c r="M636" s="31" t="n">
        <f aca="false">E636+I636-J636-K636+L636</f>
        <v>352792102239.681</v>
      </c>
      <c r="N636" s="32" t="n">
        <f aca="false">HLOOKUP(ROUND(AVERAGE(M624:M635)/10^6,0),Assumption!$B$2:$E$3,2,1)*MAX((AVERAGE(M624:M635)-250*10^6),0)</f>
        <v>1968007336.47802</v>
      </c>
      <c r="O636" s="31" t="n">
        <f aca="false">M636+N636</f>
        <v>354760109576.159</v>
      </c>
      <c r="P636" s="31" t="n">
        <f aca="false">IF(A636=1,SA,MAX(0,SA-M635))</f>
        <v>0</v>
      </c>
      <c r="S636" s="2" t="n">
        <v>0</v>
      </c>
      <c r="T636" s="2" t="n">
        <v>0</v>
      </c>
      <c r="U636" s="2" t="n">
        <v>1</v>
      </c>
      <c r="V636" s="33" t="n">
        <v>1</v>
      </c>
    </row>
    <row r="637" customFormat="false" ht="15.75" hidden="false" customHeight="true" outlineLevel="0" collapsed="false">
      <c r="A637" s="2" t="n">
        <v>635</v>
      </c>
      <c r="B637" s="2" t="n">
        <v>53</v>
      </c>
      <c r="C637" s="2" t="n">
        <f aca="false">A637-(B637-1)*12</f>
        <v>11</v>
      </c>
      <c r="D637" s="2" t="n">
        <f aca="false">'thong tin khach hang'!$B$4+B637-1</f>
        <v>54</v>
      </c>
      <c r="E637" s="31" t="n">
        <f aca="false">IF(A637=1,0,O636)</f>
        <v>354760109576.159</v>
      </c>
      <c r="F637" s="2" t="n">
        <f aca="true">TP*VLOOKUP('thong tin khach hang'!$E$10,$X$2:$Z$5,3,0)*OFFSET($S637,0,VLOOKUP('thong tin khach hang'!$E$10,$X$2:$Z$5,2,0))</f>
        <v>0</v>
      </c>
      <c r="G637" s="2" t="n">
        <f aca="true">EP*VLOOKUP('thong tin khach hang'!$E$10,$X$2:$Z$5,3,0)*OFFSET($S637,0,VLOOKUP('thong tin khach hang'!$E$10,$X$2:$Z$5,2,0))</f>
        <v>0</v>
      </c>
      <c r="H637" s="2" t="n">
        <f aca="false">F637*HLOOKUP(B637,Assumption!$A$10:$G$12,2,1)+G637*HLOOKUP(B637,Assumption!$A$10:$G$12,3,1)</f>
        <v>0</v>
      </c>
      <c r="I637" s="2" t="n">
        <f aca="false">F637+G637-H637</f>
        <v>0</v>
      </c>
      <c r="J637" s="32" t="n">
        <f aca="false">VLOOKUP(D637,Assumption!$O$3:$Q$103,IF('thong tin khach hang'!$B$3="Nam",2,3),0)/12*P637</f>
        <v>0</v>
      </c>
      <c r="K637" s="2" t="n">
        <v>20000</v>
      </c>
      <c r="L637" s="31" t="n">
        <f aca="false">ROUND($L$1*(E637+I637-J637-K637),0)</f>
        <v>2005865124</v>
      </c>
      <c r="M637" s="31" t="n">
        <f aca="false">E637+I637-J637-K637+L637</f>
        <v>356765954700.159</v>
      </c>
      <c r="N637" s="32" t="n">
        <f aca="false">HLOOKUP(ROUND(AVERAGE(M625:M636)/10^6,0),Assumption!$B$2:$E$3,2,1)*MAX((AVERAGE(M625:M636)-250*10^6),0)</f>
        <v>1990220069.98091</v>
      </c>
      <c r="O637" s="31" t="n">
        <f aca="false">M637+N637</f>
        <v>358756174770.14</v>
      </c>
      <c r="P637" s="31" t="n">
        <f aca="false">IF(A637=1,SA,MAX(0,SA-M636))</f>
        <v>0</v>
      </c>
      <c r="S637" s="2" t="n">
        <v>0</v>
      </c>
      <c r="T637" s="2" t="n">
        <v>0</v>
      </c>
      <c r="U637" s="2" t="n">
        <v>0</v>
      </c>
      <c r="V637" s="33" t="n">
        <v>1</v>
      </c>
    </row>
    <row r="638" customFormat="false" ht="15.75" hidden="false" customHeight="true" outlineLevel="0" collapsed="false">
      <c r="A638" s="2" t="n">
        <v>636</v>
      </c>
      <c r="B638" s="2" t="n">
        <v>53</v>
      </c>
      <c r="C638" s="2" t="n">
        <f aca="false">A638-(B638-1)*12</f>
        <v>12</v>
      </c>
      <c r="D638" s="2" t="n">
        <f aca="false">'thong tin khach hang'!$B$4+B638-1</f>
        <v>54</v>
      </c>
      <c r="E638" s="31" t="n">
        <f aca="false">IF(A638=1,0,O637)</f>
        <v>358756174770.14</v>
      </c>
      <c r="F638" s="2" t="n">
        <f aca="true">TP*VLOOKUP('thong tin khach hang'!$E$10,$X$2:$Z$5,3,0)*OFFSET($S638,0,VLOOKUP('thong tin khach hang'!$E$10,$X$2:$Z$5,2,0))</f>
        <v>0</v>
      </c>
      <c r="G638" s="2" t="n">
        <f aca="true">EP*VLOOKUP('thong tin khach hang'!$E$10,$X$2:$Z$5,3,0)*OFFSET($S638,0,VLOOKUP('thong tin khach hang'!$E$10,$X$2:$Z$5,2,0))</f>
        <v>0</v>
      </c>
      <c r="H638" s="2" t="n">
        <f aca="false">F638*HLOOKUP(B638,Assumption!$A$10:$G$12,2,1)+G638*HLOOKUP(B638,Assumption!$A$10:$G$12,3,1)</f>
        <v>0</v>
      </c>
      <c r="I638" s="2" t="n">
        <f aca="false">F638+G638-H638</f>
        <v>0</v>
      </c>
      <c r="J638" s="32" t="n">
        <f aca="false">VLOOKUP(D638,Assumption!$O$3:$Q$103,IF('thong tin khach hang'!$B$3="Nam",2,3),0)/12*P638</f>
        <v>0</v>
      </c>
      <c r="K638" s="2" t="n">
        <v>20000</v>
      </c>
      <c r="L638" s="31" t="n">
        <f aca="false">ROUND($L$1*(E638+I638-J638-K638),0)</f>
        <v>2028459458</v>
      </c>
      <c r="M638" s="31" t="n">
        <f aca="false">E638+I638-J638-K638+L638</f>
        <v>360784614228.14</v>
      </c>
      <c r="N638" s="32" t="n">
        <f aca="false">HLOOKUP(ROUND(AVERAGE(M626:M637)/10^6,0),Assumption!$B$2:$E$3,2,1)*MAX((AVERAGE(M626:M637)-250*10^6),0)</f>
        <v>2012683105.67649</v>
      </c>
      <c r="O638" s="31" t="n">
        <f aca="false">M638+N638</f>
        <v>362797297333.817</v>
      </c>
      <c r="P638" s="31" t="n">
        <f aca="false">IF(A638=1,SA,MAX(0,SA-M637))</f>
        <v>0</v>
      </c>
      <c r="S638" s="2" t="n">
        <v>0</v>
      </c>
      <c r="T638" s="2" t="n">
        <v>0</v>
      </c>
      <c r="U638" s="2" t="n">
        <v>0</v>
      </c>
      <c r="V638" s="33" t="n">
        <v>1</v>
      </c>
    </row>
    <row r="639" customFormat="false" ht="15.75" hidden="false" customHeight="true" outlineLevel="0" collapsed="false">
      <c r="A639" s="2" t="n">
        <v>637</v>
      </c>
      <c r="B639" s="2" t="n">
        <v>54</v>
      </c>
      <c r="C639" s="2" t="n">
        <f aca="false">A639-(B639-1)*12</f>
        <v>1</v>
      </c>
      <c r="D639" s="2" t="n">
        <f aca="false">'thong tin khach hang'!$B$4+B639-1</f>
        <v>55</v>
      </c>
      <c r="E639" s="31" t="n">
        <f aca="false">IF(A639=1,0,O638)</f>
        <v>362797297333.817</v>
      </c>
      <c r="F639" s="2" t="n">
        <f aca="true">TP*VLOOKUP('thong tin khach hang'!$E$10,$X$2:$Z$5,3,0)*OFFSET($S639,0,VLOOKUP('thong tin khach hang'!$E$10,$X$2:$Z$5,2,0))</f>
        <v>30000000</v>
      </c>
      <c r="G639" s="2" t="n">
        <f aca="true">EP*VLOOKUP('thong tin khach hang'!$E$10,$X$2:$Z$5,3,0)*OFFSET($S639,0,VLOOKUP('thong tin khach hang'!$E$10,$X$2:$Z$5,2,0))</f>
        <v>30000000</v>
      </c>
      <c r="H639" s="2" t="n">
        <f aca="false">F639*HLOOKUP(B639,Assumption!$A$10:$G$12,2,1)+G639*HLOOKUP(B639,Assumption!$A$10:$G$12,3,1)</f>
        <v>1500000</v>
      </c>
      <c r="I639" s="2" t="n">
        <f aca="false">F639+G639-H639</f>
        <v>58500000</v>
      </c>
      <c r="J639" s="32" t="n">
        <f aca="false">VLOOKUP(D639,Assumption!$O$3:$Q$103,IF('thong tin khach hang'!$B$3="Nam",2,3),0)/12*P639</f>
        <v>0</v>
      </c>
      <c r="K639" s="2" t="n">
        <v>20000</v>
      </c>
      <c r="L639" s="31" t="n">
        <f aca="false">ROUND($L$1*(E639+I639-J639-K639),0)</f>
        <v>2051639320</v>
      </c>
      <c r="M639" s="31" t="n">
        <f aca="false">E639+I639-J639-K639+L639</f>
        <v>364907416653.817</v>
      </c>
      <c r="N639" s="32" t="n">
        <f aca="false">HLOOKUP(ROUND(AVERAGE(M627:M638)/10^6,0),Assumption!$B$2:$E$3,2,1)*MAX((AVERAGE(M627:M638)-250*10^6),0)</f>
        <v>2035399264.07264</v>
      </c>
      <c r="O639" s="31" t="n">
        <f aca="false">M639+N639</f>
        <v>366942815917.889</v>
      </c>
      <c r="P639" s="31" t="n">
        <f aca="false">IF(A639=1,SA,MAX(0,SA-M638))</f>
        <v>0</v>
      </c>
      <c r="S639" s="2" t="n">
        <v>1</v>
      </c>
      <c r="T639" s="2" t="n">
        <v>1</v>
      </c>
      <c r="U639" s="2" t="n">
        <v>1</v>
      </c>
      <c r="V639" s="33" t="n">
        <v>1</v>
      </c>
    </row>
    <row r="640" customFormat="false" ht="15.75" hidden="false" customHeight="true" outlineLevel="0" collapsed="false">
      <c r="A640" s="2" t="n">
        <v>638</v>
      </c>
      <c r="B640" s="2" t="n">
        <v>54</v>
      </c>
      <c r="C640" s="2" t="n">
        <f aca="false">A640-(B640-1)*12</f>
        <v>2</v>
      </c>
      <c r="D640" s="2" t="n">
        <f aca="false">'thong tin khach hang'!$B$4+B640-1</f>
        <v>55</v>
      </c>
      <c r="E640" s="31" t="n">
        <f aca="false">IF(A640=1,0,O639)</f>
        <v>366942815917.889</v>
      </c>
      <c r="F640" s="2" t="n">
        <f aca="true">TP*VLOOKUP('thong tin khach hang'!$E$10,$X$2:$Z$5,3,0)*OFFSET($S640,0,VLOOKUP('thong tin khach hang'!$E$10,$X$2:$Z$5,2,0))</f>
        <v>0</v>
      </c>
      <c r="G640" s="2" t="n">
        <f aca="true">EP*VLOOKUP('thong tin khach hang'!$E$10,$X$2:$Z$5,3,0)*OFFSET($S640,0,VLOOKUP('thong tin khach hang'!$E$10,$X$2:$Z$5,2,0))</f>
        <v>0</v>
      </c>
      <c r="H640" s="2" t="n">
        <f aca="false">F640*HLOOKUP(B640,Assumption!$A$10:$G$12,2,1)+G640*HLOOKUP(B640,Assumption!$A$10:$G$12,3,1)</f>
        <v>0</v>
      </c>
      <c r="I640" s="2" t="n">
        <f aca="false">F640+G640-H640</f>
        <v>0</v>
      </c>
      <c r="J640" s="32" t="n">
        <f aca="false">VLOOKUP(D640,Assumption!$O$3:$Q$103,IF('thong tin khach hang'!$B$3="Nam",2,3),0)/12*P640</f>
        <v>0</v>
      </c>
      <c r="K640" s="2" t="n">
        <v>20000</v>
      </c>
      <c r="L640" s="31" t="n">
        <f aca="false">ROUND($L$1*(E640+I640-J640-K640),0)</f>
        <v>2074747917</v>
      </c>
      <c r="M640" s="31" t="n">
        <f aca="false">E640+I640-J640-K640+L640</f>
        <v>369017543834.889</v>
      </c>
      <c r="N640" s="32" t="n">
        <f aca="false">HLOOKUP(ROUND(AVERAGE(M628:M639)/10^6,0),Assumption!$B$2:$E$3,2,1)*MAX((AVERAGE(M628:M639)-250*10^6),0)</f>
        <v>2058371397.45984</v>
      </c>
      <c r="O640" s="31" t="n">
        <f aca="false">M640+N640</f>
        <v>371075915232.349</v>
      </c>
      <c r="P640" s="31" t="n">
        <f aca="false">IF(A640=1,SA,MAX(0,SA-M639))</f>
        <v>0</v>
      </c>
      <c r="S640" s="2" t="n">
        <v>0</v>
      </c>
      <c r="T640" s="2" t="n">
        <v>0</v>
      </c>
      <c r="U640" s="2" t="n">
        <v>0</v>
      </c>
      <c r="V640" s="33" t="n">
        <v>1</v>
      </c>
    </row>
    <row r="641" customFormat="false" ht="15.75" hidden="false" customHeight="true" outlineLevel="0" collapsed="false">
      <c r="A641" s="2" t="n">
        <v>639</v>
      </c>
      <c r="B641" s="2" t="n">
        <v>54</v>
      </c>
      <c r="C641" s="2" t="n">
        <f aca="false">A641-(B641-1)*12</f>
        <v>3</v>
      </c>
      <c r="D641" s="2" t="n">
        <f aca="false">'thong tin khach hang'!$B$4+B641-1</f>
        <v>55</v>
      </c>
      <c r="E641" s="31" t="n">
        <f aca="false">IF(A641=1,0,O640)</f>
        <v>371075915232.349</v>
      </c>
      <c r="F641" s="2" t="n">
        <f aca="true">TP*VLOOKUP('thong tin khach hang'!$E$10,$X$2:$Z$5,3,0)*OFFSET($S641,0,VLOOKUP('thong tin khach hang'!$E$10,$X$2:$Z$5,2,0))</f>
        <v>0</v>
      </c>
      <c r="G641" s="2" t="n">
        <f aca="true">EP*VLOOKUP('thong tin khach hang'!$E$10,$X$2:$Z$5,3,0)*OFFSET($S641,0,VLOOKUP('thong tin khach hang'!$E$10,$X$2:$Z$5,2,0))</f>
        <v>0</v>
      </c>
      <c r="H641" s="2" t="n">
        <f aca="false">F641*HLOOKUP(B641,Assumption!$A$10:$G$12,2,1)+G641*HLOOKUP(B641,Assumption!$A$10:$G$12,3,1)</f>
        <v>0</v>
      </c>
      <c r="I641" s="2" t="n">
        <f aca="false">F641+G641-H641</f>
        <v>0</v>
      </c>
      <c r="J641" s="32" t="n">
        <f aca="false">VLOOKUP(D641,Assumption!$O$3:$Q$103,IF('thong tin khach hang'!$B$3="Nam",2,3),0)/12*P641</f>
        <v>0</v>
      </c>
      <c r="K641" s="2" t="n">
        <v>20000</v>
      </c>
      <c r="L641" s="31" t="n">
        <f aca="false">ROUND($L$1*(E641+I641-J641-K641),0)</f>
        <v>2098117061</v>
      </c>
      <c r="M641" s="31" t="n">
        <f aca="false">E641+I641-J641-K641+L641</f>
        <v>373174012293.349</v>
      </c>
      <c r="N641" s="32" t="n">
        <f aca="false">HLOOKUP(ROUND(AVERAGE(M629:M640)/10^6,0),Assumption!$B$2:$E$3,2,1)*MAX((AVERAGE(M629:M640)-250*10^6),0)</f>
        <v>2081602390.26899</v>
      </c>
      <c r="O641" s="31" t="n">
        <f aca="false">M641+N641</f>
        <v>375255614683.618</v>
      </c>
      <c r="P641" s="31" t="n">
        <f aca="false">IF(A641=1,SA,MAX(0,SA-M640))</f>
        <v>0</v>
      </c>
      <c r="S641" s="2" t="n">
        <v>0</v>
      </c>
      <c r="T641" s="2" t="n">
        <v>0</v>
      </c>
      <c r="U641" s="2" t="n">
        <v>0</v>
      </c>
      <c r="V641" s="33" t="n">
        <v>1</v>
      </c>
    </row>
    <row r="642" customFormat="false" ht="15.75" hidden="false" customHeight="true" outlineLevel="0" collapsed="false">
      <c r="A642" s="2" t="n">
        <v>640</v>
      </c>
      <c r="B642" s="2" t="n">
        <v>54</v>
      </c>
      <c r="C642" s="2" t="n">
        <f aca="false">A642-(B642-1)*12</f>
        <v>4</v>
      </c>
      <c r="D642" s="2" t="n">
        <f aca="false">'thong tin khach hang'!$B$4+B642-1</f>
        <v>55</v>
      </c>
      <c r="E642" s="31" t="n">
        <f aca="false">IF(A642=1,0,O641)</f>
        <v>375255614683.618</v>
      </c>
      <c r="F642" s="2" t="n">
        <f aca="true">TP*VLOOKUP('thong tin khach hang'!$E$10,$X$2:$Z$5,3,0)*OFFSET($S642,0,VLOOKUP('thong tin khach hang'!$E$10,$X$2:$Z$5,2,0))</f>
        <v>0</v>
      </c>
      <c r="G642" s="2" t="n">
        <f aca="true">EP*VLOOKUP('thong tin khach hang'!$E$10,$X$2:$Z$5,3,0)*OFFSET($S642,0,VLOOKUP('thong tin khach hang'!$E$10,$X$2:$Z$5,2,0))</f>
        <v>0</v>
      </c>
      <c r="H642" s="2" t="n">
        <f aca="false">F642*HLOOKUP(B642,Assumption!$A$10:$G$12,2,1)+G642*HLOOKUP(B642,Assumption!$A$10:$G$12,3,1)</f>
        <v>0</v>
      </c>
      <c r="I642" s="2" t="n">
        <f aca="false">F642+G642-H642</f>
        <v>0</v>
      </c>
      <c r="J642" s="32" t="n">
        <f aca="false">VLOOKUP(D642,Assumption!$O$3:$Q$103,IF('thong tin khach hang'!$B$3="Nam",2,3),0)/12*P642</f>
        <v>0</v>
      </c>
      <c r="K642" s="2" t="n">
        <v>20000</v>
      </c>
      <c r="L642" s="31" t="n">
        <f aca="false">ROUND($L$1*(E642+I642-J642-K642),0)</f>
        <v>2121749690</v>
      </c>
      <c r="M642" s="31" t="n">
        <f aca="false">E642+I642-J642-K642+L642</f>
        <v>377377344373.618</v>
      </c>
      <c r="N642" s="32" t="n">
        <f aca="false">HLOOKUP(ROUND(AVERAGE(M630:M641)/10^6,0),Assumption!$B$2:$E$3,2,1)*MAX((AVERAGE(M630:M641)-250*10^6),0)</f>
        <v>2105095159.43395</v>
      </c>
      <c r="O642" s="31" t="n">
        <f aca="false">M642+N642</f>
        <v>379482439533.052</v>
      </c>
      <c r="P642" s="31" t="n">
        <f aca="false">IF(A642=1,SA,MAX(0,SA-M641))</f>
        <v>0</v>
      </c>
      <c r="S642" s="2" t="n">
        <v>0</v>
      </c>
      <c r="T642" s="2" t="n">
        <v>0</v>
      </c>
      <c r="U642" s="2" t="n">
        <v>1</v>
      </c>
      <c r="V642" s="33" t="n">
        <v>1</v>
      </c>
    </row>
    <row r="643" customFormat="false" ht="15.75" hidden="false" customHeight="true" outlineLevel="0" collapsed="false">
      <c r="A643" s="2" t="n">
        <v>641</v>
      </c>
      <c r="B643" s="2" t="n">
        <v>54</v>
      </c>
      <c r="C643" s="2" t="n">
        <f aca="false">A643-(B643-1)*12</f>
        <v>5</v>
      </c>
      <c r="D643" s="2" t="n">
        <f aca="false">'thong tin khach hang'!$B$4+B643-1</f>
        <v>55</v>
      </c>
      <c r="E643" s="31" t="n">
        <f aca="false">IF(A643=1,0,O642)</f>
        <v>379482439533.052</v>
      </c>
      <c r="F643" s="2" t="n">
        <f aca="true">TP*VLOOKUP('thong tin khach hang'!$E$10,$X$2:$Z$5,3,0)*OFFSET($S643,0,VLOOKUP('thong tin khach hang'!$E$10,$X$2:$Z$5,2,0))</f>
        <v>0</v>
      </c>
      <c r="G643" s="2" t="n">
        <f aca="true">EP*VLOOKUP('thong tin khach hang'!$E$10,$X$2:$Z$5,3,0)*OFFSET($S643,0,VLOOKUP('thong tin khach hang'!$E$10,$X$2:$Z$5,2,0))</f>
        <v>0</v>
      </c>
      <c r="H643" s="2" t="n">
        <f aca="false">F643*HLOOKUP(B643,Assumption!$A$10:$G$12,2,1)+G643*HLOOKUP(B643,Assumption!$A$10:$G$12,3,1)</f>
        <v>0</v>
      </c>
      <c r="I643" s="2" t="n">
        <f aca="false">F643+G643-H643</f>
        <v>0</v>
      </c>
      <c r="J643" s="32" t="n">
        <f aca="false">VLOOKUP(D643,Assumption!$O$3:$Q$103,IF('thong tin khach hang'!$B$3="Nam",2,3),0)/12*P643</f>
        <v>0</v>
      </c>
      <c r="K643" s="2" t="n">
        <v>20000</v>
      </c>
      <c r="L643" s="31" t="n">
        <f aca="false">ROUND($L$1*(E643+I643-J643-K643),0)</f>
        <v>2145648772</v>
      </c>
      <c r="M643" s="31" t="n">
        <f aca="false">E643+I643-J643-K643+L643</f>
        <v>381628068305.052</v>
      </c>
      <c r="N643" s="32" t="n">
        <f aca="false">HLOOKUP(ROUND(AVERAGE(M631:M642)/10^6,0),Assumption!$B$2:$E$3,2,1)*MAX((AVERAGE(M631:M642)-250*10^6),0)</f>
        <v>2128852654.75843</v>
      </c>
      <c r="O643" s="31" t="n">
        <f aca="false">M643+N643</f>
        <v>383756920959.81</v>
      </c>
      <c r="P643" s="31" t="n">
        <f aca="false">IF(A643=1,SA,MAX(0,SA-M642))</f>
        <v>0</v>
      </c>
      <c r="S643" s="2" t="n">
        <v>0</v>
      </c>
      <c r="T643" s="2" t="n">
        <v>0</v>
      </c>
      <c r="U643" s="2" t="n">
        <v>0</v>
      </c>
      <c r="V643" s="33" t="n">
        <v>1</v>
      </c>
    </row>
    <row r="644" customFormat="false" ht="15.75" hidden="false" customHeight="true" outlineLevel="0" collapsed="false">
      <c r="A644" s="2" t="n">
        <v>642</v>
      </c>
      <c r="B644" s="2" t="n">
        <v>54</v>
      </c>
      <c r="C644" s="2" t="n">
        <f aca="false">A644-(B644-1)*12</f>
        <v>6</v>
      </c>
      <c r="D644" s="2" t="n">
        <f aca="false">'thong tin khach hang'!$B$4+B644-1</f>
        <v>55</v>
      </c>
      <c r="E644" s="31" t="n">
        <f aca="false">IF(A644=1,0,O643)</f>
        <v>383756920959.81</v>
      </c>
      <c r="F644" s="2" t="n">
        <f aca="true">TP*VLOOKUP('thong tin khach hang'!$E$10,$X$2:$Z$5,3,0)*OFFSET($S644,0,VLOOKUP('thong tin khach hang'!$E$10,$X$2:$Z$5,2,0))</f>
        <v>0</v>
      </c>
      <c r="G644" s="2" t="n">
        <f aca="true">EP*VLOOKUP('thong tin khach hang'!$E$10,$X$2:$Z$5,3,0)*OFFSET($S644,0,VLOOKUP('thong tin khach hang'!$E$10,$X$2:$Z$5,2,0))</f>
        <v>0</v>
      </c>
      <c r="H644" s="2" t="n">
        <f aca="false">F644*HLOOKUP(B644,Assumption!$A$10:$G$12,2,1)+G644*HLOOKUP(B644,Assumption!$A$10:$G$12,3,1)</f>
        <v>0</v>
      </c>
      <c r="I644" s="2" t="n">
        <f aca="false">F644+G644-H644</f>
        <v>0</v>
      </c>
      <c r="J644" s="32" t="n">
        <f aca="false">VLOOKUP(D644,Assumption!$O$3:$Q$103,IF('thong tin khach hang'!$B$3="Nam",2,3),0)/12*P644</f>
        <v>0</v>
      </c>
      <c r="K644" s="2" t="n">
        <v>20000</v>
      </c>
      <c r="L644" s="31" t="n">
        <f aca="false">ROUND($L$1*(E644+I644-J644-K644),0)</f>
        <v>2169817311</v>
      </c>
      <c r="M644" s="31" t="n">
        <f aca="false">E644+I644-J644-K644+L644</f>
        <v>385926718270.81</v>
      </c>
      <c r="N644" s="32" t="n">
        <f aca="false">HLOOKUP(ROUND(AVERAGE(M632:M643)/10^6,0),Assumption!$B$2:$E$3,2,1)*MAX((AVERAGE(M632:M643)-250*10^6),0)</f>
        <v>2152877859.28549</v>
      </c>
      <c r="O644" s="31" t="n">
        <f aca="false">M644+N644</f>
        <v>388079596130.096</v>
      </c>
      <c r="P644" s="31" t="n">
        <f aca="false">IF(A644=1,SA,MAX(0,SA-M643))</f>
        <v>0</v>
      </c>
      <c r="S644" s="2" t="n">
        <v>0</v>
      </c>
      <c r="T644" s="2" t="n">
        <v>0</v>
      </c>
      <c r="U644" s="2" t="n">
        <v>0</v>
      </c>
      <c r="V644" s="33" t="n">
        <v>1</v>
      </c>
    </row>
    <row r="645" customFormat="false" ht="15.75" hidden="false" customHeight="true" outlineLevel="0" collapsed="false">
      <c r="A645" s="2" t="n">
        <v>643</v>
      </c>
      <c r="B645" s="2" t="n">
        <v>54</v>
      </c>
      <c r="C645" s="2" t="n">
        <f aca="false">A645-(B645-1)*12</f>
        <v>7</v>
      </c>
      <c r="D645" s="2" t="n">
        <f aca="false">'thong tin khach hang'!$B$4+B645-1</f>
        <v>55</v>
      </c>
      <c r="E645" s="31" t="n">
        <f aca="false">IF(A645=1,0,O644)</f>
        <v>388079596130.096</v>
      </c>
      <c r="F645" s="2" t="n">
        <f aca="true">TP*VLOOKUP('thong tin khach hang'!$E$10,$X$2:$Z$5,3,0)*OFFSET($S645,0,VLOOKUP('thong tin khach hang'!$E$10,$X$2:$Z$5,2,0))</f>
        <v>0</v>
      </c>
      <c r="G645" s="2" t="n">
        <f aca="true">EP*VLOOKUP('thong tin khach hang'!$E$10,$X$2:$Z$5,3,0)*OFFSET($S645,0,VLOOKUP('thong tin khach hang'!$E$10,$X$2:$Z$5,2,0))</f>
        <v>0</v>
      </c>
      <c r="H645" s="2" t="n">
        <f aca="false">F645*HLOOKUP(B645,Assumption!$A$10:$G$12,2,1)+G645*HLOOKUP(B645,Assumption!$A$10:$G$12,3,1)</f>
        <v>0</v>
      </c>
      <c r="I645" s="2" t="n">
        <f aca="false">F645+G645-H645</f>
        <v>0</v>
      </c>
      <c r="J645" s="32" t="n">
        <f aca="false">VLOOKUP(D645,Assumption!$O$3:$Q$103,IF('thong tin khach hang'!$B$3="Nam",2,3),0)/12*P645</f>
        <v>0</v>
      </c>
      <c r="K645" s="2" t="n">
        <v>20000</v>
      </c>
      <c r="L645" s="31" t="n">
        <f aca="false">ROUND($L$1*(E645+I645-J645-K645),0)</f>
        <v>2194258345</v>
      </c>
      <c r="M645" s="31" t="n">
        <f aca="false">E645+I645-J645-K645+L645</f>
        <v>390273834475.096</v>
      </c>
      <c r="N645" s="32" t="n">
        <f aca="false">HLOOKUP(ROUND(AVERAGE(M633:M644)/10^6,0),Assumption!$B$2:$E$3,2,1)*MAX((AVERAGE(M633:M644)-250*10^6),0)</f>
        <v>2177173789.67165</v>
      </c>
      <c r="O645" s="31" t="n">
        <f aca="false">M645+N645</f>
        <v>392451008264.768</v>
      </c>
      <c r="P645" s="31" t="n">
        <f aca="false">IF(A645=1,SA,MAX(0,SA-M644))</f>
        <v>0</v>
      </c>
      <c r="S645" s="2" t="n">
        <v>0</v>
      </c>
      <c r="T645" s="2" t="n">
        <v>1</v>
      </c>
      <c r="U645" s="2" t="n">
        <v>1</v>
      </c>
      <c r="V645" s="33" t="n">
        <v>1</v>
      </c>
    </row>
    <row r="646" customFormat="false" ht="15.75" hidden="false" customHeight="true" outlineLevel="0" collapsed="false">
      <c r="A646" s="2" t="n">
        <v>644</v>
      </c>
      <c r="B646" s="2" t="n">
        <v>54</v>
      </c>
      <c r="C646" s="2" t="n">
        <f aca="false">A646-(B646-1)*12</f>
        <v>8</v>
      </c>
      <c r="D646" s="2" t="n">
        <f aca="false">'thong tin khach hang'!$B$4+B646-1</f>
        <v>55</v>
      </c>
      <c r="E646" s="31" t="n">
        <f aca="false">IF(A646=1,0,O645)</f>
        <v>392451008264.768</v>
      </c>
      <c r="F646" s="2" t="n">
        <f aca="true">TP*VLOOKUP('thong tin khach hang'!$E$10,$X$2:$Z$5,3,0)*OFFSET($S646,0,VLOOKUP('thong tin khach hang'!$E$10,$X$2:$Z$5,2,0))</f>
        <v>0</v>
      </c>
      <c r="G646" s="2" t="n">
        <f aca="true">EP*VLOOKUP('thong tin khach hang'!$E$10,$X$2:$Z$5,3,0)*OFFSET($S646,0,VLOOKUP('thong tin khach hang'!$E$10,$X$2:$Z$5,2,0))</f>
        <v>0</v>
      </c>
      <c r="H646" s="2" t="n">
        <f aca="false">F646*HLOOKUP(B646,Assumption!$A$10:$G$12,2,1)+G646*HLOOKUP(B646,Assumption!$A$10:$G$12,3,1)</f>
        <v>0</v>
      </c>
      <c r="I646" s="2" t="n">
        <f aca="false">F646+G646-H646</f>
        <v>0</v>
      </c>
      <c r="J646" s="32" t="n">
        <f aca="false">VLOOKUP(D646,Assumption!$O$3:$Q$103,IF('thong tin khach hang'!$B$3="Nam",2,3),0)/12*P646</f>
        <v>0</v>
      </c>
      <c r="K646" s="2" t="n">
        <v>20000</v>
      </c>
      <c r="L646" s="31" t="n">
        <f aca="false">ROUND($L$1*(E646+I646-J646-K646),0)</f>
        <v>2218974945</v>
      </c>
      <c r="M646" s="31" t="n">
        <f aca="false">E646+I646-J646-K646+L646</f>
        <v>394669963209.768</v>
      </c>
      <c r="N646" s="32" t="n">
        <f aca="false">HLOOKUP(ROUND(AVERAGE(M634:M645)/10^6,0),Assumption!$B$2:$E$3,2,1)*MAX((AVERAGE(M634:M645)-250*10^6),0)</f>
        <v>2201743496.56699</v>
      </c>
      <c r="O646" s="31" t="n">
        <f aca="false">M646+N646</f>
        <v>396871706706.335</v>
      </c>
      <c r="P646" s="31" t="n">
        <f aca="false">IF(A646=1,SA,MAX(0,SA-M645))</f>
        <v>0</v>
      </c>
      <c r="S646" s="2" t="n">
        <v>0</v>
      </c>
      <c r="T646" s="2" t="n">
        <v>0</v>
      </c>
      <c r="U646" s="2" t="n">
        <v>0</v>
      </c>
      <c r="V646" s="33" t="n">
        <v>1</v>
      </c>
    </row>
    <row r="647" customFormat="false" ht="15.75" hidden="false" customHeight="true" outlineLevel="0" collapsed="false">
      <c r="A647" s="2" t="n">
        <v>645</v>
      </c>
      <c r="B647" s="2" t="n">
        <v>54</v>
      </c>
      <c r="C647" s="2" t="n">
        <f aca="false">A647-(B647-1)*12</f>
        <v>9</v>
      </c>
      <c r="D647" s="2" t="n">
        <f aca="false">'thong tin khach hang'!$B$4+B647-1</f>
        <v>55</v>
      </c>
      <c r="E647" s="31" t="n">
        <f aca="false">IF(A647=1,0,O646)</f>
        <v>396871706706.335</v>
      </c>
      <c r="F647" s="2" t="n">
        <f aca="true">TP*VLOOKUP('thong tin khach hang'!$E$10,$X$2:$Z$5,3,0)*OFFSET($S647,0,VLOOKUP('thong tin khach hang'!$E$10,$X$2:$Z$5,2,0))</f>
        <v>0</v>
      </c>
      <c r="G647" s="2" t="n">
        <f aca="true">EP*VLOOKUP('thong tin khach hang'!$E$10,$X$2:$Z$5,3,0)*OFFSET($S647,0,VLOOKUP('thong tin khach hang'!$E$10,$X$2:$Z$5,2,0))</f>
        <v>0</v>
      </c>
      <c r="H647" s="2" t="n">
        <f aca="false">F647*HLOOKUP(B647,Assumption!$A$10:$G$12,2,1)+G647*HLOOKUP(B647,Assumption!$A$10:$G$12,3,1)</f>
        <v>0</v>
      </c>
      <c r="I647" s="2" t="n">
        <f aca="false">F647+G647-H647</f>
        <v>0</v>
      </c>
      <c r="J647" s="32" t="n">
        <f aca="false">VLOOKUP(D647,Assumption!$O$3:$Q$103,IF('thong tin khach hang'!$B$3="Nam",2,3),0)/12*P647</f>
        <v>0</v>
      </c>
      <c r="K647" s="2" t="n">
        <v>20000</v>
      </c>
      <c r="L647" s="31" t="n">
        <f aca="false">ROUND($L$1*(E647+I647-J647-K647),0)</f>
        <v>2243970217</v>
      </c>
      <c r="M647" s="31" t="n">
        <f aca="false">E647+I647-J647-K647+L647</f>
        <v>399115656923.335</v>
      </c>
      <c r="N647" s="32" t="n">
        <f aca="false">HLOOKUP(ROUND(AVERAGE(M635:M646)/10^6,0),Assumption!$B$2:$E$3,2,1)*MAX((AVERAGE(M635:M646)-250*10^6),0)</f>
        <v>2226590064.99799</v>
      </c>
      <c r="O647" s="31" t="n">
        <f aca="false">M647+N647</f>
        <v>401342246988.333</v>
      </c>
      <c r="P647" s="31" t="n">
        <f aca="false">IF(A647=1,SA,MAX(0,SA-M646))</f>
        <v>0</v>
      </c>
      <c r="S647" s="2" t="n">
        <v>0</v>
      </c>
      <c r="T647" s="2" t="n">
        <v>0</v>
      </c>
      <c r="U647" s="2" t="n">
        <v>0</v>
      </c>
      <c r="V647" s="33" t="n">
        <v>1</v>
      </c>
    </row>
    <row r="648" customFormat="false" ht="15.75" hidden="false" customHeight="true" outlineLevel="0" collapsed="false">
      <c r="A648" s="2" t="n">
        <v>646</v>
      </c>
      <c r="B648" s="2" t="n">
        <v>54</v>
      </c>
      <c r="C648" s="2" t="n">
        <f aca="false">A648-(B648-1)*12</f>
        <v>10</v>
      </c>
      <c r="D648" s="2" t="n">
        <f aca="false">'thong tin khach hang'!$B$4+B648-1</f>
        <v>55</v>
      </c>
      <c r="E648" s="31" t="n">
        <f aca="false">IF(A648=1,0,O647)</f>
        <v>401342246988.333</v>
      </c>
      <c r="F648" s="2" t="n">
        <f aca="true">TP*VLOOKUP('thong tin khach hang'!$E$10,$X$2:$Z$5,3,0)*OFFSET($S648,0,VLOOKUP('thong tin khach hang'!$E$10,$X$2:$Z$5,2,0))</f>
        <v>0</v>
      </c>
      <c r="G648" s="2" t="n">
        <f aca="true">EP*VLOOKUP('thong tin khach hang'!$E$10,$X$2:$Z$5,3,0)*OFFSET($S648,0,VLOOKUP('thong tin khach hang'!$E$10,$X$2:$Z$5,2,0))</f>
        <v>0</v>
      </c>
      <c r="H648" s="2" t="n">
        <f aca="false">F648*HLOOKUP(B648,Assumption!$A$10:$G$12,2,1)+G648*HLOOKUP(B648,Assumption!$A$10:$G$12,3,1)</f>
        <v>0</v>
      </c>
      <c r="I648" s="2" t="n">
        <f aca="false">F648+G648-H648</f>
        <v>0</v>
      </c>
      <c r="J648" s="32" t="n">
        <f aca="false">VLOOKUP(D648,Assumption!$O$3:$Q$103,IF('thong tin khach hang'!$B$3="Nam",2,3),0)/12*P648</f>
        <v>0</v>
      </c>
      <c r="K648" s="2" t="n">
        <v>20000</v>
      </c>
      <c r="L648" s="31" t="n">
        <f aca="false">ROUND($L$1*(E648+I648-J648-K648),0)</f>
        <v>2269247301</v>
      </c>
      <c r="M648" s="31" t="n">
        <f aca="false">E648+I648-J648-K648+L648</f>
        <v>403611474289.333</v>
      </c>
      <c r="N648" s="32" t="n">
        <f aca="false">HLOOKUP(ROUND(AVERAGE(M636:M647)/10^6,0),Assumption!$B$2:$E$3,2,1)*MAX((AVERAGE(M636:M647)-250*10^6),0)</f>
        <v>2251716614.75386</v>
      </c>
      <c r="O648" s="31" t="n">
        <f aca="false">M648+N648</f>
        <v>405863190904.086</v>
      </c>
      <c r="P648" s="31" t="n">
        <f aca="false">IF(A648=1,SA,MAX(0,SA-M647))</f>
        <v>0</v>
      </c>
      <c r="S648" s="2" t="n">
        <v>0</v>
      </c>
      <c r="T648" s="2" t="n">
        <v>0</v>
      </c>
      <c r="U648" s="2" t="n">
        <v>1</v>
      </c>
      <c r="V648" s="33" t="n">
        <v>1</v>
      </c>
    </row>
    <row r="649" customFormat="false" ht="15.75" hidden="false" customHeight="true" outlineLevel="0" collapsed="false">
      <c r="A649" s="2" t="n">
        <v>647</v>
      </c>
      <c r="B649" s="2" t="n">
        <v>54</v>
      </c>
      <c r="C649" s="2" t="n">
        <f aca="false">A649-(B649-1)*12</f>
        <v>11</v>
      </c>
      <c r="D649" s="2" t="n">
        <f aca="false">'thong tin khach hang'!$B$4+B649-1</f>
        <v>55</v>
      </c>
      <c r="E649" s="31" t="n">
        <f aca="false">IF(A649=1,0,O648)</f>
        <v>405863190904.086</v>
      </c>
      <c r="F649" s="2" t="n">
        <f aca="true">TP*VLOOKUP('thong tin khach hang'!$E$10,$X$2:$Z$5,3,0)*OFFSET($S649,0,VLOOKUP('thong tin khach hang'!$E$10,$X$2:$Z$5,2,0))</f>
        <v>0</v>
      </c>
      <c r="G649" s="2" t="n">
        <f aca="true">EP*VLOOKUP('thong tin khach hang'!$E$10,$X$2:$Z$5,3,0)*OFFSET($S649,0,VLOOKUP('thong tin khach hang'!$E$10,$X$2:$Z$5,2,0))</f>
        <v>0</v>
      </c>
      <c r="H649" s="2" t="n">
        <f aca="false">F649*HLOOKUP(B649,Assumption!$A$10:$G$12,2,1)+G649*HLOOKUP(B649,Assumption!$A$10:$G$12,3,1)</f>
        <v>0</v>
      </c>
      <c r="I649" s="2" t="n">
        <f aca="false">F649+G649-H649</f>
        <v>0</v>
      </c>
      <c r="J649" s="32" t="n">
        <f aca="false">VLOOKUP(D649,Assumption!$O$3:$Q$103,IF('thong tin khach hang'!$B$3="Nam",2,3),0)/12*P649</f>
        <v>0</v>
      </c>
      <c r="K649" s="2" t="n">
        <v>20000</v>
      </c>
      <c r="L649" s="31" t="n">
        <f aca="false">ROUND($L$1*(E649+I649-J649-K649),0)</f>
        <v>2294809376</v>
      </c>
      <c r="M649" s="31" t="n">
        <f aca="false">E649+I649-J649-K649+L649</f>
        <v>408157980280.086</v>
      </c>
      <c r="N649" s="32" t="n">
        <f aca="false">HLOOKUP(ROUND(AVERAGE(M637:M648)/10^6,0),Assumption!$B$2:$E$3,2,1)*MAX((AVERAGE(M637:M648)-250*10^6),0)</f>
        <v>2277126300.77868</v>
      </c>
      <c r="O649" s="31" t="n">
        <f aca="false">M649+N649</f>
        <v>410435106580.865</v>
      </c>
      <c r="P649" s="31" t="n">
        <f aca="false">IF(A649=1,SA,MAX(0,SA-M648))</f>
        <v>0</v>
      </c>
      <c r="S649" s="2" t="n">
        <v>0</v>
      </c>
      <c r="T649" s="2" t="n">
        <v>0</v>
      </c>
      <c r="U649" s="2" t="n">
        <v>0</v>
      </c>
      <c r="V649" s="33" t="n">
        <v>1</v>
      </c>
    </row>
    <row r="650" customFormat="false" ht="15.75" hidden="false" customHeight="true" outlineLevel="0" collapsed="false">
      <c r="A650" s="2" t="n">
        <v>648</v>
      </c>
      <c r="B650" s="2" t="n">
        <v>54</v>
      </c>
      <c r="C650" s="2" t="n">
        <f aca="false">A650-(B650-1)*12</f>
        <v>12</v>
      </c>
      <c r="D650" s="2" t="n">
        <f aca="false">'thong tin khach hang'!$B$4+B650-1</f>
        <v>55</v>
      </c>
      <c r="E650" s="31" t="n">
        <f aca="false">IF(A650=1,0,O649)</f>
        <v>410435106580.865</v>
      </c>
      <c r="F650" s="2" t="n">
        <f aca="true">TP*VLOOKUP('thong tin khach hang'!$E$10,$X$2:$Z$5,3,0)*OFFSET($S650,0,VLOOKUP('thong tin khach hang'!$E$10,$X$2:$Z$5,2,0))</f>
        <v>0</v>
      </c>
      <c r="G650" s="2" t="n">
        <f aca="true">EP*VLOOKUP('thong tin khach hang'!$E$10,$X$2:$Z$5,3,0)*OFFSET($S650,0,VLOOKUP('thong tin khach hang'!$E$10,$X$2:$Z$5,2,0))</f>
        <v>0</v>
      </c>
      <c r="H650" s="2" t="n">
        <f aca="false">F650*HLOOKUP(B650,Assumption!$A$10:$G$12,2,1)+G650*HLOOKUP(B650,Assumption!$A$10:$G$12,3,1)</f>
        <v>0</v>
      </c>
      <c r="I650" s="2" t="n">
        <f aca="false">F650+G650-H650</f>
        <v>0</v>
      </c>
      <c r="J650" s="32" t="n">
        <f aca="false">VLOOKUP(D650,Assumption!$O$3:$Q$103,IF('thong tin khach hang'!$B$3="Nam",2,3),0)/12*P650</f>
        <v>0</v>
      </c>
      <c r="K650" s="2" t="n">
        <v>20000</v>
      </c>
      <c r="L650" s="31" t="n">
        <f aca="false">ROUND($L$1*(E650+I650-J650-K650),0)</f>
        <v>2320659652</v>
      </c>
      <c r="M650" s="31" t="n">
        <f aca="false">E650+I650-J650-K650+L650</f>
        <v>412755746232.865</v>
      </c>
      <c r="N650" s="32" t="n">
        <f aca="false">HLOOKUP(ROUND(AVERAGE(M638:M649)/10^6,0),Assumption!$B$2:$E$3,2,1)*MAX((AVERAGE(M638:M649)-250*10^6),0)</f>
        <v>2302822313.56865</v>
      </c>
      <c r="O650" s="31" t="n">
        <f aca="false">M650+N650</f>
        <v>415058568546.434</v>
      </c>
      <c r="P650" s="31" t="n">
        <f aca="false">IF(A650=1,SA,MAX(0,SA-M649))</f>
        <v>0</v>
      </c>
      <c r="S650" s="2" t="n">
        <v>0</v>
      </c>
      <c r="T650" s="2" t="n">
        <v>0</v>
      </c>
      <c r="U650" s="2" t="n">
        <v>0</v>
      </c>
      <c r="V650" s="33" t="n">
        <v>1</v>
      </c>
    </row>
    <row r="651" customFormat="false" ht="15.75" hidden="false" customHeight="true" outlineLevel="0" collapsed="false">
      <c r="A651" s="2" t="n">
        <v>649</v>
      </c>
      <c r="B651" s="2" t="n">
        <v>55</v>
      </c>
      <c r="C651" s="2" t="n">
        <f aca="false">A651-(B651-1)*12</f>
        <v>1</v>
      </c>
      <c r="D651" s="2" t="n">
        <f aca="false">'thong tin khach hang'!$B$4+B651-1</f>
        <v>56</v>
      </c>
      <c r="E651" s="31" t="n">
        <f aca="false">IF(A651=1,0,O650)</f>
        <v>415058568546.434</v>
      </c>
      <c r="F651" s="2" t="n">
        <f aca="true">TP*VLOOKUP('thong tin khach hang'!$E$10,$X$2:$Z$5,3,0)*OFFSET($S651,0,VLOOKUP('thong tin khach hang'!$E$10,$X$2:$Z$5,2,0))</f>
        <v>30000000</v>
      </c>
      <c r="G651" s="2" t="n">
        <f aca="true">EP*VLOOKUP('thong tin khach hang'!$E$10,$X$2:$Z$5,3,0)*OFFSET($S651,0,VLOOKUP('thong tin khach hang'!$E$10,$X$2:$Z$5,2,0))</f>
        <v>30000000</v>
      </c>
      <c r="H651" s="2" t="n">
        <f aca="false">F651*HLOOKUP(B651,Assumption!$A$10:$G$12,2,1)+G651*HLOOKUP(B651,Assumption!$A$10:$G$12,3,1)</f>
        <v>1500000</v>
      </c>
      <c r="I651" s="2" t="n">
        <f aca="false">F651+G651-H651</f>
        <v>58500000</v>
      </c>
      <c r="J651" s="32" t="n">
        <f aca="false">VLOOKUP(D651,Assumption!$O$3:$Q$103,IF('thong tin khach hang'!$B$3="Nam",2,3),0)/12*P651</f>
        <v>0</v>
      </c>
      <c r="K651" s="2" t="n">
        <v>20000</v>
      </c>
      <c r="L651" s="31" t="n">
        <f aca="false">ROUND($L$1*(E651+I651-J651-K651),0)</f>
        <v>2347132145</v>
      </c>
      <c r="M651" s="31" t="n">
        <f aca="false">E651+I651-J651-K651+L651</f>
        <v>417464180691.434</v>
      </c>
      <c r="N651" s="32" t="n">
        <f aca="false">HLOOKUP(ROUND(AVERAGE(M639:M650)/10^6,0),Assumption!$B$2:$E$3,2,1)*MAX((AVERAGE(M639:M650)-250*10^6),0)</f>
        <v>2328807879.57101</v>
      </c>
      <c r="O651" s="31" t="n">
        <f aca="false">M651+N651</f>
        <v>419792988571.005</v>
      </c>
      <c r="P651" s="31" t="n">
        <f aca="false">IF(A651=1,SA,MAX(0,SA-M650))</f>
        <v>0</v>
      </c>
      <c r="S651" s="2" t="n">
        <v>1</v>
      </c>
      <c r="T651" s="2" t="n">
        <v>1</v>
      </c>
      <c r="U651" s="2" t="n">
        <v>1</v>
      </c>
      <c r="V651" s="33" t="n">
        <v>1</v>
      </c>
    </row>
    <row r="652" customFormat="false" ht="15.75" hidden="false" customHeight="true" outlineLevel="0" collapsed="false">
      <c r="A652" s="2" t="n">
        <v>650</v>
      </c>
      <c r="B652" s="2" t="n">
        <v>55</v>
      </c>
      <c r="C652" s="2" t="n">
        <f aca="false">A652-(B652-1)*12</f>
        <v>2</v>
      </c>
      <c r="D652" s="2" t="n">
        <f aca="false">'thong tin khach hang'!$B$4+B652-1</f>
        <v>56</v>
      </c>
      <c r="E652" s="31" t="n">
        <f aca="false">IF(A652=1,0,O651)</f>
        <v>419792988571.005</v>
      </c>
      <c r="F652" s="2" t="n">
        <f aca="true">TP*VLOOKUP('thong tin khach hang'!$E$10,$X$2:$Z$5,3,0)*OFFSET($S652,0,VLOOKUP('thong tin khach hang'!$E$10,$X$2:$Z$5,2,0))</f>
        <v>0</v>
      </c>
      <c r="G652" s="2" t="n">
        <f aca="true">EP*VLOOKUP('thong tin khach hang'!$E$10,$X$2:$Z$5,3,0)*OFFSET($S652,0,VLOOKUP('thong tin khach hang'!$E$10,$X$2:$Z$5,2,0))</f>
        <v>0</v>
      </c>
      <c r="H652" s="2" t="n">
        <f aca="false">F652*HLOOKUP(B652,Assumption!$A$10:$G$12,2,1)+G652*HLOOKUP(B652,Assumption!$A$10:$G$12,3,1)</f>
        <v>0</v>
      </c>
      <c r="I652" s="2" t="n">
        <f aca="false">F652+G652-H652</f>
        <v>0</v>
      </c>
      <c r="J652" s="32" t="n">
        <f aca="false">VLOOKUP(D652,Assumption!$O$3:$Q$103,IF('thong tin khach hang'!$B$3="Nam",2,3),0)/12*P652</f>
        <v>0</v>
      </c>
      <c r="K652" s="2" t="n">
        <v>20000</v>
      </c>
      <c r="L652" s="31" t="n">
        <f aca="false">ROUND($L$1*(E652+I652-J652-K652),0)</f>
        <v>2373570477</v>
      </c>
      <c r="M652" s="31" t="n">
        <f aca="false">E652+I652-J652-K652+L652</f>
        <v>422166539048.005</v>
      </c>
      <c r="N652" s="32" t="n">
        <f aca="false">HLOOKUP(ROUND(AVERAGE(M640:M651)/10^6,0),Assumption!$B$2:$E$3,2,1)*MAX((AVERAGE(M640:M651)-250*10^6),0)</f>
        <v>2355086261.58982</v>
      </c>
      <c r="O652" s="31" t="n">
        <f aca="false">M652+N652</f>
        <v>424521625309.595</v>
      </c>
      <c r="P652" s="31" t="n">
        <f aca="false">IF(A652=1,SA,MAX(0,SA-M651))</f>
        <v>0</v>
      </c>
      <c r="S652" s="2" t="n">
        <v>0</v>
      </c>
      <c r="T652" s="2" t="n">
        <v>0</v>
      </c>
      <c r="U652" s="2" t="n">
        <v>0</v>
      </c>
      <c r="V652" s="33" t="n">
        <v>1</v>
      </c>
    </row>
    <row r="653" customFormat="false" ht="15.75" hidden="false" customHeight="true" outlineLevel="0" collapsed="false">
      <c r="A653" s="2" t="n">
        <v>651</v>
      </c>
      <c r="B653" s="2" t="n">
        <v>55</v>
      </c>
      <c r="C653" s="2" t="n">
        <f aca="false">A653-(B653-1)*12</f>
        <v>3</v>
      </c>
      <c r="D653" s="2" t="n">
        <f aca="false">'thong tin khach hang'!$B$4+B653-1</f>
        <v>56</v>
      </c>
      <c r="E653" s="31" t="n">
        <f aca="false">IF(A653=1,0,O652)</f>
        <v>424521625309.595</v>
      </c>
      <c r="F653" s="2" t="n">
        <f aca="true">TP*VLOOKUP('thong tin khach hang'!$E$10,$X$2:$Z$5,3,0)*OFFSET($S653,0,VLOOKUP('thong tin khach hang'!$E$10,$X$2:$Z$5,2,0))</f>
        <v>0</v>
      </c>
      <c r="G653" s="2" t="n">
        <f aca="true">EP*VLOOKUP('thong tin khach hang'!$E$10,$X$2:$Z$5,3,0)*OFFSET($S653,0,VLOOKUP('thong tin khach hang'!$E$10,$X$2:$Z$5,2,0))</f>
        <v>0</v>
      </c>
      <c r="H653" s="2" t="n">
        <f aca="false">F653*HLOOKUP(B653,Assumption!$A$10:$G$12,2,1)+G653*HLOOKUP(B653,Assumption!$A$10:$G$12,3,1)</f>
        <v>0</v>
      </c>
      <c r="I653" s="2" t="n">
        <f aca="false">F653+G653-H653</f>
        <v>0</v>
      </c>
      <c r="J653" s="32" t="n">
        <f aca="false">VLOOKUP(D653,Assumption!$O$3:$Q$103,IF('thong tin khach hang'!$B$3="Nam",2,3),0)/12*P653</f>
        <v>0</v>
      </c>
      <c r="K653" s="2" t="n">
        <v>20000</v>
      </c>
      <c r="L653" s="31" t="n">
        <f aca="false">ROUND($L$1*(E653+I653-J653-K653),0)</f>
        <v>2400306877</v>
      </c>
      <c r="M653" s="31" t="n">
        <f aca="false">E653+I653-J653-K653+L653</f>
        <v>426921912186.595</v>
      </c>
      <c r="N653" s="32" t="n">
        <f aca="false">HLOOKUP(ROUND(AVERAGE(M641:M652)/10^6,0),Assumption!$B$2:$E$3,2,1)*MAX((AVERAGE(M641:M652)-250*10^6),0)</f>
        <v>2381660759.19637</v>
      </c>
      <c r="O653" s="31" t="n">
        <f aca="false">M653+N653</f>
        <v>429303572945.791</v>
      </c>
      <c r="P653" s="31" t="n">
        <f aca="false">IF(A653=1,SA,MAX(0,SA-M652))</f>
        <v>0</v>
      </c>
      <c r="S653" s="2" t="n">
        <v>0</v>
      </c>
      <c r="T653" s="2" t="n">
        <v>0</v>
      </c>
      <c r="U653" s="2" t="n">
        <v>0</v>
      </c>
      <c r="V653" s="33" t="n">
        <v>1</v>
      </c>
    </row>
    <row r="654" customFormat="false" ht="15.75" hidden="false" customHeight="true" outlineLevel="0" collapsed="false">
      <c r="A654" s="2" t="n">
        <v>652</v>
      </c>
      <c r="B654" s="2" t="n">
        <v>55</v>
      </c>
      <c r="C654" s="2" t="n">
        <f aca="false">A654-(B654-1)*12</f>
        <v>4</v>
      </c>
      <c r="D654" s="2" t="n">
        <f aca="false">'thong tin khach hang'!$B$4+B654-1</f>
        <v>56</v>
      </c>
      <c r="E654" s="31" t="n">
        <f aca="false">IF(A654=1,0,O653)</f>
        <v>429303572945.791</v>
      </c>
      <c r="F654" s="2" t="n">
        <f aca="true">TP*VLOOKUP('thong tin khach hang'!$E$10,$X$2:$Z$5,3,0)*OFFSET($S654,0,VLOOKUP('thong tin khach hang'!$E$10,$X$2:$Z$5,2,0))</f>
        <v>0</v>
      </c>
      <c r="G654" s="2" t="n">
        <f aca="true">EP*VLOOKUP('thong tin khach hang'!$E$10,$X$2:$Z$5,3,0)*OFFSET($S654,0,VLOOKUP('thong tin khach hang'!$E$10,$X$2:$Z$5,2,0))</f>
        <v>0</v>
      </c>
      <c r="H654" s="2" t="n">
        <f aca="false">F654*HLOOKUP(B654,Assumption!$A$10:$G$12,2,1)+G654*HLOOKUP(B654,Assumption!$A$10:$G$12,3,1)</f>
        <v>0</v>
      </c>
      <c r="I654" s="2" t="n">
        <f aca="false">F654+G654-H654</f>
        <v>0</v>
      </c>
      <c r="J654" s="32" t="n">
        <f aca="false">VLOOKUP(D654,Assumption!$O$3:$Q$103,IF('thong tin khach hang'!$B$3="Nam",2,3),0)/12*P654</f>
        <v>0</v>
      </c>
      <c r="K654" s="2" t="n">
        <v>20000</v>
      </c>
      <c r="L654" s="31" t="n">
        <f aca="false">ROUND($L$1*(E654+I654-J654-K654),0)</f>
        <v>2427344704</v>
      </c>
      <c r="M654" s="31" t="n">
        <f aca="false">E654+I654-J654-K654+L654</f>
        <v>431730897649.791</v>
      </c>
      <c r="N654" s="32" t="n">
        <f aca="false">HLOOKUP(ROUND(AVERAGE(M642:M653)/10^6,0),Assumption!$B$2:$E$3,2,1)*MAX((AVERAGE(M642:M653)-250*10^6),0)</f>
        <v>2408534709.143</v>
      </c>
      <c r="O654" s="31" t="n">
        <f aca="false">M654+N654</f>
        <v>434139432358.934</v>
      </c>
      <c r="P654" s="31" t="n">
        <f aca="false">IF(A654=1,SA,MAX(0,SA-M653))</f>
        <v>0</v>
      </c>
      <c r="S654" s="2" t="n">
        <v>0</v>
      </c>
      <c r="T654" s="2" t="n">
        <v>0</v>
      </c>
      <c r="U654" s="2" t="n">
        <v>1</v>
      </c>
      <c r="V654" s="33" t="n">
        <v>1</v>
      </c>
    </row>
    <row r="655" customFormat="false" ht="15.75" hidden="false" customHeight="true" outlineLevel="0" collapsed="false">
      <c r="A655" s="2" t="n">
        <v>653</v>
      </c>
      <c r="B655" s="2" t="n">
        <v>55</v>
      </c>
      <c r="C655" s="2" t="n">
        <f aca="false">A655-(B655-1)*12</f>
        <v>5</v>
      </c>
      <c r="D655" s="2" t="n">
        <f aca="false">'thong tin khach hang'!$B$4+B655-1</f>
        <v>56</v>
      </c>
      <c r="E655" s="31" t="n">
        <f aca="false">IF(A655=1,0,O654)</f>
        <v>434139432358.934</v>
      </c>
      <c r="F655" s="2" t="n">
        <f aca="true">TP*VLOOKUP('thong tin khach hang'!$E$10,$X$2:$Z$5,3,0)*OFFSET($S655,0,VLOOKUP('thong tin khach hang'!$E$10,$X$2:$Z$5,2,0))</f>
        <v>0</v>
      </c>
      <c r="G655" s="2" t="n">
        <f aca="true">EP*VLOOKUP('thong tin khach hang'!$E$10,$X$2:$Z$5,3,0)*OFFSET($S655,0,VLOOKUP('thong tin khach hang'!$E$10,$X$2:$Z$5,2,0))</f>
        <v>0</v>
      </c>
      <c r="H655" s="2" t="n">
        <f aca="false">F655*HLOOKUP(B655,Assumption!$A$10:$G$12,2,1)+G655*HLOOKUP(B655,Assumption!$A$10:$G$12,3,1)</f>
        <v>0</v>
      </c>
      <c r="I655" s="2" t="n">
        <f aca="false">F655+G655-H655</f>
        <v>0</v>
      </c>
      <c r="J655" s="32" t="n">
        <f aca="false">VLOOKUP(D655,Assumption!$O$3:$Q$103,IF('thong tin khach hang'!$B$3="Nam",2,3),0)/12*P655</f>
        <v>0</v>
      </c>
      <c r="K655" s="2" t="n">
        <v>20000</v>
      </c>
      <c r="L655" s="31" t="n">
        <f aca="false">ROUND($L$1*(E655+I655-J655-K655),0)</f>
        <v>2454687356</v>
      </c>
      <c r="M655" s="31" t="n">
        <f aca="false">E655+I655-J655-K655+L655</f>
        <v>436594099714.934</v>
      </c>
      <c r="N655" s="32" t="n">
        <f aca="false">HLOOKUP(ROUND(AVERAGE(M643:M654)/10^6,0),Assumption!$B$2:$E$3,2,1)*MAX((AVERAGE(M643:M654)-250*10^6),0)</f>
        <v>2435711485.78108</v>
      </c>
      <c r="O655" s="31" t="n">
        <f aca="false">M655+N655</f>
        <v>439029811200.715</v>
      </c>
      <c r="P655" s="31" t="n">
        <f aca="false">IF(A655=1,SA,MAX(0,SA-M654))</f>
        <v>0</v>
      </c>
      <c r="S655" s="2" t="n">
        <v>0</v>
      </c>
      <c r="T655" s="2" t="n">
        <v>0</v>
      </c>
      <c r="U655" s="2" t="n">
        <v>0</v>
      </c>
      <c r="V655" s="33" t="n">
        <v>1</v>
      </c>
    </row>
    <row r="656" customFormat="false" ht="15.75" hidden="false" customHeight="true" outlineLevel="0" collapsed="false">
      <c r="A656" s="2" t="n">
        <v>654</v>
      </c>
      <c r="B656" s="2" t="n">
        <v>55</v>
      </c>
      <c r="C656" s="2" t="n">
        <f aca="false">A656-(B656-1)*12</f>
        <v>6</v>
      </c>
      <c r="D656" s="2" t="n">
        <f aca="false">'thong tin khach hang'!$B$4+B656-1</f>
        <v>56</v>
      </c>
      <c r="E656" s="31" t="n">
        <f aca="false">IF(A656=1,0,O655)</f>
        <v>439029811200.715</v>
      </c>
      <c r="F656" s="2" t="n">
        <f aca="true">TP*VLOOKUP('thong tin khach hang'!$E$10,$X$2:$Z$5,3,0)*OFFSET($S656,0,VLOOKUP('thong tin khach hang'!$E$10,$X$2:$Z$5,2,0))</f>
        <v>0</v>
      </c>
      <c r="G656" s="2" t="n">
        <f aca="true">EP*VLOOKUP('thong tin khach hang'!$E$10,$X$2:$Z$5,3,0)*OFFSET($S656,0,VLOOKUP('thong tin khach hang'!$E$10,$X$2:$Z$5,2,0))</f>
        <v>0</v>
      </c>
      <c r="H656" s="2" t="n">
        <f aca="false">F656*HLOOKUP(B656,Assumption!$A$10:$G$12,2,1)+G656*HLOOKUP(B656,Assumption!$A$10:$G$12,3,1)</f>
        <v>0</v>
      </c>
      <c r="I656" s="2" t="n">
        <f aca="false">F656+G656-H656</f>
        <v>0</v>
      </c>
      <c r="J656" s="32" t="n">
        <f aca="false">VLOOKUP(D656,Assumption!$O$3:$Q$103,IF('thong tin khach hang'!$B$3="Nam",2,3),0)/12*P656</f>
        <v>0</v>
      </c>
      <c r="K656" s="2" t="n">
        <v>20000</v>
      </c>
      <c r="L656" s="31" t="n">
        <f aca="false">ROUND($L$1*(E656+I656-J656-K656),0)</f>
        <v>2482338269</v>
      </c>
      <c r="M656" s="31" t="n">
        <f aca="false">E656+I656-J656-K656+L656</f>
        <v>441512129469.715</v>
      </c>
      <c r="N656" s="32" t="n">
        <f aca="false">HLOOKUP(ROUND(AVERAGE(M644:M655)/10^6,0),Assumption!$B$2:$E$3,2,1)*MAX((AVERAGE(M644:M655)-250*10^6),0)</f>
        <v>2463194501.48603</v>
      </c>
      <c r="O656" s="31" t="n">
        <f aca="false">M656+N656</f>
        <v>443975323971.201</v>
      </c>
      <c r="P656" s="31" t="n">
        <f aca="false">IF(A656=1,SA,MAX(0,SA-M655))</f>
        <v>0</v>
      </c>
      <c r="S656" s="2" t="n">
        <v>0</v>
      </c>
      <c r="T656" s="2" t="n">
        <v>0</v>
      </c>
      <c r="U656" s="2" t="n">
        <v>0</v>
      </c>
      <c r="V656" s="33" t="n">
        <v>1</v>
      </c>
    </row>
    <row r="657" customFormat="false" ht="15.75" hidden="false" customHeight="true" outlineLevel="0" collapsed="false">
      <c r="A657" s="2" t="n">
        <v>655</v>
      </c>
      <c r="B657" s="2" t="n">
        <v>55</v>
      </c>
      <c r="C657" s="2" t="n">
        <f aca="false">A657-(B657-1)*12</f>
        <v>7</v>
      </c>
      <c r="D657" s="2" t="n">
        <f aca="false">'thong tin khach hang'!$B$4+B657-1</f>
        <v>56</v>
      </c>
      <c r="E657" s="31" t="n">
        <f aca="false">IF(A657=1,0,O656)</f>
        <v>443975323971.201</v>
      </c>
      <c r="F657" s="2" t="n">
        <f aca="true">TP*VLOOKUP('thong tin khach hang'!$E$10,$X$2:$Z$5,3,0)*OFFSET($S657,0,VLOOKUP('thong tin khach hang'!$E$10,$X$2:$Z$5,2,0))</f>
        <v>0</v>
      </c>
      <c r="G657" s="2" t="n">
        <f aca="true">EP*VLOOKUP('thong tin khach hang'!$E$10,$X$2:$Z$5,3,0)*OFFSET($S657,0,VLOOKUP('thong tin khach hang'!$E$10,$X$2:$Z$5,2,0))</f>
        <v>0</v>
      </c>
      <c r="H657" s="2" t="n">
        <f aca="false">F657*HLOOKUP(B657,Assumption!$A$10:$G$12,2,1)+G657*HLOOKUP(B657,Assumption!$A$10:$G$12,3,1)</f>
        <v>0</v>
      </c>
      <c r="I657" s="2" t="n">
        <f aca="false">F657+G657-H657</f>
        <v>0</v>
      </c>
      <c r="J657" s="32" t="n">
        <f aca="false">VLOOKUP(D657,Assumption!$O$3:$Q$103,IF('thong tin khach hang'!$B$3="Nam",2,3),0)/12*P657</f>
        <v>0</v>
      </c>
      <c r="K657" s="2" t="n">
        <v>20000</v>
      </c>
      <c r="L657" s="31" t="n">
        <f aca="false">ROUND($L$1*(E657+I657-J657-K657),0)</f>
        <v>2510300917</v>
      </c>
      <c r="M657" s="31" t="n">
        <f aca="false">E657+I657-J657-K657+L657</f>
        <v>446485604888.201</v>
      </c>
      <c r="N657" s="32" t="n">
        <f aca="false">HLOOKUP(ROUND(AVERAGE(M645:M656)/10^6,0),Assumption!$B$2:$E$3,2,1)*MAX((AVERAGE(M645:M656)-250*10^6),0)</f>
        <v>2490987207.08548</v>
      </c>
      <c r="O657" s="31" t="n">
        <f aca="false">M657+N657</f>
        <v>448976592095.286</v>
      </c>
      <c r="P657" s="31" t="n">
        <f aca="false">IF(A657=1,SA,MAX(0,SA-M656))</f>
        <v>0</v>
      </c>
      <c r="S657" s="2" t="n">
        <v>0</v>
      </c>
      <c r="T657" s="2" t="n">
        <v>1</v>
      </c>
      <c r="U657" s="2" t="n">
        <v>1</v>
      </c>
      <c r="V657" s="33" t="n">
        <v>1</v>
      </c>
    </row>
    <row r="658" customFormat="false" ht="15.75" hidden="false" customHeight="true" outlineLevel="0" collapsed="false">
      <c r="A658" s="2" t="n">
        <v>656</v>
      </c>
      <c r="B658" s="2" t="n">
        <v>55</v>
      </c>
      <c r="C658" s="2" t="n">
        <f aca="false">A658-(B658-1)*12</f>
        <v>8</v>
      </c>
      <c r="D658" s="2" t="n">
        <f aca="false">'thong tin khach hang'!$B$4+B658-1</f>
        <v>56</v>
      </c>
      <c r="E658" s="31" t="n">
        <f aca="false">IF(A658=1,0,O657)</f>
        <v>448976592095.286</v>
      </c>
      <c r="F658" s="2" t="n">
        <f aca="true">TP*VLOOKUP('thong tin khach hang'!$E$10,$X$2:$Z$5,3,0)*OFFSET($S658,0,VLOOKUP('thong tin khach hang'!$E$10,$X$2:$Z$5,2,0))</f>
        <v>0</v>
      </c>
      <c r="G658" s="2" t="n">
        <f aca="true">EP*VLOOKUP('thong tin khach hang'!$E$10,$X$2:$Z$5,3,0)*OFFSET($S658,0,VLOOKUP('thong tin khach hang'!$E$10,$X$2:$Z$5,2,0))</f>
        <v>0</v>
      </c>
      <c r="H658" s="2" t="n">
        <f aca="false">F658*HLOOKUP(B658,Assumption!$A$10:$G$12,2,1)+G658*HLOOKUP(B658,Assumption!$A$10:$G$12,3,1)</f>
        <v>0</v>
      </c>
      <c r="I658" s="2" t="n">
        <f aca="false">F658+G658-H658</f>
        <v>0</v>
      </c>
      <c r="J658" s="32" t="n">
        <f aca="false">VLOOKUP(D658,Assumption!$O$3:$Q$103,IF('thong tin khach hang'!$B$3="Nam",2,3),0)/12*P658</f>
        <v>0</v>
      </c>
      <c r="K658" s="2" t="n">
        <v>20000</v>
      </c>
      <c r="L658" s="31" t="n">
        <f aca="false">ROUND($L$1*(E658+I658-J658-K658),0)</f>
        <v>2538578814</v>
      </c>
      <c r="M658" s="31" t="n">
        <f aca="false">E658+I658-J658-K658+L658</f>
        <v>451515150909.286</v>
      </c>
      <c r="N658" s="32" t="n">
        <f aca="false">HLOOKUP(ROUND(AVERAGE(M646:M657)/10^6,0),Assumption!$B$2:$E$3,2,1)*MAX((AVERAGE(M646:M657)-250*10^6),0)</f>
        <v>2519093092.29203</v>
      </c>
      <c r="O658" s="31" t="n">
        <f aca="false">M658+N658</f>
        <v>454034244001.578</v>
      </c>
      <c r="P658" s="31" t="n">
        <f aca="false">IF(A658=1,SA,MAX(0,SA-M657))</f>
        <v>0</v>
      </c>
      <c r="S658" s="2" t="n">
        <v>0</v>
      </c>
      <c r="T658" s="2" t="n">
        <v>0</v>
      </c>
      <c r="U658" s="2" t="n">
        <v>0</v>
      </c>
      <c r="V658" s="33" t="n">
        <v>1</v>
      </c>
    </row>
    <row r="659" customFormat="false" ht="15.75" hidden="false" customHeight="true" outlineLevel="0" collapsed="false">
      <c r="A659" s="2" t="n">
        <v>657</v>
      </c>
      <c r="B659" s="2" t="n">
        <v>55</v>
      </c>
      <c r="C659" s="2" t="n">
        <f aca="false">A659-(B659-1)*12</f>
        <v>9</v>
      </c>
      <c r="D659" s="2" t="n">
        <f aca="false">'thong tin khach hang'!$B$4+B659-1</f>
        <v>56</v>
      </c>
      <c r="E659" s="31" t="n">
        <f aca="false">IF(A659=1,0,O658)</f>
        <v>454034244001.578</v>
      </c>
      <c r="F659" s="2" t="n">
        <f aca="true">TP*VLOOKUP('thong tin khach hang'!$E$10,$X$2:$Z$5,3,0)*OFFSET($S659,0,VLOOKUP('thong tin khach hang'!$E$10,$X$2:$Z$5,2,0))</f>
        <v>0</v>
      </c>
      <c r="G659" s="2" t="n">
        <f aca="true">EP*VLOOKUP('thong tin khach hang'!$E$10,$X$2:$Z$5,3,0)*OFFSET($S659,0,VLOOKUP('thong tin khach hang'!$E$10,$X$2:$Z$5,2,0))</f>
        <v>0</v>
      </c>
      <c r="H659" s="2" t="n">
        <f aca="false">F659*HLOOKUP(B659,Assumption!$A$10:$G$12,2,1)+G659*HLOOKUP(B659,Assumption!$A$10:$G$12,3,1)</f>
        <v>0</v>
      </c>
      <c r="I659" s="2" t="n">
        <f aca="false">F659+G659-H659</f>
        <v>0</v>
      </c>
      <c r="J659" s="32" t="n">
        <f aca="false">VLOOKUP(D659,Assumption!$O$3:$Q$103,IF('thong tin khach hang'!$B$3="Nam",2,3),0)/12*P659</f>
        <v>0</v>
      </c>
      <c r="K659" s="2" t="n">
        <v>20000</v>
      </c>
      <c r="L659" s="31" t="n">
        <f aca="false">ROUND($L$1*(E659+I659-J659-K659),0)</f>
        <v>2567175513</v>
      </c>
      <c r="M659" s="31" t="n">
        <f aca="false">E659+I659-J659-K659+L659</f>
        <v>456601399514.579</v>
      </c>
      <c r="N659" s="32" t="n">
        <f aca="false">HLOOKUP(ROUND(AVERAGE(M647:M658)/10^6,0),Assumption!$B$2:$E$3,2,1)*MAX((AVERAGE(M647:M658)-250*10^6),0)</f>
        <v>2547515686.14179</v>
      </c>
      <c r="O659" s="31" t="n">
        <f aca="false">M659+N659</f>
        <v>459148915200.72</v>
      </c>
      <c r="P659" s="31" t="n">
        <f aca="false">IF(A659=1,SA,MAX(0,SA-M658))</f>
        <v>0</v>
      </c>
      <c r="S659" s="2" t="n">
        <v>0</v>
      </c>
      <c r="T659" s="2" t="n">
        <v>0</v>
      </c>
      <c r="U659" s="2" t="n">
        <v>0</v>
      </c>
      <c r="V659" s="33" t="n">
        <v>1</v>
      </c>
    </row>
    <row r="660" customFormat="false" ht="15.75" hidden="false" customHeight="true" outlineLevel="0" collapsed="false">
      <c r="A660" s="2" t="n">
        <v>658</v>
      </c>
      <c r="B660" s="2" t="n">
        <v>55</v>
      </c>
      <c r="C660" s="2" t="n">
        <f aca="false">A660-(B660-1)*12</f>
        <v>10</v>
      </c>
      <c r="D660" s="2" t="n">
        <f aca="false">'thong tin khach hang'!$B$4+B660-1</f>
        <v>56</v>
      </c>
      <c r="E660" s="31" t="n">
        <f aca="false">IF(A660=1,0,O659)</f>
        <v>459148915200.72</v>
      </c>
      <c r="F660" s="2" t="n">
        <f aca="true">TP*VLOOKUP('thong tin khach hang'!$E$10,$X$2:$Z$5,3,0)*OFFSET($S660,0,VLOOKUP('thong tin khach hang'!$E$10,$X$2:$Z$5,2,0))</f>
        <v>0</v>
      </c>
      <c r="G660" s="2" t="n">
        <f aca="true">EP*VLOOKUP('thong tin khach hang'!$E$10,$X$2:$Z$5,3,0)*OFFSET($S660,0,VLOOKUP('thong tin khach hang'!$E$10,$X$2:$Z$5,2,0))</f>
        <v>0</v>
      </c>
      <c r="H660" s="2" t="n">
        <f aca="false">F660*HLOOKUP(B660,Assumption!$A$10:$G$12,2,1)+G660*HLOOKUP(B660,Assumption!$A$10:$G$12,3,1)</f>
        <v>0</v>
      </c>
      <c r="I660" s="2" t="n">
        <f aca="false">F660+G660-H660</f>
        <v>0</v>
      </c>
      <c r="J660" s="32" t="n">
        <f aca="false">VLOOKUP(D660,Assumption!$O$3:$Q$103,IF('thong tin khach hang'!$B$3="Nam",2,3),0)/12*P660</f>
        <v>0</v>
      </c>
      <c r="K660" s="2" t="n">
        <v>20000</v>
      </c>
      <c r="L660" s="31" t="n">
        <f aca="false">ROUND($L$1*(E660+I660-J660-K660),0)</f>
        <v>2596094608</v>
      </c>
      <c r="M660" s="31" t="n">
        <f aca="false">E660+I660-J660-K660+L660</f>
        <v>461744989808.72</v>
      </c>
      <c r="N660" s="32" t="n">
        <f aca="false">HLOOKUP(ROUND(AVERAGE(M648:M659)/10^6,0),Assumption!$B$2:$E$3,2,1)*MAX((AVERAGE(M648:M659)-250*10^6),0)</f>
        <v>2576258557.43741</v>
      </c>
      <c r="O660" s="31" t="n">
        <f aca="false">M660+N660</f>
        <v>464321248366.158</v>
      </c>
      <c r="P660" s="31" t="n">
        <f aca="false">IF(A660=1,SA,MAX(0,SA-M659))</f>
        <v>0</v>
      </c>
      <c r="S660" s="2" t="n">
        <v>0</v>
      </c>
      <c r="T660" s="2" t="n">
        <v>0</v>
      </c>
      <c r="U660" s="2" t="n">
        <v>1</v>
      </c>
      <c r="V660" s="33" t="n">
        <v>1</v>
      </c>
    </row>
    <row r="661" customFormat="false" ht="15.75" hidden="false" customHeight="true" outlineLevel="0" collapsed="false">
      <c r="A661" s="2" t="n">
        <v>659</v>
      </c>
      <c r="B661" s="2" t="n">
        <v>55</v>
      </c>
      <c r="C661" s="2" t="n">
        <f aca="false">A661-(B661-1)*12</f>
        <v>11</v>
      </c>
      <c r="D661" s="2" t="n">
        <f aca="false">'thong tin khach hang'!$B$4+B661-1</f>
        <v>56</v>
      </c>
      <c r="E661" s="31" t="n">
        <f aca="false">IF(A661=1,0,O660)</f>
        <v>464321248366.158</v>
      </c>
      <c r="F661" s="2" t="n">
        <f aca="true">TP*VLOOKUP('thong tin khach hang'!$E$10,$X$2:$Z$5,3,0)*OFFSET($S661,0,VLOOKUP('thong tin khach hang'!$E$10,$X$2:$Z$5,2,0))</f>
        <v>0</v>
      </c>
      <c r="G661" s="2" t="n">
        <f aca="true">EP*VLOOKUP('thong tin khach hang'!$E$10,$X$2:$Z$5,3,0)*OFFSET($S661,0,VLOOKUP('thong tin khach hang'!$E$10,$X$2:$Z$5,2,0))</f>
        <v>0</v>
      </c>
      <c r="H661" s="2" t="n">
        <f aca="false">F661*HLOOKUP(B661,Assumption!$A$10:$G$12,2,1)+G661*HLOOKUP(B661,Assumption!$A$10:$G$12,3,1)</f>
        <v>0</v>
      </c>
      <c r="I661" s="2" t="n">
        <f aca="false">F661+G661-H661</f>
        <v>0</v>
      </c>
      <c r="J661" s="32" t="n">
        <f aca="false">VLOOKUP(D661,Assumption!$O$3:$Q$103,IF('thong tin khach hang'!$B$3="Nam",2,3),0)/12*P661</f>
        <v>0</v>
      </c>
      <c r="K661" s="2" t="n">
        <v>20000</v>
      </c>
      <c r="L661" s="31" t="n">
        <f aca="false">ROUND($L$1*(E661+I661-J661-K661),0)</f>
        <v>2625339732</v>
      </c>
      <c r="M661" s="31" t="n">
        <f aca="false">E661+I661-J661-K661+L661</f>
        <v>466946568098.158</v>
      </c>
      <c r="N661" s="32" t="n">
        <f aca="false">HLOOKUP(ROUND(AVERAGE(M649:M660)/10^6,0),Assumption!$B$2:$E$3,2,1)*MAX((AVERAGE(M649:M660)-250*10^6),0)</f>
        <v>2605325315.19711</v>
      </c>
      <c r="O661" s="31" t="n">
        <f aca="false">M661+N661</f>
        <v>469551893413.355</v>
      </c>
      <c r="P661" s="31" t="n">
        <f aca="false">IF(A661=1,SA,MAX(0,SA-M660))</f>
        <v>0</v>
      </c>
      <c r="S661" s="2" t="n">
        <v>0</v>
      </c>
      <c r="T661" s="2" t="n">
        <v>0</v>
      </c>
      <c r="U661" s="2" t="n">
        <v>0</v>
      </c>
      <c r="V661" s="33" t="n">
        <v>1</v>
      </c>
    </row>
    <row r="662" customFormat="false" ht="15.75" hidden="false" customHeight="true" outlineLevel="0" collapsed="false">
      <c r="A662" s="2" t="n">
        <v>660</v>
      </c>
      <c r="B662" s="2" t="n">
        <v>55</v>
      </c>
      <c r="C662" s="2" t="n">
        <f aca="false">A662-(B662-1)*12</f>
        <v>12</v>
      </c>
      <c r="D662" s="2" t="n">
        <f aca="false">'thong tin khach hang'!$B$4+B662-1</f>
        <v>56</v>
      </c>
      <c r="E662" s="31" t="n">
        <f aca="false">IF(A662=1,0,O661)</f>
        <v>469551893413.355</v>
      </c>
      <c r="F662" s="2" t="n">
        <f aca="true">TP*VLOOKUP('thong tin khach hang'!$E$10,$X$2:$Z$5,3,0)*OFFSET($S662,0,VLOOKUP('thong tin khach hang'!$E$10,$X$2:$Z$5,2,0))</f>
        <v>0</v>
      </c>
      <c r="G662" s="2" t="n">
        <f aca="true">EP*VLOOKUP('thong tin khach hang'!$E$10,$X$2:$Z$5,3,0)*OFFSET($S662,0,VLOOKUP('thong tin khach hang'!$E$10,$X$2:$Z$5,2,0))</f>
        <v>0</v>
      </c>
      <c r="H662" s="2" t="n">
        <f aca="false">F662*HLOOKUP(B662,Assumption!$A$10:$G$12,2,1)+G662*HLOOKUP(B662,Assumption!$A$10:$G$12,3,1)</f>
        <v>0</v>
      </c>
      <c r="I662" s="2" t="n">
        <f aca="false">F662+G662-H662</f>
        <v>0</v>
      </c>
      <c r="J662" s="32" t="n">
        <f aca="false">VLOOKUP(D662,Assumption!$O$3:$Q$103,IF('thong tin khach hang'!$B$3="Nam",2,3),0)/12*P662</f>
        <v>0</v>
      </c>
      <c r="K662" s="2" t="n">
        <v>20000</v>
      </c>
      <c r="L662" s="31" t="n">
        <f aca="false">ROUND($L$1*(E662+I662-J662-K662),0)</f>
        <v>2654914559</v>
      </c>
      <c r="M662" s="31" t="n">
        <f aca="false">E662+I662-J662-K662+L662</f>
        <v>472206787972.355</v>
      </c>
      <c r="N662" s="32" t="n">
        <f aca="false">HLOOKUP(ROUND(AVERAGE(M650:M661)/10^6,0),Assumption!$B$2:$E$3,2,1)*MAX((AVERAGE(M650:M661)-250*10^6),0)</f>
        <v>2634719609.10614</v>
      </c>
      <c r="O662" s="31" t="n">
        <f aca="false">M662+N662</f>
        <v>474841507581.461</v>
      </c>
      <c r="P662" s="31" t="n">
        <f aca="false">IF(A662=1,SA,MAX(0,SA-M661))</f>
        <v>0</v>
      </c>
      <c r="S662" s="2" t="n">
        <v>0</v>
      </c>
      <c r="T662" s="2" t="n">
        <v>0</v>
      </c>
      <c r="U662" s="2" t="n">
        <v>0</v>
      </c>
      <c r="V662" s="33" t="n">
        <v>1</v>
      </c>
    </row>
    <row r="663" customFormat="false" ht="15.75" hidden="false" customHeight="true" outlineLevel="0" collapsed="false">
      <c r="A663" s="2" t="n">
        <v>661</v>
      </c>
      <c r="B663" s="2" t="n">
        <v>56</v>
      </c>
      <c r="C663" s="2" t="n">
        <f aca="false">A663-(B663-1)*12</f>
        <v>1</v>
      </c>
      <c r="D663" s="2" t="n">
        <f aca="false">'thong tin khach hang'!$B$4+B663-1</f>
        <v>57</v>
      </c>
      <c r="E663" s="31" t="n">
        <f aca="false">IF(A663=1,0,O662)</f>
        <v>474841507581.461</v>
      </c>
      <c r="F663" s="2" t="n">
        <f aca="true">TP*VLOOKUP('thong tin khach hang'!$E$10,$X$2:$Z$5,3,0)*OFFSET($S663,0,VLOOKUP('thong tin khach hang'!$E$10,$X$2:$Z$5,2,0))</f>
        <v>30000000</v>
      </c>
      <c r="G663" s="2" t="n">
        <f aca="true">EP*VLOOKUP('thong tin khach hang'!$E$10,$X$2:$Z$5,3,0)*OFFSET($S663,0,VLOOKUP('thong tin khach hang'!$E$10,$X$2:$Z$5,2,0))</f>
        <v>30000000</v>
      </c>
      <c r="H663" s="2" t="n">
        <f aca="false">F663*HLOOKUP(B663,Assumption!$A$10:$G$12,2,1)+G663*HLOOKUP(B663,Assumption!$A$10:$G$12,3,1)</f>
        <v>1500000</v>
      </c>
      <c r="I663" s="2" t="n">
        <f aca="false">F663+G663-H663</f>
        <v>58500000</v>
      </c>
      <c r="J663" s="32" t="n">
        <f aca="false">VLOOKUP(D663,Assumption!$O$3:$Q$103,IF('thong tin khach hang'!$B$3="Nam",2,3),0)/12*P663</f>
        <v>0</v>
      </c>
      <c r="K663" s="2" t="n">
        <v>20000</v>
      </c>
      <c r="L663" s="31" t="n">
        <f aca="false">ROUND($L$1*(E663+I663-J663-K663),0)</f>
        <v>2685153574</v>
      </c>
      <c r="M663" s="31" t="n">
        <f aca="false">E663+I663-J663-K663+L663</f>
        <v>477585141155.461</v>
      </c>
      <c r="N663" s="32" t="n">
        <f aca="false">HLOOKUP(ROUND(AVERAGE(M651:M662)/10^6,0),Assumption!$B$2:$E$3,2,1)*MAX((AVERAGE(M651:M662)-250*10^6),0)</f>
        <v>2664445129.97589</v>
      </c>
      <c r="O663" s="31" t="n">
        <f aca="false">M663+N663</f>
        <v>480249586285.437</v>
      </c>
      <c r="P663" s="31" t="n">
        <f aca="false">IF(A663=1,SA,MAX(0,SA-M662))</f>
        <v>0</v>
      </c>
      <c r="S663" s="2" t="n">
        <v>1</v>
      </c>
      <c r="T663" s="2" t="n">
        <v>1</v>
      </c>
      <c r="U663" s="2" t="n">
        <v>1</v>
      </c>
      <c r="V663" s="33" t="n">
        <v>1</v>
      </c>
    </row>
    <row r="664" customFormat="false" ht="15.75" hidden="false" customHeight="true" outlineLevel="0" collapsed="false">
      <c r="A664" s="2" t="n">
        <v>662</v>
      </c>
      <c r="B664" s="2" t="n">
        <v>56</v>
      </c>
      <c r="C664" s="2" t="n">
        <f aca="false">A664-(B664-1)*12</f>
        <v>2</v>
      </c>
      <c r="D664" s="2" t="n">
        <f aca="false">'thong tin khach hang'!$B$4+B664-1</f>
        <v>57</v>
      </c>
      <c r="E664" s="31" t="n">
        <f aca="false">IF(A664=1,0,O663)</f>
        <v>480249586285.437</v>
      </c>
      <c r="F664" s="2" t="n">
        <f aca="true">TP*VLOOKUP('thong tin khach hang'!$E$10,$X$2:$Z$5,3,0)*OFFSET($S664,0,VLOOKUP('thong tin khach hang'!$E$10,$X$2:$Z$5,2,0))</f>
        <v>0</v>
      </c>
      <c r="G664" s="2" t="n">
        <f aca="true">EP*VLOOKUP('thong tin khach hang'!$E$10,$X$2:$Z$5,3,0)*OFFSET($S664,0,VLOOKUP('thong tin khach hang'!$E$10,$X$2:$Z$5,2,0))</f>
        <v>0</v>
      </c>
      <c r="H664" s="2" t="n">
        <f aca="false">F664*HLOOKUP(B664,Assumption!$A$10:$G$12,2,1)+G664*HLOOKUP(B664,Assumption!$A$10:$G$12,3,1)</f>
        <v>0</v>
      </c>
      <c r="I664" s="2" t="n">
        <f aca="false">F664+G664-H664</f>
        <v>0</v>
      </c>
      <c r="J664" s="32" t="n">
        <f aca="false">VLOOKUP(D664,Assumption!$O$3:$Q$103,IF('thong tin khach hang'!$B$3="Nam",2,3),0)/12*P664</f>
        <v>0</v>
      </c>
      <c r="K664" s="2" t="n">
        <v>20000</v>
      </c>
      <c r="L664" s="31" t="n">
        <f aca="false">ROUND($L$1*(E664+I664-J664-K664),0)</f>
        <v>2715400870</v>
      </c>
      <c r="M664" s="31" t="n">
        <f aca="false">E664+I664-J664-K664+L664</f>
        <v>482964967155.437</v>
      </c>
      <c r="N664" s="32" t="n">
        <f aca="false">HLOOKUP(ROUND(AVERAGE(M652:M663)/10^6,0),Assumption!$B$2:$E$3,2,1)*MAX((AVERAGE(M652:M663)-250*10^6),0)</f>
        <v>2694505610.2079</v>
      </c>
      <c r="O664" s="31" t="n">
        <f aca="false">M664+N664</f>
        <v>485659472765.645</v>
      </c>
      <c r="P664" s="31" t="n">
        <f aca="false">IF(A664=1,SA,MAX(0,SA-M663))</f>
        <v>0</v>
      </c>
      <c r="S664" s="2" t="n">
        <v>0</v>
      </c>
      <c r="T664" s="2" t="n">
        <v>0</v>
      </c>
      <c r="U664" s="2" t="n">
        <v>0</v>
      </c>
      <c r="V664" s="33" t="n">
        <v>1</v>
      </c>
    </row>
    <row r="665" customFormat="false" ht="15.75" hidden="false" customHeight="true" outlineLevel="0" collapsed="false">
      <c r="A665" s="2" t="n">
        <v>663</v>
      </c>
      <c r="B665" s="2" t="n">
        <v>56</v>
      </c>
      <c r="C665" s="2" t="n">
        <f aca="false">A665-(B665-1)*12</f>
        <v>3</v>
      </c>
      <c r="D665" s="2" t="n">
        <f aca="false">'thong tin khach hang'!$B$4+B665-1</f>
        <v>57</v>
      </c>
      <c r="E665" s="31" t="n">
        <f aca="false">IF(A665=1,0,O664)</f>
        <v>485659472765.645</v>
      </c>
      <c r="F665" s="2" t="n">
        <f aca="true">TP*VLOOKUP('thong tin khach hang'!$E$10,$X$2:$Z$5,3,0)*OFFSET($S665,0,VLOOKUP('thong tin khach hang'!$E$10,$X$2:$Z$5,2,0))</f>
        <v>0</v>
      </c>
      <c r="G665" s="2" t="n">
        <f aca="true">EP*VLOOKUP('thong tin khach hang'!$E$10,$X$2:$Z$5,3,0)*OFFSET($S665,0,VLOOKUP('thong tin khach hang'!$E$10,$X$2:$Z$5,2,0))</f>
        <v>0</v>
      </c>
      <c r="H665" s="2" t="n">
        <f aca="false">F665*HLOOKUP(B665,Assumption!$A$10:$G$12,2,1)+G665*HLOOKUP(B665,Assumption!$A$10:$G$12,3,1)</f>
        <v>0</v>
      </c>
      <c r="I665" s="2" t="n">
        <f aca="false">F665+G665-H665</f>
        <v>0</v>
      </c>
      <c r="J665" s="32" t="n">
        <f aca="false">VLOOKUP(D665,Assumption!$O$3:$Q$103,IF('thong tin khach hang'!$B$3="Nam",2,3),0)/12*P665</f>
        <v>0</v>
      </c>
      <c r="K665" s="2" t="n">
        <v>20000</v>
      </c>
      <c r="L665" s="31" t="n">
        <f aca="false">ROUND($L$1*(E665+I665-J665-K665),0)</f>
        <v>2745989155</v>
      </c>
      <c r="M665" s="31" t="n">
        <f aca="false">E665+I665-J665-K665+L665</f>
        <v>488405441920.645</v>
      </c>
      <c r="N665" s="32" t="n">
        <f aca="false">HLOOKUP(ROUND(AVERAGE(M653:M664)/10^6,0),Assumption!$B$2:$E$3,2,1)*MAX((AVERAGE(M653:M664)-250*10^6),0)</f>
        <v>2724904824.26162</v>
      </c>
      <c r="O665" s="31" t="n">
        <f aca="false">M665+N665</f>
        <v>491130346744.906</v>
      </c>
      <c r="P665" s="31" t="n">
        <f aca="false">IF(A665=1,SA,MAX(0,SA-M664))</f>
        <v>0</v>
      </c>
      <c r="S665" s="2" t="n">
        <v>0</v>
      </c>
      <c r="T665" s="2" t="n">
        <v>0</v>
      </c>
      <c r="U665" s="2" t="n">
        <v>0</v>
      </c>
      <c r="V665" s="33" t="n">
        <v>1</v>
      </c>
    </row>
    <row r="666" customFormat="false" ht="15.75" hidden="false" customHeight="true" outlineLevel="0" collapsed="false">
      <c r="A666" s="2" t="n">
        <v>664</v>
      </c>
      <c r="B666" s="2" t="n">
        <v>56</v>
      </c>
      <c r="C666" s="2" t="n">
        <f aca="false">A666-(B666-1)*12</f>
        <v>4</v>
      </c>
      <c r="D666" s="2" t="n">
        <f aca="false">'thong tin khach hang'!$B$4+B666-1</f>
        <v>57</v>
      </c>
      <c r="E666" s="31" t="n">
        <f aca="false">IF(A666=1,0,O665)</f>
        <v>491130346744.906</v>
      </c>
      <c r="F666" s="2" t="n">
        <f aca="true">TP*VLOOKUP('thong tin khach hang'!$E$10,$X$2:$Z$5,3,0)*OFFSET($S666,0,VLOOKUP('thong tin khach hang'!$E$10,$X$2:$Z$5,2,0))</f>
        <v>0</v>
      </c>
      <c r="G666" s="2" t="n">
        <f aca="true">EP*VLOOKUP('thong tin khach hang'!$E$10,$X$2:$Z$5,3,0)*OFFSET($S666,0,VLOOKUP('thong tin khach hang'!$E$10,$X$2:$Z$5,2,0))</f>
        <v>0</v>
      </c>
      <c r="H666" s="2" t="n">
        <f aca="false">F666*HLOOKUP(B666,Assumption!$A$10:$G$12,2,1)+G666*HLOOKUP(B666,Assumption!$A$10:$G$12,3,1)</f>
        <v>0</v>
      </c>
      <c r="I666" s="2" t="n">
        <f aca="false">F666+G666-H666</f>
        <v>0</v>
      </c>
      <c r="J666" s="32" t="n">
        <f aca="false">VLOOKUP(D666,Assumption!$O$3:$Q$103,IF('thong tin khach hang'!$B$3="Nam",2,3),0)/12*P666</f>
        <v>0</v>
      </c>
      <c r="K666" s="2" t="n">
        <v>20000</v>
      </c>
      <c r="L666" s="31" t="n">
        <f aca="false">ROUND($L$1*(E666+I666-J666-K666),0)</f>
        <v>2776922272</v>
      </c>
      <c r="M666" s="31" t="n">
        <f aca="false">E666+I666-J666-K666+L666</f>
        <v>493907249016.906</v>
      </c>
      <c r="N666" s="32" t="n">
        <f aca="false">HLOOKUP(ROUND(AVERAGE(M654:M665)/10^6,0),Assumption!$B$2:$E$3,2,1)*MAX((AVERAGE(M654:M665)-250*10^6),0)</f>
        <v>2755646589.12864</v>
      </c>
      <c r="O666" s="31" t="n">
        <f aca="false">M666+N666</f>
        <v>496662895606.035</v>
      </c>
      <c r="P666" s="31" t="n">
        <f aca="false">IF(A666=1,SA,MAX(0,SA-M665))</f>
        <v>0</v>
      </c>
      <c r="S666" s="2" t="n">
        <v>0</v>
      </c>
      <c r="T666" s="2" t="n">
        <v>0</v>
      </c>
      <c r="U666" s="2" t="n">
        <v>1</v>
      </c>
      <c r="V666" s="33" t="n">
        <v>1</v>
      </c>
    </row>
    <row r="667" customFormat="false" ht="15.75" hidden="false" customHeight="true" outlineLevel="0" collapsed="false">
      <c r="A667" s="2" t="n">
        <v>665</v>
      </c>
      <c r="B667" s="2" t="n">
        <v>56</v>
      </c>
      <c r="C667" s="2" t="n">
        <f aca="false">A667-(B667-1)*12</f>
        <v>5</v>
      </c>
      <c r="D667" s="2" t="n">
        <f aca="false">'thong tin khach hang'!$B$4+B667-1</f>
        <v>57</v>
      </c>
      <c r="E667" s="31" t="n">
        <f aca="false">IF(A667=1,0,O666)</f>
        <v>496662895606.035</v>
      </c>
      <c r="F667" s="2" t="n">
        <f aca="true">TP*VLOOKUP('thong tin khach hang'!$E$10,$X$2:$Z$5,3,0)*OFFSET($S667,0,VLOOKUP('thong tin khach hang'!$E$10,$X$2:$Z$5,2,0))</f>
        <v>0</v>
      </c>
      <c r="G667" s="2" t="n">
        <f aca="true">EP*VLOOKUP('thong tin khach hang'!$E$10,$X$2:$Z$5,3,0)*OFFSET($S667,0,VLOOKUP('thong tin khach hang'!$E$10,$X$2:$Z$5,2,0))</f>
        <v>0</v>
      </c>
      <c r="H667" s="2" t="n">
        <f aca="false">F667*HLOOKUP(B667,Assumption!$A$10:$G$12,2,1)+G667*HLOOKUP(B667,Assumption!$A$10:$G$12,3,1)</f>
        <v>0</v>
      </c>
      <c r="I667" s="2" t="n">
        <f aca="false">F667+G667-H667</f>
        <v>0</v>
      </c>
      <c r="J667" s="32" t="n">
        <f aca="false">VLOOKUP(D667,Assumption!$O$3:$Q$103,IF('thong tin khach hang'!$B$3="Nam",2,3),0)/12*P667</f>
        <v>0</v>
      </c>
      <c r="K667" s="2" t="n">
        <v>20000</v>
      </c>
      <c r="L667" s="31" t="n">
        <f aca="false">ROUND($L$1*(E667+I667-J667-K667),0)</f>
        <v>2808204107</v>
      </c>
      <c r="M667" s="31" t="n">
        <f aca="false">E667+I667-J667-K667+L667</f>
        <v>499471079713.035</v>
      </c>
      <c r="N667" s="32" t="n">
        <f aca="false">HLOOKUP(ROUND(AVERAGE(M655:M666)/10^6,0),Assumption!$B$2:$E$3,2,1)*MAX((AVERAGE(M655:M666)-250*10^6),0)</f>
        <v>2786734764.8122</v>
      </c>
      <c r="O667" s="31" t="n">
        <f aca="false">M667+N667</f>
        <v>502257814477.847</v>
      </c>
      <c r="P667" s="31" t="n">
        <f aca="false">IF(A667=1,SA,MAX(0,SA-M666))</f>
        <v>0</v>
      </c>
      <c r="S667" s="2" t="n">
        <v>0</v>
      </c>
      <c r="T667" s="2" t="n">
        <v>0</v>
      </c>
      <c r="U667" s="2" t="n">
        <v>0</v>
      </c>
      <c r="V667" s="33" t="n">
        <v>1</v>
      </c>
    </row>
    <row r="668" customFormat="false" ht="15.75" hidden="false" customHeight="true" outlineLevel="0" collapsed="false">
      <c r="A668" s="2" t="n">
        <v>666</v>
      </c>
      <c r="B668" s="2" t="n">
        <v>56</v>
      </c>
      <c r="C668" s="2" t="n">
        <f aca="false">A668-(B668-1)*12</f>
        <v>6</v>
      </c>
      <c r="D668" s="2" t="n">
        <f aca="false">'thong tin khach hang'!$B$4+B668-1</f>
        <v>57</v>
      </c>
      <c r="E668" s="31" t="n">
        <f aca="false">IF(A668=1,0,O667)</f>
        <v>502257814477.847</v>
      </c>
      <c r="F668" s="2" t="n">
        <f aca="true">TP*VLOOKUP('thong tin khach hang'!$E$10,$X$2:$Z$5,3,0)*OFFSET($S668,0,VLOOKUP('thong tin khach hang'!$E$10,$X$2:$Z$5,2,0))</f>
        <v>0</v>
      </c>
      <c r="G668" s="2" t="n">
        <f aca="true">EP*VLOOKUP('thong tin khach hang'!$E$10,$X$2:$Z$5,3,0)*OFFSET($S668,0,VLOOKUP('thong tin khach hang'!$E$10,$X$2:$Z$5,2,0))</f>
        <v>0</v>
      </c>
      <c r="H668" s="2" t="n">
        <f aca="false">F668*HLOOKUP(B668,Assumption!$A$10:$G$12,2,1)+G668*HLOOKUP(B668,Assumption!$A$10:$G$12,3,1)</f>
        <v>0</v>
      </c>
      <c r="I668" s="2" t="n">
        <f aca="false">F668+G668-H668</f>
        <v>0</v>
      </c>
      <c r="J668" s="32" t="n">
        <f aca="false">VLOOKUP(D668,Assumption!$O$3:$Q$103,IF('thong tin khach hang'!$B$3="Nam",2,3),0)/12*P668</f>
        <v>0</v>
      </c>
      <c r="K668" s="2" t="n">
        <v>20000</v>
      </c>
      <c r="L668" s="31" t="n">
        <f aca="false">ROUND($L$1*(E668+I668-J668-K668),0)</f>
        <v>2839838592</v>
      </c>
      <c r="M668" s="31" t="n">
        <f aca="false">E668+I668-J668-K668+L668</f>
        <v>505097633069.847</v>
      </c>
      <c r="N668" s="32" t="n">
        <f aca="false">HLOOKUP(ROUND(AVERAGE(M656:M667)/10^6,0),Assumption!$B$2:$E$3,2,1)*MAX((AVERAGE(M656:M667)-250*10^6),0)</f>
        <v>2818173254.81125</v>
      </c>
      <c r="O668" s="31" t="n">
        <f aca="false">M668+N668</f>
        <v>507915806324.658</v>
      </c>
      <c r="P668" s="31" t="n">
        <f aca="false">IF(A668=1,SA,MAX(0,SA-M667))</f>
        <v>0</v>
      </c>
      <c r="S668" s="2" t="n">
        <v>0</v>
      </c>
      <c r="T668" s="2" t="n">
        <v>0</v>
      </c>
      <c r="U668" s="2" t="n">
        <v>0</v>
      </c>
      <c r="V668" s="33" t="n">
        <v>1</v>
      </c>
    </row>
    <row r="669" customFormat="false" ht="15.75" hidden="false" customHeight="true" outlineLevel="0" collapsed="false">
      <c r="A669" s="2" t="n">
        <v>667</v>
      </c>
      <c r="B669" s="2" t="n">
        <v>56</v>
      </c>
      <c r="C669" s="2" t="n">
        <f aca="false">A669-(B669-1)*12</f>
        <v>7</v>
      </c>
      <c r="D669" s="2" t="n">
        <f aca="false">'thong tin khach hang'!$B$4+B669-1</f>
        <v>57</v>
      </c>
      <c r="E669" s="31" t="n">
        <f aca="false">IF(A669=1,0,O668)</f>
        <v>507915806324.658</v>
      </c>
      <c r="F669" s="2" t="n">
        <f aca="true">TP*VLOOKUP('thong tin khach hang'!$E$10,$X$2:$Z$5,3,0)*OFFSET($S669,0,VLOOKUP('thong tin khach hang'!$E$10,$X$2:$Z$5,2,0))</f>
        <v>0</v>
      </c>
      <c r="G669" s="2" t="n">
        <f aca="true">EP*VLOOKUP('thong tin khach hang'!$E$10,$X$2:$Z$5,3,0)*OFFSET($S669,0,VLOOKUP('thong tin khach hang'!$E$10,$X$2:$Z$5,2,0))</f>
        <v>0</v>
      </c>
      <c r="H669" s="2" t="n">
        <f aca="false">F669*HLOOKUP(B669,Assumption!$A$10:$G$12,2,1)+G669*HLOOKUP(B669,Assumption!$A$10:$G$12,3,1)</f>
        <v>0</v>
      </c>
      <c r="I669" s="2" t="n">
        <f aca="false">F669+G669-H669</f>
        <v>0</v>
      </c>
      <c r="J669" s="32" t="n">
        <f aca="false">VLOOKUP(D669,Assumption!$O$3:$Q$103,IF('thong tin khach hang'!$B$3="Nam",2,3),0)/12*P669</f>
        <v>0</v>
      </c>
      <c r="K669" s="2" t="n">
        <v>20000</v>
      </c>
      <c r="L669" s="31" t="n">
        <f aca="false">ROUND($L$1*(E669+I669-J669-K669),0)</f>
        <v>2871829700</v>
      </c>
      <c r="M669" s="31" t="n">
        <f aca="false">E669+I669-J669-K669+L669</f>
        <v>510787616024.658</v>
      </c>
      <c r="N669" s="32" t="n">
        <f aca="false">HLOOKUP(ROUND(AVERAGE(M657:M668)/10^6,0),Assumption!$B$2:$E$3,2,1)*MAX((AVERAGE(M657:M668)-250*10^6),0)</f>
        <v>2849966006.61131</v>
      </c>
      <c r="O669" s="31" t="n">
        <f aca="false">M669+N669</f>
        <v>513637582031.27</v>
      </c>
      <c r="P669" s="31" t="n">
        <f aca="false">IF(A669=1,SA,MAX(0,SA-M668))</f>
        <v>0</v>
      </c>
      <c r="S669" s="2" t="n">
        <v>0</v>
      </c>
      <c r="T669" s="2" t="n">
        <v>1</v>
      </c>
      <c r="U669" s="2" t="n">
        <v>1</v>
      </c>
      <c r="V669" s="33" t="n">
        <v>1</v>
      </c>
    </row>
    <row r="670" customFormat="false" ht="15.75" hidden="false" customHeight="true" outlineLevel="0" collapsed="false">
      <c r="A670" s="2" t="n">
        <v>668</v>
      </c>
      <c r="B670" s="2" t="n">
        <v>56</v>
      </c>
      <c r="C670" s="2" t="n">
        <f aca="false">A670-(B670-1)*12</f>
        <v>8</v>
      </c>
      <c r="D670" s="2" t="n">
        <f aca="false">'thong tin khach hang'!$B$4+B670-1</f>
        <v>57</v>
      </c>
      <c r="E670" s="31" t="n">
        <f aca="false">IF(A670=1,0,O669)</f>
        <v>513637582031.27</v>
      </c>
      <c r="F670" s="2" t="n">
        <f aca="true">TP*VLOOKUP('thong tin khach hang'!$E$10,$X$2:$Z$5,3,0)*OFFSET($S670,0,VLOOKUP('thong tin khach hang'!$E$10,$X$2:$Z$5,2,0))</f>
        <v>0</v>
      </c>
      <c r="G670" s="2" t="n">
        <f aca="true">EP*VLOOKUP('thong tin khach hang'!$E$10,$X$2:$Z$5,3,0)*OFFSET($S670,0,VLOOKUP('thong tin khach hang'!$E$10,$X$2:$Z$5,2,0))</f>
        <v>0</v>
      </c>
      <c r="H670" s="2" t="n">
        <f aca="false">F670*HLOOKUP(B670,Assumption!$A$10:$G$12,2,1)+G670*HLOOKUP(B670,Assumption!$A$10:$G$12,3,1)</f>
        <v>0</v>
      </c>
      <c r="I670" s="2" t="n">
        <f aca="false">F670+G670-H670</f>
        <v>0</v>
      </c>
      <c r="J670" s="32" t="n">
        <f aca="false">VLOOKUP(D670,Assumption!$O$3:$Q$103,IF('thong tin khach hang'!$B$3="Nam",2,3),0)/12*P670</f>
        <v>0</v>
      </c>
      <c r="K670" s="2" t="n">
        <v>20000</v>
      </c>
      <c r="L670" s="31" t="n">
        <f aca="false">ROUND($L$1*(E670+I670-J670-K670),0)</f>
        <v>2904181452</v>
      </c>
      <c r="M670" s="31" t="n">
        <f aca="false">E670+I670-J670-K670+L670</f>
        <v>516541743483.27</v>
      </c>
      <c r="N670" s="32" t="n">
        <f aca="false">HLOOKUP(ROUND(AVERAGE(M658:M669)/10^6,0),Assumption!$B$2:$E$3,2,1)*MAX((AVERAGE(M658:M669)-250*10^6),0)</f>
        <v>2882117012.17954</v>
      </c>
      <c r="O670" s="31" t="n">
        <f aca="false">M670+N670</f>
        <v>519423860495.449</v>
      </c>
      <c r="P670" s="31" t="n">
        <f aca="false">IF(A670=1,SA,MAX(0,SA-M669))</f>
        <v>0</v>
      </c>
      <c r="S670" s="2" t="n">
        <v>0</v>
      </c>
      <c r="T670" s="2" t="n">
        <v>0</v>
      </c>
      <c r="U670" s="2" t="n">
        <v>0</v>
      </c>
      <c r="V670" s="33" t="n">
        <v>1</v>
      </c>
    </row>
    <row r="671" customFormat="false" ht="15.75" hidden="false" customHeight="true" outlineLevel="0" collapsed="false">
      <c r="A671" s="2" t="n">
        <v>669</v>
      </c>
      <c r="B671" s="2" t="n">
        <v>56</v>
      </c>
      <c r="C671" s="2" t="n">
        <f aca="false">A671-(B671-1)*12</f>
        <v>9</v>
      </c>
      <c r="D671" s="2" t="n">
        <f aca="false">'thong tin khach hang'!$B$4+B671-1</f>
        <v>57</v>
      </c>
      <c r="E671" s="31" t="n">
        <f aca="false">IF(A671=1,0,O670)</f>
        <v>519423860495.449</v>
      </c>
      <c r="F671" s="2" t="n">
        <f aca="true">TP*VLOOKUP('thong tin khach hang'!$E$10,$X$2:$Z$5,3,0)*OFFSET($S671,0,VLOOKUP('thong tin khach hang'!$E$10,$X$2:$Z$5,2,0))</f>
        <v>0</v>
      </c>
      <c r="G671" s="2" t="n">
        <f aca="true">EP*VLOOKUP('thong tin khach hang'!$E$10,$X$2:$Z$5,3,0)*OFFSET($S671,0,VLOOKUP('thong tin khach hang'!$E$10,$X$2:$Z$5,2,0))</f>
        <v>0</v>
      </c>
      <c r="H671" s="2" t="n">
        <f aca="false">F671*HLOOKUP(B671,Assumption!$A$10:$G$12,2,1)+G671*HLOOKUP(B671,Assumption!$A$10:$G$12,3,1)</f>
        <v>0</v>
      </c>
      <c r="I671" s="2" t="n">
        <f aca="false">F671+G671-H671</f>
        <v>0</v>
      </c>
      <c r="J671" s="32" t="n">
        <f aca="false">VLOOKUP(D671,Assumption!$O$3:$Q$103,IF('thong tin khach hang'!$B$3="Nam",2,3),0)/12*P671</f>
        <v>0</v>
      </c>
      <c r="K671" s="2" t="n">
        <v>20000</v>
      </c>
      <c r="L671" s="31" t="n">
        <f aca="false">ROUND($L$1*(E671+I671-J671-K671),0)</f>
        <v>2936897912</v>
      </c>
      <c r="M671" s="31" t="n">
        <f aca="false">E671+I671-J671-K671+L671</f>
        <v>522360738407.449</v>
      </c>
      <c r="N671" s="32" t="n">
        <f aca="false">HLOOKUP(ROUND(AVERAGE(M659:M670)/10^6,0),Assumption!$B$2:$E$3,2,1)*MAX((AVERAGE(M659:M670)-250*10^6),0)</f>
        <v>2914630308.46653</v>
      </c>
      <c r="O671" s="31" t="n">
        <f aca="false">M671+N671</f>
        <v>525275368715.916</v>
      </c>
      <c r="P671" s="31" t="n">
        <f aca="false">IF(A671=1,SA,MAX(0,SA-M670))</f>
        <v>0</v>
      </c>
      <c r="S671" s="2" t="n">
        <v>0</v>
      </c>
      <c r="T671" s="2" t="n">
        <v>0</v>
      </c>
      <c r="U671" s="2" t="n">
        <v>0</v>
      </c>
      <c r="V671" s="33" t="n">
        <v>1</v>
      </c>
    </row>
    <row r="672" customFormat="false" ht="15.75" hidden="false" customHeight="true" outlineLevel="0" collapsed="false">
      <c r="A672" s="2" t="n">
        <v>670</v>
      </c>
      <c r="B672" s="2" t="n">
        <v>56</v>
      </c>
      <c r="C672" s="2" t="n">
        <f aca="false">A672-(B672-1)*12</f>
        <v>10</v>
      </c>
      <c r="D672" s="2" t="n">
        <f aca="false">'thong tin khach hang'!$B$4+B672-1</f>
        <v>57</v>
      </c>
      <c r="E672" s="31" t="n">
        <f aca="false">IF(A672=1,0,O671)</f>
        <v>525275368715.916</v>
      </c>
      <c r="F672" s="2" t="n">
        <f aca="true">TP*VLOOKUP('thong tin khach hang'!$E$10,$X$2:$Z$5,3,0)*OFFSET($S672,0,VLOOKUP('thong tin khach hang'!$E$10,$X$2:$Z$5,2,0))</f>
        <v>0</v>
      </c>
      <c r="G672" s="2" t="n">
        <f aca="true">EP*VLOOKUP('thong tin khach hang'!$E$10,$X$2:$Z$5,3,0)*OFFSET($S672,0,VLOOKUP('thong tin khach hang'!$E$10,$X$2:$Z$5,2,0))</f>
        <v>0</v>
      </c>
      <c r="H672" s="2" t="n">
        <f aca="false">F672*HLOOKUP(B672,Assumption!$A$10:$G$12,2,1)+G672*HLOOKUP(B672,Assumption!$A$10:$G$12,3,1)</f>
        <v>0</v>
      </c>
      <c r="I672" s="2" t="n">
        <f aca="false">F672+G672-H672</f>
        <v>0</v>
      </c>
      <c r="J672" s="32" t="n">
        <f aca="false">VLOOKUP(D672,Assumption!$O$3:$Q$103,IF('thong tin khach hang'!$B$3="Nam",2,3),0)/12*P672</f>
        <v>0</v>
      </c>
      <c r="K672" s="2" t="n">
        <v>20000</v>
      </c>
      <c r="L672" s="31" t="n">
        <f aca="false">ROUND($L$1*(E672+I672-J672-K672),0)</f>
        <v>2969983190</v>
      </c>
      <c r="M672" s="31" t="n">
        <f aca="false">E672+I672-J672-K672+L672</f>
        <v>528245331905.916</v>
      </c>
      <c r="N672" s="32" t="n">
        <f aca="false">HLOOKUP(ROUND(AVERAGE(M660:M671)/10^6,0),Assumption!$B$2:$E$3,2,1)*MAX((AVERAGE(M660:M671)-250*10^6),0)</f>
        <v>2947509977.91297</v>
      </c>
      <c r="O672" s="31" t="n">
        <f aca="false">M672+N672</f>
        <v>531192841883.829</v>
      </c>
      <c r="P672" s="31" t="n">
        <f aca="false">IF(A672=1,SA,MAX(0,SA-M671))</f>
        <v>0</v>
      </c>
      <c r="S672" s="2" t="n">
        <v>0</v>
      </c>
      <c r="T672" s="2" t="n">
        <v>0</v>
      </c>
      <c r="U672" s="2" t="n">
        <v>1</v>
      </c>
      <c r="V672" s="33" t="n">
        <v>1</v>
      </c>
    </row>
    <row r="673" customFormat="false" ht="15.75" hidden="false" customHeight="true" outlineLevel="0" collapsed="false">
      <c r="A673" s="2" t="n">
        <v>671</v>
      </c>
      <c r="B673" s="2" t="n">
        <v>56</v>
      </c>
      <c r="C673" s="2" t="n">
        <f aca="false">A673-(B673-1)*12</f>
        <v>11</v>
      </c>
      <c r="D673" s="2" t="n">
        <f aca="false">'thong tin khach hang'!$B$4+B673-1</f>
        <v>57</v>
      </c>
      <c r="E673" s="31" t="n">
        <f aca="false">IF(A673=1,0,O672)</f>
        <v>531192841883.829</v>
      </c>
      <c r="F673" s="2" t="n">
        <f aca="true">TP*VLOOKUP('thong tin khach hang'!$E$10,$X$2:$Z$5,3,0)*OFFSET($S673,0,VLOOKUP('thong tin khach hang'!$E$10,$X$2:$Z$5,2,0))</f>
        <v>0</v>
      </c>
      <c r="G673" s="2" t="n">
        <f aca="true">EP*VLOOKUP('thong tin khach hang'!$E$10,$X$2:$Z$5,3,0)*OFFSET($S673,0,VLOOKUP('thong tin khach hang'!$E$10,$X$2:$Z$5,2,0))</f>
        <v>0</v>
      </c>
      <c r="H673" s="2" t="n">
        <f aca="false">F673*HLOOKUP(B673,Assumption!$A$10:$G$12,2,1)+G673*HLOOKUP(B673,Assumption!$A$10:$G$12,3,1)</f>
        <v>0</v>
      </c>
      <c r="I673" s="2" t="n">
        <f aca="false">F673+G673-H673</f>
        <v>0</v>
      </c>
      <c r="J673" s="32" t="n">
        <f aca="false">VLOOKUP(D673,Assumption!$O$3:$Q$103,IF('thong tin khach hang'!$B$3="Nam",2,3),0)/12*P673</f>
        <v>0</v>
      </c>
      <c r="K673" s="2" t="n">
        <v>20000</v>
      </c>
      <c r="L673" s="31" t="n">
        <f aca="false">ROUND($L$1*(E673+I673-J673-K673),0)</f>
        <v>3003441444</v>
      </c>
      <c r="M673" s="31" t="n">
        <f aca="false">E673+I673-J673-K673+L673</f>
        <v>534196263327.829</v>
      </c>
      <c r="N673" s="32" t="n">
        <f aca="false">HLOOKUP(ROUND(AVERAGE(M661:M672)/10^6,0),Assumption!$B$2:$E$3,2,1)*MAX((AVERAGE(M661:M672)-250*10^6),0)</f>
        <v>2980760148.96157</v>
      </c>
      <c r="O673" s="31" t="n">
        <f aca="false">M673+N673</f>
        <v>537177023476.79</v>
      </c>
      <c r="P673" s="31" t="n">
        <f aca="false">IF(A673=1,SA,MAX(0,SA-M672))</f>
        <v>0</v>
      </c>
      <c r="S673" s="2" t="n">
        <v>0</v>
      </c>
      <c r="T673" s="2" t="n">
        <v>0</v>
      </c>
      <c r="U673" s="2" t="n">
        <v>0</v>
      </c>
      <c r="V673" s="33" t="n">
        <v>1</v>
      </c>
    </row>
    <row r="674" customFormat="false" ht="15.75" hidden="false" customHeight="true" outlineLevel="0" collapsed="false">
      <c r="A674" s="2" t="n">
        <v>672</v>
      </c>
      <c r="B674" s="2" t="n">
        <v>56</v>
      </c>
      <c r="C674" s="2" t="n">
        <f aca="false">A674-(B674-1)*12</f>
        <v>12</v>
      </c>
      <c r="D674" s="2" t="n">
        <f aca="false">'thong tin khach hang'!$B$4+B674-1</f>
        <v>57</v>
      </c>
      <c r="E674" s="31" t="n">
        <f aca="false">IF(A674=1,0,O673)</f>
        <v>537177023476.79</v>
      </c>
      <c r="F674" s="2" t="n">
        <f aca="true">TP*VLOOKUP('thong tin khach hang'!$E$10,$X$2:$Z$5,3,0)*OFFSET($S674,0,VLOOKUP('thong tin khach hang'!$E$10,$X$2:$Z$5,2,0))</f>
        <v>0</v>
      </c>
      <c r="G674" s="2" t="n">
        <f aca="true">EP*VLOOKUP('thong tin khach hang'!$E$10,$X$2:$Z$5,3,0)*OFFSET($S674,0,VLOOKUP('thong tin khach hang'!$E$10,$X$2:$Z$5,2,0))</f>
        <v>0</v>
      </c>
      <c r="H674" s="2" t="n">
        <f aca="false">F674*HLOOKUP(B674,Assumption!$A$10:$G$12,2,1)+G674*HLOOKUP(B674,Assumption!$A$10:$G$12,3,1)</f>
        <v>0</v>
      </c>
      <c r="I674" s="2" t="n">
        <f aca="false">F674+G674-H674</f>
        <v>0</v>
      </c>
      <c r="J674" s="32" t="n">
        <f aca="false">VLOOKUP(D674,Assumption!$O$3:$Q$103,IF('thong tin khach hang'!$B$3="Nam",2,3),0)/12*P674</f>
        <v>0</v>
      </c>
      <c r="K674" s="2" t="n">
        <v>20000</v>
      </c>
      <c r="L674" s="31" t="n">
        <f aca="false">ROUND($L$1*(E674+I674-J674-K674),0)</f>
        <v>3037276876</v>
      </c>
      <c r="M674" s="31" t="n">
        <f aca="false">E674+I674-J674-K674+L674</f>
        <v>540214280352.79</v>
      </c>
      <c r="N674" s="32" t="n">
        <f aca="false">HLOOKUP(ROUND(AVERAGE(M662:M673)/10^6,0),Assumption!$B$2:$E$3,2,1)*MAX((AVERAGE(M662:M673)-250*10^6),0)</f>
        <v>3014384996.5764</v>
      </c>
      <c r="O674" s="31" t="n">
        <f aca="false">M674+N674</f>
        <v>543228665349.367</v>
      </c>
      <c r="P674" s="31" t="n">
        <f aca="false">IF(A674=1,SA,MAX(0,SA-M673))</f>
        <v>0</v>
      </c>
      <c r="S674" s="2" t="n">
        <v>0</v>
      </c>
      <c r="T674" s="2" t="n">
        <v>0</v>
      </c>
      <c r="U674" s="2" t="n">
        <v>0</v>
      </c>
      <c r="V674" s="33" t="n">
        <v>1</v>
      </c>
    </row>
    <row r="675" customFormat="false" ht="15.75" hidden="false" customHeight="true" outlineLevel="0" collapsed="false">
      <c r="A675" s="2" t="n">
        <v>673</v>
      </c>
      <c r="B675" s="2" t="n">
        <v>57</v>
      </c>
      <c r="C675" s="2" t="n">
        <f aca="false">A675-(B675-1)*12</f>
        <v>1</v>
      </c>
      <c r="D675" s="2" t="n">
        <f aca="false">'thong tin khach hang'!$B$4+B675-1</f>
        <v>58</v>
      </c>
      <c r="E675" s="31" t="n">
        <f aca="false">IF(A675=1,0,O674)</f>
        <v>543228665349.367</v>
      </c>
      <c r="F675" s="2" t="n">
        <f aca="true">TP*VLOOKUP('thong tin khach hang'!$E$10,$X$2:$Z$5,3,0)*OFFSET($S675,0,VLOOKUP('thong tin khach hang'!$E$10,$X$2:$Z$5,2,0))</f>
        <v>30000000</v>
      </c>
      <c r="G675" s="2" t="n">
        <f aca="true">EP*VLOOKUP('thong tin khach hang'!$E$10,$X$2:$Z$5,3,0)*OFFSET($S675,0,VLOOKUP('thong tin khach hang'!$E$10,$X$2:$Z$5,2,0))</f>
        <v>30000000</v>
      </c>
      <c r="H675" s="2" t="n">
        <f aca="false">F675*HLOOKUP(B675,Assumption!$A$10:$G$12,2,1)+G675*HLOOKUP(B675,Assumption!$A$10:$G$12,3,1)</f>
        <v>1500000</v>
      </c>
      <c r="I675" s="2" t="n">
        <f aca="false">F675+G675-H675</f>
        <v>58500000</v>
      </c>
      <c r="J675" s="32" t="n">
        <f aca="false">VLOOKUP(D675,Assumption!$O$3:$Q$103,IF('thong tin khach hang'!$B$3="Nam",2,3),0)/12*P675</f>
        <v>0</v>
      </c>
      <c r="K675" s="2" t="n">
        <v>20000</v>
      </c>
      <c r="L675" s="31" t="n">
        <f aca="false">ROUND($L$1*(E675+I675-J675-K675),0)</f>
        <v>3071824507</v>
      </c>
      <c r="M675" s="31" t="n">
        <f aca="false">E675+I675-J675-K675+L675</f>
        <v>546358969856.367</v>
      </c>
      <c r="N675" s="32" t="n">
        <f aca="false">HLOOKUP(ROUND(AVERAGE(M663:M674)/10^6,0),Assumption!$B$2:$E$3,2,1)*MAX((AVERAGE(M663:M674)-250*10^6),0)</f>
        <v>3048388742.76662</v>
      </c>
      <c r="O675" s="31" t="n">
        <f aca="false">M675+N675</f>
        <v>549407358599.133</v>
      </c>
      <c r="P675" s="31" t="n">
        <f aca="false">IF(A675=1,SA,MAX(0,SA-M674))</f>
        <v>0</v>
      </c>
      <c r="S675" s="2" t="n">
        <v>1</v>
      </c>
      <c r="T675" s="2" t="n">
        <v>1</v>
      </c>
      <c r="U675" s="2" t="n">
        <v>1</v>
      </c>
      <c r="V675" s="33" t="n">
        <v>1</v>
      </c>
    </row>
    <row r="676" customFormat="false" ht="15.75" hidden="false" customHeight="true" outlineLevel="0" collapsed="false">
      <c r="A676" s="2" t="n">
        <v>674</v>
      </c>
      <c r="B676" s="2" t="n">
        <v>57</v>
      </c>
      <c r="C676" s="2" t="n">
        <f aca="false">A676-(B676-1)*12</f>
        <v>2</v>
      </c>
      <c r="D676" s="2" t="n">
        <f aca="false">'thong tin khach hang'!$B$4+B676-1</f>
        <v>58</v>
      </c>
      <c r="E676" s="31" t="n">
        <f aca="false">IF(A676=1,0,O675)</f>
        <v>549407358599.133</v>
      </c>
      <c r="F676" s="2" t="n">
        <f aca="true">TP*VLOOKUP('thong tin khach hang'!$E$10,$X$2:$Z$5,3,0)*OFFSET($S676,0,VLOOKUP('thong tin khach hang'!$E$10,$X$2:$Z$5,2,0))</f>
        <v>0</v>
      </c>
      <c r="G676" s="2" t="n">
        <f aca="true">EP*VLOOKUP('thong tin khach hang'!$E$10,$X$2:$Z$5,3,0)*OFFSET($S676,0,VLOOKUP('thong tin khach hang'!$E$10,$X$2:$Z$5,2,0))</f>
        <v>0</v>
      </c>
      <c r="H676" s="2" t="n">
        <f aca="false">F676*HLOOKUP(B676,Assumption!$A$10:$G$12,2,1)+G676*HLOOKUP(B676,Assumption!$A$10:$G$12,3,1)</f>
        <v>0</v>
      </c>
      <c r="I676" s="2" t="n">
        <f aca="false">F676+G676-H676</f>
        <v>0</v>
      </c>
      <c r="J676" s="32" t="n">
        <f aca="false">VLOOKUP(D676,Assumption!$O$3:$Q$103,IF('thong tin khach hang'!$B$3="Nam",2,3),0)/12*P676</f>
        <v>0</v>
      </c>
      <c r="K676" s="2" t="n">
        <v>20000</v>
      </c>
      <c r="L676" s="31" t="n">
        <f aca="false">ROUND($L$1*(E676+I676-J676-K676),0)</f>
        <v>3106428969</v>
      </c>
      <c r="M676" s="31" t="n">
        <f aca="false">E676+I676-J676-K676+L676</f>
        <v>552513767568.133</v>
      </c>
      <c r="N676" s="32" t="n">
        <f aca="false">HLOOKUP(ROUND(AVERAGE(M664:M675)/10^6,0),Assumption!$B$2:$E$3,2,1)*MAX((AVERAGE(M664:M675)-250*10^6),0)</f>
        <v>3082775657.11707</v>
      </c>
      <c r="O676" s="31" t="n">
        <f aca="false">M676+N676</f>
        <v>555596543225.25</v>
      </c>
      <c r="P676" s="31" t="n">
        <f aca="false">IF(A676=1,SA,MAX(0,SA-M675))</f>
        <v>0</v>
      </c>
      <c r="S676" s="2" t="n">
        <v>0</v>
      </c>
      <c r="T676" s="2" t="n">
        <v>0</v>
      </c>
      <c r="U676" s="2" t="n">
        <v>0</v>
      </c>
      <c r="V676" s="33" t="n">
        <v>1</v>
      </c>
    </row>
    <row r="677" customFormat="false" ht="15.75" hidden="false" customHeight="true" outlineLevel="0" collapsed="false">
      <c r="A677" s="2" t="n">
        <v>675</v>
      </c>
      <c r="B677" s="2" t="n">
        <v>57</v>
      </c>
      <c r="C677" s="2" t="n">
        <f aca="false">A677-(B677-1)*12</f>
        <v>3</v>
      </c>
      <c r="D677" s="2" t="n">
        <f aca="false">'thong tin khach hang'!$B$4+B677-1</f>
        <v>58</v>
      </c>
      <c r="E677" s="31" t="n">
        <f aca="false">IF(A677=1,0,O676)</f>
        <v>555596543225.25</v>
      </c>
      <c r="F677" s="2" t="n">
        <f aca="true">TP*VLOOKUP('thong tin khach hang'!$E$10,$X$2:$Z$5,3,0)*OFFSET($S677,0,VLOOKUP('thong tin khach hang'!$E$10,$X$2:$Z$5,2,0))</f>
        <v>0</v>
      </c>
      <c r="G677" s="2" t="n">
        <f aca="true">EP*VLOOKUP('thong tin khach hang'!$E$10,$X$2:$Z$5,3,0)*OFFSET($S677,0,VLOOKUP('thong tin khach hang'!$E$10,$X$2:$Z$5,2,0))</f>
        <v>0</v>
      </c>
      <c r="H677" s="2" t="n">
        <f aca="false">F677*HLOOKUP(B677,Assumption!$A$10:$G$12,2,1)+G677*HLOOKUP(B677,Assumption!$A$10:$G$12,3,1)</f>
        <v>0</v>
      </c>
      <c r="I677" s="2" t="n">
        <f aca="false">F677+G677-H677</f>
        <v>0</v>
      </c>
      <c r="J677" s="32" t="n">
        <f aca="false">VLOOKUP(D677,Assumption!$O$3:$Q$103,IF('thong tin khach hang'!$B$3="Nam",2,3),0)/12*P677</f>
        <v>0</v>
      </c>
      <c r="K677" s="2" t="n">
        <v>20000</v>
      </c>
      <c r="L677" s="31" t="n">
        <f aca="false">ROUND($L$1*(E677+I677-J677-K677),0)</f>
        <v>3141423519</v>
      </c>
      <c r="M677" s="31" t="n">
        <f aca="false">E677+I677-J677-K677+L677</f>
        <v>558737946744.25</v>
      </c>
      <c r="N677" s="32" t="n">
        <f aca="false">HLOOKUP(ROUND(AVERAGE(M665:M676)/10^6,0),Assumption!$B$2:$E$3,2,1)*MAX((AVERAGE(M665:M676)-250*10^6),0)</f>
        <v>3117550057.32342</v>
      </c>
      <c r="O677" s="31" t="n">
        <f aca="false">M677+N677</f>
        <v>561855496801.574</v>
      </c>
      <c r="P677" s="31" t="n">
        <f aca="false">IF(A677=1,SA,MAX(0,SA-M676))</f>
        <v>0</v>
      </c>
      <c r="S677" s="2" t="n">
        <v>0</v>
      </c>
      <c r="T677" s="2" t="n">
        <v>0</v>
      </c>
      <c r="U677" s="2" t="n">
        <v>0</v>
      </c>
      <c r="V677" s="33" t="n">
        <v>1</v>
      </c>
    </row>
    <row r="678" customFormat="false" ht="15.75" hidden="false" customHeight="true" outlineLevel="0" collapsed="false">
      <c r="A678" s="2" t="n">
        <v>676</v>
      </c>
      <c r="B678" s="2" t="n">
        <v>57</v>
      </c>
      <c r="C678" s="2" t="n">
        <f aca="false">A678-(B678-1)*12</f>
        <v>4</v>
      </c>
      <c r="D678" s="2" t="n">
        <f aca="false">'thong tin khach hang'!$B$4+B678-1</f>
        <v>58</v>
      </c>
      <c r="E678" s="31" t="n">
        <f aca="false">IF(A678=1,0,O677)</f>
        <v>561855496801.574</v>
      </c>
      <c r="F678" s="2" t="n">
        <f aca="true">TP*VLOOKUP('thong tin khach hang'!$E$10,$X$2:$Z$5,3,0)*OFFSET($S678,0,VLOOKUP('thong tin khach hang'!$E$10,$X$2:$Z$5,2,0))</f>
        <v>0</v>
      </c>
      <c r="G678" s="2" t="n">
        <f aca="true">EP*VLOOKUP('thong tin khach hang'!$E$10,$X$2:$Z$5,3,0)*OFFSET($S678,0,VLOOKUP('thong tin khach hang'!$E$10,$X$2:$Z$5,2,0))</f>
        <v>0</v>
      </c>
      <c r="H678" s="2" t="n">
        <f aca="false">F678*HLOOKUP(B678,Assumption!$A$10:$G$12,2,1)+G678*HLOOKUP(B678,Assumption!$A$10:$G$12,3,1)</f>
        <v>0</v>
      </c>
      <c r="I678" s="2" t="n">
        <f aca="false">F678+G678-H678</f>
        <v>0</v>
      </c>
      <c r="J678" s="32" t="n">
        <f aca="false">VLOOKUP(D678,Assumption!$O$3:$Q$103,IF('thong tin khach hang'!$B$3="Nam",2,3),0)/12*P678</f>
        <v>0</v>
      </c>
      <c r="K678" s="2" t="n">
        <v>20000</v>
      </c>
      <c r="L678" s="31" t="n">
        <f aca="false">ROUND($L$1*(E678+I678-J678-K678),0)</f>
        <v>3176812553</v>
      </c>
      <c r="M678" s="31" t="n">
        <f aca="false">E678+I678-J678-K678+L678</f>
        <v>565032289354.574</v>
      </c>
      <c r="N678" s="32" t="n">
        <f aca="false">HLOOKUP(ROUND(AVERAGE(M666:M677)/10^6,0),Assumption!$B$2:$E$3,2,1)*MAX((AVERAGE(M666:M677)-250*10^6),0)</f>
        <v>3152716309.73523</v>
      </c>
      <c r="O678" s="31" t="n">
        <f aca="false">M678+N678</f>
        <v>568185005664.309</v>
      </c>
      <c r="P678" s="31" t="n">
        <f aca="false">IF(A678=1,SA,MAX(0,SA-M677))</f>
        <v>0</v>
      </c>
      <c r="S678" s="2" t="n">
        <v>0</v>
      </c>
      <c r="T678" s="2" t="n">
        <v>0</v>
      </c>
      <c r="U678" s="2" t="n">
        <v>1</v>
      </c>
      <c r="V678" s="33" t="n">
        <v>1</v>
      </c>
    </row>
    <row r="679" customFormat="false" ht="15.75" hidden="false" customHeight="true" outlineLevel="0" collapsed="false">
      <c r="A679" s="2" t="n">
        <v>677</v>
      </c>
      <c r="B679" s="2" t="n">
        <v>57</v>
      </c>
      <c r="C679" s="2" t="n">
        <f aca="false">A679-(B679-1)*12</f>
        <v>5</v>
      </c>
      <c r="D679" s="2" t="n">
        <f aca="false">'thong tin khach hang'!$B$4+B679-1</f>
        <v>58</v>
      </c>
      <c r="E679" s="31" t="n">
        <f aca="false">IF(A679=1,0,O678)</f>
        <v>568185005664.309</v>
      </c>
      <c r="F679" s="2" t="n">
        <f aca="true">TP*VLOOKUP('thong tin khach hang'!$E$10,$X$2:$Z$5,3,0)*OFFSET($S679,0,VLOOKUP('thong tin khach hang'!$E$10,$X$2:$Z$5,2,0))</f>
        <v>0</v>
      </c>
      <c r="G679" s="2" t="n">
        <f aca="true">EP*VLOOKUP('thong tin khach hang'!$E$10,$X$2:$Z$5,3,0)*OFFSET($S679,0,VLOOKUP('thong tin khach hang'!$E$10,$X$2:$Z$5,2,0))</f>
        <v>0</v>
      </c>
      <c r="H679" s="2" t="n">
        <f aca="false">F679*HLOOKUP(B679,Assumption!$A$10:$G$12,2,1)+G679*HLOOKUP(B679,Assumption!$A$10:$G$12,3,1)</f>
        <v>0</v>
      </c>
      <c r="I679" s="2" t="n">
        <f aca="false">F679+G679-H679</f>
        <v>0</v>
      </c>
      <c r="J679" s="32" t="n">
        <f aca="false">VLOOKUP(D679,Assumption!$O$3:$Q$103,IF('thong tin khach hang'!$B$3="Nam",2,3),0)/12*P679</f>
        <v>0</v>
      </c>
      <c r="K679" s="2" t="n">
        <v>20000</v>
      </c>
      <c r="L679" s="31" t="n">
        <f aca="false">ROUND($L$1*(E679+I679-J679-K679),0)</f>
        <v>3212600516</v>
      </c>
      <c r="M679" s="31" t="n">
        <f aca="false">E679+I679-J679-K679+L679</f>
        <v>571397586180.309</v>
      </c>
      <c r="N679" s="32" t="n">
        <f aca="false">HLOOKUP(ROUND(AVERAGE(M667:M678)/10^6,0),Assumption!$B$2:$E$3,2,1)*MAX((AVERAGE(M667:M678)-250*10^6),0)</f>
        <v>3188278829.90406</v>
      </c>
      <c r="O679" s="31" t="n">
        <f aca="false">M679+N679</f>
        <v>574585865010.213</v>
      </c>
      <c r="P679" s="31" t="n">
        <f aca="false">IF(A679=1,SA,MAX(0,SA-M678))</f>
        <v>0</v>
      </c>
      <c r="S679" s="2" t="n">
        <v>0</v>
      </c>
      <c r="T679" s="2" t="n">
        <v>0</v>
      </c>
      <c r="U679" s="2" t="n">
        <v>0</v>
      </c>
      <c r="V679" s="33" t="n">
        <v>1</v>
      </c>
    </row>
    <row r="680" customFormat="false" ht="15.75" hidden="false" customHeight="true" outlineLevel="0" collapsed="false">
      <c r="A680" s="2" t="n">
        <v>678</v>
      </c>
      <c r="B680" s="2" t="n">
        <v>57</v>
      </c>
      <c r="C680" s="2" t="n">
        <f aca="false">A680-(B680-1)*12</f>
        <v>6</v>
      </c>
      <c r="D680" s="2" t="n">
        <f aca="false">'thong tin khach hang'!$B$4+B680-1</f>
        <v>58</v>
      </c>
      <c r="E680" s="31" t="n">
        <f aca="false">IF(A680=1,0,O679)</f>
        <v>574585865010.213</v>
      </c>
      <c r="F680" s="2" t="n">
        <f aca="true">TP*VLOOKUP('thong tin khach hang'!$E$10,$X$2:$Z$5,3,0)*OFFSET($S680,0,VLOOKUP('thong tin khach hang'!$E$10,$X$2:$Z$5,2,0))</f>
        <v>0</v>
      </c>
      <c r="G680" s="2" t="n">
        <f aca="true">EP*VLOOKUP('thong tin khach hang'!$E$10,$X$2:$Z$5,3,0)*OFFSET($S680,0,VLOOKUP('thong tin khach hang'!$E$10,$X$2:$Z$5,2,0))</f>
        <v>0</v>
      </c>
      <c r="H680" s="2" t="n">
        <f aca="false">F680*HLOOKUP(B680,Assumption!$A$10:$G$12,2,1)+G680*HLOOKUP(B680,Assumption!$A$10:$G$12,3,1)</f>
        <v>0</v>
      </c>
      <c r="I680" s="2" t="n">
        <f aca="false">F680+G680-H680</f>
        <v>0</v>
      </c>
      <c r="J680" s="32" t="n">
        <f aca="false">VLOOKUP(D680,Assumption!$O$3:$Q$103,IF('thong tin khach hang'!$B$3="Nam",2,3),0)/12*P680</f>
        <v>0</v>
      </c>
      <c r="K680" s="2" t="n">
        <v>20000</v>
      </c>
      <c r="L680" s="31" t="n">
        <f aca="false">ROUND($L$1*(E680+I680-J680-K680),0)</f>
        <v>3248791905</v>
      </c>
      <c r="M680" s="31" t="n">
        <f aca="false">E680+I680-J680-K680+L680</f>
        <v>577834636915.213</v>
      </c>
      <c r="N680" s="32" t="n">
        <f aca="false">HLOOKUP(ROUND(AVERAGE(M668:M679)/10^6,0),Assumption!$B$2:$E$3,2,1)*MAX((AVERAGE(M668:M679)-250*10^6),0)</f>
        <v>3224242083.1377</v>
      </c>
      <c r="O680" s="31" t="n">
        <f aca="false">M680+N680</f>
        <v>581058878998.351</v>
      </c>
      <c r="P680" s="31" t="n">
        <f aca="false">IF(A680=1,SA,MAX(0,SA-M679))</f>
        <v>0</v>
      </c>
      <c r="S680" s="2" t="n">
        <v>0</v>
      </c>
      <c r="T680" s="2" t="n">
        <v>0</v>
      </c>
      <c r="U680" s="2" t="n">
        <v>0</v>
      </c>
      <c r="V680" s="33" t="n">
        <v>1</v>
      </c>
    </row>
    <row r="681" customFormat="false" ht="15.75" hidden="false" customHeight="true" outlineLevel="0" collapsed="false">
      <c r="A681" s="2" t="n">
        <v>679</v>
      </c>
      <c r="B681" s="2" t="n">
        <v>57</v>
      </c>
      <c r="C681" s="2" t="n">
        <f aca="false">A681-(B681-1)*12</f>
        <v>7</v>
      </c>
      <c r="D681" s="2" t="n">
        <f aca="false">'thong tin khach hang'!$B$4+B681-1</f>
        <v>58</v>
      </c>
      <c r="E681" s="31" t="n">
        <f aca="false">IF(A681=1,0,O680)</f>
        <v>581058878998.351</v>
      </c>
      <c r="F681" s="2" t="n">
        <f aca="true">TP*VLOOKUP('thong tin khach hang'!$E$10,$X$2:$Z$5,3,0)*OFFSET($S681,0,VLOOKUP('thong tin khach hang'!$E$10,$X$2:$Z$5,2,0))</f>
        <v>0</v>
      </c>
      <c r="G681" s="2" t="n">
        <f aca="true">EP*VLOOKUP('thong tin khach hang'!$E$10,$X$2:$Z$5,3,0)*OFFSET($S681,0,VLOOKUP('thong tin khach hang'!$E$10,$X$2:$Z$5,2,0))</f>
        <v>0</v>
      </c>
      <c r="H681" s="2" t="n">
        <f aca="false">F681*HLOOKUP(B681,Assumption!$A$10:$G$12,2,1)+G681*HLOOKUP(B681,Assumption!$A$10:$G$12,3,1)</f>
        <v>0</v>
      </c>
      <c r="I681" s="2" t="n">
        <f aca="false">F681+G681-H681</f>
        <v>0</v>
      </c>
      <c r="J681" s="32" t="n">
        <f aca="false">VLOOKUP(D681,Assumption!$O$3:$Q$103,IF('thong tin khach hang'!$B$3="Nam",2,3),0)/12*P681</f>
        <v>0</v>
      </c>
      <c r="K681" s="2" t="n">
        <v>20000</v>
      </c>
      <c r="L681" s="31" t="n">
        <f aca="false">ROUND($L$1*(E681+I681-J681-K681),0)</f>
        <v>3285391267</v>
      </c>
      <c r="M681" s="31" t="n">
        <f aca="false">E681+I681-J681-K681+L681</f>
        <v>584344250265.351</v>
      </c>
      <c r="N681" s="32" t="n">
        <f aca="false">HLOOKUP(ROUND(AVERAGE(M669:M680)/10^6,0),Assumption!$B$2:$E$3,2,1)*MAX((AVERAGE(M669:M680)-250*10^6),0)</f>
        <v>3260610585.06038</v>
      </c>
      <c r="O681" s="31" t="n">
        <f aca="false">M681+N681</f>
        <v>587604860850.411</v>
      </c>
      <c r="P681" s="31" t="n">
        <f aca="false">IF(A681=1,SA,MAX(0,SA-M680))</f>
        <v>0</v>
      </c>
      <c r="S681" s="2" t="n">
        <v>0</v>
      </c>
      <c r="T681" s="2" t="n">
        <v>1</v>
      </c>
      <c r="U681" s="2" t="n">
        <v>1</v>
      </c>
      <c r="V681" s="33" t="n">
        <v>1</v>
      </c>
    </row>
    <row r="682" customFormat="false" ht="15.75" hidden="false" customHeight="true" outlineLevel="0" collapsed="false">
      <c r="A682" s="2" t="n">
        <v>680</v>
      </c>
      <c r="B682" s="2" t="n">
        <v>57</v>
      </c>
      <c r="C682" s="2" t="n">
        <f aca="false">A682-(B682-1)*12</f>
        <v>8</v>
      </c>
      <c r="D682" s="2" t="n">
        <f aca="false">'thong tin khach hang'!$B$4+B682-1</f>
        <v>58</v>
      </c>
      <c r="E682" s="31" t="n">
        <f aca="false">IF(A682=1,0,O681)</f>
        <v>587604860850.411</v>
      </c>
      <c r="F682" s="2" t="n">
        <f aca="true">TP*VLOOKUP('thong tin khach hang'!$E$10,$X$2:$Z$5,3,0)*OFFSET($S682,0,VLOOKUP('thong tin khach hang'!$E$10,$X$2:$Z$5,2,0))</f>
        <v>0</v>
      </c>
      <c r="G682" s="2" t="n">
        <f aca="true">EP*VLOOKUP('thong tin khach hang'!$E$10,$X$2:$Z$5,3,0)*OFFSET($S682,0,VLOOKUP('thong tin khach hang'!$E$10,$X$2:$Z$5,2,0))</f>
        <v>0</v>
      </c>
      <c r="H682" s="2" t="n">
        <f aca="false">F682*HLOOKUP(B682,Assumption!$A$10:$G$12,2,1)+G682*HLOOKUP(B682,Assumption!$A$10:$G$12,3,1)</f>
        <v>0</v>
      </c>
      <c r="I682" s="2" t="n">
        <f aca="false">F682+G682-H682</f>
        <v>0</v>
      </c>
      <c r="J682" s="32" t="n">
        <f aca="false">VLOOKUP(D682,Assumption!$O$3:$Q$103,IF('thong tin khach hang'!$B$3="Nam",2,3),0)/12*P682</f>
        <v>0</v>
      </c>
      <c r="K682" s="2" t="n">
        <v>20000</v>
      </c>
      <c r="L682" s="31" t="n">
        <f aca="false">ROUND($L$1*(E682+I682-J682-K682),0)</f>
        <v>3322403201</v>
      </c>
      <c r="M682" s="31" t="n">
        <f aca="false">E682+I682-J682-K682+L682</f>
        <v>590927244051.411</v>
      </c>
      <c r="N682" s="32" t="n">
        <f aca="false">HLOOKUP(ROUND(AVERAGE(M670:M681)/10^6,0),Assumption!$B$2:$E$3,2,1)*MAX((AVERAGE(M670:M681)-250*10^6),0)</f>
        <v>3297388902.18072</v>
      </c>
      <c r="O682" s="31" t="n">
        <f aca="false">M682+N682</f>
        <v>594224632953.592</v>
      </c>
      <c r="P682" s="31" t="n">
        <f aca="false">IF(A682=1,SA,MAX(0,SA-M681))</f>
        <v>0</v>
      </c>
      <c r="S682" s="2" t="n">
        <v>0</v>
      </c>
      <c r="T682" s="2" t="n">
        <v>0</v>
      </c>
      <c r="U682" s="2" t="n">
        <v>0</v>
      </c>
      <c r="V682" s="33" t="n">
        <v>1</v>
      </c>
    </row>
    <row r="683" customFormat="false" ht="15.75" hidden="false" customHeight="true" outlineLevel="0" collapsed="false">
      <c r="A683" s="2" t="n">
        <v>681</v>
      </c>
      <c r="B683" s="2" t="n">
        <v>57</v>
      </c>
      <c r="C683" s="2" t="n">
        <f aca="false">A683-(B683-1)*12</f>
        <v>9</v>
      </c>
      <c r="D683" s="2" t="n">
        <f aca="false">'thong tin khach hang'!$B$4+B683-1</f>
        <v>58</v>
      </c>
      <c r="E683" s="31" t="n">
        <f aca="false">IF(A683=1,0,O682)</f>
        <v>594224632953.592</v>
      </c>
      <c r="F683" s="2" t="n">
        <f aca="true">TP*VLOOKUP('thong tin khach hang'!$E$10,$X$2:$Z$5,3,0)*OFFSET($S683,0,VLOOKUP('thong tin khach hang'!$E$10,$X$2:$Z$5,2,0))</f>
        <v>0</v>
      </c>
      <c r="G683" s="2" t="n">
        <f aca="true">EP*VLOOKUP('thong tin khach hang'!$E$10,$X$2:$Z$5,3,0)*OFFSET($S683,0,VLOOKUP('thong tin khach hang'!$E$10,$X$2:$Z$5,2,0))</f>
        <v>0</v>
      </c>
      <c r="H683" s="2" t="n">
        <f aca="false">F683*HLOOKUP(B683,Assumption!$A$10:$G$12,2,1)+G683*HLOOKUP(B683,Assumption!$A$10:$G$12,3,1)</f>
        <v>0</v>
      </c>
      <c r="I683" s="2" t="n">
        <f aca="false">F683+G683-H683</f>
        <v>0</v>
      </c>
      <c r="J683" s="32" t="n">
        <f aca="false">VLOOKUP(D683,Assumption!$O$3:$Q$103,IF('thong tin khach hang'!$B$3="Nam",2,3),0)/12*P683</f>
        <v>0</v>
      </c>
      <c r="K683" s="2" t="n">
        <v>20000</v>
      </c>
      <c r="L683" s="31" t="n">
        <f aca="false">ROUND($L$1*(E683+I683-J683-K683),0)</f>
        <v>3359832354</v>
      </c>
      <c r="M683" s="31" t="n">
        <f aca="false">E683+I683-J683-K683+L683</f>
        <v>597584445307.592</v>
      </c>
      <c r="N683" s="32" t="n">
        <f aca="false">HLOOKUP(ROUND(AVERAGE(M671:M682)/10^6,0),Assumption!$B$2:$E$3,2,1)*MAX((AVERAGE(M671:M682)-250*10^6),0)</f>
        <v>3334581652.4648</v>
      </c>
      <c r="O683" s="31" t="n">
        <f aca="false">M683+N683</f>
        <v>600919026960.057</v>
      </c>
      <c r="P683" s="31" t="n">
        <f aca="false">IF(A683=1,SA,MAX(0,SA-M682))</f>
        <v>0</v>
      </c>
      <c r="S683" s="2" t="n">
        <v>0</v>
      </c>
      <c r="T683" s="2" t="n">
        <v>0</v>
      </c>
      <c r="U683" s="2" t="n">
        <v>0</v>
      </c>
      <c r="V683" s="33" t="n">
        <v>1</v>
      </c>
    </row>
    <row r="684" customFormat="false" ht="15.75" hidden="false" customHeight="true" outlineLevel="0" collapsed="false">
      <c r="A684" s="2" t="n">
        <v>682</v>
      </c>
      <c r="B684" s="2" t="n">
        <v>57</v>
      </c>
      <c r="C684" s="2" t="n">
        <f aca="false">A684-(B684-1)*12</f>
        <v>10</v>
      </c>
      <c r="D684" s="2" t="n">
        <f aca="false">'thong tin khach hang'!$B$4+B684-1</f>
        <v>58</v>
      </c>
      <c r="E684" s="31" t="n">
        <f aca="false">IF(A684=1,0,O683)</f>
        <v>600919026960.057</v>
      </c>
      <c r="F684" s="2" t="n">
        <f aca="true">TP*VLOOKUP('thong tin khach hang'!$E$10,$X$2:$Z$5,3,0)*OFFSET($S684,0,VLOOKUP('thong tin khach hang'!$E$10,$X$2:$Z$5,2,0))</f>
        <v>0</v>
      </c>
      <c r="G684" s="2" t="n">
        <f aca="true">EP*VLOOKUP('thong tin khach hang'!$E$10,$X$2:$Z$5,3,0)*OFFSET($S684,0,VLOOKUP('thong tin khach hang'!$E$10,$X$2:$Z$5,2,0))</f>
        <v>0</v>
      </c>
      <c r="H684" s="2" t="n">
        <f aca="false">F684*HLOOKUP(B684,Assumption!$A$10:$G$12,2,1)+G684*HLOOKUP(B684,Assumption!$A$10:$G$12,3,1)</f>
        <v>0</v>
      </c>
      <c r="I684" s="2" t="n">
        <f aca="false">F684+G684-H684</f>
        <v>0</v>
      </c>
      <c r="J684" s="32" t="n">
        <f aca="false">VLOOKUP(D684,Assumption!$O$3:$Q$103,IF('thong tin khach hang'!$B$3="Nam",2,3),0)/12*P684</f>
        <v>0</v>
      </c>
      <c r="K684" s="2" t="n">
        <v>20000</v>
      </c>
      <c r="L684" s="31" t="n">
        <f aca="false">ROUND($L$1*(E684+I684-J684-K684),0)</f>
        <v>3397683431</v>
      </c>
      <c r="M684" s="31" t="n">
        <f aca="false">E684+I684-J684-K684+L684</f>
        <v>604316690391.057</v>
      </c>
      <c r="N684" s="32" t="n">
        <f aca="false">HLOOKUP(ROUND(AVERAGE(M672:M683)/10^6,0),Assumption!$B$2:$E$3,2,1)*MAX((AVERAGE(M672:M683)-250*10^6),0)</f>
        <v>3372193505.91487</v>
      </c>
      <c r="O684" s="31" t="n">
        <f aca="false">M684+N684</f>
        <v>607688883896.972</v>
      </c>
      <c r="P684" s="31" t="n">
        <f aca="false">IF(A684=1,SA,MAX(0,SA-M683))</f>
        <v>0</v>
      </c>
      <c r="S684" s="2" t="n">
        <v>0</v>
      </c>
      <c r="T684" s="2" t="n">
        <v>0</v>
      </c>
      <c r="U684" s="2" t="n">
        <v>1</v>
      </c>
      <c r="V684" s="33" t="n">
        <v>1</v>
      </c>
    </row>
    <row r="685" customFormat="false" ht="15.75" hidden="false" customHeight="true" outlineLevel="0" collapsed="false">
      <c r="A685" s="2" t="n">
        <v>683</v>
      </c>
      <c r="B685" s="2" t="n">
        <v>57</v>
      </c>
      <c r="C685" s="2" t="n">
        <f aca="false">A685-(B685-1)*12</f>
        <v>11</v>
      </c>
      <c r="D685" s="2" t="n">
        <f aca="false">'thong tin khach hang'!$B$4+B685-1</f>
        <v>58</v>
      </c>
      <c r="E685" s="31" t="n">
        <f aca="false">IF(A685=1,0,O684)</f>
        <v>607688883896.972</v>
      </c>
      <c r="F685" s="2" t="n">
        <f aca="true">TP*VLOOKUP('thong tin khach hang'!$E$10,$X$2:$Z$5,3,0)*OFFSET($S685,0,VLOOKUP('thong tin khach hang'!$E$10,$X$2:$Z$5,2,0))</f>
        <v>0</v>
      </c>
      <c r="G685" s="2" t="n">
        <f aca="true">EP*VLOOKUP('thong tin khach hang'!$E$10,$X$2:$Z$5,3,0)*OFFSET($S685,0,VLOOKUP('thong tin khach hang'!$E$10,$X$2:$Z$5,2,0))</f>
        <v>0</v>
      </c>
      <c r="H685" s="2" t="n">
        <f aca="false">F685*HLOOKUP(B685,Assumption!$A$10:$G$12,2,1)+G685*HLOOKUP(B685,Assumption!$A$10:$G$12,3,1)</f>
        <v>0</v>
      </c>
      <c r="I685" s="2" t="n">
        <f aca="false">F685+G685-H685</f>
        <v>0</v>
      </c>
      <c r="J685" s="32" t="n">
        <f aca="false">VLOOKUP(D685,Assumption!$O$3:$Q$103,IF('thong tin khach hang'!$B$3="Nam",2,3),0)/12*P685</f>
        <v>0</v>
      </c>
      <c r="K685" s="2" t="n">
        <v>20000</v>
      </c>
      <c r="L685" s="31" t="n">
        <f aca="false">ROUND($L$1*(E685+I685-J685-K685),0)</f>
        <v>3435961187</v>
      </c>
      <c r="M685" s="31" t="n">
        <f aca="false">E685+I685-J685-K685+L685</f>
        <v>611124825083.972</v>
      </c>
      <c r="N685" s="32" t="n">
        <f aca="false">HLOOKUP(ROUND(AVERAGE(M673:M684)/10^6,0),Assumption!$B$2:$E$3,2,1)*MAX((AVERAGE(M673:M684)-250*10^6),0)</f>
        <v>3410229185.15744</v>
      </c>
      <c r="O685" s="31" t="n">
        <f aca="false">M685+N685</f>
        <v>614535054269.129</v>
      </c>
      <c r="P685" s="31" t="n">
        <f aca="false">IF(A685=1,SA,MAX(0,SA-M684))</f>
        <v>0</v>
      </c>
      <c r="S685" s="2" t="n">
        <v>0</v>
      </c>
      <c r="T685" s="2" t="n">
        <v>0</v>
      </c>
      <c r="U685" s="2" t="n">
        <v>0</v>
      </c>
      <c r="V685" s="33" t="n">
        <v>1</v>
      </c>
    </row>
    <row r="686" customFormat="false" ht="15.75" hidden="false" customHeight="true" outlineLevel="0" collapsed="false">
      <c r="A686" s="2" t="n">
        <v>684</v>
      </c>
      <c r="B686" s="2" t="n">
        <v>57</v>
      </c>
      <c r="C686" s="2" t="n">
        <f aca="false">A686-(B686-1)*12</f>
        <v>12</v>
      </c>
      <c r="D686" s="2" t="n">
        <f aca="false">'thong tin khach hang'!$B$4+B686-1</f>
        <v>58</v>
      </c>
      <c r="E686" s="31" t="n">
        <f aca="false">IF(A686=1,0,O685)</f>
        <v>614535054269.129</v>
      </c>
      <c r="F686" s="2" t="n">
        <f aca="true">TP*VLOOKUP('thong tin khach hang'!$E$10,$X$2:$Z$5,3,0)*OFFSET($S686,0,VLOOKUP('thong tin khach hang'!$E$10,$X$2:$Z$5,2,0))</f>
        <v>0</v>
      </c>
      <c r="G686" s="2" t="n">
        <f aca="true">EP*VLOOKUP('thong tin khach hang'!$E$10,$X$2:$Z$5,3,0)*OFFSET($S686,0,VLOOKUP('thong tin khach hang'!$E$10,$X$2:$Z$5,2,0))</f>
        <v>0</v>
      </c>
      <c r="H686" s="2" t="n">
        <f aca="false">F686*HLOOKUP(B686,Assumption!$A$10:$G$12,2,1)+G686*HLOOKUP(B686,Assumption!$A$10:$G$12,3,1)</f>
        <v>0</v>
      </c>
      <c r="I686" s="2" t="n">
        <f aca="false">F686+G686-H686</f>
        <v>0</v>
      </c>
      <c r="J686" s="32" t="n">
        <f aca="false">VLOOKUP(D686,Assumption!$O$3:$Q$103,IF('thong tin khach hang'!$B$3="Nam",2,3),0)/12*P686</f>
        <v>0</v>
      </c>
      <c r="K686" s="2" t="n">
        <v>20000</v>
      </c>
      <c r="L686" s="31" t="n">
        <f aca="false">ROUND($L$1*(E686+I686-J686-K686),0)</f>
        <v>3474670429</v>
      </c>
      <c r="M686" s="31" t="n">
        <f aca="false">E686+I686-J686-K686+L686</f>
        <v>618009704698.129</v>
      </c>
      <c r="N686" s="32" t="n">
        <f aca="false">HLOOKUP(ROUND(AVERAGE(M674:M685)/10^6,0),Assumption!$B$2:$E$3,2,1)*MAX((AVERAGE(M674:M685)-250*10^6),0)</f>
        <v>3448693466.03551</v>
      </c>
      <c r="O686" s="31" t="n">
        <f aca="false">M686+N686</f>
        <v>621458398164.165</v>
      </c>
      <c r="P686" s="31" t="n">
        <f aca="false">IF(A686=1,SA,MAX(0,SA-M685))</f>
        <v>0</v>
      </c>
      <c r="S686" s="2" t="n">
        <v>0</v>
      </c>
      <c r="T686" s="2" t="n">
        <v>0</v>
      </c>
      <c r="U686" s="2" t="n">
        <v>0</v>
      </c>
      <c r="V686" s="33" t="n">
        <v>1</v>
      </c>
    </row>
    <row r="687" customFormat="false" ht="15.75" hidden="false" customHeight="true" outlineLevel="0" collapsed="false">
      <c r="A687" s="2" t="n">
        <v>685</v>
      </c>
      <c r="B687" s="2" t="n">
        <v>58</v>
      </c>
      <c r="C687" s="2" t="n">
        <f aca="false">A687-(B687-1)*12</f>
        <v>1</v>
      </c>
      <c r="D687" s="2" t="n">
        <f aca="false">'thong tin khach hang'!$B$4+B687-1</f>
        <v>59</v>
      </c>
      <c r="E687" s="31" t="n">
        <f aca="false">IF(A687=1,0,O686)</f>
        <v>621458398164.165</v>
      </c>
      <c r="F687" s="2" t="n">
        <f aca="true">TP*VLOOKUP('thong tin khach hang'!$E$10,$X$2:$Z$5,3,0)*OFFSET($S687,0,VLOOKUP('thong tin khach hang'!$E$10,$X$2:$Z$5,2,0))</f>
        <v>30000000</v>
      </c>
      <c r="G687" s="2" t="n">
        <f aca="true">EP*VLOOKUP('thong tin khach hang'!$E$10,$X$2:$Z$5,3,0)*OFFSET($S687,0,VLOOKUP('thong tin khach hang'!$E$10,$X$2:$Z$5,2,0))</f>
        <v>30000000</v>
      </c>
      <c r="H687" s="2" t="n">
        <f aca="false">F687*HLOOKUP(B687,Assumption!$A$10:$G$12,2,1)+G687*HLOOKUP(B687,Assumption!$A$10:$G$12,3,1)</f>
        <v>1500000</v>
      </c>
      <c r="I687" s="2" t="n">
        <f aca="false">F687+G687-H687</f>
        <v>58500000</v>
      </c>
      <c r="J687" s="32" t="n">
        <f aca="false">VLOOKUP(D687,Assumption!$O$3:$Q$103,IF('thong tin khach hang'!$B$3="Nam",2,3),0)/12*P687</f>
        <v>0</v>
      </c>
      <c r="K687" s="2" t="n">
        <v>20000</v>
      </c>
      <c r="L687" s="31" t="n">
        <f aca="false">ROUND($L$1*(E687+I687-J687-K687),0)</f>
        <v>3514146790</v>
      </c>
      <c r="M687" s="31" t="n">
        <f aca="false">E687+I687-J687-K687+L687</f>
        <v>625031024954.165</v>
      </c>
      <c r="N687" s="32" t="n">
        <f aca="false">HLOOKUP(ROUND(AVERAGE(M675:M686)/10^6,0),Assumption!$B$2:$E$3,2,1)*MAX((AVERAGE(M675:M686)-250*10^6),0)</f>
        <v>3487591178.20818</v>
      </c>
      <c r="O687" s="31" t="n">
        <f aca="false">M687+N687</f>
        <v>628518616132.373</v>
      </c>
      <c r="P687" s="31" t="n">
        <f aca="false">IF(A687=1,SA,MAX(0,SA-M686))</f>
        <v>0</v>
      </c>
      <c r="S687" s="2" t="n">
        <v>1</v>
      </c>
      <c r="T687" s="2" t="n">
        <v>1</v>
      </c>
      <c r="U687" s="2" t="n">
        <v>1</v>
      </c>
      <c r="V687" s="33" t="n">
        <v>1</v>
      </c>
    </row>
    <row r="688" customFormat="false" ht="15.75" hidden="false" customHeight="true" outlineLevel="0" collapsed="false">
      <c r="A688" s="2" t="n">
        <v>686</v>
      </c>
      <c r="B688" s="2" t="n">
        <v>58</v>
      </c>
      <c r="C688" s="2" t="n">
        <f aca="false">A688-(B688-1)*12</f>
        <v>2</v>
      </c>
      <c r="D688" s="2" t="n">
        <f aca="false">'thong tin khach hang'!$B$4+B688-1</f>
        <v>59</v>
      </c>
      <c r="E688" s="31" t="n">
        <f aca="false">IF(A688=1,0,O687)</f>
        <v>628518616132.373</v>
      </c>
      <c r="F688" s="2" t="n">
        <f aca="true">TP*VLOOKUP('thong tin khach hang'!$E$10,$X$2:$Z$5,3,0)*OFFSET($S688,0,VLOOKUP('thong tin khach hang'!$E$10,$X$2:$Z$5,2,0))</f>
        <v>0</v>
      </c>
      <c r="G688" s="2" t="n">
        <f aca="true">EP*VLOOKUP('thong tin khach hang'!$E$10,$X$2:$Z$5,3,0)*OFFSET($S688,0,VLOOKUP('thong tin khach hang'!$E$10,$X$2:$Z$5,2,0))</f>
        <v>0</v>
      </c>
      <c r="H688" s="2" t="n">
        <f aca="false">F688*HLOOKUP(B688,Assumption!$A$10:$G$12,2,1)+G688*HLOOKUP(B688,Assumption!$A$10:$G$12,3,1)</f>
        <v>0</v>
      </c>
      <c r="I688" s="2" t="n">
        <f aca="false">F688+G688-H688</f>
        <v>0</v>
      </c>
      <c r="J688" s="32" t="n">
        <f aca="false">VLOOKUP(D688,Assumption!$O$3:$Q$103,IF('thong tin khach hang'!$B$3="Nam",2,3),0)/12*P688</f>
        <v>0</v>
      </c>
      <c r="K688" s="2" t="n">
        <v>20000</v>
      </c>
      <c r="L688" s="31" t="n">
        <f aca="false">ROUND($L$1*(E688+I688-J688-K688),0)</f>
        <v>3553735521</v>
      </c>
      <c r="M688" s="31" t="n">
        <f aca="false">E688+I688-J688-K688+L688</f>
        <v>632072331653.373</v>
      </c>
      <c r="N688" s="32" t="n">
        <f aca="false">HLOOKUP(ROUND(AVERAGE(M676:M687)/10^6,0),Assumption!$B$2:$E$3,2,1)*MAX((AVERAGE(M676:M687)-250*10^6),0)</f>
        <v>3526927205.75708</v>
      </c>
      <c r="O688" s="31" t="n">
        <f aca="false">M688+N688</f>
        <v>635599258859.13</v>
      </c>
      <c r="P688" s="31" t="n">
        <f aca="false">IF(A688=1,SA,MAX(0,SA-M687))</f>
        <v>0</v>
      </c>
      <c r="S688" s="2" t="n">
        <v>0</v>
      </c>
      <c r="T688" s="2" t="n">
        <v>0</v>
      </c>
      <c r="U688" s="2" t="n">
        <v>0</v>
      </c>
      <c r="V688" s="33" t="n">
        <v>1</v>
      </c>
    </row>
    <row r="689" customFormat="false" ht="15.75" hidden="false" customHeight="true" outlineLevel="0" collapsed="false">
      <c r="A689" s="2" t="n">
        <v>687</v>
      </c>
      <c r="B689" s="2" t="n">
        <v>58</v>
      </c>
      <c r="C689" s="2" t="n">
        <f aca="false">A689-(B689-1)*12</f>
        <v>3</v>
      </c>
      <c r="D689" s="2" t="n">
        <f aca="false">'thong tin khach hang'!$B$4+B689-1</f>
        <v>59</v>
      </c>
      <c r="E689" s="31" t="n">
        <f aca="false">IF(A689=1,0,O688)</f>
        <v>635599258859.13</v>
      </c>
      <c r="F689" s="2" t="n">
        <f aca="true">TP*VLOOKUP('thong tin khach hang'!$E$10,$X$2:$Z$5,3,0)*OFFSET($S689,0,VLOOKUP('thong tin khach hang'!$E$10,$X$2:$Z$5,2,0))</f>
        <v>0</v>
      </c>
      <c r="G689" s="2" t="n">
        <f aca="true">EP*VLOOKUP('thong tin khach hang'!$E$10,$X$2:$Z$5,3,0)*OFFSET($S689,0,VLOOKUP('thong tin khach hang'!$E$10,$X$2:$Z$5,2,0))</f>
        <v>0</v>
      </c>
      <c r="H689" s="2" t="n">
        <f aca="false">F689*HLOOKUP(B689,Assumption!$A$10:$G$12,2,1)+G689*HLOOKUP(B689,Assumption!$A$10:$G$12,3,1)</f>
        <v>0</v>
      </c>
      <c r="I689" s="2" t="n">
        <f aca="false">F689+G689-H689</f>
        <v>0</v>
      </c>
      <c r="J689" s="32" t="n">
        <f aca="false">VLOOKUP(D689,Assumption!$O$3:$Q$103,IF('thong tin khach hang'!$B$3="Nam",2,3),0)/12*P689</f>
        <v>0</v>
      </c>
      <c r="K689" s="2" t="n">
        <v>20000</v>
      </c>
      <c r="L689" s="31" t="n">
        <f aca="false">ROUND($L$1*(E689+I689-J689-K689),0)</f>
        <v>3593770505</v>
      </c>
      <c r="M689" s="31" t="n">
        <f aca="false">E689+I689-J689-K689+L689</f>
        <v>639193009364.13</v>
      </c>
      <c r="N689" s="32" t="n">
        <f aca="false">HLOOKUP(ROUND(AVERAGE(M677:M688)/10^6,0),Assumption!$B$2:$E$3,2,1)*MAX((AVERAGE(M677:M688)-250*10^6),0)</f>
        <v>3566706487.7997</v>
      </c>
      <c r="O689" s="31" t="n">
        <f aca="false">M689+N689</f>
        <v>642759715851.93</v>
      </c>
      <c r="P689" s="31" t="n">
        <f aca="false">IF(A689=1,SA,MAX(0,SA-M688))</f>
        <v>0</v>
      </c>
      <c r="S689" s="2" t="n">
        <v>0</v>
      </c>
      <c r="T689" s="2" t="n">
        <v>0</v>
      </c>
      <c r="U689" s="2" t="n">
        <v>0</v>
      </c>
      <c r="V689" s="33" t="n">
        <v>1</v>
      </c>
    </row>
    <row r="690" customFormat="false" ht="15.75" hidden="false" customHeight="true" outlineLevel="0" collapsed="false">
      <c r="A690" s="2" t="n">
        <v>688</v>
      </c>
      <c r="B690" s="2" t="n">
        <v>58</v>
      </c>
      <c r="C690" s="2" t="n">
        <f aca="false">A690-(B690-1)*12</f>
        <v>4</v>
      </c>
      <c r="D690" s="2" t="n">
        <f aca="false">'thong tin khach hang'!$B$4+B690-1</f>
        <v>59</v>
      </c>
      <c r="E690" s="31" t="n">
        <f aca="false">IF(A690=1,0,O689)</f>
        <v>642759715851.93</v>
      </c>
      <c r="F690" s="2" t="n">
        <f aca="true">TP*VLOOKUP('thong tin khach hang'!$E$10,$X$2:$Z$5,3,0)*OFFSET($S690,0,VLOOKUP('thong tin khach hang'!$E$10,$X$2:$Z$5,2,0))</f>
        <v>0</v>
      </c>
      <c r="G690" s="2" t="n">
        <f aca="true">EP*VLOOKUP('thong tin khach hang'!$E$10,$X$2:$Z$5,3,0)*OFFSET($S690,0,VLOOKUP('thong tin khach hang'!$E$10,$X$2:$Z$5,2,0))</f>
        <v>0</v>
      </c>
      <c r="H690" s="2" t="n">
        <f aca="false">F690*HLOOKUP(B690,Assumption!$A$10:$G$12,2,1)+G690*HLOOKUP(B690,Assumption!$A$10:$G$12,3,1)</f>
        <v>0</v>
      </c>
      <c r="I690" s="2" t="n">
        <f aca="false">F690+G690-H690</f>
        <v>0</v>
      </c>
      <c r="J690" s="32" t="n">
        <f aca="false">VLOOKUP(D690,Assumption!$O$3:$Q$103,IF('thong tin khach hang'!$B$3="Nam",2,3),0)/12*P690</f>
        <v>0</v>
      </c>
      <c r="K690" s="2" t="n">
        <v>20000</v>
      </c>
      <c r="L690" s="31" t="n">
        <f aca="false">ROUND($L$1*(E690+I690-J690-K690),0)</f>
        <v>3634256770</v>
      </c>
      <c r="M690" s="31" t="n">
        <f aca="false">E690+I690-J690-K690+L690</f>
        <v>646393952621.93</v>
      </c>
      <c r="N690" s="32" t="n">
        <f aca="false">HLOOKUP(ROUND(AVERAGE(M678:M689)/10^6,0),Assumption!$B$2:$E$3,2,1)*MAX((AVERAGE(M678:M689)-250*10^6),0)</f>
        <v>3606934019.10964</v>
      </c>
      <c r="O690" s="31" t="n">
        <f aca="false">M690+N690</f>
        <v>650000886641.039</v>
      </c>
      <c r="P690" s="31" t="n">
        <f aca="false">IF(A690=1,SA,MAX(0,SA-M689))</f>
        <v>0</v>
      </c>
      <c r="S690" s="2" t="n">
        <v>0</v>
      </c>
      <c r="T690" s="2" t="n">
        <v>0</v>
      </c>
      <c r="U690" s="2" t="n">
        <v>1</v>
      </c>
      <c r="V690" s="33" t="n">
        <v>1</v>
      </c>
    </row>
    <row r="691" customFormat="false" ht="15.75" hidden="false" customHeight="true" outlineLevel="0" collapsed="false">
      <c r="A691" s="2" t="n">
        <v>689</v>
      </c>
      <c r="B691" s="2" t="n">
        <v>58</v>
      </c>
      <c r="C691" s="2" t="n">
        <f aca="false">A691-(B691-1)*12</f>
        <v>5</v>
      </c>
      <c r="D691" s="2" t="n">
        <f aca="false">'thong tin khach hang'!$B$4+B691-1</f>
        <v>59</v>
      </c>
      <c r="E691" s="31" t="n">
        <f aca="false">IF(A691=1,0,O690)</f>
        <v>650000886641.039</v>
      </c>
      <c r="F691" s="2" t="n">
        <f aca="true">TP*VLOOKUP('thong tin khach hang'!$E$10,$X$2:$Z$5,3,0)*OFFSET($S691,0,VLOOKUP('thong tin khach hang'!$E$10,$X$2:$Z$5,2,0))</f>
        <v>0</v>
      </c>
      <c r="G691" s="2" t="n">
        <f aca="true">EP*VLOOKUP('thong tin khach hang'!$E$10,$X$2:$Z$5,3,0)*OFFSET($S691,0,VLOOKUP('thong tin khach hang'!$E$10,$X$2:$Z$5,2,0))</f>
        <v>0</v>
      </c>
      <c r="H691" s="2" t="n">
        <f aca="false">F691*HLOOKUP(B691,Assumption!$A$10:$G$12,2,1)+G691*HLOOKUP(B691,Assumption!$A$10:$G$12,3,1)</f>
        <v>0</v>
      </c>
      <c r="I691" s="2" t="n">
        <f aca="false">F691+G691-H691</f>
        <v>0</v>
      </c>
      <c r="J691" s="32" t="n">
        <f aca="false">VLOOKUP(D691,Assumption!$O$3:$Q$103,IF('thong tin khach hang'!$B$3="Nam",2,3),0)/12*P691</f>
        <v>0</v>
      </c>
      <c r="K691" s="2" t="n">
        <v>20000</v>
      </c>
      <c r="L691" s="31" t="n">
        <f aca="false">ROUND($L$1*(E691+I691-J691-K691),0)</f>
        <v>3675199402</v>
      </c>
      <c r="M691" s="31" t="n">
        <f aca="false">E691+I691-J691-K691+L691</f>
        <v>653676066043.039</v>
      </c>
      <c r="N691" s="32" t="n">
        <f aca="false">HLOOKUP(ROUND(AVERAGE(M679:M690)/10^6,0),Assumption!$B$2:$E$3,2,1)*MAX((AVERAGE(M679:M690)-250*10^6),0)</f>
        <v>3647614850.74332</v>
      </c>
      <c r="O691" s="31" t="n">
        <f aca="false">M691+N691</f>
        <v>657323680893.783</v>
      </c>
      <c r="P691" s="31" t="n">
        <f aca="false">IF(A691=1,SA,MAX(0,SA-M690))</f>
        <v>0</v>
      </c>
      <c r="S691" s="2" t="n">
        <v>0</v>
      </c>
      <c r="T691" s="2" t="n">
        <v>0</v>
      </c>
      <c r="U691" s="2" t="n">
        <v>0</v>
      </c>
      <c r="V691" s="33" t="n">
        <v>1</v>
      </c>
    </row>
    <row r="692" customFormat="false" ht="15.75" hidden="false" customHeight="true" outlineLevel="0" collapsed="false">
      <c r="A692" s="2" t="n">
        <v>690</v>
      </c>
      <c r="B692" s="2" t="n">
        <v>58</v>
      </c>
      <c r="C692" s="2" t="n">
        <f aca="false">A692-(B692-1)*12</f>
        <v>6</v>
      </c>
      <c r="D692" s="2" t="n">
        <f aca="false">'thong tin khach hang'!$B$4+B692-1</f>
        <v>59</v>
      </c>
      <c r="E692" s="31" t="n">
        <f aca="false">IF(A692=1,0,O691)</f>
        <v>657323680893.783</v>
      </c>
      <c r="F692" s="2" t="n">
        <f aca="true">TP*VLOOKUP('thong tin khach hang'!$E$10,$X$2:$Z$5,3,0)*OFFSET($S692,0,VLOOKUP('thong tin khach hang'!$E$10,$X$2:$Z$5,2,0))</f>
        <v>0</v>
      </c>
      <c r="G692" s="2" t="n">
        <f aca="true">EP*VLOOKUP('thong tin khach hang'!$E$10,$X$2:$Z$5,3,0)*OFFSET($S692,0,VLOOKUP('thong tin khach hang'!$E$10,$X$2:$Z$5,2,0))</f>
        <v>0</v>
      </c>
      <c r="H692" s="2" t="n">
        <f aca="false">F692*HLOOKUP(B692,Assumption!$A$10:$G$12,2,1)+G692*HLOOKUP(B692,Assumption!$A$10:$G$12,3,1)</f>
        <v>0</v>
      </c>
      <c r="I692" s="2" t="n">
        <f aca="false">F692+G692-H692</f>
        <v>0</v>
      </c>
      <c r="J692" s="32" t="n">
        <f aca="false">VLOOKUP(D692,Assumption!$O$3:$Q$103,IF('thong tin khach hang'!$B$3="Nam",2,3),0)/12*P692</f>
        <v>0</v>
      </c>
      <c r="K692" s="2" t="n">
        <v>20000</v>
      </c>
      <c r="L692" s="31" t="n">
        <f aca="false">ROUND($L$1*(E692+I692-J692-K692),0)</f>
        <v>3716603545</v>
      </c>
      <c r="M692" s="31" t="n">
        <f aca="false">E692+I692-J692-K692+L692</f>
        <v>661040264438.783</v>
      </c>
      <c r="N692" s="32" t="n">
        <f aca="false">HLOOKUP(ROUND(AVERAGE(M680:M691)/10^6,0),Assumption!$B$2:$E$3,2,1)*MAX((AVERAGE(M680:M691)-250*10^6),0)</f>
        <v>3688754090.67468</v>
      </c>
      <c r="O692" s="31" t="n">
        <f aca="false">M692+N692</f>
        <v>664729018529.457</v>
      </c>
      <c r="P692" s="31" t="n">
        <f aca="false">IF(A692=1,SA,MAX(0,SA-M691))</f>
        <v>0</v>
      </c>
      <c r="S692" s="2" t="n">
        <v>0</v>
      </c>
      <c r="T692" s="2" t="n">
        <v>0</v>
      </c>
      <c r="U692" s="2" t="n">
        <v>0</v>
      </c>
      <c r="V692" s="33" t="n">
        <v>1</v>
      </c>
    </row>
    <row r="693" customFormat="false" ht="15.75" hidden="false" customHeight="true" outlineLevel="0" collapsed="false">
      <c r="A693" s="2" t="n">
        <v>691</v>
      </c>
      <c r="B693" s="2" t="n">
        <v>58</v>
      </c>
      <c r="C693" s="2" t="n">
        <f aca="false">A693-(B693-1)*12</f>
        <v>7</v>
      </c>
      <c r="D693" s="2" t="n">
        <f aca="false">'thong tin khach hang'!$B$4+B693-1</f>
        <v>59</v>
      </c>
      <c r="E693" s="31" t="n">
        <f aca="false">IF(A693=1,0,O692)</f>
        <v>664729018529.457</v>
      </c>
      <c r="F693" s="2" t="n">
        <f aca="true">TP*VLOOKUP('thong tin khach hang'!$E$10,$X$2:$Z$5,3,0)*OFFSET($S693,0,VLOOKUP('thong tin khach hang'!$E$10,$X$2:$Z$5,2,0))</f>
        <v>0</v>
      </c>
      <c r="G693" s="2" t="n">
        <f aca="true">EP*VLOOKUP('thong tin khach hang'!$E$10,$X$2:$Z$5,3,0)*OFFSET($S693,0,VLOOKUP('thong tin khach hang'!$E$10,$X$2:$Z$5,2,0))</f>
        <v>0</v>
      </c>
      <c r="H693" s="2" t="n">
        <f aca="false">F693*HLOOKUP(B693,Assumption!$A$10:$G$12,2,1)+G693*HLOOKUP(B693,Assumption!$A$10:$G$12,3,1)</f>
        <v>0</v>
      </c>
      <c r="I693" s="2" t="n">
        <f aca="false">F693+G693-H693</f>
        <v>0</v>
      </c>
      <c r="J693" s="32" t="n">
        <f aca="false">VLOOKUP(D693,Assumption!$O$3:$Q$103,IF('thong tin khach hang'!$B$3="Nam",2,3),0)/12*P693</f>
        <v>0</v>
      </c>
      <c r="K693" s="2" t="n">
        <v>20000</v>
      </c>
      <c r="L693" s="31" t="n">
        <f aca="false">ROUND($L$1*(E693+I693-J693-K693),0)</f>
        <v>3758474401</v>
      </c>
      <c r="M693" s="31" t="n">
        <f aca="false">E693+I693-J693-K693+L693</f>
        <v>668487472930.457</v>
      </c>
      <c r="N693" s="32" t="n">
        <f aca="false">HLOOKUP(ROUND(AVERAGE(M681:M692)/10^6,0),Assumption!$B$2:$E$3,2,1)*MAX((AVERAGE(M681:M692)-250*10^6),0)</f>
        <v>3730356904.43647</v>
      </c>
      <c r="O693" s="31" t="n">
        <f aca="false">M693+N693</f>
        <v>672217829834.894</v>
      </c>
      <c r="P693" s="31" t="n">
        <f aca="false">IF(A693=1,SA,MAX(0,SA-M692))</f>
        <v>0</v>
      </c>
      <c r="S693" s="2" t="n">
        <v>0</v>
      </c>
      <c r="T693" s="2" t="n">
        <v>1</v>
      </c>
      <c r="U693" s="2" t="n">
        <v>1</v>
      </c>
      <c r="V693" s="33" t="n">
        <v>1</v>
      </c>
    </row>
    <row r="694" customFormat="false" ht="15.75" hidden="false" customHeight="true" outlineLevel="0" collapsed="false">
      <c r="A694" s="2" t="n">
        <v>692</v>
      </c>
      <c r="B694" s="2" t="n">
        <v>58</v>
      </c>
      <c r="C694" s="2" t="n">
        <f aca="false">A694-(B694-1)*12</f>
        <v>8</v>
      </c>
      <c r="D694" s="2" t="n">
        <f aca="false">'thong tin khach hang'!$B$4+B694-1</f>
        <v>59</v>
      </c>
      <c r="E694" s="31" t="n">
        <f aca="false">IF(A694=1,0,O693)</f>
        <v>672217829834.894</v>
      </c>
      <c r="F694" s="2" t="n">
        <f aca="true">TP*VLOOKUP('thong tin khach hang'!$E$10,$X$2:$Z$5,3,0)*OFFSET($S694,0,VLOOKUP('thong tin khach hang'!$E$10,$X$2:$Z$5,2,0))</f>
        <v>0</v>
      </c>
      <c r="G694" s="2" t="n">
        <f aca="true">EP*VLOOKUP('thong tin khach hang'!$E$10,$X$2:$Z$5,3,0)*OFFSET($S694,0,VLOOKUP('thong tin khach hang'!$E$10,$X$2:$Z$5,2,0))</f>
        <v>0</v>
      </c>
      <c r="H694" s="2" t="n">
        <f aca="false">F694*HLOOKUP(B694,Assumption!$A$10:$G$12,2,1)+G694*HLOOKUP(B694,Assumption!$A$10:$G$12,3,1)</f>
        <v>0</v>
      </c>
      <c r="I694" s="2" t="n">
        <f aca="false">F694+G694-H694</f>
        <v>0</v>
      </c>
      <c r="J694" s="32" t="n">
        <f aca="false">VLOOKUP(D694,Assumption!$O$3:$Q$103,IF('thong tin khach hang'!$B$3="Nam",2,3),0)/12*P694</f>
        <v>0</v>
      </c>
      <c r="K694" s="2" t="n">
        <v>20000</v>
      </c>
      <c r="L694" s="31" t="n">
        <f aca="false">ROUND($L$1*(E694+I694-J694-K694),0)</f>
        <v>3800817229</v>
      </c>
      <c r="M694" s="31" t="n">
        <f aca="false">E694+I694-J694-K694+L694</f>
        <v>676018627063.894</v>
      </c>
      <c r="N694" s="32" t="n">
        <f aca="false">HLOOKUP(ROUND(AVERAGE(M682:M693)/10^6,0),Assumption!$B$2:$E$3,2,1)*MAX((AVERAGE(M682:M693)-250*10^6),0)</f>
        <v>3772428515.76902</v>
      </c>
      <c r="O694" s="31" t="n">
        <f aca="false">M694+N694</f>
        <v>679791055579.663</v>
      </c>
      <c r="P694" s="31" t="n">
        <f aca="false">IF(A694=1,SA,MAX(0,SA-M693))</f>
        <v>0</v>
      </c>
      <c r="S694" s="2" t="n">
        <v>0</v>
      </c>
      <c r="T694" s="2" t="n">
        <v>0</v>
      </c>
      <c r="U694" s="2" t="n">
        <v>0</v>
      </c>
      <c r="V694" s="33" t="n">
        <v>1</v>
      </c>
    </row>
    <row r="695" customFormat="false" ht="15.75" hidden="false" customHeight="true" outlineLevel="0" collapsed="false">
      <c r="A695" s="2" t="n">
        <v>693</v>
      </c>
      <c r="B695" s="2" t="n">
        <v>58</v>
      </c>
      <c r="C695" s="2" t="n">
        <f aca="false">A695-(B695-1)*12</f>
        <v>9</v>
      </c>
      <c r="D695" s="2" t="n">
        <f aca="false">'thong tin khach hang'!$B$4+B695-1</f>
        <v>59</v>
      </c>
      <c r="E695" s="31" t="n">
        <f aca="false">IF(A695=1,0,O694)</f>
        <v>679791055579.663</v>
      </c>
      <c r="F695" s="2" t="n">
        <f aca="true">TP*VLOOKUP('thong tin khach hang'!$E$10,$X$2:$Z$5,3,0)*OFFSET($S695,0,VLOOKUP('thong tin khach hang'!$E$10,$X$2:$Z$5,2,0))</f>
        <v>0</v>
      </c>
      <c r="G695" s="2" t="n">
        <f aca="true">EP*VLOOKUP('thong tin khach hang'!$E$10,$X$2:$Z$5,3,0)*OFFSET($S695,0,VLOOKUP('thong tin khach hang'!$E$10,$X$2:$Z$5,2,0))</f>
        <v>0</v>
      </c>
      <c r="H695" s="2" t="n">
        <f aca="false">F695*HLOOKUP(B695,Assumption!$A$10:$G$12,2,1)+G695*HLOOKUP(B695,Assumption!$A$10:$G$12,3,1)</f>
        <v>0</v>
      </c>
      <c r="I695" s="2" t="n">
        <f aca="false">F695+G695-H695</f>
        <v>0</v>
      </c>
      <c r="J695" s="32" t="n">
        <f aca="false">VLOOKUP(D695,Assumption!$O$3:$Q$103,IF('thong tin khach hang'!$B$3="Nam",2,3),0)/12*P695</f>
        <v>0</v>
      </c>
      <c r="K695" s="2" t="n">
        <v>20000</v>
      </c>
      <c r="L695" s="31" t="n">
        <f aca="false">ROUND($L$1*(E695+I695-J695-K695),0)</f>
        <v>3843637348</v>
      </c>
      <c r="M695" s="31" t="n">
        <f aca="false">E695+I695-J695-K695+L695</f>
        <v>683634672927.663</v>
      </c>
      <c r="N695" s="32" t="n">
        <f aca="false">HLOOKUP(ROUND(AVERAGE(M683:M694)/10^6,0),Assumption!$B$2:$E$3,2,1)*MAX((AVERAGE(M683:M694)-250*10^6),0)</f>
        <v>3814974207.27526</v>
      </c>
      <c r="O695" s="31" t="n">
        <f aca="false">M695+N695</f>
        <v>687449647134.938</v>
      </c>
      <c r="P695" s="31" t="n">
        <f aca="false">IF(A695=1,SA,MAX(0,SA-M694))</f>
        <v>0</v>
      </c>
      <c r="S695" s="2" t="n">
        <v>0</v>
      </c>
      <c r="T695" s="2" t="n">
        <v>0</v>
      </c>
      <c r="U695" s="2" t="n">
        <v>0</v>
      </c>
      <c r="V695" s="33" t="n">
        <v>1</v>
      </c>
    </row>
    <row r="696" customFormat="false" ht="15.75" hidden="false" customHeight="true" outlineLevel="0" collapsed="false">
      <c r="A696" s="2" t="n">
        <v>694</v>
      </c>
      <c r="B696" s="2" t="n">
        <v>58</v>
      </c>
      <c r="C696" s="2" t="n">
        <f aca="false">A696-(B696-1)*12</f>
        <v>10</v>
      </c>
      <c r="D696" s="2" t="n">
        <f aca="false">'thong tin khach hang'!$B$4+B696-1</f>
        <v>59</v>
      </c>
      <c r="E696" s="31" t="n">
        <f aca="false">IF(A696=1,0,O695)</f>
        <v>687449647134.938</v>
      </c>
      <c r="F696" s="2" t="n">
        <f aca="true">TP*VLOOKUP('thong tin khach hang'!$E$10,$X$2:$Z$5,3,0)*OFFSET($S696,0,VLOOKUP('thong tin khach hang'!$E$10,$X$2:$Z$5,2,0))</f>
        <v>0</v>
      </c>
      <c r="G696" s="2" t="n">
        <f aca="true">EP*VLOOKUP('thong tin khach hang'!$E$10,$X$2:$Z$5,3,0)*OFFSET($S696,0,VLOOKUP('thong tin khach hang'!$E$10,$X$2:$Z$5,2,0))</f>
        <v>0</v>
      </c>
      <c r="H696" s="2" t="n">
        <f aca="false">F696*HLOOKUP(B696,Assumption!$A$10:$G$12,2,1)+G696*HLOOKUP(B696,Assumption!$A$10:$G$12,3,1)</f>
        <v>0</v>
      </c>
      <c r="I696" s="2" t="n">
        <f aca="false">F696+G696-H696</f>
        <v>0</v>
      </c>
      <c r="J696" s="32" t="n">
        <f aca="false">VLOOKUP(D696,Assumption!$O$3:$Q$103,IF('thong tin khach hang'!$B$3="Nam",2,3),0)/12*P696</f>
        <v>0</v>
      </c>
      <c r="K696" s="2" t="n">
        <v>20000</v>
      </c>
      <c r="L696" s="31" t="n">
        <f aca="false">ROUND($L$1*(E696+I696-J696-K696),0)</f>
        <v>3886940138</v>
      </c>
      <c r="M696" s="31" t="n">
        <f aca="false">E696+I696-J696-K696+L696</f>
        <v>691336567272.938</v>
      </c>
      <c r="N696" s="32" t="n">
        <f aca="false">HLOOKUP(ROUND(AVERAGE(M684:M695)/10^6,0),Assumption!$B$2:$E$3,2,1)*MAX((AVERAGE(M684:M695)-250*10^6),0)</f>
        <v>3857999321.0853</v>
      </c>
      <c r="O696" s="31" t="n">
        <f aca="false">M696+N696</f>
        <v>695194566594.024</v>
      </c>
      <c r="P696" s="31" t="n">
        <f aca="false">IF(A696=1,SA,MAX(0,SA-M695))</f>
        <v>0</v>
      </c>
      <c r="S696" s="2" t="n">
        <v>0</v>
      </c>
      <c r="T696" s="2" t="n">
        <v>0</v>
      </c>
      <c r="U696" s="2" t="n">
        <v>1</v>
      </c>
      <c r="V696" s="33" t="n">
        <v>1</v>
      </c>
    </row>
    <row r="697" customFormat="false" ht="15.75" hidden="false" customHeight="true" outlineLevel="0" collapsed="false">
      <c r="A697" s="2" t="n">
        <v>695</v>
      </c>
      <c r="B697" s="2" t="n">
        <v>58</v>
      </c>
      <c r="C697" s="2" t="n">
        <f aca="false">A697-(B697-1)*12</f>
        <v>11</v>
      </c>
      <c r="D697" s="2" t="n">
        <f aca="false">'thong tin khach hang'!$B$4+B697-1</f>
        <v>59</v>
      </c>
      <c r="E697" s="31" t="n">
        <f aca="false">IF(A697=1,0,O696)</f>
        <v>695194566594.024</v>
      </c>
      <c r="F697" s="2" t="n">
        <f aca="true">TP*VLOOKUP('thong tin khach hang'!$E$10,$X$2:$Z$5,3,0)*OFFSET($S697,0,VLOOKUP('thong tin khach hang'!$E$10,$X$2:$Z$5,2,0))</f>
        <v>0</v>
      </c>
      <c r="G697" s="2" t="n">
        <f aca="true">EP*VLOOKUP('thong tin khach hang'!$E$10,$X$2:$Z$5,3,0)*OFFSET($S697,0,VLOOKUP('thong tin khach hang'!$E$10,$X$2:$Z$5,2,0))</f>
        <v>0</v>
      </c>
      <c r="H697" s="2" t="n">
        <f aca="false">F697*HLOOKUP(B697,Assumption!$A$10:$G$12,2,1)+G697*HLOOKUP(B697,Assumption!$A$10:$G$12,3,1)</f>
        <v>0</v>
      </c>
      <c r="I697" s="2" t="n">
        <f aca="false">F697+G697-H697</f>
        <v>0</v>
      </c>
      <c r="J697" s="32" t="n">
        <f aca="false">VLOOKUP(D697,Assumption!$O$3:$Q$103,IF('thong tin khach hang'!$B$3="Nam",2,3),0)/12*P697</f>
        <v>0</v>
      </c>
      <c r="K697" s="2" t="n">
        <v>20000</v>
      </c>
      <c r="L697" s="31" t="n">
        <f aca="false">ROUND($L$1*(E697+I697-J697-K697),0)</f>
        <v>3930731039</v>
      </c>
      <c r="M697" s="31" t="n">
        <f aca="false">E697+I697-J697-K697+L697</f>
        <v>699125277633.023</v>
      </c>
      <c r="N697" s="32" t="n">
        <f aca="false">HLOOKUP(ROUND(AVERAGE(M685:M696)/10^6,0),Assumption!$B$2:$E$3,2,1)*MAX((AVERAGE(M685:M696)-250*10^6),0)</f>
        <v>3901509259.52624</v>
      </c>
      <c r="O697" s="31" t="n">
        <f aca="false">M697+N697</f>
        <v>703026786892.55</v>
      </c>
      <c r="P697" s="31" t="n">
        <f aca="false">IF(A697=1,SA,MAX(0,SA-M696))</f>
        <v>0</v>
      </c>
      <c r="S697" s="2" t="n">
        <v>0</v>
      </c>
      <c r="T697" s="2" t="n">
        <v>0</v>
      </c>
      <c r="U697" s="2" t="n">
        <v>0</v>
      </c>
      <c r="V697" s="33" t="n">
        <v>1</v>
      </c>
    </row>
    <row r="698" customFormat="false" ht="15.75" hidden="false" customHeight="true" outlineLevel="0" collapsed="false">
      <c r="A698" s="2" t="n">
        <v>696</v>
      </c>
      <c r="B698" s="2" t="n">
        <v>58</v>
      </c>
      <c r="C698" s="2" t="n">
        <f aca="false">A698-(B698-1)*12</f>
        <v>12</v>
      </c>
      <c r="D698" s="2" t="n">
        <f aca="false">'thong tin khach hang'!$B$4+B698-1</f>
        <v>59</v>
      </c>
      <c r="E698" s="31" t="n">
        <f aca="false">IF(A698=1,0,O697)</f>
        <v>703026786892.55</v>
      </c>
      <c r="F698" s="2" t="n">
        <f aca="true">TP*VLOOKUP('thong tin khach hang'!$E$10,$X$2:$Z$5,3,0)*OFFSET($S698,0,VLOOKUP('thong tin khach hang'!$E$10,$X$2:$Z$5,2,0))</f>
        <v>0</v>
      </c>
      <c r="G698" s="2" t="n">
        <f aca="true">EP*VLOOKUP('thong tin khach hang'!$E$10,$X$2:$Z$5,3,0)*OFFSET($S698,0,VLOOKUP('thong tin khach hang'!$E$10,$X$2:$Z$5,2,0))</f>
        <v>0</v>
      </c>
      <c r="H698" s="2" t="n">
        <f aca="false">F698*HLOOKUP(B698,Assumption!$A$10:$G$12,2,1)+G698*HLOOKUP(B698,Assumption!$A$10:$G$12,3,1)</f>
        <v>0</v>
      </c>
      <c r="I698" s="2" t="n">
        <f aca="false">F698+G698-H698</f>
        <v>0</v>
      </c>
      <c r="J698" s="32" t="n">
        <f aca="false">VLOOKUP(D698,Assumption!$O$3:$Q$103,IF('thong tin khach hang'!$B$3="Nam",2,3),0)/12*P698</f>
        <v>0</v>
      </c>
      <c r="K698" s="2" t="n">
        <v>20000</v>
      </c>
      <c r="L698" s="31" t="n">
        <f aca="false">ROUND($L$1*(E698+I698-J698-K698),0)</f>
        <v>3975015551</v>
      </c>
      <c r="M698" s="31" t="n">
        <f aca="false">E698+I698-J698-K698+L698</f>
        <v>707001782443.55</v>
      </c>
      <c r="N698" s="32" t="n">
        <f aca="false">HLOOKUP(ROUND(AVERAGE(M686:M697)/10^6,0),Assumption!$B$2:$E$3,2,1)*MAX((AVERAGE(M686:M697)-250*10^6),0)</f>
        <v>3945509485.80076</v>
      </c>
      <c r="O698" s="31" t="n">
        <f aca="false">M698+N698</f>
        <v>710947291929.35</v>
      </c>
      <c r="P698" s="31" t="n">
        <f aca="false">IF(A698=1,SA,MAX(0,SA-M697))</f>
        <v>0</v>
      </c>
      <c r="S698" s="2" t="n">
        <v>0</v>
      </c>
      <c r="T698" s="2" t="n">
        <v>0</v>
      </c>
      <c r="U698" s="2" t="n">
        <v>0</v>
      </c>
      <c r="V698" s="33" t="n">
        <v>1</v>
      </c>
    </row>
    <row r="699" customFormat="false" ht="15.75" hidden="false" customHeight="true" outlineLevel="0" collapsed="false">
      <c r="A699" s="2" t="n">
        <v>697</v>
      </c>
      <c r="B699" s="2" t="n">
        <v>59</v>
      </c>
      <c r="C699" s="2" t="n">
        <f aca="false">A699-(B699-1)*12</f>
        <v>1</v>
      </c>
      <c r="D699" s="2" t="n">
        <f aca="false">'thong tin khach hang'!$B$4+B699-1</f>
        <v>60</v>
      </c>
      <c r="E699" s="31" t="n">
        <f aca="false">IF(A699=1,0,O698)</f>
        <v>710947291929.35</v>
      </c>
      <c r="F699" s="2" t="n">
        <f aca="true">TP*VLOOKUP('thong tin khach hang'!$E$10,$X$2:$Z$5,3,0)*OFFSET($S699,0,VLOOKUP('thong tin khach hang'!$E$10,$X$2:$Z$5,2,0))</f>
        <v>30000000</v>
      </c>
      <c r="G699" s="2" t="n">
        <f aca="true">EP*VLOOKUP('thong tin khach hang'!$E$10,$X$2:$Z$5,3,0)*OFFSET($S699,0,VLOOKUP('thong tin khach hang'!$E$10,$X$2:$Z$5,2,0))</f>
        <v>30000000</v>
      </c>
      <c r="H699" s="2" t="n">
        <f aca="false">F699*HLOOKUP(B699,Assumption!$A$10:$G$12,2,1)+G699*HLOOKUP(B699,Assumption!$A$10:$G$12,3,1)</f>
        <v>1500000</v>
      </c>
      <c r="I699" s="2" t="n">
        <f aca="false">F699+G699-H699</f>
        <v>58500000</v>
      </c>
      <c r="J699" s="32" t="n">
        <f aca="false">VLOOKUP(D699,Assumption!$O$3:$Q$103,IF('thong tin khach hang'!$B$3="Nam",2,3),0)/12*P699</f>
        <v>0</v>
      </c>
      <c r="K699" s="2" t="n">
        <v>20000</v>
      </c>
      <c r="L699" s="31" t="n">
        <f aca="false">ROUND($L$1*(E699+I699-J699-K699),0)</f>
        <v>4020130006</v>
      </c>
      <c r="M699" s="31" t="n">
        <f aca="false">E699+I699-J699-K699+L699</f>
        <v>715025901935.351</v>
      </c>
      <c r="N699" s="32" t="n">
        <f aca="false">HLOOKUP(ROUND(AVERAGE(M687:M698)/10^6,0),Assumption!$B$2:$E$3,2,1)*MAX((AVERAGE(M687:M698)-250*10^6),0)</f>
        <v>3990005524.67347</v>
      </c>
      <c r="O699" s="31" t="n">
        <f aca="false">M699+N699</f>
        <v>719015907460.024</v>
      </c>
      <c r="P699" s="31" t="n">
        <f aca="false">IF(A699=1,SA,MAX(0,SA-M698))</f>
        <v>0</v>
      </c>
      <c r="S699" s="2" t="n">
        <v>1</v>
      </c>
      <c r="T699" s="2" t="n">
        <v>1</v>
      </c>
      <c r="U699" s="2" t="n">
        <v>1</v>
      </c>
      <c r="V699" s="33" t="n">
        <v>1</v>
      </c>
    </row>
    <row r="700" customFormat="false" ht="15.75" hidden="false" customHeight="true" outlineLevel="0" collapsed="false">
      <c r="A700" s="2" t="n">
        <v>698</v>
      </c>
      <c r="B700" s="2" t="n">
        <v>59</v>
      </c>
      <c r="C700" s="2" t="n">
        <f aca="false">A700-(B700-1)*12</f>
        <v>2</v>
      </c>
      <c r="D700" s="2" t="n">
        <f aca="false">'thong tin khach hang'!$B$4+B700-1</f>
        <v>60</v>
      </c>
      <c r="E700" s="31" t="n">
        <f aca="false">IF(A700=1,0,O699)</f>
        <v>719015907460.024</v>
      </c>
      <c r="F700" s="2" t="n">
        <f aca="true">TP*VLOOKUP('thong tin khach hang'!$E$10,$X$2:$Z$5,3,0)*OFFSET($S700,0,VLOOKUP('thong tin khach hang'!$E$10,$X$2:$Z$5,2,0))</f>
        <v>0</v>
      </c>
      <c r="G700" s="2" t="n">
        <f aca="true">EP*VLOOKUP('thong tin khach hang'!$E$10,$X$2:$Z$5,3,0)*OFFSET($S700,0,VLOOKUP('thong tin khach hang'!$E$10,$X$2:$Z$5,2,0))</f>
        <v>0</v>
      </c>
      <c r="H700" s="2" t="n">
        <f aca="false">F700*HLOOKUP(B700,Assumption!$A$10:$G$12,2,1)+G700*HLOOKUP(B700,Assumption!$A$10:$G$12,3,1)</f>
        <v>0</v>
      </c>
      <c r="I700" s="2" t="n">
        <f aca="false">F700+G700-H700</f>
        <v>0</v>
      </c>
      <c r="J700" s="32" t="n">
        <f aca="false">VLOOKUP(D700,Assumption!$O$3:$Q$103,IF('thong tin khach hang'!$B$3="Nam",2,3),0)/12*P700</f>
        <v>0</v>
      </c>
      <c r="K700" s="2" t="n">
        <v>20000</v>
      </c>
      <c r="L700" s="31" t="n">
        <f aca="false">ROUND($L$1*(E700+I700-J700-K700),0)</f>
        <v>4065420364</v>
      </c>
      <c r="M700" s="31" t="n">
        <f aca="false">E700+I700-J700-K700+L700</f>
        <v>723081307824.024</v>
      </c>
      <c r="N700" s="32" t="n">
        <f aca="false">HLOOKUP(ROUND(AVERAGE(M688:M699)/10^6,0),Assumption!$B$2:$E$3,2,1)*MAX((AVERAGE(M688:M699)-250*10^6),0)</f>
        <v>4035002963.16407</v>
      </c>
      <c r="O700" s="31" t="n">
        <f aca="false">M700+N700</f>
        <v>727116310787.188</v>
      </c>
      <c r="P700" s="31" t="n">
        <f aca="false">IF(A700=1,SA,MAX(0,SA-M699))</f>
        <v>0</v>
      </c>
      <c r="S700" s="2" t="n">
        <v>0</v>
      </c>
      <c r="T700" s="2" t="n">
        <v>0</v>
      </c>
      <c r="U700" s="2" t="n">
        <v>0</v>
      </c>
      <c r="V700" s="33" t="n">
        <v>1</v>
      </c>
    </row>
    <row r="701" customFormat="false" ht="15.75" hidden="false" customHeight="true" outlineLevel="0" collapsed="false">
      <c r="A701" s="2" t="n">
        <v>699</v>
      </c>
      <c r="B701" s="2" t="n">
        <v>59</v>
      </c>
      <c r="C701" s="2" t="n">
        <f aca="false">A701-(B701-1)*12</f>
        <v>3</v>
      </c>
      <c r="D701" s="2" t="n">
        <f aca="false">'thong tin khach hang'!$B$4+B701-1</f>
        <v>60</v>
      </c>
      <c r="E701" s="31" t="n">
        <f aca="false">IF(A701=1,0,O700)</f>
        <v>727116310787.188</v>
      </c>
      <c r="F701" s="2" t="n">
        <f aca="true">TP*VLOOKUP('thong tin khach hang'!$E$10,$X$2:$Z$5,3,0)*OFFSET($S701,0,VLOOKUP('thong tin khach hang'!$E$10,$X$2:$Z$5,2,0))</f>
        <v>0</v>
      </c>
      <c r="G701" s="2" t="n">
        <f aca="true">EP*VLOOKUP('thong tin khach hang'!$E$10,$X$2:$Z$5,3,0)*OFFSET($S701,0,VLOOKUP('thong tin khach hang'!$E$10,$X$2:$Z$5,2,0))</f>
        <v>0</v>
      </c>
      <c r="H701" s="2" t="n">
        <f aca="false">F701*HLOOKUP(B701,Assumption!$A$10:$G$12,2,1)+G701*HLOOKUP(B701,Assumption!$A$10:$G$12,3,1)</f>
        <v>0</v>
      </c>
      <c r="I701" s="2" t="n">
        <f aca="false">F701+G701-H701</f>
        <v>0</v>
      </c>
      <c r="J701" s="32" t="n">
        <f aca="false">VLOOKUP(D701,Assumption!$O$3:$Q$103,IF('thong tin khach hang'!$B$3="Nam",2,3),0)/12*P701</f>
        <v>0</v>
      </c>
      <c r="K701" s="2" t="n">
        <v>20000</v>
      </c>
      <c r="L701" s="31" t="n">
        <f aca="false">ROUND($L$1*(E701+I701-J701-K701),0)</f>
        <v>4111221222</v>
      </c>
      <c r="M701" s="31" t="n">
        <f aca="false">E701+I701-J701-K701+L701</f>
        <v>731227512009.188</v>
      </c>
      <c r="N701" s="32" t="n">
        <f aca="false">HLOOKUP(ROUND(AVERAGE(M689:M700)/10^6,0),Assumption!$B$2:$E$3,2,1)*MAX((AVERAGE(M689:M700)-250*10^6),0)</f>
        <v>4080507451.24939</v>
      </c>
      <c r="O701" s="31" t="n">
        <f aca="false">M701+N701</f>
        <v>735308019460.437</v>
      </c>
      <c r="P701" s="31" t="n">
        <f aca="false">IF(A701=1,SA,MAX(0,SA-M700))</f>
        <v>0</v>
      </c>
      <c r="S701" s="2" t="n">
        <v>0</v>
      </c>
      <c r="T701" s="2" t="n">
        <v>0</v>
      </c>
      <c r="U701" s="2" t="n">
        <v>0</v>
      </c>
      <c r="V701" s="33" t="n">
        <v>1</v>
      </c>
    </row>
    <row r="702" customFormat="false" ht="15.75" hidden="false" customHeight="true" outlineLevel="0" collapsed="false">
      <c r="A702" s="2" t="n">
        <v>700</v>
      </c>
      <c r="B702" s="2" t="n">
        <v>59</v>
      </c>
      <c r="C702" s="2" t="n">
        <f aca="false">A702-(B702-1)*12</f>
        <v>4</v>
      </c>
      <c r="D702" s="2" t="n">
        <f aca="false">'thong tin khach hang'!$B$4+B702-1</f>
        <v>60</v>
      </c>
      <c r="E702" s="31" t="n">
        <f aca="false">IF(A702=1,0,O701)</f>
        <v>735308019460.437</v>
      </c>
      <c r="F702" s="2" t="n">
        <f aca="true">TP*VLOOKUP('thong tin khach hang'!$E$10,$X$2:$Z$5,3,0)*OFFSET($S702,0,VLOOKUP('thong tin khach hang'!$E$10,$X$2:$Z$5,2,0))</f>
        <v>0</v>
      </c>
      <c r="G702" s="2" t="n">
        <f aca="true">EP*VLOOKUP('thong tin khach hang'!$E$10,$X$2:$Z$5,3,0)*OFFSET($S702,0,VLOOKUP('thong tin khach hang'!$E$10,$X$2:$Z$5,2,0))</f>
        <v>0</v>
      </c>
      <c r="H702" s="2" t="n">
        <f aca="false">F702*HLOOKUP(B702,Assumption!$A$10:$G$12,2,1)+G702*HLOOKUP(B702,Assumption!$A$10:$G$12,3,1)</f>
        <v>0</v>
      </c>
      <c r="I702" s="2" t="n">
        <f aca="false">F702+G702-H702</f>
        <v>0</v>
      </c>
      <c r="J702" s="32" t="n">
        <f aca="false">VLOOKUP(D702,Assumption!$O$3:$Q$103,IF('thong tin khach hang'!$B$3="Nam",2,3),0)/12*P702</f>
        <v>0</v>
      </c>
      <c r="K702" s="2" t="n">
        <v>20000</v>
      </c>
      <c r="L702" s="31" t="n">
        <f aca="false">ROUND($L$1*(E702+I702-J702-K702),0)</f>
        <v>4157538333</v>
      </c>
      <c r="M702" s="31" t="n">
        <f aca="false">E702+I702-J702-K702+L702</f>
        <v>739465537793.437</v>
      </c>
      <c r="N702" s="32" t="n">
        <f aca="false">HLOOKUP(ROUND(AVERAGE(M690:M701)/10^6,0),Assumption!$B$2:$E$3,2,1)*MAX((AVERAGE(M690:M701)-250*10^6),0)</f>
        <v>4126524702.57192</v>
      </c>
      <c r="O702" s="31" t="n">
        <f aca="false">M702+N702</f>
        <v>743592062496.009</v>
      </c>
      <c r="P702" s="31" t="n">
        <f aca="false">IF(A702=1,SA,MAX(0,SA-M701))</f>
        <v>0</v>
      </c>
      <c r="S702" s="2" t="n">
        <v>0</v>
      </c>
      <c r="T702" s="2" t="n">
        <v>0</v>
      </c>
      <c r="U702" s="2" t="n">
        <v>1</v>
      </c>
      <c r="V702" s="33" t="n">
        <v>1</v>
      </c>
    </row>
    <row r="703" customFormat="false" ht="15.75" hidden="false" customHeight="true" outlineLevel="0" collapsed="false">
      <c r="A703" s="2" t="n">
        <v>701</v>
      </c>
      <c r="B703" s="2" t="n">
        <v>59</v>
      </c>
      <c r="C703" s="2" t="n">
        <f aca="false">A703-(B703-1)*12</f>
        <v>5</v>
      </c>
      <c r="D703" s="2" t="n">
        <f aca="false">'thong tin khach hang'!$B$4+B703-1</f>
        <v>60</v>
      </c>
      <c r="E703" s="31" t="n">
        <f aca="false">IF(A703=1,0,O702)</f>
        <v>743592062496.009</v>
      </c>
      <c r="F703" s="2" t="n">
        <f aca="true">TP*VLOOKUP('thong tin khach hang'!$E$10,$X$2:$Z$5,3,0)*OFFSET($S703,0,VLOOKUP('thong tin khach hang'!$E$10,$X$2:$Z$5,2,0))</f>
        <v>0</v>
      </c>
      <c r="G703" s="2" t="n">
        <f aca="true">EP*VLOOKUP('thong tin khach hang'!$E$10,$X$2:$Z$5,3,0)*OFFSET($S703,0,VLOOKUP('thong tin khach hang'!$E$10,$X$2:$Z$5,2,0))</f>
        <v>0</v>
      </c>
      <c r="H703" s="2" t="n">
        <f aca="false">F703*HLOOKUP(B703,Assumption!$A$10:$G$12,2,1)+G703*HLOOKUP(B703,Assumption!$A$10:$G$12,3,1)</f>
        <v>0</v>
      </c>
      <c r="I703" s="2" t="n">
        <f aca="false">F703+G703-H703</f>
        <v>0</v>
      </c>
      <c r="J703" s="32" t="n">
        <f aca="false">VLOOKUP(D703,Assumption!$O$3:$Q$103,IF('thong tin khach hang'!$B$3="Nam",2,3),0)/12*P703</f>
        <v>0</v>
      </c>
      <c r="K703" s="2" t="n">
        <v>20000</v>
      </c>
      <c r="L703" s="31" t="n">
        <f aca="false">ROUND($L$1*(E703+I703-J703-K703),0)</f>
        <v>4204377517</v>
      </c>
      <c r="M703" s="31" t="n">
        <f aca="false">E703+I703-J703-K703+L703</f>
        <v>747796420013.009</v>
      </c>
      <c r="N703" s="32" t="n">
        <f aca="false">HLOOKUP(ROUND(AVERAGE(M691:M702)/10^6,0),Assumption!$B$2:$E$3,2,1)*MAX((AVERAGE(M691:M702)-250*10^6),0)</f>
        <v>4173060495.15767</v>
      </c>
      <c r="O703" s="31" t="n">
        <f aca="false">M703+N703</f>
        <v>751969480508.167</v>
      </c>
      <c r="P703" s="31" t="n">
        <f aca="false">IF(A703=1,SA,MAX(0,SA-M702))</f>
        <v>0</v>
      </c>
      <c r="S703" s="2" t="n">
        <v>0</v>
      </c>
      <c r="T703" s="2" t="n">
        <v>0</v>
      </c>
      <c r="U703" s="2" t="n">
        <v>0</v>
      </c>
      <c r="V703" s="33" t="n">
        <v>1</v>
      </c>
    </row>
    <row r="704" customFormat="false" ht="15.75" hidden="false" customHeight="true" outlineLevel="0" collapsed="false">
      <c r="A704" s="2" t="n">
        <v>702</v>
      </c>
      <c r="B704" s="2" t="n">
        <v>59</v>
      </c>
      <c r="C704" s="2" t="n">
        <f aca="false">A704-(B704-1)*12</f>
        <v>6</v>
      </c>
      <c r="D704" s="2" t="n">
        <f aca="false">'thong tin khach hang'!$B$4+B704-1</f>
        <v>60</v>
      </c>
      <c r="E704" s="31" t="n">
        <f aca="false">IF(A704=1,0,O703)</f>
        <v>751969480508.167</v>
      </c>
      <c r="F704" s="2" t="n">
        <f aca="true">TP*VLOOKUP('thong tin khach hang'!$E$10,$X$2:$Z$5,3,0)*OFFSET($S704,0,VLOOKUP('thong tin khach hang'!$E$10,$X$2:$Z$5,2,0))</f>
        <v>0</v>
      </c>
      <c r="G704" s="2" t="n">
        <f aca="true">EP*VLOOKUP('thong tin khach hang'!$E$10,$X$2:$Z$5,3,0)*OFFSET($S704,0,VLOOKUP('thong tin khach hang'!$E$10,$X$2:$Z$5,2,0))</f>
        <v>0</v>
      </c>
      <c r="H704" s="2" t="n">
        <f aca="false">F704*HLOOKUP(B704,Assumption!$A$10:$G$12,2,1)+G704*HLOOKUP(B704,Assumption!$A$10:$G$12,3,1)</f>
        <v>0</v>
      </c>
      <c r="I704" s="2" t="n">
        <f aca="false">F704+G704-H704</f>
        <v>0</v>
      </c>
      <c r="J704" s="32" t="n">
        <f aca="false">VLOOKUP(D704,Assumption!$O$3:$Q$103,IF('thong tin khach hang'!$B$3="Nam",2,3),0)/12*P704</f>
        <v>0</v>
      </c>
      <c r="K704" s="2" t="n">
        <v>20000</v>
      </c>
      <c r="L704" s="31" t="n">
        <f aca="false">ROUND($L$1*(E704+I704-J704-K704),0)</f>
        <v>4251744657</v>
      </c>
      <c r="M704" s="31" t="n">
        <f aca="false">E704+I704-J704-K704+L704</f>
        <v>756221205165.167</v>
      </c>
      <c r="N704" s="32" t="n">
        <f aca="false">HLOOKUP(ROUND(AVERAGE(M692:M703)/10^6,0),Assumption!$B$2:$E$3,2,1)*MAX((AVERAGE(M692:M703)-250*10^6),0)</f>
        <v>4220120672.14266</v>
      </c>
      <c r="O704" s="31" t="n">
        <f aca="false">M704+N704</f>
        <v>760441325837.31</v>
      </c>
      <c r="P704" s="31" t="n">
        <f aca="false">IF(A704=1,SA,MAX(0,SA-M703))</f>
        <v>0</v>
      </c>
      <c r="S704" s="2" t="n">
        <v>0</v>
      </c>
      <c r="T704" s="2" t="n">
        <v>0</v>
      </c>
      <c r="U704" s="2" t="n">
        <v>0</v>
      </c>
      <c r="V704" s="33" t="n">
        <v>1</v>
      </c>
    </row>
    <row r="705" customFormat="false" ht="15.75" hidden="false" customHeight="true" outlineLevel="0" collapsed="false">
      <c r="A705" s="2" t="n">
        <v>703</v>
      </c>
      <c r="B705" s="2" t="n">
        <v>59</v>
      </c>
      <c r="C705" s="2" t="n">
        <f aca="false">A705-(B705-1)*12</f>
        <v>7</v>
      </c>
      <c r="D705" s="2" t="n">
        <f aca="false">'thong tin khach hang'!$B$4+B705-1</f>
        <v>60</v>
      </c>
      <c r="E705" s="31" t="n">
        <f aca="false">IF(A705=1,0,O704)</f>
        <v>760441325837.31</v>
      </c>
      <c r="F705" s="2" t="n">
        <f aca="true">TP*VLOOKUP('thong tin khach hang'!$E$10,$X$2:$Z$5,3,0)*OFFSET($S705,0,VLOOKUP('thong tin khach hang'!$E$10,$X$2:$Z$5,2,0))</f>
        <v>0</v>
      </c>
      <c r="G705" s="2" t="n">
        <f aca="true">EP*VLOOKUP('thong tin khach hang'!$E$10,$X$2:$Z$5,3,0)*OFFSET($S705,0,VLOOKUP('thong tin khach hang'!$E$10,$X$2:$Z$5,2,0))</f>
        <v>0</v>
      </c>
      <c r="H705" s="2" t="n">
        <f aca="false">F705*HLOOKUP(B705,Assumption!$A$10:$G$12,2,1)+G705*HLOOKUP(B705,Assumption!$A$10:$G$12,3,1)</f>
        <v>0</v>
      </c>
      <c r="I705" s="2" t="n">
        <f aca="false">F705+G705-H705</f>
        <v>0</v>
      </c>
      <c r="J705" s="32" t="n">
        <f aca="false">VLOOKUP(D705,Assumption!$O$3:$Q$103,IF('thong tin khach hang'!$B$3="Nam",2,3),0)/12*P705</f>
        <v>0</v>
      </c>
      <c r="K705" s="2" t="n">
        <v>20000</v>
      </c>
      <c r="L705" s="31" t="n">
        <f aca="false">ROUND($L$1*(E705+I705-J705-K705),0)</f>
        <v>4299645702</v>
      </c>
      <c r="M705" s="31" t="n">
        <f aca="false">E705+I705-J705-K705+L705</f>
        <v>764740951539.31</v>
      </c>
      <c r="N705" s="32" t="n">
        <f aca="false">HLOOKUP(ROUND(AVERAGE(M693:M704)/10^6,0),Assumption!$B$2:$E$3,2,1)*MAX((AVERAGE(M693:M704)-250*10^6),0)</f>
        <v>4267711142.50585</v>
      </c>
      <c r="O705" s="31" t="n">
        <f aca="false">M705+N705</f>
        <v>769008662681.816</v>
      </c>
      <c r="P705" s="31" t="n">
        <f aca="false">IF(A705=1,SA,MAX(0,SA-M704))</f>
        <v>0</v>
      </c>
      <c r="S705" s="2" t="n">
        <v>0</v>
      </c>
      <c r="T705" s="2" t="n">
        <v>1</v>
      </c>
      <c r="U705" s="2" t="n">
        <v>1</v>
      </c>
      <c r="V705" s="33" t="n">
        <v>1</v>
      </c>
    </row>
    <row r="706" customFormat="false" ht="15.75" hidden="false" customHeight="true" outlineLevel="0" collapsed="false">
      <c r="A706" s="2" t="n">
        <v>704</v>
      </c>
      <c r="B706" s="2" t="n">
        <v>59</v>
      </c>
      <c r="C706" s="2" t="n">
        <f aca="false">A706-(B706-1)*12</f>
        <v>8</v>
      </c>
      <c r="D706" s="2" t="n">
        <f aca="false">'thong tin khach hang'!$B$4+B706-1</f>
        <v>60</v>
      </c>
      <c r="E706" s="31" t="n">
        <f aca="false">IF(A706=1,0,O705)</f>
        <v>769008662681.816</v>
      </c>
      <c r="F706" s="2" t="n">
        <f aca="true">TP*VLOOKUP('thong tin khach hang'!$E$10,$X$2:$Z$5,3,0)*OFFSET($S706,0,VLOOKUP('thong tin khach hang'!$E$10,$X$2:$Z$5,2,0))</f>
        <v>0</v>
      </c>
      <c r="G706" s="2" t="n">
        <f aca="true">EP*VLOOKUP('thong tin khach hang'!$E$10,$X$2:$Z$5,3,0)*OFFSET($S706,0,VLOOKUP('thong tin khach hang'!$E$10,$X$2:$Z$5,2,0))</f>
        <v>0</v>
      </c>
      <c r="H706" s="2" t="n">
        <f aca="false">F706*HLOOKUP(B706,Assumption!$A$10:$G$12,2,1)+G706*HLOOKUP(B706,Assumption!$A$10:$G$12,3,1)</f>
        <v>0</v>
      </c>
      <c r="I706" s="2" t="n">
        <f aca="false">F706+G706-H706</f>
        <v>0</v>
      </c>
      <c r="J706" s="32" t="n">
        <f aca="false">VLOOKUP(D706,Assumption!$O$3:$Q$103,IF('thong tin khach hang'!$B$3="Nam",2,3),0)/12*P706</f>
        <v>0</v>
      </c>
      <c r="K706" s="2" t="n">
        <v>20000</v>
      </c>
      <c r="L706" s="31" t="n">
        <f aca="false">ROUND($L$1*(E706+I706-J706-K706),0)</f>
        <v>4348086670</v>
      </c>
      <c r="M706" s="31" t="n">
        <f aca="false">E706+I706-J706-K706+L706</f>
        <v>773356729351.816</v>
      </c>
      <c r="N706" s="32" t="n">
        <f aca="false">HLOOKUP(ROUND(AVERAGE(M694:M705)/10^6,0),Assumption!$B$2:$E$3,2,1)*MAX((AVERAGE(M694:M705)-250*10^6),0)</f>
        <v>4315837881.81028</v>
      </c>
      <c r="O706" s="31" t="n">
        <f aca="false">M706+N706</f>
        <v>777672567233.626</v>
      </c>
      <c r="P706" s="31" t="n">
        <f aca="false">IF(A706=1,SA,MAX(0,SA-M705))</f>
        <v>0</v>
      </c>
      <c r="S706" s="2" t="n">
        <v>0</v>
      </c>
      <c r="T706" s="2" t="n">
        <v>0</v>
      </c>
      <c r="U706" s="2" t="n">
        <v>0</v>
      </c>
      <c r="V706" s="33" t="n">
        <v>1</v>
      </c>
    </row>
    <row r="707" customFormat="false" ht="15.75" hidden="false" customHeight="true" outlineLevel="0" collapsed="false">
      <c r="A707" s="2" t="n">
        <v>705</v>
      </c>
      <c r="B707" s="2" t="n">
        <v>59</v>
      </c>
      <c r="C707" s="2" t="n">
        <f aca="false">A707-(B707-1)*12</f>
        <v>9</v>
      </c>
      <c r="D707" s="2" t="n">
        <f aca="false">'thong tin khach hang'!$B$4+B707-1</f>
        <v>60</v>
      </c>
      <c r="E707" s="31" t="n">
        <f aca="false">IF(A707=1,0,O706)</f>
        <v>777672567233.626</v>
      </c>
      <c r="F707" s="2" t="n">
        <f aca="true">TP*VLOOKUP('thong tin khach hang'!$E$10,$X$2:$Z$5,3,0)*OFFSET($S707,0,VLOOKUP('thong tin khach hang'!$E$10,$X$2:$Z$5,2,0))</f>
        <v>0</v>
      </c>
      <c r="G707" s="2" t="n">
        <f aca="true">EP*VLOOKUP('thong tin khach hang'!$E$10,$X$2:$Z$5,3,0)*OFFSET($S707,0,VLOOKUP('thong tin khach hang'!$E$10,$X$2:$Z$5,2,0))</f>
        <v>0</v>
      </c>
      <c r="H707" s="2" t="n">
        <f aca="false">F707*HLOOKUP(B707,Assumption!$A$10:$G$12,2,1)+G707*HLOOKUP(B707,Assumption!$A$10:$G$12,3,1)</f>
        <v>0</v>
      </c>
      <c r="I707" s="2" t="n">
        <f aca="false">F707+G707-H707</f>
        <v>0</v>
      </c>
      <c r="J707" s="32" t="n">
        <f aca="false">VLOOKUP(D707,Assumption!$O$3:$Q$103,IF('thong tin khach hang'!$B$3="Nam",2,3),0)/12*P707</f>
        <v>0</v>
      </c>
      <c r="K707" s="2" t="n">
        <v>20000</v>
      </c>
      <c r="L707" s="31" t="n">
        <f aca="false">ROUND($L$1*(E707+I707-J707-K707),0)</f>
        <v>4397073646</v>
      </c>
      <c r="M707" s="31" t="n">
        <f aca="false">E707+I707-J707-K707+L707</f>
        <v>782069620879.626</v>
      </c>
      <c r="N707" s="32" t="n">
        <f aca="false">HLOOKUP(ROUND(AVERAGE(M695:M706)/10^6,0),Assumption!$B$2:$E$3,2,1)*MAX((AVERAGE(M695:M706)-250*10^6),0)</f>
        <v>4364506932.95424</v>
      </c>
      <c r="O707" s="31" t="n">
        <f aca="false">M707+N707</f>
        <v>786434127812.58</v>
      </c>
      <c r="P707" s="31" t="n">
        <f aca="false">IF(A707=1,SA,MAX(0,SA-M706))</f>
        <v>0</v>
      </c>
      <c r="S707" s="2" t="n">
        <v>0</v>
      </c>
      <c r="T707" s="2" t="n">
        <v>0</v>
      </c>
      <c r="U707" s="2" t="n">
        <v>0</v>
      </c>
      <c r="V707" s="33" t="n">
        <v>1</v>
      </c>
    </row>
    <row r="708" customFormat="false" ht="15.75" hidden="false" customHeight="true" outlineLevel="0" collapsed="false">
      <c r="A708" s="2" t="n">
        <v>706</v>
      </c>
      <c r="B708" s="2" t="n">
        <v>59</v>
      </c>
      <c r="C708" s="2" t="n">
        <f aca="false">A708-(B708-1)*12</f>
        <v>10</v>
      </c>
      <c r="D708" s="2" t="n">
        <f aca="false">'thong tin khach hang'!$B$4+B708-1</f>
        <v>60</v>
      </c>
      <c r="E708" s="31" t="n">
        <f aca="false">IF(A708=1,0,O707)</f>
        <v>786434127812.58</v>
      </c>
      <c r="F708" s="2" t="n">
        <f aca="true">TP*VLOOKUP('thong tin khach hang'!$E$10,$X$2:$Z$5,3,0)*OFFSET($S708,0,VLOOKUP('thong tin khach hang'!$E$10,$X$2:$Z$5,2,0))</f>
        <v>0</v>
      </c>
      <c r="G708" s="2" t="n">
        <f aca="true">EP*VLOOKUP('thong tin khach hang'!$E$10,$X$2:$Z$5,3,0)*OFFSET($S708,0,VLOOKUP('thong tin khach hang'!$E$10,$X$2:$Z$5,2,0))</f>
        <v>0</v>
      </c>
      <c r="H708" s="2" t="n">
        <f aca="false">F708*HLOOKUP(B708,Assumption!$A$10:$G$12,2,1)+G708*HLOOKUP(B708,Assumption!$A$10:$G$12,3,1)</f>
        <v>0</v>
      </c>
      <c r="I708" s="2" t="n">
        <f aca="false">F708+G708-H708</f>
        <v>0</v>
      </c>
      <c r="J708" s="32" t="n">
        <f aca="false">VLOOKUP(D708,Assumption!$O$3:$Q$103,IF('thong tin khach hang'!$B$3="Nam",2,3),0)/12*P708</f>
        <v>0</v>
      </c>
      <c r="K708" s="2" t="n">
        <v>20000</v>
      </c>
      <c r="L708" s="31" t="n">
        <f aca="false">ROUND($L$1*(E708+I708-J708-K708),0)</f>
        <v>4446612783</v>
      </c>
      <c r="M708" s="31" t="n">
        <f aca="false">E708+I708-J708-K708+L708</f>
        <v>790880720595.58</v>
      </c>
      <c r="N708" s="32" t="n">
        <f aca="false">HLOOKUP(ROUND(AVERAGE(M696:M707)/10^6,0),Assumption!$B$2:$E$3,2,1)*MAX((AVERAGE(M696:M707)-250*10^6),0)</f>
        <v>4413724406.93022</v>
      </c>
      <c r="O708" s="31" t="n">
        <f aca="false">M708+N708</f>
        <v>795294445002.51</v>
      </c>
      <c r="P708" s="31" t="n">
        <f aca="false">IF(A708=1,SA,MAX(0,SA-M707))</f>
        <v>0</v>
      </c>
      <c r="S708" s="2" t="n">
        <v>0</v>
      </c>
      <c r="T708" s="2" t="n">
        <v>0</v>
      </c>
      <c r="U708" s="2" t="n">
        <v>1</v>
      </c>
      <c r="V708" s="33" t="n">
        <v>1</v>
      </c>
    </row>
    <row r="709" customFormat="false" ht="15.75" hidden="false" customHeight="true" outlineLevel="0" collapsed="false">
      <c r="A709" s="2" t="n">
        <v>707</v>
      </c>
      <c r="B709" s="2" t="n">
        <v>59</v>
      </c>
      <c r="C709" s="2" t="n">
        <f aca="false">A709-(B709-1)*12</f>
        <v>11</v>
      </c>
      <c r="D709" s="2" t="n">
        <f aca="false">'thong tin khach hang'!$B$4+B709-1</f>
        <v>60</v>
      </c>
      <c r="E709" s="31" t="n">
        <f aca="false">IF(A709=1,0,O708)</f>
        <v>795294445002.51</v>
      </c>
      <c r="F709" s="2" t="n">
        <f aca="true">TP*VLOOKUP('thong tin khach hang'!$E$10,$X$2:$Z$5,3,0)*OFFSET($S709,0,VLOOKUP('thong tin khach hang'!$E$10,$X$2:$Z$5,2,0))</f>
        <v>0</v>
      </c>
      <c r="G709" s="2" t="n">
        <f aca="true">EP*VLOOKUP('thong tin khach hang'!$E$10,$X$2:$Z$5,3,0)*OFFSET($S709,0,VLOOKUP('thong tin khach hang'!$E$10,$X$2:$Z$5,2,0))</f>
        <v>0</v>
      </c>
      <c r="H709" s="2" t="n">
        <f aca="false">F709*HLOOKUP(B709,Assumption!$A$10:$G$12,2,1)+G709*HLOOKUP(B709,Assumption!$A$10:$G$12,3,1)</f>
        <v>0</v>
      </c>
      <c r="I709" s="2" t="n">
        <f aca="false">F709+G709-H709</f>
        <v>0</v>
      </c>
      <c r="J709" s="32" t="n">
        <f aca="false">VLOOKUP(D709,Assumption!$O$3:$Q$103,IF('thong tin khach hang'!$B$3="Nam",2,3),0)/12*P709</f>
        <v>0</v>
      </c>
      <c r="K709" s="2" t="n">
        <v>20000</v>
      </c>
      <c r="L709" s="31" t="n">
        <f aca="false">ROUND($L$1*(E709+I709-J709-K709),0)</f>
        <v>4496710305</v>
      </c>
      <c r="M709" s="31" t="n">
        <f aca="false">E709+I709-J709-K709+L709</f>
        <v>799791135307.51</v>
      </c>
      <c r="N709" s="32" t="n">
        <f aca="false">HLOOKUP(ROUND(AVERAGE(M697:M708)/10^6,0),Assumption!$B$2:$E$3,2,1)*MAX((AVERAGE(M697:M708)-250*10^6),0)</f>
        <v>4463496483.59154</v>
      </c>
      <c r="O709" s="31" t="n">
        <f aca="false">M709+N709</f>
        <v>804254631791.102</v>
      </c>
      <c r="P709" s="31" t="n">
        <f aca="false">IF(A709=1,SA,MAX(0,SA-M708))</f>
        <v>0</v>
      </c>
      <c r="S709" s="2" t="n">
        <v>0</v>
      </c>
      <c r="T709" s="2" t="n">
        <v>0</v>
      </c>
      <c r="U709" s="2" t="n">
        <v>0</v>
      </c>
      <c r="V709" s="33" t="n">
        <v>1</v>
      </c>
    </row>
    <row r="710" customFormat="false" ht="15.75" hidden="false" customHeight="true" outlineLevel="0" collapsed="false">
      <c r="A710" s="2" t="n">
        <v>708</v>
      </c>
      <c r="B710" s="2" t="n">
        <v>59</v>
      </c>
      <c r="C710" s="2" t="n">
        <f aca="false">A710-(B710-1)*12</f>
        <v>12</v>
      </c>
      <c r="D710" s="2" t="n">
        <f aca="false">'thong tin khach hang'!$B$4+B710-1</f>
        <v>60</v>
      </c>
      <c r="E710" s="31" t="n">
        <f aca="false">IF(A710=1,0,O709)</f>
        <v>804254631791.102</v>
      </c>
      <c r="F710" s="2" t="n">
        <f aca="true">TP*VLOOKUP('thong tin khach hang'!$E$10,$X$2:$Z$5,3,0)*OFFSET($S710,0,VLOOKUP('thong tin khach hang'!$E$10,$X$2:$Z$5,2,0))</f>
        <v>0</v>
      </c>
      <c r="G710" s="2" t="n">
        <f aca="true">EP*VLOOKUP('thong tin khach hang'!$E$10,$X$2:$Z$5,3,0)*OFFSET($S710,0,VLOOKUP('thong tin khach hang'!$E$10,$X$2:$Z$5,2,0))</f>
        <v>0</v>
      </c>
      <c r="H710" s="2" t="n">
        <f aca="false">F710*HLOOKUP(B710,Assumption!$A$10:$G$12,2,1)+G710*HLOOKUP(B710,Assumption!$A$10:$G$12,3,1)</f>
        <v>0</v>
      </c>
      <c r="I710" s="2" t="n">
        <f aca="false">F710+G710-H710</f>
        <v>0</v>
      </c>
      <c r="J710" s="32" t="n">
        <f aca="false">VLOOKUP(D710,Assumption!$O$3:$Q$103,IF('thong tin khach hang'!$B$3="Nam",2,3),0)/12*P710</f>
        <v>0</v>
      </c>
      <c r="K710" s="2" t="n">
        <v>20000</v>
      </c>
      <c r="L710" s="31" t="n">
        <f aca="false">ROUND($L$1*(E710+I710-J710-K710),0)</f>
        <v>4547372504</v>
      </c>
      <c r="M710" s="31" t="n">
        <f aca="false">E710+I710-J710-K710+L710</f>
        <v>808801984295.102</v>
      </c>
      <c r="N710" s="32" t="n">
        <f aca="false">HLOOKUP(ROUND(AVERAGE(M698:M709)/10^6,0),Assumption!$B$2:$E$3,2,1)*MAX((AVERAGE(M698:M709)-250*10^6),0)</f>
        <v>4513829412.42878</v>
      </c>
      <c r="O710" s="31" t="n">
        <f aca="false">M710+N710</f>
        <v>813315813707.531</v>
      </c>
      <c r="P710" s="31" t="n">
        <f aca="false">IF(A710=1,SA,MAX(0,SA-M709))</f>
        <v>0</v>
      </c>
      <c r="S710" s="2" t="n">
        <v>0</v>
      </c>
      <c r="T710" s="2" t="n">
        <v>0</v>
      </c>
      <c r="U710" s="2" t="n">
        <v>0</v>
      </c>
      <c r="V710" s="33" t="n">
        <v>1</v>
      </c>
    </row>
    <row r="711" customFormat="false" ht="15.75" hidden="false" customHeight="true" outlineLevel="0" collapsed="false">
      <c r="A711" s="2" t="n">
        <v>709</v>
      </c>
      <c r="B711" s="2" t="n">
        <v>60</v>
      </c>
      <c r="C711" s="2" t="n">
        <f aca="false">A711-(B711-1)*12</f>
        <v>1</v>
      </c>
      <c r="D711" s="2" t="n">
        <f aca="false">'thong tin khach hang'!$B$4+B711-1</f>
        <v>61</v>
      </c>
      <c r="E711" s="31" t="n">
        <f aca="false">IF(A711=1,0,O710)</f>
        <v>813315813707.531</v>
      </c>
      <c r="F711" s="2" t="n">
        <f aca="true">TP*VLOOKUP('thong tin khach hang'!$E$10,$X$2:$Z$5,3,0)*OFFSET($S711,0,VLOOKUP('thong tin khach hang'!$E$10,$X$2:$Z$5,2,0))</f>
        <v>30000000</v>
      </c>
      <c r="G711" s="2" t="n">
        <f aca="true">EP*VLOOKUP('thong tin khach hang'!$E$10,$X$2:$Z$5,3,0)*OFFSET($S711,0,VLOOKUP('thong tin khach hang'!$E$10,$X$2:$Z$5,2,0))</f>
        <v>30000000</v>
      </c>
      <c r="H711" s="2" t="n">
        <f aca="false">F711*HLOOKUP(B711,Assumption!$A$10:$G$12,2,1)+G711*HLOOKUP(B711,Assumption!$A$10:$G$12,3,1)</f>
        <v>1500000</v>
      </c>
      <c r="I711" s="2" t="n">
        <f aca="false">F711+G711-H711</f>
        <v>58500000</v>
      </c>
      <c r="J711" s="32" t="n">
        <f aca="false">VLOOKUP(D711,Assumption!$O$3:$Q$103,IF('thong tin khach hang'!$B$3="Nam",2,3),0)/12*P711</f>
        <v>0</v>
      </c>
      <c r="K711" s="2" t="n">
        <v>20000</v>
      </c>
      <c r="L711" s="31" t="n">
        <f aca="false">ROUND($L$1*(E711+I711-J711-K711),0)</f>
        <v>4598936511</v>
      </c>
      <c r="M711" s="31" t="n">
        <f aca="false">E711+I711-J711-K711+L711</f>
        <v>817973230218.531</v>
      </c>
      <c r="N711" s="32" t="n">
        <f aca="false">HLOOKUP(ROUND(AVERAGE(M699:M710)/10^6,0),Assumption!$B$2:$E$3,2,1)*MAX((AVERAGE(M699:M710)-250*10^6),0)</f>
        <v>4564729513.35456</v>
      </c>
      <c r="O711" s="31" t="n">
        <f aca="false">M711+N711</f>
        <v>822537959731.885</v>
      </c>
      <c r="P711" s="31" t="n">
        <f aca="false">IF(A711=1,SA,MAX(0,SA-M710))</f>
        <v>0</v>
      </c>
      <c r="S711" s="2" t="n">
        <v>1</v>
      </c>
      <c r="T711" s="2" t="n">
        <v>1</v>
      </c>
      <c r="U711" s="2" t="n">
        <v>1</v>
      </c>
      <c r="V711" s="33" t="n">
        <v>1</v>
      </c>
    </row>
    <row r="712" customFormat="false" ht="15.75" hidden="false" customHeight="true" outlineLevel="0" collapsed="false">
      <c r="A712" s="2" t="n">
        <v>710</v>
      </c>
      <c r="B712" s="2" t="n">
        <v>60</v>
      </c>
      <c r="C712" s="2" t="n">
        <f aca="false">A712-(B712-1)*12</f>
        <v>2</v>
      </c>
      <c r="D712" s="2" t="n">
        <f aca="false">'thong tin khach hang'!$B$4+B712-1</f>
        <v>61</v>
      </c>
      <c r="E712" s="31" t="n">
        <f aca="false">IF(A712=1,0,O711)</f>
        <v>822537959731.885</v>
      </c>
      <c r="F712" s="2" t="n">
        <f aca="true">TP*VLOOKUP('thong tin khach hang'!$E$10,$X$2:$Z$5,3,0)*OFFSET($S712,0,VLOOKUP('thong tin khach hang'!$E$10,$X$2:$Z$5,2,0))</f>
        <v>0</v>
      </c>
      <c r="G712" s="2" t="n">
        <f aca="true">EP*VLOOKUP('thong tin khach hang'!$E$10,$X$2:$Z$5,3,0)*OFFSET($S712,0,VLOOKUP('thong tin khach hang'!$E$10,$X$2:$Z$5,2,0))</f>
        <v>0</v>
      </c>
      <c r="H712" s="2" t="n">
        <f aca="false">F712*HLOOKUP(B712,Assumption!$A$10:$G$12,2,1)+G712*HLOOKUP(B712,Assumption!$A$10:$G$12,3,1)</f>
        <v>0</v>
      </c>
      <c r="I712" s="2" t="n">
        <f aca="false">F712+G712-H712</f>
        <v>0</v>
      </c>
      <c r="J712" s="32" t="n">
        <f aca="false">VLOOKUP(D712,Assumption!$O$3:$Q$103,IF('thong tin khach hang'!$B$3="Nam",2,3),0)/12*P712</f>
        <v>0</v>
      </c>
      <c r="K712" s="2" t="n">
        <v>20000</v>
      </c>
      <c r="L712" s="31" t="n">
        <f aca="false">ROUND($L$1*(E712+I712-J712-K712),0)</f>
        <v>4650749098</v>
      </c>
      <c r="M712" s="31" t="n">
        <f aca="false">E712+I712-J712-K712+L712</f>
        <v>827188688829.885</v>
      </c>
      <c r="N712" s="32" t="n">
        <f aca="false">HLOOKUP(ROUND(AVERAGE(M700:M711)/10^6,0),Assumption!$B$2:$E$3,2,1)*MAX((AVERAGE(M700:M711)-250*10^6),0)</f>
        <v>4616203177.49615</v>
      </c>
      <c r="O712" s="31" t="n">
        <f aca="false">M712+N712</f>
        <v>831804892007.381</v>
      </c>
      <c r="P712" s="31" t="n">
        <f aca="false">IF(A712=1,SA,MAX(0,SA-M711))</f>
        <v>0</v>
      </c>
      <c r="S712" s="2" t="n">
        <v>0</v>
      </c>
      <c r="T712" s="2" t="n">
        <v>0</v>
      </c>
      <c r="U712" s="2" t="n">
        <v>0</v>
      </c>
      <c r="V712" s="33" t="n">
        <v>1</v>
      </c>
    </row>
    <row r="713" customFormat="false" ht="15.75" hidden="false" customHeight="true" outlineLevel="0" collapsed="false">
      <c r="A713" s="2" t="n">
        <v>711</v>
      </c>
      <c r="B713" s="2" t="n">
        <v>60</v>
      </c>
      <c r="C713" s="2" t="n">
        <f aca="false">A713-(B713-1)*12</f>
        <v>3</v>
      </c>
      <c r="D713" s="2" t="n">
        <f aca="false">'thong tin khach hang'!$B$4+B713-1</f>
        <v>61</v>
      </c>
      <c r="E713" s="31" t="n">
        <f aca="false">IF(A713=1,0,O712)</f>
        <v>831804892007.381</v>
      </c>
      <c r="F713" s="2" t="n">
        <f aca="true">TP*VLOOKUP('thong tin khach hang'!$E$10,$X$2:$Z$5,3,0)*OFFSET($S713,0,VLOOKUP('thong tin khach hang'!$E$10,$X$2:$Z$5,2,0))</f>
        <v>0</v>
      </c>
      <c r="G713" s="2" t="n">
        <f aca="true">EP*VLOOKUP('thong tin khach hang'!$E$10,$X$2:$Z$5,3,0)*OFFSET($S713,0,VLOOKUP('thong tin khach hang'!$E$10,$X$2:$Z$5,2,0))</f>
        <v>0</v>
      </c>
      <c r="H713" s="2" t="n">
        <f aca="false">F713*HLOOKUP(B713,Assumption!$A$10:$G$12,2,1)+G713*HLOOKUP(B713,Assumption!$A$10:$G$12,3,1)</f>
        <v>0</v>
      </c>
      <c r="I713" s="2" t="n">
        <f aca="false">F713+G713-H713</f>
        <v>0</v>
      </c>
      <c r="J713" s="32" t="n">
        <f aca="false">VLOOKUP(D713,Assumption!$O$3:$Q$103,IF('thong tin khach hang'!$B$3="Nam",2,3),0)/12*P713</f>
        <v>0</v>
      </c>
      <c r="K713" s="2" t="n">
        <v>20000</v>
      </c>
      <c r="L713" s="31" t="n">
        <f aca="false">ROUND($L$1*(E713+I713-J713-K713),0)</f>
        <v>4703145680</v>
      </c>
      <c r="M713" s="31" t="n">
        <f aca="false">E713+I713-J713-K713+L713</f>
        <v>836508017687.381</v>
      </c>
      <c r="N713" s="32" t="n">
        <f aca="false">HLOOKUP(ROUND(AVERAGE(M701:M712)/10^6,0),Assumption!$B$2:$E$3,2,1)*MAX((AVERAGE(M701:M712)-250*10^6),0)</f>
        <v>4668256867.99908</v>
      </c>
      <c r="O713" s="31" t="n">
        <f aca="false">M713+N713</f>
        <v>841176274555.38</v>
      </c>
      <c r="P713" s="31" t="n">
        <f aca="false">IF(A713=1,SA,MAX(0,SA-M712))</f>
        <v>0</v>
      </c>
      <c r="S713" s="2" t="n">
        <v>0</v>
      </c>
      <c r="T713" s="2" t="n">
        <v>0</v>
      </c>
      <c r="U713" s="2" t="n">
        <v>0</v>
      </c>
      <c r="V713" s="33" t="n">
        <v>1</v>
      </c>
    </row>
    <row r="714" customFormat="false" ht="15.75" hidden="false" customHeight="true" outlineLevel="0" collapsed="false">
      <c r="A714" s="2" t="n">
        <v>712</v>
      </c>
      <c r="B714" s="2" t="n">
        <v>60</v>
      </c>
      <c r="C714" s="2" t="n">
        <f aca="false">A714-(B714-1)*12</f>
        <v>4</v>
      </c>
      <c r="D714" s="2" t="n">
        <f aca="false">'thong tin khach hang'!$B$4+B714-1</f>
        <v>61</v>
      </c>
      <c r="E714" s="31" t="n">
        <f aca="false">IF(A714=1,0,O713)</f>
        <v>841176274555.38</v>
      </c>
      <c r="F714" s="2" t="n">
        <f aca="true">TP*VLOOKUP('thong tin khach hang'!$E$10,$X$2:$Z$5,3,0)*OFFSET($S714,0,VLOOKUP('thong tin khach hang'!$E$10,$X$2:$Z$5,2,0))</f>
        <v>0</v>
      </c>
      <c r="G714" s="2" t="n">
        <f aca="true">EP*VLOOKUP('thong tin khach hang'!$E$10,$X$2:$Z$5,3,0)*OFFSET($S714,0,VLOOKUP('thong tin khach hang'!$E$10,$X$2:$Z$5,2,0))</f>
        <v>0</v>
      </c>
      <c r="H714" s="2" t="n">
        <f aca="false">F714*HLOOKUP(B714,Assumption!$A$10:$G$12,2,1)+G714*HLOOKUP(B714,Assumption!$A$10:$G$12,3,1)</f>
        <v>0</v>
      </c>
      <c r="I714" s="2" t="n">
        <f aca="false">F714+G714-H714</f>
        <v>0</v>
      </c>
      <c r="J714" s="32" t="n">
        <f aca="false">VLOOKUP(D714,Assumption!$O$3:$Q$103,IF('thong tin khach hang'!$B$3="Nam",2,3),0)/12*P714</f>
        <v>0</v>
      </c>
      <c r="K714" s="2" t="n">
        <v>20000</v>
      </c>
      <c r="L714" s="31" t="n">
        <f aca="false">ROUND($L$1*(E714+I714-J714-K714),0)</f>
        <v>4756132840</v>
      </c>
      <c r="M714" s="31" t="n">
        <f aca="false">E714+I714-J714-K714+L714</f>
        <v>845932387395.38</v>
      </c>
      <c r="N714" s="32" t="n">
        <f aca="false">HLOOKUP(ROUND(AVERAGE(M702:M713)/10^6,0),Assumption!$B$2:$E$3,2,1)*MAX((AVERAGE(M702:M713)-250*10^6),0)</f>
        <v>4720897120.83818</v>
      </c>
      <c r="O714" s="31" t="n">
        <f aca="false">M714+N714</f>
        <v>850653284516.219</v>
      </c>
      <c r="P714" s="31" t="n">
        <f aca="false">IF(A714=1,SA,MAX(0,SA-M713))</f>
        <v>0</v>
      </c>
      <c r="S714" s="2" t="n">
        <v>0</v>
      </c>
      <c r="T714" s="2" t="n">
        <v>0</v>
      </c>
      <c r="U714" s="2" t="n">
        <v>1</v>
      </c>
      <c r="V714" s="33" t="n">
        <v>1</v>
      </c>
    </row>
    <row r="715" customFormat="false" ht="15.75" hidden="false" customHeight="true" outlineLevel="0" collapsed="false">
      <c r="A715" s="2" t="n">
        <v>713</v>
      </c>
      <c r="B715" s="2" t="n">
        <v>60</v>
      </c>
      <c r="C715" s="2" t="n">
        <f aca="false">A715-(B715-1)*12</f>
        <v>5</v>
      </c>
      <c r="D715" s="2" t="n">
        <f aca="false">'thong tin khach hang'!$B$4+B715-1</f>
        <v>61</v>
      </c>
      <c r="E715" s="31" t="n">
        <f aca="false">IF(A715=1,0,O714)</f>
        <v>850653284516.219</v>
      </c>
      <c r="F715" s="2" t="n">
        <f aca="true">TP*VLOOKUP('thong tin khach hang'!$E$10,$X$2:$Z$5,3,0)*OFFSET($S715,0,VLOOKUP('thong tin khach hang'!$E$10,$X$2:$Z$5,2,0))</f>
        <v>0</v>
      </c>
      <c r="G715" s="2" t="n">
        <f aca="true">EP*VLOOKUP('thong tin khach hang'!$E$10,$X$2:$Z$5,3,0)*OFFSET($S715,0,VLOOKUP('thong tin khach hang'!$E$10,$X$2:$Z$5,2,0))</f>
        <v>0</v>
      </c>
      <c r="H715" s="2" t="n">
        <f aca="false">F715*HLOOKUP(B715,Assumption!$A$10:$G$12,2,1)+G715*HLOOKUP(B715,Assumption!$A$10:$G$12,3,1)</f>
        <v>0</v>
      </c>
      <c r="I715" s="2" t="n">
        <f aca="false">F715+G715-H715</f>
        <v>0</v>
      </c>
      <c r="J715" s="32" t="n">
        <f aca="false">VLOOKUP(D715,Assumption!$O$3:$Q$103,IF('thong tin khach hang'!$B$3="Nam",2,3),0)/12*P715</f>
        <v>0</v>
      </c>
      <c r="K715" s="2" t="n">
        <v>20000</v>
      </c>
      <c r="L715" s="31" t="n">
        <f aca="false">ROUND($L$1*(E715+I715-J715-K715),0)</f>
        <v>4809717232</v>
      </c>
      <c r="M715" s="31" t="n">
        <f aca="false">E715+I715-J715-K715+L715</f>
        <v>855462981748.219</v>
      </c>
      <c r="N715" s="32" t="n">
        <f aca="false">HLOOKUP(ROUND(AVERAGE(M703:M714)/10^6,0),Assumption!$B$2:$E$3,2,1)*MAX((AVERAGE(M703:M714)-250*10^6),0)</f>
        <v>4774130545.63915</v>
      </c>
      <c r="O715" s="31" t="n">
        <f aca="false">M715+N715</f>
        <v>860237112293.858</v>
      </c>
      <c r="P715" s="31" t="n">
        <f aca="false">IF(A715=1,SA,MAX(0,SA-M714))</f>
        <v>0</v>
      </c>
      <c r="S715" s="2" t="n">
        <v>0</v>
      </c>
      <c r="T715" s="2" t="n">
        <v>0</v>
      </c>
      <c r="U715" s="2" t="n">
        <v>0</v>
      </c>
      <c r="V715" s="33" t="n">
        <v>1</v>
      </c>
    </row>
    <row r="716" customFormat="false" ht="15.75" hidden="false" customHeight="true" outlineLevel="0" collapsed="false">
      <c r="A716" s="2" t="n">
        <v>714</v>
      </c>
      <c r="B716" s="2" t="n">
        <v>60</v>
      </c>
      <c r="C716" s="2" t="n">
        <f aca="false">A716-(B716-1)*12</f>
        <v>6</v>
      </c>
      <c r="D716" s="2" t="n">
        <f aca="false">'thong tin khach hang'!$B$4+B716-1</f>
        <v>61</v>
      </c>
      <c r="E716" s="31" t="n">
        <f aca="false">IF(A716=1,0,O715)</f>
        <v>860237112293.858</v>
      </c>
      <c r="F716" s="2" t="n">
        <f aca="true">TP*VLOOKUP('thong tin khach hang'!$E$10,$X$2:$Z$5,3,0)*OFFSET($S716,0,VLOOKUP('thong tin khach hang'!$E$10,$X$2:$Z$5,2,0))</f>
        <v>0</v>
      </c>
      <c r="G716" s="2" t="n">
        <f aca="true">EP*VLOOKUP('thong tin khach hang'!$E$10,$X$2:$Z$5,3,0)*OFFSET($S716,0,VLOOKUP('thong tin khach hang'!$E$10,$X$2:$Z$5,2,0))</f>
        <v>0</v>
      </c>
      <c r="H716" s="2" t="n">
        <f aca="false">F716*HLOOKUP(B716,Assumption!$A$10:$G$12,2,1)+G716*HLOOKUP(B716,Assumption!$A$10:$G$12,3,1)</f>
        <v>0</v>
      </c>
      <c r="I716" s="2" t="n">
        <f aca="false">F716+G716-H716</f>
        <v>0</v>
      </c>
      <c r="J716" s="32" t="n">
        <f aca="false">VLOOKUP(D716,Assumption!$O$3:$Q$103,IF('thong tin khach hang'!$B$3="Nam",2,3),0)/12*P716</f>
        <v>0</v>
      </c>
      <c r="K716" s="2" t="n">
        <v>20000</v>
      </c>
      <c r="L716" s="31" t="n">
        <f aca="false">ROUND($L$1*(E716+I716-J716-K716),0)</f>
        <v>4863905587</v>
      </c>
      <c r="M716" s="31" t="n">
        <f aca="false">E716+I716-J716-K716+L716</f>
        <v>865100997880.858</v>
      </c>
      <c r="N716" s="32" t="n">
        <f aca="false">HLOOKUP(ROUND(AVERAGE(M704:M715)/10^6,0),Assumption!$B$2:$E$3,2,1)*MAX((AVERAGE(M704:M715)-250*10^6),0)</f>
        <v>4827963826.50675</v>
      </c>
      <c r="O716" s="31" t="n">
        <f aca="false">M716+N716</f>
        <v>869928961707.364</v>
      </c>
      <c r="P716" s="31" t="n">
        <f aca="false">IF(A716=1,SA,MAX(0,SA-M715))</f>
        <v>0</v>
      </c>
      <c r="S716" s="2" t="n">
        <v>0</v>
      </c>
      <c r="T716" s="2" t="n">
        <v>0</v>
      </c>
      <c r="U716" s="2" t="n">
        <v>0</v>
      </c>
      <c r="V716" s="33" t="n">
        <v>1</v>
      </c>
    </row>
    <row r="717" customFormat="false" ht="15.75" hidden="false" customHeight="true" outlineLevel="0" collapsed="false">
      <c r="A717" s="2" t="n">
        <v>715</v>
      </c>
      <c r="B717" s="2" t="n">
        <v>60</v>
      </c>
      <c r="C717" s="2" t="n">
        <f aca="false">A717-(B717-1)*12</f>
        <v>7</v>
      </c>
      <c r="D717" s="2" t="n">
        <f aca="false">'thong tin khach hang'!$B$4+B717-1</f>
        <v>61</v>
      </c>
      <c r="E717" s="31" t="n">
        <f aca="false">IF(A717=1,0,O716)</f>
        <v>869928961707.364</v>
      </c>
      <c r="F717" s="2" t="n">
        <f aca="true">TP*VLOOKUP('thong tin khach hang'!$E$10,$X$2:$Z$5,3,0)*OFFSET($S717,0,VLOOKUP('thong tin khach hang'!$E$10,$X$2:$Z$5,2,0))</f>
        <v>0</v>
      </c>
      <c r="G717" s="2" t="n">
        <f aca="true">EP*VLOOKUP('thong tin khach hang'!$E$10,$X$2:$Z$5,3,0)*OFFSET($S717,0,VLOOKUP('thong tin khach hang'!$E$10,$X$2:$Z$5,2,0))</f>
        <v>0</v>
      </c>
      <c r="H717" s="2" t="n">
        <f aca="false">F717*HLOOKUP(B717,Assumption!$A$10:$G$12,2,1)+G717*HLOOKUP(B717,Assumption!$A$10:$G$12,3,1)</f>
        <v>0</v>
      </c>
      <c r="I717" s="2" t="n">
        <f aca="false">F717+G717-H717</f>
        <v>0</v>
      </c>
      <c r="J717" s="32" t="n">
        <f aca="false">VLOOKUP(D717,Assumption!$O$3:$Q$103,IF('thong tin khach hang'!$B$3="Nam",2,3),0)/12*P717</f>
        <v>0</v>
      </c>
      <c r="K717" s="2" t="n">
        <v>20000</v>
      </c>
      <c r="L717" s="31" t="n">
        <f aca="false">ROUND($L$1*(E717+I717-J717-K717),0)</f>
        <v>4918704713</v>
      </c>
      <c r="M717" s="31" t="n">
        <f aca="false">E717+I717-J717-K717+L717</f>
        <v>874847646420.364</v>
      </c>
      <c r="N717" s="32" t="n">
        <f aca="false">HLOOKUP(ROUND(AVERAGE(M705:M716)/10^6,0),Assumption!$B$2:$E$3,2,1)*MAX((AVERAGE(M705:M716)-250*10^6),0)</f>
        <v>4882403722.8646</v>
      </c>
      <c r="O717" s="31" t="n">
        <f aca="false">M717+N717</f>
        <v>879730050143.229</v>
      </c>
      <c r="P717" s="31" t="n">
        <f aca="false">IF(A717=1,SA,MAX(0,SA-M716))</f>
        <v>0</v>
      </c>
      <c r="S717" s="2" t="n">
        <v>0</v>
      </c>
      <c r="T717" s="2" t="n">
        <v>1</v>
      </c>
      <c r="U717" s="2" t="n">
        <v>1</v>
      </c>
      <c r="V717" s="33" t="n">
        <v>1</v>
      </c>
    </row>
    <row r="718" customFormat="false" ht="15.75" hidden="false" customHeight="true" outlineLevel="0" collapsed="false">
      <c r="A718" s="2" t="n">
        <v>716</v>
      </c>
      <c r="B718" s="2" t="n">
        <v>60</v>
      </c>
      <c r="C718" s="2" t="n">
        <f aca="false">A718-(B718-1)*12</f>
        <v>8</v>
      </c>
      <c r="D718" s="2" t="n">
        <f aca="false">'thong tin khach hang'!$B$4+B718-1</f>
        <v>61</v>
      </c>
      <c r="E718" s="31" t="n">
        <f aca="false">IF(A718=1,0,O717)</f>
        <v>879730050143.229</v>
      </c>
      <c r="F718" s="2" t="n">
        <f aca="true">TP*VLOOKUP('thong tin khach hang'!$E$10,$X$2:$Z$5,3,0)*OFFSET($S718,0,VLOOKUP('thong tin khach hang'!$E$10,$X$2:$Z$5,2,0))</f>
        <v>0</v>
      </c>
      <c r="G718" s="2" t="n">
        <f aca="true">EP*VLOOKUP('thong tin khach hang'!$E$10,$X$2:$Z$5,3,0)*OFFSET($S718,0,VLOOKUP('thong tin khach hang'!$E$10,$X$2:$Z$5,2,0))</f>
        <v>0</v>
      </c>
      <c r="H718" s="2" t="n">
        <f aca="false">F718*HLOOKUP(B718,Assumption!$A$10:$G$12,2,1)+G718*HLOOKUP(B718,Assumption!$A$10:$G$12,3,1)</f>
        <v>0</v>
      </c>
      <c r="I718" s="2" t="n">
        <f aca="false">F718+G718-H718</f>
        <v>0</v>
      </c>
      <c r="J718" s="32" t="n">
        <f aca="false">VLOOKUP(D718,Assumption!$O$3:$Q$103,IF('thong tin khach hang'!$B$3="Nam",2,3),0)/12*P718</f>
        <v>0</v>
      </c>
      <c r="K718" s="2" t="n">
        <v>20000</v>
      </c>
      <c r="L718" s="31" t="n">
        <f aca="false">ROUND($L$1*(E718+I718-J718-K718),0)</f>
        <v>4974121492</v>
      </c>
      <c r="M718" s="31" t="n">
        <f aca="false">E718+I718-J718-K718+L718</f>
        <v>884704151635.229</v>
      </c>
      <c r="N718" s="32" t="n">
        <f aca="false">HLOOKUP(ROUND(AVERAGE(M706:M717)/10^6,0),Assumption!$B$2:$E$3,2,1)*MAX((AVERAGE(M706:M717)-250*10^6),0)</f>
        <v>4937457070.30513</v>
      </c>
      <c r="O718" s="31" t="n">
        <f aca="false">M718+N718</f>
        <v>889641608705.534</v>
      </c>
      <c r="P718" s="31" t="n">
        <f aca="false">IF(A718=1,SA,MAX(0,SA-M717))</f>
        <v>0</v>
      </c>
      <c r="S718" s="2" t="n">
        <v>0</v>
      </c>
      <c r="T718" s="2" t="n">
        <v>0</v>
      </c>
      <c r="U718" s="2" t="n">
        <v>0</v>
      </c>
      <c r="V718" s="33" t="n">
        <v>1</v>
      </c>
    </row>
    <row r="719" customFormat="false" ht="15.75" hidden="false" customHeight="true" outlineLevel="0" collapsed="false">
      <c r="A719" s="2" t="n">
        <v>717</v>
      </c>
      <c r="B719" s="2" t="n">
        <v>60</v>
      </c>
      <c r="C719" s="2" t="n">
        <f aca="false">A719-(B719-1)*12</f>
        <v>9</v>
      </c>
      <c r="D719" s="2" t="n">
        <f aca="false">'thong tin khach hang'!$B$4+B719-1</f>
        <v>61</v>
      </c>
      <c r="E719" s="31" t="n">
        <f aca="false">IF(A719=1,0,O718)</f>
        <v>889641608705.534</v>
      </c>
      <c r="F719" s="2" t="n">
        <f aca="true">TP*VLOOKUP('thong tin khach hang'!$E$10,$X$2:$Z$5,3,0)*OFFSET($S719,0,VLOOKUP('thong tin khach hang'!$E$10,$X$2:$Z$5,2,0))</f>
        <v>0</v>
      </c>
      <c r="G719" s="2" t="n">
        <f aca="true">EP*VLOOKUP('thong tin khach hang'!$E$10,$X$2:$Z$5,3,0)*OFFSET($S719,0,VLOOKUP('thong tin khach hang'!$E$10,$X$2:$Z$5,2,0))</f>
        <v>0</v>
      </c>
      <c r="H719" s="2" t="n">
        <f aca="false">F719*HLOOKUP(B719,Assumption!$A$10:$G$12,2,1)+G719*HLOOKUP(B719,Assumption!$A$10:$G$12,3,1)</f>
        <v>0</v>
      </c>
      <c r="I719" s="2" t="n">
        <f aca="false">F719+G719-H719</f>
        <v>0</v>
      </c>
      <c r="J719" s="32" t="n">
        <f aca="false">VLOOKUP(D719,Assumption!$O$3:$Q$103,IF('thong tin khach hang'!$B$3="Nam",2,3),0)/12*P719</f>
        <v>0</v>
      </c>
      <c r="K719" s="2" t="n">
        <v>20000</v>
      </c>
      <c r="L719" s="31" t="n">
        <f aca="false">ROUND($L$1*(E719+I719-J719-K719),0)</f>
        <v>5030162885</v>
      </c>
      <c r="M719" s="31" t="n">
        <f aca="false">E719+I719-J719-K719+L719</f>
        <v>894671751590.534</v>
      </c>
      <c r="N719" s="32" t="n">
        <f aca="false">HLOOKUP(ROUND(AVERAGE(M707:M718)/10^6,0),Assumption!$B$2:$E$3,2,1)*MAX((AVERAGE(M707:M718)-250*10^6),0)</f>
        <v>4993130781.44683</v>
      </c>
      <c r="O719" s="31" t="n">
        <f aca="false">M719+N719</f>
        <v>899664882371.981</v>
      </c>
      <c r="P719" s="31" t="n">
        <f aca="false">IF(A719=1,SA,MAX(0,SA-M718))</f>
        <v>0</v>
      </c>
      <c r="S719" s="2" t="n">
        <v>0</v>
      </c>
      <c r="T719" s="2" t="n">
        <v>0</v>
      </c>
      <c r="U719" s="2" t="n">
        <v>0</v>
      </c>
      <c r="V719" s="33" t="n">
        <v>1</v>
      </c>
    </row>
    <row r="720" customFormat="false" ht="15.75" hidden="false" customHeight="true" outlineLevel="0" collapsed="false">
      <c r="A720" s="2" t="n">
        <v>718</v>
      </c>
      <c r="B720" s="2" t="n">
        <v>60</v>
      </c>
      <c r="C720" s="2" t="n">
        <f aca="false">A720-(B720-1)*12</f>
        <v>10</v>
      </c>
      <c r="D720" s="2" t="n">
        <f aca="false">'thong tin khach hang'!$B$4+B720-1</f>
        <v>61</v>
      </c>
      <c r="E720" s="31" t="n">
        <f aca="false">IF(A720=1,0,O719)</f>
        <v>899664882371.981</v>
      </c>
      <c r="F720" s="2" t="n">
        <f aca="true">TP*VLOOKUP('thong tin khach hang'!$E$10,$X$2:$Z$5,3,0)*OFFSET($S720,0,VLOOKUP('thong tin khach hang'!$E$10,$X$2:$Z$5,2,0))</f>
        <v>0</v>
      </c>
      <c r="G720" s="2" t="n">
        <f aca="true">EP*VLOOKUP('thong tin khach hang'!$E$10,$X$2:$Z$5,3,0)*OFFSET($S720,0,VLOOKUP('thong tin khach hang'!$E$10,$X$2:$Z$5,2,0))</f>
        <v>0</v>
      </c>
      <c r="H720" s="2" t="n">
        <f aca="false">F720*HLOOKUP(B720,Assumption!$A$10:$G$12,2,1)+G720*HLOOKUP(B720,Assumption!$A$10:$G$12,3,1)</f>
        <v>0</v>
      </c>
      <c r="I720" s="2" t="n">
        <f aca="false">F720+G720-H720</f>
        <v>0</v>
      </c>
      <c r="J720" s="32" t="n">
        <f aca="false">VLOOKUP(D720,Assumption!$O$3:$Q$103,IF('thong tin khach hang'!$B$3="Nam",2,3),0)/12*P720</f>
        <v>0</v>
      </c>
      <c r="K720" s="2" t="n">
        <v>20000</v>
      </c>
      <c r="L720" s="31" t="n">
        <f aca="false">ROUND($L$1*(E720+I720-J720-K720),0)</f>
        <v>5086835932</v>
      </c>
      <c r="M720" s="31" t="n">
        <f aca="false">E720+I720-J720-K720+L720</f>
        <v>904751698303.981</v>
      </c>
      <c r="N720" s="32" t="n">
        <f aca="false">HLOOKUP(ROUND(AVERAGE(M708:M719)/10^6,0),Assumption!$B$2:$E$3,2,1)*MAX((AVERAGE(M708:M719)-250*10^6),0)</f>
        <v>5049431846.80229</v>
      </c>
      <c r="O720" s="31" t="n">
        <f aca="false">M720+N720</f>
        <v>909801130150.783</v>
      </c>
      <c r="P720" s="31" t="n">
        <f aca="false">IF(A720=1,SA,MAX(0,SA-M719))</f>
        <v>0</v>
      </c>
      <c r="S720" s="2" t="n">
        <v>0</v>
      </c>
      <c r="T720" s="2" t="n">
        <v>0</v>
      </c>
      <c r="U720" s="2" t="n">
        <v>1</v>
      </c>
      <c r="V720" s="33" t="n">
        <v>1</v>
      </c>
    </row>
    <row r="721" customFormat="false" ht="15.75" hidden="false" customHeight="true" outlineLevel="0" collapsed="false">
      <c r="A721" s="2" t="n">
        <v>719</v>
      </c>
      <c r="B721" s="2" t="n">
        <v>60</v>
      </c>
      <c r="C721" s="2" t="n">
        <f aca="false">A721-(B721-1)*12</f>
        <v>11</v>
      </c>
      <c r="D721" s="2" t="n">
        <f aca="false">'thong tin khach hang'!$B$4+B721-1</f>
        <v>61</v>
      </c>
      <c r="E721" s="31" t="n">
        <f aca="false">IF(A721=1,0,O720)</f>
        <v>909801130150.783</v>
      </c>
      <c r="F721" s="2" t="n">
        <f aca="true">TP*VLOOKUP('thong tin khach hang'!$E$10,$X$2:$Z$5,3,0)*OFFSET($S721,0,VLOOKUP('thong tin khach hang'!$E$10,$X$2:$Z$5,2,0))</f>
        <v>0</v>
      </c>
      <c r="G721" s="2" t="n">
        <f aca="true">EP*VLOOKUP('thong tin khach hang'!$E$10,$X$2:$Z$5,3,0)*OFFSET($S721,0,VLOOKUP('thong tin khach hang'!$E$10,$X$2:$Z$5,2,0))</f>
        <v>0</v>
      </c>
      <c r="H721" s="2" t="n">
        <f aca="false">F721*HLOOKUP(B721,Assumption!$A$10:$G$12,2,1)+G721*HLOOKUP(B721,Assumption!$A$10:$G$12,3,1)</f>
        <v>0</v>
      </c>
      <c r="I721" s="2" t="n">
        <f aca="false">F721+G721-H721</f>
        <v>0</v>
      </c>
      <c r="J721" s="32" t="n">
        <f aca="false">VLOOKUP(D721,Assumption!$O$3:$Q$103,IF('thong tin khach hang'!$B$3="Nam",2,3),0)/12*P721</f>
        <v>0</v>
      </c>
      <c r="K721" s="2" t="n">
        <v>20000</v>
      </c>
      <c r="L721" s="31" t="n">
        <f aca="false">ROUND($L$1*(E721+I721-J721-K721),0)</f>
        <v>5144147750</v>
      </c>
      <c r="M721" s="31" t="n">
        <f aca="false">E721+I721-J721-K721+L721</f>
        <v>914945257900.783</v>
      </c>
      <c r="N721" s="32" t="n">
        <f aca="false">HLOOKUP(ROUND(AVERAGE(M709:M720)/10^6,0),Assumption!$B$2:$E$3,2,1)*MAX((AVERAGE(M709:M720)-250*10^6),0)</f>
        <v>5106367335.65649</v>
      </c>
      <c r="O721" s="31" t="n">
        <f aca="false">M721+N721</f>
        <v>920051625236.44</v>
      </c>
      <c r="P721" s="31" t="n">
        <f aca="false">IF(A721=1,SA,MAX(0,SA-M720))</f>
        <v>0</v>
      </c>
      <c r="S721" s="2" t="n">
        <v>0</v>
      </c>
      <c r="T721" s="2" t="n">
        <v>0</v>
      </c>
      <c r="U721" s="2" t="n">
        <v>0</v>
      </c>
      <c r="V721" s="33" t="n">
        <v>1</v>
      </c>
    </row>
    <row r="722" customFormat="false" ht="15.75" hidden="false" customHeight="true" outlineLevel="0" collapsed="false">
      <c r="A722" s="2" t="n">
        <v>720</v>
      </c>
      <c r="B722" s="2" t="n">
        <v>60</v>
      </c>
      <c r="C722" s="2" t="n">
        <f aca="false">A722-(B722-1)*12</f>
        <v>12</v>
      </c>
      <c r="D722" s="2" t="n">
        <f aca="false">'thong tin khach hang'!$B$4+B722-1</f>
        <v>61</v>
      </c>
      <c r="E722" s="31" t="n">
        <f aca="false">IF(A722=1,0,O721)</f>
        <v>920051625236.44</v>
      </c>
      <c r="F722" s="2" t="n">
        <f aca="true">TP*VLOOKUP('thong tin khach hang'!$E$10,$X$2:$Z$5,3,0)*OFFSET($S722,0,VLOOKUP('thong tin khach hang'!$E$10,$X$2:$Z$5,2,0))</f>
        <v>0</v>
      </c>
      <c r="G722" s="2" t="n">
        <f aca="true">EP*VLOOKUP('thong tin khach hang'!$E$10,$X$2:$Z$5,3,0)*OFFSET($S722,0,VLOOKUP('thong tin khach hang'!$E$10,$X$2:$Z$5,2,0))</f>
        <v>0</v>
      </c>
      <c r="H722" s="2" t="n">
        <f aca="false">F722*HLOOKUP(B722,Assumption!$A$10:$G$12,2,1)+G722*HLOOKUP(B722,Assumption!$A$10:$G$12,3,1)</f>
        <v>0</v>
      </c>
      <c r="I722" s="2" t="n">
        <f aca="false">F722+G722-H722</f>
        <v>0</v>
      </c>
      <c r="J722" s="32" t="n">
        <f aca="false">VLOOKUP(D722,Assumption!$O$3:$Q$103,IF('thong tin khach hang'!$B$3="Nam",2,3),0)/12*P722</f>
        <v>0</v>
      </c>
      <c r="K722" s="2" t="n">
        <v>20000</v>
      </c>
      <c r="L722" s="31" t="n">
        <f aca="false">ROUND($L$1*(E722+I722-J722-K722),0)</f>
        <v>5202105540</v>
      </c>
      <c r="M722" s="31" t="n">
        <f aca="false">E722+I722-J722-K722+L722</f>
        <v>925253710776.44</v>
      </c>
      <c r="N722" s="32" t="n">
        <f aca="false">HLOOKUP(ROUND(AVERAGE(M710:M721)/10^6,0),Assumption!$B$2:$E$3,2,1)*MAX((AVERAGE(M710:M721)-250*10^6),0)</f>
        <v>5163944396.95312</v>
      </c>
      <c r="O722" s="31" t="n">
        <f aca="false">M722+N722</f>
        <v>930417655173.393</v>
      </c>
      <c r="P722" s="31" t="n">
        <f aca="false">IF(A722=1,SA,MAX(0,SA-M721))</f>
        <v>0</v>
      </c>
      <c r="S722" s="2" t="n">
        <v>0</v>
      </c>
      <c r="T722" s="2" t="n">
        <v>0</v>
      </c>
      <c r="U722" s="2" t="n">
        <v>0</v>
      </c>
      <c r="V722" s="33" t="n">
        <v>1</v>
      </c>
    </row>
    <row r="723" customFormat="false" ht="15.75" hidden="false" customHeight="true" outlineLevel="0" collapsed="false">
      <c r="A723" s="2" t="n">
        <v>721</v>
      </c>
      <c r="B723" s="2" t="n">
        <v>61</v>
      </c>
      <c r="C723" s="2" t="n">
        <f aca="false">A723-(B723-1)*12</f>
        <v>1</v>
      </c>
      <c r="D723" s="2" t="n">
        <f aca="false">'thong tin khach hang'!$B$4+B723-1</f>
        <v>62</v>
      </c>
      <c r="E723" s="31" t="n">
        <f aca="false">IF(A723=1,0,O722)</f>
        <v>930417655173.393</v>
      </c>
      <c r="F723" s="2" t="n">
        <f aca="true">TP*VLOOKUP('thong tin khach hang'!$E$10,$X$2:$Z$5,3,0)*OFFSET($S723,0,VLOOKUP('thong tin khach hang'!$E$10,$X$2:$Z$5,2,0))</f>
        <v>30000000</v>
      </c>
      <c r="G723" s="2" t="n">
        <f aca="true">EP*VLOOKUP('thong tin khach hang'!$E$10,$X$2:$Z$5,3,0)*OFFSET($S723,0,VLOOKUP('thong tin khach hang'!$E$10,$X$2:$Z$5,2,0))</f>
        <v>30000000</v>
      </c>
      <c r="H723" s="2" t="n">
        <f aca="false">F723*HLOOKUP(B723,Assumption!$A$10:$G$12,2,1)+G723*HLOOKUP(B723,Assumption!$A$10:$G$12,3,1)</f>
        <v>1500000</v>
      </c>
      <c r="I723" s="2" t="n">
        <f aca="false">F723+G723-H723</f>
        <v>58500000</v>
      </c>
      <c r="J723" s="32" t="n">
        <f aca="false">VLOOKUP(D723,Assumption!$O$3:$Q$103,IF('thong tin khach hang'!$B$3="Nam",2,3),0)/12*P723</f>
        <v>0</v>
      </c>
      <c r="K723" s="2" t="n">
        <v>20000</v>
      </c>
      <c r="L723" s="31" t="n">
        <f aca="false">ROUND($L$1*(E723+I723-J723-K723),0)</f>
        <v>5261047348</v>
      </c>
      <c r="M723" s="31" t="n">
        <f aca="false">E723+I723-J723-K723+L723</f>
        <v>935737182521.393</v>
      </c>
      <c r="N723" s="32" t="n">
        <f aca="false">HLOOKUP(ROUND(AVERAGE(M711:M722)/10^6,0),Assumption!$B$2:$E$3,2,1)*MAX((AVERAGE(M711:M722)-250*10^6),0)</f>
        <v>5222170260.19379</v>
      </c>
      <c r="O723" s="31" t="n">
        <f aca="false">M723+N723</f>
        <v>940959352781.587</v>
      </c>
      <c r="P723" s="31" t="n">
        <f aca="false">IF(A723=1,SA,MAX(0,SA-M722))</f>
        <v>0</v>
      </c>
      <c r="S723" s="2" t="n">
        <v>1</v>
      </c>
      <c r="T723" s="2" t="n">
        <v>1</v>
      </c>
      <c r="U723" s="2" t="n">
        <v>1</v>
      </c>
      <c r="V723" s="33" t="n">
        <v>1</v>
      </c>
    </row>
    <row r="724" customFormat="false" ht="15.75" hidden="false" customHeight="true" outlineLevel="0" collapsed="false">
      <c r="A724" s="2" t="n">
        <v>722</v>
      </c>
      <c r="B724" s="2" t="n">
        <v>61</v>
      </c>
      <c r="C724" s="2" t="n">
        <f aca="false">A724-(B724-1)*12</f>
        <v>2</v>
      </c>
      <c r="D724" s="2" t="n">
        <f aca="false">'thong tin khach hang'!$B$4+B724-1</f>
        <v>62</v>
      </c>
      <c r="E724" s="31" t="n">
        <f aca="false">IF(A724=1,0,O723)</f>
        <v>940959352781.587</v>
      </c>
      <c r="F724" s="2" t="n">
        <f aca="true">TP*VLOOKUP('thong tin khach hang'!$E$10,$X$2:$Z$5,3,0)*OFFSET($S724,0,VLOOKUP('thong tin khach hang'!$E$10,$X$2:$Z$5,2,0))</f>
        <v>0</v>
      </c>
      <c r="G724" s="2" t="n">
        <f aca="true">EP*VLOOKUP('thong tin khach hang'!$E$10,$X$2:$Z$5,3,0)*OFFSET($S724,0,VLOOKUP('thong tin khach hang'!$E$10,$X$2:$Z$5,2,0))</f>
        <v>0</v>
      </c>
      <c r="H724" s="2" t="n">
        <f aca="false">F724*HLOOKUP(B724,Assumption!$A$10:$G$12,2,1)+G724*HLOOKUP(B724,Assumption!$A$10:$G$12,3,1)</f>
        <v>0</v>
      </c>
      <c r="I724" s="2" t="n">
        <f aca="false">F724+G724-H724</f>
        <v>0</v>
      </c>
      <c r="J724" s="32" t="n">
        <f aca="false">VLOOKUP(D724,Assumption!$O$3:$Q$103,IF('thong tin khach hang'!$B$3="Nam",2,3),0)/12*P724</f>
        <v>0</v>
      </c>
      <c r="K724" s="2" t="n">
        <v>20000</v>
      </c>
      <c r="L724" s="31" t="n">
        <f aca="false">ROUND($L$1*(E724+I724-J724-K724),0)</f>
        <v>5320320871</v>
      </c>
      <c r="M724" s="31" t="n">
        <f aca="false">E724+I724-J724-K724+L724</f>
        <v>946279653652.587</v>
      </c>
      <c r="N724" s="32" t="n">
        <f aca="false">HLOOKUP(ROUND(AVERAGE(M712:M723)/10^6,0),Assumption!$B$2:$E$3,2,1)*MAX((AVERAGE(M712:M723)-250*10^6),0)</f>
        <v>5281052236.34522</v>
      </c>
      <c r="O724" s="31" t="n">
        <f aca="false">M724+N724</f>
        <v>951560705888.932</v>
      </c>
      <c r="P724" s="31" t="n">
        <f aca="false">IF(A724=1,SA,MAX(0,SA-M723))</f>
        <v>0</v>
      </c>
      <c r="S724" s="2" t="n">
        <v>0</v>
      </c>
      <c r="T724" s="2" t="n">
        <v>0</v>
      </c>
      <c r="U724" s="2" t="n">
        <v>0</v>
      </c>
      <c r="V724" s="33" t="n">
        <v>1</v>
      </c>
    </row>
    <row r="725" customFormat="false" ht="15.75" hidden="false" customHeight="true" outlineLevel="0" collapsed="false">
      <c r="A725" s="2" t="n">
        <v>723</v>
      </c>
      <c r="B725" s="2" t="n">
        <v>61</v>
      </c>
      <c r="C725" s="2" t="n">
        <f aca="false">A725-(B725-1)*12</f>
        <v>3</v>
      </c>
      <c r="D725" s="2" t="n">
        <f aca="false">'thong tin khach hang'!$B$4+B725-1</f>
        <v>62</v>
      </c>
      <c r="E725" s="31" t="n">
        <f aca="false">IF(A725=1,0,O724)</f>
        <v>951560705888.932</v>
      </c>
      <c r="F725" s="2" t="n">
        <f aca="true">TP*VLOOKUP('thong tin khach hang'!$E$10,$X$2:$Z$5,3,0)*OFFSET($S725,0,VLOOKUP('thong tin khach hang'!$E$10,$X$2:$Z$5,2,0))</f>
        <v>0</v>
      </c>
      <c r="G725" s="2" t="n">
        <f aca="true">EP*VLOOKUP('thong tin khach hang'!$E$10,$X$2:$Z$5,3,0)*OFFSET($S725,0,VLOOKUP('thong tin khach hang'!$E$10,$X$2:$Z$5,2,0))</f>
        <v>0</v>
      </c>
      <c r="H725" s="2" t="n">
        <f aca="false">F725*HLOOKUP(B725,Assumption!$A$10:$G$12,2,1)+G725*HLOOKUP(B725,Assumption!$A$10:$G$12,3,1)</f>
        <v>0</v>
      </c>
      <c r="I725" s="2" t="n">
        <f aca="false">F725+G725-H725</f>
        <v>0</v>
      </c>
      <c r="J725" s="32" t="n">
        <f aca="false">VLOOKUP(D725,Assumption!$O$3:$Q$103,IF('thong tin khach hang'!$B$3="Nam",2,3),0)/12*P725</f>
        <v>0</v>
      </c>
      <c r="K725" s="2" t="n">
        <v>20000</v>
      </c>
      <c r="L725" s="31" t="n">
        <f aca="false">ROUND($L$1*(E725+I725-J725-K725),0)</f>
        <v>5380262463</v>
      </c>
      <c r="M725" s="31" t="n">
        <f aca="false">E725+I725-J725-K725+L725</f>
        <v>956940948351.932</v>
      </c>
      <c r="N725" s="32" t="n">
        <f aca="false">HLOOKUP(ROUND(AVERAGE(M713:M724)/10^6,0),Assumption!$B$2:$E$3,2,1)*MAX((AVERAGE(M713:M724)-250*10^6),0)</f>
        <v>5340597718.75657</v>
      </c>
      <c r="O725" s="31" t="n">
        <f aca="false">M725+N725</f>
        <v>962281546070.689</v>
      </c>
      <c r="P725" s="31" t="n">
        <f aca="false">IF(A725=1,SA,MAX(0,SA-M724))</f>
        <v>0</v>
      </c>
      <c r="S725" s="2" t="n">
        <v>0</v>
      </c>
      <c r="T725" s="2" t="n">
        <v>0</v>
      </c>
      <c r="U725" s="2" t="n">
        <v>0</v>
      </c>
      <c r="V725" s="33" t="n">
        <v>1</v>
      </c>
    </row>
    <row r="726" customFormat="false" ht="15.75" hidden="false" customHeight="true" outlineLevel="0" collapsed="false">
      <c r="A726" s="2" t="n">
        <v>724</v>
      </c>
      <c r="B726" s="2" t="n">
        <v>61</v>
      </c>
      <c r="C726" s="2" t="n">
        <f aca="false">A726-(B726-1)*12</f>
        <v>4</v>
      </c>
      <c r="D726" s="2" t="n">
        <f aca="false">'thong tin khach hang'!$B$4+B726-1</f>
        <v>62</v>
      </c>
      <c r="E726" s="31" t="n">
        <f aca="false">IF(A726=1,0,O725)</f>
        <v>962281546070.689</v>
      </c>
      <c r="F726" s="2" t="n">
        <f aca="true">TP*VLOOKUP('thong tin khach hang'!$E$10,$X$2:$Z$5,3,0)*OFFSET($S726,0,VLOOKUP('thong tin khach hang'!$E$10,$X$2:$Z$5,2,0))</f>
        <v>0</v>
      </c>
      <c r="G726" s="2" t="n">
        <f aca="true">EP*VLOOKUP('thong tin khach hang'!$E$10,$X$2:$Z$5,3,0)*OFFSET($S726,0,VLOOKUP('thong tin khach hang'!$E$10,$X$2:$Z$5,2,0))</f>
        <v>0</v>
      </c>
      <c r="H726" s="2" t="n">
        <f aca="false">F726*HLOOKUP(B726,Assumption!$A$10:$G$12,2,1)+G726*HLOOKUP(B726,Assumption!$A$10:$G$12,3,1)</f>
        <v>0</v>
      </c>
      <c r="I726" s="2" t="n">
        <f aca="false">F726+G726-H726</f>
        <v>0</v>
      </c>
      <c r="J726" s="32" t="n">
        <f aca="false">VLOOKUP(D726,Assumption!$O$3:$Q$103,IF('thong tin khach hang'!$B$3="Nam",2,3),0)/12*P726</f>
        <v>0</v>
      </c>
      <c r="K726" s="2" t="n">
        <v>20000</v>
      </c>
      <c r="L726" s="31" t="n">
        <f aca="false">ROUND($L$1*(E726+I726-J726-K726),0)</f>
        <v>5440879652</v>
      </c>
      <c r="M726" s="31" t="n">
        <f aca="false">E726+I726-J726-K726+L726</f>
        <v>967722405722.689</v>
      </c>
      <c r="N726" s="32" t="n">
        <f aca="false">HLOOKUP(ROUND(AVERAGE(M714:M725)/10^6,0),Assumption!$B$2:$E$3,2,1)*MAX((AVERAGE(M714:M725)-250*10^6),0)</f>
        <v>5400814184.08885</v>
      </c>
      <c r="O726" s="31" t="n">
        <f aca="false">M726+N726</f>
        <v>973123219906.777</v>
      </c>
      <c r="P726" s="31" t="n">
        <f aca="false">IF(A726=1,SA,MAX(0,SA-M725))</f>
        <v>0</v>
      </c>
      <c r="S726" s="2" t="n">
        <v>0</v>
      </c>
      <c r="T726" s="2" t="n">
        <v>0</v>
      </c>
      <c r="U726" s="2" t="n">
        <v>1</v>
      </c>
      <c r="V726" s="33" t="n">
        <v>1</v>
      </c>
    </row>
    <row r="727" customFormat="false" ht="15.75" hidden="false" customHeight="true" outlineLevel="0" collapsed="false">
      <c r="A727" s="2" t="n">
        <v>725</v>
      </c>
      <c r="B727" s="2" t="n">
        <v>61</v>
      </c>
      <c r="C727" s="2" t="n">
        <f aca="false">A727-(B727-1)*12</f>
        <v>5</v>
      </c>
      <c r="D727" s="2" t="n">
        <f aca="false">'thong tin khach hang'!$B$4+B727-1</f>
        <v>62</v>
      </c>
      <c r="E727" s="31" t="n">
        <f aca="false">IF(A727=1,0,O726)</f>
        <v>973123219906.777</v>
      </c>
      <c r="F727" s="2" t="n">
        <f aca="true">TP*VLOOKUP('thong tin khach hang'!$E$10,$X$2:$Z$5,3,0)*OFFSET($S727,0,VLOOKUP('thong tin khach hang'!$E$10,$X$2:$Z$5,2,0))</f>
        <v>0</v>
      </c>
      <c r="G727" s="2" t="n">
        <f aca="true">EP*VLOOKUP('thong tin khach hang'!$E$10,$X$2:$Z$5,3,0)*OFFSET($S727,0,VLOOKUP('thong tin khach hang'!$E$10,$X$2:$Z$5,2,0))</f>
        <v>0</v>
      </c>
      <c r="H727" s="2" t="n">
        <f aca="false">F727*HLOOKUP(B727,Assumption!$A$10:$G$12,2,1)+G727*HLOOKUP(B727,Assumption!$A$10:$G$12,3,1)</f>
        <v>0</v>
      </c>
      <c r="I727" s="2" t="n">
        <f aca="false">F727+G727-H727</f>
        <v>0</v>
      </c>
      <c r="J727" s="32" t="n">
        <f aca="false">VLOOKUP(D727,Assumption!$O$3:$Q$103,IF('thong tin khach hang'!$B$3="Nam",2,3),0)/12*P727</f>
        <v>0</v>
      </c>
      <c r="K727" s="2" t="n">
        <v>20000</v>
      </c>
      <c r="L727" s="31" t="n">
        <f aca="false">ROUND($L$1*(E727+I727-J727-K727),0)</f>
        <v>5502180052</v>
      </c>
      <c r="M727" s="31" t="n">
        <f aca="false">E727+I727-J727-K727+L727</f>
        <v>978625379958.777</v>
      </c>
      <c r="N727" s="32" t="n">
        <f aca="false">HLOOKUP(ROUND(AVERAGE(M715:M726)/10^6,0),Assumption!$B$2:$E$3,2,1)*MAX((AVERAGE(M715:M726)-250*10^6),0)</f>
        <v>5461709193.2525</v>
      </c>
      <c r="O727" s="31" t="n">
        <f aca="false">M727+N727</f>
        <v>984087089152.03</v>
      </c>
      <c r="P727" s="31" t="n">
        <f aca="false">IF(A727=1,SA,MAX(0,SA-M726))</f>
        <v>0</v>
      </c>
      <c r="S727" s="2" t="n">
        <v>0</v>
      </c>
      <c r="T727" s="2" t="n">
        <v>0</v>
      </c>
      <c r="U727" s="2" t="n">
        <v>0</v>
      </c>
      <c r="V727" s="33" t="n">
        <v>1</v>
      </c>
    </row>
    <row r="728" customFormat="false" ht="15.75" hidden="false" customHeight="true" outlineLevel="0" collapsed="false">
      <c r="A728" s="2" t="n">
        <v>726</v>
      </c>
      <c r="B728" s="2" t="n">
        <v>61</v>
      </c>
      <c r="C728" s="2" t="n">
        <f aca="false">A728-(B728-1)*12</f>
        <v>6</v>
      </c>
      <c r="D728" s="2" t="n">
        <f aca="false">'thong tin khach hang'!$B$4+B728-1</f>
        <v>62</v>
      </c>
      <c r="E728" s="31" t="n">
        <f aca="false">IF(A728=1,0,O727)</f>
        <v>984087089152.03</v>
      </c>
      <c r="F728" s="2" t="n">
        <f aca="true">TP*VLOOKUP('thong tin khach hang'!$E$10,$X$2:$Z$5,3,0)*OFFSET($S728,0,VLOOKUP('thong tin khach hang'!$E$10,$X$2:$Z$5,2,0))</f>
        <v>0</v>
      </c>
      <c r="G728" s="2" t="n">
        <f aca="true">EP*VLOOKUP('thong tin khach hang'!$E$10,$X$2:$Z$5,3,0)*OFFSET($S728,0,VLOOKUP('thong tin khach hang'!$E$10,$X$2:$Z$5,2,0))</f>
        <v>0</v>
      </c>
      <c r="H728" s="2" t="n">
        <f aca="false">F728*HLOOKUP(B728,Assumption!$A$10:$G$12,2,1)+G728*HLOOKUP(B728,Assumption!$A$10:$G$12,3,1)</f>
        <v>0</v>
      </c>
      <c r="I728" s="2" t="n">
        <f aca="false">F728+G728-H728</f>
        <v>0</v>
      </c>
      <c r="J728" s="32" t="n">
        <f aca="false">VLOOKUP(D728,Assumption!$O$3:$Q$103,IF('thong tin khach hang'!$B$3="Nam",2,3),0)/12*P728</f>
        <v>0</v>
      </c>
      <c r="K728" s="2" t="n">
        <v>20000</v>
      </c>
      <c r="L728" s="31" t="n">
        <f aca="false">ROUND($L$1*(E728+I728-J728-K728),0)</f>
        <v>5564171363</v>
      </c>
      <c r="M728" s="31" t="n">
        <f aca="false">E728+I728-J728-K728+L728</f>
        <v>989651240515.03</v>
      </c>
      <c r="N728" s="32" t="n">
        <f aca="false">HLOOKUP(ROUND(AVERAGE(M716:M727)/10^6,0),Assumption!$B$2:$E$3,2,1)*MAX((AVERAGE(M716:M727)-250*10^6),0)</f>
        <v>5523290392.35778</v>
      </c>
      <c r="O728" s="31" t="n">
        <f aca="false">M728+N728</f>
        <v>995174530907.388</v>
      </c>
      <c r="P728" s="31" t="n">
        <f aca="false">IF(A728=1,SA,MAX(0,SA-M727))</f>
        <v>0</v>
      </c>
      <c r="S728" s="2" t="n">
        <v>0</v>
      </c>
      <c r="T728" s="2" t="n">
        <v>0</v>
      </c>
      <c r="U728" s="2" t="n">
        <v>0</v>
      </c>
      <c r="V728" s="33" t="n">
        <v>1</v>
      </c>
    </row>
    <row r="729" customFormat="false" ht="15.75" hidden="false" customHeight="true" outlineLevel="0" collapsed="false">
      <c r="A729" s="2" t="n">
        <v>727</v>
      </c>
      <c r="B729" s="2" t="n">
        <v>61</v>
      </c>
      <c r="C729" s="2" t="n">
        <f aca="false">A729-(B729-1)*12</f>
        <v>7</v>
      </c>
      <c r="D729" s="2" t="n">
        <f aca="false">'thong tin khach hang'!$B$4+B729-1</f>
        <v>62</v>
      </c>
      <c r="E729" s="31" t="n">
        <f aca="false">IF(A729=1,0,O728)</f>
        <v>995174530907.388</v>
      </c>
      <c r="F729" s="2" t="n">
        <f aca="true">TP*VLOOKUP('thong tin khach hang'!$E$10,$X$2:$Z$5,3,0)*OFFSET($S729,0,VLOOKUP('thong tin khach hang'!$E$10,$X$2:$Z$5,2,0))</f>
        <v>0</v>
      </c>
      <c r="G729" s="2" t="n">
        <f aca="true">EP*VLOOKUP('thong tin khach hang'!$E$10,$X$2:$Z$5,3,0)*OFFSET($S729,0,VLOOKUP('thong tin khach hang'!$E$10,$X$2:$Z$5,2,0))</f>
        <v>0</v>
      </c>
      <c r="H729" s="2" t="n">
        <f aca="false">F729*HLOOKUP(B729,Assumption!$A$10:$G$12,2,1)+G729*HLOOKUP(B729,Assumption!$A$10:$G$12,3,1)</f>
        <v>0</v>
      </c>
      <c r="I729" s="2" t="n">
        <f aca="false">F729+G729-H729</f>
        <v>0</v>
      </c>
      <c r="J729" s="32" t="n">
        <f aca="false">VLOOKUP(D729,Assumption!$O$3:$Q$103,IF('thong tin khach hang'!$B$3="Nam",2,3),0)/12*P729</f>
        <v>0</v>
      </c>
      <c r="K729" s="2" t="n">
        <v>20000</v>
      </c>
      <c r="L729" s="31" t="n">
        <f aca="false">ROUND($L$1*(E729+I729-J729-K729),0)</f>
        <v>5626861371</v>
      </c>
      <c r="M729" s="31" t="n">
        <f aca="false">E729+I729-J729-K729+L729</f>
        <v>1000801372278.39</v>
      </c>
      <c r="N729" s="32" t="n">
        <f aca="false">HLOOKUP(ROUND(AVERAGE(M717:M728)/10^6,0),Assumption!$B$2:$E$3,2,1)*MAX((AVERAGE(M717:M728)-250*10^6),0)</f>
        <v>5585565513.67487</v>
      </c>
      <c r="O729" s="31" t="n">
        <f aca="false">M729+N729</f>
        <v>1006386937792.06</v>
      </c>
      <c r="P729" s="31" t="n">
        <f aca="false">IF(A729=1,SA,MAX(0,SA-M728))</f>
        <v>0</v>
      </c>
      <c r="S729" s="2" t="n">
        <v>0</v>
      </c>
      <c r="T729" s="2" t="n">
        <v>1</v>
      </c>
      <c r="U729" s="2" t="n">
        <v>1</v>
      </c>
      <c r="V729" s="33" t="n">
        <v>1</v>
      </c>
    </row>
    <row r="730" customFormat="false" ht="15.75" hidden="false" customHeight="true" outlineLevel="0" collapsed="false">
      <c r="A730" s="2" t="n">
        <v>728</v>
      </c>
      <c r="B730" s="2" t="n">
        <v>61</v>
      </c>
      <c r="C730" s="2" t="n">
        <f aca="false">A730-(B730-1)*12</f>
        <v>8</v>
      </c>
      <c r="D730" s="2" t="n">
        <f aca="false">'thong tin khach hang'!$B$4+B730-1</f>
        <v>62</v>
      </c>
      <c r="E730" s="31" t="n">
        <f aca="false">IF(A730=1,0,O729)</f>
        <v>1006386937792.06</v>
      </c>
      <c r="F730" s="2" t="n">
        <f aca="true">TP*VLOOKUP('thong tin khach hang'!$E$10,$X$2:$Z$5,3,0)*OFFSET($S730,0,VLOOKUP('thong tin khach hang'!$E$10,$X$2:$Z$5,2,0))</f>
        <v>0</v>
      </c>
      <c r="G730" s="2" t="n">
        <f aca="true">EP*VLOOKUP('thong tin khach hang'!$E$10,$X$2:$Z$5,3,0)*OFFSET($S730,0,VLOOKUP('thong tin khach hang'!$E$10,$X$2:$Z$5,2,0))</f>
        <v>0</v>
      </c>
      <c r="H730" s="2" t="n">
        <f aca="false">F730*HLOOKUP(B730,Assumption!$A$10:$G$12,2,1)+G730*HLOOKUP(B730,Assumption!$A$10:$G$12,3,1)</f>
        <v>0</v>
      </c>
      <c r="I730" s="2" t="n">
        <f aca="false">F730+G730-H730</f>
        <v>0</v>
      </c>
      <c r="J730" s="32" t="n">
        <f aca="false">VLOOKUP(D730,Assumption!$O$3:$Q$103,IF('thong tin khach hang'!$B$3="Nam",2,3),0)/12*P730</f>
        <v>0</v>
      </c>
      <c r="K730" s="2" t="n">
        <v>20000</v>
      </c>
      <c r="L730" s="31" t="n">
        <f aca="false">ROUND($L$1*(E730+I730-J730-K730),0)</f>
        <v>5690257949</v>
      </c>
      <c r="M730" s="31" t="n">
        <f aca="false">E730+I730-J730-K730+L730</f>
        <v>1012077175741.06</v>
      </c>
      <c r="N730" s="32" t="n">
        <f aca="false">HLOOKUP(ROUND(AVERAGE(M718:M729)/10^6,0),Assumption!$B$2:$E$3,2,1)*MAX((AVERAGE(M718:M729)-250*10^6),0)</f>
        <v>5648542376.60388</v>
      </c>
      <c r="O730" s="31" t="n">
        <f aca="false">M730+N730</f>
        <v>1017725718117.67</v>
      </c>
      <c r="P730" s="31" t="n">
        <f aca="false">IF(A730=1,SA,MAX(0,SA-M729))</f>
        <v>0</v>
      </c>
      <c r="S730" s="2" t="n">
        <v>0</v>
      </c>
      <c r="T730" s="2" t="n">
        <v>0</v>
      </c>
      <c r="U730" s="2" t="n">
        <v>0</v>
      </c>
      <c r="V730" s="33" t="n">
        <v>1</v>
      </c>
    </row>
    <row r="731" customFormat="false" ht="15.75" hidden="false" customHeight="true" outlineLevel="0" collapsed="false">
      <c r="A731" s="2" t="n">
        <v>729</v>
      </c>
      <c r="B731" s="2" t="n">
        <v>61</v>
      </c>
      <c r="C731" s="2" t="n">
        <f aca="false">A731-(B731-1)*12</f>
        <v>9</v>
      </c>
      <c r="D731" s="2" t="n">
        <f aca="false">'thong tin khach hang'!$B$4+B731-1</f>
        <v>62</v>
      </c>
      <c r="E731" s="31" t="n">
        <f aca="false">IF(A731=1,0,O730)</f>
        <v>1017725718117.67</v>
      </c>
      <c r="F731" s="2" t="n">
        <f aca="true">TP*VLOOKUP('thong tin khach hang'!$E$10,$X$2:$Z$5,3,0)*OFFSET($S731,0,VLOOKUP('thong tin khach hang'!$E$10,$X$2:$Z$5,2,0))</f>
        <v>0</v>
      </c>
      <c r="G731" s="2" t="n">
        <f aca="true">EP*VLOOKUP('thong tin khach hang'!$E$10,$X$2:$Z$5,3,0)*OFFSET($S731,0,VLOOKUP('thong tin khach hang'!$E$10,$X$2:$Z$5,2,0))</f>
        <v>0</v>
      </c>
      <c r="H731" s="2" t="n">
        <f aca="false">F731*HLOOKUP(B731,Assumption!$A$10:$G$12,2,1)+G731*HLOOKUP(B731,Assumption!$A$10:$G$12,3,1)</f>
        <v>0</v>
      </c>
      <c r="I731" s="2" t="n">
        <f aca="false">F731+G731-H731</f>
        <v>0</v>
      </c>
      <c r="J731" s="32" t="n">
        <f aca="false">VLOOKUP(D731,Assumption!$O$3:$Q$103,IF('thong tin khach hang'!$B$3="Nam",2,3),0)/12*P731</f>
        <v>0</v>
      </c>
      <c r="K731" s="2" t="n">
        <v>20000</v>
      </c>
      <c r="L731" s="31" t="n">
        <f aca="false">ROUND($L$1*(E731+I731-J731-K731),0)</f>
        <v>5754369062</v>
      </c>
      <c r="M731" s="31" t="n">
        <f aca="false">E731+I731-J731-K731+L731</f>
        <v>1023480067179.67</v>
      </c>
      <c r="N731" s="32" t="n">
        <f aca="false">HLOOKUP(ROUND(AVERAGE(M719:M730)/10^6,0),Assumption!$B$2:$E$3,2,1)*MAX((AVERAGE(M719:M730)-250*10^6),0)</f>
        <v>5712228888.6568</v>
      </c>
      <c r="O731" s="31" t="n">
        <f aca="false">M731+N731</f>
        <v>1029192296068.32</v>
      </c>
      <c r="P731" s="31" t="n">
        <f aca="false">IF(A731=1,SA,MAX(0,SA-M730))</f>
        <v>0</v>
      </c>
      <c r="S731" s="2" t="n">
        <v>0</v>
      </c>
      <c r="T731" s="2" t="n">
        <v>0</v>
      </c>
      <c r="U731" s="2" t="n">
        <v>0</v>
      </c>
      <c r="V731" s="33" t="n">
        <v>1</v>
      </c>
    </row>
    <row r="732" customFormat="false" ht="15.75" hidden="false" customHeight="true" outlineLevel="0" collapsed="false">
      <c r="A732" s="2" t="n">
        <v>730</v>
      </c>
      <c r="B732" s="2" t="n">
        <v>61</v>
      </c>
      <c r="C732" s="2" t="n">
        <f aca="false">A732-(B732-1)*12</f>
        <v>10</v>
      </c>
      <c r="D732" s="2" t="n">
        <f aca="false">'thong tin khach hang'!$B$4+B732-1</f>
        <v>62</v>
      </c>
      <c r="E732" s="31" t="n">
        <f aca="false">IF(A732=1,0,O731)</f>
        <v>1029192296068.32</v>
      </c>
      <c r="F732" s="2" t="n">
        <f aca="true">TP*VLOOKUP('thong tin khach hang'!$E$10,$X$2:$Z$5,3,0)*OFFSET($S732,0,VLOOKUP('thong tin khach hang'!$E$10,$X$2:$Z$5,2,0))</f>
        <v>0</v>
      </c>
      <c r="G732" s="2" t="n">
        <f aca="true">EP*VLOOKUP('thong tin khach hang'!$E$10,$X$2:$Z$5,3,0)*OFFSET($S732,0,VLOOKUP('thong tin khach hang'!$E$10,$X$2:$Z$5,2,0))</f>
        <v>0</v>
      </c>
      <c r="H732" s="2" t="n">
        <f aca="false">F732*HLOOKUP(B732,Assumption!$A$10:$G$12,2,1)+G732*HLOOKUP(B732,Assumption!$A$10:$G$12,3,1)</f>
        <v>0</v>
      </c>
      <c r="I732" s="2" t="n">
        <f aca="false">F732+G732-H732</f>
        <v>0</v>
      </c>
      <c r="J732" s="32" t="n">
        <f aca="false">VLOOKUP(D732,Assumption!$O$3:$Q$103,IF('thong tin khach hang'!$B$3="Nam",2,3),0)/12*P732</f>
        <v>0</v>
      </c>
      <c r="K732" s="2" t="n">
        <v>20000</v>
      </c>
      <c r="L732" s="31" t="n">
        <f aca="false">ROUND($L$1*(E732+I732-J732-K732),0)</f>
        <v>5819202760</v>
      </c>
      <c r="M732" s="31" t="n">
        <f aca="false">E732+I732-J732-K732+L732</f>
        <v>1035011478828.32</v>
      </c>
      <c r="N732" s="32" t="n">
        <f aca="false">HLOOKUP(ROUND(AVERAGE(M720:M731)/10^6,0),Assumption!$B$2:$E$3,2,1)*MAX((AVERAGE(M720:M731)-250*10^6),0)</f>
        <v>5776633046.45136</v>
      </c>
      <c r="O732" s="31" t="n">
        <f aca="false">M732+N732</f>
        <v>1040788111874.77</v>
      </c>
      <c r="P732" s="31" t="n">
        <f aca="false">IF(A732=1,SA,MAX(0,SA-M731))</f>
        <v>0</v>
      </c>
      <c r="S732" s="2" t="n">
        <v>0</v>
      </c>
      <c r="T732" s="2" t="n">
        <v>0</v>
      </c>
      <c r="U732" s="2" t="n">
        <v>1</v>
      </c>
      <c r="V732" s="33" t="n">
        <v>1</v>
      </c>
    </row>
    <row r="733" customFormat="false" ht="15.75" hidden="false" customHeight="true" outlineLevel="0" collapsed="false">
      <c r="A733" s="2" t="n">
        <v>731</v>
      </c>
      <c r="B733" s="2" t="n">
        <v>61</v>
      </c>
      <c r="C733" s="2" t="n">
        <f aca="false">A733-(B733-1)*12</f>
        <v>11</v>
      </c>
      <c r="D733" s="2" t="n">
        <f aca="false">'thong tin khach hang'!$B$4+B733-1</f>
        <v>62</v>
      </c>
      <c r="E733" s="31" t="n">
        <f aca="false">IF(A733=1,0,O732)</f>
        <v>1040788111874.77</v>
      </c>
      <c r="F733" s="2" t="n">
        <f aca="true">TP*VLOOKUP('thong tin khach hang'!$E$10,$X$2:$Z$5,3,0)*OFFSET($S733,0,VLOOKUP('thong tin khach hang'!$E$10,$X$2:$Z$5,2,0))</f>
        <v>0</v>
      </c>
      <c r="G733" s="2" t="n">
        <f aca="true">EP*VLOOKUP('thong tin khach hang'!$E$10,$X$2:$Z$5,3,0)*OFFSET($S733,0,VLOOKUP('thong tin khach hang'!$E$10,$X$2:$Z$5,2,0))</f>
        <v>0</v>
      </c>
      <c r="H733" s="2" t="n">
        <f aca="false">F733*HLOOKUP(B733,Assumption!$A$10:$G$12,2,1)+G733*HLOOKUP(B733,Assumption!$A$10:$G$12,3,1)</f>
        <v>0</v>
      </c>
      <c r="I733" s="2" t="n">
        <f aca="false">F733+G733-H733</f>
        <v>0</v>
      </c>
      <c r="J733" s="32" t="n">
        <f aca="false">VLOOKUP(D733,Assumption!$O$3:$Q$103,IF('thong tin khach hang'!$B$3="Nam",2,3),0)/12*P733</f>
        <v>0</v>
      </c>
      <c r="K733" s="2" t="n">
        <v>20000</v>
      </c>
      <c r="L733" s="31" t="n">
        <f aca="false">ROUND($L$1*(E733+I733-J733-K733),0)</f>
        <v>5884767189</v>
      </c>
      <c r="M733" s="31" t="n">
        <f aca="false">E733+I733-J733-K733+L733</f>
        <v>1046672859063.77</v>
      </c>
      <c r="N733" s="32" t="n">
        <f aca="false">HLOOKUP(ROUND(AVERAGE(M721:M732)/10^6,0),Assumption!$B$2:$E$3,2,1)*MAX((AVERAGE(M721:M732)-250*10^6),0)</f>
        <v>5841762936.71353</v>
      </c>
      <c r="O733" s="31" t="n">
        <f aca="false">M733+N733</f>
        <v>1052514622000.49</v>
      </c>
      <c r="P733" s="31" t="n">
        <f aca="false">IF(A733=1,SA,MAX(0,SA-M732))</f>
        <v>0</v>
      </c>
      <c r="S733" s="2" t="n">
        <v>0</v>
      </c>
      <c r="T733" s="2" t="n">
        <v>0</v>
      </c>
      <c r="U733" s="2" t="n">
        <v>0</v>
      </c>
      <c r="V733" s="33" t="n">
        <v>1</v>
      </c>
    </row>
    <row r="734" customFormat="false" ht="15.75" hidden="false" customHeight="true" outlineLevel="0" collapsed="false">
      <c r="A734" s="2" t="n">
        <v>732</v>
      </c>
      <c r="B734" s="2" t="n">
        <v>61</v>
      </c>
      <c r="C734" s="2" t="n">
        <f aca="false">A734-(B734-1)*12</f>
        <v>12</v>
      </c>
      <c r="D734" s="2" t="n">
        <f aca="false">'thong tin khach hang'!$B$4+B734-1</f>
        <v>62</v>
      </c>
      <c r="E734" s="31" t="n">
        <f aca="false">IF(A734=1,0,O733)</f>
        <v>1052514622000.49</v>
      </c>
      <c r="F734" s="2" t="n">
        <f aca="true">TP*VLOOKUP('thong tin khach hang'!$E$10,$X$2:$Z$5,3,0)*OFFSET($S734,0,VLOOKUP('thong tin khach hang'!$E$10,$X$2:$Z$5,2,0))</f>
        <v>0</v>
      </c>
      <c r="G734" s="2" t="n">
        <f aca="true">EP*VLOOKUP('thong tin khach hang'!$E$10,$X$2:$Z$5,3,0)*OFFSET($S734,0,VLOOKUP('thong tin khach hang'!$E$10,$X$2:$Z$5,2,0))</f>
        <v>0</v>
      </c>
      <c r="H734" s="2" t="n">
        <f aca="false">F734*HLOOKUP(B734,Assumption!$A$10:$G$12,2,1)+G734*HLOOKUP(B734,Assumption!$A$10:$G$12,3,1)</f>
        <v>0</v>
      </c>
      <c r="I734" s="2" t="n">
        <f aca="false">F734+G734-H734</f>
        <v>0</v>
      </c>
      <c r="J734" s="32" t="n">
        <f aca="false">VLOOKUP(D734,Assumption!$O$3:$Q$103,IF('thong tin khach hang'!$B$3="Nam",2,3),0)/12*P734</f>
        <v>0</v>
      </c>
      <c r="K734" s="2" t="n">
        <v>20000</v>
      </c>
      <c r="L734" s="31" t="n">
        <f aca="false">ROUND($L$1*(E734+I734-J734-K734),0)</f>
        <v>5951070582</v>
      </c>
      <c r="M734" s="31" t="n">
        <f aca="false">E734+I734-J734-K734+L734</f>
        <v>1058465672582.49</v>
      </c>
      <c r="N734" s="32" t="n">
        <f aca="false">HLOOKUP(ROUND(AVERAGE(M722:M733)/10^6,0),Assumption!$B$2:$E$3,2,1)*MAX((AVERAGE(M722:M733)-250*10^6),0)</f>
        <v>5907626737.29503</v>
      </c>
      <c r="O734" s="31" t="n">
        <f aca="false">M734+N734</f>
        <v>1064373299319.78</v>
      </c>
      <c r="P734" s="31" t="n">
        <f aca="false">IF(A734=1,SA,MAX(0,SA-M733))</f>
        <v>0</v>
      </c>
      <c r="S734" s="2" t="n">
        <v>0</v>
      </c>
      <c r="T734" s="2" t="n">
        <v>0</v>
      </c>
      <c r="U734" s="2" t="n">
        <v>0</v>
      </c>
      <c r="V734" s="33" t="n">
        <v>1</v>
      </c>
    </row>
    <row r="735" customFormat="false" ht="15.75" hidden="false" customHeight="true" outlineLevel="0" collapsed="false">
      <c r="A735" s="2" t="n">
        <v>733</v>
      </c>
      <c r="B735" s="2" t="n">
        <v>62</v>
      </c>
      <c r="C735" s="2" t="n">
        <f aca="false">A735-(B735-1)*12</f>
        <v>1</v>
      </c>
      <c r="D735" s="2" t="n">
        <f aca="false">'thong tin khach hang'!$B$4+B735-1</f>
        <v>63</v>
      </c>
      <c r="E735" s="31" t="n">
        <f aca="false">IF(A735=1,0,O734)</f>
        <v>1064373299319.78</v>
      </c>
      <c r="F735" s="2" t="n">
        <f aca="true">TP*VLOOKUP('thong tin khach hang'!$E$10,$X$2:$Z$5,3,0)*OFFSET($S735,0,VLOOKUP('thong tin khach hang'!$E$10,$X$2:$Z$5,2,0))</f>
        <v>30000000</v>
      </c>
      <c r="G735" s="2" t="n">
        <f aca="true">EP*VLOOKUP('thong tin khach hang'!$E$10,$X$2:$Z$5,3,0)*OFFSET($S735,0,VLOOKUP('thong tin khach hang'!$E$10,$X$2:$Z$5,2,0))</f>
        <v>30000000</v>
      </c>
      <c r="H735" s="2" t="n">
        <f aca="false">F735*HLOOKUP(B735,Assumption!$A$10:$G$12,2,1)+G735*HLOOKUP(B735,Assumption!$A$10:$G$12,3,1)</f>
        <v>1500000</v>
      </c>
      <c r="I735" s="2" t="n">
        <f aca="false">F735+G735-H735</f>
        <v>58500000</v>
      </c>
      <c r="J735" s="32" t="n">
        <f aca="false">VLOOKUP(D735,Assumption!$O$3:$Q$103,IF('thong tin khach hang'!$B$3="Nam",2,3),0)/12*P735</f>
        <v>0</v>
      </c>
      <c r="K735" s="2" t="n">
        <v>20000</v>
      </c>
      <c r="L735" s="31" t="n">
        <f aca="false">ROUND($L$1*(E735+I735-J735-K735),0)</f>
        <v>6018452035</v>
      </c>
      <c r="M735" s="31" t="n">
        <f aca="false">E735+I735-J735-K735+L735</f>
        <v>1070450231354.78</v>
      </c>
      <c r="N735" s="32" t="n">
        <f aca="false">HLOOKUP(ROUND(AVERAGE(M723:M734)/10^6,0),Assumption!$B$2:$E$3,2,1)*MAX((AVERAGE(M723:M734)-250*10^6),0)</f>
        <v>5974232718.19806</v>
      </c>
      <c r="O735" s="31" t="n">
        <f aca="false">M735+N735</f>
        <v>1076424464072.98</v>
      </c>
      <c r="P735" s="31" t="n">
        <f aca="false">IF(A735=1,SA,MAX(0,SA-M734))</f>
        <v>0</v>
      </c>
      <c r="S735" s="2" t="n">
        <v>1</v>
      </c>
      <c r="T735" s="2" t="n">
        <v>1</v>
      </c>
      <c r="U735" s="2" t="n">
        <v>1</v>
      </c>
      <c r="V735" s="33" t="n">
        <v>1</v>
      </c>
    </row>
    <row r="736" customFormat="false" ht="15.75" hidden="false" customHeight="true" outlineLevel="0" collapsed="false">
      <c r="A736" s="2" t="n">
        <v>734</v>
      </c>
      <c r="B736" s="2" t="n">
        <v>62</v>
      </c>
      <c r="C736" s="2" t="n">
        <f aca="false">A736-(B736-1)*12</f>
        <v>2</v>
      </c>
      <c r="D736" s="2" t="n">
        <f aca="false">'thong tin khach hang'!$B$4+B736-1</f>
        <v>63</v>
      </c>
      <c r="E736" s="31" t="n">
        <f aca="false">IF(A736=1,0,O735)</f>
        <v>1076424464072.98</v>
      </c>
      <c r="F736" s="2" t="n">
        <f aca="true">TP*VLOOKUP('thong tin khach hang'!$E$10,$X$2:$Z$5,3,0)*OFFSET($S736,0,VLOOKUP('thong tin khach hang'!$E$10,$X$2:$Z$5,2,0))</f>
        <v>0</v>
      </c>
      <c r="G736" s="2" t="n">
        <f aca="true">EP*VLOOKUP('thong tin khach hang'!$E$10,$X$2:$Z$5,3,0)*OFFSET($S736,0,VLOOKUP('thong tin khach hang'!$E$10,$X$2:$Z$5,2,0))</f>
        <v>0</v>
      </c>
      <c r="H736" s="2" t="n">
        <f aca="false">F736*HLOOKUP(B736,Assumption!$A$10:$G$12,2,1)+G736*HLOOKUP(B736,Assumption!$A$10:$G$12,3,1)</f>
        <v>0</v>
      </c>
      <c r="I736" s="2" t="n">
        <f aca="false">F736+G736-H736</f>
        <v>0</v>
      </c>
      <c r="J736" s="32" t="n">
        <f aca="false">VLOOKUP(D736,Assumption!$O$3:$Q$103,IF('thong tin khach hang'!$B$3="Nam",2,3),0)/12*P736</f>
        <v>0</v>
      </c>
      <c r="K736" s="2" t="n">
        <v>20000</v>
      </c>
      <c r="L736" s="31" t="n">
        <f aca="false">ROUND($L$1*(E736+I736-J736-K736),0)</f>
        <v>6086260305</v>
      </c>
      <c r="M736" s="31" t="n">
        <f aca="false">E736+I736-J736-K736+L736</f>
        <v>1082510704377.98</v>
      </c>
      <c r="N736" s="32" t="n">
        <f aca="false">HLOOKUP(ROUND(AVERAGE(M724:M735)/10^6,0),Assumption!$B$2:$E$3,2,1)*MAX((AVERAGE(M724:M735)-250*10^6),0)</f>
        <v>6041589242.61475</v>
      </c>
      <c r="O736" s="31" t="n">
        <f aca="false">M736+N736</f>
        <v>1088552293620.6</v>
      </c>
      <c r="P736" s="31" t="n">
        <f aca="false">IF(A736=1,SA,MAX(0,SA-M735))</f>
        <v>0</v>
      </c>
      <c r="S736" s="2" t="n">
        <v>0</v>
      </c>
      <c r="T736" s="2" t="n">
        <v>0</v>
      </c>
      <c r="U736" s="2" t="n">
        <v>0</v>
      </c>
      <c r="V736" s="33" t="n">
        <v>1</v>
      </c>
    </row>
    <row r="737" customFormat="false" ht="15.75" hidden="false" customHeight="true" outlineLevel="0" collapsed="false">
      <c r="A737" s="2" t="n">
        <v>735</v>
      </c>
      <c r="B737" s="2" t="n">
        <v>62</v>
      </c>
      <c r="C737" s="2" t="n">
        <f aca="false">A737-(B737-1)*12</f>
        <v>3</v>
      </c>
      <c r="D737" s="2" t="n">
        <f aca="false">'thong tin khach hang'!$B$4+B737-1</f>
        <v>63</v>
      </c>
      <c r="E737" s="31" t="n">
        <f aca="false">IF(A737=1,0,O736)</f>
        <v>1088552293620.6</v>
      </c>
      <c r="F737" s="2" t="n">
        <f aca="true">TP*VLOOKUP('thong tin khach hang'!$E$10,$X$2:$Z$5,3,0)*OFFSET($S737,0,VLOOKUP('thong tin khach hang'!$E$10,$X$2:$Z$5,2,0))</f>
        <v>0</v>
      </c>
      <c r="G737" s="2" t="n">
        <f aca="true">EP*VLOOKUP('thong tin khach hang'!$E$10,$X$2:$Z$5,3,0)*OFFSET($S737,0,VLOOKUP('thong tin khach hang'!$E$10,$X$2:$Z$5,2,0))</f>
        <v>0</v>
      </c>
      <c r="H737" s="2" t="n">
        <f aca="false">F737*HLOOKUP(B737,Assumption!$A$10:$G$12,2,1)+G737*HLOOKUP(B737,Assumption!$A$10:$G$12,3,1)</f>
        <v>0</v>
      </c>
      <c r="I737" s="2" t="n">
        <f aca="false">F737+G737-H737</f>
        <v>0</v>
      </c>
      <c r="J737" s="32" t="n">
        <f aca="false">VLOOKUP(D737,Assumption!$O$3:$Q$103,IF('thong tin khach hang'!$B$3="Nam",2,3),0)/12*P737</f>
        <v>0</v>
      </c>
      <c r="K737" s="2" t="n">
        <v>20000</v>
      </c>
      <c r="L737" s="31" t="n">
        <f aca="false">ROUND($L$1*(E737+I737-J737-K737),0)</f>
        <v>6154832817</v>
      </c>
      <c r="M737" s="31" t="n">
        <f aca="false">E737+I737-J737-K737+L737</f>
        <v>1094707106437.6</v>
      </c>
      <c r="N737" s="32" t="n">
        <f aca="false">HLOOKUP(ROUND(AVERAGE(M725:M736)/10^6,0),Assumption!$B$2:$E$3,2,1)*MAX((AVERAGE(M725:M736)-250*10^6),0)</f>
        <v>6109704767.97745</v>
      </c>
      <c r="O737" s="31" t="n">
        <f aca="false">M737+N737</f>
        <v>1100816811205.57</v>
      </c>
      <c r="P737" s="31" t="n">
        <f aca="false">IF(A737=1,SA,MAX(0,SA-M736))</f>
        <v>0</v>
      </c>
      <c r="S737" s="2" t="n">
        <v>0</v>
      </c>
      <c r="T737" s="2" t="n">
        <v>0</v>
      </c>
      <c r="U737" s="2" t="n">
        <v>0</v>
      </c>
      <c r="V737" s="33" t="n">
        <v>1</v>
      </c>
    </row>
    <row r="738" customFormat="false" ht="15.75" hidden="false" customHeight="true" outlineLevel="0" collapsed="false">
      <c r="A738" s="2" t="n">
        <v>736</v>
      </c>
      <c r="B738" s="2" t="n">
        <v>62</v>
      </c>
      <c r="C738" s="2" t="n">
        <f aca="false">A738-(B738-1)*12</f>
        <v>4</v>
      </c>
      <c r="D738" s="2" t="n">
        <f aca="false">'thong tin khach hang'!$B$4+B738-1</f>
        <v>63</v>
      </c>
      <c r="E738" s="31" t="n">
        <f aca="false">IF(A738=1,0,O737)</f>
        <v>1100816811205.57</v>
      </c>
      <c r="F738" s="2" t="n">
        <f aca="true">TP*VLOOKUP('thong tin khach hang'!$E$10,$X$2:$Z$5,3,0)*OFFSET($S738,0,VLOOKUP('thong tin khach hang'!$E$10,$X$2:$Z$5,2,0))</f>
        <v>0</v>
      </c>
      <c r="G738" s="2" t="n">
        <f aca="true">EP*VLOOKUP('thong tin khach hang'!$E$10,$X$2:$Z$5,3,0)*OFFSET($S738,0,VLOOKUP('thong tin khach hang'!$E$10,$X$2:$Z$5,2,0))</f>
        <v>0</v>
      </c>
      <c r="H738" s="2" t="n">
        <f aca="false">F738*HLOOKUP(B738,Assumption!$A$10:$G$12,2,1)+G738*HLOOKUP(B738,Assumption!$A$10:$G$12,3,1)</f>
        <v>0</v>
      </c>
      <c r="I738" s="2" t="n">
        <f aca="false">F738+G738-H738</f>
        <v>0</v>
      </c>
      <c r="J738" s="32" t="n">
        <f aca="false">VLOOKUP(D738,Assumption!$O$3:$Q$103,IF('thong tin khach hang'!$B$3="Nam",2,3),0)/12*P738</f>
        <v>0</v>
      </c>
      <c r="K738" s="2" t="n">
        <v>20000</v>
      </c>
      <c r="L738" s="31" t="n">
        <f aca="false">ROUND($L$1*(E738+I738-J738-K738),0)</f>
        <v>6224178182</v>
      </c>
      <c r="M738" s="31" t="n">
        <f aca="false">E738+I738-J738-K738+L738</f>
        <v>1107040969387.57</v>
      </c>
      <c r="N738" s="32" t="n">
        <f aca="false">HLOOKUP(ROUND(AVERAGE(M726:M737)/10^6,0),Assumption!$B$2:$E$3,2,1)*MAX((AVERAGE(M726:M737)-250*10^6),0)</f>
        <v>6178587847.02028</v>
      </c>
      <c r="O738" s="31" t="n">
        <f aca="false">M738+N738</f>
        <v>1113219557234.59</v>
      </c>
      <c r="P738" s="31" t="n">
        <f aca="false">IF(A738=1,SA,MAX(0,SA-M737))</f>
        <v>0</v>
      </c>
      <c r="S738" s="2" t="n">
        <v>0</v>
      </c>
      <c r="T738" s="2" t="n">
        <v>0</v>
      </c>
      <c r="U738" s="2" t="n">
        <v>1</v>
      </c>
      <c r="V738" s="33" t="n">
        <v>1</v>
      </c>
    </row>
    <row r="739" customFormat="false" ht="15.75" hidden="false" customHeight="true" outlineLevel="0" collapsed="false">
      <c r="A739" s="2" t="n">
        <v>737</v>
      </c>
      <c r="B739" s="2" t="n">
        <v>62</v>
      </c>
      <c r="C739" s="2" t="n">
        <f aca="false">A739-(B739-1)*12</f>
        <v>5</v>
      </c>
      <c r="D739" s="2" t="n">
        <f aca="false">'thong tin khach hang'!$B$4+B739-1</f>
        <v>63</v>
      </c>
      <c r="E739" s="31" t="n">
        <f aca="false">IF(A739=1,0,O738)</f>
        <v>1113219557234.59</v>
      </c>
      <c r="F739" s="2" t="n">
        <f aca="true">TP*VLOOKUP('thong tin khach hang'!$E$10,$X$2:$Z$5,3,0)*OFFSET($S739,0,VLOOKUP('thong tin khach hang'!$E$10,$X$2:$Z$5,2,0))</f>
        <v>0</v>
      </c>
      <c r="G739" s="2" t="n">
        <f aca="true">EP*VLOOKUP('thong tin khach hang'!$E$10,$X$2:$Z$5,3,0)*OFFSET($S739,0,VLOOKUP('thong tin khach hang'!$E$10,$X$2:$Z$5,2,0))</f>
        <v>0</v>
      </c>
      <c r="H739" s="2" t="n">
        <f aca="false">F739*HLOOKUP(B739,Assumption!$A$10:$G$12,2,1)+G739*HLOOKUP(B739,Assumption!$A$10:$G$12,3,1)</f>
        <v>0</v>
      </c>
      <c r="I739" s="2" t="n">
        <f aca="false">F739+G739-H739</f>
        <v>0</v>
      </c>
      <c r="J739" s="32" t="n">
        <f aca="false">VLOOKUP(D739,Assumption!$O$3:$Q$103,IF('thong tin khach hang'!$B$3="Nam",2,3),0)/12*P739</f>
        <v>0</v>
      </c>
      <c r="K739" s="2" t="n">
        <v>20000</v>
      </c>
      <c r="L739" s="31" t="n">
        <f aca="false">ROUND($L$1*(E739+I739-J739-K739),0)</f>
        <v>6294305112</v>
      </c>
      <c r="M739" s="31" t="n">
        <f aca="false">E739+I739-J739-K739+L739</f>
        <v>1119513842346.59</v>
      </c>
      <c r="N739" s="32" t="n">
        <f aca="false">HLOOKUP(ROUND(AVERAGE(M727:M738)/10^6,0),Assumption!$B$2:$E$3,2,1)*MAX((AVERAGE(M727:M738)-250*10^6),0)</f>
        <v>6248247128.85272</v>
      </c>
      <c r="O739" s="31" t="n">
        <f aca="false">M739+N739</f>
        <v>1125762089475.45</v>
      </c>
      <c r="P739" s="31" t="n">
        <f aca="false">IF(A739=1,SA,MAX(0,SA-M738))</f>
        <v>0</v>
      </c>
      <c r="S739" s="2" t="n">
        <v>0</v>
      </c>
      <c r="T739" s="2" t="n">
        <v>0</v>
      </c>
      <c r="U739" s="2" t="n">
        <v>0</v>
      </c>
      <c r="V739" s="33" t="n">
        <v>1</v>
      </c>
    </row>
    <row r="740" customFormat="false" ht="15.75" hidden="false" customHeight="true" outlineLevel="0" collapsed="false">
      <c r="A740" s="2" t="n">
        <v>738</v>
      </c>
      <c r="B740" s="2" t="n">
        <v>62</v>
      </c>
      <c r="C740" s="2" t="n">
        <f aca="false">A740-(B740-1)*12</f>
        <v>6</v>
      </c>
      <c r="D740" s="2" t="n">
        <f aca="false">'thong tin khach hang'!$B$4+B740-1</f>
        <v>63</v>
      </c>
      <c r="E740" s="31" t="n">
        <f aca="false">IF(A740=1,0,O739)</f>
        <v>1125762089475.45</v>
      </c>
      <c r="F740" s="2" t="n">
        <f aca="true">TP*VLOOKUP('thong tin khach hang'!$E$10,$X$2:$Z$5,3,0)*OFFSET($S740,0,VLOOKUP('thong tin khach hang'!$E$10,$X$2:$Z$5,2,0))</f>
        <v>0</v>
      </c>
      <c r="G740" s="2" t="n">
        <f aca="true">EP*VLOOKUP('thong tin khach hang'!$E$10,$X$2:$Z$5,3,0)*OFFSET($S740,0,VLOOKUP('thong tin khach hang'!$E$10,$X$2:$Z$5,2,0))</f>
        <v>0</v>
      </c>
      <c r="H740" s="2" t="n">
        <f aca="false">F740*HLOOKUP(B740,Assumption!$A$10:$G$12,2,1)+G740*HLOOKUP(B740,Assumption!$A$10:$G$12,3,1)</f>
        <v>0</v>
      </c>
      <c r="I740" s="2" t="n">
        <f aca="false">F740+G740-H740</f>
        <v>0</v>
      </c>
      <c r="J740" s="32" t="n">
        <f aca="false">VLOOKUP(D740,Assumption!$O$3:$Q$103,IF('thong tin khach hang'!$B$3="Nam",2,3),0)/12*P740</f>
        <v>0</v>
      </c>
      <c r="K740" s="2" t="n">
        <v>20000</v>
      </c>
      <c r="L740" s="31" t="n">
        <f aca="false">ROUND($L$1*(E740+I740-J740-K740),0)</f>
        <v>6365222412</v>
      </c>
      <c r="M740" s="31" t="n">
        <f aca="false">E740+I740-J740-K740+L740</f>
        <v>1132127291887.45</v>
      </c>
      <c r="N740" s="32" t="n">
        <f aca="false">HLOOKUP(ROUND(AVERAGE(M728:M739)/10^6,0),Assumption!$B$2:$E$3,2,1)*MAX((AVERAGE(M728:M739)-250*10^6),0)</f>
        <v>6318691360.04663</v>
      </c>
      <c r="O740" s="31" t="n">
        <f aca="false">M740+N740</f>
        <v>1138445983247.49</v>
      </c>
      <c r="P740" s="31" t="n">
        <f aca="false">IF(A740=1,SA,MAX(0,SA-M739))</f>
        <v>0</v>
      </c>
      <c r="S740" s="2" t="n">
        <v>0</v>
      </c>
      <c r="T740" s="2" t="n">
        <v>0</v>
      </c>
      <c r="U740" s="2" t="n">
        <v>0</v>
      </c>
      <c r="V740" s="33" t="n">
        <v>1</v>
      </c>
    </row>
    <row r="741" customFormat="false" ht="15.75" hidden="false" customHeight="true" outlineLevel="0" collapsed="false">
      <c r="A741" s="2" t="n">
        <v>739</v>
      </c>
      <c r="B741" s="2" t="n">
        <v>62</v>
      </c>
      <c r="C741" s="2" t="n">
        <f aca="false">A741-(B741-1)*12</f>
        <v>7</v>
      </c>
      <c r="D741" s="2" t="n">
        <f aca="false">'thong tin khach hang'!$B$4+B741-1</f>
        <v>63</v>
      </c>
      <c r="E741" s="31" t="n">
        <f aca="false">IF(A741=1,0,O740)</f>
        <v>1138445983247.49</v>
      </c>
      <c r="F741" s="2" t="n">
        <f aca="true">TP*VLOOKUP('thong tin khach hang'!$E$10,$X$2:$Z$5,3,0)*OFFSET($S741,0,VLOOKUP('thong tin khach hang'!$E$10,$X$2:$Z$5,2,0))</f>
        <v>0</v>
      </c>
      <c r="G741" s="2" t="n">
        <f aca="true">EP*VLOOKUP('thong tin khach hang'!$E$10,$X$2:$Z$5,3,0)*OFFSET($S741,0,VLOOKUP('thong tin khach hang'!$E$10,$X$2:$Z$5,2,0))</f>
        <v>0</v>
      </c>
      <c r="H741" s="2" t="n">
        <f aca="false">F741*HLOOKUP(B741,Assumption!$A$10:$G$12,2,1)+G741*HLOOKUP(B741,Assumption!$A$10:$G$12,3,1)</f>
        <v>0</v>
      </c>
      <c r="I741" s="2" t="n">
        <f aca="false">F741+G741-H741</f>
        <v>0</v>
      </c>
      <c r="J741" s="32" t="n">
        <f aca="false">VLOOKUP(D741,Assumption!$O$3:$Q$103,IF('thong tin khach hang'!$B$3="Nam",2,3),0)/12*P741</f>
        <v>0</v>
      </c>
      <c r="K741" s="2" t="n">
        <v>20000</v>
      </c>
      <c r="L741" s="31" t="n">
        <f aca="false">ROUND($L$1*(E741+I741-J741-K741),0)</f>
        <v>6436938992</v>
      </c>
      <c r="M741" s="31" t="n">
        <f aca="false">E741+I741-J741-K741+L741</f>
        <v>1144882902239.49</v>
      </c>
      <c r="N741" s="32" t="n">
        <f aca="false">HLOOKUP(ROUND(AVERAGE(M729:M740)/10^6,0),Assumption!$B$2:$E$3,2,1)*MAX((AVERAGE(M729:M740)-250*10^6),0)</f>
        <v>6389929385.73284</v>
      </c>
      <c r="O741" s="31" t="n">
        <f aca="false">M741+N741</f>
        <v>1151272831625.23</v>
      </c>
      <c r="P741" s="31" t="n">
        <f aca="false">IF(A741=1,SA,MAX(0,SA-M740))</f>
        <v>0</v>
      </c>
      <c r="S741" s="2" t="n">
        <v>0</v>
      </c>
      <c r="T741" s="2" t="n">
        <v>1</v>
      </c>
      <c r="U741" s="2" t="n">
        <v>1</v>
      </c>
      <c r="V741" s="33" t="n">
        <v>1</v>
      </c>
    </row>
    <row r="742" customFormat="false" ht="15.75" hidden="false" customHeight="true" outlineLevel="0" collapsed="false">
      <c r="A742" s="2" t="n">
        <v>740</v>
      </c>
      <c r="B742" s="2" t="n">
        <v>62</v>
      </c>
      <c r="C742" s="2" t="n">
        <f aca="false">A742-(B742-1)*12</f>
        <v>8</v>
      </c>
      <c r="D742" s="2" t="n">
        <f aca="false">'thong tin khach hang'!$B$4+B742-1</f>
        <v>63</v>
      </c>
      <c r="E742" s="31" t="n">
        <f aca="false">IF(A742=1,0,O741)</f>
        <v>1151272831625.23</v>
      </c>
      <c r="F742" s="2" t="n">
        <f aca="true">TP*VLOOKUP('thong tin khach hang'!$E$10,$X$2:$Z$5,3,0)*OFFSET($S742,0,VLOOKUP('thong tin khach hang'!$E$10,$X$2:$Z$5,2,0))</f>
        <v>0</v>
      </c>
      <c r="G742" s="2" t="n">
        <f aca="true">EP*VLOOKUP('thong tin khach hang'!$E$10,$X$2:$Z$5,3,0)*OFFSET($S742,0,VLOOKUP('thong tin khach hang'!$E$10,$X$2:$Z$5,2,0))</f>
        <v>0</v>
      </c>
      <c r="H742" s="2" t="n">
        <f aca="false">F742*HLOOKUP(B742,Assumption!$A$10:$G$12,2,1)+G742*HLOOKUP(B742,Assumption!$A$10:$G$12,3,1)</f>
        <v>0</v>
      </c>
      <c r="I742" s="2" t="n">
        <f aca="false">F742+G742-H742</f>
        <v>0</v>
      </c>
      <c r="J742" s="32" t="n">
        <f aca="false">VLOOKUP(D742,Assumption!$O$3:$Q$103,IF('thong tin khach hang'!$B$3="Nam",2,3),0)/12*P742</f>
        <v>0</v>
      </c>
      <c r="K742" s="2" t="n">
        <v>20000</v>
      </c>
      <c r="L742" s="31" t="n">
        <f aca="false">ROUND($L$1*(E742+I742-J742-K742),0)</f>
        <v>6509463857</v>
      </c>
      <c r="M742" s="31" t="n">
        <f aca="false">E742+I742-J742-K742+L742</f>
        <v>1157782275482.23</v>
      </c>
      <c r="N742" s="32" t="n">
        <f aca="false">HLOOKUP(ROUND(AVERAGE(M730:M741)/10^6,0),Assumption!$B$2:$E$3,2,1)*MAX((AVERAGE(M730:M741)-250*10^6),0)</f>
        <v>6461970150.71339</v>
      </c>
      <c r="O742" s="31" t="n">
        <f aca="false">M742+N742</f>
        <v>1164244245632.94</v>
      </c>
      <c r="P742" s="31" t="n">
        <f aca="false">IF(A742=1,SA,MAX(0,SA-M741))</f>
        <v>0</v>
      </c>
      <c r="S742" s="2" t="n">
        <v>0</v>
      </c>
      <c r="T742" s="2" t="n">
        <v>0</v>
      </c>
      <c r="U742" s="2" t="n">
        <v>0</v>
      </c>
      <c r="V742" s="33" t="n">
        <v>1</v>
      </c>
    </row>
    <row r="743" customFormat="false" ht="15.75" hidden="false" customHeight="true" outlineLevel="0" collapsed="false">
      <c r="A743" s="2" t="n">
        <v>741</v>
      </c>
      <c r="B743" s="2" t="n">
        <v>62</v>
      </c>
      <c r="C743" s="2" t="n">
        <f aca="false">A743-(B743-1)*12</f>
        <v>9</v>
      </c>
      <c r="D743" s="2" t="n">
        <f aca="false">'thong tin khach hang'!$B$4+B743-1</f>
        <v>63</v>
      </c>
      <c r="E743" s="31" t="n">
        <f aca="false">IF(A743=1,0,O742)</f>
        <v>1164244245632.94</v>
      </c>
      <c r="F743" s="2" t="n">
        <f aca="true">TP*VLOOKUP('thong tin khach hang'!$E$10,$X$2:$Z$5,3,0)*OFFSET($S743,0,VLOOKUP('thong tin khach hang'!$E$10,$X$2:$Z$5,2,0))</f>
        <v>0</v>
      </c>
      <c r="G743" s="2" t="n">
        <f aca="true">EP*VLOOKUP('thong tin khach hang'!$E$10,$X$2:$Z$5,3,0)*OFFSET($S743,0,VLOOKUP('thong tin khach hang'!$E$10,$X$2:$Z$5,2,0))</f>
        <v>0</v>
      </c>
      <c r="H743" s="2" t="n">
        <f aca="false">F743*HLOOKUP(B743,Assumption!$A$10:$G$12,2,1)+G743*HLOOKUP(B743,Assumption!$A$10:$G$12,3,1)</f>
        <v>0</v>
      </c>
      <c r="I743" s="2" t="n">
        <f aca="false">F743+G743-H743</f>
        <v>0</v>
      </c>
      <c r="J743" s="32" t="n">
        <f aca="false">VLOOKUP(D743,Assumption!$O$3:$Q$103,IF('thong tin khach hang'!$B$3="Nam",2,3),0)/12*P743</f>
        <v>0</v>
      </c>
      <c r="K743" s="2" t="n">
        <v>20000</v>
      </c>
      <c r="L743" s="31" t="n">
        <f aca="false">ROUND($L$1*(E743+I743-J743-K743),0)</f>
        <v>6582806118</v>
      </c>
      <c r="M743" s="31" t="n">
        <f aca="false">E743+I743-J743-K743+L743</f>
        <v>1170827031750.94</v>
      </c>
      <c r="N743" s="32" t="n">
        <f aca="false">HLOOKUP(ROUND(AVERAGE(M731:M742)/10^6,0),Assumption!$B$2:$E$3,2,1)*MAX((AVERAGE(M731:M742)-250*10^6),0)</f>
        <v>6534822700.58397</v>
      </c>
      <c r="O743" s="31" t="n">
        <f aca="false">M743+N743</f>
        <v>1177361854451.52</v>
      </c>
      <c r="P743" s="31" t="n">
        <f aca="false">IF(A743=1,SA,MAX(0,SA-M742))</f>
        <v>0</v>
      </c>
      <c r="S743" s="2" t="n">
        <v>0</v>
      </c>
      <c r="T743" s="2" t="n">
        <v>0</v>
      </c>
      <c r="U743" s="2" t="n">
        <v>0</v>
      </c>
      <c r="V743" s="33" t="n">
        <v>1</v>
      </c>
    </row>
    <row r="744" customFormat="false" ht="15.75" hidden="false" customHeight="true" outlineLevel="0" collapsed="false">
      <c r="A744" s="2" t="n">
        <v>742</v>
      </c>
      <c r="B744" s="2" t="n">
        <v>62</v>
      </c>
      <c r="C744" s="2" t="n">
        <f aca="false">A744-(B744-1)*12</f>
        <v>10</v>
      </c>
      <c r="D744" s="2" t="n">
        <f aca="false">'thong tin khach hang'!$B$4+B744-1</f>
        <v>63</v>
      </c>
      <c r="E744" s="31" t="n">
        <f aca="false">IF(A744=1,0,O743)</f>
        <v>1177361854451.52</v>
      </c>
      <c r="F744" s="2" t="n">
        <f aca="true">TP*VLOOKUP('thong tin khach hang'!$E$10,$X$2:$Z$5,3,0)*OFFSET($S744,0,VLOOKUP('thong tin khach hang'!$E$10,$X$2:$Z$5,2,0))</f>
        <v>0</v>
      </c>
      <c r="G744" s="2" t="n">
        <f aca="true">EP*VLOOKUP('thong tin khach hang'!$E$10,$X$2:$Z$5,3,0)*OFFSET($S744,0,VLOOKUP('thong tin khach hang'!$E$10,$X$2:$Z$5,2,0))</f>
        <v>0</v>
      </c>
      <c r="H744" s="2" t="n">
        <f aca="false">F744*HLOOKUP(B744,Assumption!$A$10:$G$12,2,1)+G744*HLOOKUP(B744,Assumption!$A$10:$G$12,3,1)</f>
        <v>0</v>
      </c>
      <c r="I744" s="2" t="n">
        <f aca="false">F744+G744-H744</f>
        <v>0</v>
      </c>
      <c r="J744" s="32" t="n">
        <f aca="false">VLOOKUP(D744,Assumption!$O$3:$Q$103,IF('thong tin khach hang'!$B$3="Nam",2,3),0)/12*P744</f>
        <v>0</v>
      </c>
      <c r="K744" s="2" t="n">
        <v>20000</v>
      </c>
      <c r="L744" s="31" t="n">
        <f aca="false">ROUND($L$1*(E744+I744-J744-K744),0)</f>
        <v>6656974986</v>
      </c>
      <c r="M744" s="31" t="n">
        <f aca="false">E744+I744-J744-K744+L744</f>
        <v>1184018809437.52</v>
      </c>
      <c r="N744" s="32" t="n">
        <f aca="false">HLOOKUP(ROUND(AVERAGE(M732:M743)/10^6,0),Assumption!$B$2:$E$3,2,1)*MAX((AVERAGE(M732:M743)-250*10^6),0)</f>
        <v>6608496182.86961</v>
      </c>
      <c r="O744" s="31" t="n">
        <f aca="false">M744+N744</f>
        <v>1190627305620.39</v>
      </c>
      <c r="P744" s="31" t="n">
        <f aca="false">IF(A744=1,SA,MAX(0,SA-M743))</f>
        <v>0</v>
      </c>
      <c r="S744" s="2" t="n">
        <v>0</v>
      </c>
      <c r="T744" s="2" t="n">
        <v>0</v>
      </c>
      <c r="U744" s="2" t="n">
        <v>1</v>
      </c>
      <c r="V744" s="33" t="n">
        <v>1</v>
      </c>
    </row>
    <row r="745" customFormat="false" ht="15.75" hidden="false" customHeight="true" outlineLevel="0" collapsed="false">
      <c r="A745" s="2" t="n">
        <v>743</v>
      </c>
      <c r="B745" s="2" t="n">
        <v>62</v>
      </c>
      <c r="C745" s="2" t="n">
        <f aca="false">A745-(B745-1)*12</f>
        <v>11</v>
      </c>
      <c r="D745" s="2" t="n">
        <f aca="false">'thong tin khach hang'!$B$4+B745-1</f>
        <v>63</v>
      </c>
      <c r="E745" s="31" t="n">
        <f aca="false">IF(A745=1,0,O744)</f>
        <v>1190627305620.39</v>
      </c>
      <c r="F745" s="2" t="n">
        <f aca="true">TP*VLOOKUP('thong tin khach hang'!$E$10,$X$2:$Z$5,3,0)*OFFSET($S745,0,VLOOKUP('thong tin khach hang'!$E$10,$X$2:$Z$5,2,0))</f>
        <v>0</v>
      </c>
      <c r="G745" s="2" t="n">
        <f aca="true">EP*VLOOKUP('thong tin khach hang'!$E$10,$X$2:$Z$5,3,0)*OFFSET($S745,0,VLOOKUP('thong tin khach hang'!$E$10,$X$2:$Z$5,2,0))</f>
        <v>0</v>
      </c>
      <c r="H745" s="2" t="n">
        <f aca="false">F745*HLOOKUP(B745,Assumption!$A$10:$G$12,2,1)+G745*HLOOKUP(B745,Assumption!$A$10:$G$12,3,1)</f>
        <v>0</v>
      </c>
      <c r="I745" s="2" t="n">
        <f aca="false">F745+G745-H745</f>
        <v>0</v>
      </c>
      <c r="J745" s="32" t="n">
        <f aca="false">VLOOKUP(D745,Assumption!$O$3:$Q$103,IF('thong tin khach hang'!$B$3="Nam",2,3),0)/12*P745</f>
        <v>0</v>
      </c>
      <c r="K745" s="2" t="n">
        <v>20000</v>
      </c>
      <c r="L745" s="31" t="n">
        <f aca="false">ROUND($L$1*(E745+I745-J745-K745),0)</f>
        <v>6731979775</v>
      </c>
      <c r="M745" s="31" t="n">
        <f aca="false">E745+I745-J745-K745+L745</f>
        <v>1197359265395.39</v>
      </c>
      <c r="N745" s="32" t="n">
        <f aca="false">HLOOKUP(ROUND(AVERAGE(M733:M744)/10^6,0),Assumption!$B$2:$E$3,2,1)*MAX((AVERAGE(M733:M744)-250*10^6),0)</f>
        <v>6682999848.17421</v>
      </c>
      <c r="O745" s="31" t="n">
        <f aca="false">M745+N745</f>
        <v>1204042265243.57</v>
      </c>
      <c r="P745" s="31" t="n">
        <f aca="false">IF(A745=1,SA,MAX(0,SA-M744))</f>
        <v>0</v>
      </c>
      <c r="S745" s="2" t="n">
        <v>0</v>
      </c>
      <c r="T745" s="2" t="n">
        <v>0</v>
      </c>
      <c r="U745" s="2" t="n">
        <v>0</v>
      </c>
      <c r="V745" s="33" t="n">
        <v>1</v>
      </c>
    </row>
    <row r="746" customFormat="false" ht="15.75" hidden="false" customHeight="true" outlineLevel="0" collapsed="false">
      <c r="A746" s="2" t="n">
        <v>744</v>
      </c>
      <c r="B746" s="2" t="n">
        <v>62</v>
      </c>
      <c r="C746" s="2" t="n">
        <f aca="false">A746-(B746-1)*12</f>
        <v>12</v>
      </c>
      <c r="D746" s="2" t="n">
        <f aca="false">'thong tin khach hang'!$B$4+B746-1</f>
        <v>63</v>
      </c>
      <c r="E746" s="31" t="n">
        <f aca="false">IF(A746=1,0,O745)</f>
        <v>1204042265243.57</v>
      </c>
      <c r="F746" s="2" t="n">
        <f aca="true">TP*VLOOKUP('thong tin khach hang'!$E$10,$X$2:$Z$5,3,0)*OFFSET($S746,0,VLOOKUP('thong tin khach hang'!$E$10,$X$2:$Z$5,2,0))</f>
        <v>0</v>
      </c>
      <c r="G746" s="2" t="n">
        <f aca="true">EP*VLOOKUP('thong tin khach hang'!$E$10,$X$2:$Z$5,3,0)*OFFSET($S746,0,VLOOKUP('thong tin khach hang'!$E$10,$X$2:$Z$5,2,0))</f>
        <v>0</v>
      </c>
      <c r="H746" s="2" t="n">
        <f aca="false">F746*HLOOKUP(B746,Assumption!$A$10:$G$12,2,1)+G746*HLOOKUP(B746,Assumption!$A$10:$G$12,3,1)</f>
        <v>0</v>
      </c>
      <c r="I746" s="2" t="n">
        <f aca="false">F746+G746-H746</f>
        <v>0</v>
      </c>
      <c r="J746" s="32" t="n">
        <f aca="false">VLOOKUP(D746,Assumption!$O$3:$Q$103,IF('thong tin khach hang'!$B$3="Nam",2,3),0)/12*P746</f>
        <v>0</v>
      </c>
      <c r="K746" s="2" t="n">
        <v>20000</v>
      </c>
      <c r="L746" s="31" t="n">
        <f aca="false">ROUND($L$1*(E746+I746-J746-K746),0)</f>
        <v>6807829907</v>
      </c>
      <c r="M746" s="31" t="n">
        <f aca="false">E746+I746-J746-K746+L746</f>
        <v>1210850075150.57</v>
      </c>
      <c r="N746" s="32" t="n">
        <f aca="false">HLOOKUP(ROUND(AVERAGE(M734:M745)/10^6,0),Assumption!$B$2:$E$3,2,1)*MAX((AVERAGE(M734:M745)-250*10^6),0)</f>
        <v>6758343051.34002</v>
      </c>
      <c r="O746" s="31" t="n">
        <f aca="false">M746+N746</f>
        <v>1217608418201.91</v>
      </c>
      <c r="P746" s="31" t="n">
        <f aca="false">IF(A746=1,SA,MAX(0,SA-M745))</f>
        <v>0</v>
      </c>
      <c r="S746" s="2" t="n">
        <v>0</v>
      </c>
      <c r="T746" s="2" t="n">
        <v>0</v>
      </c>
      <c r="U746" s="2" t="n">
        <v>0</v>
      </c>
      <c r="V746" s="33" t="n">
        <v>1</v>
      </c>
    </row>
    <row r="747" customFormat="false" ht="15.75" hidden="false" customHeight="true" outlineLevel="0" collapsed="false">
      <c r="A747" s="2" t="n">
        <v>745</v>
      </c>
      <c r="B747" s="2" t="n">
        <v>63</v>
      </c>
      <c r="C747" s="2" t="n">
        <f aca="false">A747-(B747-1)*12</f>
        <v>1</v>
      </c>
      <c r="D747" s="2" t="n">
        <f aca="false">'thong tin khach hang'!$B$4+B747-1</f>
        <v>64</v>
      </c>
      <c r="E747" s="31" t="n">
        <f aca="false">IF(A747=1,0,O746)</f>
        <v>1217608418201.91</v>
      </c>
      <c r="F747" s="2" t="n">
        <f aca="true">TP*VLOOKUP('thong tin khach hang'!$E$10,$X$2:$Z$5,3,0)*OFFSET($S747,0,VLOOKUP('thong tin khach hang'!$E$10,$X$2:$Z$5,2,0))</f>
        <v>30000000</v>
      </c>
      <c r="G747" s="2" t="n">
        <f aca="true">EP*VLOOKUP('thong tin khach hang'!$E$10,$X$2:$Z$5,3,0)*OFFSET($S747,0,VLOOKUP('thong tin khach hang'!$E$10,$X$2:$Z$5,2,0))</f>
        <v>30000000</v>
      </c>
      <c r="H747" s="2" t="n">
        <f aca="false">F747*HLOOKUP(B747,Assumption!$A$10:$G$12,2,1)+G747*HLOOKUP(B747,Assumption!$A$10:$G$12,3,1)</f>
        <v>1500000</v>
      </c>
      <c r="I747" s="2" t="n">
        <f aca="false">F747+G747-H747</f>
        <v>58500000</v>
      </c>
      <c r="J747" s="32" t="n">
        <f aca="false">VLOOKUP(D747,Assumption!$O$3:$Q$103,IF('thong tin khach hang'!$B$3="Nam",2,3),0)/12*P747</f>
        <v>0</v>
      </c>
      <c r="K747" s="2" t="n">
        <v>20000</v>
      </c>
      <c r="L747" s="31" t="n">
        <f aca="false">ROUND($L$1*(E747+I747-J747-K747),0)</f>
        <v>6884865676</v>
      </c>
      <c r="M747" s="31" t="n">
        <f aca="false">E747+I747-J747-K747+L747</f>
        <v>1224551763877.91</v>
      </c>
      <c r="N747" s="32" t="n">
        <f aca="false">HLOOKUP(ROUND(AVERAGE(M735:M746)/10^6,0),Assumption!$B$2:$E$3,2,1)*MAX((AVERAGE(M735:M746)-250*10^6),0)</f>
        <v>6834535252.62406</v>
      </c>
      <c r="O747" s="31" t="n">
        <f aca="false">M747+N747</f>
        <v>1231386299130.53</v>
      </c>
      <c r="P747" s="31" t="n">
        <f aca="false">IF(A747=1,SA,MAX(0,SA-M746))</f>
        <v>0</v>
      </c>
      <c r="S747" s="2" t="n">
        <v>1</v>
      </c>
      <c r="T747" s="2" t="n">
        <v>1</v>
      </c>
      <c r="U747" s="2" t="n">
        <v>1</v>
      </c>
      <c r="V747" s="33" t="n">
        <v>1</v>
      </c>
    </row>
    <row r="748" customFormat="false" ht="15.75" hidden="false" customHeight="true" outlineLevel="0" collapsed="false">
      <c r="A748" s="2" t="n">
        <v>746</v>
      </c>
      <c r="B748" s="2" t="n">
        <v>63</v>
      </c>
      <c r="C748" s="2" t="n">
        <f aca="false">A748-(B748-1)*12</f>
        <v>2</v>
      </c>
      <c r="D748" s="2" t="n">
        <f aca="false">'thong tin khach hang'!$B$4+B748-1</f>
        <v>64</v>
      </c>
      <c r="E748" s="31" t="n">
        <f aca="false">IF(A748=1,0,O747)</f>
        <v>1231386299130.53</v>
      </c>
      <c r="F748" s="2" t="n">
        <f aca="true">TP*VLOOKUP('thong tin khach hang'!$E$10,$X$2:$Z$5,3,0)*OFFSET($S748,0,VLOOKUP('thong tin khach hang'!$E$10,$X$2:$Z$5,2,0))</f>
        <v>0</v>
      </c>
      <c r="G748" s="2" t="n">
        <f aca="true">EP*VLOOKUP('thong tin khach hang'!$E$10,$X$2:$Z$5,3,0)*OFFSET($S748,0,VLOOKUP('thong tin khach hang'!$E$10,$X$2:$Z$5,2,0))</f>
        <v>0</v>
      </c>
      <c r="H748" s="2" t="n">
        <f aca="false">F748*HLOOKUP(B748,Assumption!$A$10:$G$12,2,1)+G748*HLOOKUP(B748,Assumption!$A$10:$G$12,3,1)</f>
        <v>0</v>
      </c>
      <c r="I748" s="2" t="n">
        <f aca="false">F748+G748-H748</f>
        <v>0</v>
      </c>
      <c r="J748" s="32" t="n">
        <f aca="false">VLOOKUP(D748,Assumption!$O$3:$Q$103,IF('thong tin khach hang'!$B$3="Nam",2,3),0)/12*P748</f>
        <v>0</v>
      </c>
      <c r="K748" s="2" t="n">
        <v>20000</v>
      </c>
      <c r="L748" s="31" t="n">
        <f aca="false">ROUND($L$1*(E748+I748-J748-K748),0)</f>
        <v>6962437050</v>
      </c>
      <c r="M748" s="31" t="n">
        <f aca="false">E748+I748-J748-K748+L748</f>
        <v>1238348716180.53</v>
      </c>
      <c r="N748" s="32" t="n">
        <f aca="false">HLOOKUP(ROUND(AVERAGE(M736:M747)/10^6,0),Assumption!$B$2:$E$3,2,1)*MAX((AVERAGE(M736:M747)-250*10^6),0)</f>
        <v>6911586018.88562</v>
      </c>
      <c r="O748" s="31" t="n">
        <f aca="false">M748+N748</f>
        <v>1245260302199.42</v>
      </c>
      <c r="P748" s="31" t="n">
        <f aca="false">IF(A748=1,SA,MAX(0,SA-M747))</f>
        <v>0</v>
      </c>
      <c r="S748" s="2" t="n">
        <v>0</v>
      </c>
      <c r="T748" s="2" t="n">
        <v>0</v>
      </c>
      <c r="U748" s="2" t="n">
        <v>0</v>
      </c>
      <c r="V748" s="33" t="n">
        <v>1</v>
      </c>
    </row>
    <row r="749" customFormat="false" ht="15.75" hidden="false" customHeight="true" outlineLevel="0" collapsed="false">
      <c r="A749" s="2" t="n">
        <v>747</v>
      </c>
      <c r="B749" s="2" t="n">
        <v>63</v>
      </c>
      <c r="C749" s="2" t="n">
        <f aca="false">A749-(B749-1)*12</f>
        <v>3</v>
      </c>
      <c r="D749" s="2" t="n">
        <f aca="false">'thong tin khach hang'!$B$4+B749-1</f>
        <v>64</v>
      </c>
      <c r="E749" s="31" t="n">
        <f aca="false">IF(A749=1,0,O748)</f>
        <v>1245260302199.42</v>
      </c>
      <c r="F749" s="2" t="n">
        <f aca="true">TP*VLOOKUP('thong tin khach hang'!$E$10,$X$2:$Z$5,3,0)*OFFSET($S749,0,VLOOKUP('thong tin khach hang'!$E$10,$X$2:$Z$5,2,0))</f>
        <v>0</v>
      </c>
      <c r="G749" s="2" t="n">
        <f aca="true">EP*VLOOKUP('thong tin khach hang'!$E$10,$X$2:$Z$5,3,0)*OFFSET($S749,0,VLOOKUP('thong tin khach hang'!$E$10,$X$2:$Z$5,2,0))</f>
        <v>0</v>
      </c>
      <c r="H749" s="2" t="n">
        <f aca="false">F749*HLOOKUP(B749,Assumption!$A$10:$G$12,2,1)+G749*HLOOKUP(B749,Assumption!$A$10:$G$12,3,1)</f>
        <v>0</v>
      </c>
      <c r="I749" s="2" t="n">
        <f aca="false">F749+G749-H749</f>
        <v>0</v>
      </c>
      <c r="J749" s="32" t="n">
        <f aca="false">VLOOKUP(D749,Assumption!$O$3:$Q$103,IF('thong tin khach hang'!$B$3="Nam",2,3),0)/12*P749</f>
        <v>0</v>
      </c>
      <c r="K749" s="2" t="n">
        <v>20000</v>
      </c>
      <c r="L749" s="31" t="n">
        <f aca="false">ROUND($L$1*(E749+I749-J749-K749),0)</f>
        <v>7040882681</v>
      </c>
      <c r="M749" s="31" t="n">
        <f aca="false">E749+I749-J749-K749+L749</f>
        <v>1252301164880.42</v>
      </c>
      <c r="N749" s="32" t="n">
        <f aca="false">HLOOKUP(ROUND(AVERAGE(M737:M748)/10^6,0),Assumption!$B$2:$E$3,2,1)*MAX((AVERAGE(M737:M748)-250*10^6),0)</f>
        <v>6989505024.78689</v>
      </c>
      <c r="O749" s="31" t="n">
        <f aca="false">M749+N749</f>
        <v>1259290669905.2</v>
      </c>
      <c r="P749" s="31" t="n">
        <f aca="false">IF(A749=1,SA,MAX(0,SA-M748))</f>
        <v>0</v>
      </c>
      <c r="S749" s="2" t="n">
        <v>0</v>
      </c>
      <c r="T749" s="2" t="n">
        <v>0</v>
      </c>
      <c r="U749" s="2" t="n">
        <v>0</v>
      </c>
      <c r="V749" s="33" t="n">
        <v>1</v>
      </c>
    </row>
    <row r="750" customFormat="false" ht="15.75" hidden="false" customHeight="true" outlineLevel="0" collapsed="false">
      <c r="A750" s="2" t="n">
        <v>748</v>
      </c>
      <c r="B750" s="2" t="n">
        <v>63</v>
      </c>
      <c r="C750" s="2" t="n">
        <f aca="false">A750-(B750-1)*12</f>
        <v>4</v>
      </c>
      <c r="D750" s="2" t="n">
        <f aca="false">'thong tin khach hang'!$B$4+B750-1</f>
        <v>64</v>
      </c>
      <c r="E750" s="31" t="n">
        <f aca="false">IF(A750=1,0,O749)</f>
        <v>1259290669905.2</v>
      </c>
      <c r="F750" s="2" t="n">
        <f aca="true">TP*VLOOKUP('thong tin khach hang'!$E$10,$X$2:$Z$5,3,0)*OFFSET($S750,0,VLOOKUP('thong tin khach hang'!$E$10,$X$2:$Z$5,2,0))</f>
        <v>0</v>
      </c>
      <c r="G750" s="2" t="n">
        <f aca="true">EP*VLOOKUP('thong tin khach hang'!$E$10,$X$2:$Z$5,3,0)*OFFSET($S750,0,VLOOKUP('thong tin khach hang'!$E$10,$X$2:$Z$5,2,0))</f>
        <v>0</v>
      </c>
      <c r="H750" s="2" t="n">
        <f aca="false">F750*HLOOKUP(B750,Assumption!$A$10:$G$12,2,1)+G750*HLOOKUP(B750,Assumption!$A$10:$G$12,3,1)</f>
        <v>0</v>
      </c>
      <c r="I750" s="2" t="n">
        <f aca="false">F750+G750-H750</f>
        <v>0</v>
      </c>
      <c r="J750" s="32" t="n">
        <f aca="false">VLOOKUP(D750,Assumption!$O$3:$Q$103,IF('thong tin khach hang'!$B$3="Nam",2,3),0)/12*P750</f>
        <v>0</v>
      </c>
      <c r="K750" s="2" t="n">
        <v>20000</v>
      </c>
      <c r="L750" s="31" t="n">
        <f aca="false">ROUND($L$1*(E750+I750-J750-K750),0)</f>
        <v>7120212420</v>
      </c>
      <c r="M750" s="31" t="n">
        <f aca="false">E750+I750-J750-K750+L750</f>
        <v>1266410862325.2</v>
      </c>
      <c r="N750" s="32" t="n">
        <f aca="false">HLOOKUP(ROUND(AVERAGE(M738:M749)/10^6,0),Assumption!$B$2:$E$3,2,1)*MAX((AVERAGE(M738:M749)-250*10^6),0)</f>
        <v>7068302054.00831</v>
      </c>
      <c r="O750" s="31" t="n">
        <f aca="false">M750+N750</f>
        <v>1273479164379.21</v>
      </c>
      <c r="P750" s="31" t="n">
        <f aca="false">IF(A750=1,SA,MAX(0,SA-M749))</f>
        <v>0</v>
      </c>
      <c r="S750" s="2" t="n">
        <v>0</v>
      </c>
      <c r="T750" s="2" t="n">
        <v>0</v>
      </c>
      <c r="U750" s="2" t="n">
        <v>1</v>
      </c>
      <c r="V750" s="33" t="n">
        <v>1</v>
      </c>
    </row>
    <row r="751" customFormat="false" ht="15.75" hidden="false" customHeight="true" outlineLevel="0" collapsed="false">
      <c r="A751" s="2" t="n">
        <v>749</v>
      </c>
      <c r="B751" s="2" t="n">
        <v>63</v>
      </c>
      <c r="C751" s="2" t="n">
        <f aca="false">A751-(B751-1)*12</f>
        <v>5</v>
      </c>
      <c r="D751" s="2" t="n">
        <f aca="false">'thong tin khach hang'!$B$4+B751-1</f>
        <v>64</v>
      </c>
      <c r="E751" s="31" t="n">
        <f aca="false">IF(A751=1,0,O750)</f>
        <v>1273479164379.21</v>
      </c>
      <c r="F751" s="2" t="n">
        <f aca="true">TP*VLOOKUP('thong tin khach hang'!$E$10,$X$2:$Z$5,3,0)*OFFSET($S751,0,VLOOKUP('thong tin khach hang'!$E$10,$X$2:$Z$5,2,0))</f>
        <v>0</v>
      </c>
      <c r="G751" s="2" t="n">
        <f aca="true">EP*VLOOKUP('thong tin khach hang'!$E$10,$X$2:$Z$5,3,0)*OFFSET($S751,0,VLOOKUP('thong tin khach hang'!$E$10,$X$2:$Z$5,2,0))</f>
        <v>0</v>
      </c>
      <c r="H751" s="2" t="n">
        <f aca="false">F751*HLOOKUP(B751,Assumption!$A$10:$G$12,2,1)+G751*HLOOKUP(B751,Assumption!$A$10:$G$12,3,1)</f>
        <v>0</v>
      </c>
      <c r="I751" s="2" t="n">
        <f aca="false">F751+G751-H751</f>
        <v>0</v>
      </c>
      <c r="J751" s="32" t="n">
        <f aca="false">VLOOKUP(D751,Assumption!$O$3:$Q$103,IF('thong tin khach hang'!$B$3="Nam",2,3),0)/12*P751</f>
        <v>0</v>
      </c>
      <c r="K751" s="2" t="n">
        <v>20000</v>
      </c>
      <c r="L751" s="31" t="n">
        <f aca="false">ROUND($L$1*(E751+I751-J751-K751),0)</f>
        <v>7200436230</v>
      </c>
      <c r="M751" s="31" t="n">
        <f aca="false">E751+I751-J751-K751+L751</f>
        <v>1280679580609.21</v>
      </c>
      <c r="N751" s="32" t="n">
        <f aca="false">HLOOKUP(ROUND(AVERAGE(M739:M750)/10^6,0),Assumption!$B$2:$E$3,2,1)*MAX((AVERAGE(M739:M750)-250*10^6),0)</f>
        <v>7147987000.47712</v>
      </c>
      <c r="O751" s="31" t="n">
        <f aca="false">M751+N751</f>
        <v>1287827567609.69</v>
      </c>
      <c r="P751" s="31" t="n">
        <f aca="false">IF(A751=1,SA,MAX(0,SA-M750))</f>
        <v>0</v>
      </c>
      <c r="S751" s="2" t="n">
        <v>0</v>
      </c>
      <c r="T751" s="2" t="n">
        <v>0</v>
      </c>
      <c r="U751" s="2" t="n">
        <v>0</v>
      </c>
      <c r="V751" s="33" t="n">
        <v>1</v>
      </c>
    </row>
    <row r="752" customFormat="false" ht="15.75" hidden="false" customHeight="true" outlineLevel="0" collapsed="false">
      <c r="A752" s="2" t="n">
        <v>750</v>
      </c>
      <c r="B752" s="2" t="n">
        <v>63</v>
      </c>
      <c r="C752" s="2" t="n">
        <f aca="false">A752-(B752-1)*12</f>
        <v>6</v>
      </c>
      <c r="D752" s="2" t="n">
        <f aca="false">'thong tin khach hang'!$B$4+B752-1</f>
        <v>64</v>
      </c>
      <c r="E752" s="31" t="n">
        <f aca="false">IF(A752=1,0,O751)</f>
        <v>1287827567609.69</v>
      </c>
      <c r="F752" s="2" t="n">
        <f aca="true">TP*VLOOKUP('thong tin khach hang'!$E$10,$X$2:$Z$5,3,0)*OFFSET($S752,0,VLOOKUP('thong tin khach hang'!$E$10,$X$2:$Z$5,2,0))</f>
        <v>0</v>
      </c>
      <c r="G752" s="2" t="n">
        <f aca="true">EP*VLOOKUP('thong tin khach hang'!$E$10,$X$2:$Z$5,3,0)*OFFSET($S752,0,VLOOKUP('thong tin khach hang'!$E$10,$X$2:$Z$5,2,0))</f>
        <v>0</v>
      </c>
      <c r="H752" s="2" t="n">
        <f aca="false">F752*HLOOKUP(B752,Assumption!$A$10:$G$12,2,1)+G752*HLOOKUP(B752,Assumption!$A$10:$G$12,3,1)</f>
        <v>0</v>
      </c>
      <c r="I752" s="2" t="n">
        <f aca="false">F752+G752-H752</f>
        <v>0</v>
      </c>
      <c r="J752" s="32" t="n">
        <f aca="false">VLOOKUP(D752,Assumption!$O$3:$Q$103,IF('thong tin khach hang'!$B$3="Nam",2,3),0)/12*P752</f>
        <v>0</v>
      </c>
      <c r="K752" s="2" t="n">
        <v>20000</v>
      </c>
      <c r="L752" s="31" t="n">
        <f aca="false">ROUND($L$1*(E752+I752-J752-K752),0)</f>
        <v>7281564188</v>
      </c>
      <c r="M752" s="31" t="n">
        <f aca="false">E752+I752-J752-K752+L752</f>
        <v>1295109111797.69</v>
      </c>
      <c r="N752" s="32" t="n">
        <f aca="false">HLOOKUP(ROUND(AVERAGE(M740:M751)/10^6,0),Assumption!$B$2:$E$3,2,1)*MAX((AVERAGE(M740:M751)-250*10^6),0)</f>
        <v>7228569869.60843</v>
      </c>
      <c r="O752" s="31" t="n">
        <f aca="false">M752+N752</f>
        <v>1302337681667.3</v>
      </c>
      <c r="P752" s="31" t="n">
        <f aca="false">IF(A752=1,SA,MAX(0,SA-M751))</f>
        <v>0</v>
      </c>
      <c r="S752" s="2" t="n">
        <v>0</v>
      </c>
      <c r="T752" s="2" t="n">
        <v>0</v>
      </c>
      <c r="U752" s="2" t="n">
        <v>0</v>
      </c>
      <c r="V752" s="33" t="n">
        <v>1</v>
      </c>
    </row>
    <row r="753" customFormat="false" ht="15.75" hidden="false" customHeight="true" outlineLevel="0" collapsed="false">
      <c r="A753" s="2" t="n">
        <v>751</v>
      </c>
      <c r="B753" s="2" t="n">
        <v>63</v>
      </c>
      <c r="C753" s="2" t="n">
        <f aca="false">A753-(B753-1)*12</f>
        <v>7</v>
      </c>
      <c r="D753" s="2" t="n">
        <f aca="false">'thong tin khach hang'!$B$4+B753-1</f>
        <v>64</v>
      </c>
      <c r="E753" s="31" t="n">
        <f aca="false">IF(A753=1,0,O752)</f>
        <v>1302337681667.3</v>
      </c>
      <c r="F753" s="2" t="n">
        <f aca="true">TP*VLOOKUP('thong tin khach hang'!$E$10,$X$2:$Z$5,3,0)*OFFSET($S753,0,VLOOKUP('thong tin khach hang'!$E$10,$X$2:$Z$5,2,0))</f>
        <v>0</v>
      </c>
      <c r="G753" s="2" t="n">
        <f aca="true">EP*VLOOKUP('thong tin khach hang'!$E$10,$X$2:$Z$5,3,0)*OFFSET($S753,0,VLOOKUP('thong tin khach hang'!$E$10,$X$2:$Z$5,2,0))</f>
        <v>0</v>
      </c>
      <c r="H753" s="2" t="n">
        <f aca="false">F753*HLOOKUP(B753,Assumption!$A$10:$G$12,2,1)+G753*HLOOKUP(B753,Assumption!$A$10:$G$12,3,1)</f>
        <v>0</v>
      </c>
      <c r="I753" s="2" t="n">
        <f aca="false">F753+G753-H753</f>
        <v>0</v>
      </c>
      <c r="J753" s="32" t="n">
        <f aca="false">VLOOKUP(D753,Assumption!$O$3:$Q$103,IF('thong tin khach hang'!$B$3="Nam",2,3),0)/12*P753</f>
        <v>0</v>
      </c>
      <c r="K753" s="2" t="n">
        <v>20000</v>
      </c>
      <c r="L753" s="31" t="n">
        <f aca="false">ROUND($L$1*(E753+I753-J753-K753),0)</f>
        <v>7363606483</v>
      </c>
      <c r="M753" s="31" t="n">
        <f aca="false">E753+I753-J753-K753+L753</f>
        <v>1309701268150.3</v>
      </c>
      <c r="N753" s="32" t="n">
        <f aca="false">HLOOKUP(ROUND(AVERAGE(M741:M752)/10^6,0),Assumption!$B$2:$E$3,2,1)*MAX((AVERAGE(M741:M752)-250*10^6),0)</f>
        <v>7310060779.56355</v>
      </c>
      <c r="O753" s="31" t="n">
        <f aca="false">M753+N753</f>
        <v>1317011328929.86</v>
      </c>
      <c r="P753" s="31" t="n">
        <f aca="false">IF(A753=1,SA,MAX(0,SA-M752))</f>
        <v>0</v>
      </c>
      <c r="S753" s="2" t="n">
        <v>0</v>
      </c>
      <c r="T753" s="2" t="n">
        <v>1</v>
      </c>
      <c r="U753" s="2" t="n">
        <v>1</v>
      </c>
      <c r="V753" s="33" t="n">
        <v>1</v>
      </c>
    </row>
    <row r="754" customFormat="false" ht="15.75" hidden="false" customHeight="true" outlineLevel="0" collapsed="false">
      <c r="A754" s="2" t="n">
        <v>752</v>
      </c>
      <c r="B754" s="2" t="n">
        <v>63</v>
      </c>
      <c r="C754" s="2" t="n">
        <f aca="false">A754-(B754-1)*12</f>
        <v>8</v>
      </c>
      <c r="D754" s="2" t="n">
        <f aca="false">'thong tin khach hang'!$B$4+B754-1</f>
        <v>64</v>
      </c>
      <c r="E754" s="31" t="n">
        <f aca="false">IF(A754=1,0,O753)</f>
        <v>1317011328929.86</v>
      </c>
      <c r="F754" s="2" t="n">
        <f aca="true">TP*VLOOKUP('thong tin khach hang'!$E$10,$X$2:$Z$5,3,0)*OFFSET($S754,0,VLOOKUP('thong tin khach hang'!$E$10,$X$2:$Z$5,2,0))</f>
        <v>0</v>
      </c>
      <c r="G754" s="2" t="n">
        <f aca="true">EP*VLOOKUP('thong tin khach hang'!$E$10,$X$2:$Z$5,3,0)*OFFSET($S754,0,VLOOKUP('thong tin khach hang'!$E$10,$X$2:$Z$5,2,0))</f>
        <v>0</v>
      </c>
      <c r="H754" s="2" t="n">
        <f aca="false">F754*HLOOKUP(B754,Assumption!$A$10:$G$12,2,1)+G754*HLOOKUP(B754,Assumption!$A$10:$G$12,3,1)</f>
        <v>0</v>
      </c>
      <c r="I754" s="2" t="n">
        <f aca="false">F754+G754-H754</f>
        <v>0</v>
      </c>
      <c r="J754" s="32" t="n">
        <f aca="false">VLOOKUP(D754,Assumption!$O$3:$Q$103,IF('thong tin khach hang'!$B$3="Nam",2,3),0)/12*P754</f>
        <v>0</v>
      </c>
      <c r="K754" s="2" t="n">
        <v>20000</v>
      </c>
      <c r="L754" s="31" t="n">
        <f aca="false">ROUND($L$1*(E754+I754-J754-K754),0)</f>
        <v>7446573418</v>
      </c>
      <c r="M754" s="31" t="n">
        <f aca="false">E754+I754-J754-K754+L754</f>
        <v>1324457882347.86</v>
      </c>
      <c r="N754" s="32" t="n">
        <f aca="false">HLOOKUP(ROUND(AVERAGE(M742:M753)/10^6,0),Assumption!$B$2:$E$3,2,1)*MAX((AVERAGE(M742:M753)-250*10^6),0)</f>
        <v>7392469962.51895</v>
      </c>
      <c r="O754" s="31" t="n">
        <f aca="false">M754+N754</f>
        <v>1331850352310.38</v>
      </c>
      <c r="P754" s="31" t="n">
        <f aca="false">IF(A754=1,SA,MAX(0,SA-M753))</f>
        <v>0</v>
      </c>
      <c r="S754" s="2" t="n">
        <v>0</v>
      </c>
      <c r="T754" s="2" t="n">
        <v>0</v>
      </c>
      <c r="U754" s="2" t="n">
        <v>0</v>
      </c>
      <c r="V754" s="33" t="n">
        <v>1</v>
      </c>
    </row>
    <row r="755" customFormat="false" ht="15.75" hidden="false" customHeight="true" outlineLevel="0" collapsed="false">
      <c r="A755" s="2" t="n">
        <v>753</v>
      </c>
      <c r="B755" s="2" t="n">
        <v>63</v>
      </c>
      <c r="C755" s="2" t="n">
        <f aca="false">A755-(B755-1)*12</f>
        <v>9</v>
      </c>
      <c r="D755" s="2" t="n">
        <f aca="false">'thong tin khach hang'!$B$4+B755-1</f>
        <v>64</v>
      </c>
      <c r="E755" s="31" t="n">
        <f aca="false">IF(A755=1,0,O754)</f>
        <v>1331850352310.38</v>
      </c>
      <c r="F755" s="2" t="n">
        <f aca="true">TP*VLOOKUP('thong tin khach hang'!$E$10,$X$2:$Z$5,3,0)*OFFSET($S755,0,VLOOKUP('thong tin khach hang'!$E$10,$X$2:$Z$5,2,0))</f>
        <v>0</v>
      </c>
      <c r="G755" s="2" t="n">
        <f aca="true">EP*VLOOKUP('thong tin khach hang'!$E$10,$X$2:$Z$5,3,0)*OFFSET($S755,0,VLOOKUP('thong tin khach hang'!$E$10,$X$2:$Z$5,2,0))</f>
        <v>0</v>
      </c>
      <c r="H755" s="2" t="n">
        <f aca="false">F755*HLOOKUP(B755,Assumption!$A$10:$G$12,2,1)+G755*HLOOKUP(B755,Assumption!$A$10:$G$12,3,1)</f>
        <v>0</v>
      </c>
      <c r="I755" s="2" t="n">
        <f aca="false">F755+G755-H755</f>
        <v>0</v>
      </c>
      <c r="J755" s="32" t="n">
        <f aca="false">VLOOKUP(D755,Assumption!$O$3:$Q$103,IF('thong tin khach hang'!$B$3="Nam",2,3),0)/12*P755</f>
        <v>0</v>
      </c>
      <c r="K755" s="2" t="n">
        <v>20000</v>
      </c>
      <c r="L755" s="31" t="n">
        <f aca="false">ROUND($L$1*(E755+I755-J755-K755),0)</f>
        <v>7530475413</v>
      </c>
      <c r="M755" s="31" t="n">
        <f aca="false">E755+I755-J755-K755+L755</f>
        <v>1339380807723.38</v>
      </c>
      <c r="N755" s="32" t="n">
        <f aca="false">HLOOKUP(ROUND(AVERAGE(M743:M754)/10^6,0),Assumption!$B$2:$E$3,2,1)*MAX((AVERAGE(M743:M754)-250*10^6),0)</f>
        <v>7475807765.95177</v>
      </c>
      <c r="O755" s="31" t="n">
        <f aca="false">M755+N755</f>
        <v>1346856615489.33</v>
      </c>
      <c r="P755" s="31" t="n">
        <f aca="false">IF(A755=1,SA,MAX(0,SA-M754))</f>
        <v>0</v>
      </c>
      <c r="S755" s="2" t="n">
        <v>0</v>
      </c>
      <c r="T755" s="2" t="n">
        <v>0</v>
      </c>
      <c r="U755" s="2" t="n">
        <v>0</v>
      </c>
      <c r="V755" s="33" t="n">
        <v>1</v>
      </c>
    </row>
    <row r="756" customFormat="false" ht="15.75" hidden="false" customHeight="true" outlineLevel="0" collapsed="false">
      <c r="A756" s="2" t="n">
        <v>754</v>
      </c>
      <c r="B756" s="2" t="n">
        <v>63</v>
      </c>
      <c r="C756" s="2" t="n">
        <f aca="false">A756-(B756-1)*12</f>
        <v>10</v>
      </c>
      <c r="D756" s="2" t="n">
        <f aca="false">'thong tin khach hang'!$B$4+B756-1</f>
        <v>64</v>
      </c>
      <c r="E756" s="31" t="n">
        <f aca="false">IF(A756=1,0,O755)</f>
        <v>1346856615489.33</v>
      </c>
      <c r="F756" s="2" t="n">
        <f aca="true">TP*VLOOKUP('thong tin khach hang'!$E$10,$X$2:$Z$5,3,0)*OFFSET($S756,0,VLOOKUP('thong tin khach hang'!$E$10,$X$2:$Z$5,2,0))</f>
        <v>0</v>
      </c>
      <c r="G756" s="2" t="n">
        <f aca="true">EP*VLOOKUP('thong tin khach hang'!$E$10,$X$2:$Z$5,3,0)*OFFSET($S756,0,VLOOKUP('thong tin khach hang'!$E$10,$X$2:$Z$5,2,0))</f>
        <v>0</v>
      </c>
      <c r="H756" s="2" t="n">
        <f aca="false">F756*HLOOKUP(B756,Assumption!$A$10:$G$12,2,1)+G756*HLOOKUP(B756,Assumption!$A$10:$G$12,3,1)</f>
        <v>0</v>
      </c>
      <c r="I756" s="2" t="n">
        <f aca="false">F756+G756-H756</f>
        <v>0</v>
      </c>
      <c r="J756" s="32" t="n">
        <f aca="false">VLOOKUP(D756,Assumption!$O$3:$Q$103,IF('thong tin khach hang'!$B$3="Nam",2,3),0)/12*P756</f>
        <v>0</v>
      </c>
      <c r="K756" s="2" t="n">
        <v>20000</v>
      </c>
      <c r="L756" s="31" t="n">
        <f aca="false">ROUND($L$1*(E756+I756-J756-K756),0)</f>
        <v>7615323007</v>
      </c>
      <c r="M756" s="31" t="n">
        <f aca="false">E756+I756-J756-K756+L756</f>
        <v>1354471918496.33</v>
      </c>
      <c r="N756" s="32" t="n">
        <f aca="false">HLOOKUP(ROUND(AVERAGE(M744:M755)/10^6,0),Assumption!$B$2:$E$3,2,1)*MAX((AVERAGE(M744:M755)-250*10^6),0)</f>
        <v>7560084653.93799</v>
      </c>
      <c r="O756" s="31" t="n">
        <f aca="false">M756+N756</f>
        <v>1362032003150.27</v>
      </c>
      <c r="P756" s="31" t="n">
        <f aca="false">IF(A756=1,SA,MAX(0,SA-M755))</f>
        <v>0</v>
      </c>
      <c r="S756" s="2" t="n">
        <v>0</v>
      </c>
      <c r="T756" s="2" t="n">
        <v>0</v>
      </c>
      <c r="U756" s="2" t="n">
        <v>1</v>
      </c>
      <c r="V756" s="33" t="n">
        <v>1</v>
      </c>
    </row>
    <row r="757" customFormat="false" ht="15.75" hidden="false" customHeight="true" outlineLevel="0" collapsed="false">
      <c r="A757" s="2" t="n">
        <v>755</v>
      </c>
      <c r="B757" s="2" t="n">
        <v>63</v>
      </c>
      <c r="C757" s="2" t="n">
        <f aca="false">A757-(B757-1)*12</f>
        <v>11</v>
      </c>
      <c r="D757" s="2" t="n">
        <f aca="false">'thong tin khach hang'!$B$4+B757-1</f>
        <v>64</v>
      </c>
      <c r="E757" s="31" t="n">
        <f aca="false">IF(A757=1,0,O756)</f>
        <v>1362032003150.27</v>
      </c>
      <c r="F757" s="2" t="n">
        <f aca="true">TP*VLOOKUP('thong tin khach hang'!$E$10,$X$2:$Z$5,3,0)*OFFSET($S757,0,VLOOKUP('thong tin khach hang'!$E$10,$X$2:$Z$5,2,0))</f>
        <v>0</v>
      </c>
      <c r="G757" s="2" t="n">
        <f aca="true">EP*VLOOKUP('thong tin khach hang'!$E$10,$X$2:$Z$5,3,0)*OFFSET($S757,0,VLOOKUP('thong tin khach hang'!$E$10,$X$2:$Z$5,2,0))</f>
        <v>0</v>
      </c>
      <c r="H757" s="2" t="n">
        <f aca="false">F757*HLOOKUP(B757,Assumption!$A$10:$G$12,2,1)+G757*HLOOKUP(B757,Assumption!$A$10:$G$12,3,1)</f>
        <v>0</v>
      </c>
      <c r="I757" s="2" t="n">
        <f aca="false">F757+G757-H757</f>
        <v>0</v>
      </c>
      <c r="J757" s="32" t="n">
        <f aca="false">VLOOKUP(D757,Assumption!$O$3:$Q$103,IF('thong tin khach hang'!$B$3="Nam",2,3),0)/12*P757</f>
        <v>0</v>
      </c>
      <c r="K757" s="2" t="n">
        <v>20000</v>
      </c>
      <c r="L757" s="31" t="n">
        <f aca="false">ROUND($L$1*(E757+I757-J757-K757),0)</f>
        <v>7701126855</v>
      </c>
      <c r="M757" s="31" t="n">
        <f aca="false">E757+I757-J757-K757+L757</f>
        <v>1369733110005.27</v>
      </c>
      <c r="N757" s="32" t="n">
        <f aca="false">HLOOKUP(ROUND(AVERAGE(M745:M756)/10^6,0),Assumption!$B$2:$E$3,2,1)*MAX((AVERAGE(M745:M756)-250*10^6),0)</f>
        <v>7645311208.4674</v>
      </c>
      <c r="O757" s="31" t="n">
        <f aca="false">M757+N757</f>
        <v>1377378421213.74</v>
      </c>
      <c r="P757" s="31" t="n">
        <f aca="false">IF(A757=1,SA,MAX(0,SA-M756))</f>
        <v>0</v>
      </c>
      <c r="S757" s="2" t="n">
        <v>0</v>
      </c>
      <c r="T757" s="2" t="n">
        <v>0</v>
      </c>
      <c r="U757" s="2" t="n">
        <v>0</v>
      </c>
      <c r="V757" s="33" t="n">
        <v>1</v>
      </c>
    </row>
    <row r="758" customFormat="false" ht="15.75" hidden="false" customHeight="true" outlineLevel="0" collapsed="false">
      <c r="A758" s="2" t="n">
        <v>756</v>
      </c>
      <c r="B758" s="2" t="n">
        <v>63</v>
      </c>
      <c r="C758" s="2" t="n">
        <f aca="false">A758-(B758-1)*12</f>
        <v>12</v>
      </c>
      <c r="D758" s="2" t="n">
        <f aca="false">'thong tin khach hang'!$B$4+B758-1</f>
        <v>64</v>
      </c>
      <c r="E758" s="31" t="n">
        <f aca="false">IF(A758=1,0,O757)</f>
        <v>1377378421213.74</v>
      </c>
      <c r="F758" s="2" t="n">
        <f aca="true">TP*VLOOKUP('thong tin khach hang'!$E$10,$X$2:$Z$5,3,0)*OFFSET($S758,0,VLOOKUP('thong tin khach hang'!$E$10,$X$2:$Z$5,2,0))</f>
        <v>0</v>
      </c>
      <c r="G758" s="2" t="n">
        <f aca="true">EP*VLOOKUP('thong tin khach hang'!$E$10,$X$2:$Z$5,3,0)*OFFSET($S758,0,VLOOKUP('thong tin khach hang'!$E$10,$X$2:$Z$5,2,0))</f>
        <v>0</v>
      </c>
      <c r="H758" s="2" t="n">
        <f aca="false">F758*HLOOKUP(B758,Assumption!$A$10:$G$12,2,1)+G758*HLOOKUP(B758,Assumption!$A$10:$G$12,3,1)</f>
        <v>0</v>
      </c>
      <c r="I758" s="2" t="n">
        <f aca="false">F758+G758-H758</f>
        <v>0</v>
      </c>
      <c r="J758" s="32" t="n">
        <f aca="false">VLOOKUP(D758,Assumption!$O$3:$Q$103,IF('thong tin khach hang'!$B$3="Nam",2,3),0)/12*P758</f>
        <v>0</v>
      </c>
      <c r="K758" s="2" t="n">
        <v>20000</v>
      </c>
      <c r="L758" s="31" t="n">
        <f aca="false">ROUND($L$1*(E758+I758-J758-K758),0)</f>
        <v>7787897734</v>
      </c>
      <c r="M758" s="31" t="n">
        <f aca="false">E758+I758-J758-K758+L758</f>
        <v>1385166298947.74</v>
      </c>
      <c r="N758" s="32" t="n">
        <f aca="false">HLOOKUP(ROUND(AVERAGE(M746:M757)/10^6,0),Assumption!$B$2:$E$3,2,1)*MAX((AVERAGE(M746:M757)-250*10^6),0)</f>
        <v>7731498130.77233</v>
      </c>
      <c r="O758" s="31" t="n">
        <f aca="false">M758+N758</f>
        <v>1392897797078.51</v>
      </c>
      <c r="P758" s="31" t="n">
        <f aca="false">IF(A758=1,SA,MAX(0,SA-M757))</f>
        <v>0</v>
      </c>
      <c r="S758" s="2" t="n">
        <v>0</v>
      </c>
      <c r="T758" s="2" t="n">
        <v>0</v>
      </c>
      <c r="U758" s="2" t="n">
        <v>0</v>
      </c>
      <c r="V758" s="33" t="n">
        <v>1</v>
      </c>
    </row>
    <row r="759" customFormat="false" ht="15.75" hidden="false" customHeight="true" outlineLevel="0" collapsed="false">
      <c r="A759" s="2" t="n">
        <v>757</v>
      </c>
      <c r="B759" s="2" t="n">
        <v>64</v>
      </c>
      <c r="C759" s="2" t="n">
        <f aca="false">A759-(B759-1)*12</f>
        <v>1</v>
      </c>
      <c r="D759" s="2" t="n">
        <f aca="false">'thong tin khach hang'!$B$4+B759-1</f>
        <v>65</v>
      </c>
      <c r="E759" s="31" t="n">
        <f aca="false">IF(A759=1,0,O758)</f>
        <v>1392897797078.51</v>
      </c>
      <c r="F759" s="2" t="n">
        <f aca="true">TP*VLOOKUP('thong tin khach hang'!$E$10,$X$2:$Z$5,3,0)*OFFSET($S759,0,VLOOKUP('thong tin khach hang'!$E$10,$X$2:$Z$5,2,0))</f>
        <v>30000000</v>
      </c>
      <c r="G759" s="2" t="n">
        <f aca="true">EP*VLOOKUP('thong tin khach hang'!$E$10,$X$2:$Z$5,3,0)*OFFSET($S759,0,VLOOKUP('thong tin khach hang'!$E$10,$X$2:$Z$5,2,0))</f>
        <v>30000000</v>
      </c>
      <c r="H759" s="2" t="n">
        <f aca="false">F759*HLOOKUP(B759,Assumption!$A$10:$G$12,2,1)+G759*HLOOKUP(B759,Assumption!$A$10:$G$12,3,1)</f>
        <v>1500000</v>
      </c>
      <c r="I759" s="2" t="n">
        <f aca="false">F759+G759-H759</f>
        <v>58500000</v>
      </c>
      <c r="J759" s="32" t="n">
        <f aca="false">VLOOKUP(D759,Assumption!$O$3:$Q$103,IF('thong tin khach hang'!$B$3="Nam",2,3),0)/12*P759</f>
        <v>0</v>
      </c>
      <c r="K759" s="2" t="n">
        <v>20000</v>
      </c>
      <c r="L759" s="31" t="n">
        <f aca="false">ROUND($L$1*(E759+I759-J759-K759),0)</f>
        <v>7875977309</v>
      </c>
      <c r="M759" s="31" t="n">
        <f aca="false">E759+I759-J759-K759+L759</f>
        <v>1400832254387.51</v>
      </c>
      <c r="N759" s="32" t="n">
        <f aca="false">HLOOKUP(ROUND(AVERAGE(M747:M758)/10^6,0),Assumption!$B$2:$E$3,2,1)*MAX((AVERAGE(M747:M758)-250*10^6),0)</f>
        <v>7818656242.67092</v>
      </c>
      <c r="O759" s="31" t="n">
        <f aca="false">M759+N759</f>
        <v>1408650910630.18</v>
      </c>
      <c r="P759" s="31" t="n">
        <f aca="false">IF(A759=1,SA,MAX(0,SA-M758))</f>
        <v>0</v>
      </c>
      <c r="S759" s="2" t="n">
        <v>1</v>
      </c>
      <c r="T759" s="2" t="n">
        <v>1</v>
      </c>
      <c r="U759" s="2" t="n">
        <v>1</v>
      </c>
      <c r="V759" s="33" t="n">
        <v>1</v>
      </c>
    </row>
    <row r="760" customFormat="false" ht="15.75" hidden="false" customHeight="true" outlineLevel="0" collapsed="false">
      <c r="A760" s="2" t="n">
        <v>758</v>
      </c>
      <c r="B760" s="2" t="n">
        <v>64</v>
      </c>
      <c r="C760" s="2" t="n">
        <f aca="false">A760-(B760-1)*12</f>
        <v>2</v>
      </c>
      <c r="D760" s="2" t="n">
        <f aca="false">'thong tin khach hang'!$B$4+B760-1</f>
        <v>65</v>
      </c>
      <c r="E760" s="31" t="n">
        <f aca="false">IF(A760=1,0,O759)</f>
        <v>1408650910630.18</v>
      </c>
      <c r="F760" s="2" t="n">
        <f aca="true">TP*VLOOKUP('thong tin khach hang'!$E$10,$X$2:$Z$5,3,0)*OFFSET($S760,0,VLOOKUP('thong tin khach hang'!$E$10,$X$2:$Z$5,2,0))</f>
        <v>0</v>
      </c>
      <c r="G760" s="2" t="n">
        <f aca="true">EP*VLOOKUP('thong tin khach hang'!$E$10,$X$2:$Z$5,3,0)*OFFSET($S760,0,VLOOKUP('thong tin khach hang'!$E$10,$X$2:$Z$5,2,0))</f>
        <v>0</v>
      </c>
      <c r="H760" s="2" t="n">
        <f aca="false">F760*HLOOKUP(B760,Assumption!$A$10:$G$12,2,1)+G760*HLOOKUP(B760,Assumption!$A$10:$G$12,3,1)</f>
        <v>0</v>
      </c>
      <c r="I760" s="2" t="n">
        <f aca="false">F760+G760-H760</f>
        <v>0</v>
      </c>
      <c r="J760" s="32" t="n">
        <f aca="false">VLOOKUP(D760,Assumption!$O$3:$Q$103,IF('thong tin khach hang'!$B$3="Nam",2,3),0)/12*P760</f>
        <v>0</v>
      </c>
      <c r="K760" s="2" t="n">
        <v>20000</v>
      </c>
      <c r="L760" s="31" t="n">
        <f aca="false">ROUND($L$1*(E760+I760-J760-K760),0)</f>
        <v>7964716936</v>
      </c>
      <c r="M760" s="31" t="n">
        <f aca="false">E760+I760-J760-K760+L760</f>
        <v>1416615607566.18</v>
      </c>
      <c r="N760" s="32" t="n">
        <f aca="false">HLOOKUP(ROUND(AVERAGE(M748:M759)/10^6,0),Assumption!$B$2:$E$3,2,1)*MAX((AVERAGE(M748:M759)-250*10^6),0)</f>
        <v>7906796487.92572</v>
      </c>
      <c r="O760" s="31" t="n">
        <f aca="false">M760+N760</f>
        <v>1424522404054.11</v>
      </c>
      <c r="P760" s="31" t="n">
        <f aca="false">IF(A760=1,SA,MAX(0,SA-M759))</f>
        <v>0</v>
      </c>
      <c r="S760" s="2" t="n">
        <v>0</v>
      </c>
      <c r="T760" s="2" t="n">
        <v>0</v>
      </c>
      <c r="U760" s="2" t="n">
        <v>0</v>
      </c>
      <c r="V760" s="33" t="n">
        <v>1</v>
      </c>
    </row>
    <row r="761" customFormat="false" ht="15.75" hidden="false" customHeight="true" outlineLevel="0" collapsed="false">
      <c r="A761" s="2" t="n">
        <v>759</v>
      </c>
      <c r="B761" s="2" t="n">
        <v>64</v>
      </c>
      <c r="C761" s="2" t="n">
        <f aca="false">A761-(B761-1)*12</f>
        <v>3</v>
      </c>
      <c r="D761" s="2" t="n">
        <f aca="false">'thong tin khach hang'!$B$4+B761-1</f>
        <v>65</v>
      </c>
      <c r="E761" s="31" t="n">
        <f aca="false">IF(A761=1,0,O760)</f>
        <v>1424522404054.11</v>
      </c>
      <c r="F761" s="2" t="n">
        <f aca="true">TP*VLOOKUP('thong tin khach hang'!$E$10,$X$2:$Z$5,3,0)*OFFSET($S761,0,VLOOKUP('thong tin khach hang'!$E$10,$X$2:$Z$5,2,0))</f>
        <v>0</v>
      </c>
      <c r="G761" s="2" t="n">
        <f aca="true">EP*VLOOKUP('thong tin khach hang'!$E$10,$X$2:$Z$5,3,0)*OFFSET($S761,0,VLOOKUP('thong tin khach hang'!$E$10,$X$2:$Z$5,2,0))</f>
        <v>0</v>
      </c>
      <c r="H761" s="2" t="n">
        <f aca="false">F761*HLOOKUP(B761,Assumption!$A$10:$G$12,2,1)+G761*HLOOKUP(B761,Assumption!$A$10:$G$12,3,1)</f>
        <v>0</v>
      </c>
      <c r="I761" s="2" t="n">
        <f aca="false">F761+G761-H761</f>
        <v>0</v>
      </c>
      <c r="J761" s="32" t="n">
        <f aca="false">VLOOKUP(D761,Assumption!$O$3:$Q$103,IF('thong tin khach hang'!$B$3="Nam",2,3),0)/12*P761</f>
        <v>0</v>
      </c>
      <c r="K761" s="2" t="n">
        <v>20000</v>
      </c>
      <c r="L761" s="31" t="n">
        <f aca="false">ROUND($L$1*(E761+I761-J761-K761),0)</f>
        <v>8054456667</v>
      </c>
      <c r="M761" s="31" t="n">
        <f aca="false">E761+I761-J761-K761+L761</f>
        <v>1432576840721.11</v>
      </c>
      <c r="N761" s="32" t="n">
        <f aca="false">HLOOKUP(ROUND(AVERAGE(M749:M760)/10^6,0),Assumption!$B$2:$E$3,2,1)*MAX((AVERAGE(M749:M760)-250*10^6),0)</f>
        <v>7995929933.61854</v>
      </c>
      <c r="O761" s="31" t="n">
        <f aca="false">M761+N761</f>
        <v>1440572770654.72</v>
      </c>
      <c r="P761" s="31" t="n">
        <f aca="false">IF(A761=1,SA,MAX(0,SA-M760))</f>
        <v>0</v>
      </c>
      <c r="S761" s="2" t="n">
        <v>0</v>
      </c>
      <c r="T761" s="2" t="n">
        <v>0</v>
      </c>
      <c r="U761" s="2" t="n">
        <v>0</v>
      </c>
      <c r="V761" s="33" t="n">
        <v>1</v>
      </c>
    </row>
    <row r="762" customFormat="false" ht="15.75" hidden="false" customHeight="true" outlineLevel="0" collapsed="false">
      <c r="A762" s="2" t="n">
        <v>760</v>
      </c>
      <c r="B762" s="2" t="n">
        <v>64</v>
      </c>
      <c r="C762" s="2" t="n">
        <f aca="false">A762-(B762-1)*12</f>
        <v>4</v>
      </c>
      <c r="D762" s="2" t="n">
        <f aca="false">'thong tin khach hang'!$B$4+B762-1</f>
        <v>65</v>
      </c>
      <c r="E762" s="31" t="n">
        <f aca="false">IF(A762=1,0,O761)</f>
        <v>1440572770654.72</v>
      </c>
      <c r="F762" s="2" t="n">
        <f aca="true">TP*VLOOKUP('thong tin khach hang'!$E$10,$X$2:$Z$5,3,0)*OFFSET($S762,0,VLOOKUP('thong tin khach hang'!$E$10,$X$2:$Z$5,2,0))</f>
        <v>0</v>
      </c>
      <c r="G762" s="2" t="n">
        <f aca="true">EP*VLOOKUP('thong tin khach hang'!$E$10,$X$2:$Z$5,3,0)*OFFSET($S762,0,VLOOKUP('thong tin khach hang'!$E$10,$X$2:$Z$5,2,0))</f>
        <v>0</v>
      </c>
      <c r="H762" s="2" t="n">
        <f aca="false">F762*HLOOKUP(B762,Assumption!$A$10:$G$12,2,1)+G762*HLOOKUP(B762,Assumption!$A$10:$G$12,3,1)</f>
        <v>0</v>
      </c>
      <c r="I762" s="2" t="n">
        <f aca="false">F762+G762-H762</f>
        <v>0</v>
      </c>
      <c r="J762" s="32" t="n">
        <f aca="false">VLOOKUP(D762,Assumption!$O$3:$Q$103,IF('thong tin khach hang'!$B$3="Nam",2,3),0)/12*P762</f>
        <v>0</v>
      </c>
      <c r="K762" s="2" t="n">
        <v>20000</v>
      </c>
      <c r="L762" s="31" t="n">
        <f aca="false">ROUND($L$1*(E762+I762-J762-K762),0)</f>
        <v>8145207773</v>
      </c>
      <c r="M762" s="31" t="n">
        <f aca="false">E762+I762-J762-K762+L762</f>
        <v>1448717958427.72</v>
      </c>
      <c r="N762" s="32" t="n">
        <f aca="false">HLOOKUP(ROUND(AVERAGE(M750:M761)/10^6,0),Assumption!$B$2:$E$3,2,1)*MAX((AVERAGE(M750:M761)-250*10^6),0)</f>
        <v>8086067771.53889</v>
      </c>
      <c r="O762" s="31" t="n">
        <f aca="false">M762+N762</f>
        <v>1456804026199.26</v>
      </c>
      <c r="P762" s="31" t="n">
        <f aca="false">IF(A762=1,SA,MAX(0,SA-M761))</f>
        <v>0</v>
      </c>
      <c r="S762" s="2" t="n">
        <v>0</v>
      </c>
      <c r="T762" s="2" t="n">
        <v>0</v>
      </c>
      <c r="U762" s="2" t="n">
        <v>1</v>
      </c>
      <c r="V762" s="33" t="n">
        <v>1</v>
      </c>
    </row>
    <row r="763" customFormat="false" ht="15.75" hidden="false" customHeight="true" outlineLevel="0" collapsed="false">
      <c r="A763" s="2" t="n">
        <v>761</v>
      </c>
      <c r="B763" s="2" t="n">
        <v>64</v>
      </c>
      <c r="C763" s="2" t="n">
        <f aca="false">A763-(B763-1)*12</f>
        <v>5</v>
      </c>
      <c r="D763" s="2" t="n">
        <f aca="false">'thong tin khach hang'!$B$4+B763-1</f>
        <v>65</v>
      </c>
      <c r="E763" s="31" t="n">
        <f aca="false">IF(A763=1,0,O762)</f>
        <v>1456804026199.26</v>
      </c>
      <c r="F763" s="2" t="n">
        <f aca="true">TP*VLOOKUP('thong tin khach hang'!$E$10,$X$2:$Z$5,3,0)*OFFSET($S763,0,VLOOKUP('thong tin khach hang'!$E$10,$X$2:$Z$5,2,0))</f>
        <v>0</v>
      </c>
      <c r="G763" s="2" t="n">
        <f aca="true">EP*VLOOKUP('thong tin khach hang'!$E$10,$X$2:$Z$5,3,0)*OFFSET($S763,0,VLOOKUP('thong tin khach hang'!$E$10,$X$2:$Z$5,2,0))</f>
        <v>0</v>
      </c>
      <c r="H763" s="2" t="n">
        <f aca="false">F763*HLOOKUP(B763,Assumption!$A$10:$G$12,2,1)+G763*HLOOKUP(B763,Assumption!$A$10:$G$12,3,1)</f>
        <v>0</v>
      </c>
      <c r="I763" s="2" t="n">
        <f aca="false">F763+G763-H763</f>
        <v>0</v>
      </c>
      <c r="J763" s="32" t="n">
        <f aca="false">VLOOKUP(D763,Assumption!$O$3:$Q$103,IF('thong tin khach hang'!$B$3="Nam",2,3),0)/12*P763</f>
        <v>0</v>
      </c>
      <c r="K763" s="2" t="n">
        <v>20000</v>
      </c>
      <c r="L763" s="31" t="n">
        <f aca="false">ROUND($L$1*(E763+I763-J763-K763),0)</f>
        <v>8236981652</v>
      </c>
      <c r="M763" s="31" t="n">
        <f aca="false">E763+I763-J763-K763+L763</f>
        <v>1465040987851.26</v>
      </c>
      <c r="N763" s="32" t="n">
        <f aca="false">HLOOKUP(ROUND(AVERAGE(M751:M762)/10^6,0),Assumption!$B$2:$E$3,2,1)*MAX((AVERAGE(M751:M762)-250*10^6),0)</f>
        <v>8177221319.59015</v>
      </c>
      <c r="O763" s="31" t="n">
        <f aca="false">M763+N763</f>
        <v>1473218209170.85</v>
      </c>
      <c r="P763" s="31" t="n">
        <f aca="false">IF(A763=1,SA,MAX(0,SA-M762))</f>
        <v>0</v>
      </c>
      <c r="S763" s="2" t="n">
        <v>0</v>
      </c>
      <c r="T763" s="2" t="n">
        <v>0</v>
      </c>
      <c r="U763" s="2" t="n">
        <v>0</v>
      </c>
      <c r="V763" s="33" t="n">
        <v>1</v>
      </c>
    </row>
    <row r="764" customFormat="false" ht="15.75" hidden="false" customHeight="true" outlineLevel="0" collapsed="false">
      <c r="A764" s="2" t="n">
        <v>762</v>
      </c>
      <c r="B764" s="2" t="n">
        <v>64</v>
      </c>
      <c r="C764" s="2" t="n">
        <f aca="false">A764-(B764-1)*12</f>
        <v>6</v>
      </c>
      <c r="D764" s="2" t="n">
        <f aca="false">'thong tin khach hang'!$B$4+B764-1</f>
        <v>65</v>
      </c>
      <c r="E764" s="31" t="n">
        <f aca="false">IF(A764=1,0,O763)</f>
        <v>1473218209170.85</v>
      </c>
      <c r="F764" s="2" t="n">
        <f aca="true">TP*VLOOKUP('thong tin khach hang'!$E$10,$X$2:$Z$5,3,0)*OFFSET($S764,0,VLOOKUP('thong tin khach hang'!$E$10,$X$2:$Z$5,2,0))</f>
        <v>0</v>
      </c>
      <c r="G764" s="2" t="n">
        <f aca="true">EP*VLOOKUP('thong tin khach hang'!$E$10,$X$2:$Z$5,3,0)*OFFSET($S764,0,VLOOKUP('thong tin khach hang'!$E$10,$X$2:$Z$5,2,0))</f>
        <v>0</v>
      </c>
      <c r="H764" s="2" t="n">
        <f aca="false">F764*HLOOKUP(B764,Assumption!$A$10:$G$12,2,1)+G764*HLOOKUP(B764,Assumption!$A$10:$G$12,3,1)</f>
        <v>0</v>
      </c>
      <c r="I764" s="2" t="n">
        <f aca="false">F764+G764-H764</f>
        <v>0</v>
      </c>
      <c r="J764" s="32" t="n">
        <f aca="false">VLOOKUP(D764,Assumption!$O$3:$Q$103,IF('thong tin khach hang'!$B$3="Nam",2,3),0)/12*P764</f>
        <v>0</v>
      </c>
      <c r="K764" s="2" t="n">
        <v>20000</v>
      </c>
      <c r="L764" s="31" t="n">
        <f aca="false">ROUND($L$1*(E764+I764-J764-K764),0)</f>
        <v>8329789829</v>
      </c>
      <c r="M764" s="31" t="n">
        <f aca="false">E764+I764-J764-K764+L764</f>
        <v>1481547978999.85</v>
      </c>
      <c r="N764" s="32" t="n">
        <f aca="false">HLOOKUP(ROUND(AVERAGE(M752:M763)/10^6,0),Assumption!$B$2:$E$3,2,1)*MAX((AVERAGE(M752:M763)-250*10^6),0)</f>
        <v>8269402023.21118</v>
      </c>
      <c r="O764" s="31" t="n">
        <f aca="false">M764+N764</f>
        <v>1489817381023.06</v>
      </c>
      <c r="P764" s="31" t="n">
        <f aca="false">IF(A764=1,SA,MAX(0,SA-M763))</f>
        <v>0</v>
      </c>
      <c r="S764" s="2" t="n">
        <v>0</v>
      </c>
      <c r="T764" s="2" t="n">
        <v>0</v>
      </c>
      <c r="U764" s="2" t="n">
        <v>0</v>
      </c>
      <c r="V764" s="33" t="n">
        <v>1</v>
      </c>
    </row>
    <row r="765" customFormat="false" ht="15.75" hidden="false" customHeight="true" outlineLevel="0" collapsed="false">
      <c r="A765" s="2" t="n">
        <v>763</v>
      </c>
      <c r="B765" s="2" t="n">
        <v>64</v>
      </c>
      <c r="C765" s="2" t="n">
        <f aca="false">A765-(B765-1)*12</f>
        <v>7</v>
      </c>
      <c r="D765" s="2" t="n">
        <f aca="false">'thong tin khach hang'!$B$4+B765-1</f>
        <v>65</v>
      </c>
      <c r="E765" s="31" t="n">
        <f aca="false">IF(A765=1,0,O764)</f>
        <v>1489817381023.06</v>
      </c>
      <c r="F765" s="2" t="n">
        <f aca="true">TP*VLOOKUP('thong tin khach hang'!$E$10,$X$2:$Z$5,3,0)*OFFSET($S765,0,VLOOKUP('thong tin khach hang'!$E$10,$X$2:$Z$5,2,0))</f>
        <v>0</v>
      </c>
      <c r="G765" s="2" t="n">
        <f aca="true">EP*VLOOKUP('thong tin khach hang'!$E$10,$X$2:$Z$5,3,0)*OFFSET($S765,0,VLOOKUP('thong tin khach hang'!$E$10,$X$2:$Z$5,2,0))</f>
        <v>0</v>
      </c>
      <c r="H765" s="2" t="n">
        <f aca="false">F765*HLOOKUP(B765,Assumption!$A$10:$G$12,2,1)+G765*HLOOKUP(B765,Assumption!$A$10:$G$12,3,1)</f>
        <v>0</v>
      </c>
      <c r="I765" s="2" t="n">
        <f aca="false">F765+G765-H765</f>
        <v>0</v>
      </c>
      <c r="J765" s="32" t="n">
        <f aca="false">VLOOKUP(D765,Assumption!$O$3:$Q$103,IF('thong tin khach hang'!$B$3="Nam",2,3),0)/12*P765</f>
        <v>0</v>
      </c>
      <c r="K765" s="2" t="n">
        <v>20000</v>
      </c>
      <c r="L765" s="31" t="n">
        <f aca="false">ROUND($L$1*(E765+I765-J765-K765),0)</f>
        <v>8423643960</v>
      </c>
      <c r="M765" s="31" t="n">
        <f aca="false">E765+I765-J765-K765+L765</f>
        <v>1498241004983.06</v>
      </c>
      <c r="N765" s="32" t="n">
        <f aca="false">HLOOKUP(ROUND(AVERAGE(M753:M764)/10^6,0),Assumption!$B$2:$E$3,2,1)*MAX((AVERAGE(M753:M764)-250*10^6),0)</f>
        <v>8362621456.81226</v>
      </c>
      <c r="O765" s="31" t="n">
        <f aca="false">M765+N765</f>
        <v>1506603626439.88</v>
      </c>
      <c r="P765" s="31" t="n">
        <f aca="false">IF(A765=1,SA,MAX(0,SA-M764))</f>
        <v>0</v>
      </c>
      <c r="S765" s="2" t="n">
        <v>0</v>
      </c>
      <c r="T765" s="2" t="n">
        <v>1</v>
      </c>
      <c r="U765" s="2" t="n">
        <v>1</v>
      </c>
      <c r="V765" s="33" t="n">
        <v>1</v>
      </c>
    </row>
    <row r="766" customFormat="false" ht="15.75" hidden="false" customHeight="true" outlineLevel="0" collapsed="false">
      <c r="A766" s="2" t="n">
        <v>764</v>
      </c>
      <c r="B766" s="2" t="n">
        <v>64</v>
      </c>
      <c r="C766" s="2" t="n">
        <f aca="false">A766-(B766-1)*12</f>
        <v>8</v>
      </c>
      <c r="D766" s="2" t="n">
        <f aca="false">'thong tin khach hang'!$B$4+B766-1</f>
        <v>65</v>
      </c>
      <c r="E766" s="31" t="n">
        <f aca="false">IF(A766=1,0,O765)</f>
        <v>1506603626439.88</v>
      </c>
      <c r="F766" s="2" t="n">
        <f aca="true">TP*VLOOKUP('thong tin khach hang'!$E$10,$X$2:$Z$5,3,0)*OFFSET($S766,0,VLOOKUP('thong tin khach hang'!$E$10,$X$2:$Z$5,2,0))</f>
        <v>0</v>
      </c>
      <c r="G766" s="2" t="n">
        <f aca="true">EP*VLOOKUP('thong tin khach hang'!$E$10,$X$2:$Z$5,3,0)*OFFSET($S766,0,VLOOKUP('thong tin khach hang'!$E$10,$X$2:$Z$5,2,0))</f>
        <v>0</v>
      </c>
      <c r="H766" s="2" t="n">
        <f aca="false">F766*HLOOKUP(B766,Assumption!$A$10:$G$12,2,1)+G766*HLOOKUP(B766,Assumption!$A$10:$G$12,3,1)</f>
        <v>0</v>
      </c>
      <c r="I766" s="2" t="n">
        <f aca="false">F766+G766-H766</f>
        <v>0</v>
      </c>
      <c r="J766" s="32" t="n">
        <f aca="false">VLOOKUP(D766,Assumption!$O$3:$Q$103,IF('thong tin khach hang'!$B$3="Nam",2,3),0)/12*P766</f>
        <v>0</v>
      </c>
      <c r="K766" s="2" t="n">
        <v>20000</v>
      </c>
      <c r="L766" s="31" t="n">
        <f aca="false">ROUND($L$1*(E766+I766-J766-K766),0)</f>
        <v>8518555832</v>
      </c>
      <c r="M766" s="31" t="n">
        <f aca="false">E766+I766-J766-K766+L766</f>
        <v>1515122162271.88</v>
      </c>
      <c r="N766" s="32" t="n">
        <f aca="false">HLOOKUP(ROUND(AVERAGE(M754:M765)/10^6,0),Assumption!$B$2:$E$3,2,1)*MAX((AVERAGE(M754:M765)-250*10^6),0)</f>
        <v>8456891325.22864</v>
      </c>
      <c r="O766" s="31" t="n">
        <f aca="false">M766+N766</f>
        <v>1523579053597.11</v>
      </c>
      <c r="P766" s="31" t="n">
        <f aca="false">IF(A766=1,SA,MAX(0,SA-M765))</f>
        <v>0</v>
      </c>
      <c r="S766" s="2" t="n">
        <v>0</v>
      </c>
      <c r="T766" s="2" t="n">
        <v>0</v>
      </c>
      <c r="U766" s="2" t="n">
        <v>0</v>
      </c>
      <c r="V766" s="33" t="n">
        <v>1</v>
      </c>
    </row>
    <row r="767" customFormat="false" ht="15.75" hidden="false" customHeight="true" outlineLevel="0" collapsed="false">
      <c r="A767" s="2" t="n">
        <v>765</v>
      </c>
      <c r="B767" s="2" t="n">
        <v>64</v>
      </c>
      <c r="C767" s="2" t="n">
        <f aca="false">A767-(B767-1)*12</f>
        <v>9</v>
      </c>
      <c r="D767" s="2" t="n">
        <f aca="false">'thong tin khach hang'!$B$4+B767-1</f>
        <v>65</v>
      </c>
      <c r="E767" s="31" t="n">
        <f aca="false">IF(A767=1,0,O766)</f>
        <v>1523579053597.11</v>
      </c>
      <c r="F767" s="2" t="n">
        <f aca="true">TP*VLOOKUP('thong tin khach hang'!$E$10,$X$2:$Z$5,3,0)*OFFSET($S767,0,VLOOKUP('thong tin khach hang'!$E$10,$X$2:$Z$5,2,0))</f>
        <v>0</v>
      </c>
      <c r="G767" s="2" t="n">
        <f aca="true">EP*VLOOKUP('thong tin khach hang'!$E$10,$X$2:$Z$5,3,0)*OFFSET($S767,0,VLOOKUP('thong tin khach hang'!$E$10,$X$2:$Z$5,2,0))</f>
        <v>0</v>
      </c>
      <c r="H767" s="2" t="n">
        <f aca="false">F767*HLOOKUP(B767,Assumption!$A$10:$G$12,2,1)+G767*HLOOKUP(B767,Assumption!$A$10:$G$12,3,1)</f>
        <v>0</v>
      </c>
      <c r="I767" s="2" t="n">
        <f aca="false">F767+G767-H767</f>
        <v>0</v>
      </c>
      <c r="J767" s="32" t="n">
        <f aca="false">VLOOKUP(D767,Assumption!$O$3:$Q$103,IF('thong tin khach hang'!$B$3="Nam",2,3),0)/12*P767</f>
        <v>0</v>
      </c>
      <c r="K767" s="2" t="n">
        <v>20000</v>
      </c>
      <c r="L767" s="31" t="n">
        <f aca="false">ROUND($L$1*(E767+I767-J767-K767),0)</f>
        <v>8614537365</v>
      </c>
      <c r="M767" s="31" t="n">
        <f aca="false">E767+I767-J767-K767+L767</f>
        <v>1532193570962.11</v>
      </c>
      <c r="N767" s="32" t="n">
        <f aca="false">HLOOKUP(ROUND(AVERAGE(M755:M766)/10^6,0),Assumption!$B$2:$E$3,2,1)*MAX((AVERAGE(M755:M766)-250*10^6),0)</f>
        <v>8552223465.19065</v>
      </c>
      <c r="O767" s="31" t="n">
        <f aca="false">M767+N767</f>
        <v>1540745794427.3</v>
      </c>
      <c r="P767" s="31" t="n">
        <f aca="false">IF(A767=1,SA,MAX(0,SA-M766))</f>
        <v>0</v>
      </c>
      <c r="S767" s="2" t="n">
        <v>0</v>
      </c>
      <c r="T767" s="2" t="n">
        <v>0</v>
      </c>
      <c r="U767" s="2" t="n">
        <v>0</v>
      </c>
      <c r="V767" s="33" t="n">
        <v>1</v>
      </c>
    </row>
    <row r="768" customFormat="false" ht="15.75" hidden="false" customHeight="true" outlineLevel="0" collapsed="false">
      <c r="A768" s="2" t="n">
        <v>766</v>
      </c>
      <c r="B768" s="2" t="n">
        <v>64</v>
      </c>
      <c r="C768" s="2" t="n">
        <f aca="false">A768-(B768-1)*12</f>
        <v>10</v>
      </c>
      <c r="D768" s="2" t="n">
        <f aca="false">'thong tin khach hang'!$B$4+B768-1</f>
        <v>65</v>
      </c>
      <c r="E768" s="31" t="n">
        <f aca="false">IF(A768=1,0,O767)</f>
        <v>1540745794427.3</v>
      </c>
      <c r="F768" s="2" t="n">
        <f aca="true">TP*VLOOKUP('thong tin khach hang'!$E$10,$X$2:$Z$5,3,0)*OFFSET($S768,0,VLOOKUP('thong tin khach hang'!$E$10,$X$2:$Z$5,2,0))</f>
        <v>0</v>
      </c>
      <c r="G768" s="2" t="n">
        <f aca="true">EP*VLOOKUP('thong tin khach hang'!$E$10,$X$2:$Z$5,3,0)*OFFSET($S768,0,VLOOKUP('thong tin khach hang'!$E$10,$X$2:$Z$5,2,0))</f>
        <v>0</v>
      </c>
      <c r="H768" s="2" t="n">
        <f aca="false">F768*HLOOKUP(B768,Assumption!$A$10:$G$12,2,1)+G768*HLOOKUP(B768,Assumption!$A$10:$G$12,3,1)</f>
        <v>0</v>
      </c>
      <c r="I768" s="2" t="n">
        <f aca="false">F768+G768-H768</f>
        <v>0</v>
      </c>
      <c r="J768" s="32" t="n">
        <f aca="false">VLOOKUP(D768,Assumption!$O$3:$Q$103,IF('thong tin khach hang'!$B$3="Nam",2,3),0)/12*P768</f>
        <v>0</v>
      </c>
      <c r="K768" s="2" t="n">
        <v>20000</v>
      </c>
      <c r="L768" s="31" t="n">
        <f aca="false">ROUND($L$1*(E768+I768-J768-K768),0)</f>
        <v>8711600614</v>
      </c>
      <c r="M768" s="31" t="n">
        <f aca="false">E768+I768-J768-K768+L768</f>
        <v>1549457375041.3</v>
      </c>
      <c r="N768" s="32" t="n">
        <f aca="false">HLOOKUP(ROUND(AVERAGE(M756:M767)/10^6,0),Assumption!$B$2:$E$3,2,1)*MAX((AVERAGE(M756:M767)-250*10^6),0)</f>
        <v>8648629846.81001</v>
      </c>
      <c r="O768" s="31" t="n">
        <f aca="false">M768+N768</f>
        <v>1558106004888.11</v>
      </c>
      <c r="P768" s="31" t="n">
        <f aca="false">IF(A768=1,SA,MAX(0,SA-M767))</f>
        <v>0</v>
      </c>
      <c r="S768" s="2" t="n">
        <v>0</v>
      </c>
      <c r="T768" s="2" t="n">
        <v>0</v>
      </c>
      <c r="U768" s="2" t="n">
        <v>1</v>
      </c>
      <c r="V768" s="33" t="n">
        <v>1</v>
      </c>
    </row>
    <row r="769" customFormat="false" ht="15.75" hidden="false" customHeight="true" outlineLevel="0" collapsed="false">
      <c r="A769" s="2" t="n">
        <v>767</v>
      </c>
      <c r="B769" s="2" t="n">
        <v>64</v>
      </c>
      <c r="C769" s="2" t="n">
        <f aca="false">A769-(B769-1)*12</f>
        <v>11</v>
      </c>
      <c r="D769" s="2" t="n">
        <f aca="false">'thong tin khach hang'!$B$4+B769-1</f>
        <v>65</v>
      </c>
      <c r="E769" s="31" t="n">
        <f aca="false">IF(A769=1,0,O768)</f>
        <v>1558106004888.11</v>
      </c>
      <c r="F769" s="2" t="n">
        <f aca="true">TP*VLOOKUP('thong tin khach hang'!$E$10,$X$2:$Z$5,3,0)*OFFSET($S769,0,VLOOKUP('thong tin khach hang'!$E$10,$X$2:$Z$5,2,0))</f>
        <v>0</v>
      </c>
      <c r="G769" s="2" t="n">
        <f aca="true">EP*VLOOKUP('thong tin khach hang'!$E$10,$X$2:$Z$5,3,0)*OFFSET($S769,0,VLOOKUP('thong tin khach hang'!$E$10,$X$2:$Z$5,2,0))</f>
        <v>0</v>
      </c>
      <c r="H769" s="2" t="n">
        <f aca="false">F769*HLOOKUP(B769,Assumption!$A$10:$G$12,2,1)+G769*HLOOKUP(B769,Assumption!$A$10:$G$12,3,1)</f>
        <v>0</v>
      </c>
      <c r="I769" s="2" t="n">
        <f aca="false">F769+G769-H769</f>
        <v>0</v>
      </c>
      <c r="J769" s="32" t="n">
        <f aca="false">VLOOKUP(D769,Assumption!$O$3:$Q$103,IF('thong tin khach hang'!$B$3="Nam",2,3),0)/12*P769</f>
        <v>0</v>
      </c>
      <c r="K769" s="2" t="n">
        <v>20000</v>
      </c>
      <c r="L769" s="31" t="n">
        <f aca="false">ROUND($L$1*(E769+I769-J769-K769),0)</f>
        <v>8809757768</v>
      </c>
      <c r="M769" s="31" t="n">
        <f aca="false">E769+I769-J769-K769+L769</f>
        <v>1566915742656.11</v>
      </c>
      <c r="N769" s="32" t="n">
        <f aca="false">HLOOKUP(ROUND(AVERAGE(M757:M768)/10^6,0),Assumption!$B$2:$E$3,2,1)*MAX((AVERAGE(M757:M768)-250*10^6),0)</f>
        <v>8746122575.0825</v>
      </c>
      <c r="O769" s="31" t="n">
        <f aca="false">M769+N769</f>
        <v>1575661865231.19</v>
      </c>
      <c r="P769" s="31" t="n">
        <f aca="false">IF(A769=1,SA,MAX(0,SA-M768))</f>
        <v>0</v>
      </c>
      <c r="S769" s="2" t="n">
        <v>0</v>
      </c>
      <c r="T769" s="2" t="n">
        <v>0</v>
      </c>
      <c r="U769" s="2" t="n">
        <v>0</v>
      </c>
      <c r="V769" s="33" t="n">
        <v>1</v>
      </c>
    </row>
    <row r="770" customFormat="false" ht="15.75" hidden="false" customHeight="true" outlineLevel="0" collapsed="false">
      <c r="A770" s="2" t="n">
        <v>768</v>
      </c>
      <c r="B770" s="2" t="n">
        <v>64</v>
      </c>
      <c r="C770" s="2" t="n">
        <f aca="false">A770-(B770-1)*12</f>
        <v>12</v>
      </c>
      <c r="D770" s="2" t="n">
        <f aca="false">'thong tin khach hang'!$B$4+B770-1</f>
        <v>65</v>
      </c>
      <c r="E770" s="31" t="n">
        <f aca="false">IF(A770=1,0,O769)</f>
        <v>1575661865231.19</v>
      </c>
      <c r="F770" s="2" t="n">
        <f aca="true">TP*VLOOKUP('thong tin khach hang'!$E$10,$X$2:$Z$5,3,0)*OFFSET($S770,0,VLOOKUP('thong tin khach hang'!$E$10,$X$2:$Z$5,2,0))</f>
        <v>0</v>
      </c>
      <c r="G770" s="2" t="n">
        <f aca="true">EP*VLOOKUP('thong tin khach hang'!$E$10,$X$2:$Z$5,3,0)*OFFSET($S770,0,VLOOKUP('thong tin khach hang'!$E$10,$X$2:$Z$5,2,0))</f>
        <v>0</v>
      </c>
      <c r="H770" s="2" t="n">
        <f aca="false">F770*HLOOKUP(B770,Assumption!$A$10:$G$12,2,1)+G770*HLOOKUP(B770,Assumption!$A$10:$G$12,3,1)</f>
        <v>0</v>
      </c>
      <c r="I770" s="2" t="n">
        <f aca="false">F770+G770-H770</f>
        <v>0</v>
      </c>
      <c r="J770" s="32" t="n">
        <f aca="false">VLOOKUP(D770,Assumption!$O$3:$Q$103,IF('thong tin khach hang'!$B$3="Nam",2,3),0)/12*P770</f>
        <v>0</v>
      </c>
      <c r="K770" s="2" t="n">
        <v>20000</v>
      </c>
      <c r="L770" s="31" t="n">
        <f aca="false">ROUND($L$1*(E770+I770-J770-K770),0)</f>
        <v>8909021154</v>
      </c>
      <c r="M770" s="31" t="n">
        <f aca="false">E770+I770-J770-K770+L770</f>
        <v>1584570866385.19</v>
      </c>
      <c r="N770" s="32" t="n">
        <f aca="false">HLOOKUP(ROUND(AVERAGE(M758:M769)/10^6,0),Assumption!$B$2:$E$3,2,1)*MAX((AVERAGE(M758:M769)-250*10^6),0)</f>
        <v>8844713891.40791</v>
      </c>
      <c r="O770" s="31" t="n">
        <f aca="false">M770+N770</f>
        <v>1593415580276.6</v>
      </c>
      <c r="P770" s="31" t="n">
        <f aca="false">IF(A770=1,SA,MAX(0,SA-M769))</f>
        <v>0</v>
      </c>
      <c r="S770" s="2" t="n">
        <v>0</v>
      </c>
      <c r="T770" s="2" t="n">
        <v>0</v>
      </c>
      <c r="U770" s="2" t="n">
        <v>0</v>
      </c>
      <c r="V770" s="33" t="n">
        <v>1</v>
      </c>
    </row>
    <row r="771" customFormat="false" ht="15.75" hidden="false" customHeight="true" outlineLevel="0" collapsed="false">
      <c r="A771" s="2" t="n">
        <v>769</v>
      </c>
      <c r="B771" s="2" t="n">
        <v>65</v>
      </c>
      <c r="C771" s="2" t="n">
        <f aca="false">A771-(B771-1)*12</f>
        <v>1</v>
      </c>
      <c r="D771" s="2" t="n">
        <f aca="false">'thong tin khach hang'!$B$4+B771-1</f>
        <v>66</v>
      </c>
      <c r="E771" s="31" t="n">
        <f aca="false">IF(A771=1,0,O770)</f>
        <v>1593415580276.6</v>
      </c>
      <c r="F771" s="2" t="n">
        <f aca="true">TP*VLOOKUP('thong tin khach hang'!$E$10,$X$2:$Z$5,3,0)*OFFSET($S771,0,VLOOKUP('thong tin khach hang'!$E$10,$X$2:$Z$5,2,0))</f>
        <v>30000000</v>
      </c>
      <c r="G771" s="2" t="n">
        <f aca="true">EP*VLOOKUP('thong tin khach hang'!$E$10,$X$2:$Z$5,3,0)*OFFSET($S771,0,VLOOKUP('thong tin khach hang'!$E$10,$X$2:$Z$5,2,0))</f>
        <v>30000000</v>
      </c>
      <c r="H771" s="2" t="n">
        <f aca="false">F771*HLOOKUP(B771,Assumption!$A$10:$G$12,2,1)+G771*HLOOKUP(B771,Assumption!$A$10:$G$12,3,1)</f>
        <v>1500000</v>
      </c>
      <c r="I771" s="2" t="n">
        <f aca="false">F771+G771-H771</f>
        <v>58500000</v>
      </c>
      <c r="J771" s="32" t="n">
        <f aca="false">VLOOKUP(D771,Assumption!$O$3:$Q$103,IF('thong tin khach hang'!$B$3="Nam",2,3),0)/12*P771</f>
        <v>0</v>
      </c>
      <c r="K771" s="2" t="n">
        <v>20000</v>
      </c>
      <c r="L771" s="31" t="n">
        <f aca="false">ROUND($L$1*(E771+I771-J771-K771),0)</f>
        <v>9009734008</v>
      </c>
      <c r="M771" s="31" t="n">
        <f aca="false">E771+I771-J771-K771+L771</f>
        <v>1602483794284.6</v>
      </c>
      <c r="N771" s="32" t="n">
        <f aca="false">HLOOKUP(ROUND(AVERAGE(M759:M770)/10^6,0),Assumption!$B$2:$E$3,2,1)*MAX((AVERAGE(M759:M770)-250*10^6),0)</f>
        <v>8944416175.12664</v>
      </c>
      <c r="O771" s="31" t="n">
        <f aca="false">M771+N771</f>
        <v>1611428210459.72</v>
      </c>
      <c r="P771" s="31" t="n">
        <f aca="false">IF(A771=1,SA,MAX(0,SA-M770))</f>
        <v>0</v>
      </c>
      <c r="S771" s="2" t="n">
        <v>1</v>
      </c>
      <c r="T771" s="2" t="n">
        <v>1</v>
      </c>
      <c r="U771" s="2" t="n">
        <v>1</v>
      </c>
      <c r="V771" s="33" t="n">
        <v>1</v>
      </c>
    </row>
    <row r="772" customFormat="false" ht="15.75" hidden="false" customHeight="true" outlineLevel="0" collapsed="false">
      <c r="A772" s="2" t="n">
        <v>770</v>
      </c>
      <c r="B772" s="2" t="n">
        <v>65</v>
      </c>
      <c r="C772" s="2" t="n">
        <f aca="false">A772-(B772-1)*12</f>
        <v>2</v>
      </c>
      <c r="D772" s="2" t="n">
        <f aca="false">'thong tin khach hang'!$B$4+B772-1</f>
        <v>66</v>
      </c>
      <c r="E772" s="31" t="n">
        <f aca="false">IF(A772=1,0,O771)</f>
        <v>1611428210459.72</v>
      </c>
      <c r="F772" s="2" t="n">
        <f aca="true">TP*VLOOKUP('thong tin khach hang'!$E$10,$X$2:$Z$5,3,0)*OFFSET($S772,0,VLOOKUP('thong tin khach hang'!$E$10,$X$2:$Z$5,2,0))</f>
        <v>0</v>
      </c>
      <c r="G772" s="2" t="n">
        <f aca="true">EP*VLOOKUP('thong tin khach hang'!$E$10,$X$2:$Z$5,3,0)*OFFSET($S772,0,VLOOKUP('thong tin khach hang'!$E$10,$X$2:$Z$5,2,0))</f>
        <v>0</v>
      </c>
      <c r="H772" s="2" t="n">
        <f aca="false">F772*HLOOKUP(B772,Assumption!$A$10:$G$12,2,1)+G772*HLOOKUP(B772,Assumption!$A$10:$G$12,3,1)</f>
        <v>0</v>
      </c>
      <c r="I772" s="2" t="n">
        <f aca="false">F772+G772-H772</f>
        <v>0</v>
      </c>
      <c r="J772" s="32" t="n">
        <f aca="false">VLOOKUP(D772,Assumption!$O$3:$Q$103,IF('thong tin khach hang'!$B$3="Nam",2,3),0)/12*P772</f>
        <v>0</v>
      </c>
      <c r="K772" s="2" t="n">
        <v>20000</v>
      </c>
      <c r="L772" s="31" t="n">
        <f aca="false">ROUND($L$1*(E772+I772-J772-K772),0)</f>
        <v>9111249270</v>
      </c>
      <c r="M772" s="31" t="n">
        <f aca="false">E772+I772-J772-K772+L772</f>
        <v>1620539439729.72</v>
      </c>
      <c r="N772" s="32" t="n">
        <f aca="false">HLOOKUP(ROUND(AVERAGE(M760:M771)/10^6,0),Assumption!$B$2:$E$3,2,1)*MAX((AVERAGE(M760:M771)-250*10^6),0)</f>
        <v>9045241945.07518</v>
      </c>
      <c r="O772" s="31" t="n">
        <f aca="false">M772+N772</f>
        <v>1629584681674.8</v>
      </c>
      <c r="P772" s="31" t="n">
        <f aca="false">IF(A772=1,SA,MAX(0,SA-M771))</f>
        <v>0</v>
      </c>
      <c r="S772" s="2" t="n">
        <v>0</v>
      </c>
      <c r="T772" s="2" t="n">
        <v>0</v>
      </c>
      <c r="U772" s="2" t="n">
        <v>0</v>
      </c>
      <c r="V772" s="33" t="n">
        <v>1</v>
      </c>
    </row>
    <row r="773" customFormat="false" ht="15.75" hidden="false" customHeight="true" outlineLevel="0" collapsed="false">
      <c r="A773" s="2" t="n">
        <v>771</v>
      </c>
      <c r="B773" s="2" t="n">
        <v>65</v>
      </c>
      <c r="C773" s="2" t="n">
        <f aca="false">A773-(B773-1)*12</f>
        <v>3</v>
      </c>
      <c r="D773" s="2" t="n">
        <f aca="false">'thong tin khach hang'!$B$4+B773-1</f>
        <v>66</v>
      </c>
      <c r="E773" s="31" t="n">
        <f aca="false">IF(A773=1,0,O772)</f>
        <v>1629584681674.8</v>
      </c>
      <c r="F773" s="2" t="n">
        <f aca="true">TP*VLOOKUP('thong tin khach hang'!$E$10,$X$2:$Z$5,3,0)*OFFSET($S773,0,VLOOKUP('thong tin khach hang'!$E$10,$X$2:$Z$5,2,0))</f>
        <v>0</v>
      </c>
      <c r="G773" s="2" t="n">
        <f aca="true">EP*VLOOKUP('thong tin khach hang'!$E$10,$X$2:$Z$5,3,0)*OFFSET($S773,0,VLOOKUP('thong tin khach hang'!$E$10,$X$2:$Z$5,2,0))</f>
        <v>0</v>
      </c>
      <c r="H773" s="2" t="n">
        <f aca="false">F773*HLOOKUP(B773,Assumption!$A$10:$G$12,2,1)+G773*HLOOKUP(B773,Assumption!$A$10:$G$12,3,1)</f>
        <v>0</v>
      </c>
      <c r="I773" s="2" t="n">
        <f aca="false">F773+G773-H773</f>
        <v>0</v>
      </c>
      <c r="J773" s="32" t="n">
        <f aca="false">VLOOKUP(D773,Assumption!$O$3:$Q$103,IF('thong tin khach hang'!$B$3="Nam",2,3),0)/12*P773</f>
        <v>0</v>
      </c>
      <c r="K773" s="2" t="n">
        <v>20000</v>
      </c>
      <c r="L773" s="31" t="n">
        <f aca="false">ROUND($L$1*(E773+I773-J773-K773),0)</f>
        <v>9213908598</v>
      </c>
      <c r="M773" s="31" t="n">
        <f aca="false">E773+I773-J773-K773+L773</f>
        <v>1638798570272.8</v>
      </c>
      <c r="N773" s="32" t="n">
        <f aca="false">HLOOKUP(ROUND(AVERAGE(M761:M772)/10^6,0),Assumption!$B$2:$E$3,2,1)*MAX((AVERAGE(M761:M772)-250*10^6),0)</f>
        <v>9147203861.15696</v>
      </c>
      <c r="O773" s="31" t="n">
        <f aca="false">M773+N773</f>
        <v>1647945774133.96</v>
      </c>
      <c r="P773" s="31" t="n">
        <f aca="false">IF(A773=1,SA,MAX(0,SA-M772))</f>
        <v>0</v>
      </c>
      <c r="S773" s="2" t="n">
        <v>0</v>
      </c>
      <c r="T773" s="2" t="n">
        <v>0</v>
      </c>
      <c r="U773" s="2" t="n">
        <v>0</v>
      </c>
      <c r="V773" s="33" t="n">
        <v>1</v>
      </c>
    </row>
    <row r="774" customFormat="false" ht="15.75" hidden="false" customHeight="true" outlineLevel="0" collapsed="false">
      <c r="A774" s="2" t="n">
        <v>772</v>
      </c>
      <c r="B774" s="2" t="n">
        <v>65</v>
      </c>
      <c r="C774" s="2" t="n">
        <f aca="false">A774-(B774-1)*12</f>
        <v>4</v>
      </c>
      <c r="D774" s="2" t="n">
        <f aca="false">'thong tin khach hang'!$B$4+B774-1</f>
        <v>66</v>
      </c>
      <c r="E774" s="31" t="n">
        <f aca="false">IF(A774=1,0,O773)</f>
        <v>1647945774133.96</v>
      </c>
      <c r="F774" s="2" t="n">
        <f aca="true">TP*VLOOKUP('thong tin khach hang'!$E$10,$X$2:$Z$5,3,0)*OFFSET($S774,0,VLOOKUP('thong tin khach hang'!$E$10,$X$2:$Z$5,2,0))</f>
        <v>0</v>
      </c>
      <c r="G774" s="2" t="n">
        <f aca="true">EP*VLOOKUP('thong tin khach hang'!$E$10,$X$2:$Z$5,3,0)*OFFSET($S774,0,VLOOKUP('thong tin khach hang'!$E$10,$X$2:$Z$5,2,0))</f>
        <v>0</v>
      </c>
      <c r="H774" s="2" t="n">
        <f aca="false">F774*HLOOKUP(B774,Assumption!$A$10:$G$12,2,1)+G774*HLOOKUP(B774,Assumption!$A$10:$G$12,3,1)</f>
        <v>0</v>
      </c>
      <c r="I774" s="2" t="n">
        <f aca="false">F774+G774-H774</f>
        <v>0</v>
      </c>
      <c r="J774" s="32" t="n">
        <f aca="false">VLOOKUP(D774,Assumption!$O$3:$Q$103,IF('thong tin khach hang'!$B$3="Nam",2,3),0)/12*P774</f>
        <v>0</v>
      </c>
      <c r="K774" s="2" t="n">
        <v>20000</v>
      </c>
      <c r="L774" s="31" t="n">
        <f aca="false">ROUND($L$1*(E774+I774-J774-K774),0)</f>
        <v>9317724884</v>
      </c>
      <c r="M774" s="31" t="n">
        <f aca="false">E774+I774-J774-K774+L774</f>
        <v>1657263479017.96</v>
      </c>
      <c r="N774" s="32" t="n">
        <f aca="false">HLOOKUP(ROUND(AVERAGE(M762:M773)/10^6,0),Assumption!$B$2:$E$3,2,1)*MAX((AVERAGE(M762:M773)-250*10^6),0)</f>
        <v>9250314725.9328</v>
      </c>
      <c r="O774" s="31" t="n">
        <f aca="false">M774+N774</f>
        <v>1666513793743.89</v>
      </c>
      <c r="P774" s="31" t="n">
        <f aca="false">IF(A774=1,SA,MAX(0,SA-M773))</f>
        <v>0</v>
      </c>
      <c r="S774" s="2" t="n">
        <v>0</v>
      </c>
      <c r="T774" s="2" t="n">
        <v>0</v>
      </c>
      <c r="U774" s="2" t="n">
        <v>1</v>
      </c>
      <c r="V774" s="33" t="n">
        <v>1</v>
      </c>
    </row>
    <row r="775" customFormat="false" ht="15.75" hidden="false" customHeight="true" outlineLevel="0" collapsed="false">
      <c r="A775" s="2" t="n">
        <v>773</v>
      </c>
      <c r="B775" s="2" t="n">
        <v>65</v>
      </c>
      <c r="C775" s="2" t="n">
        <f aca="false">A775-(B775-1)*12</f>
        <v>5</v>
      </c>
      <c r="D775" s="2" t="n">
        <f aca="false">'thong tin khach hang'!$B$4+B775-1</f>
        <v>66</v>
      </c>
      <c r="E775" s="31" t="n">
        <f aca="false">IF(A775=1,0,O774)</f>
        <v>1666513793743.89</v>
      </c>
      <c r="F775" s="2" t="n">
        <f aca="true">TP*VLOOKUP('thong tin khach hang'!$E$10,$X$2:$Z$5,3,0)*OFFSET($S775,0,VLOOKUP('thong tin khach hang'!$E$10,$X$2:$Z$5,2,0))</f>
        <v>0</v>
      </c>
      <c r="G775" s="2" t="n">
        <f aca="true">EP*VLOOKUP('thong tin khach hang'!$E$10,$X$2:$Z$5,3,0)*OFFSET($S775,0,VLOOKUP('thong tin khach hang'!$E$10,$X$2:$Z$5,2,0))</f>
        <v>0</v>
      </c>
      <c r="H775" s="2" t="n">
        <f aca="false">F775*HLOOKUP(B775,Assumption!$A$10:$G$12,2,1)+G775*HLOOKUP(B775,Assumption!$A$10:$G$12,3,1)</f>
        <v>0</v>
      </c>
      <c r="I775" s="2" t="n">
        <f aca="false">F775+G775-H775</f>
        <v>0</v>
      </c>
      <c r="J775" s="32" t="n">
        <f aca="false">VLOOKUP(D775,Assumption!$O$3:$Q$103,IF('thong tin khach hang'!$B$3="Nam",2,3),0)/12*P775</f>
        <v>0</v>
      </c>
      <c r="K775" s="2" t="n">
        <v>20000</v>
      </c>
      <c r="L775" s="31" t="n">
        <f aca="false">ROUND($L$1*(E775+I775-J775-K775),0)</f>
        <v>9422711167</v>
      </c>
      <c r="M775" s="31" t="n">
        <f aca="false">E775+I775-J775-K775+L775</f>
        <v>1675936484910.89</v>
      </c>
      <c r="N775" s="32" t="n">
        <f aca="false">HLOOKUP(ROUND(AVERAGE(M763:M774)/10^6,0),Assumption!$B$2:$E$3,2,1)*MAX((AVERAGE(M763:M774)-250*10^6),0)</f>
        <v>9354587486.22792</v>
      </c>
      <c r="O775" s="31" t="n">
        <f aca="false">M775+N775</f>
        <v>1685291072397.12</v>
      </c>
      <c r="P775" s="31" t="n">
        <f aca="false">IF(A775=1,SA,MAX(0,SA-M774))</f>
        <v>0</v>
      </c>
      <c r="S775" s="2" t="n">
        <v>0</v>
      </c>
      <c r="T775" s="2" t="n">
        <v>0</v>
      </c>
      <c r="U775" s="2" t="n">
        <v>0</v>
      </c>
      <c r="V775" s="33" t="n">
        <v>1</v>
      </c>
    </row>
    <row r="776" customFormat="false" ht="15.75" hidden="false" customHeight="true" outlineLevel="0" collapsed="false">
      <c r="A776" s="2" t="n">
        <v>774</v>
      </c>
      <c r="B776" s="2" t="n">
        <v>65</v>
      </c>
      <c r="C776" s="2" t="n">
        <f aca="false">A776-(B776-1)*12</f>
        <v>6</v>
      </c>
      <c r="D776" s="2" t="n">
        <f aca="false">'thong tin khach hang'!$B$4+B776-1</f>
        <v>66</v>
      </c>
      <c r="E776" s="31" t="n">
        <f aca="false">IF(A776=1,0,O775)</f>
        <v>1685291072397.12</v>
      </c>
      <c r="F776" s="2" t="n">
        <f aca="true">TP*VLOOKUP('thong tin khach hang'!$E$10,$X$2:$Z$5,3,0)*OFFSET($S776,0,VLOOKUP('thong tin khach hang'!$E$10,$X$2:$Z$5,2,0))</f>
        <v>0</v>
      </c>
      <c r="G776" s="2" t="n">
        <f aca="true">EP*VLOOKUP('thong tin khach hang'!$E$10,$X$2:$Z$5,3,0)*OFFSET($S776,0,VLOOKUP('thong tin khach hang'!$E$10,$X$2:$Z$5,2,0))</f>
        <v>0</v>
      </c>
      <c r="H776" s="2" t="n">
        <f aca="false">F776*HLOOKUP(B776,Assumption!$A$10:$G$12,2,1)+G776*HLOOKUP(B776,Assumption!$A$10:$G$12,3,1)</f>
        <v>0</v>
      </c>
      <c r="I776" s="2" t="n">
        <f aca="false">F776+G776-H776</f>
        <v>0</v>
      </c>
      <c r="J776" s="32" t="n">
        <f aca="false">VLOOKUP(D776,Assumption!$O$3:$Q$103,IF('thong tin khach hang'!$B$3="Nam",2,3),0)/12*P776</f>
        <v>0</v>
      </c>
      <c r="K776" s="2" t="n">
        <v>20000</v>
      </c>
      <c r="L776" s="31" t="n">
        <f aca="false">ROUND($L$1*(E776+I776-J776-K776),0)</f>
        <v>9528880630</v>
      </c>
      <c r="M776" s="31" t="n">
        <f aca="false">E776+I776-J776-K776+L776</f>
        <v>1694819933027.12</v>
      </c>
      <c r="N776" s="32" t="n">
        <f aca="false">HLOOKUP(ROUND(AVERAGE(M764:M775)/10^6,0),Assumption!$B$2:$E$3,2,1)*MAX((AVERAGE(M764:M775)-250*10^6),0)</f>
        <v>9460035234.75773</v>
      </c>
      <c r="O776" s="31" t="n">
        <f aca="false">M776+N776</f>
        <v>1704279968261.87</v>
      </c>
      <c r="P776" s="31" t="n">
        <f aca="false">IF(A776=1,SA,MAX(0,SA-M775))</f>
        <v>0</v>
      </c>
      <c r="S776" s="2" t="n">
        <v>0</v>
      </c>
      <c r="T776" s="2" t="n">
        <v>0</v>
      </c>
      <c r="U776" s="2" t="n">
        <v>0</v>
      </c>
      <c r="V776" s="33" t="n">
        <v>1</v>
      </c>
    </row>
    <row r="777" customFormat="false" ht="15.75" hidden="false" customHeight="true" outlineLevel="0" collapsed="false">
      <c r="A777" s="2" t="n">
        <v>775</v>
      </c>
      <c r="B777" s="2" t="n">
        <v>65</v>
      </c>
      <c r="C777" s="2" t="n">
        <f aca="false">A777-(B777-1)*12</f>
        <v>7</v>
      </c>
      <c r="D777" s="2" t="n">
        <f aca="false">'thong tin khach hang'!$B$4+B777-1</f>
        <v>66</v>
      </c>
      <c r="E777" s="31" t="n">
        <f aca="false">IF(A777=1,0,O776)</f>
        <v>1704279968261.87</v>
      </c>
      <c r="F777" s="2" t="n">
        <f aca="true">TP*VLOOKUP('thong tin khach hang'!$E$10,$X$2:$Z$5,3,0)*OFFSET($S777,0,VLOOKUP('thong tin khach hang'!$E$10,$X$2:$Z$5,2,0))</f>
        <v>0</v>
      </c>
      <c r="G777" s="2" t="n">
        <f aca="true">EP*VLOOKUP('thong tin khach hang'!$E$10,$X$2:$Z$5,3,0)*OFFSET($S777,0,VLOOKUP('thong tin khach hang'!$E$10,$X$2:$Z$5,2,0))</f>
        <v>0</v>
      </c>
      <c r="H777" s="2" t="n">
        <f aca="false">F777*HLOOKUP(B777,Assumption!$A$10:$G$12,2,1)+G777*HLOOKUP(B777,Assumption!$A$10:$G$12,3,1)</f>
        <v>0</v>
      </c>
      <c r="I777" s="2" t="n">
        <f aca="false">F777+G777-H777</f>
        <v>0</v>
      </c>
      <c r="J777" s="32" t="n">
        <f aca="false">VLOOKUP(D777,Assumption!$O$3:$Q$103,IF('thong tin khach hang'!$B$3="Nam",2,3),0)/12*P777</f>
        <v>0</v>
      </c>
      <c r="K777" s="2" t="n">
        <v>20000</v>
      </c>
      <c r="L777" s="31" t="n">
        <f aca="false">ROUND($L$1*(E777+I777-J777-K777),0)</f>
        <v>9636246608</v>
      </c>
      <c r="M777" s="31" t="n">
        <f aca="false">E777+I777-J777-K777+L777</f>
        <v>1713916194869.87</v>
      </c>
      <c r="N777" s="32" t="n">
        <f aca="false">HLOOKUP(ROUND(AVERAGE(M765:M776)/10^6,0),Assumption!$B$2:$E$3,2,1)*MAX((AVERAGE(M765:M776)-250*10^6),0)</f>
        <v>9566671211.77136</v>
      </c>
      <c r="O777" s="31" t="n">
        <f aca="false">M777+N777</f>
        <v>1723482866081.65</v>
      </c>
      <c r="P777" s="31" t="n">
        <f aca="false">IF(A777=1,SA,MAX(0,SA-M776))</f>
        <v>0</v>
      </c>
      <c r="S777" s="2" t="n">
        <v>0</v>
      </c>
      <c r="T777" s="2" t="n">
        <v>1</v>
      </c>
      <c r="U777" s="2" t="n">
        <v>1</v>
      </c>
      <c r="V777" s="33" t="n">
        <v>1</v>
      </c>
    </row>
    <row r="778" customFormat="false" ht="15.75" hidden="false" customHeight="true" outlineLevel="0" collapsed="false">
      <c r="A778" s="2" t="n">
        <v>776</v>
      </c>
      <c r="B778" s="2" t="n">
        <v>65</v>
      </c>
      <c r="C778" s="2" t="n">
        <f aca="false">A778-(B778-1)*12</f>
        <v>8</v>
      </c>
      <c r="D778" s="2" t="n">
        <f aca="false">'thong tin khach hang'!$B$4+B778-1</f>
        <v>66</v>
      </c>
      <c r="E778" s="31" t="n">
        <f aca="false">IF(A778=1,0,O777)</f>
        <v>1723482866081.65</v>
      </c>
      <c r="F778" s="2" t="n">
        <f aca="true">TP*VLOOKUP('thong tin khach hang'!$E$10,$X$2:$Z$5,3,0)*OFFSET($S778,0,VLOOKUP('thong tin khach hang'!$E$10,$X$2:$Z$5,2,0))</f>
        <v>0</v>
      </c>
      <c r="G778" s="2" t="n">
        <f aca="true">EP*VLOOKUP('thong tin khach hang'!$E$10,$X$2:$Z$5,3,0)*OFFSET($S778,0,VLOOKUP('thong tin khach hang'!$E$10,$X$2:$Z$5,2,0))</f>
        <v>0</v>
      </c>
      <c r="H778" s="2" t="n">
        <f aca="false">F778*HLOOKUP(B778,Assumption!$A$10:$G$12,2,1)+G778*HLOOKUP(B778,Assumption!$A$10:$G$12,3,1)</f>
        <v>0</v>
      </c>
      <c r="I778" s="2" t="n">
        <f aca="false">F778+G778-H778</f>
        <v>0</v>
      </c>
      <c r="J778" s="32" t="n">
        <f aca="false">VLOOKUP(D778,Assumption!$O$3:$Q$103,IF('thong tin khach hang'!$B$3="Nam",2,3),0)/12*P778</f>
        <v>0</v>
      </c>
      <c r="K778" s="2" t="n">
        <v>20000</v>
      </c>
      <c r="L778" s="31" t="n">
        <f aca="false">ROUND($L$1*(E778+I778-J778-K778),0)</f>
        <v>9744822584</v>
      </c>
      <c r="M778" s="31" t="n">
        <f aca="false">E778+I778-J778-K778+L778</f>
        <v>1733227668665.65</v>
      </c>
      <c r="N778" s="32" t="n">
        <f aca="false">HLOOKUP(ROUND(AVERAGE(M766:M777)/10^6,0),Assumption!$B$2:$E$3,2,1)*MAX((AVERAGE(M766:M777)-250*10^6),0)</f>
        <v>9674508806.71477</v>
      </c>
      <c r="O778" s="31" t="n">
        <f aca="false">M778+N778</f>
        <v>1742902177472.36</v>
      </c>
      <c r="P778" s="31" t="n">
        <f aca="false">IF(A778=1,SA,MAX(0,SA-M777))</f>
        <v>0</v>
      </c>
      <c r="S778" s="2" t="n">
        <v>0</v>
      </c>
      <c r="T778" s="2" t="n">
        <v>0</v>
      </c>
      <c r="U778" s="2" t="n">
        <v>0</v>
      </c>
      <c r="V778" s="33" t="n">
        <v>1</v>
      </c>
    </row>
    <row r="779" customFormat="false" ht="15.75" hidden="false" customHeight="true" outlineLevel="0" collapsed="false">
      <c r="A779" s="2" t="n">
        <v>777</v>
      </c>
      <c r="B779" s="2" t="n">
        <v>65</v>
      </c>
      <c r="C779" s="2" t="n">
        <f aca="false">A779-(B779-1)*12</f>
        <v>9</v>
      </c>
      <c r="D779" s="2" t="n">
        <f aca="false">'thong tin khach hang'!$B$4+B779-1</f>
        <v>66</v>
      </c>
      <c r="E779" s="31" t="n">
        <f aca="false">IF(A779=1,0,O778)</f>
        <v>1742902177472.36</v>
      </c>
      <c r="F779" s="2" t="n">
        <f aca="true">TP*VLOOKUP('thong tin khach hang'!$E$10,$X$2:$Z$5,3,0)*OFFSET($S779,0,VLOOKUP('thong tin khach hang'!$E$10,$X$2:$Z$5,2,0))</f>
        <v>0</v>
      </c>
      <c r="G779" s="2" t="n">
        <f aca="true">EP*VLOOKUP('thong tin khach hang'!$E$10,$X$2:$Z$5,3,0)*OFFSET($S779,0,VLOOKUP('thong tin khach hang'!$E$10,$X$2:$Z$5,2,0))</f>
        <v>0</v>
      </c>
      <c r="H779" s="2" t="n">
        <f aca="false">F779*HLOOKUP(B779,Assumption!$A$10:$G$12,2,1)+G779*HLOOKUP(B779,Assumption!$A$10:$G$12,3,1)</f>
        <v>0</v>
      </c>
      <c r="I779" s="2" t="n">
        <f aca="false">F779+G779-H779</f>
        <v>0</v>
      </c>
      <c r="J779" s="32" t="n">
        <f aca="false">VLOOKUP(D779,Assumption!$O$3:$Q$103,IF('thong tin khach hang'!$B$3="Nam",2,3),0)/12*P779</f>
        <v>0</v>
      </c>
      <c r="K779" s="2" t="n">
        <v>20000</v>
      </c>
      <c r="L779" s="31" t="n">
        <f aca="false">ROUND($L$1*(E779+I779-J779-K779),0)</f>
        <v>9854622194</v>
      </c>
      <c r="M779" s="31" t="n">
        <f aca="false">E779+I779-J779-K779+L779</f>
        <v>1752756779666.36</v>
      </c>
      <c r="N779" s="32" t="n">
        <f aca="false">HLOOKUP(ROUND(AVERAGE(M767:M778)/10^6,0),Assumption!$B$2:$E$3,2,1)*MAX((AVERAGE(M767:M778)-250*10^6),0)</f>
        <v>9783561559.91165</v>
      </c>
      <c r="O779" s="31" t="n">
        <f aca="false">M779+N779</f>
        <v>1762540341226.27</v>
      </c>
      <c r="P779" s="31" t="n">
        <f aca="false">IF(A779=1,SA,MAX(0,SA-M778))</f>
        <v>0</v>
      </c>
      <c r="S779" s="2" t="n">
        <v>0</v>
      </c>
      <c r="T779" s="2" t="n">
        <v>0</v>
      </c>
      <c r="U779" s="2" t="n">
        <v>0</v>
      </c>
      <c r="V779" s="33" t="n">
        <v>1</v>
      </c>
    </row>
    <row r="780" customFormat="false" ht="15.75" hidden="false" customHeight="true" outlineLevel="0" collapsed="false">
      <c r="A780" s="2" t="n">
        <v>778</v>
      </c>
      <c r="B780" s="2" t="n">
        <v>65</v>
      </c>
      <c r="C780" s="2" t="n">
        <f aca="false">A780-(B780-1)*12</f>
        <v>10</v>
      </c>
      <c r="D780" s="2" t="n">
        <f aca="false">'thong tin khach hang'!$B$4+B780-1</f>
        <v>66</v>
      </c>
      <c r="E780" s="31" t="n">
        <f aca="false">IF(A780=1,0,O779)</f>
        <v>1762540341226.27</v>
      </c>
      <c r="F780" s="2" t="n">
        <f aca="true">TP*VLOOKUP('thong tin khach hang'!$E$10,$X$2:$Z$5,3,0)*OFFSET($S780,0,VLOOKUP('thong tin khach hang'!$E$10,$X$2:$Z$5,2,0))</f>
        <v>0</v>
      </c>
      <c r="G780" s="2" t="n">
        <f aca="true">EP*VLOOKUP('thong tin khach hang'!$E$10,$X$2:$Z$5,3,0)*OFFSET($S780,0,VLOOKUP('thong tin khach hang'!$E$10,$X$2:$Z$5,2,0))</f>
        <v>0</v>
      </c>
      <c r="H780" s="2" t="n">
        <f aca="false">F780*HLOOKUP(B780,Assumption!$A$10:$G$12,2,1)+G780*HLOOKUP(B780,Assumption!$A$10:$G$12,3,1)</f>
        <v>0</v>
      </c>
      <c r="I780" s="2" t="n">
        <f aca="false">F780+G780-H780</f>
        <v>0</v>
      </c>
      <c r="J780" s="32" t="n">
        <f aca="false">VLOOKUP(D780,Assumption!$O$3:$Q$103,IF('thong tin khach hang'!$B$3="Nam",2,3),0)/12*P780</f>
        <v>0</v>
      </c>
      <c r="K780" s="2" t="n">
        <v>20000</v>
      </c>
      <c r="L780" s="31" t="n">
        <f aca="false">ROUND($L$1*(E780+I780-J780-K780),0)</f>
        <v>9965659227</v>
      </c>
      <c r="M780" s="31" t="n">
        <f aca="false">E780+I780-J780-K780+L780</f>
        <v>1772505980453.27</v>
      </c>
      <c r="N780" s="32" t="n">
        <f aca="false">HLOOKUP(ROUND(AVERAGE(M768:M779)/10^6,0),Assumption!$B$2:$E$3,2,1)*MAX((AVERAGE(M768:M779)-250*10^6),0)</f>
        <v>9893843164.26378</v>
      </c>
      <c r="O780" s="31" t="n">
        <f aca="false">M780+N780</f>
        <v>1782399823617.54</v>
      </c>
      <c r="P780" s="31" t="n">
        <f aca="false">IF(A780=1,SA,MAX(0,SA-M779))</f>
        <v>0</v>
      </c>
      <c r="S780" s="2" t="n">
        <v>0</v>
      </c>
      <c r="T780" s="2" t="n">
        <v>0</v>
      </c>
      <c r="U780" s="2" t="n">
        <v>1</v>
      </c>
      <c r="V780" s="33" t="n">
        <v>1</v>
      </c>
    </row>
    <row r="781" customFormat="false" ht="15.75" hidden="false" customHeight="true" outlineLevel="0" collapsed="false">
      <c r="A781" s="2" t="n">
        <v>779</v>
      </c>
      <c r="B781" s="2" t="n">
        <v>65</v>
      </c>
      <c r="C781" s="2" t="n">
        <f aca="false">A781-(B781-1)*12</f>
        <v>11</v>
      </c>
      <c r="D781" s="2" t="n">
        <f aca="false">'thong tin khach hang'!$B$4+B781-1</f>
        <v>66</v>
      </c>
      <c r="E781" s="31" t="n">
        <f aca="false">IF(A781=1,0,O780)</f>
        <v>1782399823617.54</v>
      </c>
      <c r="F781" s="2" t="n">
        <f aca="true">TP*VLOOKUP('thong tin khach hang'!$E$10,$X$2:$Z$5,3,0)*OFFSET($S781,0,VLOOKUP('thong tin khach hang'!$E$10,$X$2:$Z$5,2,0))</f>
        <v>0</v>
      </c>
      <c r="G781" s="2" t="n">
        <f aca="true">EP*VLOOKUP('thong tin khach hang'!$E$10,$X$2:$Z$5,3,0)*OFFSET($S781,0,VLOOKUP('thong tin khach hang'!$E$10,$X$2:$Z$5,2,0))</f>
        <v>0</v>
      </c>
      <c r="H781" s="2" t="n">
        <f aca="false">F781*HLOOKUP(B781,Assumption!$A$10:$G$12,2,1)+G781*HLOOKUP(B781,Assumption!$A$10:$G$12,3,1)</f>
        <v>0</v>
      </c>
      <c r="I781" s="2" t="n">
        <f aca="false">F781+G781-H781</f>
        <v>0</v>
      </c>
      <c r="J781" s="32" t="n">
        <f aca="false">VLOOKUP(D781,Assumption!$O$3:$Q$103,IF('thong tin khach hang'!$B$3="Nam",2,3),0)/12*P781</f>
        <v>0</v>
      </c>
      <c r="K781" s="2" t="n">
        <v>20000</v>
      </c>
      <c r="L781" s="31" t="n">
        <f aca="false">ROUND($L$1*(E781+I781-J781-K781),0)</f>
        <v>10077947628</v>
      </c>
      <c r="M781" s="31" t="n">
        <f aca="false">E781+I781-J781-K781+L781</f>
        <v>1792477751245.54</v>
      </c>
      <c r="N781" s="32" t="n">
        <f aca="false">HLOOKUP(ROUND(AVERAGE(M769:M780)/10^6,0),Assumption!$B$2:$E$3,2,1)*MAX((AVERAGE(M769:M780)-250*10^6),0)</f>
        <v>10005367466.9698</v>
      </c>
      <c r="O781" s="31" t="n">
        <f aca="false">M781+N781</f>
        <v>1802483118712.51</v>
      </c>
      <c r="P781" s="31" t="n">
        <f aca="false">IF(A781=1,SA,MAX(0,SA-M780))</f>
        <v>0</v>
      </c>
      <c r="S781" s="2" t="n">
        <v>0</v>
      </c>
      <c r="T781" s="2" t="n">
        <v>0</v>
      </c>
      <c r="U781" s="2" t="n">
        <v>0</v>
      </c>
      <c r="V781" s="33" t="n">
        <v>1</v>
      </c>
    </row>
    <row r="782" customFormat="false" ht="15.75" hidden="false" customHeight="true" outlineLevel="0" collapsed="false">
      <c r="A782" s="2" t="n">
        <v>780</v>
      </c>
      <c r="B782" s="2" t="n">
        <v>65</v>
      </c>
      <c r="C782" s="2" t="n">
        <f aca="false">A782-(B782-1)*12</f>
        <v>12</v>
      </c>
      <c r="D782" s="2" t="n">
        <f aca="false">'thong tin khach hang'!$B$4+B782-1</f>
        <v>66</v>
      </c>
      <c r="E782" s="31" t="n">
        <f aca="false">IF(A782=1,0,O781)</f>
        <v>1802483118712.51</v>
      </c>
      <c r="F782" s="2" t="n">
        <f aca="true">TP*VLOOKUP('thong tin khach hang'!$E$10,$X$2:$Z$5,3,0)*OFFSET($S782,0,VLOOKUP('thong tin khach hang'!$E$10,$X$2:$Z$5,2,0))</f>
        <v>0</v>
      </c>
      <c r="G782" s="2" t="n">
        <f aca="true">EP*VLOOKUP('thong tin khach hang'!$E$10,$X$2:$Z$5,3,0)*OFFSET($S782,0,VLOOKUP('thong tin khach hang'!$E$10,$X$2:$Z$5,2,0))</f>
        <v>0</v>
      </c>
      <c r="H782" s="2" t="n">
        <f aca="false">F782*HLOOKUP(B782,Assumption!$A$10:$G$12,2,1)+G782*HLOOKUP(B782,Assumption!$A$10:$G$12,3,1)</f>
        <v>0</v>
      </c>
      <c r="I782" s="2" t="n">
        <f aca="false">F782+G782-H782</f>
        <v>0</v>
      </c>
      <c r="J782" s="32" t="n">
        <f aca="false">VLOOKUP(D782,Assumption!$O$3:$Q$103,IF('thong tin khach hang'!$B$3="Nam",2,3),0)/12*P782</f>
        <v>0</v>
      </c>
      <c r="K782" s="2" t="n">
        <v>20000</v>
      </c>
      <c r="L782" s="31" t="n">
        <f aca="false">ROUND($L$1*(E782+I782-J782-K782),0)</f>
        <v>10191501498</v>
      </c>
      <c r="M782" s="31" t="n">
        <f aca="false">E782+I782-J782-K782+L782</f>
        <v>1812674600210.51</v>
      </c>
      <c r="N782" s="32" t="n">
        <f aca="false">HLOOKUP(ROUND(AVERAGE(M770:M781)/10^6,0),Assumption!$B$2:$E$3,2,1)*MAX((AVERAGE(M770:M781)-250*10^6),0)</f>
        <v>10118148471.2645</v>
      </c>
      <c r="O782" s="31" t="n">
        <f aca="false">M782+N782</f>
        <v>1822792748681.77</v>
      </c>
      <c r="P782" s="31" t="n">
        <f aca="false">IF(A782=1,SA,MAX(0,SA-M781))</f>
        <v>0</v>
      </c>
      <c r="S782" s="2" t="n">
        <v>0</v>
      </c>
      <c r="T782" s="2" t="n">
        <v>0</v>
      </c>
      <c r="U782" s="2" t="n">
        <v>0</v>
      </c>
      <c r="V782" s="33" t="n">
        <v>1</v>
      </c>
    </row>
    <row r="783" customFormat="false" ht="15.75" hidden="false" customHeight="true" outlineLevel="0" collapsed="false">
      <c r="A783" s="2" t="n">
        <v>781</v>
      </c>
      <c r="B783" s="2" t="n">
        <v>66</v>
      </c>
      <c r="C783" s="2" t="n">
        <f aca="false">A783-(B783-1)*12</f>
        <v>1</v>
      </c>
      <c r="D783" s="2" t="n">
        <f aca="false">'thong tin khach hang'!$B$4+B783-1</f>
        <v>67</v>
      </c>
      <c r="E783" s="31" t="n">
        <f aca="false">IF(A783=1,0,O782)</f>
        <v>1822792748681.77</v>
      </c>
      <c r="F783" s="2" t="n">
        <f aca="true">TP*VLOOKUP('thong tin khach hang'!$E$10,$X$2:$Z$5,3,0)*OFFSET($S783,0,VLOOKUP('thong tin khach hang'!$E$10,$X$2:$Z$5,2,0))</f>
        <v>30000000</v>
      </c>
      <c r="G783" s="2" t="n">
        <f aca="true">EP*VLOOKUP('thong tin khach hang'!$E$10,$X$2:$Z$5,3,0)*OFFSET($S783,0,VLOOKUP('thong tin khach hang'!$E$10,$X$2:$Z$5,2,0))</f>
        <v>30000000</v>
      </c>
      <c r="H783" s="2" t="n">
        <f aca="false">F783*HLOOKUP(B783,Assumption!$A$10:$G$12,2,1)+G783*HLOOKUP(B783,Assumption!$A$10:$G$12,3,1)</f>
        <v>1500000</v>
      </c>
      <c r="I783" s="2" t="n">
        <f aca="false">F783+G783-H783</f>
        <v>58500000</v>
      </c>
      <c r="J783" s="32" t="n">
        <f aca="false">VLOOKUP(D783,Assumption!$O$3:$Q$103,IF('thong tin khach hang'!$B$3="Nam",2,3),0)/12*P783</f>
        <v>0</v>
      </c>
      <c r="K783" s="2" t="n">
        <v>20000</v>
      </c>
      <c r="L783" s="31" t="n">
        <f aca="false">ROUND($L$1*(E783+I783-J783-K783),0)</f>
        <v>10306665867</v>
      </c>
      <c r="M783" s="31" t="n">
        <f aca="false">E783+I783-J783-K783+L783</f>
        <v>1833157894548.77</v>
      </c>
      <c r="N783" s="32" t="n">
        <f aca="false">HLOOKUP(ROUND(AVERAGE(M771:M782)/10^6,0),Assumption!$B$2:$E$3,2,1)*MAX((AVERAGE(M771:M782)-250*10^6),0)</f>
        <v>10232200338.1771</v>
      </c>
      <c r="O783" s="31" t="n">
        <f aca="false">M783+N783</f>
        <v>1843390094886.95</v>
      </c>
      <c r="P783" s="31" t="n">
        <f aca="false">IF(A783=1,SA,MAX(0,SA-M782))</f>
        <v>0</v>
      </c>
      <c r="S783" s="2" t="n">
        <v>1</v>
      </c>
      <c r="T783" s="2" t="n">
        <v>1</v>
      </c>
      <c r="U783" s="2" t="n">
        <v>1</v>
      </c>
      <c r="V783" s="33" t="n">
        <v>1</v>
      </c>
    </row>
    <row r="784" customFormat="false" ht="15.75" hidden="false" customHeight="true" outlineLevel="0" collapsed="false">
      <c r="A784" s="2" t="n">
        <v>782</v>
      </c>
      <c r="B784" s="2" t="n">
        <v>66</v>
      </c>
      <c r="C784" s="2" t="n">
        <f aca="false">A784-(B784-1)*12</f>
        <v>2</v>
      </c>
      <c r="D784" s="2" t="n">
        <f aca="false">'thong tin khach hang'!$B$4+B784-1</f>
        <v>67</v>
      </c>
      <c r="E784" s="31" t="n">
        <f aca="false">IF(A784=1,0,O783)</f>
        <v>1843390094886.95</v>
      </c>
      <c r="F784" s="2" t="n">
        <f aca="true">TP*VLOOKUP('thong tin khach hang'!$E$10,$X$2:$Z$5,3,0)*OFFSET($S784,0,VLOOKUP('thong tin khach hang'!$E$10,$X$2:$Z$5,2,0))</f>
        <v>0</v>
      </c>
      <c r="G784" s="2" t="n">
        <f aca="true">EP*VLOOKUP('thong tin khach hang'!$E$10,$X$2:$Z$5,3,0)*OFFSET($S784,0,VLOOKUP('thong tin khach hang'!$E$10,$X$2:$Z$5,2,0))</f>
        <v>0</v>
      </c>
      <c r="H784" s="2" t="n">
        <f aca="false">F784*HLOOKUP(B784,Assumption!$A$10:$G$12,2,1)+G784*HLOOKUP(B784,Assumption!$A$10:$G$12,3,1)</f>
        <v>0</v>
      </c>
      <c r="I784" s="2" t="n">
        <f aca="false">F784+G784-H784</f>
        <v>0</v>
      </c>
      <c r="J784" s="32" t="n">
        <f aca="false">VLOOKUP(D784,Assumption!$O$3:$Q$103,IF('thong tin khach hang'!$B$3="Nam",2,3),0)/12*P784</f>
        <v>0</v>
      </c>
      <c r="K784" s="2" t="n">
        <v>20000</v>
      </c>
      <c r="L784" s="31" t="n">
        <f aca="false">ROUND($L$1*(E784+I784-J784-K784),0)</f>
        <v>10422795489</v>
      </c>
      <c r="M784" s="31" t="n">
        <f aca="false">E784+I784-J784-K784+L784</f>
        <v>1853812870375.95</v>
      </c>
      <c r="N784" s="32" t="n">
        <f aca="false">HLOOKUP(ROUND(AVERAGE(M772:M783)/10^6,0),Assumption!$B$2:$E$3,2,1)*MAX((AVERAGE(M772:M783)-250*10^6),0)</f>
        <v>10347537388.3092</v>
      </c>
      <c r="O784" s="31" t="n">
        <f aca="false">M784+N784</f>
        <v>1864160407764.26</v>
      </c>
      <c r="P784" s="31" t="n">
        <f aca="false">IF(A784=1,SA,MAX(0,SA-M783))</f>
        <v>0</v>
      </c>
      <c r="S784" s="2" t="n">
        <v>0</v>
      </c>
      <c r="T784" s="2" t="n">
        <v>0</v>
      </c>
      <c r="U784" s="2" t="n">
        <v>0</v>
      </c>
      <c r="V784" s="33" t="n">
        <v>1</v>
      </c>
    </row>
    <row r="785" customFormat="false" ht="15.75" hidden="false" customHeight="true" outlineLevel="0" collapsed="false">
      <c r="A785" s="2" t="n">
        <v>783</v>
      </c>
      <c r="B785" s="2" t="n">
        <v>66</v>
      </c>
      <c r="C785" s="2" t="n">
        <f aca="false">A785-(B785-1)*12</f>
        <v>3</v>
      </c>
      <c r="D785" s="2" t="n">
        <f aca="false">'thong tin khach hang'!$B$4+B785-1</f>
        <v>67</v>
      </c>
      <c r="E785" s="31" t="n">
        <f aca="false">IF(A785=1,0,O784)</f>
        <v>1864160407764.26</v>
      </c>
      <c r="F785" s="2" t="n">
        <f aca="true">TP*VLOOKUP('thong tin khach hang'!$E$10,$X$2:$Z$5,3,0)*OFFSET($S785,0,VLOOKUP('thong tin khach hang'!$E$10,$X$2:$Z$5,2,0))</f>
        <v>0</v>
      </c>
      <c r="G785" s="2" t="n">
        <f aca="true">EP*VLOOKUP('thong tin khach hang'!$E$10,$X$2:$Z$5,3,0)*OFFSET($S785,0,VLOOKUP('thong tin khach hang'!$E$10,$X$2:$Z$5,2,0))</f>
        <v>0</v>
      </c>
      <c r="H785" s="2" t="n">
        <f aca="false">F785*HLOOKUP(B785,Assumption!$A$10:$G$12,2,1)+G785*HLOOKUP(B785,Assumption!$A$10:$G$12,3,1)</f>
        <v>0</v>
      </c>
      <c r="I785" s="2" t="n">
        <f aca="false">F785+G785-H785</f>
        <v>0</v>
      </c>
      <c r="J785" s="32" t="n">
        <f aca="false">VLOOKUP(D785,Assumption!$O$3:$Q$103,IF('thong tin khach hang'!$B$3="Nam",2,3),0)/12*P785</f>
        <v>0</v>
      </c>
      <c r="K785" s="2" t="n">
        <v>20000</v>
      </c>
      <c r="L785" s="31" t="n">
        <f aca="false">ROUND($L$1*(E785+I785-J785-K785),0)</f>
        <v>10540233858</v>
      </c>
      <c r="M785" s="31" t="n">
        <f aca="false">E785+I785-J785-K785+L785</f>
        <v>1874700621622.26</v>
      </c>
      <c r="N785" s="32" t="n">
        <f aca="false">HLOOKUP(ROUND(AVERAGE(M773:M784)/10^6,0),Assumption!$B$2:$E$3,2,1)*MAX((AVERAGE(M773:M784)-250*10^6),0)</f>
        <v>10464174103.6323</v>
      </c>
      <c r="O785" s="31" t="n">
        <f aca="false">M785+N785</f>
        <v>1885164795725.89</v>
      </c>
      <c r="P785" s="31" t="n">
        <f aca="false">IF(A785=1,SA,MAX(0,SA-M784))</f>
        <v>0</v>
      </c>
      <c r="S785" s="2" t="n">
        <v>0</v>
      </c>
      <c r="T785" s="2" t="n">
        <v>0</v>
      </c>
      <c r="U785" s="2" t="n">
        <v>0</v>
      </c>
      <c r="V785" s="33" t="n">
        <v>1</v>
      </c>
    </row>
    <row r="786" customFormat="false" ht="15.75" hidden="false" customHeight="true" outlineLevel="0" collapsed="false">
      <c r="A786" s="2" t="n">
        <v>784</v>
      </c>
      <c r="B786" s="2" t="n">
        <v>66</v>
      </c>
      <c r="C786" s="2" t="n">
        <f aca="false">A786-(B786-1)*12</f>
        <v>4</v>
      </c>
      <c r="D786" s="2" t="n">
        <f aca="false">'thong tin khach hang'!$B$4+B786-1</f>
        <v>67</v>
      </c>
      <c r="E786" s="31" t="n">
        <f aca="false">IF(A786=1,0,O785)</f>
        <v>1885164795725.89</v>
      </c>
      <c r="F786" s="2" t="n">
        <f aca="true">TP*VLOOKUP('thong tin khach hang'!$E$10,$X$2:$Z$5,3,0)*OFFSET($S786,0,VLOOKUP('thong tin khach hang'!$E$10,$X$2:$Z$5,2,0))</f>
        <v>0</v>
      </c>
      <c r="G786" s="2" t="n">
        <f aca="true">EP*VLOOKUP('thong tin khach hang'!$E$10,$X$2:$Z$5,3,0)*OFFSET($S786,0,VLOOKUP('thong tin khach hang'!$E$10,$X$2:$Z$5,2,0))</f>
        <v>0</v>
      </c>
      <c r="H786" s="2" t="n">
        <f aca="false">F786*HLOOKUP(B786,Assumption!$A$10:$G$12,2,1)+G786*HLOOKUP(B786,Assumption!$A$10:$G$12,3,1)</f>
        <v>0</v>
      </c>
      <c r="I786" s="2" t="n">
        <f aca="false">F786+G786-H786</f>
        <v>0</v>
      </c>
      <c r="J786" s="32" t="n">
        <f aca="false">VLOOKUP(D786,Assumption!$O$3:$Q$103,IF('thong tin khach hang'!$B$3="Nam",2,3),0)/12*P786</f>
        <v>0</v>
      </c>
      <c r="K786" s="2" t="n">
        <v>20000</v>
      </c>
      <c r="L786" s="31" t="n">
        <f aca="false">ROUND($L$1*(E786+I786-J786-K786),0)</f>
        <v>10658995721</v>
      </c>
      <c r="M786" s="31" t="n">
        <f aca="false">E786+I786-J786-K786+L786</f>
        <v>1895823771446.89</v>
      </c>
      <c r="N786" s="32" t="n">
        <f aca="false">HLOOKUP(ROUND(AVERAGE(M774:M785)/10^6,0),Assumption!$B$2:$E$3,2,1)*MAX((AVERAGE(M774:M785)-250*10^6),0)</f>
        <v>10582125129.3071</v>
      </c>
      <c r="O786" s="31" t="n">
        <f aca="false">M786+N786</f>
        <v>1906405896576.2</v>
      </c>
      <c r="P786" s="31" t="n">
        <f aca="false">IF(A786=1,SA,MAX(0,SA-M785))</f>
        <v>0</v>
      </c>
      <c r="S786" s="2" t="n">
        <v>0</v>
      </c>
      <c r="T786" s="2" t="n">
        <v>0</v>
      </c>
      <c r="U786" s="2" t="n">
        <v>1</v>
      </c>
      <c r="V786" s="33" t="n">
        <v>1</v>
      </c>
    </row>
    <row r="787" customFormat="false" ht="15.75" hidden="false" customHeight="true" outlineLevel="0" collapsed="false">
      <c r="A787" s="2" t="n">
        <v>785</v>
      </c>
      <c r="B787" s="2" t="n">
        <v>66</v>
      </c>
      <c r="C787" s="2" t="n">
        <f aca="false">A787-(B787-1)*12</f>
        <v>5</v>
      </c>
      <c r="D787" s="2" t="n">
        <f aca="false">'thong tin khach hang'!$B$4+B787-1</f>
        <v>67</v>
      </c>
      <c r="E787" s="31" t="n">
        <f aca="false">IF(A787=1,0,O786)</f>
        <v>1906405896576.2</v>
      </c>
      <c r="F787" s="2" t="n">
        <f aca="true">TP*VLOOKUP('thong tin khach hang'!$E$10,$X$2:$Z$5,3,0)*OFFSET($S787,0,VLOOKUP('thong tin khach hang'!$E$10,$X$2:$Z$5,2,0))</f>
        <v>0</v>
      </c>
      <c r="G787" s="2" t="n">
        <f aca="true">EP*VLOOKUP('thong tin khach hang'!$E$10,$X$2:$Z$5,3,0)*OFFSET($S787,0,VLOOKUP('thong tin khach hang'!$E$10,$X$2:$Z$5,2,0))</f>
        <v>0</v>
      </c>
      <c r="H787" s="2" t="n">
        <f aca="false">F787*HLOOKUP(B787,Assumption!$A$10:$G$12,2,1)+G787*HLOOKUP(B787,Assumption!$A$10:$G$12,3,1)</f>
        <v>0</v>
      </c>
      <c r="I787" s="2" t="n">
        <f aca="false">F787+G787-H787</f>
        <v>0</v>
      </c>
      <c r="J787" s="32" t="n">
        <f aca="false">VLOOKUP(D787,Assumption!$O$3:$Q$103,IF('thong tin khach hang'!$B$3="Nam",2,3),0)/12*P787</f>
        <v>0</v>
      </c>
      <c r="K787" s="2" t="n">
        <v>20000</v>
      </c>
      <c r="L787" s="31" t="n">
        <f aca="false">ROUND($L$1*(E787+I787-J787-K787),0)</f>
        <v>10779095994</v>
      </c>
      <c r="M787" s="31" t="n">
        <f aca="false">E787+I787-J787-K787+L787</f>
        <v>1917184972570.2</v>
      </c>
      <c r="N787" s="32" t="n">
        <f aca="false">HLOOKUP(ROUND(AVERAGE(M775:M786)/10^6,0),Assumption!$B$2:$E$3,2,1)*MAX((AVERAGE(M775:M786)-250*10^6),0)</f>
        <v>10701405275.5215</v>
      </c>
      <c r="O787" s="31" t="n">
        <f aca="false">M787+N787</f>
        <v>1927886377845.72</v>
      </c>
      <c r="P787" s="31" t="n">
        <f aca="false">IF(A787=1,SA,MAX(0,SA-M786))</f>
        <v>0</v>
      </c>
      <c r="S787" s="2" t="n">
        <v>0</v>
      </c>
      <c r="T787" s="2" t="n">
        <v>0</v>
      </c>
      <c r="U787" s="2" t="n">
        <v>0</v>
      </c>
      <c r="V787" s="33" t="n">
        <v>1</v>
      </c>
    </row>
    <row r="788" customFormat="false" ht="15.75" hidden="false" customHeight="true" outlineLevel="0" collapsed="false">
      <c r="A788" s="2" t="n">
        <v>786</v>
      </c>
      <c r="B788" s="2" t="n">
        <v>66</v>
      </c>
      <c r="C788" s="2" t="n">
        <f aca="false">A788-(B788-1)*12</f>
        <v>6</v>
      </c>
      <c r="D788" s="2" t="n">
        <f aca="false">'thong tin khach hang'!$B$4+B788-1</f>
        <v>67</v>
      </c>
      <c r="E788" s="31" t="n">
        <f aca="false">IF(A788=1,0,O787)</f>
        <v>1927886377845.72</v>
      </c>
      <c r="F788" s="2" t="n">
        <f aca="true">TP*VLOOKUP('thong tin khach hang'!$E$10,$X$2:$Z$5,3,0)*OFFSET($S788,0,VLOOKUP('thong tin khach hang'!$E$10,$X$2:$Z$5,2,0))</f>
        <v>0</v>
      </c>
      <c r="G788" s="2" t="n">
        <f aca="true">EP*VLOOKUP('thong tin khach hang'!$E$10,$X$2:$Z$5,3,0)*OFFSET($S788,0,VLOOKUP('thong tin khach hang'!$E$10,$X$2:$Z$5,2,0))</f>
        <v>0</v>
      </c>
      <c r="H788" s="2" t="n">
        <f aca="false">F788*HLOOKUP(B788,Assumption!$A$10:$G$12,2,1)+G788*HLOOKUP(B788,Assumption!$A$10:$G$12,3,1)</f>
        <v>0</v>
      </c>
      <c r="I788" s="2" t="n">
        <f aca="false">F788+G788-H788</f>
        <v>0</v>
      </c>
      <c r="J788" s="32" t="n">
        <f aca="false">VLOOKUP(D788,Assumption!$O$3:$Q$103,IF('thong tin khach hang'!$B$3="Nam",2,3),0)/12*P788</f>
        <v>0</v>
      </c>
      <c r="K788" s="2" t="n">
        <v>20000</v>
      </c>
      <c r="L788" s="31" t="n">
        <f aca="false">ROUND($L$1*(E788+I788-J788-K788),0)</f>
        <v>10900549758</v>
      </c>
      <c r="M788" s="31" t="n">
        <f aca="false">E788+I788-J788-K788+L788</f>
        <v>1938786907603.72</v>
      </c>
      <c r="N788" s="32" t="n">
        <f aca="false">HLOOKUP(ROUND(AVERAGE(M776:M787)/10^6,0),Assumption!$B$2:$E$3,2,1)*MAX((AVERAGE(M776:M787)-250*10^6),0)</f>
        <v>10822029519.3512</v>
      </c>
      <c r="O788" s="31" t="n">
        <f aca="false">M788+N788</f>
        <v>1949608937123.07</v>
      </c>
      <c r="P788" s="31" t="n">
        <f aca="false">IF(A788=1,SA,MAX(0,SA-M787))</f>
        <v>0</v>
      </c>
      <c r="S788" s="2" t="n">
        <v>0</v>
      </c>
      <c r="T788" s="2" t="n">
        <v>0</v>
      </c>
      <c r="U788" s="2" t="n">
        <v>0</v>
      </c>
      <c r="V788" s="33" t="n">
        <v>1</v>
      </c>
    </row>
    <row r="789" customFormat="false" ht="15.75" hidden="false" customHeight="true" outlineLevel="0" collapsed="false">
      <c r="A789" s="2" t="n">
        <v>787</v>
      </c>
      <c r="B789" s="2" t="n">
        <v>66</v>
      </c>
      <c r="C789" s="2" t="n">
        <f aca="false">A789-(B789-1)*12</f>
        <v>7</v>
      </c>
      <c r="D789" s="2" t="n">
        <f aca="false">'thong tin khach hang'!$B$4+B789-1</f>
        <v>67</v>
      </c>
      <c r="E789" s="31" t="n">
        <f aca="false">IF(A789=1,0,O788)</f>
        <v>1949608937123.07</v>
      </c>
      <c r="F789" s="2" t="n">
        <f aca="true">TP*VLOOKUP('thong tin khach hang'!$E$10,$X$2:$Z$5,3,0)*OFFSET($S789,0,VLOOKUP('thong tin khach hang'!$E$10,$X$2:$Z$5,2,0))</f>
        <v>0</v>
      </c>
      <c r="G789" s="2" t="n">
        <f aca="true">EP*VLOOKUP('thong tin khach hang'!$E$10,$X$2:$Z$5,3,0)*OFFSET($S789,0,VLOOKUP('thong tin khach hang'!$E$10,$X$2:$Z$5,2,0))</f>
        <v>0</v>
      </c>
      <c r="H789" s="2" t="n">
        <f aca="false">F789*HLOOKUP(B789,Assumption!$A$10:$G$12,2,1)+G789*HLOOKUP(B789,Assumption!$A$10:$G$12,3,1)</f>
        <v>0</v>
      </c>
      <c r="I789" s="2" t="n">
        <f aca="false">F789+G789-H789</f>
        <v>0</v>
      </c>
      <c r="J789" s="32" t="n">
        <f aca="false">VLOOKUP(D789,Assumption!$O$3:$Q$103,IF('thong tin khach hang'!$B$3="Nam",2,3),0)/12*P789</f>
        <v>0</v>
      </c>
      <c r="K789" s="2" t="n">
        <v>20000</v>
      </c>
      <c r="L789" s="31" t="n">
        <f aca="false">ROUND($L$1*(E789+I789-J789-K789),0)</f>
        <v>11023372266</v>
      </c>
      <c r="M789" s="31" t="n">
        <f aca="false">E789+I789-J789-K789+L789</f>
        <v>1960632289389.07</v>
      </c>
      <c r="N789" s="32" t="n">
        <f aca="false">HLOOKUP(ROUND(AVERAGE(M777:M788)/10^6,0),Assumption!$B$2:$E$3,2,1)*MAX((AVERAGE(M777:M788)-250*10^6),0)</f>
        <v>10944013006.6395</v>
      </c>
      <c r="O789" s="31" t="n">
        <f aca="false">M789+N789</f>
        <v>1971576302395.71</v>
      </c>
      <c r="P789" s="31" t="n">
        <f aca="false">IF(A789=1,SA,MAX(0,SA-M788))</f>
        <v>0</v>
      </c>
      <c r="S789" s="2" t="n">
        <v>0</v>
      </c>
      <c r="T789" s="2" t="n">
        <v>1</v>
      </c>
      <c r="U789" s="2" t="n">
        <v>1</v>
      </c>
      <c r="V789" s="33" t="n">
        <v>1</v>
      </c>
    </row>
    <row r="790" customFormat="false" ht="15.75" hidden="false" customHeight="true" outlineLevel="0" collapsed="false">
      <c r="A790" s="2" t="n">
        <v>788</v>
      </c>
      <c r="B790" s="2" t="n">
        <v>66</v>
      </c>
      <c r="C790" s="2" t="n">
        <f aca="false">A790-(B790-1)*12</f>
        <v>8</v>
      </c>
      <c r="D790" s="2" t="n">
        <f aca="false">'thong tin khach hang'!$B$4+B790-1</f>
        <v>67</v>
      </c>
      <c r="E790" s="31" t="n">
        <f aca="false">IF(A790=1,0,O789)</f>
        <v>1971576302395.71</v>
      </c>
      <c r="F790" s="2" t="n">
        <f aca="true">TP*VLOOKUP('thong tin khach hang'!$E$10,$X$2:$Z$5,3,0)*OFFSET($S790,0,VLOOKUP('thong tin khach hang'!$E$10,$X$2:$Z$5,2,0))</f>
        <v>0</v>
      </c>
      <c r="G790" s="2" t="n">
        <f aca="true">EP*VLOOKUP('thong tin khach hang'!$E$10,$X$2:$Z$5,3,0)*OFFSET($S790,0,VLOOKUP('thong tin khach hang'!$E$10,$X$2:$Z$5,2,0))</f>
        <v>0</v>
      </c>
      <c r="H790" s="2" t="n">
        <f aca="false">F790*HLOOKUP(B790,Assumption!$A$10:$G$12,2,1)+G790*HLOOKUP(B790,Assumption!$A$10:$G$12,3,1)</f>
        <v>0</v>
      </c>
      <c r="I790" s="2" t="n">
        <f aca="false">F790+G790-H790</f>
        <v>0</v>
      </c>
      <c r="J790" s="32" t="n">
        <f aca="false">VLOOKUP(D790,Assumption!$O$3:$Q$103,IF('thong tin khach hang'!$B$3="Nam",2,3),0)/12*P790</f>
        <v>0</v>
      </c>
      <c r="K790" s="2" t="n">
        <v>20000</v>
      </c>
      <c r="L790" s="31" t="n">
        <f aca="false">ROUND($L$1*(E790+I790-J790-K790),0)</f>
        <v>11147578943</v>
      </c>
      <c r="M790" s="31" t="n">
        <f aca="false">E790+I790-J790-K790+L790</f>
        <v>1982723861338.71</v>
      </c>
      <c r="N790" s="32" t="n">
        <f aca="false">HLOOKUP(ROUND(AVERAGE(M778:M789)/10^6,0),Assumption!$B$2:$E$3,2,1)*MAX((AVERAGE(M778:M789)-250*10^6),0)</f>
        <v>11067371053.8991</v>
      </c>
      <c r="O790" s="31" t="n">
        <f aca="false">M790+N790</f>
        <v>1993791232392.61</v>
      </c>
      <c r="P790" s="31" t="n">
        <f aca="false">IF(A790=1,SA,MAX(0,SA-M789))</f>
        <v>0</v>
      </c>
      <c r="S790" s="2" t="n">
        <v>0</v>
      </c>
      <c r="T790" s="2" t="n">
        <v>0</v>
      </c>
      <c r="U790" s="2" t="n">
        <v>0</v>
      </c>
      <c r="V790" s="33" t="n">
        <v>1</v>
      </c>
    </row>
    <row r="791" customFormat="false" ht="15.75" hidden="false" customHeight="true" outlineLevel="0" collapsed="false">
      <c r="A791" s="2" t="n">
        <v>789</v>
      </c>
      <c r="B791" s="2" t="n">
        <v>66</v>
      </c>
      <c r="C791" s="2" t="n">
        <f aca="false">A791-(B791-1)*12</f>
        <v>9</v>
      </c>
      <c r="D791" s="2" t="n">
        <f aca="false">'thong tin khach hang'!$B$4+B791-1</f>
        <v>67</v>
      </c>
      <c r="E791" s="31" t="n">
        <f aca="false">IF(A791=1,0,O790)</f>
        <v>1993791232392.61</v>
      </c>
      <c r="F791" s="2" t="n">
        <f aca="true">TP*VLOOKUP('thong tin khach hang'!$E$10,$X$2:$Z$5,3,0)*OFFSET($S791,0,VLOOKUP('thong tin khach hang'!$E$10,$X$2:$Z$5,2,0))</f>
        <v>0</v>
      </c>
      <c r="G791" s="2" t="n">
        <f aca="true">EP*VLOOKUP('thong tin khach hang'!$E$10,$X$2:$Z$5,3,0)*OFFSET($S791,0,VLOOKUP('thong tin khach hang'!$E$10,$X$2:$Z$5,2,0))</f>
        <v>0</v>
      </c>
      <c r="H791" s="2" t="n">
        <f aca="false">F791*HLOOKUP(B791,Assumption!$A$10:$G$12,2,1)+G791*HLOOKUP(B791,Assumption!$A$10:$G$12,3,1)</f>
        <v>0</v>
      </c>
      <c r="I791" s="2" t="n">
        <f aca="false">F791+G791-H791</f>
        <v>0</v>
      </c>
      <c r="J791" s="32" t="n">
        <f aca="false">VLOOKUP(D791,Assumption!$O$3:$Q$103,IF('thong tin khach hang'!$B$3="Nam",2,3),0)/12*P791</f>
        <v>0</v>
      </c>
      <c r="K791" s="2" t="n">
        <v>20000</v>
      </c>
      <c r="L791" s="31" t="n">
        <f aca="false">ROUND($L$1*(E791+I791-J791-K791),0)</f>
        <v>11273185387</v>
      </c>
      <c r="M791" s="31" t="n">
        <f aca="false">E791+I791-J791-K791+L791</f>
        <v>2005064397779.61</v>
      </c>
      <c r="N791" s="32" t="n">
        <f aca="false">HLOOKUP(ROUND(AVERAGE(M779:M790)/10^6,0),Assumption!$B$2:$E$3,2,1)*MAX((AVERAGE(M779:M790)-250*10^6),0)</f>
        <v>11192119150.2356</v>
      </c>
      <c r="O791" s="31" t="n">
        <f aca="false">M791+N791</f>
        <v>2016256516929.84</v>
      </c>
      <c r="P791" s="31" t="n">
        <f aca="false">IF(A791=1,SA,MAX(0,SA-M790))</f>
        <v>0</v>
      </c>
      <c r="S791" s="2" t="n">
        <v>0</v>
      </c>
      <c r="T791" s="2" t="n">
        <v>0</v>
      </c>
      <c r="U791" s="2" t="n">
        <v>0</v>
      </c>
      <c r="V791" s="33" t="n">
        <v>1</v>
      </c>
    </row>
    <row r="792" customFormat="false" ht="15.75" hidden="false" customHeight="true" outlineLevel="0" collapsed="false">
      <c r="A792" s="2" t="n">
        <v>790</v>
      </c>
      <c r="B792" s="2" t="n">
        <v>66</v>
      </c>
      <c r="C792" s="2" t="n">
        <f aca="false">A792-(B792-1)*12</f>
        <v>10</v>
      </c>
      <c r="D792" s="2" t="n">
        <f aca="false">'thong tin khach hang'!$B$4+B792-1</f>
        <v>67</v>
      </c>
      <c r="E792" s="31" t="n">
        <f aca="false">IF(A792=1,0,O791)</f>
        <v>2016256516929.84</v>
      </c>
      <c r="F792" s="2" t="n">
        <f aca="true">TP*VLOOKUP('thong tin khach hang'!$E$10,$X$2:$Z$5,3,0)*OFFSET($S792,0,VLOOKUP('thong tin khach hang'!$E$10,$X$2:$Z$5,2,0))</f>
        <v>0</v>
      </c>
      <c r="G792" s="2" t="n">
        <f aca="true">EP*VLOOKUP('thong tin khach hang'!$E$10,$X$2:$Z$5,3,0)*OFFSET($S792,0,VLOOKUP('thong tin khach hang'!$E$10,$X$2:$Z$5,2,0))</f>
        <v>0</v>
      </c>
      <c r="H792" s="2" t="n">
        <f aca="false">F792*HLOOKUP(B792,Assumption!$A$10:$G$12,2,1)+G792*HLOOKUP(B792,Assumption!$A$10:$G$12,3,1)</f>
        <v>0</v>
      </c>
      <c r="I792" s="2" t="n">
        <f aca="false">F792+G792-H792</f>
        <v>0</v>
      </c>
      <c r="J792" s="32" t="n">
        <f aca="false">VLOOKUP(D792,Assumption!$O$3:$Q$103,IF('thong tin khach hang'!$B$3="Nam",2,3),0)/12*P792</f>
        <v>0</v>
      </c>
      <c r="K792" s="2" t="n">
        <v>20000</v>
      </c>
      <c r="L792" s="31" t="n">
        <f aca="false">ROUND($L$1*(E792+I792-J792-K792),0)</f>
        <v>11400207372</v>
      </c>
      <c r="M792" s="31" t="n">
        <f aca="false">E792+I792-J792-K792+L792</f>
        <v>2027656704301.84</v>
      </c>
      <c r="N792" s="32" t="n">
        <f aca="false">HLOOKUP(ROUND(AVERAGE(M780:M791)/10^6,0),Assumption!$B$2:$E$3,2,1)*MAX((AVERAGE(M780:M791)-250*10^6),0)</f>
        <v>11318272959.2922</v>
      </c>
      <c r="O792" s="31" t="n">
        <f aca="false">M792+N792</f>
        <v>2038974977261.14</v>
      </c>
      <c r="P792" s="31" t="n">
        <f aca="false">IF(A792=1,SA,MAX(0,SA-M791))</f>
        <v>0</v>
      </c>
      <c r="S792" s="2" t="n">
        <v>0</v>
      </c>
      <c r="T792" s="2" t="n">
        <v>0</v>
      </c>
      <c r="U792" s="2" t="n">
        <v>1</v>
      </c>
      <c r="V792" s="33" t="n">
        <v>1</v>
      </c>
    </row>
    <row r="793" customFormat="false" ht="15.75" hidden="false" customHeight="true" outlineLevel="0" collapsed="false">
      <c r="A793" s="2" t="n">
        <v>791</v>
      </c>
      <c r="B793" s="2" t="n">
        <v>66</v>
      </c>
      <c r="C793" s="2" t="n">
        <f aca="false">A793-(B793-1)*12</f>
        <v>11</v>
      </c>
      <c r="D793" s="2" t="n">
        <f aca="false">'thong tin khach hang'!$B$4+B793-1</f>
        <v>67</v>
      </c>
      <c r="E793" s="31" t="n">
        <f aca="false">IF(A793=1,0,O792)</f>
        <v>2038974977261.14</v>
      </c>
      <c r="F793" s="2" t="n">
        <f aca="true">TP*VLOOKUP('thong tin khach hang'!$E$10,$X$2:$Z$5,3,0)*OFFSET($S793,0,VLOOKUP('thong tin khach hang'!$E$10,$X$2:$Z$5,2,0))</f>
        <v>0</v>
      </c>
      <c r="G793" s="2" t="n">
        <f aca="true">EP*VLOOKUP('thong tin khach hang'!$E$10,$X$2:$Z$5,3,0)*OFFSET($S793,0,VLOOKUP('thong tin khach hang'!$E$10,$X$2:$Z$5,2,0))</f>
        <v>0</v>
      </c>
      <c r="H793" s="2" t="n">
        <f aca="false">F793*HLOOKUP(B793,Assumption!$A$10:$G$12,2,1)+G793*HLOOKUP(B793,Assumption!$A$10:$G$12,3,1)</f>
        <v>0</v>
      </c>
      <c r="I793" s="2" t="n">
        <f aca="false">F793+G793-H793</f>
        <v>0</v>
      </c>
      <c r="J793" s="32" t="n">
        <f aca="false">VLOOKUP(D793,Assumption!$O$3:$Q$103,IF('thong tin khach hang'!$B$3="Nam",2,3),0)/12*P793</f>
        <v>0</v>
      </c>
      <c r="K793" s="2" t="n">
        <v>20000</v>
      </c>
      <c r="L793" s="31" t="n">
        <f aca="false">ROUND($L$1*(E793+I793-J793-K793),0)</f>
        <v>11528660850</v>
      </c>
      <c r="M793" s="31" t="n">
        <f aca="false">E793+I793-J793-K793+L793</f>
        <v>2050503618111.14</v>
      </c>
      <c r="N793" s="32" t="n">
        <f aca="false">HLOOKUP(ROUND(AVERAGE(M781:M792)/10^6,0),Assumption!$B$2:$E$3,2,1)*MAX((AVERAGE(M781:M792)-250*10^6),0)</f>
        <v>11445848321.2165</v>
      </c>
      <c r="O793" s="31" t="n">
        <f aca="false">M793+N793</f>
        <v>2061949466432.35</v>
      </c>
      <c r="P793" s="31" t="n">
        <f aca="false">IF(A793=1,SA,MAX(0,SA-M792))</f>
        <v>0</v>
      </c>
      <c r="S793" s="2" t="n">
        <v>0</v>
      </c>
      <c r="T793" s="2" t="n">
        <v>0</v>
      </c>
      <c r="U793" s="2" t="n">
        <v>0</v>
      </c>
      <c r="V793" s="33" t="n">
        <v>1</v>
      </c>
    </row>
    <row r="794" customFormat="false" ht="15.75" hidden="false" customHeight="true" outlineLevel="0" collapsed="false">
      <c r="A794" s="2" t="n">
        <v>792</v>
      </c>
      <c r="B794" s="2" t="n">
        <v>66</v>
      </c>
      <c r="C794" s="2" t="n">
        <f aca="false">A794-(B794-1)*12</f>
        <v>12</v>
      </c>
      <c r="D794" s="2" t="n">
        <f aca="false">'thong tin khach hang'!$B$4+B794-1</f>
        <v>67</v>
      </c>
      <c r="E794" s="31" t="n">
        <f aca="false">IF(A794=1,0,O793)</f>
        <v>2061949466432.35</v>
      </c>
      <c r="F794" s="2" t="n">
        <f aca="true">TP*VLOOKUP('thong tin khach hang'!$E$10,$X$2:$Z$5,3,0)*OFFSET($S794,0,VLOOKUP('thong tin khach hang'!$E$10,$X$2:$Z$5,2,0))</f>
        <v>0</v>
      </c>
      <c r="G794" s="2" t="n">
        <f aca="true">EP*VLOOKUP('thong tin khach hang'!$E$10,$X$2:$Z$5,3,0)*OFFSET($S794,0,VLOOKUP('thong tin khach hang'!$E$10,$X$2:$Z$5,2,0))</f>
        <v>0</v>
      </c>
      <c r="H794" s="2" t="n">
        <f aca="false">F794*HLOOKUP(B794,Assumption!$A$10:$G$12,2,1)+G794*HLOOKUP(B794,Assumption!$A$10:$G$12,3,1)</f>
        <v>0</v>
      </c>
      <c r="I794" s="2" t="n">
        <f aca="false">F794+G794-H794</f>
        <v>0</v>
      </c>
      <c r="J794" s="32" t="n">
        <f aca="false">VLOOKUP(D794,Assumption!$O$3:$Q$103,IF('thong tin khach hang'!$B$3="Nam",2,3),0)/12*P794</f>
        <v>0</v>
      </c>
      <c r="K794" s="2" t="n">
        <v>20000</v>
      </c>
      <c r="L794" s="31" t="n">
        <f aca="false">ROUND($L$1*(E794+I794-J794-K794),0)</f>
        <v>11658561952</v>
      </c>
      <c r="M794" s="31" t="n">
        <f aca="false">E794+I794-J794-K794+L794</f>
        <v>2073608008384.35</v>
      </c>
      <c r="N794" s="32" t="n">
        <f aca="false">HLOOKUP(ROUND(AVERAGE(M782:M793)/10^6,0),Assumption!$B$2:$E$3,2,1)*MAX((AVERAGE(M782:M793)-250*10^6),0)</f>
        <v>11574861254.6493</v>
      </c>
      <c r="O794" s="31" t="n">
        <f aca="false">M794+N794</f>
        <v>2085182869639</v>
      </c>
      <c r="P794" s="31" t="n">
        <f aca="false">IF(A794=1,SA,MAX(0,SA-M793))</f>
        <v>0</v>
      </c>
      <c r="S794" s="2" t="n">
        <v>0</v>
      </c>
      <c r="T794" s="2" t="n">
        <v>0</v>
      </c>
      <c r="U794" s="2" t="n">
        <v>0</v>
      </c>
      <c r="V794" s="33" t="n">
        <v>1</v>
      </c>
    </row>
    <row r="795" customFormat="false" ht="15.75" hidden="false" customHeight="true" outlineLevel="0" collapsed="false">
      <c r="A795" s="2" t="n">
        <v>793</v>
      </c>
      <c r="B795" s="2" t="n">
        <v>67</v>
      </c>
      <c r="C795" s="2" t="n">
        <f aca="false">A795-(B795-1)*12</f>
        <v>1</v>
      </c>
      <c r="D795" s="2" t="n">
        <f aca="false">'thong tin khach hang'!$B$4+B795-1</f>
        <v>68</v>
      </c>
      <c r="E795" s="31" t="n">
        <f aca="false">IF(A795=1,0,O794)</f>
        <v>2085182869639</v>
      </c>
      <c r="F795" s="2" t="n">
        <f aca="true">TP*VLOOKUP('thong tin khach hang'!$E$10,$X$2:$Z$5,3,0)*OFFSET($S795,0,VLOOKUP('thong tin khach hang'!$E$10,$X$2:$Z$5,2,0))</f>
        <v>30000000</v>
      </c>
      <c r="G795" s="2" t="n">
        <f aca="true">EP*VLOOKUP('thong tin khach hang'!$E$10,$X$2:$Z$5,3,0)*OFFSET($S795,0,VLOOKUP('thong tin khach hang'!$E$10,$X$2:$Z$5,2,0))</f>
        <v>30000000</v>
      </c>
      <c r="H795" s="2" t="n">
        <f aca="false">F795*HLOOKUP(B795,Assumption!$A$10:$G$12,2,1)+G795*HLOOKUP(B795,Assumption!$A$10:$G$12,3,1)</f>
        <v>1500000</v>
      </c>
      <c r="I795" s="2" t="n">
        <f aca="false">F795+G795-H795</f>
        <v>58500000</v>
      </c>
      <c r="J795" s="32" t="n">
        <f aca="false">VLOOKUP(D795,Assumption!$O$3:$Q$103,IF('thong tin khach hang'!$B$3="Nam",2,3),0)/12*P795</f>
        <v>0</v>
      </c>
      <c r="K795" s="2" t="n">
        <v>20000</v>
      </c>
      <c r="L795" s="31" t="n">
        <f aca="false">ROUND($L$1*(E795+I795-J795-K795),0)</f>
        <v>11790257759</v>
      </c>
      <c r="M795" s="31" t="n">
        <f aca="false">E795+I795-J795-K795+L795</f>
        <v>2097031607398</v>
      </c>
      <c r="N795" s="32" t="n">
        <f aca="false">HLOOKUP(ROUND(AVERAGE(M783:M794)/10^6,0),Assumption!$B$2:$E$3,2,1)*MAX((AVERAGE(M783:M794)-250*10^6),0)</f>
        <v>11705327958.7362</v>
      </c>
      <c r="O795" s="31" t="n">
        <f aca="false">M795+N795</f>
        <v>2108736935356.74</v>
      </c>
      <c r="P795" s="31" t="n">
        <f aca="false">IF(A795=1,SA,MAX(0,SA-M794))</f>
        <v>0</v>
      </c>
      <c r="S795" s="2" t="n">
        <v>1</v>
      </c>
      <c r="T795" s="2" t="n">
        <v>1</v>
      </c>
      <c r="U795" s="2" t="n">
        <v>1</v>
      </c>
      <c r="V795" s="33" t="n">
        <v>1</v>
      </c>
    </row>
    <row r="796" customFormat="false" ht="15.75" hidden="false" customHeight="true" outlineLevel="0" collapsed="false">
      <c r="A796" s="2" t="n">
        <v>794</v>
      </c>
      <c r="B796" s="2" t="n">
        <v>67</v>
      </c>
      <c r="C796" s="2" t="n">
        <f aca="false">A796-(B796-1)*12</f>
        <v>2</v>
      </c>
      <c r="D796" s="2" t="n">
        <f aca="false">'thong tin khach hang'!$B$4+B796-1</f>
        <v>68</v>
      </c>
      <c r="E796" s="31" t="n">
        <f aca="false">IF(A796=1,0,O795)</f>
        <v>2108736935356.74</v>
      </c>
      <c r="F796" s="2" t="n">
        <f aca="true">TP*VLOOKUP('thong tin khach hang'!$E$10,$X$2:$Z$5,3,0)*OFFSET($S796,0,VLOOKUP('thong tin khach hang'!$E$10,$X$2:$Z$5,2,0))</f>
        <v>0</v>
      </c>
      <c r="G796" s="2" t="n">
        <f aca="true">EP*VLOOKUP('thong tin khach hang'!$E$10,$X$2:$Z$5,3,0)*OFFSET($S796,0,VLOOKUP('thong tin khach hang'!$E$10,$X$2:$Z$5,2,0))</f>
        <v>0</v>
      </c>
      <c r="H796" s="2" t="n">
        <f aca="false">F796*HLOOKUP(B796,Assumption!$A$10:$G$12,2,1)+G796*HLOOKUP(B796,Assumption!$A$10:$G$12,3,1)</f>
        <v>0</v>
      </c>
      <c r="I796" s="2" t="n">
        <f aca="false">F796+G796-H796</f>
        <v>0</v>
      </c>
      <c r="J796" s="32" t="n">
        <f aca="false">VLOOKUP(D796,Assumption!$O$3:$Q$103,IF('thong tin khach hang'!$B$3="Nam",2,3),0)/12*P796</f>
        <v>0</v>
      </c>
      <c r="K796" s="2" t="n">
        <v>20000</v>
      </c>
      <c r="L796" s="31" t="n">
        <f aca="false">ROUND($L$1*(E796+I796-J796-K796),0)</f>
        <v>11923105103</v>
      </c>
      <c r="M796" s="31" t="n">
        <f aca="false">E796+I796-J796-K796+L796</f>
        <v>2120660020459.74</v>
      </c>
      <c r="N796" s="32" t="n">
        <f aca="false">HLOOKUP(ROUND(AVERAGE(M784:M795)/10^6,0),Assumption!$B$2:$E$3,2,1)*MAX((AVERAGE(M784:M795)-250*10^6),0)</f>
        <v>11837264815.1609</v>
      </c>
      <c r="O796" s="31" t="n">
        <f aca="false">M796+N796</f>
        <v>2132497285274.9</v>
      </c>
      <c r="P796" s="31" t="n">
        <f aca="false">IF(A796=1,SA,MAX(0,SA-M795))</f>
        <v>0</v>
      </c>
      <c r="S796" s="2" t="n">
        <v>0</v>
      </c>
      <c r="T796" s="2" t="n">
        <v>0</v>
      </c>
      <c r="U796" s="2" t="n">
        <v>0</v>
      </c>
      <c r="V796" s="33" t="n">
        <v>1</v>
      </c>
    </row>
    <row r="797" customFormat="false" ht="15.75" hidden="false" customHeight="true" outlineLevel="0" collapsed="false">
      <c r="A797" s="2" t="n">
        <v>795</v>
      </c>
      <c r="B797" s="2" t="n">
        <v>67</v>
      </c>
      <c r="C797" s="2" t="n">
        <f aca="false">A797-(B797-1)*12</f>
        <v>3</v>
      </c>
      <c r="D797" s="2" t="n">
        <f aca="false">'thong tin khach hang'!$B$4+B797-1</f>
        <v>68</v>
      </c>
      <c r="E797" s="31" t="n">
        <f aca="false">IF(A797=1,0,O796)</f>
        <v>2132497285274.9</v>
      </c>
      <c r="F797" s="2" t="n">
        <f aca="true">TP*VLOOKUP('thong tin khach hang'!$E$10,$X$2:$Z$5,3,0)*OFFSET($S797,0,VLOOKUP('thong tin khach hang'!$E$10,$X$2:$Z$5,2,0))</f>
        <v>0</v>
      </c>
      <c r="G797" s="2" t="n">
        <f aca="true">EP*VLOOKUP('thong tin khach hang'!$E$10,$X$2:$Z$5,3,0)*OFFSET($S797,0,VLOOKUP('thong tin khach hang'!$E$10,$X$2:$Z$5,2,0))</f>
        <v>0</v>
      </c>
      <c r="H797" s="2" t="n">
        <f aca="false">F797*HLOOKUP(B797,Assumption!$A$10:$G$12,2,1)+G797*HLOOKUP(B797,Assumption!$A$10:$G$12,3,1)</f>
        <v>0</v>
      </c>
      <c r="I797" s="2" t="n">
        <f aca="false">F797+G797-H797</f>
        <v>0</v>
      </c>
      <c r="J797" s="32" t="n">
        <f aca="false">VLOOKUP(D797,Assumption!$O$3:$Q$103,IF('thong tin khach hang'!$B$3="Nam",2,3),0)/12*P797</f>
        <v>0</v>
      </c>
      <c r="K797" s="2" t="n">
        <v>20000</v>
      </c>
      <c r="L797" s="31" t="n">
        <f aca="false">ROUND($L$1*(E797+I797-J797-K797),0)</f>
        <v>12057449576</v>
      </c>
      <c r="M797" s="31" t="n">
        <f aca="false">E797+I797-J797-K797+L797</f>
        <v>2144554714850.9</v>
      </c>
      <c r="N797" s="32" t="n">
        <f aca="false">HLOOKUP(ROUND(AVERAGE(M785:M796)/10^6,0),Assumption!$B$2:$E$3,2,1)*MAX((AVERAGE(M785:M796)-250*10^6),0)</f>
        <v>11970688390.2028</v>
      </c>
      <c r="O797" s="31" t="n">
        <f aca="false">M797+N797</f>
        <v>2156525403241.1</v>
      </c>
      <c r="P797" s="31" t="n">
        <f aca="false">IF(A797=1,SA,MAX(0,SA-M796))</f>
        <v>0</v>
      </c>
      <c r="S797" s="2" t="n">
        <v>0</v>
      </c>
      <c r="T797" s="2" t="n">
        <v>0</v>
      </c>
      <c r="U797" s="2" t="n">
        <v>0</v>
      </c>
      <c r="V797" s="33" t="n">
        <v>1</v>
      </c>
    </row>
    <row r="798" customFormat="false" ht="15.75" hidden="false" customHeight="true" outlineLevel="0" collapsed="false">
      <c r="A798" s="2" t="n">
        <v>796</v>
      </c>
      <c r="B798" s="2" t="n">
        <v>67</v>
      </c>
      <c r="C798" s="2" t="n">
        <f aca="false">A798-(B798-1)*12</f>
        <v>4</v>
      </c>
      <c r="D798" s="2" t="n">
        <f aca="false">'thong tin khach hang'!$B$4+B798-1</f>
        <v>68</v>
      </c>
      <c r="E798" s="31" t="n">
        <f aca="false">IF(A798=1,0,O797)</f>
        <v>2156525403241.1</v>
      </c>
      <c r="F798" s="2" t="n">
        <f aca="true">TP*VLOOKUP('thong tin khach hang'!$E$10,$X$2:$Z$5,3,0)*OFFSET($S798,0,VLOOKUP('thong tin khach hang'!$E$10,$X$2:$Z$5,2,0))</f>
        <v>0</v>
      </c>
      <c r="G798" s="2" t="n">
        <f aca="true">EP*VLOOKUP('thong tin khach hang'!$E$10,$X$2:$Z$5,3,0)*OFFSET($S798,0,VLOOKUP('thong tin khach hang'!$E$10,$X$2:$Z$5,2,0))</f>
        <v>0</v>
      </c>
      <c r="H798" s="2" t="n">
        <f aca="false">F798*HLOOKUP(B798,Assumption!$A$10:$G$12,2,1)+G798*HLOOKUP(B798,Assumption!$A$10:$G$12,3,1)</f>
        <v>0</v>
      </c>
      <c r="I798" s="2" t="n">
        <f aca="false">F798+G798-H798</f>
        <v>0</v>
      </c>
      <c r="J798" s="32" t="n">
        <f aca="false">VLOOKUP(D798,Assumption!$O$3:$Q$103,IF('thong tin khach hang'!$B$3="Nam",2,3),0)/12*P798</f>
        <v>0</v>
      </c>
      <c r="K798" s="2" t="n">
        <v>20000</v>
      </c>
      <c r="L798" s="31" t="n">
        <f aca="false">ROUND($L$1*(E798+I798-J798-K798),0)</f>
        <v>12193308048</v>
      </c>
      <c r="M798" s="31" t="n">
        <f aca="false">E798+I798-J798-K798+L798</f>
        <v>2168718691289.1</v>
      </c>
      <c r="N798" s="32" t="n">
        <f aca="false">HLOOKUP(ROUND(AVERAGE(M786:M797)/10^6,0),Assumption!$B$2:$E$3,2,1)*MAX((AVERAGE(M786:M797)-250*10^6),0)</f>
        <v>12105615436.8171</v>
      </c>
      <c r="O798" s="31" t="n">
        <f aca="false">M798+N798</f>
        <v>2180824306725.92</v>
      </c>
      <c r="P798" s="31" t="n">
        <f aca="false">IF(A798=1,SA,MAX(0,SA-M797))</f>
        <v>0</v>
      </c>
      <c r="S798" s="2" t="n">
        <v>0</v>
      </c>
      <c r="T798" s="2" t="n">
        <v>0</v>
      </c>
      <c r="U798" s="2" t="n">
        <v>1</v>
      </c>
      <c r="V798" s="33" t="n">
        <v>1</v>
      </c>
    </row>
    <row r="799" customFormat="false" ht="15.75" hidden="false" customHeight="true" outlineLevel="0" collapsed="false">
      <c r="A799" s="2" t="n">
        <v>797</v>
      </c>
      <c r="B799" s="2" t="n">
        <v>67</v>
      </c>
      <c r="C799" s="2" t="n">
        <f aca="false">A799-(B799-1)*12</f>
        <v>5</v>
      </c>
      <c r="D799" s="2" t="n">
        <f aca="false">'thong tin khach hang'!$B$4+B799-1</f>
        <v>68</v>
      </c>
      <c r="E799" s="31" t="n">
        <f aca="false">IF(A799=1,0,O798)</f>
        <v>2180824306725.92</v>
      </c>
      <c r="F799" s="2" t="n">
        <f aca="true">TP*VLOOKUP('thong tin khach hang'!$E$10,$X$2:$Z$5,3,0)*OFFSET($S799,0,VLOOKUP('thong tin khach hang'!$E$10,$X$2:$Z$5,2,0))</f>
        <v>0</v>
      </c>
      <c r="G799" s="2" t="n">
        <f aca="true">EP*VLOOKUP('thong tin khach hang'!$E$10,$X$2:$Z$5,3,0)*OFFSET($S799,0,VLOOKUP('thong tin khach hang'!$E$10,$X$2:$Z$5,2,0))</f>
        <v>0</v>
      </c>
      <c r="H799" s="2" t="n">
        <f aca="false">F799*HLOOKUP(B799,Assumption!$A$10:$G$12,2,1)+G799*HLOOKUP(B799,Assumption!$A$10:$G$12,3,1)</f>
        <v>0</v>
      </c>
      <c r="I799" s="2" t="n">
        <f aca="false">F799+G799-H799</f>
        <v>0</v>
      </c>
      <c r="J799" s="32" t="n">
        <f aca="false">VLOOKUP(D799,Assumption!$O$3:$Q$103,IF('thong tin khach hang'!$B$3="Nam",2,3),0)/12*P799</f>
        <v>0</v>
      </c>
      <c r="K799" s="2" t="n">
        <v>20000</v>
      </c>
      <c r="L799" s="31" t="n">
        <f aca="false">ROUND($L$1*(E799+I799-J799-K799),0)</f>
        <v>12330697582</v>
      </c>
      <c r="M799" s="31" t="n">
        <f aca="false">E799+I799-J799-K799+L799</f>
        <v>2193154984307.92</v>
      </c>
      <c r="N799" s="32" t="n">
        <f aca="false">HLOOKUP(ROUND(AVERAGE(M787:M798)/10^6,0),Assumption!$B$2:$E$3,2,1)*MAX((AVERAGE(M787:M798)-250*10^6),0)</f>
        <v>12242062896.7382</v>
      </c>
      <c r="O799" s="31" t="n">
        <f aca="false">M799+N799</f>
        <v>2205397047204.66</v>
      </c>
      <c r="P799" s="31" t="n">
        <f aca="false">IF(A799=1,SA,MAX(0,SA-M798))</f>
        <v>0</v>
      </c>
      <c r="S799" s="2" t="n">
        <v>0</v>
      </c>
      <c r="T799" s="2" t="n">
        <v>0</v>
      </c>
      <c r="U799" s="2" t="n">
        <v>0</v>
      </c>
      <c r="V799" s="33" t="n">
        <v>1</v>
      </c>
    </row>
    <row r="800" customFormat="false" ht="15.75" hidden="false" customHeight="true" outlineLevel="0" collapsed="false">
      <c r="A800" s="2" t="n">
        <v>798</v>
      </c>
      <c r="B800" s="2" t="n">
        <v>67</v>
      </c>
      <c r="C800" s="2" t="n">
        <f aca="false">A800-(B800-1)*12</f>
        <v>6</v>
      </c>
      <c r="D800" s="2" t="n">
        <f aca="false">'thong tin khach hang'!$B$4+B800-1</f>
        <v>68</v>
      </c>
      <c r="E800" s="31" t="n">
        <f aca="false">IF(A800=1,0,O799)</f>
        <v>2205397047204.66</v>
      </c>
      <c r="F800" s="2" t="n">
        <f aca="true">TP*VLOOKUP('thong tin khach hang'!$E$10,$X$2:$Z$5,3,0)*OFFSET($S800,0,VLOOKUP('thong tin khach hang'!$E$10,$X$2:$Z$5,2,0))</f>
        <v>0</v>
      </c>
      <c r="G800" s="2" t="n">
        <f aca="true">EP*VLOOKUP('thong tin khach hang'!$E$10,$X$2:$Z$5,3,0)*OFFSET($S800,0,VLOOKUP('thong tin khach hang'!$E$10,$X$2:$Z$5,2,0))</f>
        <v>0</v>
      </c>
      <c r="H800" s="2" t="n">
        <f aca="false">F800*HLOOKUP(B800,Assumption!$A$10:$G$12,2,1)+G800*HLOOKUP(B800,Assumption!$A$10:$G$12,3,1)</f>
        <v>0</v>
      </c>
      <c r="I800" s="2" t="n">
        <f aca="false">F800+G800-H800</f>
        <v>0</v>
      </c>
      <c r="J800" s="32" t="n">
        <f aca="false">VLOOKUP(D800,Assumption!$O$3:$Q$103,IF('thong tin khach hang'!$B$3="Nam",2,3),0)/12*P800</f>
        <v>0</v>
      </c>
      <c r="K800" s="2" t="n">
        <v>20000</v>
      </c>
      <c r="L800" s="31" t="n">
        <f aca="false">ROUND($L$1*(E800+I800-J800-K800),0)</f>
        <v>12469635429</v>
      </c>
      <c r="M800" s="31" t="n">
        <f aca="false">E800+I800-J800-K800+L800</f>
        <v>2217866662633.66</v>
      </c>
      <c r="N800" s="32" t="n">
        <f aca="false">HLOOKUP(ROUND(AVERAGE(M788:M799)/10^6,0),Assumption!$B$2:$E$3,2,1)*MAX((AVERAGE(M788:M799)-250*10^6),0)</f>
        <v>12380047902.607</v>
      </c>
      <c r="O800" s="31" t="n">
        <f aca="false">M800+N800</f>
        <v>2230246710536.26</v>
      </c>
      <c r="P800" s="31" t="n">
        <f aca="false">IF(A800=1,SA,MAX(0,SA-M799))</f>
        <v>0</v>
      </c>
      <c r="S800" s="2" t="n">
        <v>0</v>
      </c>
      <c r="T800" s="2" t="n">
        <v>0</v>
      </c>
      <c r="U800" s="2" t="n">
        <v>0</v>
      </c>
      <c r="V800" s="33" t="n">
        <v>1</v>
      </c>
    </row>
    <row r="801" customFormat="false" ht="15.75" hidden="false" customHeight="true" outlineLevel="0" collapsed="false">
      <c r="A801" s="2" t="n">
        <v>799</v>
      </c>
      <c r="B801" s="2" t="n">
        <v>67</v>
      </c>
      <c r="C801" s="2" t="n">
        <f aca="false">A801-(B801-1)*12</f>
        <v>7</v>
      </c>
      <c r="D801" s="2" t="n">
        <f aca="false">'thong tin khach hang'!$B$4+B801-1</f>
        <v>68</v>
      </c>
      <c r="E801" s="31" t="n">
        <f aca="false">IF(A801=1,0,O800)</f>
        <v>2230246710536.26</v>
      </c>
      <c r="F801" s="2" t="n">
        <f aca="true">TP*VLOOKUP('thong tin khach hang'!$E$10,$X$2:$Z$5,3,0)*OFFSET($S801,0,VLOOKUP('thong tin khach hang'!$E$10,$X$2:$Z$5,2,0))</f>
        <v>0</v>
      </c>
      <c r="G801" s="2" t="n">
        <f aca="true">EP*VLOOKUP('thong tin khach hang'!$E$10,$X$2:$Z$5,3,0)*OFFSET($S801,0,VLOOKUP('thong tin khach hang'!$E$10,$X$2:$Z$5,2,0))</f>
        <v>0</v>
      </c>
      <c r="H801" s="2" t="n">
        <f aca="false">F801*HLOOKUP(B801,Assumption!$A$10:$G$12,2,1)+G801*HLOOKUP(B801,Assumption!$A$10:$G$12,3,1)</f>
        <v>0</v>
      </c>
      <c r="I801" s="2" t="n">
        <f aca="false">F801+G801-H801</f>
        <v>0</v>
      </c>
      <c r="J801" s="32" t="n">
        <f aca="false">VLOOKUP(D801,Assumption!$O$3:$Q$103,IF('thong tin khach hang'!$B$3="Nam",2,3),0)/12*P801</f>
        <v>0</v>
      </c>
      <c r="K801" s="2" t="n">
        <v>20000</v>
      </c>
      <c r="L801" s="31" t="n">
        <f aca="false">ROUND($L$1*(E801+I801-J801-K801),0)</f>
        <v>12610139038</v>
      </c>
      <c r="M801" s="31" t="n">
        <f aca="false">E801+I801-J801-K801+L801</f>
        <v>2242856829574.26</v>
      </c>
      <c r="N801" s="32" t="n">
        <f aca="false">HLOOKUP(ROUND(AVERAGE(M789:M800)/10^6,0),Assumption!$B$2:$E$3,2,1)*MAX((AVERAGE(M789:M800)-250*10^6),0)</f>
        <v>12519587780.122</v>
      </c>
      <c r="O801" s="31" t="n">
        <f aca="false">M801+N801</f>
        <v>2255376417354.39</v>
      </c>
      <c r="P801" s="31" t="n">
        <f aca="false">IF(A801=1,SA,MAX(0,SA-M800))</f>
        <v>0</v>
      </c>
      <c r="S801" s="2" t="n">
        <v>0</v>
      </c>
      <c r="T801" s="2" t="n">
        <v>1</v>
      </c>
      <c r="U801" s="2" t="n">
        <v>1</v>
      </c>
      <c r="V801" s="33" t="n">
        <v>1</v>
      </c>
    </row>
    <row r="802" customFormat="false" ht="15.75" hidden="false" customHeight="true" outlineLevel="0" collapsed="false">
      <c r="A802" s="2" t="n">
        <v>800</v>
      </c>
      <c r="B802" s="2" t="n">
        <v>67</v>
      </c>
      <c r="C802" s="2" t="n">
        <f aca="false">A802-(B802-1)*12</f>
        <v>8</v>
      </c>
      <c r="D802" s="2" t="n">
        <f aca="false">'thong tin khach hang'!$B$4+B802-1</f>
        <v>68</v>
      </c>
      <c r="E802" s="31" t="n">
        <f aca="false">IF(A802=1,0,O801)</f>
        <v>2255376417354.39</v>
      </c>
      <c r="F802" s="2" t="n">
        <f aca="true">TP*VLOOKUP('thong tin khach hang'!$E$10,$X$2:$Z$5,3,0)*OFFSET($S802,0,VLOOKUP('thong tin khach hang'!$E$10,$X$2:$Z$5,2,0))</f>
        <v>0</v>
      </c>
      <c r="G802" s="2" t="n">
        <f aca="true">EP*VLOOKUP('thong tin khach hang'!$E$10,$X$2:$Z$5,3,0)*OFFSET($S802,0,VLOOKUP('thong tin khach hang'!$E$10,$X$2:$Z$5,2,0))</f>
        <v>0</v>
      </c>
      <c r="H802" s="2" t="n">
        <f aca="false">F802*HLOOKUP(B802,Assumption!$A$10:$G$12,2,1)+G802*HLOOKUP(B802,Assumption!$A$10:$G$12,3,1)</f>
        <v>0</v>
      </c>
      <c r="I802" s="2" t="n">
        <f aca="false">F802+G802-H802</f>
        <v>0</v>
      </c>
      <c r="J802" s="32" t="n">
        <f aca="false">VLOOKUP(D802,Assumption!$O$3:$Q$103,IF('thong tin khach hang'!$B$3="Nam",2,3),0)/12*P802</f>
        <v>0</v>
      </c>
      <c r="K802" s="2" t="n">
        <v>20000</v>
      </c>
      <c r="L802" s="31" t="n">
        <f aca="false">ROUND($L$1*(E802+I802-J802-K802),0)</f>
        <v>12752226054</v>
      </c>
      <c r="M802" s="31" t="n">
        <f aca="false">E802+I802-J802-K802+L802</f>
        <v>2268128623408.39</v>
      </c>
      <c r="N802" s="32" t="n">
        <f aca="false">HLOOKUP(ROUND(AVERAGE(M790:M801)/10^6,0),Assumption!$B$2:$E$3,2,1)*MAX((AVERAGE(M790:M801)-250*10^6),0)</f>
        <v>12660700050.2146</v>
      </c>
      <c r="O802" s="31" t="n">
        <f aca="false">M802+N802</f>
        <v>2280789323458.6</v>
      </c>
      <c r="P802" s="31" t="n">
        <f aca="false">IF(A802=1,SA,MAX(0,SA-M801))</f>
        <v>0</v>
      </c>
      <c r="S802" s="2" t="n">
        <v>0</v>
      </c>
      <c r="T802" s="2" t="n">
        <v>0</v>
      </c>
      <c r="U802" s="2" t="n">
        <v>0</v>
      </c>
      <c r="V802" s="33" t="n">
        <v>1</v>
      </c>
    </row>
    <row r="803" customFormat="false" ht="15.75" hidden="false" customHeight="true" outlineLevel="0" collapsed="false">
      <c r="A803" s="2" t="n">
        <v>801</v>
      </c>
      <c r="B803" s="2" t="n">
        <v>67</v>
      </c>
      <c r="C803" s="2" t="n">
        <f aca="false">A803-(B803-1)*12</f>
        <v>9</v>
      </c>
      <c r="D803" s="2" t="n">
        <f aca="false">'thong tin khach hang'!$B$4+B803-1</f>
        <v>68</v>
      </c>
      <c r="E803" s="31" t="n">
        <f aca="false">IF(A803=1,0,O802)</f>
        <v>2280789323458.6</v>
      </c>
      <c r="F803" s="2" t="n">
        <f aca="true">TP*VLOOKUP('thong tin khach hang'!$E$10,$X$2:$Z$5,3,0)*OFFSET($S803,0,VLOOKUP('thong tin khach hang'!$E$10,$X$2:$Z$5,2,0))</f>
        <v>0</v>
      </c>
      <c r="G803" s="2" t="n">
        <f aca="true">EP*VLOOKUP('thong tin khach hang'!$E$10,$X$2:$Z$5,3,0)*OFFSET($S803,0,VLOOKUP('thong tin khach hang'!$E$10,$X$2:$Z$5,2,0))</f>
        <v>0</v>
      </c>
      <c r="H803" s="2" t="n">
        <f aca="false">F803*HLOOKUP(B803,Assumption!$A$10:$G$12,2,1)+G803*HLOOKUP(B803,Assumption!$A$10:$G$12,3,1)</f>
        <v>0</v>
      </c>
      <c r="I803" s="2" t="n">
        <f aca="false">F803+G803-H803</f>
        <v>0</v>
      </c>
      <c r="J803" s="32" t="n">
        <f aca="false">VLOOKUP(D803,Assumption!$O$3:$Q$103,IF('thong tin khach hang'!$B$3="Nam",2,3),0)/12*P803</f>
        <v>0</v>
      </c>
      <c r="K803" s="2" t="n">
        <v>20000</v>
      </c>
      <c r="L803" s="31" t="n">
        <f aca="false">ROUND($L$1*(E803+I803-J803-K803),0)</f>
        <v>12895914320</v>
      </c>
      <c r="M803" s="31" t="n">
        <f aca="false">E803+I803-J803-K803+L803</f>
        <v>2293685217778.6</v>
      </c>
      <c r="N803" s="32" t="n">
        <f aca="false">HLOOKUP(ROUND(AVERAGE(M791:M802)/10^6,0),Assumption!$B$2:$E$3,2,1)*MAX((AVERAGE(M791:M802)-250*10^6),0)</f>
        <v>12803402431.2494</v>
      </c>
      <c r="O803" s="31" t="n">
        <f aca="false">M803+N803</f>
        <v>2306488620209.85</v>
      </c>
      <c r="P803" s="31" t="n">
        <f aca="false">IF(A803=1,SA,MAX(0,SA-M802))</f>
        <v>0</v>
      </c>
      <c r="S803" s="2" t="n">
        <v>0</v>
      </c>
      <c r="T803" s="2" t="n">
        <v>0</v>
      </c>
      <c r="U803" s="2" t="n">
        <v>0</v>
      </c>
      <c r="V803" s="33" t="n">
        <v>1</v>
      </c>
    </row>
    <row r="804" customFormat="false" ht="15.75" hidden="false" customHeight="true" outlineLevel="0" collapsed="false">
      <c r="A804" s="2" t="n">
        <v>802</v>
      </c>
      <c r="B804" s="2" t="n">
        <v>67</v>
      </c>
      <c r="C804" s="2" t="n">
        <f aca="false">A804-(B804-1)*12</f>
        <v>10</v>
      </c>
      <c r="D804" s="2" t="n">
        <f aca="false">'thong tin khach hang'!$B$4+B804-1</f>
        <v>68</v>
      </c>
      <c r="E804" s="31" t="n">
        <f aca="false">IF(A804=1,0,O803)</f>
        <v>2306488620209.85</v>
      </c>
      <c r="F804" s="2" t="n">
        <f aca="true">TP*VLOOKUP('thong tin khach hang'!$E$10,$X$2:$Z$5,3,0)*OFFSET($S804,0,VLOOKUP('thong tin khach hang'!$E$10,$X$2:$Z$5,2,0))</f>
        <v>0</v>
      </c>
      <c r="G804" s="2" t="n">
        <f aca="true">EP*VLOOKUP('thong tin khach hang'!$E$10,$X$2:$Z$5,3,0)*OFFSET($S804,0,VLOOKUP('thong tin khach hang'!$E$10,$X$2:$Z$5,2,0))</f>
        <v>0</v>
      </c>
      <c r="H804" s="2" t="n">
        <f aca="false">F804*HLOOKUP(B804,Assumption!$A$10:$G$12,2,1)+G804*HLOOKUP(B804,Assumption!$A$10:$G$12,3,1)</f>
        <v>0</v>
      </c>
      <c r="I804" s="2" t="n">
        <f aca="false">F804+G804-H804</f>
        <v>0</v>
      </c>
      <c r="J804" s="32" t="n">
        <f aca="false">VLOOKUP(D804,Assumption!$O$3:$Q$103,IF('thong tin khach hang'!$B$3="Nam",2,3),0)/12*P804</f>
        <v>0</v>
      </c>
      <c r="K804" s="2" t="n">
        <v>20000</v>
      </c>
      <c r="L804" s="31" t="n">
        <f aca="false">ROUND($L$1*(E804+I804-J804-K804),0)</f>
        <v>13041221880</v>
      </c>
      <c r="M804" s="31" t="n">
        <f aca="false">E804+I804-J804-K804+L804</f>
        <v>2319529822089.85</v>
      </c>
      <c r="N804" s="32" t="n">
        <f aca="false">HLOOKUP(ROUND(AVERAGE(M792:M803)/10^6,0),Assumption!$B$2:$E$3,2,1)*MAX((AVERAGE(M792:M803)-250*10^6),0)</f>
        <v>12947712841.2489</v>
      </c>
      <c r="O804" s="31" t="n">
        <f aca="false">M804+N804</f>
        <v>2332477534931.1</v>
      </c>
      <c r="P804" s="31" t="n">
        <f aca="false">IF(A804=1,SA,MAX(0,SA-M803))</f>
        <v>0</v>
      </c>
      <c r="S804" s="2" t="n">
        <v>0</v>
      </c>
      <c r="T804" s="2" t="n">
        <v>0</v>
      </c>
      <c r="U804" s="2" t="n">
        <v>1</v>
      </c>
      <c r="V804" s="33" t="n">
        <v>1</v>
      </c>
    </row>
    <row r="805" customFormat="false" ht="15.75" hidden="false" customHeight="true" outlineLevel="0" collapsed="false">
      <c r="A805" s="2" t="n">
        <v>803</v>
      </c>
      <c r="B805" s="2" t="n">
        <v>67</v>
      </c>
      <c r="C805" s="2" t="n">
        <f aca="false">A805-(B805-1)*12</f>
        <v>11</v>
      </c>
      <c r="D805" s="2" t="n">
        <f aca="false">'thong tin khach hang'!$B$4+B805-1</f>
        <v>68</v>
      </c>
      <c r="E805" s="31" t="n">
        <f aca="false">IF(A805=1,0,O804)</f>
        <v>2332477534931.1</v>
      </c>
      <c r="F805" s="2" t="n">
        <f aca="true">TP*VLOOKUP('thong tin khach hang'!$E$10,$X$2:$Z$5,3,0)*OFFSET($S805,0,VLOOKUP('thong tin khach hang'!$E$10,$X$2:$Z$5,2,0))</f>
        <v>0</v>
      </c>
      <c r="G805" s="2" t="n">
        <f aca="true">EP*VLOOKUP('thong tin khach hang'!$E$10,$X$2:$Z$5,3,0)*OFFSET($S805,0,VLOOKUP('thong tin khach hang'!$E$10,$X$2:$Z$5,2,0))</f>
        <v>0</v>
      </c>
      <c r="H805" s="2" t="n">
        <f aca="false">F805*HLOOKUP(B805,Assumption!$A$10:$G$12,2,1)+G805*HLOOKUP(B805,Assumption!$A$10:$G$12,3,1)</f>
        <v>0</v>
      </c>
      <c r="I805" s="2" t="n">
        <f aca="false">F805+G805-H805</f>
        <v>0</v>
      </c>
      <c r="J805" s="32" t="n">
        <f aca="false">VLOOKUP(D805,Assumption!$O$3:$Q$103,IF('thong tin khach hang'!$B$3="Nam",2,3),0)/12*P805</f>
        <v>0</v>
      </c>
      <c r="K805" s="2" t="n">
        <v>20000</v>
      </c>
      <c r="L805" s="31" t="n">
        <f aca="false">ROUND($L$1*(E805+I805-J805-K805),0)</f>
        <v>13188166982</v>
      </c>
      <c r="M805" s="31" t="n">
        <f aca="false">E805+I805-J805-K805+L805</f>
        <v>2345665681913.1</v>
      </c>
      <c r="N805" s="32" t="n">
        <f aca="false">HLOOKUP(ROUND(AVERAGE(M793:M804)/10^6,0),Assumption!$B$2:$E$3,2,1)*MAX((AVERAGE(M793:M804)-250*10^6),0)</f>
        <v>13093649400.143</v>
      </c>
      <c r="O805" s="31" t="n">
        <f aca="false">M805+N805</f>
        <v>2358759331313.24</v>
      </c>
      <c r="P805" s="31" t="n">
        <f aca="false">IF(A805=1,SA,MAX(0,SA-M804))</f>
        <v>0</v>
      </c>
      <c r="S805" s="2" t="n">
        <v>0</v>
      </c>
      <c r="T805" s="2" t="n">
        <v>0</v>
      </c>
      <c r="U805" s="2" t="n">
        <v>0</v>
      </c>
      <c r="V805" s="33" t="n">
        <v>1</v>
      </c>
    </row>
    <row r="806" customFormat="false" ht="15.75" hidden="false" customHeight="true" outlineLevel="0" collapsed="false">
      <c r="A806" s="2" t="n">
        <v>804</v>
      </c>
      <c r="B806" s="2" t="n">
        <v>67</v>
      </c>
      <c r="C806" s="2" t="n">
        <f aca="false">A806-(B806-1)*12</f>
        <v>12</v>
      </c>
      <c r="D806" s="2" t="n">
        <f aca="false">'thong tin khach hang'!$B$4+B806-1</f>
        <v>68</v>
      </c>
      <c r="E806" s="31" t="n">
        <f aca="false">IF(A806=1,0,O805)</f>
        <v>2358759331313.24</v>
      </c>
      <c r="F806" s="2" t="n">
        <f aca="true">TP*VLOOKUP('thong tin khach hang'!$E$10,$X$2:$Z$5,3,0)*OFFSET($S806,0,VLOOKUP('thong tin khach hang'!$E$10,$X$2:$Z$5,2,0))</f>
        <v>0</v>
      </c>
      <c r="G806" s="2" t="n">
        <f aca="true">EP*VLOOKUP('thong tin khach hang'!$E$10,$X$2:$Z$5,3,0)*OFFSET($S806,0,VLOOKUP('thong tin khach hang'!$E$10,$X$2:$Z$5,2,0))</f>
        <v>0</v>
      </c>
      <c r="H806" s="2" t="n">
        <f aca="false">F806*HLOOKUP(B806,Assumption!$A$10:$G$12,2,1)+G806*HLOOKUP(B806,Assumption!$A$10:$G$12,3,1)</f>
        <v>0</v>
      </c>
      <c r="I806" s="2" t="n">
        <f aca="false">F806+G806-H806</f>
        <v>0</v>
      </c>
      <c r="J806" s="32" t="n">
        <f aca="false">VLOOKUP(D806,Assumption!$O$3:$Q$103,IF('thong tin khach hang'!$B$3="Nam",2,3),0)/12*P806</f>
        <v>0</v>
      </c>
      <c r="K806" s="2" t="n">
        <v>20000</v>
      </c>
      <c r="L806" s="31" t="n">
        <f aca="false">ROUND($L$1*(E806+I806-J806-K806),0)</f>
        <v>13336768080</v>
      </c>
      <c r="M806" s="31" t="n">
        <f aca="false">E806+I806-J806-K806+L806</f>
        <v>2372096079393.24</v>
      </c>
      <c r="N806" s="32" t="n">
        <f aca="false">HLOOKUP(ROUND(AVERAGE(M794:M805)/10^6,0),Assumption!$B$2:$E$3,2,1)*MAX((AVERAGE(M794:M805)-250*10^6),0)</f>
        <v>13241230432.0439</v>
      </c>
      <c r="O806" s="31" t="n">
        <f aca="false">M806+N806</f>
        <v>2385337309825.29</v>
      </c>
      <c r="P806" s="31" t="n">
        <f aca="false">IF(A806=1,SA,MAX(0,SA-M805))</f>
        <v>0</v>
      </c>
      <c r="S806" s="2" t="n">
        <v>0</v>
      </c>
      <c r="T806" s="2" t="n">
        <v>0</v>
      </c>
      <c r="U806" s="2" t="n">
        <v>0</v>
      </c>
      <c r="V806" s="33" t="n">
        <v>1</v>
      </c>
    </row>
    <row r="807" customFormat="false" ht="15.75" hidden="false" customHeight="true" outlineLevel="0" collapsed="false">
      <c r="A807" s="2" t="n">
        <v>805</v>
      </c>
      <c r="B807" s="2" t="n">
        <v>68</v>
      </c>
      <c r="C807" s="2" t="n">
        <f aca="false">A807-(B807-1)*12</f>
        <v>1</v>
      </c>
      <c r="D807" s="2" t="n">
        <f aca="false">'thong tin khach hang'!$B$4+B807-1</f>
        <v>69</v>
      </c>
      <c r="E807" s="31" t="n">
        <f aca="false">IF(A807=1,0,O806)</f>
        <v>2385337309825.29</v>
      </c>
      <c r="F807" s="2" t="n">
        <f aca="true">TP*VLOOKUP('thong tin khach hang'!$E$10,$X$2:$Z$5,3,0)*OFFSET($S807,0,VLOOKUP('thong tin khach hang'!$E$10,$X$2:$Z$5,2,0))</f>
        <v>30000000</v>
      </c>
      <c r="G807" s="2" t="n">
        <f aca="true">EP*VLOOKUP('thong tin khach hang'!$E$10,$X$2:$Z$5,3,0)*OFFSET($S807,0,VLOOKUP('thong tin khach hang'!$E$10,$X$2:$Z$5,2,0))</f>
        <v>30000000</v>
      </c>
      <c r="H807" s="2" t="n">
        <f aca="false">F807*HLOOKUP(B807,Assumption!$A$10:$G$12,2,1)+G807*HLOOKUP(B807,Assumption!$A$10:$G$12,3,1)</f>
        <v>1500000</v>
      </c>
      <c r="I807" s="2" t="n">
        <f aca="false">F807+G807-H807</f>
        <v>58500000</v>
      </c>
      <c r="J807" s="32" t="n">
        <f aca="false">VLOOKUP(D807,Assumption!$O$3:$Q$103,IF('thong tin khach hang'!$B$3="Nam",2,3),0)/12*P807</f>
        <v>0</v>
      </c>
      <c r="K807" s="2" t="n">
        <v>20000</v>
      </c>
      <c r="L807" s="31" t="n">
        <f aca="false">ROUND($L$1*(E807+I807-J807-K807),0)</f>
        <v>13487374602</v>
      </c>
      <c r="M807" s="31" t="n">
        <f aca="false">E807+I807-J807-K807+L807</f>
        <v>2398883164427.29</v>
      </c>
      <c r="N807" s="32" t="n">
        <f aca="false">HLOOKUP(ROUND(AVERAGE(M795:M806)/10^6,0),Assumption!$B$2:$E$3,2,1)*MAX((AVERAGE(M795:M806)-250*10^6),0)</f>
        <v>13390474467.5484</v>
      </c>
      <c r="O807" s="31" t="n">
        <f aca="false">M807+N807</f>
        <v>2412273638894.83</v>
      </c>
      <c r="P807" s="31" t="n">
        <f aca="false">IF(A807=1,SA,MAX(0,SA-M806))</f>
        <v>0</v>
      </c>
      <c r="S807" s="2" t="n">
        <v>1</v>
      </c>
      <c r="T807" s="2" t="n">
        <v>1</v>
      </c>
      <c r="U807" s="2" t="n">
        <v>1</v>
      </c>
      <c r="V807" s="33" t="n">
        <v>1</v>
      </c>
    </row>
    <row r="808" customFormat="false" ht="15.75" hidden="false" customHeight="true" outlineLevel="0" collapsed="false">
      <c r="A808" s="2" t="n">
        <v>806</v>
      </c>
      <c r="B808" s="2" t="n">
        <v>68</v>
      </c>
      <c r="C808" s="2" t="n">
        <f aca="false">A808-(B808-1)*12</f>
        <v>2</v>
      </c>
      <c r="D808" s="2" t="n">
        <f aca="false">'thong tin khach hang'!$B$4+B808-1</f>
        <v>69</v>
      </c>
      <c r="E808" s="31" t="n">
        <f aca="false">IF(A808=1,0,O807)</f>
        <v>2412273638894.83</v>
      </c>
      <c r="F808" s="2" t="n">
        <f aca="true">TP*VLOOKUP('thong tin khach hang'!$E$10,$X$2:$Z$5,3,0)*OFFSET($S808,0,VLOOKUP('thong tin khach hang'!$E$10,$X$2:$Z$5,2,0))</f>
        <v>0</v>
      </c>
      <c r="G808" s="2" t="n">
        <f aca="true">EP*VLOOKUP('thong tin khach hang'!$E$10,$X$2:$Z$5,3,0)*OFFSET($S808,0,VLOOKUP('thong tin khach hang'!$E$10,$X$2:$Z$5,2,0))</f>
        <v>0</v>
      </c>
      <c r="H808" s="2" t="n">
        <f aca="false">F808*HLOOKUP(B808,Assumption!$A$10:$G$12,2,1)+G808*HLOOKUP(B808,Assumption!$A$10:$G$12,3,1)</f>
        <v>0</v>
      </c>
      <c r="I808" s="2" t="n">
        <f aca="false">F808+G808-H808</f>
        <v>0</v>
      </c>
      <c r="J808" s="32" t="n">
        <f aca="false">VLOOKUP(D808,Assumption!$O$3:$Q$103,IF('thong tin khach hang'!$B$3="Nam",2,3),0)/12*P808</f>
        <v>0</v>
      </c>
      <c r="K808" s="2" t="n">
        <v>20000</v>
      </c>
      <c r="L808" s="31" t="n">
        <f aca="false">ROUND($L$1*(E808+I808-J808-K808),0)</f>
        <v>13639345755</v>
      </c>
      <c r="M808" s="31" t="n">
        <f aca="false">E808+I808-J808-K808+L808</f>
        <v>2425912964649.83</v>
      </c>
      <c r="N808" s="32" t="n">
        <f aca="false">HLOOKUP(ROUND(AVERAGE(M796:M807)/10^6,0),Assumption!$B$2:$E$3,2,1)*MAX((AVERAGE(M796:M807)-250*10^6),0)</f>
        <v>13541400246.063</v>
      </c>
      <c r="O808" s="31" t="n">
        <f aca="false">M808+N808</f>
        <v>2439454364895.9</v>
      </c>
      <c r="P808" s="31" t="n">
        <f aca="false">IF(A808=1,SA,MAX(0,SA-M807))</f>
        <v>0</v>
      </c>
      <c r="S808" s="2" t="n">
        <v>0</v>
      </c>
      <c r="T808" s="2" t="n">
        <v>0</v>
      </c>
      <c r="U808" s="2" t="n">
        <v>0</v>
      </c>
      <c r="V808" s="33" t="n">
        <v>1</v>
      </c>
    </row>
    <row r="809" customFormat="false" ht="15.75" hidden="false" customHeight="true" outlineLevel="0" collapsed="false">
      <c r="A809" s="2" t="n">
        <v>807</v>
      </c>
      <c r="B809" s="2" t="n">
        <v>68</v>
      </c>
      <c r="C809" s="2" t="n">
        <f aca="false">A809-(B809-1)*12</f>
        <v>3</v>
      </c>
      <c r="D809" s="2" t="n">
        <f aca="false">'thong tin khach hang'!$B$4+B809-1</f>
        <v>69</v>
      </c>
      <c r="E809" s="31" t="n">
        <f aca="false">IF(A809=1,0,O808)</f>
        <v>2439454364895.9</v>
      </c>
      <c r="F809" s="2" t="n">
        <f aca="true">TP*VLOOKUP('thong tin khach hang'!$E$10,$X$2:$Z$5,3,0)*OFFSET($S809,0,VLOOKUP('thong tin khach hang'!$E$10,$X$2:$Z$5,2,0))</f>
        <v>0</v>
      </c>
      <c r="G809" s="2" t="n">
        <f aca="true">EP*VLOOKUP('thong tin khach hang'!$E$10,$X$2:$Z$5,3,0)*OFFSET($S809,0,VLOOKUP('thong tin khach hang'!$E$10,$X$2:$Z$5,2,0))</f>
        <v>0</v>
      </c>
      <c r="H809" s="2" t="n">
        <f aca="false">F809*HLOOKUP(B809,Assumption!$A$10:$G$12,2,1)+G809*HLOOKUP(B809,Assumption!$A$10:$G$12,3,1)</f>
        <v>0</v>
      </c>
      <c r="I809" s="2" t="n">
        <f aca="false">F809+G809-H809</f>
        <v>0</v>
      </c>
      <c r="J809" s="32" t="n">
        <f aca="false">VLOOKUP(D809,Assumption!$O$3:$Q$103,IF('thong tin khach hang'!$B$3="Nam",2,3),0)/12*P809</f>
        <v>0</v>
      </c>
      <c r="K809" s="2" t="n">
        <v>20000</v>
      </c>
      <c r="L809" s="31" t="n">
        <f aca="false">ROUND($L$1*(E809+I809-J809-K809),0)</f>
        <v>13793029532</v>
      </c>
      <c r="M809" s="31" t="n">
        <f aca="false">E809+I809-J809-K809+L809</f>
        <v>2453247374427.9</v>
      </c>
      <c r="N809" s="32" t="n">
        <f aca="false">HLOOKUP(ROUND(AVERAGE(M797:M808)/10^6,0),Assumption!$B$2:$E$3,2,1)*MAX((AVERAGE(M797:M808)-250*10^6),0)</f>
        <v>13694026718.1581</v>
      </c>
      <c r="O809" s="31" t="n">
        <f aca="false">M809+N809</f>
        <v>2466941401146.06</v>
      </c>
      <c r="P809" s="31" t="n">
        <f aca="false">IF(A809=1,SA,MAX(0,SA-M808))</f>
        <v>0</v>
      </c>
      <c r="S809" s="2" t="n">
        <v>0</v>
      </c>
      <c r="T809" s="2" t="n">
        <v>0</v>
      </c>
      <c r="U809" s="2" t="n">
        <v>0</v>
      </c>
      <c r="V809" s="33" t="n">
        <v>1</v>
      </c>
    </row>
    <row r="810" customFormat="false" ht="15.75" hidden="false" customHeight="true" outlineLevel="0" collapsed="false">
      <c r="A810" s="2" t="n">
        <v>808</v>
      </c>
      <c r="B810" s="2" t="n">
        <v>68</v>
      </c>
      <c r="C810" s="2" t="n">
        <f aca="false">A810-(B810-1)*12</f>
        <v>4</v>
      </c>
      <c r="D810" s="2" t="n">
        <f aca="false">'thong tin khach hang'!$B$4+B810-1</f>
        <v>69</v>
      </c>
      <c r="E810" s="31" t="n">
        <f aca="false">IF(A810=1,0,O809)</f>
        <v>2466941401146.06</v>
      </c>
      <c r="F810" s="2" t="n">
        <f aca="true">TP*VLOOKUP('thong tin khach hang'!$E$10,$X$2:$Z$5,3,0)*OFFSET($S810,0,VLOOKUP('thong tin khach hang'!$E$10,$X$2:$Z$5,2,0))</f>
        <v>0</v>
      </c>
      <c r="G810" s="2" t="n">
        <f aca="true">EP*VLOOKUP('thong tin khach hang'!$E$10,$X$2:$Z$5,3,0)*OFFSET($S810,0,VLOOKUP('thong tin khach hang'!$E$10,$X$2:$Z$5,2,0))</f>
        <v>0</v>
      </c>
      <c r="H810" s="2" t="n">
        <f aca="false">F810*HLOOKUP(B810,Assumption!$A$10:$G$12,2,1)+G810*HLOOKUP(B810,Assumption!$A$10:$G$12,3,1)</f>
        <v>0</v>
      </c>
      <c r="I810" s="2" t="n">
        <f aca="false">F810+G810-H810</f>
        <v>0</v>
      </c>
      <c r="J810" s="32" t="n">
        <f aca="false">VLOOKUP(D810,Assumption!$O$3:$Q$103,IF('thong tin khach hang'!$B$3="Nam",2,3),0)/12*P810</f>
        <v>0</v>
      </c>
      <c r="K810" s="2" t="n">
        <v>20000</v>
      </c>
      <c r="L810" s="31" t="n">
        <f aca="false">ROUND($L$1*(E810+I810-J810-K810),0)</f>
        <v>13948445231</v>
      </c>
      <c r="M810" s="31" t="n">
        <f aca="false">E810+I810-J810-K810+L810</f>
        <v>2480889826377.06</v>
      </c>
      <c r="N810" s="32" t="n">
        <f aca="false">HLOOKUP(ROUND(AVERAGE(M798:M809)/10^6,0),Assumption!$B$2:$E$3,2,1)*MAX((AVERAGE(M798:M809)-250*10^6),0)</f>
        <v>13848373047.9466</v>
      </c>
      <c r="O810" s="31" t="n">
        <f aca="false">M810+N810</f>
        <v>2494738199425</v>
      </c>
      <c r="P810" s="31" t="n">
        <f aca="false">IF(A810=1,SA,MAX(0,SA-M809))</f>
        <v>0</v>
      </c>
      <c r="S810" s="2" t="n">
        <v>0</v>
      </c>
      <c r="T810" s="2" t="n">
        <v>0</v>
      </c>
      <c r="U810" s="2" t="n">
        <v>1</v>
      </c>
      <c r="V810" s="33" t="n">
        <v>1</v>
      </c>
    </row>
    <row r="811" customFormat="false" ht="15.75" hidden="false" customHeight="true" outlineLevel="0" collapsed="false">
      <c r="A811" s="2" t="n">
        <v>809</v>
      </c>
      <c r="B811" s="2" t="n">
        <v>68</v>
      </c>
      <c r="C811" s="2" t="n">
        <f aca="false">A811-(B811-1)*12</f>
        <v>5</v>
      </c>
      <c r="D811" s="2" t="n">
        <f aca="false">'thong tin khach hang'!$B$4+B811-1</f>
        <v>69</v>
      </c>
      <c r="E811" s="31" t="n">
        <f aca="false">IF(A811=1,0,O810)</f>
        <v>2494738199425</v>
      </c>
      <c r="F811" s="2" t="n">
        <f aca="true">TP*VLOOKUP('thong tin khach hang'!$E$10,$X$2:$Z$5,3,0)*OFFSET($S811,0,VLOOKUP('thong tin khach hang'!$E$10,$X$2:$Z$5,2,0))</f>
        <v>0</v>
      </c>
      <c r="G811" s="2" t="n">
        <f aca="true">EP*VLOOKUP('thong tin khach hang'!$E$10,$X$2:$Z$5,3,0)*OFFSET($S811,0,VLOOKUP('thong tin khach hang'!$E$10,$X$2:$Z$5,2,0))</f>
        <v>0</v>
      </c>
      <c r="H811" s="2" t="n">
        <f aca="false">F811*HLOOKUP(B811,Assumption!$A$10:$G$12,2,1)+G811*HLOOKUP(B811,Assumption!$A$10:$G$12,3,1)</f>
        <v>0</v>
      </c>
      <c r="I811" s="2" t="n">
        <f aca="false">F811+G811-H811</f>
        <v>0</v>
      </c>
      <c r="J811" s="32" t="n">
        <f aca="false">VLOOKUP(D811,Assumption!$O$3:$Q$103,IF('thong tin khach hang'!$B$3="Nam",2,3),0)/12*P811</f>
        <v>0</v>
      </c>
      <c r="K811" s="2" t="n">
        <v>20000</v>
      </c>
      <c r="L811" s="31" t="n">
        <f aca="false">ROUND($L$1*(E811+I811-J811-K811),0)</f>
        <v>14105612370</v>
      </c>
      <c r="M811" s="31" t="n">
        <f aca="false">E811+I811-J811-K811+L811</f>
        <v>2508843791795</v>
      </c>
      <c r="N811" s="32" t="n">
        <f aca="false">HLOOKUP(ROUND(AVERAGE(M799:M810)/10^6,0),Assumption!$B$2:$E$3,2,1)*MAX((AVERAGE(M799:M810)-250*10^6),0)</f>
        <v>14004458615.4905</v>
      </c>
      <c r="O811" s="31" t="n">
        <f aca="false">M811+N811</f>
        <v>2522848250410.49</v>
      </c>
      <c r="P811" s="31" t="n">
        <f aca="false">IF(A811=1,SA,MAX(0,SA-M810))</f>
        <v>0</v>
      </c>
      <c r="S811" s="2" t="n">
        <v>0</v>
      </c>
      <c r="T811" s="2" t="n">
        <v>0</v>
      </c>
      <c r="U811" s="2" t="n">
        <v>0</v>
      </c>
      <c r="V811" s="33" t="n">
        <v>1</v>
      </c>
    </row>
    <row r="812" customFormat="false" ht="15.75" hidden="false" customHeight="true" outlineLevel="0" collapsed="false">
      <c r="A812" s="2" t="n">
        <v>810</v>
      </c>
      <c r="B812" s="2" t="n">
        <v>68</v>
      </c>
      <c r="C812" s="2" t="n">
        <f aca="false">A812-(B812-1)*12</f>
        <v>6</v>
      </c>
      <c r="D812" s="2" t="n">
        <f aca="false">'thong tin khach hang'!$B$4+B812-1</f>
        <v>69</v>
      </c>
      <c r="E812" s="31" t="n">
        <f aca="false">IF(A812=1,0,O811)</f>
        <v>2522848250410.49</v>
      </c>
      <c r="F812" s="2" t="n">
        <f aca="true">TP*VLOOKUP('thong tin khach hang'!$E$10,$X$2:$Z$5,3,0)*OFFSET($S812,0,VLOOKUP('thong tin khach hang'!$E$10,$X$2:$Z$5,2,0))</f>
        <v>0</v>
      </c>
      <c r="G812" s="2" t="n">
        <f aca="true">EP*VLOOKUP('thong tin khach hang'!$E$10,$X$2:$Z$5,3,0)*OFFSET($S812,0,VLOOKUP('thong tin khach hang'!$E$10,$X$2:$Z$5,2,0))</f>
        <v>0</v>
      </c>
      <c r="H812" s="2" t="n">
        <f aca="false">F812*HLOOKUP(B812,Assumption!$A$10:$G$12,2,1)+G812*HLOOKUP(B812,Assumption!$A$10:$G$12,3,1)</f>
        <v>0</v>
      </c>
      <c r="I812" s="2" t="n">
        <f aca="false">F812+G812-H812</f>
        <v>0</v>
      </c>
      <c r="J812" s="32" t="n">
        <f aca="false">VLOOKUP(D812,Assumption!$O$3:$Q$103,IF('thong tin khach hang'!$B$3="Nam",2,3),0)/12*P812</f>
        <v>0</v>
      </c>
      <c r="K812" s="2" t="n">
        <v>20000</v>
      </c>
      <c r="L812" s="31" t="n">
        <f aca="false">ROUND($L$1*(E812+I812-J812-K812),0)</f>
        <v>14264550685</v>
      </c>
      <c r="M812" s="31" t="n">
        <f aca="false">E812+I812-J812-K812+L812</f>
        <v>2537112781095.49</v>
      </c>
      <c r="N812" s="32" t="n">
        <f aca="false">HLOOKUP(ROUND(AVERAGE(M800:M811)/10^6,0),Assumption!$B$2:$E$3,2,1)*MAX((AVERAGE(M800:M811)-250*10^6),0)</f>
        <v>14162303019.2341</v>
      </c>
      <c r="O812" s="31" t="n">
        <f aca="false">M812+N812</f>
        <v>2551275084114.73</v>
      </c>
      <c r="P812" s="31" t="n">
        <f aca="false">IF(A812=1,SA,MAX(0,SA-M811))</f>
        <v>0</v>
      </c>
      <c r="S812" s="2" t="n">
        <v>0</v>
      </c>
      <c r="T812" s="2" t="n">
        <v>0</v>
      </c>
      <c r="U812" s="2" t="n">
        <v>0</v>
      </c>
      <c r="V812" s="33" t="n">
        <v>1</v>
      </c>
    </row>
    <row r="813" customFormat="false" ht="15.75" hidden="false" customHeight="true" outlineLevel="0" collapsed="false">
      <c r="A813" s="2" t="n">
        <v>811</v>
      </c>
      <c r="B813" s="2" t="n">
        <v>68</v>
      </c>
      <c r="C813" s="2" t="n">
        <f aca="false">A813-(B813-1)*12</f>
        <v>7</v>
      </c>
      <c r="D813" s="2" t="n">
        <f aca="false">'thong tin khach hang'!$B$4+B813-1</f>
        <v>69</v>
      </c>
      <c r="E813" s="31" t="n">
        <f aca="false">IF(A813=1,0,O812)</f>
        <v>2551275084114.73</v>
      </c>
      <c r="F813" s="2" t="n">
        <f aca="true">TP*VLOOKUP('thong tin khach hang'!$E$10,$X$2:$Z$5,3,0)*OFFSET($S813,0,VLOOKUP('thong tin khach hang'!$E$10,$X$2:$Z$5,2,0))</f>
        <v>0</v>
      </c>
      <c r="G813" s="2" t="n">
        <f aca="true">EP*VLOOKUP('thong tin khach hang'!$E$10,$X$2:$Z$5,3,0)*OFFSET($S813,0,VLOOKUP('thong tin khach hang'!$E$10,$X$2:$Z$5,2,0))</f>
        <v>0</v>
      </c>
      <c r="H813" s="2" t="n">
        <f aca="false">F813*HLOOKUP(B813,Assumption!$A$10:$G$12,2,1)+G813*HLOOKUP(B813,Assumption!$A$10:$G$12,3,1)</f>
        <v>0</v>
      </c>
      <c r="I813" s="2" t="n">
        <f aca="false">F813+G813-H813</f>
        <v>0</v>
      </c>
      <c r="J813" s="32" t="n">
        <f aca="false">VLOOKUP(D813,Assumption!$O$3:$Q$103,IF('thong tin khach hang'!$B$3="Nam",2,3),0)/12*P813</f>
        <v>0</v>
      </c>
      <c r="K813" s="2" t="n">
        <v>20000</v>
      </c>
      <c r="L813" s="31" t="n">
        <f aca="false">ROUND($L$1*(E813+I813-J813-K813),0)</f>
        <v>14425280136</v>
      </c>
      <c r="M813" s="31" t="n">
        <f aca="false">E813+I813-J813-K813+L813</f>
        <v>2565700344250.73</v>
      </c>
      <c r="N813" s="32" t="n">
        <f aca="false">HLOOKUP(ROUND(AVERAGE(M801:M812)/10^6,0),Assumption!$B$2:$E$3,2,1)*MAX((AVERAGE(M801:M812)-250*10^6),0)</f>
        <v>14321926078.465</v>
      </c>
      <c r="O813" s="31" t="n">
        <f aca="false">M813+N813</f>
        <v>2580022270329.19</v>
      </c>
      <c r="P813" s="31" t="n">
        <f aca="false">IF(A813=1,SA,MAX(0,SA-M812))</f>
        <v>0</v>
      </c>
      <c r="S813" s="2" t="n">
        <v>0</v>
      </c>
      <c r="T813" s="2" t="n">
        <v>1</v>
      </c>
      <c r="U813" s="2" t="n">
        <v>1</v>
      </c>
      <c r="V813" s="33" t="n">
        <v>1</v>
      </c>
    </row>
    <row r="814" customFormat="false" ht="15.75" hidden="false" customHeight="true" outlineLevel="0" collapsed="false">
      <c r="A814" s="2" t="n">
        <v>812</v>
      </c>
      <c r="B814" s="2" t="n">
        <v>68</v>
      </c>
      <c r="C814" s="2" t="n">
        <f aca="false">A814-(B814-1)*12</f>
        <v>8</v>
      </c>
      <c r="D814" s="2" t="n">
        <f aca="false">'thong tin khach hang'!$B$4+B814-1</f>
        <v>69</v>
      </c>
      <c r="E814" s="31" t="n">
        <f aca="false">IF(A814=1,0,O813)</f>
        <v>2580022270329.19</v>
      </c>
      <c r="F814" s="2" t="n">
        <f aca="true">TP*VLOOKUP('thong tin khach hang'!$E$10,$X$2:$Z$5,3,0)*OFFSET($S814,0,VLOOKUP('thong tin khach hang'!$E$10,$X$2:$Z$5,2,0))</f>
        <v>0</v>
      </c>
      <c r="G814" s="2" t="n">
        <f aca="true">EP*VLOOKUP('thong tin khach hang'!$E$10,$X$2:$Z$5,3,0)*OFFSET($S814,0,VLOOKUP('thong tin khach hang'!$E$10,$X$2:$Z$5,2,0))</f>
        <v>0</v>
      </c>
      <c r="H814" s="2" t="n">
        <f aca="false">F814*HLOOKUP(B814,Assumption!$A$10:$G$12,2,1)+G814*HLOOKUP(B814,Assumption!$A$10:$G$12,3,1)</f>
        <v>0</v>
      </c>
      <c r="I814" s="2" t="n">
        <f aca="false">F814+G814-H814</f>
        <v>0</v>
      </c>
      <c r="J814" s="32" t="n">
        <f aca="false">VLOOKUP(D814,Assumption!$O$3:$Q$103,IF('thong tin khach hang'!$B$3="Nam",2,3),0)/12*P814</f>
        <v>0</v>
      </c>
      <c r="K814" s="2" t="n">
        <v>20000</v>
      </c>
      <c r="L814" s="31" t="n">
        <f aca="false">ROUND($L$1*(E814+I814-J814-K814),0)</f>
        <v>14587820906</v>
      </c>
      <c r="M814" s="31" t="n">
        <f aca="false">E814+I814-J814-K814+L814</f>
        <v>2594610071235.19</v>
      </c>
      <c r="N814" s="32" t="n">
        <f aca="false">HLOOKUP(ROUND(AVERAGE(M802:M813)/10^6,0),Assumption!$B$2:$E$3,2,1)*MAX((AVERAGE(M802:M813)-250*10^6),0)</f>
        <v>14483347835.8032</v>
      </c>
      <c r="O814" s="31" t="n">
        <f aca="false">M814+N814</f>
        <v>2609093419070.99</v>
      </c>
      <c r="P814" s="31" t="n">
        <f aca="false">IF(A814=1,SA,MAX(0,SA-M813))</f>
        <v>0</v>
      </c>
      <c r="S814" s="2" t="n">
        <v>0</v>
      </c>
      <c r="T814" s="2" t="n">
        <v>0</v>
      </c>
      <c r="U814" s="2" t="n">
        <v>0</v>
      </c>
      <c r="V814" s="33" t="n">
        <v>1</v>
      </c>
    </row>
    <row r="815" customFormat="false" ht="15.75" hidden="false" customHeight="true" outlineLevel="0" collapsed="false">
      <c r="A815" s="2" t="n">
        <v>813</v>
      </c>
      <c r="B815" s="2" t="n">
        <v>68</v>
      </c>
      <c r="C815" s="2" t="n">
        <f aca="false">A815-(B815-1)*12</f>
        <v>9</v>
      </c>
      <c r="D815" s="2" t="n">
        <f aca="false">'thong tin khach hang'!$B$4+B815-1</f>
        <v>69</v>
      </c>
      <c r="E815" s="31" t="n">
        <f aca="false">IF(A815=1,0,O814)</f>
        <v>2609093419070.99</v>
      </c>
      <c r="F815" s="2" t="n">
        <f aca="true">TP*VLOOKUP('thong tin khach hang'!$E$10,$X$2:$Z$5,3,0)*OFFSET($S815,0,VLOOKUP('thong tin khach hang'!$E$10,$X$2:$Z$5,2,0))</f>
        <v>0</v>
      </c>
      <c r="G815" s="2" t="n">
        <f aca="true">EP*VLOOKUP('thong tin khach hang'!$E$10,$X$2:$Z$5,3,0)*OFFSET($S815,0,VLOOKUP('thong tin khach hang'!$E$10,$X$2:$Z$5,2,0))</f>
        <v>0</v>
      </c>
      <c r="H815" s="2" t="n">
        <f aca="false">F815*HLOOKUP(B815,Assumption!$A$10:$G$12,2,1)+G815*HLOOKUP(B815,Assumption!$A$10:$G$12,3,1)</f>
        <v>0</v>
      </c>
      <c r="I815" s="2" t="n">
        <f aca="false">F815+G815-H815</f>
        <v>0</v>
      </c>
      <c r="J815" s="32" t="n">
        <f aca="false">VLOOKUP(D815,Assumption!$O$3:$Q$103,IF('thong tin khach hang'!$B$3="Nam",2,3),0)/12*P815</f>
        <v>0</v>
      </c>
      <c r="K815" s="2" t="n">
        <v>20000</v>
      </c>
      <c r="L815" s="31" t="n">
        <f aca="false">ROUND($L$1*(E815+I815-J815-K815),0)</f>
        <v>14752193408</v>
      </c>
      <c r="M815" s="31" t="n">
        <f aca="false">E815+I815-J815-K815+L815</f>
        <v>2623845592478.99</v>
      </c>
      <c r="N815" s="32" t="n">
        <f aca="false">HLOOKUP(ROUND(AVERAGE(M803:M814)/10^6,0),Assumption!$B$2:$E$3,2,1)*MAX((AVERAGE(M803:M814)-250*10^6),0)</f>
        <v>14646588559.7166</v>
      </c>
      <c r="O815" s="31" t="n">
        <f aca="false">M815+N815</f>
        <v>2638492181038.71</v>
      </c>
      <c r="P815" s="31" t="n">
        <f aca="false">IF(A815=1,SA,MAX(0,SA-M814))</f>
        <v>0</v>
      </c>
      <c r="S815" s="2" t="n">
        <v>0</v>
      </c>
      <c r="T815" s="2" t="n">
        <v>0</v>
      </c>
      <c r="U815" s="2" t="n">
        <v>0</v>
      </c>
      <c r="V815" s="33" t="n">
        <v>1</v>
      </c>
    </row>
    <row r="816" customFormat="false" ht="15.75" hidden="false" customHeight="true" outlineLevel="0" collapsed="false">
      <c r="A816" s="2" t="n">
        <v>814</v>
      </c>
      <c r="B816" s="2" t="n">
        <v>68</v>
      </c>
      <c r="C816" s="2" t="n">
        <f aca="false">A816-(B816-1)*12</f>
        <v>10</v>
      </c>
      <c r="D816" s="2" t="n">
        <f aca="false">'thong tin khach hang'!$B$4+B816-1</f>
        <v>69</v>
      </c>
      <c r="E816" s="31" t="n">
        <f aca="false">IF(A816=1,0,O815)</f>
        <v>2638492181038.71</v>
      </c>
      <c r="F816" s="2" t="n">
        <f aca="true">TP*VLOOKUP('thong tin khach hang'!$E$10,$X$2:$Z$5,3,0)*OFFSET($S816,0,VLOOKUP('thong tin khach hang'!$E$10,$X$2:$Z$5,2,0))</f>
        <v>0</v>
      </c>
      <c r="G816" s="2" t="n">
        <f aca="true">EP*VLOOKUP('thong tin khach hang'!$E$10,$X$2:$Z$5,3,0)*OFFSET($S816,0,VLOOKUP('thong tin khach hang'!$E$10,$X$2:$Z$5,2,0))</f>
        <v>0</v>
      </c>
      <c r="H816" s="2" t="n">
        <f aca="false">F816*HLOOKUP(B816,Assumption!$A$10:$G$12,2,1)+G816*HLOOKUP(B816,Assumption!$A$10:$G$12,3,1)</f>
        <v>0</v>
      </c>
      <c r="I816" s="2" t="n">
        <f aca="false">F816+G816-H816</f>
        <v>0</v>
      </c>
      <c r="J816" s="32" t="n">
        <f aca="false">VLOOKUP(D816,Assumption!$O$3:$Q$103,IF('thong tin khach hang'!$B$3="Nam",2,3),0)/12*P816</f>
        <v>0</v>
      </c>
      <c r="K816" s="2" t="n">
        <v>20000</v>
      </c>
      <c r="L816" s="31" t="n">
        <f aca="false">ROUND($L$1*(E816+I816-J816-K816),0)</f>
        <v>14918418282</v>
      </c>
      <c r="M816" s="31" t="n">
        <f aca="false">E816+I816-J816-K816+L816</f>
        <v>2653410579320.71</v>
      </c>
      <c r="N816" s="32" t="n">
        <f aca="false">HLOOKUP(ROUND(AVERAGE(M804:M815)/10^6,0),Assumption!$B$2:$E$3,2,1)*MAX((AVERAGE(M804:M815)-250*10^6),0)</f>
        <v>14811668747.0668</v>
      </c>
      <c r="O816" s="31" t="n">
        <f aca="false">M816+N816</f>
        <v>2668222248067.78</v>
      </c>
      <c r="P816" s="31" t="n">
        <f aca="false">IF(A816=1,SA,MAX(0,SA-M815))</f>
        <v>0</v>
      </c>
      <c r="S816" s="2" t="n">
        <v>0</v>
      </c>
      <c r="T816" s="2" t="n">
        <v>0</v>
      </c>
      <c r="U816" s="2" t="n">
        <v>1</v>
      </c>
      <c r="V816" s="33" t="n">
        <v>1</v>
      </c>
    </row>
    <row r="817" customFormat="false" ht="15.75" hidden="false" customHeight="true" outlineLevel="0" collapsed="false">
      <c r="A817" s="2" t="n">
        <v>815</v>
      </c>
      <c r="B817" s="2" t="n">
        <v>68</v>
      </c>
      <c r="C817" s="2" t="n">
        <f aca="false">A817-(B817-1)*12</f>
        <v>11</v>
      </c>
      <c r="D817" s="2" t="n">
        <f aca="false">'thong tin khach hang'!$B$4+B817-1</f>
        <v>69</v>
      </c>
      <c r="E817" s="31" t="n">
        <f aca="false">IF(A817=1,0,O816)</f>
        <v>2668222248067.78</v>
      </c>
      <c r="F817" s="2" t="n">
        <f aca="true">TP*VLOOKUP('thong tin khach hang'!$E$10,$X$2:$Z$5,3,0)*OFFSET($S817,0,VLOOKUP('thong tin khach hang'!$E$10,$X$2:$Z$5,2,0))</f>
        <v>0</v>
      </c>
      <c r="G817" s="2" t="n">
        <f aca="true">EP*VLOOKUP('thong tin khach hang'!$E$10,$X$2:$Z$5,3,0)*OFFSET($S817,0,VLOOKUP('thong tin khach hang'!$E$10,$X$2:$Z$5,2,0))</f>
        <v>0</v>
      </c>
      <c r="H817" s="2" t="n">
        <f aca="false">F817*HLOOKUP(B817,Assumption!$A$10:$G$12,2,1)+G817*HLOOKUP(B817,Assumption!$A$10:$G$12,3,1)</f>
        <v>0</v>
      </c>
      <c r="I817" s="2" t="n">
        <f aca="false">F817+G817-H817</f>
        <v>0</v>
      </c>
      <c r="J817" s="32" t="n">
        <f aca="false">VLOOKUP(D817,Assumption!$O$3:$Q$103,IF('thong tin khach hang'!$B$3="Nam",2,3),0)/12*P817</f>
        <v>0</v>
      </c>
      <c r="K817" s="2" t="n">
        <v>20000</v>
      </c>
      <c r="L817" s="31" t="n">
        <f aca="false">ROUND($L$1*(E817+I817-J817-K817),0)</f>
        <v>15086516403</v>
      </c>
      <c r="M817" s="31" t="n">
        <f aca="false">E817+I817-J817-K817+L817</f>
        <v>2683308744470.78</v>
      </c>
      <c r="N817" s="32" t="n">
        <f aca="false">HLOOKUP(ROUND(AVERAGE(M805:M816)/10^6,0),Assumption!$B$2:$E$3,2,1)*MAX((AVERAGE(M805:M816)-250*10^6),0)</f>
        <v>14978609125.6823</v>
      </c>
      <c r="O817" s="31" t="n">
        <f aca="false">M817+N817</f>
        <v>2698287353596.46</v>
      </c>
      <c r="P817" s="31" t="n">
        <f aca="false">IF(A817=1,SA,MAX(0,SA-M816))</f>
        <v>0</v>
      </c>
      <c r="S817" s="2" t="n">
        <v>0</v>
      </c>
      <c r="T817" s="2" t="n">
        <v>0</v>
      </c>
      <c r="U817" s="2" t="n">
        <v>0</v>
      </c>
      <c r="V817" s="33" t="n">
        <v>1</v>
      </c>
    </row>
    <row r="818" customFormat="false" ht="15.75" hidden="false" customHeight="true" outlineLevel="0" collapsed="false">
      <c r="A818" s="2" t="n">
        <v>816</v>
      </c>
      <c r="B818" s="2" t="n">
        <v>68</v>
      </c>
      <c r="C818" s="2" t="n">
        <f aca="false">A818-(B818-1)*12</f>
        <v>12</v>
      </c>
      <c r="D818" s="2" t="n">
        <f aca="false">'thong tin khach hang'!$B$4+B818-1</f>
        <v>69</v>
      </c>
      <c r="E818" s="31" t="n">
        <f aca="false">IF(A818=1,0,O817)</f>
        <v>2698287353596.46</v>
      </c>
      <c r="F818" s="2" t="n">
        <f aca="true">TP*VLOOKUP('thong tin khach hang'!$E$10,$X$2:$Z$5,3,0)*OFFSET($S818,0,VLOOKUP('thong tin khach hang'!$E$10,$X$2:$Z$5,2,0))</f>
        <v>0</v>
      </c>
      <c r="G818" s="2" t="n">
        <f aca="true">EP*VLOOKUP('thong tin khach hang'!$E$10,$X$2:$Z$5,3,0)*OFFSET($S818,0,VLOOKUP('thong tin khach hang'!$E$10,$X$2:$Z$5,2,0))</f>
        <v>0</v>
      </c>
      <c r="H818" s="2" t="n">
        <f aca="false">F818*HLOOKUP(B818,Assumption!$A$10:$G$12,2,1)+G818*HLOOKUP(B818,Assumption!$A$10:$G$12,3,1)</f>
        <v>0</v>
      </c>
      <c r="I818" s="2" t="n">
        <f aca="false">F818+G818-H818</f>
        <v>0</v>
      </c>
      <c r="J818" s="32" t="n">
        <f aca="false">VLOOKUP(D818,Assumption!$O$3:$Q$103,IF('thong tin khach hang'!$B$3="Nam",2,3),0)/12*P818</f>
        <v>0</v>
      </c>
      <c r="K818" s="2" t="n">
        <v>20000</v>
      </c>
      <c r="L818" s="31" t="n">
        <f aca="false">ROUND($L$1*(E818+I818-J818-K818),0)</f>
        <v>15256508881</v>
      </c>
      <c r="M818" s="31" t="n">
        <f aca="false">E818+I818-J818-K818+L818</f>
        <v>2713543842477.46</v>
      </c>
      <c r="N818" s="32" t="n">
        <f aca="false">HLOOKUP(ROUND(AVERAGE(M806:M817)/10^6,0),Assumption!$B$2:$E$3,2,1)*MAX((AVERAGE(M806:M817)-250*10^6),0)</f>
        <v>15147430656.9611</v>
      </c>
      <c r="O818" s="31" t="n">
        <f aca="false">M818+N818</f>
        <v>2728691273134.42</v>
      </c>
      <c r="P818" s="31" t="n">
        <f aca="false">IF(A818=1,SA,MAX(0,SA-M817))</f>
        <v>0</v>
      </c>
      <c r="S818" s="2" t="n">
        <v>0</v>
      </c>
      <c r="T818" s="2" t="n">
        <v>0</v>
      </c>
      <c r="U818" s="2" t="n">
        <v>0</v>
      </c>
      <c r="V818" s="33" t="n">
        <v>1</v>
      </c>
    </row>
    <row r="819" customFormat="false" ht="15.75" hidden="false" customHeight="true" outlineLevel="0" collapsed="false">
      <c r="A819" s="2" t="n">
        <v>817</v>
      </c>
      <c r="B819" s="2" t="n">
        <v>69</v>
      </c>
      <c r="C819" s="2" t="n">
        <f aca="false">A819-(B819-1)*12</f>
        <v>1</v>
      </c>
      <c r="D819" s="2" t="n">
        <f aca="false">'thong tin khach hang'!$B$4+B819-1</f>
        <v>70</v>
      </c>
      <c r="E819" s="31" t="n">
        <f aca="false">IF(A819=1,0,O818)</f>
        <v>2728691273134.42</v>
      </c>
      <c r="F819" s="2" t="n">
        <f aca="true">TP*VLOOKUP('thong tin khach hang'!$E$10,$X$2:$Z$5,3,0)*OFFSET($S819,0,VLOOKUP('thong tin khach hang'!$E$10,$X$2:$Z$5,2,0))</f>
        <v>30000000</v>
      </c>
      <c r="G819" s="2" t="n">
        <f aca="true">EP*VLOOKUP('thong tin khach hang'!$E$10,$X$2:$Z$5,3,0)*OFFSET($S819,0,VLOOKUP('thong tin khach hang'!$E$10,$X$2:$Z$5,2,0))</f>
        <v>30000000</v>
      </c>
      <c r="H819" s="2" t="n">
        <f aca="false">F819*HLOOKUP(B819,Assumption!$A$10:$G$12,2,1)+G819*HLOOKUP(B819,Assumption!$A$10:$G$12,3,1)</f>
        <v>1500000</v>
      </c>
      <c r="I819" s="2" t="n">
        <f aca="false">F819+G819-H819</f>
        <v>58500000</v>
      </c>
      <c r="J819" s="32" t="n">
        <f aca="false">VLOOKUP(D819,Assumption!$O$3:$Q$103,IF('thong tin khach hang'!$B$3="Nam",2,3),0)/12*P819</f>
        <v>0</v>
      </c>
      <c r="K819" s="2" t="n">
        <v>20000</v>
      </c>
      <c r="L819" s="31" t="n">
        <f aca="false">ROUND($L$1*(E819+I819-J819-K819),0)</f>
        <v>15428747830</v>
      </c>
      <c r="M819" s="31" t="n">
        <f aca="false">E819+I819-J819-K819+L819</f>
        <v>2744178500964.42</v>
      </c>
      <c r="N819" s="32" t="n">
        <f aca="false">HLOOKUP(ROUND(AVERAGE(M807:M818)/10^6,0),Assumption!$B$2:$E$3,2,1)*MAX((AVERAGE(M807:M818)-250*10^6),0)</f>
        <v>15318154538.5032</v>
      </c>
      <c r="O819" s="31" t="n">
        <f aca="false">M819+N819</f>
        <v>2759496655502.92</v>
      </c>
      <c r="P819" s="31" t="n">
        <f aca="false">IF(A819=1,SA,MAX(0,SA-M818))</f>
        <v>0</v>
      </c>
      <c r="S819" s="2" t="n">
        <v>1</v>
      </c>
      <c r="T819" s="2" t="n">
        <v>1</v>
      </c>
      <c r="U819" s="2" t="n">
        <v>1</v>
      </c>
      <c r="V819" s="33" t="n">
        <v>1</v>
      </c>
    </row>
    <row r="820" customFormat="false" ht="15.75" hidden="false" customHeight="true" outlineLevel="0" collapsed="false">
      <c r="A820" s="2" t="n">
        <v>818</v>
      </c>
      <c r="B820" s="2" t="n">
        <v>69</v>
      </c>
      <c r="C820" s="2" t="n">
        <f aca="false">A820-(B820-1)*12</f>
        <v>2</v>
      </c>
      <c r="D820" s="2" t="n">
        <f aca="false">'thong tin khach hang'!$B$4+B820-1</f>
        <v>70</v>
      </c>
      <c r="E820" s="31" t="n">
        <f aca="false">IF(A820=1,0,O819)</f>
        <v>2759496655502.92</v>
      </c>
      <c r="F820" s="2" t="n">
        <f aca="true">TP*VLOOKUP('thong tin khach hang'!$E$10,$X$2:$Z$5,3,0)*OFFSET($S820,0,VLOOKUP('thong tin khach hang'!$E$10,$X$2:$Z$5,2,0))</f>
        <v>0</v>
      </c>
      <c r="G820" s="2" t="n">
        <f aca="true">EP*VLOOKUP('thong tin khach hang'!$E$10,$X$2:$Z$5,3,0)*OFFSET($S820,0,VLOOKUP('thong tin khach hang'!$E$10,$X$2:$Z$5,2,0))</f>
        <v>0</v>
      </c>
      <c r="H820" s="2" t="n">
        <f aca="false">F820*HLOOKUP(B820,Assumption!$A$10:$G$12,2,1)+G820*HLOOKUP(B820,Assumption!$A$10:$G$12,3,1)</f>
        <v>0</v>
      </c>
      <c r="I820" s="2" t="n">
        <f aca="false">F820+G820-H820</f>
        <v>0</v>
      </c>
      <c r="J820" s="32" t="n">
        <f aca="false">VLOOKUP(D820,Assumption!$O$3:$Q$103,IF('thong tin khach hang'!$B$3="Nam",2,3),0)/12*P820</f>
        <v>0</v>
      </c>
      <c r="K820" s="2" t="n">
        <v>20000</v>
      </c>
      <c r="L820" s="31" t="n">
        <f aca="false">ROUND($L$1*(E820+I820-J820-K820),0)</f>
        <v>15602595173</v>
      </c>
      <c r="M820" s="31" t="n">
        <f aca="false">E820+I820-J820-K820+L820</f>
        <v>2775099230675.92</v>
      </c>
      <c r="N820" s="32" t="n">
        <f aca="false">HLOOKUP(ROUND(AVERAGE(M808:M819)/10^6,0),Assumption!$B$2:$E$3,2,1)*MAX((AVERAGE(M808:M819)-250*10^6),0)</f>
        <v>15490802206.7718</v>
      </c>
      <c r="O820" s="31" t="n">
        <f aca="false">M820+N820</f>
        <v>2790590032882.7</v>
      </c>
      <c r="P820" s="31" t="n">
        <f aca="false">IF(A820=1,SA,MAX(0,SA-M819))</f>
        <v>0</v>
      </c>
      <c r="S820" s="2" t="n">
        <v>0</v>
      </c>
      <c r="T820" s="2" t="n">
        <v>0</v>
      </c>
      <c r="U820" s="2" t="n">
        <v>0</v>
      </c>
      <c r="V820" s="33" t="n">
        <v>1</v>
      </c>
    </row>
    <row r="821" customFormat="false" ht="15.75" hidden="false" customHeight="true" outlineLevel="0" collapsed="false">
      <c r="A821" s="2" t="n">
        <v>819</v>
      </c>
      <c r="B821" s="2" t="n">
        <v>69</v>
      </c>
      <c r="C821" s="2" t="n">
        <f aca="false">A821-(B821-1)*12</f>
        <v>3</v>
      </c>
      <c r="D821" s="2" t="n">
        <f aca="false">'thong tin khach hang'!$B$4+B821-1</f>
        <v>70</v>
      </c>
      <c r="E821" s="31" t="n">
        <f aca="false">IF(A821=1,0,O820)</f>
        <v>2790590032882.7</v>
      </c>
      <c r="F821" s="2" t="n">
        <f aca="true">TP*VLOOKUP('thong tin khach hang'!$E$10,$X$2:$Z$5,3,0)*OFFSET($S821,0,VLOOKUP('thong tin khach hang'!$E$10,$X$2:$Z$5,2,0))</f>
        <v>0</v>
      </c>
      <c r="G821" s="2" t="n">
        <f aca="true">EP*VLOOKUP('thong tin khach hang'!$E$10,$X$2:$Z$5,3,0)*OFFSET($S821,0,VLOOKUP('thong tin khach hang'!$E$10,$X$2:$Z$5,2,0))</f>
        <v>0</v>
      </c>
      <c r="H821" s="2" t="n">
        <f aca="false">F821*HLOOKUP(B821,Assumption!$A$10:$G$12,2,1)+G821*HLOOKUP(B821,Assumption!$A$10:$G$12,3,1)</f>
        <v>0</v>
      </c>
      <c r="I821" s="2" t="n">
        <f aca="false">F821+G821-H821</f>
        <v>0</v>
      </c>
      <c r="J821" s="32" t="n">
        <f aca="false">VLOOKUP(D821,Assumption!$O$3:$Q$103,IF('thong tin khach hang'!$B$3="Nam",2,3),0)/12*P821</f>
        <v>0</v>
      </c>
      <c r="K821" s="2" t="n">
        <v>20000</v>
      </c>
      <c r="L821" s="31" t="n">
        <f aca="false">ROUND($L$1*(E821+I821-J821-K821),0)</f>
        <v>15778401649</v>
      </c>
      <c r="M821" s="31" t="n">
        <f aca="false">E821+I821-J821-K821+L821</f>
        <v>2806368414531.7</v>
      </c>
      <c r="N821" s="32" t="n">
        <f aca="false">HLOOKUP(ROUND(AVERAGE(M809:M820)/10^6,0),Assumption!$B$2:$E$3,2,1)*MAX((AVERAGE(M809:M820)-250*10^6),0)</f>
        <v>15665395339.7848</v>
      </c>
      <c r="O821" s="31" t="n">
        <f aca="false">M821+N821</f>
        <v>2822033809871.48</v>
      </c>
      <c r="P821" s="31" t="n">
        <f aca="false">IF(A821=1,SA,MAX(0,SA-M820))</f>
        <v>0</v>
      </c>
      <c r="S821" s="2" t="n">
        <v>0</v>
      </c>
      <c r="T821" s="2" t="n">
        <v>0</v>
      </c>
      <c r="U821" s="2" t="n">
        <v>0</v>
      </c>
      <c r="V821" s="33" t="n">
        <v>1</v>
      </c>
    </row>
    <row r="822" customFormat="false" ht="15.75" hidden="false" customHeight="true" outlineLevel="0" collapsed="false">
      <c r="A822" s="2" t="n">
        <v>820</v>
      </c>
      <c r="B822" s="2" t="n">
        <v>69</v>
      </c>
      <c r="C822" s="2" t="n">
        <f aca="false">A822-(B822-1)*12</f>
        <v>4</v>
      </c>
      <c r="D822" s="2" t="n">
        <f aca="false">'thong tin khach hang'!$B$4+B822-1</f>
        <v>70</v>
      </c>
      <c r="E822" s="31" t="n">
        <f aca="false">IF(A822=1,0,O821)</f>
        <v>2822033809871.48</v>
      </c>
      <c r="F822" s="2" t="n">
        <f aca="true">TP*VLOOKUP('thong tin khach hang'!$E$10,$X$2:$Z$5,3,0)*OFFSET($S822,0,VLOOKUP('thong tin khach hang'!$E$10,$X$2:$Z$5,2,0))</f>
        <v>0</v>
      </c>
      <c r="G822" s="2" t="n">
        <f aca="true">EP*VLOOKUP('thong tin khach hang'!$E$10,$X$2:$Z$5,3,0)*OFFSET($S822,0,VLOOKUP('thong tin khach hang'!$E$10,$X$2:$Z$5,2,0))</f>
        <v>0</v>
      </c>
      <c r="H822" s="2" t="n">
        <f aca="false">F822*HLOOKUP(B822,Assumption!$A$10:$G$12,2,1)+G822*HLOOKUP(B822,Assumption!$A$10:$G$12,3,1)</f>
        <v>0</v>
      </c>
      <c r="I822" s="2" t="n">
        <f aca="false">F822+G822-H822</f>
        <v>0</v>
      </c>
      <c r="J822" s="32" t="n">
        <f aca="false">VLOOKUP(D822,Assumption!$O$3:$Q$103,IF('thong tin khach hang'!$B$3="Nam",2,3),0)/12*P822</f>
        <v>0</v>
      </c>
      <c r="K822" s="2" t="n">
        <v>20000</v>
      </c>
      <c r="L822" s="31" t="n">
        <f aca="false">ROUND($L$1*(E822+I822-J822-K822),0)</f>
        <v>15956189336</v>
      </c>
      <c r="M822" s="31" t="n">
        <f aca="false">E822+I822-J822-K822+L822</f>
        <v>2837989979207.48</v>
      </c>
      <c r="N822" s="32" t="n">
        <f aca="false">HLOOKUP(ROUND(AVERAGE(M810:M821)/10^6,0),Assumption!$B$2:$E$3,2,1)*MAX((AVERAGE(M810:M821)-250*10^6),0)</f>
        <v>15841955859.8367</v>
      </c>
      <c r="O822" s="31" t="n">
        <f aca="false">M822+N822</f>
        <v>2853831935067.32</v>
      </c>
      <c r="P822" s="31" t="n">
        <f aca="false">IF(A822=1,SA,MAX(0,SA-M821))</f>
        <v>0</v>
      </c>
      <c r="S822" s="2" t="n">
        <v>0</v>
      </c>
      <c r="T822" s="2" t="n">
        <v>0</v>
      </c>
      <c r="U822" s="2" t="n">
        <v>1</v>
      </c>
      <c r="V822" s="33" t="n">
        <v>1</v>
      </c>
    </row>
    <row r="823" customFormat="false" ht="15.75" hidden="false" customHeight="true" outlineLevel="0" collapsed="false">
      <c r="A823" s="2" t="n">
        <v>821</v>
      </c>
      <c r="B823" s="2" t="n">
        <v>69</v>
      </c>
      <c r="C823" s="2" t="n">
        <f aca="false">A823-(B823-1)*12</f>
        <v>5</v>
      </c>
      <c r="D823" s="2" t="n">
        <f aca="false">'thong tin khach hang'!$B$4+B823-1</f>
        <v>70</v>
      </c>
      <c r="E823" s="31" t="n">
        <f aca="false">IF(A823=1,0,O822)</f>
        <v>2853831935067.32</v>
      </c>
      <c r="F823" s="2" t="n">
        <f aca="true">TP*VLOOKUP('thong tin khach hang'!$E$10,$X$2:$Z$5,3,0)*OFFSET($S823,0,VLOOKUP('thong tin khach hang'!$E$10,$X$2:$Z$5,2,0))</f>
        <v>0</v>
      </c>
      <c r="G823" s="2" t="n">
        <f aca="true">EP*VLOOKUP('thong tin khach hang'!$E$10,$X$2:$Z$5,3,0)*OFFSET($S823,0,VLOOKUP('thong tin khach hang'!$E$10,$X$2:$Z$5,2,0))</f>
        <v>0</v>
      </c>
      <c r="H823" s="2" t="n">
        <f aca="false">F823*HLOOKUP(B823,Assumption!$A$10:$G$12,2,1)+G823*HLOOKUP(B823,Assumption!$A$10:$G$12,3,1)</f>
        <v>0</v>
      </c>
      <c r="I823" s="2" t="n">
        <f aca="false">F823+G823-H823</f>
        <v>0</v>
      </c>
      <c r="J823" s="32" t="n">
        <f aca="false">VLOOKUP(D823,Assumption!$O$3:$Q$103,IF('thong tin khach hang'!$B$3="Nam",2,3),0)/12*P823</f>
        <v>0</v>
      </c>
      <c r="K823" s="2" t="n">
        <v>20000</v>
      </c>
      <c r="L823" s="31" t="n">
        <f aca="false">ROUND($L$1*(E823+I823-J823-K823),0)</f>
        <v>16135980559</v>
      </c>
      <c r="M823" s="31" t="n">
        <f aca="false">E823+I823-J823-K823+L823</f>
        <v>2869967895626.32</v>
      </c>
      <c r="N823" s="32" t="n">
        <f aca="false">HLOOKUP(ROUND(AVERAGE(M811:M822)/10^6,0),Assumption!$B$2:$E$3,2,1)*MAX((AVERAGE(M811:M822)-250*10^6),0)</f>
        <v>16020505936.2519</v>
      </c>
      <c r="O823" s="31" t="n">
        <f aca="false">M823+N823</f>
        <v>2885988401562.57</v>
      </c>
      <c r="P823" s="31" t="n">
        <f aca="false">IF(A823=1,SA,MAX(0,SA-M822))</f>
        <v>0</v>
      </c>
      <c r="S823" s="2" t="n">
        <v>0</v>
      </c>
      <c r="T823" s="2" t="n">
        <v>0</v>
      </c>
      <c r="U823" s="2" t="n">
        <v>0</v>
      </c>
      <c r="V823" s="33" t="n">
        <v>1</v>
      </c>
    </row>
    <row r="824" customFormat="false" ht="15.75" hidden="false" customHeight="true" outlineLevel="0" collapsed="false">
      <c r="A824" s="2" t="n">
        <v>822</v>
      </c>
      <c r="B824" s="2" t="n">
        <v>69</v>
      </c>
      <c r="C824" s="2" t="n">
        <f aca="false">A824-(B824-1)*12</f>
        <v>6</v>
      </c>
      <c r="D824" s="2" t="n">
        <f aca="false">'thong tin khach hang'!$B$4+B824-1</f>
        <v>70</v>
      </c>
      <c r="E824" s="31" t="n">
        <f aca="false">IF(A824=1,0,O823)</f>
        <v>2885988401562.57</v>
      </c>
      <c r="F824" s="2" t="n">
        <f aca="true">TP*VLOOKUP('thong tin khach hang'!$E$10,$X$2:$Z$5,3,0)*OFFSET($S824,0,VLOOKUP('thong tin khach hang'!$E$10,$X$2:$Z$5,2,0))</f>
        <v>0</v>
      </c>
      <c r="G824" s="2" t="n">
        <f aca="true">EP*VLOOKUP('thong tin khach hang'!$E$10,$X$2:$Z$5,3,0)*OFFSET($S824,0,VLOOKUP('thong tin khach hang'!$E$10,$X$2:$Z$5,2,0))</f>
        <v>0</v>
      </c>
      <c r="H824" s="2" t="n">
        <f aca="false">F824*HLOOKUP(B824,Assumption!$A$10:$G$12,2,1)+G824*HLOOKUP(B824,Assumption!$A$10:$G$12,3,1)</f>
        <v>0</v>
      </c>
      <c r="I824" s="2" t="n">
        <f aca="false">F824+G824-H824</f>
        <v>0</v>
      </c>
      <c r="J824" s="32" t="n">
        <f aca="false">VLOOKUP(D824,Assumption!$O$3:$Q$103,IF('thong tin khach hang'!$B$3="Nam",2,3),0)/12*P824</f>
        <v>0</v>
      </c>
      <c r="K824" s="2" t="n">
        <v>20000</v>
      </c>
      <c r="L824" s="31" t="n">
        <f aca="false">ROUND($L$1*(E824+I824-J824-K824),0)</f>
        <v>16317797896</v>
      </c>
      <c r="M824" s="31" t="n">
        <f aca="false">E824+I824-J824-K824+L824</f>
        <v>2902306179458.57</v>
      </c>
      <c r="N824" s="32" t="n">
        <f aca="false">HLOOKUP(ROUND(AVERAGE(M812:M823)/10^6,0),Assumption!$B$2:$E$3,2,1)*MAX((AVERAGE(M812:M823)-250*10^6),0)</f>
        <v>16201067988.1676</v>
      </c>
      <c r="O824" s="31" t="n">
        <f aca="false">M824+N824</f>
        <v>2918507247446.74</v>
      </c>
      <c r="P824" s="31" t="n">
        <f aca="false">IF(A824=1,SA,MAX(0,SA-M823))</f>
        <v>0</v>
      </c>
      <c r="S824" s="2" t="n">
        <v>0</v>
      </c>
      <c r="T824" s="2" t="n">
        <v>0</v>
      </c>
      <c r="U824" s="2" t="n">
        <v>0</v>
      </c>
      <c r="V824" s="33" t="n">
        <v>1</v>
      </c>
    </row>
    <row r="825" customFormat="false" ht="15.75" hidden="false" customHeight="true" outlineLevel="0" collapsed="false">
      <c r="A825" s="2" t="n">
        <v>823</v>
      </c>
      <c r="B825" s="2" t="n">
        <v>69</v>
      </c>
      <c r="C825" s="2" t="n">
        <f aca="false">A825-(B825-1)*12</f>
        <v>7</v>
      </c>
      <c r="D825" s="2" t="n">
        <f aca="false">'thong tin khach hang'!$B$4+B825-1</f>
        <v>70</v>
      </c>
      <c r="E825" s="31" t="n">
        <f aca="false">IF(A825=1,0,O824)</f>
        <v>2918507247446.74</v>
      </c>
      <c r="F825" s="2" t="n">
        <f aca="true">TP*VLOOKUP('thong tin khach hang'!$E$10,$X$2:$Z$5,3,0)*OFFSET($S825,0,VLOOKUP('thong tin khach hang'!$E$10,$X$2:$Z$5,2,0))</f>
        <v>0</v>
      </c>
      <c r="G825" s="2" t="n">
        <f aca="true">EP*VLOOKUP('thong tin khach hang'!$E$10,$X$2:$Z$5,3,0)*OFFSET($S825,0,VLOOKUP('thong tin khach hang'!$E$10,$X$2:$Z$5,2,0))</f>
        <v>0</v>
      </c>
      <c r="H825" s="2" t="n">
        <f aca="false">F825*HLOOKUP(B825,Assumption!$A$10:$G$12,2,1)+G825*HLOOKUP(B825,Assumption!$A$10:$G$12,3,1)</f>
        <v>0</v>
      </c>
      <c r="I825" s="2" t="n">
        <f aca="false">F825+G825-H825</f>
        <v>0</v>
      </c>
      <c r="J825" s="32" t="n">
        <f aca="false">VLOOKUP(D825,Assumption!$O$3:$Q$103,IF('thong tin khach hang'!$B$3="Nam",2,3),0)/12*P825</f>
        <v>0</v>
      </c>
      <c r="K825" s="2" t="n">
        <v>20000</v>
      </c>
      <c r="L825" s="31" t="n">
        <f aca="false">ROUND($L$1*(E825+I825-J825-K825),0)</f>
        <v>16501664178</v>
      </c>
      <c r="M825" s="31" t="n">
        <f aca="false">E825+I825-J825-K825+L825</f>
        <v>2935008891624.74</v>
      </c>
      <c r="N825" s="32" t="n">
        <f aca="false">HLOOKUP(ROUND(AVERAGE(M813:M824)/10^6,0),Assumption!$B$2:$E$3,2,1)*MAX((AVERAGE(M813:M824)-250*10^6),0)</f>
        <v>16383664687.3491</v>
      </c>
      <c r="O825" s="31" t="n">
        <f aca="false">M825+N825</f>
        <v>2951392556312.09</v>
      </c>
      <c r="P825" s="31" t="n">
        <f aca="false">IF(A825=1,SA,MAX(0,SA-M824))</f>
        <v>0</v>
      </c>
      <c r="S825" s="2" t="n">
        <v>0</v>
      </c>
      <c r="T825" s="2" t="n">
        <v>1</v>
      </c>
      <c r="U825" s="2" t="n">
        <v>1</v>
      </c>
      <c r="V825" s="33" t="n">
        <v>1</v>
      </c>
    </row>
    <row r="826" customFormat="false" ht="15.75" hidden="false" customHeight="true" outlineLevel="0" collapsed="false">
      <c r="A826" s="2" t="n">
        <v>824</v>
      </c>
      <c r="B826" s="2" t="n">
        <v>69</v>
      </c>
      <c r="C826" s="2" t="n">
        <f aca="false">A826-(B826-1)*12</f>
        <v>8</v>
      </c>
      <c r="D826" s="2" t="n">
        <f aca="false">'thong tin khach hang'!$B$4+B826-1</f>
        <v>70</v>
      </c>
      <c r="E826" s="31" t="n">
        <f aca="false">IF(A826=1,0,O825)</f>
        <v>2951392556312.09</v>
      </c>
      <c r="F826" s="2" t="n">
        <f aca="true">TP*VLOOKUP('thong tin khach hang'!$E$10,$X$2:$Z$5,3,0)*OFFSET($S826,0,VLOOKUP('thong tin khach hang'!$E$10,$X$2:$Z$5,2,0))</f>
        <v>0</v>
      </c>
      <c r="G826" s="2" t="n">
        <f aca="true">EP*VLOOKUP('thong tin khach hang'!$E$10,$X$2:$Z$5,3,0)*OFFSET($S826,0,VLOOKUP('thong tin khach hang'!$E$10,$X$2:$Z$5,2,0))</f>
        <v>0</v>
      </c>
      <c r="H826" s="2" t="n">
        <f aca="false">F826*HLOOKUP(B826,Assumption!$A$10:$G$12,2,1)+G826*HLOOKUP(B826,Assumption!$A$10:$G$12,3,1)</f>
        <v>0</v>
      </c>
      <c r="I826" s="2" t="n">
        <f aca="false">F826+G826-H826</f>
        <v>0</v>
      </c>
      <c r="J826" s="32" t="n">
        <f aca="false">VLOOKUP(D826,Assumption!$O$3:$Q$103,IF('thong tin khach hang'!$B$3="Nam",2,3),0)/12*P826</f>
        <v>0</v>
      </c>
      <c r="K826" s="2" t="n">
        <v>20000</v>
      </c>
      <c r="L826" s="31" t="n">
        <f aca="false">ROUND($L$1*(E826+I826-J826-K826),0)</f>
        <v>16687602496</v>
      </c>
      <c r="M826" s="31" t="n">
        <f aca="false">E826+I826-J826-K826+L826</f>
        <v>2968080138808.09</v>
      </c>
      <c r="N826" s="32" t="n">
        <f aca="false">HLOOKUP(ROUND(AVERAGE(M814:M825)/10^6,0),Assumption!$B$2:$E$3,2,1)*MAX((AVERAGE(M814:M825)-250*10^6),0)</f>
        <v>16568318961.0361</v>
      </c>
      <c r="O826" s="31" t="n">
        <f aca="false">M826+N826</f>
        <v>2984648457769.12</v>
      </c>
      <c r="P826" s="31" t="n">
        <f aca="false">IF(A826=1,SA,MAX(0,SA-M825))</f>
        <v>0</v>
      </c>
      <c r="S826" s="2" t="n">
        <v>0</v>
      </c>
      <c r="T826" s="2" t="n">
        <v>0</v>
      </c>
      <c r="U826" s="2" t="n">
        <v>0</v>
      </c>
      <c r="V826" s="33" t="n">
        <v>1</v>
      </c>
    </row>
    <row r="827" customFormat="false" ht="15.75" hidden="false" customHeight="true" outlineLevel="0" collapsed="false">
      <c r="A827" s="2" t="n">
        <v>825</v>
      </c>
      <c r="B827" s="2" t="n">
        <v>69</v>
      </c>
      <c r="C827" s="2" t="n">
        <f aca="false">A827-(B827-1)*12</f>
        <v>9</v>
      </c>
      <c r="D827" s="2" t="n">
        <f aca="false">'thong tin khach hang'!$B$4+B827-1</f>
        <v>70</v>
      </c>
      <c r="E827" s="31" t="n">
        <f aca="false">IF(A827=1,0,O826)</f>
        <v>2984648457769.12</v>
      </c>
      <c r="F827" s="2" t="n">
        <f aca="true">TP*VLOOKUP('thong tin khach hang'!$E$10,$X$2:$Z$5,3,0)*OFFSET($S827,0,VLOOKUP('thong tin khach hang'!$E$10,$X$2:$Z$5,2,0))</f>
        <v>0</v>
      </c>
      <c r="G827" s="2" t="n">
        <f aca="true">EP*VLOOKUP('thong tin khach hang'!$E$10,$X$2:$Z$5,3,0)*OFFSET($S827,0,VLOOKUP('thong tin khach hang'!$E$10,$X$2:$Z$5,2,0))</f>
        <v>0</v>
      </c>
      <c r="H827" s="2" t="n">
        <f aca="false">F827*HLOOKUP(B827,Assumption!$A$10:$G$12,2,1)+G827*HLOOKUP(B827,Assumption!$A$10:$G$12,3,1)</f>
        <v>0</v>
      </c>
      <c r="I827" s="2" t="n">
        <f aca="false">F827+G827-H827</f>
        <v>0</v>
      </c>
      <c r="J827" s="32" t="n">
        <f aca="false">VLOOKUP(D827,Assumption!$O$3:$Q$103,IF('thong tin khach hang'!$B$3="Nam",2,3),0)/12*P827</f>
        <v>0</v>
      </c>
      <c r="K827" s="2" t="n">
        <v>20000</v>
      </c>
      <c r="L827" s="31" t="n">
        <f aca="false">ROUND($L$1*(E827+I827-J827-K827),0)</f>
        <v>16875636197</v>
      </c>
      <c r="M827" s="31" t="n">
        <f aca="false">E827+I827-J827-K827+L827</f>
        <v>3001524073966.12</v>
      </c>
      <c r="N827" s="32" t="n">
        <f aca="false">HLOOKUP(ROUND(AVERAGE(M815:M826)/10^6,0),Assumption!$B$2:$E$3,2,1)*MAX((AVERAGE(M815:M826)-250*10^6),0)</f>
        <v>16755053994.8226</v>
      </c>
      <c r="O827" s="31" t="n">
        <f aca="false">M827+N827</f>
        <v>3018279127960.95</v>
      </c>
      <c r="P827" s="31" t="n">
        <f aca="false">IF(A827=1,SA,MAX(0,SA-M826))</f>
        <v>0</v>
      </c>
      <c r="S827" s="2" t="n">
        <v>0</v>
      </c>
      <c r="T827" s="2" t="n">
        <v>0</v>
      </c>
      <c r="U827" s="2" t="n">
        <v>0</v>
      </c>
      <c r="V827" s="33" t="n">
        <v>1</v>
      </c>
    </row>
    <row r="828" customFormat="false" ht="15.75" hidden="false" customHeight="true" outlineLevel="0" collapsed="false">
      <c r="A828" s="2" t="n">
        <v>826</v>
      </c>
      <c r="B828" s="2" t="n">
        <v>69</v>
      </c>
      <c r="C828" s="2" t="n">
        <f aca="false">A828-(B828-1)*12</f>
        <v>10</v>
      </c>
      <c r="D828" s="2" t="n">
        <f aca="false">'thong tin khach hang'!$B$4+B828-1</f>
        <v>70</v>
      </c>
      <c r="E828" s="31" t="n">
        <f aca="false">IF(A828=1,0,O827)</f>
        <v>3018279127960.95</v>
      </c>
      <c r="F828" s="2" t="n">
        <f aca="true">TP*VLOOKUP('thong tin khach hang'!$E$10,$X$2:$Z$5,3,0)*OFFSET($S828,0,VLOOKUP('thong tin khach hang'!$E$10,$X$2:$Z$5,2,0))</f>
        <v>0</v>
      </c>
      <c r="G828" s="2" t="n">
        <f aca="true">EP*VLOOKUP('thong tin khach hang'!$E$10,$X$2:$Z$5,3,0)*OFFSET($S828,0,VLOOKUP('thong tin khach hang'!$E$10,$X$2:$Z$5,2,0))</f>
        <v>0</v>
      </c>
      <c r="H828" s="2" t="n">
        <f aca="false">F828*HLOOKUP(B828,Assumption!$A$10:$G$12,2,1)+G828*HLOOKUP(B828,Assumption!$A$10:$G$12,3,1)</f>
        <v>0</v>
      </c>
      <c r="I828" s="2" t="n">
        <f aca="false">F828+G828-H828</f>
        <v>0</v>
      </c>
      <c r="J828" s="32" t="n">
        <f aca="false">VLOOKUP(D828,Assumption!$O$3:$Q$103,IF('thong tin khach hang'!$B$3="Nam",2,3),0)/12*P828</f>
        <v>0</v>
      </c>
      <c r="K828" s="2" t="n">
        <v>20000</v>
      </c>
      <c r="L828" s="31" t="n">
        <f aca="false">ROUND($L$1*(E828+I828-J828-K828),0)</f>
        <v>17065788896</v>
      </c>
      <c r="M828" s="31" t="n">
        <f aca="false">E828+I828-J828-K828+L828</f>
        <v>3035344896856.95</v>
      </c>
      <c r="N828" s="32" t="n">
        <f aca="false">HLOOKUP(ROUND(AVERAGE(M816:M827)/10^6,0),Assumption!$B$2:$E$3,2,1)*MAX((AVERAGE(M816:M827)-250*10^6),0)</f>
        <v>16943893235.5662</v>
      </c>
      <c r="O828" s="31" t="n">
        <f aca="false">M828+N828</f>
        <v>3052288790092.51</v>
      </c>
      <c r="P828" s="31" t="n">
        <f aca="false">IF(A828=1,SA,MAX(0,SA-M827))</f>
        <v>0</v>
      </c>
      <c r="S828" s="2" t="n">
        <v>0</v>
      </c>
      <c r="T828" s="2" t="n">
        <v>0</v>
      </c>
      <c r="U828" s="2" t="n">
        <v>1</v>
      </c>
      <c r="V828" s="33" t="n">
        <v>1</v>
      </c>
    </row>
    <row r="829" customFormat="false" ht="15.75" hidden="false" customHeight="true" outlineLevel="0" collapsed="false">
      <c r="A829" s="2" t="n">
        <v>827</v>
      </c>
      <c r="B829" s="2" t="n">
        <v>69</v>
      </c>
      <c r="C829" s="2" t="n">
        <f aca="false">A829-(B829-1)*12</f>
        <v>11</v>
      </c>
      <c r="D829" s="2" t="n">
        <f aca="false">'thong tin khach hang'!$B$4+B829-1</f>
        <v>70</v>
      </c>
      <c r="E829" s="31" t="n">
        <f aca="false">IF(A829=1,0,O828)</f>
        <v>3052288790092.51</v>
      </c>
      <c r="F829" s="2" t="n">
        <f aca="true">TP*VLOOKUP('thong tin khach hang'!$E$10,$X$2:$Z$5,3,0)*OFFSET($S829,0,VLOOKUP('thong tin khach hang'!$E$10,$X$2:$Z$5,2,0))</f>
        <v>0</v>
      </c>
      <c r="G829" s="2" t="n">
        <f aca="true">EP*VLOOKUP('thong tin khach hang'!$E$10,$X$2:$Z$5,3,0)*OFFSET($S829,0,VLOOKUP('thong tin khach hang'!$E$10,$X$2:$Z$5,2,0))</f>
        <v>0</v>
      </c>
      <c r="H829" s="2" t="n">
        <f aca="false">F829*HLOOKUP(B829,Assumption!$A$10:$G$12,2,1)+G829*HLOOKUP(B829,Assumption!$A$10:$G$12,3,1)</f>
        <v>0</v>
      </c>
      <c r="I829" s="2" t="n">
        <f aca="false">F829+G829-H829</f>
        <v>0</v>
      </c>
      <c r="J829" s="32" t="n">
        <f aca="false">VLOOKUP(D829,Assumption!$O$3:$Q$103,IF('thong tin khach hang'!$B$3="Nam",2,3),0)/12*P829</f>
        <v>0</v>
      </c>
      <c r="K829" s="2" t="n">
        <v>20000</v>
      </c>
      <c r="L829" s="31" t="n">
        <f aca="false">ROUND($L$1*(E829+I829-J829-K829),0)</f>
        <v>17258084470</v>
      </c>
      <c r="M829" s="31" t="n">
        <f aca="false">E829+I829-J829-K829+L829</f>
        <v>3069546854562.51</v>
      </c>
      <c r="N829" s="32" t="n">
        <f aca="false">HLOOKUP(ROUND(AVERAGE(M817:M828)/10^6,0),Assumption!$B$2:$E$3,2,1)*MAX((AVERAGE(M817:M828)-250*10^6),0)</f>
        <v>17134860394.3343</v>
      </c>
      <c r="O829" s="31" t="n">
        <f aca="false">M829+N829</f>
        <v>3086681714956.85</v>
      </c>
      <c r="P829" s="31" t="n">
        <f aca="false">IF(A829=1,SA,MAX(0,SA-M828))</f>
        <v>0</v>
      </c>
      <c r="S829" s="2" t="n">
        <v>0</v>
      </c>
      <c r="T829" s="2" t="n">
        <v>0</v>
      </c>
      <c r="U829" s="2" t="n">
        <v>0</v>
      </c>
      <c r="V829" s="33" t="n">
        <v>1</v>
      </c>
    </row>
    <row r="830" customFormat="false" ht="15.75" hidden="false" customHeight="true" outlineLevel="0" collapsed="false">
      <c r="A830" s="2" t="n">
        <v>828</v>
      </c>
      <c r="B830" s="2" t="n">
        <v>69</v>
      </c>
      <c r="C830" s="2" t="n">
        <f aca="false">A830-(B830-1)*12</f>
        <v>12</v>
      </c>
      <c r="D830" s="2" t="n">
        <f aca="false">'thong tin khach hang'!$B$4+B830-1</f>
        <v>70</v>
      </c>
      <c r="E830" s="31" t="n">
        <f aca="false">IF(A830=1,0,O829)</f>
        <v>3086681714956.85</v>
      </c>
      <c r="F830" s="2" t="n">
        <f aca="true">TP*VLOOKUP('thong tin khach hang'!$E$10,$X$2:$Z$5,3,0)*OFFSET($S830,0,VLOOKUP('thong tin khach hang'!$E$10,$X$2:$Z$5,2,0))</f>
        <v>0</v>
      </c>
      <c r="G830" s="2" t="n">
        <f aca="true">EP*VLOOKUP('thong tin khach hang'!$E$10,$X$2:$Z$5,3,0)*OFFSET($S830,0,VLOOKUP('thong tin khach hang'!$E$10,$X$2:$Z$5,2,0))</f>
        <v>0</v>
      </c>
      <c r="H830" s="2" t="n">
        <f aca="false">F830*HLOOKUP(B830,Assumption!$A$10:$G$12,2,1)+G830*HLOOKUP(B830,Assumption!$A$10:$G$12,3,1)</f>
        <v>0</v>
      </c>
      <c r="I830" s="2" t="n">
        <f aca="false">F830+G830-H830</f>
        <v>0</v>
      </c>
      <c r="J830" s="32" t="n">
        <f aca="false">VLOOKUP(D830,Assumption!$O$3:$Q$103,IF('thong tin khach hang'!$B$3="Nam",2,3),0)/12*P830</f>
        <v>0</v>
      </c>
      <c r="K830" s="2" t="n">
        <v>20000</v>
      </c>
      <c r="L830" s="31" t="n">
        <f aca="false">ROUND($L$1*(E830+I830-J830-K830),0)</f>
        <v>17452547068</v>
      </c>
      <c r="M830" s="31" t="n">
        <f aca="false">E830+I830-J830-K830+L830</f>
        <v>3104134242024.85</v>
      </c>
      <c r="N830" s="32" t="n">
        <f aca="false">HLOOKUP(ROUND(AVERAGE(M818:M829)/10^6,0),Assumption!$B$2:$E$3,2,1)*MAX((AVERAGE(M818:M829)-250*10^6),0)</f>
        <v>17327979449.3801</v>
      </c>
      <c r="O830" s="31" t="n">
        <f aca="false">M830+N830</f>
        <v>3121462221474.23</v>
      </c>
      <c r="P830" s="31" t="n">
        <f aca="false">IF(A830=1,SA,MAX(0,SA-M829))</f>
        <v>0</v>
      </c>
      <c r="S830" s="2" t="n">
        <v>0</v>
      </c>
      <c r="T830" s="2" t="n">
        <v>0</v>
      </c>
      <c r="U830" s="2" t="n">
        <v>0</v>
      </c>
      <c r="V830" s="33" t="n">
        <v>1</v>
      </c>
    </row>
    <row r="831" customFormat="false" ht="15.75" hidden="false" customHeight="true" outlineLevel="0" collapsed="false">
      <c r="A831" s="2" t="n">
        <v>829</v>
      </c>
      <c r="B831" s="2" t="n">
        <v>70</v>
      </c>
      <c r="C831" s="2" t="n">
        <f aca="false">A831-(B831-1)*12</f>
        <v>1</v>
      </c>
      <c r="D831" s="2" t="n">
        <f aca="false">'thong tin khach hang'!$B$4+B831-1</f>
        <v>71</v>
      </c>
      <c r="E831" s="31" t="n">
        <f aca="false">IF(A831=1,0,O830)</f>
        <v>3121462221474.23</v>
      </c>
      <c r="F831" s="2" t="n">
        <f aca="true">TP*VLOOKUP('thong tin khach hang'!$E$10,$X$2:$Z$5,3,0)*OFFSET($S831,0,VLOOKUP('thong tin khach hang'!$E$10,$X$2:$Z$5,2,0))</f>
        <v>30000000</v>
      </c>
      <c r="G831" s="2" t="n">
        <f aca="true">EP*VLOOKUP('thong tin khach hang'!$E$10,$X$2:$Z$5,3,0)*OFFSET($S831,0,VLOOKUP('thong tin khach hang'!$E$10,$X$2:$Z$5,2,0))</f>
        <v>30000000</v>
      </c>
      <c r="H831" s="2" t="n">
        <f aca="false">F831*HLOOKUP(B831,Assumption!$A$10:$G$12,2,1)+G831*HLOOKUP(B831,Assumption!$A$10:$G$12,3,1)</f>
        <v>1500000</v>
      </c>
      <c r="I831" s="2" t="n">
        <f aca="false">F831+G831-H831</f>
        <v>58500000</v>
      </c>
      <c r="J831" s="32" t="n">
        <f aca="false">VLOOKUP(D831,Assumption!$O$3:$Q$103,IF('thong tin khach hang'!$B$3="Nam",2,3),0)/12*P831</f>
        <v>0</v>
      </c>
      <c r="K831" s="2" t="n">
        <v>20000</v>
      </c>
      <c r="L831" s="31" t="n">
        <f aca="false">ROUND($L$1*(E831+I831-J831-K831),0)</f>
        <v>17649531876</v>
      </c>
      <c r="M831" s="31" t="n">
        <f aca="false">E831+I831-J831-K831+L831</f>
        <v>3139170233350.23</v>
      </c>
      <c r="N831" s="32" t="n">
        <f aca="false">HLOOKUP(ROUND(AVERAGE(M819:M830)/10^6,0),Assumption!$B$2:$E$3,2,1)*MAX((AVERAGE(M819:M830)-250*10^6),0)</f>
        <v>17523274649.1538</v>
      </c>
      <c r="O831" s="31" t="n">
        <f aca="false">M831+N831</f>
        <v>3156693507999.38</v>
      </c>
      <c r="P831" s="31" t="n">
        <f aca="false">IF(A831=1,SA,MAX(0,SA-M830))</f>
        <v>0</v>
      </c>
      <c r="S831" s="2" t="n">
        <v>1</v>
      </c>
      <c r="T831" s="2" t="n">
        <v>1</v>
      </c>
      <c r="U831" s="2" t="n">
        <v>1</v>
      </c>
      <c r="V831" s="33" t="n">
        <v>1</v>
      </c>
    </row>
    <row r="832" customFormat="false" ht="15.75" hidden="false" customHeight="true" outlineLevel="0" collapsed="false">
      <c r="A832" s="2" t="n">
        <v>830</v>
      </c>
      <c r="B832" s="2" t="n">
        <v>70</v>
      </c>
      <c r="C832" s="2" t="n">
        <f aca="false">A832-(B832-1)*12</f>
        <v>2</v>
      </c>
      <c r="D832" s="2" t="n">
        <f aca="false">'thong tin khach hang'!$B$4+B832-1</f>
        <v>71</v>
      </c>
      <c r="E832" s="31" t="n">
        <f aca="false">IF(A832=1,0,O831)</f>
        <v>3156693507999.38</v>
      </c>
      <c r="F832" s="2" t="n">
        <f aca="true">TP*VLOOKUP('thong tin khach hang'!$E$10,$X$2:$Z$5,3,0)*OFFSET($S832,0,VLOOKUP('thong tin khach hang'!$E$10,$X$2:$Z$5,2,0))</f>
        <v>0</v>
      </c>
      <c r="G832" s="2" t="n">
        <f aca="true">EP*VLOOKUP('thong tin khach hang'!$E$10,$X$2:$Z$5,3,0)*OFFSET($S832,0,VLOOKUP('thong tin khach hang'!$E$10,$X$2:$Z$5,2,0))</f>
        <v>0</v>
      </c>
      <c r="H832" s="2" t="n">
        <f aca="false">F832*HLOOKUP(B832,Assumption!$A$10:$G$12,2,1)+G832*HLOOKUP(B832,Assumption!$A$10:$G$12,3,1)</f>
        <v>0</v>
      </c>
      <c r="I832" s="2" t="n">
        <f aca="false">F832+G832-H832</f>
        <v>0</v>
      </c>
      <c r="J832" s="32" t="n">
        <f aca="false">VLOOKUP(D832,Assumption!$O$3:$Q$103,IF('thong tin khach hang'!$B$3="Nam",2,3),0)/12*P832</f>
        <v>0</v>
      </c>
      <c r="K832" s="2" t="n">
        <v>20000</v>
      </c>
      <c r="L832" s="31" t="n">
        <f aca="false">ROUND($L$1*(E832+I832-J832-K832),0)</f>
        <v>17848403925</v>
      </c>
      <c r="M832" s="31" t="n">
        <f aca="false">E832+I832-J832-K832+L832</f>
        <v>3174541891924.38</v>
      </c>
      <c r="N832" s="32" t="n">
        <f aca="false">HLOOKUP(ROUND(AVERAGE(M820:M831)/10^6,0),Assumption!$B$2:$E$3,2,1)*MAX((AVERAGE(M820:M831)-250*10^6),0)</f>
        <v>17720770515.3467</v>
      </c>
      <c r="O832" s="31" t="n">
        <f aca="false">M832+N832</f>
        <v>3192262662439.73</v>
      </c>
      <c r="P832" s="31" t="n">
        <f aca="false">IF(A832=1,SA,MAX(0,SA-M831))</f>
        <v>0</v>
      </c>
      <c r="S832" s="2" t="n">
        <v>0</v>
      </c>
      <c r="T832" s="2" t="n">
        <v>0</v>
      </c>
      <c r="U832" s="2" t="n">
        <v>0</v>
      </c>
      <c r="V832" s="33" t="n">
        <v>1</v>
      </c>
    </row>
    <row r="833" customFormat="false" ht="15.75" hidden="false" customHeight="true" outlineLevel="0" collapsed="false">
      <c r="A833" s="2" t="n">
        <v>831</v>
      </c>
      <c r="B833" s="2" t="n">
        <v>70</v>
      </c>
      <c r="C833" s="2" t="n">
        <f aca="false">A833-(B833-1)*12</f>
        <v>3</v>
      </c>
      <c r="D833" s="2" t="n">
        <f aca="false">'thong tin khach hang'!$B$4+B833-1</f>
        <v>71</v>
      </c>
      <c r="E833" s="31" t="n">
        <f aca="false">IF(A833=1,0,O832)</f>
        <v>3192262662439.73</v>
      </c>
      <c r="F833" s="2" t="n">
        <f aca="true">TP*VLOOKUP('thong tin khach hang'!$E$10,$X$2:$Z$5,3,0)*OFFSET($S833,0,VLOOKUP('thong tin khach hang'!$E$10,$X$2:$Z$5,2,0))</f>
        <v>0</v>
      </c>
      <c r="G833" s="2" t="n">
        <f aca="true">EP*VLOOKUP('thong tin khach hang'!$E$10,$X$2:$Z$5,3,0)*OFFSET($S833,0,VLOOKUP('thong tin khach hang'!$E$10,$X$2:$Z$5,2,0))</f>
        <v>0</v>
      </c>
      <c r="H833" s="2" t="n">
        <f aca="false">F833*HLOOKUP(B833,Assumption!$A$10:$G$12,2,1)+G833*HLOOKUP(B833,Assumption!$A$10:$G$12,3,1)</f>
        <v>0</v>
      </c>
      <c r="I833" s="2" t="n">
        <f aca="false">F833+G833-H833</f>
        <v>0</v>
      </c>
      <c r="J833" s="32" t="n">
        <f aca="false">VLOOKUP(D833,Assumption!$O$3:$Q$103,IF('thong tin khach hang'!$B$3="Nam",2,3),0)/12*P833</f>
        <v>0</v>
      </c>
      <c r="K833" s="2" t="n">
        <v>20000</v>
      </c>
      <c r="L833" s="31" t="n">
        <f aca="false">ROUND($L$1*(E833+I833-J833-K833),0)</f>
        <v>18049517095</v>
      </c>
      <c r="M833" s="31" t="n">
        <f aca="false">E833+I833-J833-K833+L833</f>
        <v>3210312159534.73</v>
      </c>
      <c r="N833" s="32" t="n">
        <f aca="false">HLOOKUP(ROUND(AVERAGE(M821:M832)/10^6,0),Assumption!$B$2:$E$3,2,1)*MAX((AVERAGE(M821:M832)-250*10^6),0)</f>
        <v>17920491845.971</v>
      </c>
      <c r="O833" s="31" t="n">
        <f aca="false">M833+N833</f>
        <v>3228232651380.7</v>
      </c>
      <c r="P833" s="31" t="n">
        <f aca="false">IF(A833=1,SA,MAX(0,SA-M832))</f>
        <v>0</v>
      </c>
      <c r="S833" s="2" t="n">
        <v>0</v>
      </c>
      <c r="T833" s="2" t="n">
        <v>0</v>
      </c>
      <c r="U833" s="2" t="n">
        <v>0</v>
      </c>
      <c r="V833" s="33" t="n">
        <v>1</v>
      </c>
    </row>
    <row r="834" customFormat="false" ht="15.75" hidden="false" customHeight="true" outlineLevel="0" collapsed="false">
      <c r="A834" s="2" t="n">
        <v>832</v>
      </c>
      <c r="B834" s="2" t="n">
        <v>70</v>
      </c>
      <c r="C834" s="2" t="n">
        <f aca="false">A834-(B834-1)*12</f>
        <v>4</v>
      </c>
      <c r="D834" s="2" t="n">
        <f aca="false">'thong tin khach hang'!$B$4+B834-1</f>
        <v>71</v>
      </c>
      <c r="E834" s="31" t="n">
        <f aca="false">IF(A834=1,0,O833)</f>
        <v>3228232651380.7</v>
      </c>
      <c r="F834" s="2" t="n">
        <f aca="true">TP*VLOOKUP('thong tin khach hang'!$E$10,$X$2:$Z$5,3,0)*OFFSET($S834,0,VLOOKUP('thong tin khach hang'!$E$10,$X$2:$Z$5,2,0))</f>
        <v>0</v>
      </c>
      <c r="G834" s="2" t="n">
        <f aca="true">EP*VLOOKUP('thong tin khach hang'!$E$10,$X$2:$Z$5,3,0)*OFFSET($S834,0,VLOOKUP('thong tin khach hang'!$E$10,$X$2:$Z$5,2,0))</f>
        <v>0</v>
      </c>
      <c r="H834" s="2" t="n">
        <f aca="false">F834*HLOOKUP(B834,Assumption!$A$10:$G$12,2,1)+G834*HLOOKUP(B834,Assumption!$A$10:$G$12,3,1)</f>
        <v>0</v>
      </c>
      <c r="I834" s="2" t="n">
        <f aca="false">F834+G834-H834</f>
        <v>0</v>
      </c>
      <c r="J834" s="32" t="n">
        <f aca="false">VLOOKUP(D834,Assumption!$O$3:$Q$103,IF('thong tin khach hang'!$B$3="Nam",2,3),0)/12*P834</f>
        <v>0</v>
      </c>
      <c r="K834" s="2" t="n">
        <v>20000</v>
      </c>
      <c r="L834" s="31" t="n">
        <f aca="false">ROUND($L$1*(E834+I834-J834-K834),0)</f>
        <v>18252896642</v>
      </c>
      <c r="M834" s="31" t="n">
        <f aca="false">E834+I834-J834-K834+L834</f>
        <v>3246485528022.7</v>
      </c>
      <c r="N834" s="32" t="n">
        <f aca="false">HLOOKUP(ROUND(AVERAGE(M822:M833)/10^6,0),Assumption!$B$2:$E$3,2,1)*MAX((AVERAGE(M822:M833)-250*10^6),0)</f>
        <v>18122463718.4725</v>
      </c>
      <c r="O834" s="31" t="n">
        <f aca="false">M834+N834</f>
        <v>3264607991741.17</v>
      </c>
      <c r="P834" s="31" t="n">
        <f aca="false">IF(A834=1,SA,MAX(0,SA-M833))</f>
        <v>0</v>
      </c>
      <c r="S834" s="2" t="n">
        <v>0</v>
      </c>
      <c r="T834" s="2" t="n">
        <v>0</v>
      </c>
      <c r="U834" s="2" t="n">
        <v>1</v>
      </c>
      <c r="V834" s="33" t="n">
        <v>1</v>
      </c>
    </row>
    <row r="835" customFormat="false" ht="15.75" hidden="false" customHeight="true" outlineLevel="0" collapsed="false">
      <c r="A835" s="2" t="n">
        <v>833</v>
      </c>
      <c r="B835" s="2" t="n">
        <v>70</v>
      </c>
      <c r="C835" s="2" t="n">
        <f aca="false">A835-(B835-1)*12</f>
        <v>5</v>
      </c>
      <c r="D835" s="2" t="n">
        <f aca="false">'thong tin khach hang'!$B$4+B835-1</f>
        <v>71</v>
      </c>
      <c r="E835" s="31" t="n">
        <f aca="false">IF(A835=1,0,O834)</f>
        <v>3264607991741.17</v>
      </c>
      <c r="F835" s="2" t="n">
        <f aca="true">TP*VLOOKUP('thong tin khach hang'!$E$10,$X$2:$Z$5,3,0)*OFFSET($S835,0,VLOOKUP('thong tin khach hang'!$E$10,$X$2:$Z$5,2,0))</f>
        <v>0</v>
      </c>
      <c r="G835" s="2" t="n">
        <f aca="true">EP*VLOOKUP('thong tin khach hang'!$E$10,$X$2:$Z$5,3,0)*OFFSET($S835,0,VLOOKUP('thong tin khach hang'!$E$10,$X$2:$Z$5,2,0))</f>
        <v>0</v>
      </c>
      <c r="H835" s="2" t="n">
        <f aca="false">F835*HLOOKUP(B835,Assumption!$A$10:$G$12,2,1)+G835*HLOOKUP(B835,Assumption!$A$10:$G$12,3,1)</f>
        <v>0</v>
      </c>
      <c r="I835" s="2" t="n">
        <f aca="false">F835+G835-H835</f>
        <v>0</v>
      </c>
      <c r="J835" s="32" t="n">
        <f aca="false">VLOOKUP(D835,Assumption!$O$3:$Q$103,IF('thong tin khach hang'!$B$3="Nam",2,3),0)/12*P835</f>
        <v>0</v>
      </c>
      <c r="K835" s="2" t="n">
        <v>20000</v>
      </c>
      <c r="L835" s="31" t="n">
        <f aca="false">ROUND($L$1*(E835+I835-J835-K835),0)</f>
        <v>18458568105</v>
      </c>
      <c r="M835" s="31" t="n">
        <f aca="false">E835+I835-J835-K835+L835</f>
        <v>3283066539846.17</v>
      </c>
      <c r="N835" s="32" t="n">
        <f aca="false">HLOOKUP(ROUND(AVERAGE(M823:M834)/10^6,0),Assumption!$B$2:$E$3,2,1)*MAX((AVERAGE(M823:M834)-250*10^6),0)</f>
        <v>18326711492.8801</v>
      </c>
      <c r="O835" s="31" t="n">
        <f aca="false">M835+N835</f>
        <v>3301393251339.05</v>
      </c>
      <c r="P835" s="31" t="n">
        <f aca="false">IF(A835=1,SA,MAX(0,SA-M834))</f>
        <v>0</v>
      </c>
      <c r="S835" s="2" t="n">
        <v>0</v>
      </c>
      <c r="T835" s="2" t="n">
        <v>0</v>
      </c>
      <c r="U835" s="2" t="n">
        <v>0</v>
      </c>
      <c r="V835" s="33" t="n">
        <v>1</v>
      </c>
    </row>
    <row r="836" customFormat="false" ht="15.75" hidden="false" customHeight="true" outlineLevel="0" collapsed="false">
      <c r="A836" s="2" t="n">
        <v>834</v>
      </c>
      <c r="B836" s="2" t="n">
        <v>70</v>
      </c>
      <c r="C836" s="2" t="n">
        <f aca="false">A836-(B836-1)*12</f>
        <v>6</v>
      </c>
      <c r="D836" s="2" t="n">
        <f aca="false">'thong tin khach hang'!$B$4+B836-1</f>
        <v>71</v>
      </c>
      <c r="E836" s="31" t="n">
        <f aca="false">IF(A836=1,0,O835)</f>
        <v>3301393251339.05</v>
      </c>
      <c r="F836" s="2" t="n">
        <f aca="true">TP*VLOOKUP('thong tin khach hang'!$E$10,$X$2:$Z$5,3,0)*OFFSET($S836,0,VLOOKUP('thong tin khach hang'!$E$10,$X$2:$Z$5,2,0))</f>
        <v>0</v>
      </c>
      <c r="G836" s="2" t="n">
        <f aca="true">EP*VLOOKUP('thong tin khach hang'!$E$10,$X$2:$Z$5,3,0)*OFFSET($S836,0,VLOOKUP('thong tin khach hang'!$E$10,$X$2:$Z$5,2,0))</f>
        <v>0</v>
      </c>
      <c r="H836" s="2" t="n">
        <f aca="false">F836*HLOOKUP(B836,Assumption!$A$10:$G$12,2,1)+G836*HLOOKUP(B836,Assumption!$A$10:$G$12,3,1)</f>
        <v>0</v>
      </c>
      <c r="I836" s="2" t="n">
        <f aca="false">F836+G836-H836</f>
        <v>0</v>
      </c>
      <c r="J836" s="32" t="n">
        <f aca="false">VLOOKUP(D836,Assumption!$O$3:$Q$103,IF('thong tin khach hang'!$B$3="Nam",2,3),0)/12*P836</f>
        <v>0</v>
      </c>
      <c r="K836" s="2" t="n">
        <v>20000</v>
      </c>
      <c r="L836" s="31" t="n">
        <f aca="false">ROUND($L$1*(E836+I836-J836-K836),0)</f>
        <v>18666557311</v>
      </c>
      <c r="M836" s="31" t="n">
        <f aca="false">E836+I836-J836-K836+L836</f>
        <v>3320059788650.05</v>
      </c>
      <c r="N836" s="32" t="n">
        <f aca="false">HLOOKUP(ROUND(AVERAGE(M824:M835)/10^6,0),Assumption!$B$2:$E$3,2,1)*MAX((AVERAGE(M824:M835)-250*10^6),0)</f>
        <v>18533260814.99</v>
      </c>
      <c r="O836" s="31" t="n">
        <f aca="false">M836+N836</f>
        <v>3338593049465.04</v>
      </c>
      <c r="P836" s="31" t="n">
        <f aca="false">IF(A836=1,SA,MAX(0,SA-M835))</f>
        <v>0</v>
      </c>
      <c r="S836" s="2" t="n">
        <v>0</v>
      </c>
      <c r="T836" s="2" t="n">
        <v>0</v>
      </c>
      <c r="U836" s="2" t="n">
        <v>0</v>
      </c>
      <c r="V836" s="33" t="n">
        <v>1</v>
      </c>
    </row>
    <row r="837" customFormat="false" ht="15.75" hidden="false" customHeight="true" outlineLevel="0" collapsed="false">
      <c r="A837" s="2" t="n">
        <v>835</v>
      </c>
      <c r="B837" s="2" t="n">
        <v>70</v>
      </c>
      <c r="C837" s="2" t="n">
        <f aca="false">A837-(B837-1)*12</f>
        <v>7</v>
      </c>
      <c r="D837" s="2" t="n">
        <f aca="false">'thong tin khach hang'!$B$4+B837-1</f>
        <v>71</v>
      </c>
      <c r="E837" s="31" t="n">
        <f aca="false">IF(A837=1,0,O836)</f>
        <v>3338593049465.04</v>
      </c>
      <c r="F837" s="2" t="n">
        <f aca="true">TP*VLOOKUP('thong tin khach hang'!$E$10,$X$2:$Z$5,3,0)*OFFSET($S837,0,VLOOKUP('thong tin khach hang'!$E$10,$X$2:$Z$5,2,0))</f>
        <v>0</v>
      </c>
      <c r="G837" s="2" t="n">
        <f aca="true">EP*VLOOKUP('thong tin khach hang'!$E$10,$X$2:$Z$5,3,0)*OFFSET($S837,0,VLOOKUP('thong tin khach hang'!$E$10,$X$2:$Z$5,2,0))</f>
        <v>0</v>
      </c>
      <c r="H837" s="2" t="n">
        <f aca="false">F837*HLOOKUP(B837,Assumption!$A$10:$G$12,2,1)+G837*HLOOKUP(B837,Assumption!$A$10:$G$12,3,1)</f>
        <v>0</v>
      </c>
      <c r="I837" s="2" t="n">
        <f aca="false">F837+G837-H837</f>
        <v>0</v>
      </c>
      <c r="J837" s="32" t="n">
        <f aca="false">VLOOKUP(D837,Assumption!$O$3:$Q$103,IF('thong tin khach hang'!$B$3="Nam",2,3),0)/12*P837</f>
        <v>0</v>
      </c>
      <c r="K837" s="2" t="n">
        <v>20000</v>
      </c>
      <c r="L837" s="31" t="n">
        <f aca="false">ROUND($L$1*(E837+I837-J837-K837),0)</f>
        <v>18876890378</v>
      </c>
      <c r="M837" s="31" t="n">
        <f aca="false">E837+I837-J837-K837+L837</f>
        <v>3357469919843.04</v>
      </c>
      <c r="N837" s="32" t="n">
        <f aca="false">HLOOKUP(ROUND(AVERAGE(M825:M836)/10^6,0),Assumption!$B$2:$E$3,2,1)*MAX((AVERAGE(M825:M836)-250*10^6),0)</f>
        <v>18742137619.5858</v>
      </c>
      <c r="O837" s="31" t="n">
        <f aca="false">M837+N837</f>
        <v>3376212057462.63</v>
      </c>
      <c r="P837" s="31" t="n">
        <f aca="false">IF(A837=1,SA,MAX(0,SA-M836))</f>
        <v>0</v>
      </c>
      <c r="S837" s="2" t="n">
        <v>0</v>
      </c>
      <c r="T837" s="2" t="n">
        <v>1</v>
      </c>
      <c r="U837" s="2" t="n">
        <v>1</v>
      </c>
      <c r="V837" s="33" t="n">
        <v>1</v>
      </c>
    </row>
    <row r="838" customFormat="false" ht="15.75" hidden="false" customHeight="true" outlineLevel="0" collapsed="false">
      <c r="A838" s="2" t="n">
        <v>836</v>
      </c>
      <c r="B838" s="2" t="n">
        <v>70</v>
      </c>
      <c r="C838" s="2" t="n">
        <f aca="false">A838-(B838-1)*12</f>
        <v>8</v>
      </c>
      <c r="D838" s="2" t="n">
        <f aca="false">'thong tin khach hang'!$B$4+B838-1</f>
        <v>71</v>
      </c>
      <c r="E838" s="31" t="n">
        <f aca="false">IF(A838=1,0,O837)</f>
        <v>3376212057462.63</v>
      </c>
      <c r="F838" s="2" t="n">
        <f aca="true">TP*VLOOKUP('thong tin khach hang'!$E$10,$X$2:$Z$5,3,0)*OFFSET($S838,0,VLOOKUP('thong tin khach hang'!$E$10,$X$2:$Z$5,2,0))</f>
        <v>0</v>
      </c>
      <c r="G838" s="2" t="n">
        <f aca="true">EP*VLOOKUP('thong tin khach hang'!$E$10,$X$2:$Z$5,3,0)*OFFSET($S838,0,VLOOKUP('thong tin khach hang'!$E$10,$X$2:$Z$5,2,0))</f>
        <v>0</v>
      </c>
      <c r="H838" s="2" t="n">
        <f aca="false">F838*HLOOKUP(B838,Assumption!$A$10:$G$12,2,1)+G838*HLOOKUP(B838,Assumption!$A$10:$G$12,3,1)</f>
        <v>0</v>
      </c>
      <c r="I838" s="2" t="n">
        <f aca="false">F838+G838-H838</f>
        <v>0</v>
      </c>
      <c r="J838" s="32" t="n">
        <f aca="false">VLOOKUP(D838,Assumption!$O$3:$Q$103,IF('thong tin khach hang'!$B$3="Nam",2,3),0)/12*P838</f>
        <v>0</v>
      </c>
      <c r="K838" s="2" t="n">
        <v>20000</v>
      </c>
      <c r="L838" s="31" t="n">
        <f aca="false">ROUND($L$1*(E838+I838-J838-K838),0)</f>
        <v>19089593719</v>
      </c>
      <c r="M838" s="31" t="n">
        <f aca="false">E838+I838-J838-K838+L838</f>
        <v>3395301631181.63</v>
      </c>
      <c r="N838" s="32" t="n">
        <f aca="false">HLOOKUP(ROUND(AVERAGE(M826:M837)/10^6,0),Assumption!$B$2:$E$3,2,1)*MAX((AVERAGE(M826:M837)-250*10^6),0)</f>
        <v>18953368133.6949</v>
      </c>
      <c r="O838" s="31" t="n">
        <f aca="false">M838+N838</f>
        <v>3414254999315.32</v>
      </c>
      <c r="P838" s="31" t="n">
        <f aca="false">IF(A838=1,SA,MAX(0,SA-M837))</f>
        <v>0</v>
      </c>
      <c r="S838" s="2" t="n">
        <v>0</v>
      </c>
      <c r="T838" s="2" t="n">
        <v>0</v>
      </c>
      <c r="U838" s="2" t="n">
        <v>0</v>
      </c>
      <c r="V838" s="33" t="n">
        <v>1</v>
      </c>
    </row>
    <row r="839" customFormat="false" ht="15.75" hidden="false" customHeight="true" outlineLevel="0" collapsed="false">
      <c r="A839" s="2" t="n">
        <v>837</v>
      </c>
      <c r="B839" s="2" t="n">
        <v>70</v>
      </c>
      <c r="C839" s="2" t="n">
        <f aca="false">A839-(B839-1)*12</f>
        <v>9</v>
      </c>
      <c r="D839" s="2" t="n">
        <f aca="false">'thong tin khach hang'!$B$4+B839-1</f>
        <v>71</v>
      </c>
      <c r="E839" s="31" t="n">
        <f aca="false">IF(A839=1,0,O838)</f>
        <v>3414254999315.32</v>
      </c>
      <c r="F839" s="2" t="n">
        <f aca="true">TP*VLOOKUP('thong tin khach hang'!$E$10,$X$2:$Z$5,3,0)*OFFSET($S839,0,VLOOKUP('thong tin khach hang'!$E$10,$X$2:$Z$5,2,0))</f>
        <v>0</v>
      </c>
      <c r="G839" s="2" t="n">
        <f aca="true">EP*VLOOKUP('thong tin khach hang'!$E$10,$X$2:$Z$5,3,0)*OFFSET($S839,0,VLOOKUP('thong tin khach hang'!$E$10,$X$2:$Z$5,2,0))</f>
        <v>0</v>
      </c>
      <c r="H839" s="2" t="n">
        <f aca="false">F839*HLOOKUP(B839,Assumption!$A$10:$G$12,2,1)+G839*HLOOKUP(B839,Assumption!$A$10:$G$12,3,1)</f>
        <v>0</v>
      </c>
      <c r="I839" s="2" t="n">
        <f aca="false">F839+G839-H839</f>
        <v>0</v>
      </c>
      <c r="J839" s="32" t="n">
        <f aca="false">VLOOKUP(D839,Assumption!$O$3:$Q$103,IF('thong tin khach hang'!$B$3="Nam",2,3),0)/12*P839</f>
        <v>0</v>
      </c>
      <c r="K839" s="2" t="n">
        <v>20000</v>
      </c>
      <c r="L839" s="31" t="n">
        <f aca="false">ROUND($L$1*(E839+I839-J839-K839),0)</f>
        <v>19304694043</v>
      </c>
      <c r="M839" s="31" t="n">
        <f aca="false">E839+I839-J839-K839+L839</f>
        <v>3433559673358.32</v>
      </c>
      <c r="N839" s="32" t="n">
        <f aca="false">HLOOKUP(ROUND(AVERAGE(M827:M838)/10^6,0),Assumption!$B$2:$E$3,2,1)*MAX((AVERAGE(M827:M838)-250*10^6),0)</f>
        <v>19166978879.8817</v>
      </c>
      <c r="O839" s="31" t="n">
        <f aca="false">M839+N839</f>
        <v>3452726652238.2</v>
      </c>
      <c r="P839" s="31" t="n">
        <f aca="false">IF(A839=1,SA,MAX(0,SA-M838))</f>
        <v>0</v>
      </c>
      <c r="S839" s="2" t="n">
        <v>0</v>
      </c>
      <c r="T839" s="2" t="n">
        <v>0</v>
      </c>
      <c r="U839" s="2" t="n">
        <v>0</v>
      </c>
      <c r="V839" s="33" t="n">
        <v>1</v>
      </c>
    </row>
    <row r="840" customFormat="false" ht="15.75" hidden="false" customHeight="true" outlineLevel="0" collapsed="false">
      <c r="A840" s="2" t="n">
        <v>838</v>
      </c>
      <c r="B840" s="2" t="n">
        <v>70</v>
      </c>
      <c r="C840" s="2" t="n">
        <f aca="false">A840-(B840-1)*12</f>
        <v>10</v>
      </c>
      <c r="D840" s="2" t="n">
        <f aca="false">'thong tin khach hang'!$B$4+B840-1</f>
        <v>71</v>
      </c>
      <c r="E840" s="31" t="n">
        <f aca="false">IF(A840=1,0,O839)</f>
        <v>3452726652238.2</v>
      </c>
      <c r="F840" s="2" t="n">
        <f aca="true">TP*VLOOKUP('thong tin khach hang'!$E$10,$X$2:$Z$5,3,0)*OFFSET($S840,0,VLOOKUP('thong tin khach hang'!$E$10,$X$2:$Z$5,2,0))</f>
        <v>0</v>
      </c>
      <c r="G840" s="2" t="n">
        <f aca="true">EP*VLOOKUP('thong tin khach hang'!$E$10,$X$2:$Z$5,3,0)*OFFSET($S840,0,VLOOKUP('thong tin khach hang'!$E$10,$X$2:$Z$5,2,0))</f>
        <v>0</v>
      </c>
      <c r="H840" s="2" t="n">
        <f aca="false">F840*HLOOKUP(B840,Assumption!$A$10:$G$12,2,1)+G840*HLOOKUP(B840,Assumption!$A$10:$G$12,3,1)</f>
        <v>0</v>
      </c>
      <c r="I840" s="2" t="n">
        <f aca="false">F840+G840-H840</f>
        <v>0</v>
      </c>
      <c r="J840" s="32" t="n">
        <f aca="false">VLOOKUP(D840,Assumption!$O$3:$Q$103,IF('thong tin khach hang'!$B$3="Nam",2,3),0)/12*P840</f>
        <v>0</v>
      </c>
      <c r="K840" s="2" t="n">
        <v>20000</v>
      </c>
      <c r="L840" s="31" t="n">
        <f aca="false">ROUND($L$1*(E840+I840-J840-K840),0)</f>
        <v>19522218362</v>
      </c>
      <c r="M840" s="31" t="n">
        <f aca="false">E840+I840-J840-K840+L840</f>
        <v>3472248850600.2</v>
      </c>
      <c r="N840" s="32" t="n">
        <f aca="false">HLOOKUP(ROUND(AVERAGE(M828:M839)/10^6,0),Assumption!$B$2:$E$3,2,1)*MAX((AVERAGE(M828:M839)-250*10^6),0)</f>
        <v>19382996679.5778</v>
      </c>
      <c r="O840" s="31" t="n">
        <f aca="false">M840+N840</f>
        <v>3491631847279.78</v>
      </c>
      <c r="P840" s="31" t="n">
        <f aca="false">IF(A840=1,SA,MAX(0,SA-M839))</f>
        <v>0</v>
      </c>
      <c r="S840" s="2" t="n">
        <v>0</v>
      </c>
      <c r="T840" s="2" t="n">
        <v>0</v>
      </c>
      <c r="U840" s="2" t="n">
        <v>1</v>
      </c>
      <c r="V840" s="33" t="n">
        <v>1</v>
      </c>
    </row>
    <row r="841" customFormat="false" ht="15.75" hidden="false" customHeight="true" outlineLevel="0" collapsed="false">
      <c r="A841" s="2" t="n">
        <v>839</v>
      </c>
      <c r="B841" s="2" t="n">
        <v>70</v>
      </c>
      <c r="C841" s="2" t="n">
        <f aca="false">A841-(B841-1)*12</f>
        <v>11</v>
      </c>
      <c r="D841" s="2" t="n">
        <f aca="false">'thong tin khach hang'!$B$4+B841-1</f>
        <v>71</v>
      </c>
      <c r="E841" s="31" t="n">
        <f aca="false">IF(A841=1,0,O840)</f>
        <v>3491631847279.78</v>
      </c>
      <c r="F841" s="2" t="n">
        <f aca="true">TP*VLOOKUP('thong tin khach hang'!$E$10,$X$2:$Z$5,3,0)*OFFSET($S841,0,VLOOKUP('thong tin khach hang'!$E$10,$X$2:$Z$5,2,0))</f>
        <v>0</v>
      </c>
      <c r="G841" s="2" t="n">
        <f aca="true">EP*VLOOKUP('thong tin khach hang'!$E$10,$X$2:$Z$5,3,0)*OFFSET($S841,0,VLOOKUP('thong tin khach hang'!$E$10,$X$2:$Z$5,2,0))</f>
        <v>0</v>
      </c>
      <c r="H841" s="2" t="n">
        <f aca="false">F841*HLOOKUP(B841,Assumption!$A$10:$G$12,2,1)+G841*HLOOKUP(B841,Assumption!$A$10:$G$12,3,1)</f>
        <v>0</v>
      </c>
      <c r="I841" s="2" t="n">
        <f aca="false">F841+G841-H841</f>
        <v>0</v>
      </c>
      <c r="J841" s="32" t="n">
        <f aca="false">VLOOKUP(D841,Assumption!$O$3:$Q$103,IF('thong tin khach hang'!$B$3="Nam",2,3),0)/12*P841</f>
        <v>0</v>
      </c>
      <c r="K841" s="2" t="n">
        <v>20000</v>
      </c>
      <c r="L841" s="31" t="n">
        <f aca="false">ROUND($L$1*(E841+I841-J841-K841),0)</f>
        <v>19742193991</v>
      </c>
      <c r="M841" s="31" t="n">
        <f aca="false">E841+I841-J841-K841+L841</f>
        <v>3511374021270.78</v>
      </c>
      <c r="N841" s="32" t="n">
        <f aca="false">HLOOKUP(ROUND(AVERAGE(M829:M840)/10^6,0),Assumption!$B$2:$E$3,2,1)*MAX((AVERAGE(M829:M840)-250*10^6),0)</f>
        <v>19601448656.4494</v>
      </c>
      <c r="O841" s="31" t="n">
        <f aca="false">M841+N841</f>
        <v>3530975469927.23</v>
      </c>
      <c r="P841" s="31" t="n">
        <f aca="false">IF(A841=1,SA,MAX(0,SA-M840))</f>
        <v>0</v>
      </c>
      <c r="S841" s="2" t="n">
        <v>0</v>
      </c>
      <c r="T841" s="2" t="n">
        <v>0</v>
      </c>
      <c r="U841" s="2" t="n">
        <v>0</v>
      </c>
      <c r="V841" s="33" t="n">
        <v>1</v>
      </c>
    </row>
    <row r="842" customFormat="false" ht="15.75" hidden="false" customHeight="true" outlineLevel="0" collapsed="false">
      <c r="A842" s="2" t="n">
        <v>840</v>
      </c>
      <c r="B842" s="2" t="n">
        <v>70</v>
      </c>
      <c r="C842" s="2" t="n">
        <f aca="false">A842-(B842-1)*12</f>
        <v>12</v>
      </c>
      <c r="D842" s="2" t="n">
        <f aca="false">'thong tin khach hang'!$B$4+B842-1</f>
        <v>71</v>
      </c>
      <c r="E842" s="31" t="n">
        <f aca="false">IF(A842=1,0,O841)</f>
        <v>3530975469927.23</v>
      </c>
      <c r="F842" s="2" t="n">
        <f aca="true">TP*VLOOKUP('thong tin khach hang'!$E$10,$X$2:$Z$5,3,0)*OFFSET($S842,0,VLOOKUP('thong tin khach hang'!$E$10,$X$2:$Z$5,2,0))</f>
        <v>0</v>
      </c>
      <c r="G842" s="2" t="n">
        <f aca="true">EP*VLOOKUP('thong tin khach hang'!$E$10,$X$2:$Z$5,3,0)*OFFSET($S842,0,VLOOKUP('thong tin khach hang'!$E$10,$X$2:$Z$5,2,0))</f>
        <v>0</v>
      </c>
      <c r="H842" s="2" t="n">
        <f aca="false">F842*HLOOKUP(B842,Assumption!$A$10:$G$12,2,1)+G842*HLOOKUP(B842,Assumption!$A$10:$G$12,3,1)</f>
        <v>0</v>
      </c>
      <c r="I842" s="2" t="n">
        <f aca="false">F842+G842-H842</f>
        <v>0</v>
      </c>
      <c r="J842" s="32" t="n">
        <f aca="false">VLOOKUP(D842,Assumption!$O$3:$Q$103,IF('thong tin khach hang'!$B$3="Nam",2,3),0)/12*P842</f>
        <v>0</v>
      </c>
      <c r="K842" s="2" t="n">
        <v>20000</v>
      </c>
      <c r="L842" s="31" t="n">
        <f aca="false">ROUND($L$1*(E842+I842-J842-K842),0)</f>
        <v>19964648553</v>
      </c>
      <c r="M842" s="31" t="n">
        <f aca="false">E842+I842-J842-K842+L842</f>
        <v>3550940098480.23</v>
      </c>
      <c r="N842" s="32" t="n">
        <f aca="false">HLOOKUP(ROUND(AVERAGE(M830:M841)/10^6,0),Assumption!$B$2:$E$3,2,1)*MAX((AVERAGE(M830:M841)-250*10^6),0)</f>
        <v>19822362239.8035</v>
      </c>
      <c r="O842" s="31" t="n">
        <f aca="false">M842+N842</f>
        <v>3570762460720.03</v>
      </c>
      <c r="P842" s="31" t="n">
        <f aca="false">IF(A842=1,SA,MAX(0,SA-M841))</f>
        <v>0</v>
      </c>
      <c r="S842" s="2" t="n">
        <v>0</v>
      </c>
      <c r="T842" s="2" t="n">
        <v>0</v>
      </c>
      <c r="U842" s="2" t="n">
        <v>0</v>
      </c>
      <c r="V842" s="33" t="n">
        <v>1</v>
      </c>
    </row>
    <row r="843" customFormat="false" ht="15.75" hidden="false" customHeight="true" outlineLevel="0" collapsed="false">
      <c r="A843" s="2" t="n">
        <v>841</v>
      </c>
      <c r="B843" s="2" t="n">
        <v>71</v>
      </c>
      <c r="C843" s="2" t="n">
        <f aca="false">A843-(B843-1)*12</f>
        <v>1</v>
      </c>
      <c r="D843" s="2" t="n">
        <f aca="false">'thong tin khach hang'!$B$4+B843-1</f>
        <v>72</v>
      </c>
      <c r="E843" s="31" t="n">
        <f aca="false">IF(A843=1,0,O842)</f>
        <v>3570762460720.03</v>
      </c>
      <c r="F843" s="2" t="n">
        <f aca="true">TP*VLOOKUP('thong tin khach hang'!$E$10,$X$2:$Z$5,3,0)*OFFSET($S843,0,VLOOKUP('thong tin khach hang'!$E$10,$X$2:$Z$5,2,0))</f>
        <v>30000000</v>
      </c>
      <c r="G843" s="2" t="n">
        <f aca="true">EP*VLOOKUP('thong tin khach hang'!$E$10,$X$2:$Z$5,3,0)*OFFSET($S843,0,VLOOKUP('thong tin khach hang'!$E$10,$X$2:$Z$5,2,0))</f>
        <v>30000000</v>
      </c>
      <c r="H843" s="2" t="n">
        <f aca="false">F843*HLOOKUP(B843,Assumption!$A$10:$G$12,2,1)+G843*HLOOKUP(B843,Assumption!$A$10:$G$12,3,1)</f>
        <v>1500000</v>
      </c>
      <c r="I843" s="2" t="n">
        <f aca="false">F843+G843-H843</f>
        <v>58500000</v>
      </c>
      <c r="J843" s="32" t="n">
        <f aca="false">VLOOKUP(D843,Assumption!$O$3:$Q$103,IF('thong tin khach hang'!$B$3="Nam",2,3),0)/12*P843</f>
        <v>0</v>
      </c>
      <c r="K843" s="2" t="n">
        <v>20000</v>
      </c>
      <c r="L843" s="31" t="n">
        <f aca="false">ROUND($L$1*(E843+I843-J843-K843),0)</f>
        <v>20189940751</v>
      </c>
      <c r="M843" s="31" t="n">
        <f aca="false">E843+I843-J843-K843+L843</f>
        <v>3591010881471.03</v>
      </c>
      <c r="N843" s="32" t="n">
        <f aca="false">HLOOKUP(ROUND(AVERAGE(M831:M842)/10^6,0),Assumption!$B$2:$E$3,2,1)*MAX((AVERAGE(M831:M842)-250*10^6),0)</f>
        <v>20045765168.0312</v>
      </c>
      <c r="O843" s="31" t="n">
        <f aca="false">M843+N843</f>
        <v>3611056646639.07</v>
      </c>
      <c r="P843" s="31" t="n">
        <f aca="false">IF(A843=1,SA,MAX(0,SA-M842))</f>
        <v>0</v>
      </c>
      <c r="S843" s="2" t="n">
        <v>1</v>
      </c>
      <c r="T843" s="2" t="n">
        <v>1</v>
      </c>
      <c r="U843" s="2" t="n">
        <v>1</v>
      </c>
      <c r="V843" s="33" t="n">
        <v>1</v>
      </c>
    </row>
    <row r="844" customFormat="false" ht="15.75" hidden="false" customHeight="true" outlineLevel="0" collapsed="false">
      <c r="A844" s="2" t="n">
        <v>842</v>
      </c>
      <c r="B844" s="2" t="n">
        <v>71</v>
      </c>
      <c r="C844" s="2" t="n">
        <f aca="false">A844-(B844-1)*12</f>
        <v>2</v>
      </c>
      <c r="D844" s="2" t="n">
        <f aca="false">'thong tin khach hang'!$B$4+B844-1</f>
        <v>72</v>
      </c>
      <c r="E844" s="31" t="n">
        <f aca="false">IF(A844=1,0,O843)</f>
        <v>3611056646639.07</v>
      </c>
      <c r="F844" s="2" t="n">
        <f aca="true">TP*VLOOKUP('thong tin khach hang'!$E$10,$X$2:$Z$5,3,0)*OFFSET($S844,0,VLOOKUP('thong tin khach hang'!$E$10,$X$2:$Z$5,2,0))</f>
        <v>0</v>
      </c>
      <c r="G844" s="2" t="n">
        <f aca="true">EP*VLOOKUP('thong tin khach hang'!$E$10,$X$2:$Z$5,3,0)*OFFSET($S844,0,VLOOKUP('thong tin khach hang'!$E$10,$X$2:$Z$5,2,0))</f>
        <v>0</v>
      </c>
      <c r="H844" s="2" t="n">
        <f aca="false">F844*HLOOKUP(B844,Assumption!$A$10:$G$12,2,1)+G844*HLOOKUP(B844,Assumption!$A$10:$G$12,3,1)</f>
        <v>0</v>
      </c>
      <c r="I844" s="2" t="n">
        <f aca="false">F844+G844-H844</f>
        <v>0</v>
      </c>
      <c r="J844" s="32" t="n">
        <f aca="false">VLOOKUP(D844,Assumption!$O$3:$Q$103,IF('thong tin khach hang'!$B$3="Nam",2,3),0)/12*P844</f>
        <v>0</v>
      </c>
      <c r="K844" s="2" t="n">
        <v>20000</v>
      </c>
      <c r="L844" s="31" t="n">
        <f aca="false">ROUND($L$1*(E844+I844-J844-K844),0)</f>
        <v>20417439169</v>
      </c>
      <c r="M844" s="31" t="n">
        <f aca="false">E844+I844-J844-K844+L844</f>
        <v>3631474065808.07</v>
      </c>
      <c r="N844" s="32" t="n">
        <f aca="false">HLOOKUP(ROUND(AVERAGE(M832:M843)/10^6,0),Assumption!$B$2:$E$3,2,1)*MAX((AVERAGE(M832:M843)-250*10^6),0)</f>
        <v>20271685492.0916</v>
      </c>
      <c r="O844" s="31" t="n">
        <f aca="false">M844+N844</f>
        <v>3651745751300.16</v>
      </c>
      <c r="P844" s="31" t="n">
        <f aca="false">IF(A844=1,SA,MAX(0,SA-M843))</f>
        <v>0</v>
      </c>
      <c r="S844" s="2" t="n">
        <v>0</v>
      </c>
      <c r="T844" s="2" t="n">
        <v>0</v>
      </c>
      <c r="U844" s="2" t="n">
        <v>0</v>
      </c>
      <c r="V844" s="33" t="n">
        <v>1</v>
      </c>
    </row>
    <row r="845" customFormat="false" ht="15.75" hidden="false" customHeight="true" outlineLevel="0" collapsed="false">
      <c r="A845" s="2" t="n">
        <v>843</v>
      </c>
      <c r="B845" s="2" t="n">
        <v>71</v>
      </c>
      <c r="C845" s="2" t="n">
        <f aca="false">A845-(B845-1)*12</f>
        <v>3</v>
      </c>
      <c r="D845" s="2" t="n">
        <f aca="false">'thong tin khach hang'!$B$4+B845-1</f>
        <v>72</v>
      </c>
      <c r="E845" s="31" t="n">
        <f aca="false">IF(A845=1,0,O844)</f>
        <v>3651745751300.16</v>
      </c>
      <c r="F845" s="2" t="n">
        <f aca="true">TP*VLOOKUP('thong tin khach hang'!$E$10,$X$2:$Z$5,3,0)*OFFSET($S845,0,VLOOKUP('thong tin khach hang'!$E$10,$X$2:$Z$5,2,0))</f>
        <v>0</v>
      </c>
      <c r="G845" s="2" t="n">
        <f aca="true">EP*VLOOKUP('thong tin khach hang'!$E$10,$X$2:$Z$5,3,0)*OFFSET($S845,0,VLOOKUP('thong tin khach hang'!$E$10,$X$2:$Z$5,2,0))</f>
        <v>0</v>
      </c>
      <c r="H845" s="2" t="n">
        <f aca="false">F845*HLOOKUP(B845,Assumption!$A$10:$G$12,2,1)+G845*HLOOKUP(B845,Assumption!$A$10:$G$12,3,1)</f>
        <v>0</v>
      </c>
      <c r="I845" s="2" t="n">
        <f aca="false">F845+G845-H845</f>
        <v>0</v>
      </c>
      <c r="J845" s="32" t="n">
        <f aca="false">VLOOKUP(D845,Assumption!$O$3:$Q$103,IF('thong tin khach hang'!$B$3="Nam",2,3),0)/12*P845</f>
        <v>0</v>
      </c>
      <c r="K845" s="2" t="n">
        <v>20000</v>
      </c>
      <c r="L845" s="31" t="n">
        <f aca="false">ROUND($L$1*(E845+I845-J845-K845),0)</f>
        <v>20647501283</v>
      </c>
      <c r="M845" s="31" t="n">
        <f aca="false">E845+I845-J845-K845+L845</f>
        <v>3672393232583.16</v>
      </c>
      <c r="N845" s="32" t="n">
        <f aca="false">HLOOKUP(ROUND(AVERAGE(M833:M844)/10^6,0),Assumption!$B$2:$E$3,2,1)*MAX((AVERAGE(M833:M844)-250*10^6),0)</f>
        <v>20500151579.0335</v>
      </c>
      <c r="O845" s="31" t="n">
        <f aca="false">M845+N845</f>
        <v>3692893384162.19</v>
      </c>
      <c r="P845" s="31" t="n">
        <f aca="false">IF(A845=1,SA,MAX(0,SA-M844))</f>
        <v>0</v>
      </c>
      <c r="S845" s="2" t="n">
        <v>0</v>
      </c>
      <c r="T845" s="2" t="n">
        <v>0</v>
      </c>
      <c r="U845" s="2" t="n">
        <v>0</v>
      </c>
      <c r="V845" s="33" t="n">
        <v>1</v>
      </c>
    </row>
    <row r="846" customFormat="false" ht="15.75" hidden="false" customHeight="true" outlineLevel="0" collapsed="false">
      <c r="A846" s="2" t="n">
        <v>844</v>
      </c>
      <c r="B846" s="2" t="n">
        <v>71</v>
      </c>
      <c r="C846" s="2" t="n">
        <f aca="false">A846-(B846-1)*12</f>
        <v>4</v>
      </c>
      <c r="D846" s="2" t="n">
        <f aca="false">'thong tin khach hang'!$B$4+B846-1</f>
        <v>72</v>
      </c>
      <c r="E846" s="31" t="n">
        <f aca="false">IF(A846=1,0,O845)</f>
        <v>3692893384162.19</v>
      </c>
      <c r="F846" s="2" t="n">
        <f aca="true">TP*VLOOKUP('thong tin khach hang'!$E$10,$X$2:$Z$5,3,0)*OFFSET($S846,0,VLOOKUP('thong tin khach hang'!$E$10,$X$2:$Z$5,2,0))</f>
        <v>0</v>
      </c>
      <c r="G846" s="2" t="n">
        <f aca="true">EP*VLOOKUP('thong tin khach hang'!$E$10,$X$2:$Z$5,3,0)*OFFSET($S846,0,VLOOKUP('thong tin khach hang'!$E$10,$X$2:$Z$5,2,0))</f>
        <v>0</v>
      </c>
      <c r="H846" s="2" t="n">
        <f aca="false">F846*HLOOKUP(B846,Assumption!$A$10:$G$12,2,1)+G846*HLOOKUP(B846,Assumption!$A$10:$G$12,3,1)</f>
        <v>0</v>
      </c>
      <c r="I846" s="2" t="n">
        <f aca="false">F846+G846-H846</f>
        <v>0</v>
      </c>
      <c r="J846" s="32" t="n">
        <f aca="false">VLOOKUP(D846,Assumption!$O$3:$Q$103,IF('thong tin khach hang'!$B$3="Nam",2,3),0)/12*P846</f>
        <v>0</v>
      </c>
      <c r="K846" s="2" t="n">
        <v>20000</v>
      </c>
      <c r="L846" s="31" t="n">
        <f aca="false">ROUND($L$1*(E846+I846-J846-K846),0)</f>
        <v>20880155981</v>
      </c>
      <c r="M846" s="31" t="n">
        <f aca="false">E846+I846-J846-K846+L846</f>
        <v>3713773520143.19</v>
      </c>
      <c r="N846" s="32" t="n">
        <f aca="false">HLOOKUP(ROUND(AVERAGE(M834:M845)/10^6,0),Assumption!$B$2:$E$3,2,1)*MAX((AVERAGE(M834:M845)-250*10^6),0)</f>
        <v>20731192115.5577</v>
      </c>
      <c r="O846" s="31" t="n">
        <f aca="false">M846+N846</f>
        <v>3734504712258.75</v>
      </c>
      <c r="P846" s="31" t="n">
        <f aca="false">IF(A846=1,SA,MAX(0,SA-M845))</f>
        <v>0</v>
      </c>
      <c r="S846" s="2" t="n">
        <v>0</v>
      </c>
      <c r="T846" s="2" t="n">
        <v>0</v>
      </c>
      <c r="U846" s="2" t="n">
        <v>1</v>
      </c>
      <c r="V846" s="33" t="n">
        <v>1</v>
      </c>
    </row>
    <row r="847" customFormat="false" ht="15.75" hidden="false" customHeight="true" outlineLevel="0" collapsed="false">
      <c r="A847" s="2" t="n">
        <v>845</v>
      </c>
      <c r="B847" s="2" t="n">
        <v>71</v>
      </c>
      <c r="C847" s="2" t="n">
        <f aca="false">A847-(B847-1)*12</f>
        <v>5</v>
      </c>
      <c r="D847" s="2" t="n">
        <f aca="false">'thong tin khach hang'!$B$4+B847-1</f>
        <v>72</v>
      </c>
      <c r="E847" s="31" t="n">
        <f aca="false">IF(A847=1,0,O846)</f>
        <v>3734504712258.75</v>
      </c>
      <c r="F847" s="2" t="n">
        <f aca="true">TP*VLOOKUP('thong tin khach hang'!$E$10,$X$2:$Z$5,3,0)*OFFSET($S847,0,VLOOKUP('thong tin khach hang'!$E$10,$X$2:$Z$5,2,0))</f>
        <v>0</v>
      </c>
      <c r="G847" s="2" t="n">
        <f aca="true">EP*VLOOKUP('thong tin khach hang'!$E$10,$X$2:$Z$5,3,0)*OFFSET($S847,0,VLOOKUP('thong tin khach hang'!$E$10,$X$2:$Z$5,2,0))</f>
        <v>0</v>
      </c>
      <c r="H847" s="2" t="n">
        <f aca="false">F847*HLOOKUP(B847,Assumption!$A$10:$G$12,2,1)+G847*HLOOKUP(B847,Assumption!$A$10:$G$12,3,1)</f>
        <v>0</v>
      </c>
      <c r="I847" s="2" t="n">
        <f aca="false">F847+G847-H847</f>
        <v>0</v>
      </c>
      <c r="J847" s="32" t="n">
        <f aca="false">VLOOKUP(D847,Assumption!$O$3:$Q$103,IF('thong tin khach hang'!$B$3="Nam",2,3),0)/12*P847</f>
        <v>0</v>
      </c>
      <c r="K847" s="2" t="n">
        <v>20000</v>
      </c>
      <c r="L847" s="31" t="n">
        <f aca="false">ROUND($L$1*(E847+I847-J847-K847),0)</f>
        <v>21115432480</v>
      </c>
      <c r="M847" s="31" t="n">
        <f aca="false">E847+I847-J847-K847+L847</f>
        <v>3755620124738.75</v>
      </c>
      <c r="N847" s="32" t="n">
        <f aca="false">HLOOKUP(ROUND(AVERAGE(M835:M846)/10^6,0),Assumption!$B$2:$E$3,2,1)*MAX((AVERAGE(M835:M846)-250*10^6),0)</f>
        <v>20964836111.6179</v>
      </c>
      <c r="O847" s="31" t="n">
        <f aca="false">M847+N847</f>
        <v>3776584960850.37</v>
      </c>
      <c r="P847" s="31" t="n">
        <f aca="false">IF(A847=1,SA,MAX(0,SA-M846))</f>
        <v>0</v>
      </c>
      <c r="S847" s="2" t="n">
        <v>0</v>
      </c>
      <c r="T847" s="2" t="n">
        <v>0</v>
      </c>
      <c r="U847" s="2" t="n">
        <v>0</v>
      </c>
      <c r="V847" s="33" t="n">
        <v>1</v>
      </c>
    </row>
    <row r="848" customFormat="false" ht="15.75" hidden="false" customHeight="true" outlineLevel="0" collapsed="false">
      <c r="A848" s="2" t="n">
        <v>846</v>
      </c>
      <c r="B848" s="2" t="n">
        <v>71</v>
      </c>
      <c r="C848" s="2" t="n">
        <f aca="false">A848-(B848-1)*12</f>
        <v>6</v>
      </c>
      <c r="D848" s="2" t="n">
        <f aca="false">'thong tin khach hang'!$B$4+B848-1</f>
        <v>72</v>
      </c>
      <c r="E848" s="31" t="n">
        <f aca="false">IF(A848=1,0,O847)</f>
        <v>3776584960850.37</v>
      </c>
      <c r="F848" s="2" t="n">
        <f aca="true">TP*VLOOKUP('thong tin khach hang'!$E$10,$X$2:$Z$5,3,0)*OFFSET($S848,0,VLOOKUP('thong tin khach hang'!$E$10,$X$2:$Z$5,2,0))</f>
        <v>0</v>
      </c>
      <c r="G848" s="2" t="n">
        <f aca="true">EP*VLOOKUP('thong tin khach hang'!$E$10,$X$2:$Z$5,3,0)*OFFSET($S848,0,VLOOKUP('thong tin khach hang'!$E$10,$X$2:$Z$5,2,0))</f>
        <v>0</v>
      </c>
      <c r="H848" s="2" t="n">
        <f aca="false">F848*HLOOKUP(B848,Assumption!$A$10:$G$12,2,1)+G848*HLOOKUP(B848,Assumption!$A$10:$G$12,3,1)</f>
        <v>0</v>
      </c>
      <c r="I848" s="2" t="n">
        <f aca="false">F848+G848-H848</f>
        <v>0</v>
      </c>
      <c r="J848" s="32" t="n">
        <f aca="false">VLOOKUP(D848,Assumption!$O$3:$Q$103,IF('thong tin khach hang'!$B$3="Nam",2,3),0)/12*P848</f>
        <v>0</v>
      </c>
      <c r="K848" s="2" t="n">
        <v>20000</v>
      </c>
      <c r="L848" s="31" t="n">
        <f aca="false">ROUND($L$1*(E848+I848-J848-K848),0)</f>
        <v>21353360323</v>
      </c>
      <c r="M848" s="31" t="n">
        <f aca="false">E848+I848-J848-K848+L848</f>
        <v>3797938301173.37</v>
      </c>
      <c r="N848" s="32" t="n">
        <f aca="false">HLOOKUP(ROUND(AVERAGE(M836:M847)/10^6,0),Assumption!$B$2:$E$3,2,1)*MAX((AVERAGE(M836:M847)-250*10^6),0)</f>
        <v>21201112904.0642</v>
      </c>
      <c r="O848" s="31" t="n">
        <f aca="false">M848+N848</f>
        <v>3819139414077.43</v>
      </c>
      <c r="P848" s="31" t="n">
        <f aca="false">IF(A848=1,SA,MAX(0,SA-M847))</f>
        <v>0</v>
      </c>
      <c r="S848" s="2" t="n">
        <v>0</v>
      </c>
      <c r="T848" s="2" t="n">
        <v>0</v>
      </c>
      <c r="U848" s="2" t="n">
        <v>0</v>
      </c>
      <c r="V848" s="33" t="n">
        <v>1</v>
      </c>
    </row>
    <row r="849" customFormat="false" ht="15.75" hidden="false" customHeight="true" outlineLevel="0" collapsed="false">
      <c r="A849" s="2" t="n">
        <v>847</v>
      </c>
      <c r="B849" s="2" t="n">
        <v>71</v>
      </c>
      <c r="C849" s="2" t="n">
        <f aca="false">A849-(B849-1)*12</f>
        <v>7</v>
      </c>
      <c r="D849" s="2" t="n">
        <f aca="false">'thong tin khach hang'!$B$4+B849-1</f>
        <v>72</v>
      </c>
      <c r="E849" s="31" t="n">
        <f aca="false">IF(A849=1,0,O848)</f>
        <v>3819139414077.43</v>
      </c>
      <c r="F849" s="2" t="n">
        <f aca="true">TP*VLOOKUP('thong tin khach hang'!$E$10,$X$2:$Z$5,3,0)*OFFSET($S849,0,VLOOKUP('thong tin khach hang'!$E$10,$X$2:$Z$5,2,0))</f>
        <v>0</v>
      </c>
      <c r="G849" s="2" t="n">
        <f aca="true">EP*VLOOKUP('thong tin khach hang'!$E$10,$X$2:$Z$5,3,0)*OFFSET($S849,0,VLOOKUP('thong tin khach hang'!$E$10,$X$2:$Z$5,2,0))</f>
        <v>0</v>
      </c>
      <c r="H849" s="2" t="n">
        <f aca="false">F849*HLOOKUP(B849,Assumption!$A$10:$G$12,2,1)+G849*HLOOKUP(B849,Assumption!$A$10:$G$12,3,1)</f>
        <v>0</v>
      </c>
      <c r="I849" s="2" t="n">
        <f aca="false">F849+G849-H849</f>
        <v>0</v>
      </c>
      <c r="J849" s="32" t="n">
        <f aca="false">VLOOKUP(D849,Assumption!$O$3:$Q$103,IF('thong tin khach hang'!$B$3="Nam",2,3),0)/12*P849</f>
        <v>0</v>
      </c>
      <c r="K849" s="2" t="n">
        <v>20000</v>
      </c>
      <c r="L849" s="31" t="n">
        <f aca="false">ROUND($L$1*(E849+I849-J849-K849),0)</f>
        <v>21593969389</v>
      </c>
      <c r="M849" s="31" t="n">
        <f aca="false">E849+I849-J849-K849+L849</f>
        <v>3840733363466.43</v>
      </c>
      <c r="N849" s="32" t="n">
        <f aca="false">HLOOKUP(ROUND(AVERAGE(M837:M848)/10^6,0),Assumption!$B$2:$E$3,2,1)*MAX((AVERAGE(M837:M848)-250*10^6),0)</f>
        <v>21440052160.3259</v>
      </c>
      <c r="O849" s="31" t="n">
        <f aca="false">M849+N849</f>
        <v>3862173415626.76</v>
      </c>
      <c r="P849" s="31" t="n">
        <f aca="false">IF(A849=1,SA,MAX(0,SA-M848))</f>
        <v>0</v>
      </c>
      <c r="S849" s="2" t="n">
        <v>0</v>
      </c>
      <c r="T849" s="2" t="n">
        <v>1</v>
      </c>
      <c r="U849" s="2" t="n">
        <v>1</v>
      </c>
      <c r="V849" s="33" t="n">
        <v>1</v>
      </c>
    </row>
    <row r="850" customFormat="false" ht="15.75" hidden="false" customHeight="true" outlineLevel="0" collapsed="false">
      <c r="A850" s="2" t="n">
        <v>848</v>
      </c>
      <c r="B850" s="2" t="n">
        <v>71</v>
      </c>
      <c r="C850" s="2" t="n">
        <f aca="false">A850-(B850-1)*12</f>
        <v>8</v>
      </c>
      <c r="D850" s="2" t="n">
        <f aca="false">'thong tin khach hang'!$B$4+B850-1</f>
        <v>72</v>
      </c>
      <c r="E850" s="31" t="n">
        <f aca="false">IF(A850=1,0,O849)</f>
        <v>3862173415626.76</v>
      </c>
      <c r="F850" s="2" t="n">
        <f aca="true">TP*VLOOKUP('thong tin khach hang'!$E$10,$X$2:$Z$5,3,0)*OFFSET($S850,0,VLOOKUP('thong tin khach hang'!$E$10,$X$2:$Z$5,2,0))</f>
        <v>0</v>
      </c>
      <c r="G850" s="2" t="n">
        <f aca="true">EP*VLOOKUP('thong tin khach hang'!$E$10,$X$2:$Z$5,3,0)*OFFSET($S850,0,VLOOKUP('thong tin khach hang'!$E$10,$X$2:$Z$5,2,0))</f>
        <v>0</v>
      </c>
      <c r="H850" s="2" t="n">
        <f aca="false">F850*HLOOKUP(B850,Assumption!$A$10:$G$12,2,1)+G850*HLOOKUP(B850,Assumption!$A$10:$G$12,3,1)</f>
        <v>0</v>
      </c>
      <c r="I850" s="2" t="n">
        <f aca="false">F850+G850-H850</f>
        <v>0</v>
      </c>
      <c r="J850" s="32" t="n">
        <f aca="false">VLOOKUP(D850,Assumption!$O$3:$Q$103,IF('thong tin khach hang'!$B$3="Nam",2,3),0)/12*P850</f>
        <v>0</v>
      </c>
      <c r="K850" s="2" t="n">
        <v>20000</v>
      </c>
      <c r="L850" s="31" t="n">
        <f aca="false">ROUND($L$1*(E850+I850-J850-K850),0)</f>
        <v>21837289890</v>
      </c>
      <c r="M850" s="31" t="n">
        <f aca="false">E850+I850-J850-K850+L850</f>
        <v>3884010685516.76</v>
      </c>
      <c r="N850" s="32" t="n">
        <f aca="false">HLOOKUP(ROUND(AVERAGE(M838:M849)/10^6,0),Assumption!$B$2:$E$3,2,1)*MAX((AVERAGE(M838:M849)-250*10^6),0)</f>
        <v>21681683882.1376</v>
      </c>
      <c r="O850" s="31" t="n">
        <f aca="false">M850+N850</f>
        <v>3905692369398.89</v>
      </c>
      <c r="P850" s="31" t="n">
        <f aca="false">IF(A850=1,SA,MAX(0,SA-M849))</f>
        <v>0</v>
      </c>
      <c r="S850" s="2" t="n">
        <v>0</v>
      </c>
      <c r="T850" s="2" t="n">
        <v>0</v>
      </c>
      <c r="U850" s="2" t="n">
        <v>0</v>
      </c>
      <c r="V850" s="33" t="n">
        <v>1</v>
      </c>
    </row>
    <row r="851" customFormat="false" ht="15.75" hidden="false" customHeight="true" outlineLevel="0" collapsed="false">
      <c r="A851" s="2" t="n">
        <v>849</v>
      </c>
      <c r="B851" s="2" t="n">
        <v>71</v>
      </c>
      <c r="C851" s="2" t="n">
        <f aca="false">A851-(B851-1)*12</f>
        <v>9</v>
      </c>
      <c r="D851" s="2" t="n">
        <f aca="false">'thong tin khach hang'!$B$4+B851-1</f>
        <v>72</v>
      </c>
      <c r="E851" s="31" t="n">
        <f aca="false">IF(A851=1,0,O850)</f>
        <v>3905692369398.89</v>
      </c>
      <c r="F851" s="2" t="n">
        <f aca="true">TP*VLOOKUP('thong tin khach hang'!$E$10,$X$2:$Z$5,3,0)*OFFSET($S851,0,VLOOKUP('thong tin khach hang'!$E$10,$X$2:$Z$5,2,0))</f>
        <v>0</v>
      </c>
      <c r="G851" s="2" t="n">
        <f aca="true">EP*VLOOKUP('thong tin khach hang'!$E$10,$X$2:$Z$5,3,0)*OFFSET($S851,0,VLOOKUP('thong tin khach hang'!$E$10,$X$2:$Z$5,2,0))</f>
        <v>0</v>
      </c>
      <c r="H851" s="2" t="n">
        <f aca="false">F851*HLOOKUP(B851,Assumption!$A$10:$G$12,2,1)+G851*HLOOKUP(B851,Assumption!$A$10:$G$12,3,1)</f>
        <v>0</v>
      </c>
      <c r="I851" s="2" t="n">
        <f aca="false">F851+G851-H851</f>
        <v>0</v>
      </c>
      <c r="J851" s="32" t="n">
        <f aca="false">VLOOKUP(D851,Assumption!$O$3:$Q$103,IF('thong tin khach hang'!$B$3="Nam",2,3),0)/12*P851</f>
        <v>0</v>
      </c>
      <c r="K851" s="2" t="n">
        <v>20000</v>
      </c>
      <c r="L851" s="31" t="n">
        <f aca="false">ROUND($L$1*(E851+I851-J851-K851),0)</f>
        <v>22083352382</v>
      </c>
      <c r="M851" s="31" t="n">
        <f aca="false">E851+I851-J851-K851+L851</f>
        <v>3927775701780.89</v>
      </c>
      <c r="N851" s="32" t="n">
        <f aca="false">HLOOKUP(ROUND(AVERAGE(M839:M850)/10^6,0),Assumption!$B$2:$E$3,2,1)*MAX((AVERAGE(M839:M850)-250*10^6),0)</f>
        <v>21926038409.3051</v>
      </c>
      <c r="O851" s="31" t="n">
        <f aca="false">M851+N851</f>
        <v>3949701740190.2</v>
      </c>
      <c r="P851" s="31" t="n">
        <f aca="false">IF(A851=1,SA,MAX(0,SA-M850))</f>
        <v>0</v>
      </c>
      <c r="S851" s="2" t="n">
        <v>0</v>
      </c>
      <c r="T851" s="2" t="n">
        <v>0</v>
      </c>
      <c r="U851" s="2" t="n">
        <v>0</v>
      </c>
      <c r="V851" s="33" t="n">
        <v>1</v>
      </c>
    </row>
    <row r="852" customFormat="false" ht="15.75" hidden="false" customHeight="true" outlineLevel="0" collapsed="false">
      <c r="A852" s="2" t="n">
        <v>850</v>
      </c>
      <c r="B852" s="2" t="n">
        <v>71</v>
      </c>
      <c r="C852" s="2" t="n">
        <f aca="false">A852-(B852-1)*12</f>
        <v>10</v>
      </c>
      <c r="D852" s="2" t="n">
        <f aca="false">'thong tin khach hang'!$B$4+B852-1</f>
        <v>72</v>
      </c>
      <c r="E852" s="31" t="n">
        <f aca="false">IF(A852=1,0,O851)</f>
        <v>3949701740190.2</v>
      </c>
      <c r="F852" s="2" t="n">
        <f aca="true">TP*VLOOKUP('thong tin khach hang'!$E$10,$X$2:$Z$5,3,0)*OFFSET($S852,0,VLOOKUP('thong tin khach hang'!$E$10,$X$2:$Z$5,2,0))</f>
        <v>0</v>
      </c>
      <c r="G852" s="2" t="n">
        <f aca="true">EP*VLOOKUP('thong tin khach hang'!$E$10,$X$2:$Z$5,3,0)*OFFSET($S852,0,VLOOKUP('thong tin khach hang'!$E$10,$X$2:$Z$5,2,0))</f>
        <v>0</v>
      </c>
      <c r="H852" s="2" t="n">
        <f aca="false">F852*HLOOKUP(B852,Assumption!$A$10:$G$12,2,1)+G852*HLOOKUP(B852,Assumption!$A$10:$G$12,3,1)</f>
        <v>0</v>
      </c>
      <c r="I852" s="2" t="n">
        <f aca="false">F852+G852-H852</f>
        <v>0</v>
      </c>
      <c r="J852" s="32" t="n">
        <f aca="false">VLOOKUP(D852,Assumption!$O$3:$Q$103,IF('thong tin khach hang'!$B$3="Nam",2,3),0)/12*P852</f>
        <v>0</v>
      </c>
      <c r="K852" s="2" t="n">
        <v>20000</v>
      </c>
      <c r="L852" s="31" t="n">
        <f aca="false">ROUND($L$1*(E852+I852-J852-K852),0)</f>
        <v>22332187763</v>
      </c>
      <c r="M852" s="31" t="n">
        <f aca="false">E852+I852-J852-K852+L852</f>
        <v>3972033907953.2</v>
      </c>
      <c r="N852" s="32" t="n">
        <f aca="false">HLOOKUP(ROUND(AVERAGE(M840:M851)/10^6,0),Assumption!$B$2:$E$3,2,1)*MAX((AVERAGE(M840:M851)-250*10^6),0)</f>
        <v>22173146423.5164</v>
      </c>
      <c r="O852" s="31" t="n">
        <f aca="false">M852+N852</f>
        <v>3994207054376.72</v>
      </c>
      <c r="P852" s="31" t="n">
        <f aca="false">IF(A852=1,SA,MAX(0,SA-M851))</f>
        <v>0</v>
      </c>
      <c r="S852" s="2" t="n">
        <v>0</v>
      </c>
      <c r="T852" s="2" t="n">
        <v>0</v>
      </c>
      <c r="U852" s="2" t="n">
        <v>1</v>
      </c>
      <c r="V852" s="33" t="n">
        <v>1</v>
      </c>
    </row>
    <row r="853" customFormat="false" ht="15.75" hidden="false" customHeight="true" outlineLevel="0" collapsed="false">
      <c r="A853" s="2" t="n">
        <v>851</v>
      </c>
      <c r="B853" s="2" t="n">
        <v>71</v>
      </c>
      <c r="C853" s="2" t="n">
        <f aca="false">A853-(B853-1)*12</f>
        <v>11</v>
      </c>
      <c r="D853" s="2" t="n">
        <f aca="false">'thong tin khach hang'!$B$4+B853-1</f>
        <v>72</v>
      </c>
      <c r="E853" s="31" t="n">
        <f aca="false">IF(A853=1,0,O852)</f>
        <v>3994207054376.72</v>
      </c>
      <c r="F853" s="2" t="n">
        <f aca="true">TP*VLOOKUP('thong tin khach hang'!$E$10,$X$2:$Z$5,3,0)*OFFSET($S853,0,VLOOKUP('thong tin khach hang'!$E$10,$X$2:$Z$5,2,0))</f>
        <v>0</v>
      </c>
      <c r="G853" s="2" t="n">
        <f aca="true">EP*VLOOKUP('thong tin khach hang'!$E$10,$X$2:$Z$5,3,0)*OFFSET($S853,0,VLOOKUP('thong tin khach hang'!$E$10,$X$2:$Z$5,2,0))</f>
        <v>0</v>
      </c>
      <c r="H853" s="2" t="n">
        <f aca="false">F853*HLOOKUP(B853,Assumption!$A$10:$G$12,2,1)+G853*HLOOKUP(B853,Assumption!$A$10:$G$12,3,1)</f>
        <v>0</v>
      </c>
      <c r="I853" s="2" t="n">
        <f aca="false">F853+G853-H853</f>
        <v>0</v>
      </c>
      <c r="J853" s="32" t="n">
        <f aca="false">VLOOKUP(D853,Assumption!$O$3:$Q$103,IF('thong tin khach hang'!$B$3="Nam",2,3),0)/12*P853</f>
        <v>0</v>
      </c>
      <c r="K853" s="2" t="n">
        <v>20000</v>
      </c>
      <c r="L853" s="31" t="n">
        <f aca="false">ROUND($L$1*(E853+I853-J853-K853),0)</f>
        <v>22583827280</v>
      </c>
      <c r="M853" s="31" t="n">
        <f aca="false">E853+I853-J853-K853+L853</f>
        <v>4016790861656.72</v>
      </c>
      <c r="N853" s="32" t="n">
        <f aca="false">HLOOKUP(ROUND(AVERAGE(M841:M852)/10^6,0),Assumption!$B$2:$E$3,2,1)*MAX((AVERAGE(M841:M852)-250*10^6),0)</f>
        <v>22423038952.1929</v>
      </c>
      <c r="O853" s="31" t="n">
        <f aca="false">M853+N853</f>
        <v>4039213900608.91</v>
      </c>
      <c r="P853" s="31" t="n">
        <f aca="false">IF(A853=1,SA,MAX(0,SA-M852))</f>
        <v>0</v>
      </c>
      <c r="S853" s="2" t="n">
        <v>0</v>
      </c>
      <c r="T853" s="2" t="n">
        <v>0</v>
      </c>
      <c r="U853" s="2" t="n">
        <v>0</v>
      </c>
      <c r="V853" s="33" t="n">
        <v>1</v>
      </c>
    </row>
    <row r="854" customFormat="false" ht="15.75" hidden="false" customHeight="true" outlineLevel="0" collapsed="false">
      <c r="A854" s="2" t="n">
        <v>852</v>
      </c>
      <c r="B854" s="2" t="n">
        <v>71</v>
      </c>
      <c r="C854" s="2" t="n">
        <f aca="false">A854-(B854-1)*12</f>
        <v>12</v>
      </c>
      <c r="D854" s="2" t="n">
        <f aca="false">'thong tin khach hang'!$B$4+B854-1</f>
        <v>72</v>
      </c>
      <c r="E854" s="31" t="n">
        <f aca="false">IF(A854=1,0,O853)</f>
        <v>4039213900608.91</v>
      </c>
      <c r="F854" s="2" t="n">
        <f aca="true">TP*VLOOKUP('thong tin khach hang'!$E$10,$X$2:$Z$5,3,0)*OFFSET($S854,0,VLOOKUP('thong tin khach hang'!$E$10,$X$2:$Z$5,2,0))</f>
        <v>0</v>
      </c>
      <c r="G854" s="2" t="n">
        <f aca="true">EP*VLOOKUP('thong tin khach hang'!$E$10,$X$2:$Z$5,3,0)*OFFSET($S854,0,VLOOKUP('thong tin khach hang'!$E$10,$X$2:$Z$5,2,0))</f>
        <v>0</v>
      </c>
      <c r="H854" s="2" t="n">
        <f aca="false">F854*HLOOKUP(B854,Assumption!$A$10:$G$12,2,1)+G854*HLOOKUP(B854,Assumption!$A$10:$G$12,3,1)</f>
        <v>0</v>
      </c>
      <c r="I854" s="2" t="n">
        <f aca="false">F854+G854-H854</f>
        <v>0</v>
      </c>
      <c r="J854" s="32" t="n">
        <f aca="false">VLOOKUP(D854,Assumption!$O$3:$Q$103,IF('thong tin khach hang'!$B$3="Nam",2,3),0)/12*P854</f>
        <v>0</v>
      </c>
      <c r="K854" s="2" t="n">
        <v>20000</v>
      </c>
      <c r="L854" s="31" t="n">
        <f aca="false">ROUND($L$1*(E854+I854-J854-K854),0)</f>
        <v>22838302532</v>
      </c>
      <c r="M854" s="31" t="n">
        <f aca="false">E854+I854-J854-K854+L854</f>
        <v>4062052183140.91</v>
      </c>
      <c r="N854" s="32" t="n">
        <f aca="false">HLOOKUP(ROUND(AVERAGE(M842:M853)/10^6,0),Assumption!$B$2:$E$3,2,1)*MAX((AVERAGE(M842:M853)-250*10^6),0)</f>
        <v>22675747372.3859</v>
      </c>
      <c r="O854" s="31" t="n">
        <f aca="false">M854+N854</f>
        <v>4084727930513.3</v>
      </c>
      <c r="P854" s="31" t="n">
        <f aca="false">IF(A854=1,SA,MAX(0,SA-M853))</f>
        <v>0</v>
      </c>
      <c r="S854" s="2" t="n">
        <v>0</v>
      </c>
      <c r="T854" s="2" t="n">
        <v>0</v>
      </c>
      <c r="U854" s="2" t="n">
        <v>0</v>
      </c>
      <c r="V854" s="33" t="n">
        <v>1</v>
      </c>
    </row>
    <row r="855" customFormat="false" ht="15.75" hidden="false" customHeight="true" outlineLevel="0" collapsed="false">
      <c r="A855" s="2" t="n">
        <v>853</v>
      </c>
      <c r="B855" s="2" t="n">
        <v>72</v>
      </c>
      <c r="C855" s="2" t="n">
        <f aca="false">A855-(B855-1)*12</f>
        <v>1</v>
      </c>
      <c r="D855" s="2" t="n">
        <f aca="false">'thong tin khach hang'!$B$4+B855-1</f>
        <v>73</v>
      </c>
      <c r="E855" s="31" t="n">
        <f aca="false">IF(A855=1,0,O854)</f>
        <v>4084727930513.3</v>
      </c>
      <c r="F855" s="2" t="n">
        <f aca="true">TP*VLOOKUP('thong tin khach hang'!$E$10,$X$2:$Z$5,3,0)*OFFSET($S855,0,VLOOKUP('thong tin khach hang'!$E$10,$X$2:$Z$5,2,0))</f>
        <v>30000000</v>
      </c>
      <c r="G855" s="2" t="n">
        <f aca="true">EP*VLOOKUP('thong tin khach hang'!$E$10,$X$2:$Z$5,3,0)*OFFSET($S855,0,VLOOKUP('thong tin khach hang'!$E$10,$X$2:$Z$5,2,0))</f>
        <v>30000000</v>
      </c>
      <c r="H855" s="2" t="n">
        <f aca="false">F855*HLOOKUP(B855,Assumption!$A$10:$G$12,2,1)+G855*HLOOKUP(B855,Assumption!$A$10:$G$12,3,1)</f>
        <v>1500000</v>
      </c>
      <c r="I855" s="2" t="n">
        <f aca="false">F855+G855-H855</f>
        <v>58500000</v>
      </c>
      <c r="J855" s="32" t="n">
        <f aca="false">VLOOKUP(D855,Assumption!$O$3:$Q$103,IF('thong tin khach hang'!$B$3="Nam",2,3),0)/12*P855</f>
        <v>0</v>
      </c>
      <c r="K855" s="2" t="n">
        <v>20000</v>
      </c>
      <c r="L855" s="31" t="n">
        <f aca="false">ROUND($L$1*(E855+I855-J855-K855),0)</f>
        <v>23095976242</v>
      </c>
      <c r="M855" s="31" t="n">
        <f aca="false">E855+I855-J855-K855+L855</f>
        <v>4107882386755.29</v>
      </c>
      <c r="N855" s="32" t="n">
        <f aca="false">HLOOKUP(ROUND(AVERAGE(M843:M854)/10^6,0),Assumption!$B$2:$E$3,2,1)*MAX((AVERAGE(M843:M854)-250*10^6),0)</f>
        <v>22931303414.7162</v>
      </c>
      <c r="O855" s="31" t="n">
        <f aca="false">M855+N855</f>
        <v>4130813690170.01</v>
      </c>
      <c r="P855" s="31" t="n">
        <f aca="false">IF(A855=1,SA,MAX(0,SA-M854))</f>
        <v>0</v>
      </c>
      <c r="S855" s="2" t="n">
        <v>1</v>
      </c>
      <c r="T855" s="2" t="n">
        <v>1</v>
      </c>
      <c r="U855" s="2" t="n">
        <v>1</v>
      </c>
      <c r="V855" s="33" t="n">
        <v>1</v>
      </c>
    </row>
    <row r="856" customFormat="false" ht="15.75" hidden="false" customHeight="true" outlineLevel="0" collapsed="false">
      <c r="A856" s="2" t="n">
        <v>854</v>
      </c>
      <c r="B856" s="2" t="n">
        <v>72</v>
      </c>
      <c r="C856" s="2" t="n">
        <f aca="false">A856-(B856-1)*12</f>
        <v>2</v>
      </c>
      <c r="D856" s="2" t="n">
        <f aca="false">'thong tin khach hang'!$B$4+B856-1</f>
        <v>73</v>
      </c>
      <c r="E856" s="31" t="n">
        <f aca="false">IF(A856=1,0,O855)</f>
        <v>4130813690170.01</v>
      </c>
      <c r="F856" s="2" t="n">
        <f aca="true">TP*VLOOKUP('thong tin khach hang'!$E$10,$X$2:$Z$5,3,0)*OFFSET($S856,0,VLOOKUP('thong tin khach hang'!$E$10,$X$2:$Z$5,2,0))</f>
        <v>0</v>
      </c>
      <c r="G856" s="2" t="n">
        <f aca="true">EP*VLOOKUP('thong tin khach hang'!$E$10,$X$2:$Z$5,3,0)*OFFSET($S856,0,VLOOKUP('thong tin khach hang'!$E$10,$X$2:$Z$5,2,0))</f>
        <v>0</v>
      </c>
      <c r="H856" s="2" t="n">
        <f aca="false">F856*HLOOKUP(B856,Assumption!$A$10:$G$12,2,1)+G856*HLOOKUP(B856,Assumption!$A$10:$G$12,3,1)</f>
        <v>0</v>
      </c>
      <c r="I856" s="2" t="n">
        <f aca="false">F856+G856-H856</f>
        <v>0</v>
      </c>
      <c r="J856" s="32" t="n">
        <f aca="false">VLOOKUP(D856,Assumption!$O$3:$Q$103,IF('thong tin khach hang'!$B$3="Nam",2,3),0)/12*P856</f>
        <v>0</v>
      </c>
      <c r="K856" s="2" t="n">
        <v>20000</v>
      </c>
      <c r="L856" s="31" t="n">
        <f aca="false">ROUND($L$1*(E856+I856-J856-K856),0)</f>
        <v>23356221059</v>
      </c>
      <c r="M856" s="31" t="n">
        <f aca="false">E856+I856-J856-K856+L856</f>
        <v>4154169891229.01</v>
      </c>
      <c r="N856" s="32" t="n">
        <f aca="false">HLOOKUP(ROUND(AVERAGE(M844:M855)/10^6,0),Assumption!$B$2:$E$3,2,1)*MAX((AVERAGE(M844:M855)-250*10^6),0)</f>
        <v>23189739167.3584</v>
      </c>
      <c r="O856" s="31" t="n">
        <f aca="false">M856+N856</f>
        <v>4177359630396.37</v>
      </c>
      <c r="P856" s="31" t="n">
        <f aca="false">IF(A856=1,SA,MAX(0,SA-M855))</f>
        <v>0</v>
      </c>
      <c r="S856" s="2" t="n">
        <v>0</v>
      </c>
      <c r="T856" s="2" t="n">
        <v>0</v>
      </c>
      <c r="U856" s="2" t="n">
        <v>0</v>
      </c>
      <c r="V856" s="33" t="n">
        <v>1</v>
      </c>
    </row>
    <row r="857" customFormat="false" ht="15.75" hidden="false" customHeight="true" outlineLevel="0" collapsed="false">
      <c r="A857" s="2" t="n">
        <v>855</v>
      </c>
      <c r="B857" s="2" t="n">
        <v>72</v>
      </c>
      <c r="C857" s="2" t="n">
        <f aca="false">A857-(B857-1)*12</f>
        <v>3</v>
      </c>
      <c r="D857" s="2" t="n">
        <f aca="false">'thong tin khach hang'!$B$4+B857-1</f>
        <v>73</v>
      </c>
      <c r="E857" s="31" t="n">
        <f aca="false">IF(A857=1,0,O856)</f>
        <v>4177359630396.37</v>
      </c>
      <c r="F857" s="2" t="n">
        <f aca="true">TP*VLOOKUP('thong tin khach hang'!$E$10,$X$2:$Z$5,3,0)*OFFSET($S857,0,VLOOKUP('thong tin khach hang'!$E$10,$X$2:$Z$5,2,0))</f>
        <v>0</v>
      </c>
      <c r="G857" s="2" t="n">
        <f aca="true">EP*VLOOKUP('thong tin khach hang'!$E$10,$X$2:$Z$5,3,0)*OFFSET($S857,0,VLOOKUP('thong tin khach hang'!$E$10,$X$2:$Z$5,2,0))</f>
        <v>0</v>
      </c>
      <c r="H857" s="2" t="n">
        <f aca="false">F857*HLOOKUP(B857,Assumption!$A$10:$G$12,2,1)+G857*HLOOKUP(B857,Assumption!$A$10:$G$12,3,1)</f>
        <v>0</v>
      </c>
      <c r="I857" s="2" t="n">
        <f aca="false">F857+G857-H857</f>
        <v>0</v>
      </c>
      <c r="J857" s="32" t="n">
        <f aca="false">VLOOKUP(D857,Assumption!$O$3:$Q$103,IF('thong tin khach hang'!$B$3="Nam",2,3),0)/12*P857</f>
        <v>0</v>
      </c>
      <c r="K857" s="2" t="n">
        <v>20000</v>
      </c>
      <c r="L857" s="31" t="n">
        <f aca="false">ROUND($L$1*(E857+I857-J857-K857),0)</f>
        <v>23619398573</v>
      </c>
      <c r="M857" s="31" t="n">
        <f aca="false">E857+I857-J857-K857+L857</f>
        <v>4200979008969.37</v>
      </c>
      <c r="N857" s="32" t="n">
        <f aca="false">HLOOKUP(ROUND(AVERAGE(M845:M856)/10^6,0),Assumption!$B$2:$E$3,2,1)*MAX((AVERAGE(M845:M856)-250*10^6),0)</f>
        <v>23451087080.0688</v>
      </c>
      <c r="O857" s="31" t="n">
        <f aca="false">M857+N857</f>
        <v>4224430096049.44</v>
      </c>
      <c r="P857" s="31" t="n">
        <f aca="false">IF(A857=1,SA,MAX(0,SA-M856))</f>
        <v>0</v>
      </c>
      <c r="S857" s="2" t="n">
        <v>0</v>
      </c>
      <c r="T857" s="2" t="n">
        <v>0</v>
      </c>
      <c r="U857" s="2" t="n">
        <v>0</v>
      </c>
      <c r="V857" s="33" t="n">
        <v>1</v>
      </c>
    </row>
    <row r="858" customFormat="false" ht="15.75" hidden="false" customHeight="true" outlineLevel="0" collapsed="false">
      <c r="A858" s="2" t="n">
        <v>856</v>
      </c>
      <c r="B858" s="2" t="n">
        <v>72</v>
      </c>
      <c r="C858" s="2" t="n">
        <f aca="false">A858-(B858-1)*12</f>
        <v>4</v>
      </c>
      <c r="D858" s="2" t="n">
        <f aca="false">'thong tin khach hang'!$B$4+B858-1</f>
        <v>73</v>
      </c>
      <c r="E858" s="31" t="n">
        <f aca="false">IF(A858=1,0,O857)</f>
        <v>4224430096049.44</v>
      </c>
      <c r="F858" s="2" t="n">
        <f aca="true">TP*VLOOKUP('thong tin khach hang'!$E$10,$X$2:$Z$5,3,0)*OFFSET($S858,0,VLOOKUP('thong tin khach hang'!$E$10,$X$2:$Z$5,2,0))</f>
        <v>0</v>
      </c>
      <c r="G858" s="2" t="n">
        <f aca="true">EP*VLOOKUP('thong tin khach hang'!$E$10,$X$2:$Z$5,3,0)*OFFSET($S858,0,VLOOKUP('thong tin khach hang'!$E$10,$X$2:$Z$5,2,0))</f>
        <v>0</v>
      </c>
      <c r="H858" s="2" t="n">
        <f aca="false">F858*HLOOKUP(B858,Assumption!$A$10:$G$12,2,1)+G858*HLOOKUP(B858,Assumption!$A$10:$G$12,3,1)</f>
        <v>0</v>
      </c>
      <c r="I858" s="2" t="n">
        <f aca="false">F858+G858-H858</f>
        <v>0</v>
      </c>
      <c r="J858" s="32" t="n">
        <f aca="false">VLOOKUP(D858,Assumption!$O$3:$Q$103,IF('thong tin khach hang'!$B$3="Nam",2,3),0)/12*P858</f>
        <v>0</v>
      </c>
      <c r="K858" s="2" t="n">
        <v>20000</v>
      </c>
      <c r="L858" s="31" t="n">
        <f aca="false">ROUND($L$1*(E858+I858-J858-K858),0)</f>
        <v>23885541829</v>
      </c>
      <c r="M858" s="31" t="n">
        <f aca="false">E858+I858-J858-K858+L858</f>
        <v>4248315617878.44</v>
      </c>
      <c r="N858" s="32" t="n">
        <f aca="false">HLOOKUP(ROUND(AVERAGE(M846:M857)/10^6,0),Assumption!$B$2:$E$3,2,1)*MAX((AVERAGE(M846:M857)-250*10^6),0)</f>
        <v>23715379968.2619</v>
      </c>
      <c r="O858" s="31" t="n">
        <f aca="false">M858+N858</f>
        <v>4272030997846.7</v>
      </c>
      <c r="P858" s="31" t="n">
        <f aca="false">IF(A858=1,SA,MAX(0,SA-M857))</f>
        <v>0</v>
      </c>
      <c r="S858" s="2" t="n">
        <v>0</v>
      </c>
      <c r="T858" s="2" t="n">
        <v>0</v>
      </c>
      <c r="U858" s="2" t="n">
        <v>1</v>
      </c>
      <c r="V858" s="33" t="n">
        <v>1</v>
      </c>
    </row>
    <row r="859" customFormat="false" ht="15.75" hidden="false" customHeight="true" outlineLevel="0" collapsed="false">
      <c r="A859" s="2" t="n">
        <v>857</v>
      </c>
      <c r="B859" s="2" t="n">
        <v>72</v>
      </c>
      <c r="C859" s="2" t="n">
        <f aca="false">A859-(B859-1)*12</f>
        <v>5</v>
      </c>
      <c r="D859" s="2" t="n">
        <f aca="false">'thong tin khach hang'!$B$4+B859-1</f>
        <v>73</v>
      </c>
      <c r="E859" s="31" t="n">
        <f aca="false">IF(A859=1,0,O858)</f>
        <v>4272030997846.7</v>
      </c>
      <c r="F859" s="2" t="n">
        <f aca="true">TP*VLOOKUP('thong tin khach hang'!$E$10,$X$2:$Z$5,3,0)*OFFSET($S859,0,VLOOKUP('thong tin khach hang'!$E$10,$X$2:$Z$5,2,0))</f>
        <v>0</v>
      </c>
      <c r="G859" s="2" t="n">
        <f aca="true">EP*VLOOKUP('thong tin khach hang'!$E$10,$X$2:$Z$5,3,0)*OFFSET($S859,0,VLOOKUP('thong tin khach hang'!$E$10,$X$2:$Z$5,2,0))</f>
        <v>0</v>
      </c>
      <c r="H859" s="2" t="n">
        <f aca="false">F859*HLOOKUP(B859,Assumption!$A$10:$G$12,2,1)+G859*HLOOKUP(B859,Assumption!$A$10:$G$12,3,1)</f>
        <v>0</v>
      </c>
      <c r="I859" s="2" t="n">
        <f aca="false">F859+G859-H859</f>
        <v>0</v>
      </c>
      <c r="J859" s="32" t="n">
        <f aca="false">VLOOKUP(D859,Assumption!$O$3:$Q$103,IF('thong tin khach hang'!$B$3="Nam",2,3),0)/12*P859</f>
        <v>0</v>
      </c>
      <c r="K859" s="2" t="n">
        <v>20000</v>
      </c>
      <c r="L859" s="31" t="n">
        <f aca="false">ROUND($L$1*(E859+I859-J859-K859),0)</f>
        <v>24154684248</v>
      </c>
      <c r="M859" s="31" t="n">
        <f aca="false">E859+I859-J859-K859+L859</f>
        <v>4296185662094.7</v>
      </c>
      <c r="N859" s="32" t="n">
        <f aca="false">HLOOKUP(ROUND(AVERAGE(M847:M858)/10^6,0),Assumption!$B$2:$E$3,2,1)*MAX((AVERAGE(M847:M858)-250*10^6),0)</f>
        <v>23982651017.1296</v>
      </c>
      <c r="O859" s="31" t="n">
        <f aca="false">M859+N859</f>
        <v>4320168313111.83</v>
      </c>
      <c r="P859" s="31" t="n">
        <f aca="false">IF(A859=1,SA,MAX(0,SA-M858))</f>
        <v>0</v>
      </c>
      <c r="S859" s="2" t="n">
        <v>0</v>
      </c>
      <c r="T859" s="2" t="n">
        <v>0</v>
      </c>
      <c r="U859" s="2" t="n">
        <v>0</v>
      </c>
      <c r="V859" s="33" t="n">
        <v>1</v>
      </c>
    </row>
    <row r="860" customFormat="false" ht="15.75" hidden="false" customHeight="true" outlineLevel="0" collapsed="false">
      <c r="A860" s="2" t="n">
        <v>858</v>
      </c>
      <c r="B860" s="2" t="n">
        <v>72</v>
      </c>
      <c r="C860" s="2" t="n">
        <f aca="false">A860-(B860-1)*12</f>
        <v>6</v>
      </c>
      <c r="D860" s="2" t="n">
        <f aca="false">'thong tin khach hang'!$B$4+B860-1</f>
        <v>73</v>
      </c>
      <c r="E860" s="31" t="n">
        <f aca="false">IF(A860=1,0,O859)</f>
        <v>4320168313111.83</v>
      </c>
      <c r="F860" s="2" t="n">
        <f aca="true">TP*VLOOKUP('thong tin khach hang'!$E$10,$X$2:$Z$5,3,0)*OFFSET($S860,0,VLOOKUP('thong tin khach hang'!$E$10,$X$2:$Z$5,2,0))</f>
        <v>0</v>
      </c>
      <c r="G860" s="2" t="n">
        <f aca="true">EP*VLOOKUP('thong tin khach hang'!$E$10,$X$2:$Z$5,3,0)*OFFSET($S860,0,VLOOKUP('thong tin khach hang'!$E$10,$X$2:$Z$5,2,0))</f>
        <v>0</v>
      </c>
      <c r="H860" s="2" t="n">
        <f aca="false">F860*HLOOKUP(B860,Assumption!$A$10:$G$12,2,1)+G860*HLOOKUP(B860,Assumption!$A$10:$G$12,3,1)</f>
        <v>0</v>
      </c>
      <c r="I860" s="2" t="n">
        <f aca="false">F860+G860-H860</f>
        <v>0</v>
      </c>
      <c r="J860" s="32" t="n">
        <f aca="false">VLOOKUP(D860,Assumption!$O$3:$Q$103,IF('thong tin khach hang'!$B$3="Nam",2,3),0)/12*P860</f>
        <v>0</v>
      </c>
      <c r="K860" s="2" t="n">
        <v>20000</v>
      </c>
      <c r="L860" s="31" t="n">
        <f aca="false">ROUND($L$1*(E860+I860-J860-K860),0)</f>
        <v>24426859627</v>
      </c>
      <c r="M860" s="31" t="n">
        <f aca="false">E860+I860-J860-K860+L860</f>
        <v>4344595152738.83</v>
      </c>
      <c r="N860" s="32" t="n">
        <f aca="false">HLOOKUP(ROUND(AVERAGE(M848:M859)/10^6,0),Assumption!$B$2:$E$3,2,1)*MAX((AVERAGE(M848:M859)-250*10^6),0)</f>
        <v>24252933785.8075</v>
      </c>
      <c r="O860" s="31" t="n">
        <f aca="false">M860+N860</f>
        <v>4368848086524.64</v>
      </c>
      <c r="P860" s="31" t="n">
        <f aca="false">IF(A860=1,SA,MAX(0,SA-M859))</f>
        <v>0</v>
      </c>
      <c r="S860" s="2" t="n">
        <v>0</v>
      </c>
      <c r="T860" s="2" t="n">
        <v>0</v>
      </c>
      <c r="U860" s="2" t="n">
        <v>0</v>
      </c>
      <c r="V860" s="33" t="n">
        <v>1</v>
      </c>
    </row>
    <row r="861" customFormat="false" ht="15.75" hidden="false" customHeight="true" outlineLevel="0" collapsed="false">
      <c r="A861" s="2" t="n">
        <v>859</v>
      </c>
      <c r="B861" s="2" t="n">
        <v>72</v>
      </c>
      <c r="C861" s="2" t="n">
        <f aca="false">A861-(B861-1)*12</f>
        <v>7</v>
      </c>
      <c r="D861" s="2" t="n">
        <f aca="false">'thong tin khach hang'!$B$4+B861-1</f>
        <v>73</v>
      </c>
      <c r="E861" s="31" t="n">
        <f aca="false">IF(A861=1,0,O860)</f>
        <v>4368848086524.64</v>
      </c>
      <c r="F861" s="2" t="n">
        <f aca="true">TP*VLOOKUP('thong tin khach hang'!$E$10,$X$2:$Z$5,3,0)*OFFSET($S861,0,VLOOKUP('thong tin khach hang'!$E$10,$X$2:$Z$5,2,0))</f>
        <v>0</v>
      </c>
      <c r="G861" s="2" t="n">
        <f aca="true">EP*VLOOKUP('thong tin khach hang'!$E$10,$X$2:$Z$5,3,0)*OFFSET($S861,0,VLOOKUP('thong tin khach hang'!$E$10,$X$2:$Z$5,2,0))</f>
        <v>0</v>
      </c>
      <c r="H861" s="2" t="n">
        <f aca="false">F861*HLOOKUP(B861,Assumption!$A$10:$G$12,2,1)+G861*HLOOKUP(B861,Assumption!$A$10:$G$12,3,1)</f>
        <v>0</v>
      </c>
      <c r="I861" s="2" t="n">
        <f aca="false">F861+G861-H861</f>
        <v>0</v>
      </c>
      <c r="J861" s="32" t="n">
        <f aca="false">VLOOKUP(D861,Assumption!$O$3:$Q$103,IF('thong tin khach hang'!$B$3="Nam",2,3),0)/12*P861</f>
        <v>0</v>
      </c>
      <c r="K861" s="2" t="n">
        <v>20000</v>
      </c>
      <c r="L861" s="31" t="n">
        <f aca="false">ROUND($L$1*(E861+I861-J861-K861),0)</f>
        <v>24702102144</v>
      </c>
      <c r="M861" s="31" t="n">
        <f aca="false">E861+I861-J861-K861+L861</f>
        <v>4393550168668.64</v>
      </c>
      <c r="N861" s="32" t="n">
        <f aca="false">HLOOKUP(ROUND(AVERAGE(M849:M860)/10^6,0),Assumption!$B$2:$E$3,2,1)*MAX((AVERAGE(M849:M860)-250*10^6),0)</f>
        <v>24526262211.5903</v>
      </c>
      <c r="O861" s="31" t="n">
        <f aca="false">M861+N861</f>
        <v>4418076430880.23</v>
      </c>
      <c r="P861" s="31" t="n">
        <f aca="false">IF(A861=1,SA,MAX(0,SA-M860))</f>
        <v>0</v>
      </c>
      <c r="S861" s="2" t="n">
        <v>0</v>
      </c>
      <c r="T861" s="2" t="n">
        <v>1</v>
      </c>
      <c r="U861" s="2" t="n">
        <v>1</v>
      </c>
      <c r="V861" s="33" t="n">
        <v>1</v>
      </c>
    </row>
    <row r="862" customFormat="false" ht="15.75" hidden="false" customHeight="true" outlineLevel="0" collapsed="false">
      <c r="A862" s="2" t="n">
        <v>860</v>
      </c>
      <c r="B862" s="2" t="n">
        <v>72</v>
      </c>
      <c r="C862" s="2" t="n">
        <f aca="false">A862-(B862-1)*12</f>
        <v>8</v>
      </c>
      <c r="D862" s="2" t="n">
        <f aca="false">'thong tin khach hang'!$B$4+B862-1</f>
        <v>73</v>
      </c>
      <c r="E862" s="31" t="n">
        <f aca="false">IF(A862=1,0,O861)</f>
        <v>4418076430880.23</v>
      </c>
      <c r="F862" s="2" t="n">
        <f aca="true">TP*VLOOKUP('thong tin khach hang'!$E$10,$X$2:$Z$5,3,0)*OFFSET($S862,0,VLOOKUP('thong tin khach hang'!$E$10,$X$2:$Z$5,2,0))</f>
        <v>0</v>
      </c>
      <c r="G862" s="2" t="n">
        <f aca="true">EP*VLOOKUP('thong tin khach hang'!$E$10,$X$2:$Z$5,3,0)*OFFSET($S862,0,VLOOKUP('thong tin khach hang'!$E$10,$X$2:$Z$5,2,0))</f>
        <v>0</v>
      </c>
      <c r="H862" s="2" t="n">
        <f aca="false">F862*HLOOKUP(B862,Assumption!$A$10:$G$12,2,1)+G862*HLOOKUP(B862,Assumption!$A$10:$G$12,3,1)</f>
        <v>0</v>
      </c>
      <c r="I862" s="2" t="n">
        <f aca="false">F862+G862-H862</f>
        <v>0</v>
      </c>
      <c r="J862" s="32" t="n">
        <f aca="false">VLOOKUP(D862,Assumption!$O$3:$Q$103,IF('thong tin khach hang'!$B$3="Nam",2,3),0)/12*P862</f>
        <v>0</v>
      </c>
      <c r="K862" s="2" t="n">
        <v>20000</v>
      </c>
      <c r="L862" s="31" t="n">
        <f aca="false">ROUND($L$1*(E862+I862-J862-K862),0)</f>
        <v>24980446360</v>
      </c>
      <c r="M862" s="31" t="n">
        <f aca="false">E862+I862-J862-K862+L862</f>
        <v>4443056857240.23</v>
      </c>
      <c r="N862" s="32" t="n">
        <f aca="false">HLOOKUP(ROUND(AVERAGE(M850:M861)/10^6,0),Assumption!$B$2:$E$3,2,1)*MAX((AVERAGE(M850:M861)-250*10^6),0)</f>
        <v>24802670614.1914</v>
      </c>
      <c r="O862" s="31" t="n">
        <f aca="false">M862+N862</f>
        <v>4467859527854.42</v>
      </c>
      <c r="P862" s="31" t="n">
        <f aca="false">IF(A862=1,SA,MAX(0,SA-M861))</f>
        <v>0</v>
      </c>
      <c r="S862" s="2" t="n">
        <v>0</v>
      </c>
      <c r="T862" s="2" t="n">
        <v>0</v>
      </c>
      <c r="U862" s="2" t="n">
        <v>0</v>
      </c>
      <c r="V862" s="33" t="n">
        <v>1</v>
      </c>
    </row>
    <row r="863" customFormat="false" ht="15.75" hidden="false" customHeight="true" outlineLevel="0" collapsed="false">
      <c r="A863" s="2" t="n">
        <v>861</v>
      </c>
      <c r="B863" s="2" t="n">
        <v>72</v>
      </c>
      <c r="C863" s="2" t="n">
        <f aca="false">A863-(B863-1)*12</f>
        <v>9</v>
      </c>
      <c r="D863" s="2" t="n">
        <f aca="false">'thong tin khach hang'!$B$4+B863-1</f>
        <v>73</v>
      </c>
      <c r="E863" s="31" t="n">
        <f aca="false">IF(A863=1,0,O862)</f>
        <v>4467859527854.42</v>
      </c>
      <c r="F863" s="2" t="n">
        <f aca="true">TP*VLOOKUP('thong tin khach hang'!$E$10,$X$2:$Z$5,3,0)*OFFSET($S863,0,VLOOKUP('thong tin khach hang'!$E$10,$X$2:$Z$5,2,0))</f>
        <v>0</v>
      </c>
      <c r="G863" s="2" t="n">
        <f aca="true">EP*VLOOKUP('thong tin khach hang'!$E$10,$X$2:$Z$5,3,0)*OFFSET($S863,0,VLOOKUP('thong tin khach hang'!$E$10,$X$2:$Z$5,2,0))</f>
        <v>0</v>
      </c>
      <c r="H863" s="2" t="n">
        <f aca="false">F863*HLOOKUP(B863,Assumption!$A$10:$G$12,2,1)+G863*HLOOKUP(B863,Assumption!$A$10:$G$12,3,1)</f>
        <v>0</v>
      </c>
      <c r="I863" s="2" t="n">
        <f aca="false">F863+G863-H863</f>
        <v>0</v>
      </c>
      <c r="J863" s="32" t="n">
        <f aca="false">VLOOKUP(D863,Assumption!$O$3:$Q$103,IF('thong tin khach hang'!$B$3="Nam",2,3),0)/12*P863</f>
        <v>0</v>
      </c>
      <c r="K863" s="2" t="n">
        <v>20000</v>
      </c>
      <c r="L863" s="31" t="n">
        <f aca="false">ROUND($L$1*(E863+I863-J863-K863),0)</f>
        <v>25261927228</v>
      </c>
      <c r="M863" s="31" t="n">
        <f aca="false">E863+I863-J863-K863+L863</f>
        <v>4493121435082.42</v>
      </c>
      <c r="N863" s="32" t="n">
        <f aca="false">HLOOKUP(ROUND(AVERAGE(M851:M862)/10^6,0),Assumption!$B$2:$E$3,2,1)*MAX((AVERAGE(M851:M862)-250*10^6),0)</f>
        <v>25082193700.0531</v>
      </c>
      <c r="O863" s="31" t="n">
        <f aca="false">M863+N863</f>
        <v>4518203628782.47</v>
      </c>
      <c r="P863" s="31" t="n">
        <f aca="false">IF(A863=1,SA,MAX(0,SA-M862))</f>
        <v>0</v>
      </c>
      <c r="S863" s="2" t="n">
        <v>0</v>
      </c>
      <c r="T863" s="2" t="n">
        <v>0</v>
      </c>
      <c r="U863" s="2" t="n">
        <v>0</v>
      </c>
      <c r="V863" s="33" t="n">
        <v>1</v>
      </c>
    </row>
    <row r="864" customFormat="false" ht="15.75" hidden="false" customHeight="true" outlineLevel="0" collapsed="false">
      <c r="A864" s="2" t="n">
        <v>862</v>
      </c>
      <c r="B864" s="2" t="n">
        <v>72</v>
      </c>
      <c r="C864" s="2" t="n">
        <f aca="false">A864-(B864-1)*12</f>
        <v>10</v>
      </c>
      <c r="D864" s="2" t="n">
        <f aca="false">'thong tin khach hang'!$B$4+B864-1</f>
        <v>73</v>
      </c>
      <c r="E864" s="31" t="n">
        <f aca="false">IF(A864=1,0,O863)</f>
        <v>4518203628782.47</v>
      </c>
      <c r="F864" s="2" t="n">
        <f aca="true">TP*VLOOKUP('thong tin khach hang'!$E$10,$X$2:$Z$5,3,0)*OFFSET($S864,0,VLOOKUP('thong tin khach hang'!$E$10,$X$2:$Z$5,2,0))</f>
        <v>0</v>
      </c>
      <c r="G864" s="2" t="n">
        <f aca="true">EP*VLOOKUP('thong tin khach hang'!$E$10,$X$2:$Z$5,3,0)*OFFSET($S864,0,VLOOKUP('thong tin khach hang'!$E$10,$X$2:$Z$5,2,0))</f>
        <v>0</v>
      </c>
      <c r="H864" s="2" t="n">
        <f aca="false">F864*HLOOKUP(B864,Assumption!$A$10:$G$12,2,1)+G864*HLOOKUP(B864,Assumption!$A$10:$G$12,3,1)</f>
        <v>0</v>
      </c>
      <c r="I864" s="2" t="n">
        <f aca="false">F864+G864-H864</f>
        <v>0</v>
      </c>
      <c r="J864" s="32" t="n">
        <f aca="false">VLOOKUP(D864,Assumption!$O$3:$Q$103,IF('thong tin khach hang'!$B$3="Nam",2,3),0)/12*P864</f>
        <v>0</v>
      </c>
      <c r="K864" s="2" t="n">
        <v>20000</v>
      </c>
      <c r="L864" s="31" t="n">
        <f aca="false">ROUND($L$1*(E864+I864-J864-K864),0)</f>
        <v>25546580094</v>
      </c>
      <c r="M864" s="31" t="n">
        <f aca="false">E864+I864-J864-K864+L864</f>
        <v>4543750188876.47</v>
      </c>
      <c r="N864" s="32" t="n">
        <f aca="false">HLOOKUP(ROUND(AVERAGE(M852:M863)/10^6,0),Assumption!$B$2:$E$3,2,1)*MAX((AVERAGE(M852:M863)-250*10^6),0)</f>
        <v>25364866566.7039</v>
      </c>
      <c r="O864" s="31" t="n">
        <f aca="false">M864+N864</f>
        <v>4569115055443.18</v>
      </c>
      <c r="P864" s="31" t="n">
        <f aca="false">IF(A864=1,SA,MAX(0,SA-M863))</f>
        <v>0</v>
      </c>
      <c r="S864" s="2" t="n">
        <v>0</v>
      </c>
      <c r="T864" s="2" t="n">
        <v>0</v>
      </c>
      <c r="U864" s="2" t="n">
        <v>1</v>
      </c>
      <c r="V864" s="33" t="n">
        <v>1</v>
      </c>
    </row>
    <row r="865" customFormat="false" ht="15.75" hidden="false" customHeight="true" outlineLevel="0" collapsed="false">
      <c r="A865" s="2" t="n">
        <v>863</v>
      </c>
      <c r="B865" s="2" t="n">
        <v>72</v>
      </c>
      <c r="C865" s="2" t="n">
        <f aca="false">A865-(B865-1)*12</f>
        <v>11</v>
      </c>
      <c r="D865" s="2" t="n">
        <f aca="false">'thong tin khach hang'!$B$4+B865-1</f>
        <v>73</v>
      </c>
      <c r="E865" s="31" t="n">
        <f aca="false">IF(A865=1,0,O864)</f>
        <v>4569115055443.18</v>
      </c>
      <c r="F865" s="2" t="n">
        <f aca="true">TP*VLOOKUP('thong tin khach hang'!$E$10,$X$2:$Z$5,3,0)*OFFSET($S865,0,VLOOKUP('thong tin khach hang'!$E$10,$X$2:$Z$5,2,0))</f>
        <v>0</v>
      </c>
      <c r="G865" s="2" t="n">
        <f aca="true">EP*VLOOKUP('thong tin khach hang'!$E$10,$X$2:$Z$5,3,0)*OFFSET($S865,0,VLOOKUP('thong tin khach hang'!$E$10,$X$2:$Z$5,2,0))</f>
        <v>0</v>
      </c>
      <c r="H865" s="2" t="n">
        <f aca="false">F865*HLOOKUP(B865,Assumption!$A$10:$G$12,2,1)+G865*HLOOKUP(B865,Assumption!$A$10:$G$12,3,1)</f>
        <v>0</v>
      </c>
      <c r="I865" s="2" t="n">
        <f aca="false">F865+G865-H865</f>
        <v>0</v>
      </c>
      <c r="J865" s="32" t="n">
        <f aca="false">VLOOKUP(D865,Assumption!$O$3:$Q$103,IF('thong tin khach hang'!$B$3="Nam",2,3),0)/12*P865</f>
        <v>0</v>
      </c>
      <c r="K865" s="2" t="n">
        <v>20000</v>
      </c>
      <c r="L865" s="31" t="n">
        <f aca="false">ROUND($L$1*(E865+I865-J865-K865),0)</f>
        <v>25834440702</v>
      </c>
      <c r="M865" s="31" t="n">
        <f aca="false">E865+I865-J865-K865+L865</f>
        <v>4594949476145.18</v>
      </c>
      <c r="N865" s="32" t="n">
        <f aca="false">HLOOKUP(ROUND(AVERAGE(M853:M864)/10^6,0),Assumption!$B$2:$E$3,2,1)*MAX((AVERAGE(M853:M864)-250*10^6),0)</f>
        <v>25650724707.1655</v>
      </c>
      <c r="O865" s="31" t="n">
        <f aca="false">M865+N865</f>
        <v>4620600200852.34</v>
      </c>
      <c r="P865" s="31" t="n">
        <f aca="false">IF(A865=1,SA,MAX(0,SA-M864))</f>
        <v>0</v>
      </c>
      <c r="S865" s="2" t="n">
        <v>0</v>
      </c>
      <c r="T865" s="2" t="n">
        <v>0</v>
      </c>
      <c r="U865" s="2" t="n">
        <v>0</v>
      </c>
      <c r="V865" s="33" t="n">
        <v>1</v>
      </c>
    </row>
    <row r="866" customFormat="false" ht="15.75" hidden="false" customHeight="true" outlineLevel="0" collapsed="false">
      <c r="A866" s="2" t="n">
        <v>864</v>
      </c>
      <c r="B866" s="2" t="n">
        <v>72</v>
      </c>
      <c r="C866" s="2" t="n">
        <f aca="false">A866-(B866-1)*12</f>
        <v>12</v>
      </c>
      <c r="D866" s="2" t="n">
        <f aca="false">'thong tin khach hang'!$B$4+B866-1</f>
        <v>73</v>
      </c>
      <c r="E866" s="31" t="n">
        <f aca="false">IF(A866=1,0,O865)</f>
        <v>4620600200852.34</v>
      </c>
      <c r="F866" s="2" t="n">
        <f aca="true">TP*VLOOKUP('thong tin khach hang'!$E$10,$X$2:$Z$5,3,0)*OFFSET($S866,0,VLOOKUP('thong tin khach hang'!$E$10,$X$2:$Z$5,2,0))</f>
        <v>0</v>
      </c>
      <c r="G866" s="2" t="n">
        <f aca="true">EP*VLOOKUP('thong tin khach hang'!$E$10,$X$2:$Z$5,3,0)*OFFSET($S866,0,VLOOKUP('thong tin khach hang'!$E$10,$X$2:$Z$5,2,0))</f>
        <v>0</v>
      </c>
      <c r="H866" s="2" t="n">
        <f aca="false">F866*HLOOKUP(B866,Assumption!$A$10:$G$12,2,1)+G866*HLOOKUP(B866,Assumption!$A$10:$G$12,3,1)</f>
        <v>0</v>
      </c>
      <c r="I866" s="2" t="n">
        <f aca="false">F866+G866-H866</f>
        <v>0</v>
      </c>
      <c r="J866" s="32" t="n">
        <f aca="false">VLOOKUP(D866,Assumption!$O$3:$Q$103,IF('thong tin khach hang'!$B$3="Nam",2,3),0)/12*P866</f>
        <v>0</v>
      </c>
      <c r="K866" s="2" t="n">
        <v>20000</v>
      </c>
      <c r="L866" s="31" t="n">
        <f aca="false">ROUND($L$1*(E866+I866-J866-K866),0)</f>
        <v>26125545200</v>
      </c>
      <c r="M866" s="31" t="n">
        <f aca="false">E866+I866-J866-K866+L866</f>
        <v>4646725726052.34</v>
      </c>
      <c r="N866" s="32" t="n">
        <f aca="false">HLOOKUP(ROUND(AVERAGE(M854:M865)/10^6,0),Assumption!$B$2:$E$3,2,1)*MAX((AVERAGE(M854:M865)-250*10^6),0)</f>
        <v>25939804014.4097</v>
      </c>
      <c r="O866" s="31" t="n">
        <f aca="false">M866+N866</f>
        <v>4672665530066.75</v>
      </c>
      <c r="P866" s="31" t="n">
        <f aca="false">IF(A866=1,SA,MAX(0,SA-M865))</f>
        <v>0</v>
      </c>
      <c r="S866" s="2" t="n">
        <v>0</v>
      </c>
      <c r="T866" s="2" t="n">
        <v>0</v>
      </c>
      <c r="U866" s="2" t="n">
        <v>0</v>
      </c>
      <c r="V866" s="33" t="n">
        <v>1</v>
      </c>
    </row>
    <row r="867" customFormat="false" ht="15.75" hidden="false" customHeight="true" outlineLevel="0" collapsed="false">
      <c r="A867" s="2" t="n">
        <v>865</v>
      </c>
      <c r="B867" s="2" t="n">
        <v>73</v>
      </c>
      <c r="C867" s="2" t="n">
        <f aca="false">A867-(B867-1)*12</f>
        <v>1</v>
      </c>
      <c r="D867" s="2" t="n">
        <f aca="false">'thong tin khach hang'!$B$4+B867-1</f>
        <v>74</v>
      </c>
      <c r="E867" s="31" t="n">
        <f aca="false">IF(A867=1,0,O866)</f>
        <v>4672665530066.75</v>
      </c>
      <c r="F867" s="2" t="n">
        <f aca="true">TP*VLOOKUP('thong tin khach hang'!$E$10,$X$2:$Z$5,3,0)*OFFSET($S867,0,VLOOKUP('thong tin khach hang'!$E$10,$X$2:$Z$5,2,0))</f>
        <v>30000000</v>
      </c>
      <c r="G867" s="2" t="n">
        <f aca="true">EP*VLOOKUP('thong tin khach hang'!$E$10,$X$2:$Z$5,3,0)*OFFSET($S867,0,VLOOKUP('thong tin khach hang'!$E$10,$X$2:$Z$5,2,0))</f>
        <v>30000000</v>
      </c>
      <c r="H867" s="2" t="n">
        <f aca="false">F867*HLOOKUP(B867,Assumption!$A$10:$G$12,2,1)+G867*HLOOKUP(B867,Assumption!$A$10:$G$12,3,1)</f>
        <v>1500000</v>
      </c>
      <c r="I867" s="2" t="n">
        <f aca="false">F867+G867-H867</f>
        <v>58500000</v>
      </c>
      <c r="J867" s="32" t="n">
        <f aca="false">VLOOKUP(D867,Assumption!$O$3:$Q$103,IF('thong tin khach hang'!$B$3="Nam",2,3),0)/12*P867</f>
        <v>0</v>
      </c>
      <c r="K867" s="2" t="n">
        <v>20000</v>
      </c>
      <c r="L867" s="31" t="n">
        <f aca="false">ROUND($L$1*(E867+I867-J867-K867),0)</f>
        <v>26420260908</v>
      </c>
      <c r="M867" s="31" t="n">
        <f aca="false">E867+I867-J867-K867+L867</f>
        <v>4699144270974.75</v>
      </c>
      <c r="N867" s="32" t="n">
        <f aca="false">HLOOKUP(ROUND(AVERAGE(M855:M866)/10^6,0),Assumption!$B$2:$E$3,2,1)*MAX((AVERAGE(M855:M866)-250*10^6),0)</f>
        <v>26232140785.8655</v>
      </c>
      <c r="O867" s="31" t="n">
        <f aca="false">M867+N867</f>
        <v>4725376411760.62</v>
      </c>
      <c r="P867" s="31" t="n">
        <f aca="false">IF(A867=1,SA,MAX(0,SA-M866))</f>
        <v>0</v>
      </c>
      <c r="S867" s="2" t="n">
        <v>1</v>
      </c>
      <c r="T867" s="2" t="n">
        <v>1</v>
      </c>
      <c r="U867" s="2" t="n">
        <v>1</v>
      </c>
      <c r="V867" s="33" t="n">
        <v>1</v>
      </c>
    </row>
    <row r="868" customFormat="false" ht="15.75" hidden="false" customHeight="true" outlineLevel="0" collapsed="false">
      <c r="A868" s="2" t="n">
        <v>866</v>
      </c>
      <c r="B868" s="2" t="n">
        <v>73</v>
      </c>
      <c r="C868" s="2" t="n">
        <f aca="false">A868-(B868-1)*12</f>
        <v>2</v>
      </c>
      <c r="D868" s="2" t="n">
        <f aca="false">'thong tin khach hang'!$B$4+B868-1</f>
        <v>74</v>
      </c>
      <c r="E868" s="31" t="n">
        <f aca="false">IF(A868=1,0,O867)</f>
        <v>4725376411760.62</v>
      </c>
      <c r="F868" s="2" t="n">
        <f aca="true">TP*VLOOKUP('thong tin khach hang'!$E$10,$X$2:$Z$5,3,0)*OFFSET($S868,0,VLOOKUP('thong tin khach hang'!$E$10,$X$2:$Z$5,2,0))</f>
        <v>0</v>
      </c>
      <c r="G868" s="2" t="n">
        <f aca="true">EP*VLOOKUP('thong tin khach hang'!$E$10,$X$2:$Z$5,3,0)*OFFSET($S868,0,VLOOKUP('thong tin khach hang'!$E$10,$X$2:$Z$5,2,0))</f>
        <v>0</v>
      </c>
      <c r="H868" s="2" t="n">
        <f aca="false">F868*HLOOKUP(B868,Assumption!$A$10:$G$12,2,1)+G868*HLOOKUP(B868,Assumption!$A$10:$G$12,3,1)</f>
        <v>0</v>
      </c>
      <c r="I868" s="2" t="n">
        <f aca="false">F868+G868-H868</f>
        <v>0</v>
      </c>
      <c r="J868" s="32" t="n">
        <f aca="false">VLOOKUP(D868,Assumption!$O$3:$Q$103,IF('thong tin khach hang'!$B$3="Nam",2,3),0)/12*P868</f>
        <v>0</v>
      </c>
      <c r="K868" s="2" t="n">
        <v>20000</v>
      </c>
      <c r="L868" s="31" t="n">
        <f aca="false">ROUND($L$1*(E868+I868-J868-K868),0)</f>
        <v>26717965129</v>
      </c>
      <c r="M868" s="31" t="n">
        <f aca="false">E868+I868-J868-K868+L868</f>
        <v>4752094356889.62</v>
      </c>
      <c r="N868" s="32" t="n">
        <f aca="false">HLOOKUP(ROUND(AVERAGE(M856:M867)/10^6,0),Assumption!$B$2:$E$3,2,1)*MAX((AVERAGE(M856:M867)-250*10^6),0)</f>
        <v>26527771727.9752</v>
      </c>
      <c r="O868" s="31" t="n">
        <f aca="false">M868+N868</f>
        <v>4778622128617.59</v>
      </c>
      <c r="P868" s="31" t="n">
        <f aca="false">IF(A868=1,SA,MAX(0,SA-M867))</f>
        <v>0</v>
      </c>
      <c r="S868" s="2" t="n">
        <v>0</v>
      </c>
      <c r="T868" s="2" t="n">
        <v>0</v>
      </c>
      <c r="U868" s="2" t="n">
        <v>0</v>
      </c>
      <c r="V868" s="33" t="n">
        <v>1</v>
      </c>
    </row>
    <row r="869" customFormat="false" ht="15.75" hidden="false" customHeight="true" outlineLevel="0" collapsed="false">
      <c r="A869" s="2" t="n">
        <v>867</v>
      </c>
      <c r="B869" s="2" t="n">
        <v>73</v>
      </c>
      <c r="C869" s="2" t="n">
        <f aca="false">A869-(B869-1)*12</f>
        <v>3</v>
      </c>
      <c r="D869" s="2" t="n">
        <f aca="false">'thong tin khach hang'!$B$4+B869-1</f>
        <v>74</v>
      </c>
      <c r="E869" s="31" t="n">
        <f aca="false">IF(A869=1,0,O868)</f>
        <v>4778622128617.59</v>
      </c>
      <c r="F869" s="2" t="n">
        <f aca="true">TP*VLOOKUP('thong tin khach hang'!$E$10,$X$2:$Z$5,3,0)*OFFSET($S869,0,VLOOKUP('thong tin khach hang'!$E$10,$X$2:$Z$5,2,0))</f>
        <v>0</v>
      </c>
      <c r="G869" s="2" t="n">
        <f aca="true">EP*VLOOKUP('thong tin khach hang'!$E$10,$X$2:$Z$5,3,0)*OFFSET($S869,0,VLOOKUP('thong tin khach hang'!$E$10,$X$2:$Z$5,2,0))</f>
        <v>0</v>
      </c>
      <c r="H869" s="2" t="n">
        <f aca="false">F869*HLOOKUP(B869,Assumption!$A$10:$G$12,2,1)+G869*HLOOKUP(B869,Assumption!$A$10:$G$12,3,1)</f>
        <v>0</v>
      </c>
      <c r="I869" s="2" t="n">
        <f aca="false">F869+G869-H869</f>
        <v>0</v>
      </c>
      <c r="J869" s="32" t="n">
        <f aca="false">VLOOKUP(D869,Assumption!$O$3:$Q$103,IF('thong tin khach hang'!$B$3="Nam",2,3),0)/12*P869</f>
        <v>0</v>
      </c>
      <c r="K869" s="2" t="n">
        <v>20000</v>
      </c>
      <c r="L869" s="31" t="n">
        <f aca="false">ROUND($L$1*(E869+I869-J869-K869),0)</f>
        <v>27019024154</v>
      </c>
      <c r="M869" s="31" t="n">
        <f aca="false">E869+I869-J869-K869+L869</f>
        <v>4805641132771.59</v>
      </c>
      <c r="N869" s="32" t="n">
        <f aca="false">HLOOKUP(ROUND(AVERAGE(M857:M868)/10^6,0),Assumption!$B$2:$E$3,2,1)*MAX((AVERAGE(M857:M868)-250*10^6),0)</f>
        <v>26826733960.8055</v>
      </c>
      <c r="O869" s="31" t="n">
        <f aca="false">M869+N869</f>
        <v>4832467866732.4</v>
      </c>
      <c r="P869" s="31" t="n">
        <f aca="false">IF(A869=1,SA,MAX(0,SA-M868))</f>
        <v>0</v>
      </c>
      <c r="S869" s="2" t="n">
        <v>0</v>
      </c>
      <c r="T869" s="2" t="n">
        <v>0</v>
      </c>
      <c r="U869" s="2" t="n">
        <v>0</v>
      </c>
      <c r="V869" s="33" t="n">
        <v>1</v>
      </c>
    </row>
    <row r="870" customFormat="false" ht="15.75" hidden="false" customHeight="true" outlineLevel="0" collapsed="false">
      <c r="A870" s="2" t="n">
        <v>868</v>
      </c>
      <c r="B870" s="2" t="n">
        <v>73</v>
      </c>
      <c r="C870" s="2" t="n">
        <f aca="false">A870-(B870-1)*12</f>
        <v>4</v>
      </c>
      <c r="D870" s="2" t="n">
        <f aca="false">'thong tin khach hang'!$B$4+B870-1</f>
        <v>74</v>
      </c>
      <c r="E870" s="31" t="n">
        <f aca="false">IF(A870=1,0,O869)</f>
        <v>4832467866732.4</v>
      </c>
      <c r="F870" s="2" t="n">
        <f aca="true">TP*VLOOKUP('thong tin khach hang'!$E$10,$X$2:$Z$5,3,0)*OFFSET($S870,0,VLOOKUP('thong tin khach hang'!$E$10,$X$2:$Z$5,2,0))</f>
        <v>0</v>
      </c>
      <c r="G870" s="2" t="n">
        <f aca="true">EP*VLOOKUP('thong tin khach hang'!$E$10,$X$2:$Z$5,3,0)*OFFSET($S870,0,VLOOKUP('thong tin khach hang'!$E$10,$X$2:$Z$5,2,0))</f>
        <v>0</v>
      </c>
      <c r="H870" s="2" t="n">
        <f aca="false">F870*HLOOKUP(B870,Assumption!$A$10:$G$12,2,1)+G870*HLOOKUP(B870,Assumption!$A$10:$G$12,3,1)</f>
        <v>0</v>
      </c>
      <c r="I870" s="2" t="n">
        <f aca="false">F870+G870-H870</f>
        <v>0</v>
      </c>
      <c r="J870" s="32" t="n">
        <f aca="false">VLOOKUP(D870,Assumption!$O$3:$Q$103,IF('thong tin khach hang'!$B$3="Nam",2,3),0)/12*P870</f>
        <v>0</v>
      </c>
      <c r="K870" s="2" t="n">
        <v>20000</v>
      </c>
      <c r="L870" s="31" t="n">
        <f aca="false">ROUND($L$1*(E870+I870-J870-K870),0)</f>
        <v>27323475785</v>
      </c>
      <c r="M870" s="31" t="n">
        <f aca="false">E870+I870-J870-K870+L870</f>
        <v>4859791322517.4</v>
      </c>
      <c r="N870" s="32" t="n">
        <f aca="false">HLOOKUP(ROUND(AVERAGE(M858:M869)/10^6,0),Assumption!$B$2:$E$3,2,1)*MAX((AVERAGE(M858:M869)-250*10^6),0)</f>
        <v>27129065022.7066</v>
      </c>
      <c r="O870" s="31" t="n">
        <f aca="false">M870+N870</f>
        <v>4886920387540.11</v>
      </c>
      <c r="P870" s="31" t="n">
        <f aca="false">IF(A870=1,SA,MAX(0,SA-M869))</f>
        <v>0</v>
      </c>
      <c r="S870" s="2" t="n">
        <v>0</v>
      </c>
      <c r="T870" s="2" t="n">
        <v>0</v>
      </c>
      <c r="U870" s="2" t="n">
        <v>1</v>
      </c>
      <c r="V870" s="33" t="n">
        <v>1</v>
      </c>
    </row>
    <row r="871" customFormat="false" ht="15.75" hidden="false" customHeight="true" outlineLevel="0" collapsed="false">
      <c r="A871" s="2" t="n">
        <v>869</v>
      </c>
      <c r="B871" s="2" t="n">
        <v>73</v>
      </c>
      <c r="C871" s="2" t="n">
        <f aca="false">A871-(B871-1)*12</f>
        <v>5</v>
      </c>
      <c r="D871" s="2" t="n">
        <f aca="false">'thong tin khach hang'!$B$4+B871-1</f>
        <v>74</v>
      </c>
      <c r="E871" s="31" t="n">
        <f aca="false">IF(A871=1,0,O870)</f>
        <v>4886920387540.11</v>
      </c>
      <c r="F871" s="2" t="n">
        <f aca="true">TP*VLOOKUP('thong tin khach hang'!$E$10,$X$2:$Z$5,3,0)*OFFSET($S871,0,VLOOKUP('thong tin khach hang'!$E$10,$X$2:$Z$5,2,0))</f>
        <v>0</v>
      </c>
      <c r="G871" s="2" t="n">
        <f aca="true">EP*VLOOKUP('thong tin khach hang'!$E$10,$X$2:$Z$5,3,0)*OFFSET($S871,0,VLOOKUP('thong tin khach hang'!$E$10,$X$2:$Z$5,2,0))</f>
        <v>0</v>
      </c>
      <c r="H871" s="2" t="n">
        <f aca="false">F871*HLOOKUP(B871,Assumption!$A$10:$G$12,2,1)+G871*HLOOKUP(B871,Assumption!$A$10:$G$12,3,1)</f>
        <v>0</v>
      </c>
      <c r="I871" s="2" t="n">
        <f aca="false">F871+G871-H871</f>
        <v>0</v>
      </c>
      <c r="J871" s="32" t="n">
        <f aca="false">VLOOKUP(D871,Assumption!$O$3:$Q$103,IF('thong tin khach hang'!$B$3="Nam",2,3),0)/12*P871</f>
        <v>0</v>
      </c>
      <c r="K871" s="2" t="n">
        <v>20000</v>
      </c>
      <c r="L871" s="31" t="n">
        <f aca="false">ROUND($L$1*(E871+I871-J871-K871),0)</f>
        <v>27631358255</v>
      </c>
      <c r="M871" s="31" t="n">
        <f aca="false">E871+I871-J871-K871+L871</f>
        <v>4914551725795.1</v>
      </c>
      <c r="N871" s="32" t="n">
        <f aca="false">HLOOKUP(ROUND(AVERAGE(M859:M870)/10^6,0),Assumption!$B$2:$E$3,2,1)*MAX((AVERAGE(M859:M870)-250*10^6),0)</f>
        <v>27434802875.0261</v>
      </c>
      <c r="O871" s="31" t="n">
        <f aca="false">M871+N871</f>
        <v>4941986528670.13</v>
      </c>
      <c r="P871" s="31" t="n">
        <f aca="false">IF(A871=1,SA,MAX(0,SA-M870))</f>
        <v>0</v>
      </c>
      <c r="S871" s="2" t="n">
        <v>0</v>
      </c>
      <c r="T871" s="2" t="n">
        <v>0</v>
      </c>
      <c r="U871" s="2" t="n">
        <v>0</v>
      </c>
      <c r="V871" s="33" t="n">
        <v>1</v>
      </c>
    </row>
    <row r="872" customFormat="false" ht="15.75" hidden="false" customHeight="true" outlineLevel="0" collapsed="false">
      <c r="A872" s="2" t="n">
        <v>870</v>
      </c>
      <c r="B872" s="2" t="n">
        <v>73</v>
      </c>
      <c r="C872" s="2" t="n">
        <f aca="false">A872-(B872-1)*12</f>
        <v>6</v>
      </c>
      <c r="D872" s="2" t="n">
        <f aca="false">'thong tin khach hang'!$B$4+B872-1</f>
        <v>74</v>
      </c>
      <c r="E872" s="31" t="n">
        <f aca="false">IF(A872=1,0,O871)</f>
        <v>4941986528670.13</v>
      </c>
      <c r="F872" s="2" t="n">
        <f aca="true">TP*VLOOKUP('thong tin khach hang'!$E$10,$X$2:$Z$5,3,0)*OFFSET($S872,0,VLOOKUP('thong tin khach hang'!$E$10,$X$2:$Z$5,2,0))</f>
        <v>0</v>
      </c>
      <c r="G872" s="2" t="n">
        <f aca="true">EP*VLOOKUP('thong tin khach hang'!$E$10,$X$2:$Z$5,3,0)*OFFSET($S872,0,VLOOKUP('thong tin khach hang'!$E$10,$X$2:$Z$5,2,0))</f>
        <v>0</v>
      </c>
      <c r="H872" s="2" t="n">
        <f aca="false">F872*HLOOKUP(B872,Assumption!$A$10:$G$12,2,1)+G872*HLOOKUP(B872,Assumption!$A$10:$G$12,3,1)</f>
        <v>0</v>
      </c>
      <c r="I872" s="2" t="n">
        <f aca="false">F872+G872-H872</f>
        <v>0</v>
      </c>
      <c r="J872" s="32" t="n">
        <f aca="false">VLOOKUP(D872,Assumption!$O$3:$Q$103,IF('thong tin khach hang'!$B$3="Nam",2,3),0)/12*P872</f>
        <v>0</v>
      </c>
      <c r="K872" s="2" t="n">
        <v>20000</v>
      </c>
      <c r="L872" s="31" t="n">
        <f aca="false">ROUND($L$1*(E872+I872-J872-K872),0)</f>
        <v>27942710223</v>
      </c>
      <c r="M872" s="31" t="n">
        <f aca="false">E872+I872-J872-K872+L872</f>
        <v>4969929218893.13</v>
      </c>
      <c r="N872" s="32" t="n">
        <f aca="false">HLOOKUP(ROUND(AVERAGE(M860:M871)/10^6,0),Assumption!$B$2:$E$3,2,1)*MAX((AVERAGE(M860:M871)-250*10^6),0)</f>
        <v>27743985906.8763</v>
      </c>
      <c r="O872" s="31" t="n">
        <f aca="false">M872+N872</f>
        <v>4997673204800.01</v>
      </c>
      <c r="P872" s="31" t="n">
        <f aca="false">IF(A872=1,SA,MAX(0,SA-M871))</f>
        <v>0</v>
      </c>
      <c r="S872" s="2" t="n">
        <v>0</v>
      </c>
      <c r="T872" s="2" t="n">
        <v>0</v>
      </c>
      <c r="U872" s="2" t="n">
        <v>0</v>
      </c>
      <c r="V872" s="33" t="n">
        <v>1</v>
      </c>
    </row>
    <row r="873" customFormat="false" ht="15.75" hidden="false" customHeight="true" outlineLevel="0" collapsed="false">
      <c r="A873" s="2" t="n">
        <v>871</v>
      </c>
      <c r="B873" s="2" t="n">
        <v>73</v>
      </c>
      <c r="C873" s="2" t="n">
        <f aca="false">A873-(B873-1)*12</f>
        <v>7</v>
      </c>
      <c r="D873" s="2" t="n">
        <f aca="false">'thong tin khach hang'!$B$4+B873-1</f>
        <v>74</v>
      </c>
      <c r="E873" s="31" t="n">
        <f aca="false">IF(A873=1,0,O872)</f>
        <v>4997673204800.01</v>
      </c>
      <c r="F873" s="2" t="n">
        <f aca="true">TP*VLOOKUP('thong tin khach hang'!$E$10,$X$2:$Z$5,3,0)*OFFSET($S873,0,VLOOKUP('thong tin khach hang'!$E$10,$X$2:$Z$5,2,0))</f>
        <v>0</v>
      </c>
      <c r="G873" s="2" t="n">
        <f aca="true">EP*VLOOKUP('thong tin khach hang'!$E$10,$X$2:$Z$5,3,0)*OFFSET($S873,0,VLOOKUP('thong tin khach hang'!$E$10,$X$2:$Z$5,2,0))</f>
        <v>0</v>
      </c>
      <c r="H873" s="2" t="n">
        <f aca="false">F873*HLOOKUP(B873,Assumption!$A$10:$G$12,2,1)+G873*HLOOKUP(B873,Assumption!$A$10:$G$12,3,1)</f>
        <v>0</v>
      </c>
      <c r="I873" s="2" t="n">
        <f aca="false">F873+G873-H873</f>
        <v>0</v>
      </c>
      <c r="J873" s="32" t="n">
        <f aca="false">VLOOKUP(D873,Assumption!$O$3:$Q$103,IF('thong tin khach hang'!$B$3="Nam",2,3),0)/12*P873</f>
        <v>0</v>
      </c>
      <c r="K873" s="2" t="n">
        <v>20000</v>
      </c>
      <c r="L873" s="31" t="n">
        <f aca="false">ROUND($L$1*(E873+I873-J873-K873),0)</f>
        <v>28257570786</v>
      </c>
      <c r="M873" s="31" t="n">
        <f aca="false">E873+I873-J873-K873+L873</f>
        <v>5025930755586.01</v>
      </c>
      <c r="N873" s="32" t="n">
        <f aca="false">HLOOKUP(ROUND(AVERAGE(M861:M872)/10^6,0),Assumption!$B$2:$E$3,2,1)*MAX((AVERAGE(M861:M872)-250*10^6),0)</f>
        <v>28056652939.9534</v>
      </c>
      <c r="O873" s="31" t="n">
        <f aca="false">M873+N873</f>
        <v>5053987408525.96</v>
      </c>
      <c r="P873" s="31" t="n">
        <f aca="false">IF(A873=1,SA,MAX(0,SA-M872))</f>
        <v>0</v>
      </c>
      <c r="S873" s="2" t="n">
        <v>0</v>
      </c>
      <c r="T873" s="2" t="n">
        <v>1</v>
      </c>
      <c r="U873" s="2" t="n">
        <v>1</v>
      </c>
      <c r="V873" s="33" t="n">
        <v>1</v>
      </c>
    </row>
    <row r="874" customFormat="false" ht="15.75" hidden="false" customHeight="true" outlineLevel="0" collapsed="false">
      <c r="A874" s="2" t="n">
        <v>872</v>
      </c>
      <c r="B874" s="2" t="n">
        <v>73</v>
      </c>
      <c r="C874" s="2" t="n">
        <f aca="false">A874-(B874-1)*12</f>
        <v>8</v>
      </c>
      <c r="D874" s="2" t="n">
        <f aca="false">'thong tin khach hang'!$B$4+B874-1</f>
        <v>74</v>
      </c>
      <c r="E874" s="31" t="n">
        <f aca="false">IF(A874=1,0,O873)</f>
        <v>5053987408525.96</v>
      </c>
      <c r="F874" s="2" t="n">
        <f aca="true">TP*VLOOKUP('thong tin khach hang'!$E$10,$X$2:$Z$5,3,0)*OFFSET($S874,0,VLOOKUP('thong tin khach hang'!$E$10,$X$2:$Z$5,2,0))</f>
        <v>0</v>
      </c>
      <c r="G874" s="2" t="n">
        <f aca="true">EP*VLOOKUP('thong tin khach hang'!$E$10,$X$2:$Z$5,3,0)*OFFSET($S874,0,VLOOKUP('thong tin khach hang'!$E$10,$X$2:$Z$5,2,0))</f>
        <v>0</v>
      </c>
      <c r="H874" s="2" t="n">
        <f aca="false">F874*HLOOKUP(B874,Assumption!$A$10:$G$12,2,1)+G874*HLOOKUP(B874,Assumption!$A$10:$G$12,3,1)</f>
        <v>0</v>
      </c>
      <c r="I874" s="2" t="n">
        <f aca="false">F874+G874-H874</f>
        <v>0</v>
      </c>
      <c r="J874" s="32" t="n">
        <f aca="false">VLOOKUP(D874,Assumption!$O$3:$Q$103,IF('thong tin khach hang'!$B$3="Nam",2,3),0)/12*P874</f>
        <v>0</v>
      </c>
      <c r="K874" s="2" t="n">
        <v>20000</v>
      </c>
      <c r="L874" s="31" t="n">
        <f aca="false">ROUND($L$1*(E874+I874-J874-K874),0)</f>
        <v>28575979481</v>
      </c>
      <c r="M874" s="31" t="n">
        <f aca="false">E874+I874-J874-K874+L874</f>
        <v>5082563368006.96</v>
      </c>
      <c r="N874" s="32" t="n">
        <f aca="false">HLOOKUP(ROUND(AVERAGE(M862:M873)/10^6,0),Assumption!$B$2:$E$3,2,1)*MAX((AVERAGE(M862:M873)-250*10^6),0)</f>
        <v>28372843233.4121</v>
      </c>
      <c r="O874" s="31" t="n">
        <f aca="false">M874+N874</f>
        <v>5110936211240.37</v>
      </c>
      <c r="P874" s="31" t="n">
        <f aca="false">IF(A874=1,SA,MAX(0,SA-M873))</f>
        <v>0</v>
      </c>
      <c r="S874" s="2" t="n">
        <v>0</v>
      </c>
      <c r="T874" s="2" t="n">
        <v>0</v>
      </c>
      <c r="U874" s="2" t="n">
        <v>0</v>
      </c>
      <c r="V874" s="33" t="n">
        <v>1</v>
      </c>
    </row>
    <row r="875" customFormat="false" ht="15.75" hidden="false" customHeight="true" outlineLevel="0" collapsed="false">
      <c r="A875" s="2" t="n">
        <v>873</v>
      </c>
      <c r="B875" s="2" t="n">
        <v>73</v>
      </c>
      <c r="C875" s="2" t="n">
        <f aca="false">A875-(B875-1)*12</f>
        <v>9</v>
      </c>
      <c r="D875" s="2" t="n">
        <f aca="false">'thong tin khach hang'!$B$4+B875-1</f>
        <v>74</v>
      </c>
      <c r="E875" s="31" t="n">
        <f aca="false">IF(A875=1,0,O874)</f>
        <v>5110936211240.37</v>
      </c>
      <c r="F875" s="2" t="n">
        <f aca="true">TP*VLOOKUP('thong tin khach hang'!$E$10,$X$2:$Z$5,3,0)*OFFSET($S875,0,VLOOKUP('thong tin khach hang'!$E$10,$X$2:$Z$5,2,0))</f>
        <v>0</v>
      </c>
      <c r="G875" s="2" t="n">
        <f aca="true">EP*VLOOKUP('thong tin khach hang'!$E$10,$X$2:$Z$5,3,0)*OFFSET($S875,0,VLOOKUP('thong tin khach hang'!$E$10,$X$2:$Z$5,2,0))</f>
        <v>0</v>
      </c>
      <c r="H875" s="2" t="n">
        <f aca="false">F875*HLOOKUP(B875,Assumption!$A$10:$G$12,2,1)+G875*HLOOKUP(B875,Assumption!$A$10:$G$12,3,1)</f>
        <v>0</v>
      </c>
      <c r="I875" s="2" t="n">
        <f aca="false">F875+G875-H875</f>
        <v>0</v>
      </c>
      <c r="J875" s="32" t="n">
        <f aca="false">VLOOKUP(D875,Assumption!$O$3:$Q$103,IF('thong tin khach hang'!$B$3="Nam",2,3),0)/12*P875</f>
        <v>0</v>
      </c>
      <c r="K875" s="2" t="n">
        <v>20000</v>
      </c>
      <c r="L875" s="31" t="n">
        <f aca="false">ROUND($L$1*(E875+I875-J875-K875),0)</f>
        <v>28897976291</v>
      </c>
      <c r="M875" s="31" t="n">
        <f aca="false">E875+I875-J875-K875+L875</f>
        <v>5139834167531.37</v>
      </c>
      <c r="N875" s="32" t="n">
        <f aca="false">HLOOKUP(ROUND(AVERAGE(M863:M874)/10^6,0),Assumption!$B$2:$E$3,2,1)*MAX((AVERAGE(M863:M874)-250*10^6),0)</f>
        <v>28692596488.7955</v>
      </c>
      <c r="O875" s="31" t="n">
        <f aca="false">M875+N875</f>
        <v>5168526764020.17</v>
      </c>
      <c r="P875" s="31" t="n">
        <f aca="false">IF(A875=1,SA,MAX(0,SA-M874))</f>
        <v>0</v>
      </c>
      <c r="S875" s="2" t="n">
        <v>0</v>
      </c>
      <c r="T875" s="2" t="n">
        <v>0</v>
      </c>
      <c r="U875" s="2" t="n">
        <v>0</v>
      </c>
      <c r="V875" s="33" t="n">
        <v>1</v>
      </c>
    </row>
    <row r="876" customFormat="false" ht="15.75" hidden="false" customHeight="true" outlineLevel="0" collapsed="false">
      <c r="A876" s="2" t="n">
        <v>874</v>
      </c>
      <c r="B876" s="2" t="n">
        <v>73</v>
      </c>
      <c r="C876" s="2" t="n">
        <f aca="false">A876-(B876-1)*12</f>
        <v>10</v>
      </c>
      <c r="D876" s="2" t="n">
        <f aca="false">'thong tin khach hang'!$B$4+B876-1</f>
        <v>74</v>
      </c>
      <c r="E876" s="31" t="n">
        <f aca="false">IF(A876=1,0,O875)</f>
        <v>5168526764020.17</v>
      </c>
      <c r="F876" s="2" t="n">
        <f aca="true">TP*VLOOKUP('thong tin khach hang'!$E$10,$X$2:$Z$5,3,0)*OFFSET($S876,0,VLOOKUP('thong tin khach hang'!$E$10,$X$2:$Z$5,2,0))</f>
        <v>0</v>
      </c>
      <c r="G876" s="2" t="n">
        <f aca="true">EP*VLOOKUP('thong tin khach hang'!$E$10,$X$2:$Z$5,3,0)*OFFSET($S876,0,VLOOKUP('thong tin khach hang'!$E$10,$X$2:$Z$5,2,0))</f>
        <v>0</v>
      </c>
      <c r="H876" s="2" t="n">
        <f aca="false">F876*HLOOKUP(B876,Assumption!$A$10:$G$12,2,1)+G876*HLOOKUP(B876,Assumption!$A$10:$G$12,3,1)</f>
        <v>0</v>
      </c>
      <c r="I876" s="2" t="n">
        <f aca="false">F876+G876-H876</f>
        <v>0</v>
      </c>
      <c r="J876" s="32" t="n">
        <f aca="false">VLOOKUP(D876,Assumption!$O$3:$Q$103,IF('thong tin khach hang'!$B$3="Nam",2,3),0)/12*P876</f>
        <v>0</v>
      </c>
      <c r="K876" s="2" t="n">
        <v>20000</v>
      </c>
      <c r="L876" s="31" t="n">
        <f aca="false">ROUND($L$1*(E876+I876-J876-K876),0)</f>
        <v>29223601649</v>
      </c>
      <c r="M876" s="31" t="n">
        <f aca="false">E876+I876-J876-K876+L876</f>
        <v>5197750345669.17</v>
      </c>
      <c r="N876" s="32" t="n">
        <f aca="false">HLOOKUP(ROUND(AVERAGE(M864:M875)/10^6,0),Assumption!$B$2:$E$3,2,1)*MAX((AVERAGE(M864:M875)-250*10^6),0)</f>
        <v>29015952855.02</v>
      </c>
      <c r="O876" s="31" t="n">
        <f aca="false">M876+N876</f>
        <v>5226766298524.19</v>
      </c>
      <c r="P876" s="31" t="n">
        <f aca="false">IF(A876=1,SA,MAX(0,SA-M875))</f>
        <v>0</v>
      </c>
      <c r="S876" s="2" t="n">
        <v>0</v>
      </c>
      <c r="T876" s="2" t="n">
        <v>0</v>
      </c>
      <c r="U876" s="2" t="n">
        <v>1</v>
      </c>
      <c r="V876" s="33" t="n">
        <v>1</v>
      </c>
    </row>
    <row r="877" customFormat="false" ht="15.75" hidden="false" customHeight="true" outlineLevel="0" collapsed="false">
      <c r="A877" s="2" t="n">
        <v>875</v>
      </c>
      <c r="B877" s="2" t="n">
        <v>73</v>
      </c>
      <c r="C877" s="2" t="n">
        <f aca="false">A877-(B877-1)*12</f>
        <v>11</v>
      </c>
      <c r="D877" s="2" t="n">
        <f aca="false">'thong tin khach hang'!$B$4+B877-1</f>
        <v>74</v>
      </c>
      <c r="E877" s="31" t="n">
        <f aca="false">IF(A877=1,0,O876)</f>
        <v>5226766298524.19</v>
      </c>
      <c r="F877" s="2" t="n">
        <f aca="true">TP*VLOOKUP('thong tin khach hang'!$E$10,$X$2:$Z$5,3,0)*OFFSET($S877,0,VLOOKUP('thong tin khach hang'!$E$10,$X$2:$Z$5,2,0))</f>
        <v>0</v>
      </c>
      <c r="G877" s="2" t="n">
        <f aca="true">EP*VLOOKUP('thong tin khach hang'!$E$10,$X$2:$Z$5,3,0)*OFFSET($S877,0,VLOOKUP('thong tin khach hang'!$E$10,$X$2:$Z$5,2,0))</f>
        <v>0</v>
      </c>
      <c r="H877" s="2" t="n">
        <f aca="false">F877*HLOOKUP(B877,Assumption!$A$10:$G$12,2,1)+G877*HLOOKUP(B877,Assumption!$A$10:$G$12,3,1)</f>
        <v>0</v>
      </c>
      <c r="I877" s="2" t="n">
        <f aca="false">F877+G877-H877</f>
        <v>0</v>
      </c>
      <c r="J877" s="32" t="n">
        <f aca="false">VLOOKUP(D877,Assumption!$O$3:$Q$103,IF('thong tin khach hang'!$B$3="Nam",2,3),0)/12*P877</f>
        <v>0</v>
      </c>
      <c r="K877" s="2" t="n">
        <v>20000</v>
      </c>
      <c r="L877" s="31" t="n">
        <f aca="false">ROUND($L$1*(E877+I877-J877-K877),0)</f>
        <v>29552896445</v>
      </c>
      <c r="M877" s="31" t="n">
        <f aca="false">E877+I877-J877-K877+L877</f>
        <v>5256319174969.19</v>
      </c>
      <c r="N877" s="32" t="n">
        <f aca="false">HLOOKUP(ROUND(AVERAGE(M865:M876)/10^6,0),Assumption!$B$2:$E$3,2,1)*MAX((AVERAGE(M865:M876)-250*10^6),0)</f>
        <v>29342952933.4163</v>
      </c>
      <c r="O877" s="31" t="n">
        <f aca="false">M877+N877</f>
        <v>5285662127902.6</v>
      </c>
      <c r="P877" s="31" t="n">
        <f aca="false">IF(A877=1,SA,MAX(0,SA-M876))</f>
        <v>0</v>
      </c>
      <c r="S877" s="2" t="n">
        <v>0</v>
      </c>
      <c r="T877" s="2" t="n">
        <v>0</v>
      </c>
      <c r="U877" s="2" t="n">
        <v>0</v>
      </c>
      <c r="V877" s="33" t="n">
        <v>1</v>
      </c>
    </row>
    <row r="878" customFormat="false" ht="15.75" hidden="false" customHeight="true" outlineLevel="0" collapsed="false">
      <c r="A878" s="2" t="n">
        <v>876</v>
      </c>
      <c r="B878" s="2" t="n">
        <v>73</v>
      </c>
      <c r="C878" s="2" t="n">
        <f aca="false">A878-(B878-1)*12</f>
        <v>12</v>
      </c>
      <c r="D878" s="2" t="n">
        <f aca="false">'thong tin khach hang'!$B$4+B878-1</f>
        <v>74</v>
      </c>
      <c r="E878" s="31" t="n">
        <f aca="false">IF(A878=1,0,O877)</f>
        <v>5285662127902.6</v>
      </c>
      <c r="F878" s="2" t="n">
        <f aca="true">TP*VLOOKUP('thong tin khach hang'!$E$10,$X$2:$Z$5,3,0)*OFFSET($S878,0,VLOOKUP('thong tin khach hang'!$E$10,$X$2:$Z$5,2,0))</f>
        <v>0</v>
      </c>
      <c r="G878" s="2" t="n">
        <f aca="true">EP*VLOOKUP('thong tin khach hang'!$E$10,$X$2:$Z$5,3,0)*OFFSET($S878,0,VLOOKUP('thong tin khach hang'!$E$10,$X$2:$Z$5,2,0))</f>
        <v>0</v>
      </c>
      <c r="H878" s="2" t="n">
        <f aca="false">F878*HLOOKUP(B878,Assumption!$A$10:$G$12,2,1)+G878*HLOOKUP(B878,Assumption!$A$10:$G$12,3,1)</f>
        <v>0</v>
      </c>
      <c r="I878" s="2" t="n">
        <f aca="false">F878+G878-H878</f>
        <v>0</v>
      </c>
      <c r="J878" s="32" t="n">
        <f aca="false">VLOOKUP(D878,Assumption!$O$3:$Q$103,IF('thong tin khach hang'!$B$3="Nam",2,3),0)/12*P878</f>
        <v>0</v>
      </c>
      <c r="K878" s="2" t="n">
        <v>20000</v>
      </c>
      <c r="L878" s="31" t="n">
        <f aca="false">ROUND($L$1*(E878+I878-J878-K878),0)</f>
        <v>29885902027</v>
      </c>
      <c r="M878" s="31" t="n">
        <f aca="false">E878+I878-J878-K878+L878</f>
        <v>5315548009929.6</v>
      </c>
      <c r="N878" s="32" t="n">
        <f aca="false">HLOOKUP(ROUND(AVERAGE(M866:M877)/10^6,0),Assumption!$B$2:$E$3,2,1)*MAX((AVERAGE(M866:M877)-250*10^6),0)</f>
        <v>29673637782.8283</v>
      </c>
      <c r="O878" s="31" t="n">
        <f aca="false">M878+N878</f>
        <v>5345221647712.43</v>
      </c>
      <c r="P878" s="31" t="n">
        <f aca="false">IF(A878=1,SA,MAX(0,SA-M877))</f>
        <v>0</v>
      </c>
      <c r="S878" s="2" t="n">
        <v>0</v>
      </c>
      <c r="T878" s="2" t="n">
        <v>0</v>
      </c>
      <c r="U878" s="2" t="n">
        <v>0</v>
      </c>
      <c r="V878" s="33" t="n">
        <v>1</v>
      </c>
    </row>
    <row r="879" customFormat="false" ht="15.75" hidden="false" customHeight="true" outlineLevel="0" collapsed="false">
      <c r="A879" s="2" t="n">
        <v>877</v>
      </c>
      <c r="B879" s="2" t="n">
        <v>74</v>
      </c>
      <c r="C879" s="2" t="n">
        <f aca="false">A879-(B879-1)*12</f>
        <v>1</v>
      </c>
      <c r="D879" s="2" t="n">
        <f aca="false">'thong tin khach hang'!$B$4+B879-1</f>
        <v>75</v>
      </c>
      <c r="E879" s="31" t="n">
        <f aca="false">IF(A879=1,0,O878)</f>
        <v>5345221647712.43</v>
      </c>
      <c r="F879" s="2" t="n">
        <f aca="true">TP*VLOOKUP('thong tin khach hang'!$E$10,$X$2:$Z$5,3,0)*OFFSET($S879,0,VLOOKUP('thong tin khach hang'!$E$10,$X$2:$Z$5,2,0))</f>
        <v>30000000</v>
      </c>
      <c r="G879" s="2" t="n">
        <f aca="true">EP*VLOOKUP('thong tin khach hang'!$E$10,$X$2:$Z$5,3,0)*OFFSET($S879,0,VLOOKUP('thong tin khach hang'!$E$10,$X$2:$Z$5,2,0))</f>
        <v>30000000</v>
      </c>
      <c r="H879" s="2" t="n">
        <f aca="false">F879*HLOOKUP(B879,Assumption!$A$10:$G$12,2,1)+G879*HLOOKUP(B879,Assumption!$A$10:$G$12,3,1)</f>
        <v>1500000</v>
      </c>
      <c r="I879" s="2" t="n">
        <f aca="false">F879+G879-H879</f>
        <v>58500000</v>
      </c>
      <c r="J879" s="32" t="n">
        <f aca="false">VLOOKUP(D879,Assumption!$O$3:$Q$103,IF('thong tin khach hang'!$B$3="Nam",2,3),0)/12*P879</f>
        <v>0</v>
      </c>
      <c r="K879" s="2" t="n">
        <v>20000</v>
      </c>
      <c r="L879" s="31" t="n">
        <f aca="false">ROUND($L$1*(E879+I879-J879-K879),0)</f>
        <v>30222990978</v>
      </c>
      <c r="M879" s="31" t="n">
        <f aca="false">E879+I879-J879-K879+L879</f>
        <v>5375503118690.43</v>
      </c>
      <c r="N879" s="32" t="n">
        <f aca="false">HLOOKUP(ROUND(AVERAGE(M867:M878)/10^6,0),Assumption!$B$2:$E$3,2,1)*MAX((AVERAGE(M867:M878)-250*10^6),0)</f>
        <v>30008048924.7669</v>
      </c>
      <c r="O879" s="31" t="n">
        <f aca="false">M879+N879</f>
        <v>5405511167615.2</v>
      </c>
      <c r="P879" s="31" t="n">
        <f aca="false">IF(A879=1,SA,MAX(0,SA-M878))</f>
        <v>0</v>
      </c>
      <c r="S879" s="2" t="n">
        <v>1</v>
      </c>
      <c r="T879" s="2" t="n">
        <v>1</v>
      </c>
      <c r="U879" s="2" t="n">
        <v>1</v>
      </c>
      <c r="V879" s="33" t="n">
        <v>1</v>
      </c>
    </row>
    <row r="880" customFormat="false" ht="15.75" hidden="false" customHeight="true" outlineLevel="0" collapsed="false">
      <c r="A880" s="2" t="n">
        <v>878</v>
      </c>
      <c r="B880" s="2" t="n">
        <v>74</v>
      </c>
      <c r="C880" s="2" t="n">
        <f aca="false">A880-(B880-1)*12</f>
        <v>2</v>
      </c>
      <c r="D880" s="2" t="n">
        <f aca="false">'thong tin khach hang'!$B$4+B880-1</f>
        <v>75</v>
      </c>
      <c r="E880" s="31" t="n">
        <f aca="false">IF(A880=1,0,O879)</f>
        <v>5405511167615.2</v>
      </c>
      <c r="F880" s="2" t="n">
        <f aca="true">TP*VLOOKUP('thong tin khach hang'!$E$10,$X$2:$Z$5,3,0)*OFFSET($S880,0,VLOOKUP('thong tin khach hang'!$E$10,$X$2:$Z$5,2,0))</f>
        <v>0</v>
      </c>
      <c r="G880" s="2" t="n">
        <f aca="true">EP*VLOOKUP('thong tin khach hang'!$E$10,$X$2:$Z$5,3,0)*OFFSET($S880,0,VLOOKUP('thong tin khach hang'!$E$10,$X$2:$Z$5,2,0))</f>
        <v>0</v>
      </c>
      <c r="H880" s="2" t="n">
        <f aca="false">F880*HLOOKUP(B880,Assumption!$A$10:$G$12,2,1)+G880*HLOOKUP(B880,Assumption!$A$10:$G$12,3,1)</f>
        <v>0</v>
      </c>
      <c r="I880" s="2" t="n">
        <f aca="false">F880+G880-H880</f>
        <v>0</v>
      </c>
      <c r="J880" s="32" t="n">
        <f aca="false">VLOOKUP(D880,Assumption!$O$3:$Q$103,IF('thong tin khach hang'!$B$3="Nam",2,3),0)/12*P880</f>
        <v>0</v>
      </c>
      <c r="K880" s="2" t="n">
        <v>20000</v>
      </c>
      <c r="L880" s="31" t="n">
        <f aca="false">ROUND($L$1*(E880+I880-J880-K880),0)</f>
        <v>30563545922</v>
      </c>
      <c r="M880" s="31" t="n">
        <f aca="false">E880+I880-J880-K880+L880</f>
        <v>5436074693537.2</v>
      </c>
      <c r="N880" s="32" t="n">
        <f aca="false">HLOOKUP(ROUND(AVERAGE(M868:M879)/10^6,0),Assumption!$B$2:$E$3,2,1)*MAX((AVERAGE(M868:M879)-250*10^6),0)</f>
        <v>30346228348.6248</v>
      </c>
      <c r="O880" s="31" t="n">
        <f aca="false">M880+N880</f>
        <v>5466420921885.82</v>
      </c>
      <c r="P880" s="31" t="n">
        <f aca="false">IF(A880=1,SA,MAX(0,SA-M879))</f>
        <v>0</v>
      </c>
      <c r="S880" s="2" t="n">
        <v>0</v>
      </c>
      <c r="T880" s="2" t="n">
        <v>0</v>
      </c>
      <c r="U880" s="2" t="n">
        <v>0</v>
      </c>
      <c r="V880" s="33" t="n">
        <v>1</v>
      </c>
    </row>
    <row r="881" customFormat="false" ht="15.75" hidden="false" customHeight="true" outlineLevel="0" collapsed="false">
      <c r="A881" s="2" t="n">
        <v>879</v>
      </c>
      <c r="B881" s="2" t="n">
        <v>74</v>
      </c>
      <c r="C881" s="2" t="n">
        <f aca="false">A881-(B881-1)*12</f>
        <v>3</v>
      </c>
      <c r="D881" s="2" t="n">
        <f aca="false">'thong tin khach hang'!$B$4+B881-1</f>
        <v>75</v>
      </c>
      <c r="E881" s="31" t="n">
        <f aca="false">IF(A881=1,0,O880)</f>
        <v>5466420921885.82</v>
      </c>
      <c r="F881" s="2" t="n">
        <f aca="true">TP*VLOOKUP('thong tin khach hang'!$E$10,$X$2:$Z$5,3,0)*OFFSET($S881,0,VLOOKUP('thong tin khach hang'!$E$10,$X$2:$Z$5,2,0))</f>
        <v>0</v>
      </c>
      <c r="G881" s="2" t="n">
        <f aca="true">EP*VLOOKUP('thong tin khach hang'!$E$10,$X$2:$Z$5,3,0)*OFFSET($S881,0,VLOOKUP('thong tin khach hang'!$E$10,$X$2:$Z$5,2,0))</f>
        <v>0</v>
      </c>
      <c r="H881" s="2" t="n">
        <f aca="false">F881*HLOOKUP(B881,Assumption!$A$10:$G$12,2,1)+G881*HLOOKUP(B881,Assumption!$A$10:$G$12,3,1)</f>
        <v>0</v>
      </c>
      <c r="I881" s="2" t="n">
        <f aca="false">F881+G881-H881</f>
        <v>0</v>
      </c>
      <c r="J881" s="32" t="n">
        <f aca="false">VLOOKUP(D881,Assumption!$O$3:$Q$103,IF('thong tin khach hang'!$B$3="Nam",2,3),0)/12*P881</f>
        <v>0</v>
      </c>
      <c r="K881" s="2" t="n">
        <v>20000</v>
      </c>
      <c r="L881" s="31" t="n">
        <f aca="false">ROUND($L$1*(E881+I881-J881-K881),0)</f>
        <v>30907938528</v>
      </c>
      <c r="M881" s="31" t="n">
        <f aca="false">E881+I881-J881-K881+L881</f>
        <v>5497328840413.82</v>
      </c>
      <c r="N881" s="32" t="n">
        <f aca="false">HLOOKUP(ROUND(AVERAGE(M869:M880)/10^6,0),Assumption!$B$2:$E$3,2,1)*MAX((AVERAGE(M869:M880)-250*10^6),0)</f>
        <v>30688218516.9486</v>
      </c>
      <c r="O881" s="31" t="n">
        <f aca="false">M881+N881</f>
        <v>5528017058930.77</v>
      </c>
      <c r="P881" s="31" t="n">
        <f aca="false">IF(A881=1,SA,MAX(0,SA-M880))</f>
        <v>0</v>
      </c>
      <c r="S881" s="2" t="n">
        <v>0</v>
      </c>
      <c r="T881" s="2" t="n">
        <v>0</v>
      </c>
      <c r="U881" s="2" t="n">
        <v>0</v>
      </c>
      <c r="V881" s="33" t="n">
        <v>1</v>
      </c>
    </row>
    <row r="882" customFormat="false" ht="15.75" hidden="false" customHeight="true" outlineLevel="0" collapsed="false">
      <c r="A882" s="2" t="n">
        <v>880</v>
      </c>
      <c r="B882" s="2" t="n">
        <v>74</v>
      </c>
      <c r="C882" s="2" t="n">
        <f aca="false">A882-(B882-1)*12</f>
        <v>4</v>
      </c>
      <c r="D882" s="2" t="n">
        <f aca="false">'thong tin khach hang'!$B$4+B882-1</f>
        <v>75</v>
      </c>
      <c r="E882" s="31" t="n">
        <f aca="false">IF(A882=1,0,O881)</f>
        <v>5528017058930.77</v>
      </c>
      <c r="F882" s="2" t="n">
        <f aca="true">TP*VLOOKUP('thong tin khach hang'!$E$10,$X$2:$Z$5,3,0)*OFFSET($S882,0,VLOOKUP('thong tin khach hang'!$E$10,$X$2:$Z$5,2,0))</f>
        <v>0</v>
      </c>
      <c r="G882" s="2" t="n">
        <f aca="true">EP*VLOOKUP('thong tin khach hang'!$E$10,$X$2:$Z$5,3,0)*OFFSET($S882,0,VLOOKUP('thong tin khach hang'!$E$10,$X$2:$Z$5,2,0))</f>
        <v>0</v>
      </c>
      <c r="H882" s="2" t="n">
        <f aca="false">F882*HLOOKUP(B882,Assumption!$A$10:$G$12,2,1)+G882*HLOOKUP(B882,Assumption!$A$10:$G$12,3,1)</f>
        <v>0</v>
      </c>
      <c r="I882" s="2" t="n">
        <f aca="false">F882+G882-H882</f>
        <v>0</v>
      </c>
      <c r="J882" s="32" t="n">
        <f aca="false">VLOOKUP(D882,Assumption!$O$3:$Q$103,IF('thong tin khach hang'!$B$3="Nam",2,3),0)/12*P882</f>
        <v>0</v>
      </c>
      <c r="K882" s="2" t="n">
        <v>20000</v>
      </c>
      <c r="L882" s="31" t="n">
        <f aca="false">ROUND($L$1*(E882+I882-J882-K882),0)</f>
        <v>31256212042</v>
      </c>
      <c r="M882" s="31" t="n">
        <f aca="false">E882+I882-J882-K882+L882</f>
        <v>5559273250972.77</v>
      </c>
      <c r="N882" s="32" t="n">
        <f aca="false">HLOOKUP(ROUND(AVERAGE(M870:M881)/10^6,0),Assumption!$B$2:$E$3,2,1)*MAX((AVERAGE(M870:M881)-250*10^6),0)</f>
        <v>31034062370.7697</v>
      </c>
      <c r="O882" s="31" t="n">
        <f aca="false">M882+N882</f>
        <v>5590307313343.54</v>
      </c>
      <c r="P882" s="31" t="n">
        <f aca="false">IF(A882=1,SA,MAX(0,SA-M881))</f>
        <v>0</v>
      </c>
      <c r="S882" s="2" t="n">
        <v>0</v>
      </c>
      <c r="T882" s="2" t="n">
        <v>0</v>
      </c>
      <c r="U882" s="2" t="n">
        <v>1</v>
      </c>
      <c r="V882" s="33" t="n">
        <v>1</v>
      </c>
    </row>
    <row r="883" customFormat="false" ht="15.75" hidden="false" customHeight="true" outlineLevel="0" collapsed="false">
      <c r="A883" s="2" t="n">
        <v>881</v>
      </c>
      <c r="B883" s="2" t="n">
        <v>74</v>
      </c>
      <c r="C883" s="2" t="n">
        <f aca="false">A883-(B883-1)*12</f>
        <v>5</v>
      </c>
      <c r="D883" s="2" t="n">
        <f aca="false">'thong tin khach hang'!$B$4+B883-1</f>
        <v>75</v>
      </c>
      <c r="E883" s="31" t="n">
        <f aca="false">IF(A883=1,0,O882)</f>
        <v>5590307313343.54</v>
      </c>
      <c r="F883" s="2" t="n">
        <f aca="true">TP*VLOOKUP('thong tin khach hang'!$E$10,$X$2:$Z$5,3,0)*OFFSET($S883,0,VLOOKUP('thong tin khach hang'!$E$10,$X$2:$Z$5,2,0))</f>
        <v>0</v>
      </c>
      <c r="G883" s="2" t="n">
        <f aca="true">EP*VLOOKUP('thong tin khach hang'!$E$10,$X$2:$Z$5,3,0)*OFFSET($S883,0,VLOOKUP('thong tin khach hang'!$E$10,$X$2:$Z$5,2,0))</f>
        <v>0</v>
      </c>
      <c r="H883" s="2" t="n">
        <f aca="false">F883*HLOOKUP(B883,Assumption!$A$10:$G$12,2,1)+G883*HLOOKUP(B883,Assumption!$A$10:$G$12,3,1)</f>
        <v>0</v>
      </c>
      <c r="I883" s="2" t="n">
        <f aca="false">F883+G883-H883</f>
        <v>0</v>
      </c>
      <c r="J883" s="32" t="n">
        <f aca="false">VLOOKUP(D883,Assumption!$O$3:$Q$103,IF('thong tin khach hang'!$B$3="Nam",2,3),0)/12*P883</f>
        <v>0</v>
      </c>
      <c r="K883" s="2" t="n">
        <v>20000</v>
      </c>
      <c r="L883" s="31" t="n">
        <f aca="false">ROUND($L$1*(E883+I883-J883-K883),0)</f>
        <v>31608410197</v>
      </c>
      <c r="M883" s="31" t="n">
        <f aca="false">E883+I883-J883-K883+L883</f>
        <v>5621915703540.54</v>
      </c>
      <c r="N883" s="32" t="n">
        <f aca="false">HLOOKUP(ROUND(AVERAGE(M871:M882)/10^6,0),Assumption!$B$2:$E$3,2,1)*MAX((AVERAGE(M871:M882)-250*10^6),0)</f>
        <v>31383803334.9974</v>
      </c>
      <c r="O883" s="31" t="n">
        <f aca="false">M883+N883</f>
        <v>5653299506875.54</v>
      </c>
      <c r="P883" s="31" t="n">
        <f aca="false">IF(A883=1,SA,MAX(0,SA-M882))</f>
        <v>0</v>
      </c>
      <c r="S883" s="2" t="n">
        <v>0</v>
      </c>
      <c r="T883" s="2" t="n">
        <v>0</v>
      </c>
      <c r="U883" s="2" t="n">
        <v>0</v>
      </c>
      <c r="V883" s="33" t="n">
        <v>1</v>
      </c>
    </row>
    <row r="884" customFormat="false" ht="15.75" hidden="false" customHeight="true" outlineLevel="0" collapsed="false">
      <c r="A884" s="2" t="n">
        <v>882</v>
      </c>
      <c r="B884" s="2" t="n">
        <v>74</v>
      </c>
      <c r="C884" s="2" t="n">
        <f aca="false">A884-(B884-1)*12</f>
        <v>6</v>
      </c>
      <c r="D884" s="2" t="n">
        <f aca="false">'thong tin khach hang'!$B$4+B884-1</f>
        <v>75</v>
      </c>
      <c r="E884" s="31" t="n">
        <f aca="false">IF(A884=1,0,O883)</f>
        <v>5653299506875.54</v>
      </c>
      <c r="F884" s="2" t="n">
        <f aca="true">TP*VLOOKUP('thong tin khach hang'!$E$10,$X$2:$Z$5,3,0)*OFFSET($S884,0,VLOOKUP('thong tin khach hang'!$E$10,$X$2:$Z$5,2,0))</f>
        <v>0</v>
      </c>
      <c r="G884" s="2" t="n">
        <f aca="true">EP*VLOOKUP('thong tin khach hang'!$E$10,$X$2:$Z$5,3,0)*OFFSET($S884,0,VLOOKUP('thong tin khach hang'!$E$10,$X$2:$Z$5,2,0))</f>
        <v>0</v>
      </c>
      <c r="H884" s="2" t="n">
        <f aca="false">F884*HLOOKUP(B884,Assumption!$A$10:$G$12,2,1)+G884*HLOOKUP(B884,Assumption!$A$10:$G$12,3,1)</f>
        <v>0</v>
      </c>
      <c r="I884" s="2" t="n">
        <f aca="false">F884+G884-H884</f>
        <v>0</v>
      </c>
      <c r="J884" s="32" t="n">
        <f aca="false">VLOOKUP(D884,Assumption!$O$3:$Q$103,IF('thong tin khach hang'!$B$3="Nam",2,3),0)/12*P884</f>
        <v>0</v>
      </c>
      <c r="K884" s="2" t="n">
        <v>20000</v>
      </c>
      <c r="L884" s="31" t="n">
        <f aca="false">ROUND($L$1*(E884+I884-J884-K884),0)</f>
        <v>31964577217</v>
      </c>
      <c r="M884" s="31" t="n">
        <f aca="false">E884+I884-J884-K884+L884</f>
        <v>5685264064092.54</v>
      </c>
      <c r="N884" s="32" t="n">
        <f aca="false">HLOOKUP(ROUND(AVERAGE(M872:M883)/10^6,0),Assumption!$B$2:$E$3,2,1)*MAX((AVERAGE(M872:M883)-250*10^6),0)</f>
        <v>31737485323.8701</v>
      </c>
      <c r="O884" s="31" t="n">
        <f aca="false">M884+N884</f>
        <v>5717001549416.41</v>
      </c>
      <c r="P884" s="31" t="n">
        <f aca="false">IF(A884=1,SA,MAX(0,SA-M883))</f>
        <v>0</v>
      </c>
      <c r="S884" s="2" t="n">
        <v>0</v>
      </c>
      <c r="T884" s="2" t="n">
        <v>0</v>
      </c>
      <c r="U884" s="2" t="n">
        <v>0</v>
      </c>
      <c r="V884" s="33" t="n">
        <v>1</v>
      </c>
    </row>
    <row r="885" customFormat="false" ht="15.75" hidden="false" customHeight="true" outlineLevel="0" collapsed="false">
      <c r="A885" s="2" t="n">
        <v>883</v>
      </c>
      <c r="B885" s="2" t="n">
        <v>74</v>
      </c>
      <c r="C885" s="2" t="n">
        <f aca="false">A885-(B885-1)*12</f>
        <v>7</v>
      </c>
      <c r="D885" s="2" t="n">
        <f aca="false">'thong tin khach hang'!$B$4+B885-1</f>
        <v>75</v>
      </c>
      <c r="E885" s="31" t="n">
        <f aca="false">IF(A885=1,0,O884)</f>
        <v>5717001549416.41</v>
      </c>
      <c r="F885" s="2" t="n">
        <f aca="true">TP*VLOOKUP('thong tin khach hang'!$E$10,$X$2:$Z$5,3,0)*OFFSET($S885,0,VLOOKUP('thong tin khach hang'!$E$10,$X$2:$Z$5,2,0))</f>
        <v>0</v>
      </c>
      <c r="G885" s="2" t="n">
        <f aca="true">EP*VLOOKUP('thong tin khach hang'!$E$10,$X$2:$Z$5,3,0)*OFFSET($S885,0,VLOOKUP('thong tin khach hang'!$E$10,$X$2:$Z$5,2,0))</f>
        <v>0</v>
      </c>
      <c r="H885" s="2" t="n">
        <f aca="false">F885*HLOOKUP(B885,Assumption!$A$10:$G$12,2,1)+G885*HLOOKUP(B885,Assumption!$A$10:$G$12,3,1)</f>
        <v>0</v>
      </c>
      <c r="I885" s="2" t="n">
        <f aca="false">F885+G885-H885</f>
        <v>0</v>
      </c>
      <c r="J885" s="32" t="n">
        <f aca="false">VLOOKUP(D885,Assumption!$O$3:$Q$103,IF('thong tin khach hang'!$B$3="Nam",2,3),0)/12*P885</f>
        <v>0</v>
      </c>
      <c r="K885" s="2" t="n">
        <v>20000</v>
      </c>
      <c r="L885" s="31" t="n">
        <f aca="false">ROUND($L$1*(E885+I885-J885-K885),0)</f>
        <v>32324757827</v>
      </c>
      <c r="M885" s="31" t="n">
        <f aca="false">E885+I885-J885-K885+L885</f>
        <v>5749326287243.41</v>
      </c>
      <c r="N885" s="32" t="n">
        <f aca="false">HLOOKUP(ROUND(AVERAGE(M873:M884)/10^6,0),Assumption!$B$2:$E$3,2,1)*MAX((AVERAGE(M873:M884)-250*10^6),0)</f>
        <v>32095152746.4698</v>
      </c>
      <c r="O885" s="31" t="n">
        <f aca="false">M885+N885</f>
        <v>5781421439989.88</v>
      </c>
      <c r="P885" s="31" t="n">
        <f aca="false">IF(A885=1,SA,MAX(0,SA-M884))</f>
        <v>0</v>
      </c>
      <c r="S885" s="2" t="n">
        <v>0</v>
      </c>
      <c r="T885" s="2" t="n">
        <v>1</v>
      </c>
      <c r="U885" s="2" t="n">
        <v>1</v>
      </c>
      <c r="V885" s="33" t="n">
        <v>1</v>
      </c>
    </row>
    <row r="886" customFormat="false" ht="15.75" hidden="false" customHeight="true" outlineLevel="0" collapsed="false">
      <c r="A886" s="2" t="n">
        <v>884</v>
      </c>
      <c r="B886" s="2" t="n">
        <v>74</v>
      </c>
      <c r="C886" s="2" t="n">
        <f aca="false">A886-(B886-1)*12</f>
        <v>8</v>
      </c>
      <c r="D886" s="2" t="n">
        <f aca="false">'thong tin khach hang'!$B$4+B886-1</f>
        <v>75</v>
      </c>
      <c r="E886" s="31" t="n">
        <f aca="false">IF(A886=1,0,O885)</f>
        <v>5781421439989.88</v>
      </c>
      <c r="F886" s="2" t="n">
        <f aca="true">TP*VLOOKUP('thong tin khach hang'!$E$10,$X$2:$Z$5,3,0)*OFFSET($S886,0,VLOOKUP('thong tin khach hang'!$E$10,$X$2:$Z$5,2,0))</f>
        <v>0</v>
      </c>
      <c r="G886" s="2" t="n">
        <f aca="true">EP*VLOOKUP('thong tin khach hang'!$E$10,$X$2:$Z$5,3,0)*OFFSET($S886,0,VLOOKUP('thong tin khach hang'!$E$10,$X$2:$Z$5,2,0))</f>
        <v>0</v>
      </c>
      <c r="H886" s="2" t="n">
        <f aca="false">F886*HLOOKUP(B886,Assumption!$A$10:$G$12,2,1)+G886*HLOOKUP(B886,Assumption!$A$10:$G$12,3,1)</f>
        <v>0</v>
      </c>
      <c r="I886" s="2" t="n">
        <f aca="false">F886+G886-H886</f>
        <v>0</v>
      </c>
      <c r="J886" s="32" t="n">
        <f aca="false">VLOOKUP(D886,Assumption!$O$3:$Q$103,IF('thong tin khach hang'!$B$3="Nam",2,3),0)/12*P886</f>
        <v>0</v>
      </c>
      <c r="K886" s="2" t="n">
        <v>20000</v>
      </c>
      <c r="L886" s="31" t="n">
        <f aca="false">ROUND($L$1*(E886+I886-J886-K886),0)</f>
        <v>32688997254</v>
      </c>
      <c r="M886" s="31" t="n">
        <f aca="false">E886+I886-J886-K886+L886</f>
        <v>5814110417243.88</v>
      </c>
      <c r="N886" s="32" t="n">
        <f aca="false">HLOOKUP(ROUND(AVERAGE(M874:M885)/10^6,0),Assumption!$B$2:$E$3,2,1)*MAX((AVERAGE(M874:M885)-250*10^6),0)</f>
        <v>32456850512.2985</v>
      </c>
      <c r="O886" s="31" t="n">
        <f aca="false">M886+N886</f>
        <v>5846567267756.18</v>
      </c>
      <c r="P886" s="31" t="n">
        <f aca="false">IF(A886=1,SA,MAX(0,SA-M885))</f>
        <v>0</v>
      </c>
      <c r="S886" s="2" t="n">
        <v>0</v>
      </c>
      <c r="T886" s="2" t="n">
        <v>0</v>
      </c>
      <c r="U886" s="2" t="n">
        <v>0</v>
      </c>
      <c r="V886" s="33" t="n">
        <v>1</v>
      </c>
    </row>
    <row r="887" customFormat="false" ht="15.75" hidden="false" customHeight="true" outlineLevel="0" collapsed="false">
      <c r="A887" s="2" t="n">
        <v>885</v>
      </c>
      <c r="B887" s="2" t="n">
        <v>74</v>
      </c>
      <c r="C887" s="2" t="n">
        <f aca="false">A887-(B887-1)*12</f>
        <v>9</v>
      </c>
      <c r="D887" s="2" t="n">
        <f aca="false">'thong tin khach hang'!$B$4+B887-1</f>
        <v>75</v>
      </c>
      <c r="E887" s="31" t="n">
        <f aca="false">IF(A887=1,0,O886)</f>
        <v>5846567267756.18</v>
      </c>
      <c r="F887" s="2" t="n">
        <f aca="true">TP*VLOOKUP('thong tin khach hang'!$E$10,$X$2:$Z$5,3,0)*OFFSET($S887,0,VLOOKUP('thong tin khach hang'!$E$10,$X$2:$Z$5,2,0))</f>
        <v>0</v>
      </c>
      <c r="G887" s="2" t="n">
        <f aca="true">EP*VLOOKUP('thong tin khach hang'!$E$10,$X$2:$Z$5,3,0)*OFFSET($S887,0,VLOOKUP('thong tin khach hang'!$E$10,$X$2:$Z$5,2,0))</f>
        <v>0</v>
      </c>
      <c r="H887" s="2" t="n">
        <f aca="false">F887*HLOOKUP(B887,Assumption!$A$10:$G$12,2,1)+G887*HLOOKUP(B887,Assumption!$A$10:$G$12,3,1)</f>
        <v>0</v>
      </c>
      <c r="I887" s="2" t="n">
        <f aca="false">F887+G887-H887</f>
        <v>0</v>
      </c>
      <c r="J887" s="32" t="n">
        <f aca="false">VLOOKUP(D887,Assumption!$O$3:$Q$103,IF('thong tin khach hang'!$B$3="Nam",2,3),0)/12*P887</f>
        <v>0</v>
      </c>
      <c r="K887" s="2" t="n">
        <v>20000</v>
      </c>
      <c r="L887" s="31" t="n">
        <f aca="false">ROUND($L$1*(E887+I887-J887-K887),0)</f>
        <v>33057341236</v>
      </c>
      <c r="M887" s="31" t="n">
        <f aca="false">E887+I887-J887-K887+L887</f>
        <v>5879624588992.18</v>
      </c>
      <c r="N887" s="32" t="n">
        <f aca="false">HLOOKUP(ROUND(AVERAGE(M875:M886)/10^6,0),Assumption!$B$2:$E$3,2,1)*MAX((AVERAGE(M875:M886)-250*10^6),0)</f>
        <v>32822624036.917</v>
      </c>
      <c r="O887" s="31" t="n">
        <f aca="false">M887+N887</f>
        <v>5912447213029.09</v>
      </c>
      <c r="P887" s="31" t="n">
        <f aca="false">IF(A887=1,SA,MAX(0,SA-M886))</f>
        <v>0</v>
      </c>
      <c r="S887" s="2" t="n">
        <v>0</v>
      </c>
      <c r="T887" s="2" t="n">
        <v>0</v>
      </c>
      <c r="U887" s="2" t="n">
        <v>0</v>
      </c>
      <c r="V887" s="33" t="n">
        <v>1</v>
      </c>
    </row>
    <row r="888" customFormat="false" ht="15.75" hidden="false" customHeight="true" outlineLevel="0" collapsed="false">
      <c r="A888" s="2" t="n">
        <v>886</v>
      </c>
      <c r="B888" s="2" t="n">
        <v>74</v>
      </c>
      <c r="C888" s="2" t="n">
        <f aca="false">A888-(B888-1)*12</f>
        <v>10</v>
      </c>
      <c r="D888" s="2" t="n">
        <f aca="false">'thong tin khach hang'!$B$4+B888-1</f>
        <v>75</v>
      </c>
      <c r="E888" s="31" t="n">
        <f aca="false">IF(A888=1,0,O887)</f>
        <v>5912447213029.09</v>
      </c>
      <c r="F888" s="2" t="n">
        <f aca="true">TP*VLOOKUP('thong tin khach hang'!$E$10,$X$2:$Z$5,3,0)*OFFSET($S888,0,VLOOKUP('thong tin khach hang'!$E$10,$X$2:$Z$5,2,0))</f>
        <v>0</v>
      </c>
      <c r="G888" s="2" t="n">
        <f aca="true">EP*VLOOKUP('thong tin khach hang'!$E$10,$X$2:$Z$5,3,0)*OFFSET($S888,0,VLOOKUP('thong tin khach hang'!$E$10,$X$2:$Z$5,2,0))</f>
        <v>0</v>
      </c>
      <c r="H888" s="2" t="n">
        <f aca="false">F888*HLOOKUP(B888,Assumption!$A$10:$G$12,2,1)+G888*HLOOKUP(B888,Assumption!$A$10:$G$12,3,1)</f>
        <v>0</v>
      </c>
      <c r="I888" s="2" t="n">
        <f aca="false">F888+G888-H888</f>
        <v>0</v>
      </c>
      <c r="J888" s="32" t="n">
        <f aca="false">VLOOKUP(D888,Assumption!$O$3:$Q$103,IF('thong tin khach hang'!$B$3="Nam",2,3),0)/12*P888</f>
        <v>0</v>
      </c>
      <c r="K888" s="2" t="n">
        <v>20000</v>
      </c>
      <c r="L888" s="31" t="n">
        <f aca="false">ROUND($L$1*(E888+I888-J888-K888),0)</f>
        <v>33429836025</v>
      </c>
      <c r="M888" s="31" t="n">
        <f aca="false">E888+I888-J888-K888+L888</f>
        <v>5945877029054.09</v>
      </c>
      <c r="N888" s="32" t="n">
        <f aca="false">HLOOKUP(ROUND(AVERAGE(M876:M887)/10^6,0),Assumption!$B$2:$E$3,2,1)*MAX((AVERAGE(M876:M887)-250*10^6),0)</f>
        <v>33192519247.6474</v>
      </c>
      <c r="O888" s="31" t="n">
        <f aca="false">M888+N888</f>
        <v>5979069548301.74</v>
      </c>
      <c r="P888" s="31" t="n">
        <f aca="false">IF(A888=1,SA,MAX(0,SA-M887))</f>
        <v>0</v>
      </c>
      <c r="S888" s="2" t="n">
        <v>0</v>
      </c>
      <c r="T888" s="2" t="n">
        <v>0</v>
      </c>
      <c r="U888" s="2" t="n">
        <v>1</v>
      </c>
      <c r="V888" s="33" t="n">
        <v>1</v>
      </c>
    </row>
    <row r="889" customFormat="false" ht="15.75" hidden="false" customHeight="true" outlineLevel="0" collapsed="false">
      <c r="A889" s="2" t="n">
        <v>887</v>
      </c>
      <c r="B889" s="2" t="n">
        <v>74</v>
      </c>
      <c r="C889" s="2" t="n">
        <f aca="false">A889-(B889-1)*12</f>
        <v>11</v>
      </c>
      <c r="D889" s="2" t="n">
        <f aca="false">'thong tin khach hang'!$B$4+B889-1</f>
        <v>75</v>
      </c>
      <c r="E889" s="31" t="n">
        <f aca="false">IF(A889=1,0,O888)</f>
        <v>5979069548301.74</v>
      </c>
      <c r="F889" s="2" t="n">
        <f aca="true">TP*VLOOKUP('thong tin khach hang'!$E$10,$X$2:$Z$5,3,0)*OFFSET($S889,0,VLOOKUP('thong tin khach hang'!$E$10,$X$2:$Z$5,2,0))</f>
        <v>0</v>
      </c>
      <c r="G889" s="2" t="n">
        <f aca="true">EP*VLOOKUP('thong tin khach hang'!$E$10,$X$2:$Z$5,3,0)*OFFSET($S889,0,VLOOKUP('thong tin khach hang'!$E$10,$X$2:$Z$5,2,0))</f>
        <v>0</v>
      </c>
      <c r="H889" s="2" t="n">
        <f aca="false">F889*HLOOKUP(B889,Assumption!$A$10:$G$12,2,1)+G889*HLOOKUP(B889,Assumption!$A$10:$G$12,3,1)</f>
        <v>0</v>
      </c>
      <c r="I889" s="2" t="n">
        <f aca="false">F889+G889-H889</f>
        <v>0</v>
      </c>
      <c r="J889" s="32" t="n">
        <f aca="false">VLOOKUP(D889,Assumption!$O$3:$Q$103,IF('thong tin khach hang'!$B$3="Nam",2,3),0)/12*P889</f>
        <v>0</v>
      </c>
      <c r="K889" s="2" t="n">
        <v>20000</v>
      </c>
      <c r="L889" s="31" t="n">
        <f aca="false">ROUND($L$1*(E889+I889-J889-K889),0)</f>
        <v>33806528394</v>
      </c>
      <c r="M889" s="31" t="n">
        <f aca="false">E889+I889-J889-K889+L889</f>
        <v>6012876056695.74</v>
      </c>
      <c r="N889" s="32" t="n">
        <f aca="false">HLOOKUP(ROUND(AVERAGE(M877:M888)/10^6,0),Assumption!$B$2:$E$3,2,1)*MAX((AVERAGE(M877:M888)-250*10^6),0)</f>
        <v>33566582589.3398</v>
      </c>
      <c r="O889" s="31" t="n">
        <f aca="false">M889+N889</f>
        <v>6046442639285.08</v>
      </c>
      <c r="P889" s="31" t="n">
        <f aca="false">IF(A889=1,SA,MAX(0,SA-M888))</f>
        <v>0</v>
      </c>
      <c r="S889" s="2" t="n">
        <v>0</v>
      </c>
      <c r="T889" s="2" t="n">
        <v>0</v>
      </c>
      <c r="U889" s="2" t="n">
        <v>0</v>
      </c>
      <c r="V889" s="33" t="n">
        <v>1</v>
      </c>
    </row>
    <row r="890" customFormat="false" ht="15.75" hidden="false" customHeight="true" outlineLevel="0" collapsed="false">
      <c r="A890" s="2" t="n">
        <v>888</v>
      </c>
      <c r="B890" s="2" t="n">
        <v>74</v>
      </c>
      <c r="C890" s="2" t="n">
        <f aca="false">A890-(B890-1)*12</f>
        <v>12</v>
      </c>
      <c r="D890" s="2" t="n">
        <f aca="false">'thong tin khach hang'!$B$4+B890-1</f>
        <v>75</v>
      </c>
      <c r="E890" s="31" t="n">
        <f aca="false">IF(A890=1,0,O889)</f>
        <v>6046442639285.08</v>
      </c>
      <c r="F890" s="2" t="n">
        <f aca="true">TP*VLOOKUP('thong tin khach hang'!$E$10,$X$2:$Z$5,3,0)*OFFSET($S890,0,VLOOKUP('thong tin khach hang'!$E$10,$X$2:$Z$5,2,0))</f>
        <v>0</v>
      </c>
      <c r="G890" s="2" t="n">
        <f aca="true">EP*VLOOKUP('thong tin khach hang'!$E$10,$X$2:$Z$5,3,0)*OFFSET($S890,0,VLOOKUP('thong tin khach hang'!$E$10,$X$2:$Z$5,2,0))</f>
        <v>0</v>
      </c>
      <c r="H890" s="2" t="n">
        <f aca="false">F890*HLOOKUP(B890,Assumption!$A$10:$G$12,2,1)+G890*HLOOKUP(B890,Assumption!$A$10:$G$12,3,1)</f>
        <v>0</v>
      </c>
      <c r="I890" s="2" t="n">
        <f aca="false">F890+G890-H890</f>
        <v>0</v>
      </c>
      <c r="J890" s="32" t="n">
        <f aca="false">VLOOKUP(D890,Assumption!$O$3:$Q$103,IF('thong tin khach hang'!$B$3="Nam",2,3),0)/12*P890</f>
        <v>0</v>
      </c>
      <c r="K890" s="2" t="n">
        <v>20000</v>
      </c>
      <c r="L890" s="31" t="n">
        <f aca="false">ROUND($L$1*(E890+I890-J890-K890),0)</f>
        <v>34187465646</v>
      </c>
      <c r="M890" s="31" t="n">
        <f aca="false">E890+I890-J890-K890+L890</f>
        <v>6080630084931.08</v>
      </c>
      <c r="N890" s="32" t="n">
        <f aca="false">HLOOKUP(ROUND(AVERAGE(M878:M889)/10^6,0),Assumption!$B$2:$E$3,2,1)*MAX((AVERAGE(M878:M889)-250*10^6),0)</f>
        <v>33944861030.2031</v>
      </c>
      <c r="O890" s="31" t="n">
        <f aca="false">M890+N890</f>
        <v>6114574945961.28</v>
      </c>
      <c r="P890" s="31" t="n">
        <f aca="false">IF(A890=1,SA,MAX(0,SA-M889))</f>
        <v>0</v>
      </c>
      <c r="S890" s="2" t="n">
        <v>0</v>
      </c>
      <c r="T890" s="2" t="n">
        <v>0</v>
      </c>
      <c r="U890" s="2" t="n">
        <v>0</v>
      </c>
      <c r="V890" s="33" t="n">
        <v>1</v>
      </c>
    </row>
    <row r="891" customFormat="false" ht="15.75" hidden="false" customHeight="true" outlineLevel="0" collapsed="false">
      <c r="A891" s="2" t="n">
        <v>889</v>
      </c>
      <c r="B891" s="2" t="n">
        <v>75</v>
      </c>
      <c r="C891" s="2" t="n">
        <f aca="false">A891-(B891-1)*12</f>
        <v>1</v>
      </c>
      <c r="D891" s="2" t="n">
        <f aca="false">'thong tin khach hang'!$B$4+B891-1</f>
        <v>76</v>
      </c>
      <c r="E891" s="31" t="n">
        <f aca="false">IF(A891=1,0,O890)</f>
        <v>6114574945961.28</v>
      </c>
      <c r="F891" s="2" t="n">
        <f aca="true">TP*VLOOKUP('thong tin khach hang'!$E$10,$X$2:$Z$5,3,0)*OFFSET($S891,0,VLOOKUP('thong tin khach hang'!$E$10,$X$2:$Z$5,2,0))</f>
        <v>30000000</v>
      </c>
      <c r="G891" s="2" t="n">
        <f aca="true">EP*VLOOKUP('thong tin khach hang'!$E$10,$X$2:$Z$5,3,0)*OFFSET($S891,0,VLOOKUP('thong tin khach hang'!$E$10,$X$2:$Z$5,2,0))</f>
        <v>30000000</v>
      </c>
      <c r="H891" s="2" t="n">
        <f aca="false">F891*HLOOKUP(B891,Assumption!$A$10:$G$12,2,1)+G891*HLOOKUP(B891,Assumption!$A$10:$G$12,3,1)</f>
        <v>1500000</v>
      </c>
      <c r="I891" s="2" t="n">
        <f aca="false">F891+G891-H891</f>
        <v>58500000</v>
      </c>
      <c r="J891" s="32" t="n">
        <f aca="false">VLOOKUP(D891,Assumption!$O$3:$Q$103,IF('thong tin khach hang'!$B$3="Nam",2,3),0)/12*P891</f>
        <v>0</v>
      </c>
      <c r="K891" s="2" t="n">
        <v>20000</v>
      </c>
      <c r="L891" s="31" t="n">
        <f aca="false">ROUND($L$1*(E891+I891-J891-K891),0)</f>
        <v>34573026381</v>
      </c>
      <c r="M891" s="31" t="n">
        <f aca="false">E891+I891-J891-K891+L891</f>
        <v>6149206452342.28</v>
      </c>
      <c r="N891" s="32" t="n">
        <f aca="false">HLOOKUP(ROUND(AVERAGE(M879:M890)/10^6,0),Assumption!$B$2:$E$3,2,1)*MAX((AVERAGE(M879:M890)-250*10^6),0)</f>
        <v>34327402067.7038</v>
      </c>
      <c r="O891" s="31" t="n">
        <f aca="false">M891+N891</f>
        <v>6183533854409.99</v>
      </c>
      <c r="P891" s="31" t="n">
        <f aca="false">IF(A891=1,SA,MAX(0,SA-M890))</f>
        <v>0</v>
      </c>
      <c r="S891" s="2" t="n">
        <v>1</v>
      </c>
      <c r="T891" s="2" t="n">
        <v>1</v>
      </c>
      <c r="U891" s="2" t="n">
        <v>1</v>
      </c>
      <c r="V891" s="33" t="n">
        <v>1</v>
      </c>
    </row>
    <row r="892" customFormat="false" ht="15.75" hidden="false" customHeight="true" outlineLevel="0" collapsed="false">
      <c r="A892" s="2" t="n">
        <v>890</v>
      </c>
      <c r="B892" s="2" t="n">
        <v>75</v>
      </c>
      <c r="C892" s="2" t="n">
        <f aca="false">A892-(B892-1)*12</f>
        <v>2</v>
      </c>
      <c r="D892" s="2" t="n">
        <f aca="false">'thong tin khach hang'!$B$4+B892-1</f>
        <v>76</v>
      </c>
      <c r="E892" s="31" t="n">
        <f aca="false">IF(A892=1,0,O891)</f>
        <v>6183533854409.99</v>
      </c>
      <c r="F892" s="2" t="n">
        <f aca="true">TP*VLOOKUP('thong tin khach hang'!$E$10,$X$2:$Z$5,3,0)*OFFSET($S892,0,VLOOKUP('thong tin khach hang'!$E$10,$X$2:$Z$5,2,0))</f>
        <v>0</v>
      </c>
      <c r="G892" s="2" t="n">
        <f aca="true">EP*VLOOKUP('thong tin khach hang'!$E$10,$X$2:$Z$5,3,0)*OFFSET($S892,0,VLOOKUP('thong tin khach hang'!$E$10,$X$2:$Z$5,2,0))</f>
        <v>0</v>
      </c>
      <c r="H892" s="2" t="n">
        <f aca="false">F892*HLOOKUP(B892,Assumption!$A$10:$G$12,2,1)+G892*HLOOKUP(B892,Assumption!$A$10:$G$12,3,1)</f>
        <v>0</v>
      </c>
      <c r="I892" s="2" t="n">
        <f aca="false">F892+G892-H892</f>
        <v>0</v>
      </c>
      <c r="J892" s="32" t="n">
        <f aca="false">VLOOKUP(D892,Assumption!$O$3:$Q$103,IF('thong tin khach hang'!$B$3="Nam",2,3),0)/12*P892</f>
        <v>0</v>
      </c>
      <c r="K892" s="2" t="n">
        <v>20000</v>
      </c>
      <c r="L892" s="31" t="n">
        <f aca="false">ROUND($L$1*(E892+I892-J892-K892),0)</f>
        <v>34962599308</v>
      </c>
      <c r="M892" s="31" t="n">
        <f aca="false">E892+I892-J892-K892+L892</f>
        <v>6218496433717.99</v>
      </c>
      <c r="N892" s="32" t="n">
        <f aca="false">HLOOKUP(ROUND(AVERAGE(M880:M891)/10^6,0),Assumption!$B$2:$E$3,2,1)*MAX((AVERAGE(M880:M891)-250*10^6),0)</f>
        <v>34714253734.5298</v>
      </c>
      <c r="O892" s="31" t="n">
        <f aca="false">M892+N892</f>
        <v>6253210687452.52</v>
      </c>
      <c r="P892" s="31" t="n">
        <f aca="false">IF(A892=1,SA,MAX(0,SA-M891))</f>
        <v>0</v>
      </c>
      <c r="S892" s="2" t="n">
        <v>0</v>
      </c>
      <c r="T892" s="2" t="n">
        <v>0</v>
      </c>
      <c r="U892" s="2" t="n">
        <v>0</v>
      </c>
      <c r="V892" s="33" t="n">
        <v>1</v>
      </c>
    </row>
    <row r="893" customFormat="false" ht="15.75" hidden="false" customHeight="true" outlineLevel="0" collapsed="false">
      <c r="A893" s="2" t="n">
        <v>891</v>
      </c>
      <c r="B893" s="2" t="n">
        <v>75</v>
      </c>
      <c r="C893" s="2" t="n">
        <f aca="false">A893-(B893-1)*12</f>
        <v>3</v>
      </c>
      <c r="D893" s="2" t="n">
        <f aca="false">'thong tin khach hang'!$B$4+B893-1</f>
        <v>76</v>
      </c>
      <c r="E893" s="31" t="n">
        <f aca="false">IF(A893=1,0,O892)</f>
        <v>6253210687452.52</v>
      </c>
      <c r="F893" s="2" t="n">
        <f aca="true">TP*VLOOKUP('thong tin khach hang'!$E$10,$X$2:$Z$5,3,0)*OFFSET($S893,0,VLOOKUP('thong tin khach hang'!$E$10,$X$2:$Z$5,2,0))</f>
        <v>0</v>
      </c>
      <c r="G893" s="2" t="n">
        <f aca="true">EP*VLOOKUP('thong tin khach hang'!$E$10,$X$2:$Z$5,3,0)*OFFSET($S893,0,VLOOKUP('thong tin khach hang'!$E$10,$X$2:$Z$5,2,0))</f>
        <v>0</v>
      </c>
      <c r="H893" s="2" t="n">
        <f aca="false">F893*HLOOKUP(B893,Assumption!$A$10:$G$12,2,1)+G893*HLOOKUP(B893,Assumption!$A$10:$G$12,3,1)</f>
        <v>0</v>
      </c>
      <c r="I893" s="2" t="n">
        <f aca="false">F893+G893-H893</f>
        <v>0</v>
      </c>
      <c r="J893" s="32" t="n">
        <f aca="false">VLOOKUP(D893,Assumption!$O$3:$Q$103,IF('thong tin khach hang'!$B$3="Nam",2,3),0)/12*P893</f>
        <v>0</v>
      </c>
      <c r="K893" s="2" t="n">
        <v>20000</v>
      </c>
      <c r="L893" s="31" t="n">
        <f aca="false">ROUND($L$1*(E893+I893-J893-K893),0)</f>
        <v>35356562252</v>
      </c>
      <c r="M893" s="31" t="n">
        <f aca="false">E893+I893-J893-K893+L893</f>
        <v>6288567229704.52</v>
      </c>
      <c r="N893" s="32" t="n">
        <f aca="false">HLOOKUP(ROUND(AVERAGE(M881:M892)/10^6,0),Assumption!$B$2:$E$3,2,1)*MAX((AVERAGE(M881:M892)-250*10^6),0)</f>
        <v>35105464604.6202</v>
      </c>
      <c r="O893" s="31" t="n">
        <f aca="false">M893+N893</f>
        <v>6323672694309.14</v>
      </c>
      <c r="P893" s="31" t="n">
        <f aca="false">IF(A893=1,SA,MAX(0,SA-M892))</f>
        <v>0</v>
      </c>
      <c r="S893" s="2" t="n">
        <v>0</v>
      </c>
      <c r="T893" s="2" t="n">
        <v>0</v>
      </c>
      <c r="U893" s="2" t="n">
        <v>0</v>
      </c>
      <c r="V893" s="33" t="n">
        <v>1</v>
      </c>
    </row>
    <row r="894" customFormat="false" ht="15.75" hidden="false" customHeight="true" outlineLevel="0" collapsed="false">
      <c r="A894" s="2" t="n">
        <v>892</v>
      </c>
      <c r="B894" s="2" t="n">
        <v>75</v>
      </c>
      <c r="C894" s="2" t="n">
        <f aca="false">A894-(B894-1)*12</f>
        <v>4</v>
      </c>
      <c r="D894" s="2" t="n">
        <f aca="false">'thong tin khach hang'!$B$4+B894-1</f>
        <v>76</v>
      </c>
      <c r="E894" s="31" t="n">
        <f aca="false">IF(A894=1,0,O893)</f>
        <v>6323672694309.14</v>
      </c>
      <c r="F894" s="2" t="n">
        <f aca="true">TP*VLOOKUP('thong tin khach hang'!$E$10,$X$2:$Z$5,3,0)*OFFSET($S894,0,VLOOKUP('thong tin khach hang'!$E$10,$X$2:$Z$5,2,0))</f>
        <v>0</v>
      </c>
      <c r="G894" s="2" t="n">
        <f aca="true">EP*VLOOKUP('thong tin khach hang'!$E$10,$X$2:$Z$5,3,0)*OFFSET($S894,0,VLOOKUP('thong tin khach hang'!$E$10,$X$2:$Z$5,2,0))</f>
        <v>0</v>
      </c>
      <c r="H894" s="2" t="n">
        <f aca="false">F894*HLOOKUP(B894,Assumption!$A$10:$G$12,2,1)+G894*HLOOKUP(B894,Assumption!$A$10:$G$12,3,1)</f>
        <v>0</v>
      </c>
      <c r="I894" s="2" t="n">
        <f aca="false">F894+G894-H894</f>
        <v>0</v>
      </c>
      <c r="J894" s="32" t="n">
        <f aca="false">VLOOKUP(D894,Assumption!$O$3:$Q$103,IF('thong tin khach hang'!$B$3="Nam",2,3),0)/12*P894</f>
        <v>0</v>
      </c>
      <c r="K894" s="2" t="n">
        <v>20000</v>
      </c>
      <c r="L894" s="31" t="n">
        <f aca="false">ROUND($L$1*(E894+I894-J894-K894),0)</f>
        <v>35754964683</v>
      </c>
      <c r="M894" s="31" t="n">
        <f aca="false">E894+I894-J894-K894+L894</f>
        <v>6359427638992.14</v>
      </c>
      <c r="N894" s="32" t="n">
        <f aca="false">HLOOKUP(ROUND(AVERAGE(M882:M893)/10^6,0),Assumption!$B$2:$E$3,2,1)*MAX((AVERAGE(M882:M893)-250*10^6),0)</f>
        <v>35501083799.2655</v>
      </c>
      <c r="O894" s="31" t="n">
        <f aca="false">M894+N894</f>
        <v>6394928722791.4</v>
      </c>
      <c r="P894" s="31" t="n">
        <f aca="false">IF(A894=1,SA,MAX(0,SA-M893))</f>
        <v>0</v>
      </c>
      <c r="S894" s="2" t="n">
        <v>0</v>
      </c>
      <c r="T894" s="2" t="n">
        <v>0</v>
      </c>
      <c r="U894" s="2" t="n">
        <v>1</v>
      </c>
      <c r="V894" s="33" t="n">
        <v>1</v>
      </c>
    </row>
    <row r="895" customFormat="false" ht="15.75" hidden="false" customHeight="true" outlineLevel="0" collapsed="false">
      <c r="A895" s="2" t="n">
        <v>893</v>
      </c>
      <c r="B895" s="2" t="n">
        <v>75</v>
      </c>
      <c r="C895" s="2" t="n">
        <f aca="false">A895-(B895-1)*12</f>
        <v>5</v>
      </c>
      <c r="D895" s="2" t="n">
        <f aca="false">'thong tin khach hang'!$B$4+B895-1</f>
        <v>76</v>
      </c>
      <c r="E895" s="31" t="n">
        <f aca="false">IF(A895=1,0,O894)</f>
        <v>6394928722791.4</v>
      </c>
      <c r="F895" s="2" t="n">
        <f aca="true">TP*VLOOKUP('thong tin khach hang'!$E$10,$X$2:$Z$5,3,0)*OFFSET($S895,0,VLOOKUP('thong tin khach hang'!$E$10,$X$2:$Z$5,2,0))</f>
        <v>0</v>
      </c>
      <c r="G895" s="2" t="n">
        <f aca="true">EP*VLOOKUP('thong tin khach hang'!$E$10,$X$2:$Z$5,3,0)*OFFSET($S895,0,VLOOKUP('thong tin khach hang'!$E$10,$X$2:$Z$5,2,0))</f>
        <v>0</v>
      </c>
      <c r="H895" s="2" t="n">
        <f aca="false">F895*HLOOKUP(B895,Assumption!$A$10:$G$12,2,1)+G895*HLOOKUP(B895,Assumption!$A$10:$G$12,3,1)</f>
        <v>0</v>
      </c>
      <c r="I895" s="2" t="n">
        <f aca="false">F895+G895-H895</f>
        <v>0</v>
      </c>
      <c r="J895" s="32" t="n">
        <f aca="false">VLOOKUP(D895,Assumption!$O$3:$Q$103,IF('thong tin khach hang'!$B$3="Nam",2,3),0)/12*P895</f>
        <v>0</v>
      </c>
      <c r="K895" s="2" t="n">
        <v>20000</v>
      </c>
      <c r="L895" s="31" t="n">
        <f aca="false">ROUND($L$1*(E895+I895-J895-K895),0)</f>
        <v>36157856628</v>
      </c>
      <c r="M895" s="31" t="n">
        <f aca="false">E895+I895-J895-K895+L895</f>
        <v>6431086559419.4</v>
      </c>
      <c r="N895" s="32" t="n">
        <f aca="false">HLOOKUP(ROUND(AVERAGE(M883:M894)/10^6,0),Assumption!$B$2:$E$3,2,1)*MAX((AVERAGE(M883:M894)-250*10^6),0)</f>
        <v>35901160993.2752</v>
      </c>
      <c r="O895" s="31" t="n">
        <f aca="false">M895+N895</f>
        <v>6466987720412.68</v>
      </c>
      <c r="P895" s="31" t="n">
        <f aca="false">IF(A895=1,SA,MAX(0,SA-M894))</f>
        <v>0</v>
      </c>
      <c r="S895" s="2" t="n">
        <v>0</v>
      </c>
      <c r="T895" s="2" t="n">
        <v>0</v>
      </c>
      <c r="U895" s="2" t="n">
        <v>0</v>
      </c>
      <c r="V895" s="33" t="n">
        <v>1</v>
      </c>
    </row>
    <row r="896" customFormat="false" ht="15.75" hidden="false" customHeight="true" outlineLevel="0" collapsed="false">
      <c r="A896" s="2" t="n">
        <v>894</v>
      </c>
      <c r="B896" s="2" t="n">
        <v>75</v>
      </c>
      <c r="C896" s="2" t="n">
        <f aca="false">A896-(B896-1)*12</f>
        <v>6</v>
      </c>
      <c r="D896" s="2" t="n">
        <f aca="false">'thong tin khach hang'!$B$4+B896-1</f>
        <v>76</v>
      </c>
      <c r="E896" s="31" t="n">
        <f aca="false">IF(A896=1,0,O895)</f>
        <v>6466987720412.68</v>
      </c>
      <c r="F896" s="2" t="n">
        <f aca="true">TP*VLOOKUP('thong tin khach hang'!$E$10,$X$2:$Z$5,3,0)*OFFSET($S896,0,VLOOKUP('thong tin khach hang'!$E$10,$X$2:$Z$5,2,0))</f>
        <v>0</v>
      </c>
      <c r="G896" s="2" t="n">
        <f aca="true">EP*VLOOKUP('thong tin khach hang'!$E$10,$X$2:$Z$5,3,0)*OFFSET($S896,0,VLOOKUP('thong tin khach hang'!$E$10,$X$2:$Z$5,2,0))</f>
        <v>0</v>
      </c>
      <c r="H896" s="2" t="n">
        <f aca="false">F896*HLOOKUP(B896,Assumption!$A$10:$G$12,2,1)+G896*HLOOKUP(B896,Assumption!$A$10:$G$12,3,1)</f>
        <v>0</v>
      </c>
      <c r="I896" s="2" t="n">
        <f aca="false">F896+G896-H896</f>
        <v>0</v>
      </c>
      <c r="J896" s="32" t="n">
        <f aca="false">VLOOKUP(D896,Assumption!$O$3:$Q$103,IF('thong tin khach hang'!$B$3="Nam",2,3),0)/12*P896</f>
        <v>0</v>
      </c>
      <c r="K896" s="2" t="n">
        <v>20000</v>
      </c>
      <c r="L896" s="31" t="n">
        <f aca="false">ROUND($L$1*(E896+I896-J896-K896),0)</f>
        <v>36565288677</v>
      </c>
      <c r="M896" s="31" t="n">
        <f aca="false">E896+I896-J896-K896+L896</f>
        <v>6503552989089.68</v>
      </c>
      <c r="N896" s="32" t="n">
        <f aca="false">HLOOKUP(ROUND(AVERAGE(M884:M895)/10^6,0),Assumption!$B$2:$E$3,2,1)*MAX((AVERAGE(M884:M895)-250*10^6),0)</f>
        <v>36305746421.2146</v>
      </c>
      <c r="O896" s="31" t="n">
        <f aca="false">M896+N896</f>
        <v>6539858735510.89</v>
      </c>
      <c r="P896" s="31" t="n">
        <f aca="false">IF(A896=1,SA,MAX(0,SA-M895))</f>
        <v>0</v>
      </c>
      <c r="S896" s="2" t="n">
        <v>0</v>
      </c>
      <c r="T896" s="2" t="n">
        <v>0</v>
      </c>
      <c r="U896" s="2" t="n">
        <v>0</v>
      </c>
      <c r="V896" s="33" t="n">
        <v>1</v>
      </c>
    </row>
    <row r="897" customFormat="false" ht="15.75" hidden="false" customHeight="true" outlineLevel="0" collapsed="false">
      <c r="A897" s="2" t="n">
        <v>895</v>
      </c>
      <c r="B897" s="2" t="n">
        <v>75</v>
      </c>
      <c r="C897" s="2" t="n">
        <f aca="false">A897-(B897-1)*12</f>
        <v>7</v>
      </c>
      <c r="D897" s="2" t="n">
        <f aca="false">'thong tin khach hang'!$B$4+B897-1</f>
        <v>76</v>
      </c>
      <c r="E897" s="31" t="n">
        <f aca="false">IF(A897=1,0,O896)</f>
        <v>6539858735510.89</v>
      </c>
      <c r="F897" s="2" t="n">
        <f aca="true">TP*VLOOKUP('thong tin khach hang'!$E$10,$X$2:$Z$5,3,0)*OFFSET($S897,0,VLOOKUP('thong tin khach hang'!$E$10,$X$2:$Z$5,2,0))</f>
        <v>0</v>
      </c>
      <c r="G897" s="2" t="n">
        <f aca="true">EP*VLOOKUP('thong tin khach hang'!$E$10,$X$2:$Z$5,3,0)*OFFSET($S897,0,VLOOKUP('thong tin khach hang'!$E$10,$X$2:$Z$5,2,0))</f>
        <v>0</v>
      </c>
      <c r="H897" s="2" t="n">
        <f aca="false">F897*HLOOKUP(B897,Assumption!$A$10:$G$12,2,1)+G897*HLOOKUP(B897,Assumption!$A$10:$G$12,3,1)</f>
        <v>0</v>
      </c>
      <c r="I897" s="2" t="n">
        <f aca="false">F897+G897-H897</f>
        <v>0</v>
      </c>
      <c r="J897" s="32" t="n">
        <f aca="false">VLOOKUP(D897,Assumption!$O$3:$Q$103,IF('thong tin khach hang'!$B$3="Nam",2,3),0)/12*P897</f>
        <v>0</v>
      </c>
      <c r="K897" s="2" t="n">
        <v>20000</v>
      </c>
      <c r="L897" s="31" t="n">
        <f aca="false">ROUND($L$1*(E897+I897-J897-K897),0)</f>
        <v>36977311991</v>
      </c>
      <c r="M897" s="31" t="n">
        <f aca="false">E897+I897-J897-K897+L897</f>
        <v>6576836027501.89</v>
      </c>
      <c r="N897" s="32" t="n">
        <f aca="false">HLOOKUP(ROUND(AVERAGE(M885:M896)/10^6,0),Assumption!$B$2:$E$3,2,1)*MAX((AVERAGE(M885:M896)-250*10^6),0)</f>
        <v>36714890883.7132</v>
      </c>
      <c r="O897" s="31" t="n">
        <f aca="false">M897+N897</f>
        <v>6613550918385.61</v>
      </c>
      <c r="P897" s="31" t="n">
        <f aca="false">IF(A897=1,SA,MAX(0,SA-M896))</f>
        <v>0</v>
      </c>
      <c r="S897" s="2" t="n">
        <v>0</v>
      </c>
      <c r="T897" s="2" t="n">
        <v>1</v>
      </c>
      <c r="U897" s="2" t="n">
        <v>1</v>
      </c>
      <c r="V897" s="33" t="n">
        <v>1</v>
      </c>
    </row>
    <row r="898" customFormat="false" ht="15.75" hidden="false" customHeight="true" outlineLevel="0" collapsed="false">
      <c r="A898" s="2" t="n">
        <v>896</v>
      </c>
      <c r="B898" s="2" t="n">
        <v>75</v>
      </c>
      <c r="C898" s="2" t="n">
        <f aca="false">A898-(B898-1)*12</f>
        <v>8</v>
      </c>
      <c r="D898" s="2" t="n">
        <f aca="false">'thong tin khach hang'!$B$4+B898-1</f>
        <v>76</v>
      </c>
      <c r="E898" s="31" t="n">
        <f aca="false">IF(A898=1,0,O897)</f>
        <v>6613550918385.61</v>
      </c>
      <c r="F898" s="2" t="n">
        <f aca="true">TP*VLOOKUP('thong tin khach hang'!$E$10,$X$2:$Z$5,3,0)*OFFSET($S898,0,VLOOKUP('thong tin khach hang'!$E$10,$X$2:$Z$5,2,0))</f>
        <v>0</v>
      </c>
      <c r="G898" s="2" t="n">
        <f aca="true">EP*VLOOKUP('thong tin khach hang'!$E$10,$X$2:$Z$5,3,0)*OFFSET($S898,0,VLOOKUP('thong tin khach hang'!$E$10,$X$2:$Z$5,2,0))</f>
        <v>0</v>
      </c>
      <c r="H898" s="2" t="n">
        <f aca="false">F898*HLOOKUP(B898,Assumption!$A$10:$G$12,2,1)+G898*HLOOKUP(B898,Assumption!$A$10:$G$12,3,1)</f>
        <v>0</v>
      </c>
      <c r="I898" s="2" t="n">
        <f aca="false">F898+G898-H898</f>
        <v>0</v>
      </c>
      <c r="J898" s="32" t="n">
        <f aca="false">VLOOKUP(D898,Assumption!$O$3:$Q$103,IF('thong tin khach hang'!$B$3="Nam",2,3),0)/12*P898</f>
        <v>0</v>
      </c>
      <c r="K898" s="2" t="n">
        <v>20000</v>
      </c>
      <c r="L898" s="31" t="n">
        <f aca="false">ROUND($L$1*(E898+I898-J898-K898),0)</f>
        <v>37393978306</v>
      </c>
      <c r="M898" s="31" t="n">
        <f aca="false">E898+I898-J898-K898+L898</f>
        <v>6650944876691.61</v>
      </c>
      <c r="N898" s="32" t="n">
        <f aca="false">HLOOKUP(ROUND(AVERAGE(M886:M897)/10^6,0),Assumption!$B$2:$E$3,2,1)*MAX((AVERAGE(M886:M897)-250*10^6),0)</f>
        <v>37128645753.8424</v>
      </c>
      <c r="O898" s="31" t="n">
        <f aca="false">M898+N898</f>
        <v>6688073522445.45</v>
      </c>
      <c r="P898" s="31" t="n">
        <f aca="false">IF(A898=1,SA,MAX(0,SA-M897))</f>
        <v>0</v>
      </c>
      <c r="S898" s="2" t="n">
        <v>0</v>
      </c>
      <c r="T898" s="2" t="n">
        <v>0</v>
      </c>
      <c r="U898" s="2" t="n">
        <v>0</v>
      </c>
      <c r="V898" s="33" t="n">
        <v>1</v>
      </c>
    </row>
    <row r="899" customFormat="false" ht="15.75" hidden="false" customHeight="true" outlineLevel="0" collapsed="false">
      <c r="A899" s="2" t="n">
        <v>897</v>
      </c>
      <c r="B899" s="2" t="n">
        <v>75</v>
      </c>
      <c r="C899" s="2" t="n">
        <f aca="false">A899-(B899-1)*12</f>
        <v>9</v>
      </c>
      <c r="D899" s="2" t="n">
        <f aca="false">'thong tin khach hang'!$B$4+B899-1</f>
        <v>76</v>
      </c>
      <c r="E899" s="31" t="n">
        <f aca="false">IF(A899=1,0,O898)</f>
        <v>6688073522445.45</v>
      </c>
      <c r="F899" s="2" t="n">
        <f aca="true">TP*VLOOKUP('thong tin khach hang'!$E$10,$X$2:$Z$5,3,0)*OFFSET($S899,0,VLOOKUP('thong tin khach hang'!$E$10,$X$2:$Z$5,2,0))</f>
        <v>0</v>
      </c>
      <c r="G899" s="2" t="n">
        <f aca="true">EP*VLOOKUP('thong tin khach hang'!$E$10,$X$2:$Z$5,3,0)*OFFSET($S899,0,VLOOKUP('thong tin khach hang'!$E$10,$X$2:$Z$5,2,0))</f>
        <v>0</v>
      </c>
      <c r="H899" s="2" t="n">
        <f aca="false">F899*HLOOKUP(B899,Assumption!$A$10:$G$12,2,1)+G899*HLOOKUP(B899,Assumption!$A$10:$G$12,3,1)</f>
        <v>0</v>
      </c>
      <c r="I899" s="2" t="n">
        <f aca="false">F899+G899-H899</f>
        <v>0</v>
      </c>
      <c r="J899" s="32" t="n">
        <f aca="false">VLOOKUP(D899,Assumption!$O$3:$Q$103,IF('thong tin khach hang'!$B$3="Nam",2,3),0)/12*P899</f>
        <v>0</v>
      </c>
      <c r="K899" s="2" t="n">
        <v>20000</v>
      </c>
      <c r="L899" s="31" t="n">
        <f aca="false">ROUND($L$1*(E899+I899-J899-K899),0)</f>
        <v>37815339944</v>
      </c>
      <c r="M899" s="31" t="n">
        <f aca="false">E899+I899-J899-K899+L899</f>
        <v>6725888842389.45</v>
      </c>
      <c r="N899" s="32" t="n">
        <f aca="false">HLOOKUP(ROUND(AVERAGE(M887:M898)/10^6,0),Assumption!$B$2:$E$3,2,1)*MAX((AVERAGE(M887:M898)-250*10^6),0)</f>
        <v>37547062983.5663</v>
      </c>
      <c r="O899" s="31" t="n">
        <f aca="false">M899+N899</f>
        <v>6763435905373.02</v>
      </c>
      <c r="P899" s="31" t="n">
        <f aca="false">IF(A899=1,SA,MAX(0,SA-M898))</f>
        <v>0</v>
      </c>
      <c r="S899" s="2" t="n">
        <v>0</v>
      </c>
      <c r="T899" s="2" t="n">
        <v>0</v>
      </c>
      <c r="U899" s="2" t="n">
        <v>0</v>
      </c>
      <c r="V899" s="33" t="n">
        <v>1</v>
      </c>
    </row>
    <row r="900" customFormat="false" ht="15.75" hidden="false" customHeight="true" outlineLevel="0" collapsed="false">
      <c r="A900" s="2" t="n">
        <v>898</v>
      </c>
      <c r="B900" s="2" t="n">
        <v>75</v>
      </c>
      <c r="C900" s="2" t="n">
        <f aca="false">A900-(B900-1)*12</f>
        <v>10</v>
      </c>
      <c r="D900" s="2" t="n">
        <f aca="false">'thong tin khach hang'!$B$4+B900-1</f>
        <v>76</v>
      </c>
      <c r="E900" s="31" t="n">
        <f aca="false">IF(A900=1,0,O899)</f>
        <v>6763435905373.02</v>
      </c>
      <c r="F900" s="2" t="n">
        <f aca="true">TP*VLOOKUP('thong tin khach hang'!$E$10,$X$2:$Z$5,3,0)*OFFSET($S900,0,VLOOKUP('thong tin khach hang'!$E$10,$X$2:$Z$5,2,0))</f>
        <v>0</v>
      </c>
      <c r="G900" s="2" t="n">
        <f aca="true">EP*VLOOKUP('thong tin khach hang'!$E$10,$X$2:$Z$5,3,0)*OFFSET($S900,0,VLOOKUP('thong tin khach hang'!$E$10,$X$2:$Z$5,2,0))</f>
        <v>0</v>
      </c>
      <c r="H900" s="2" t="n">
        <f aca="false">F900*HLOOKUP(B900,Assumption!$A$10:$G$12,2,1)+G900*HLOOKUP(B900,Assumption!$A$10:$G$12,3,1)</f>
        <v>0</v>
      </c>
      <c r="I900" s="2" t="n">
        <f aca="false">F900+G900-H900</f>
        <v>0</v>
      </c>
      <c r="J900" s="32" t="n">
        <f aca="false">VLOOKUP(D900,Assumption!$O$3:$Q$103,IF('thong tin khach hang'!$B$3="Nam",2,3),0)/12*P900</f>
        <v>0</v>
      </c>
      <c r="K900" s="2" t="n">
        <v>20000</v>
      </c>
      <c r="L900" s="31" t="n">
        <f aca="false">ROUND($L$1*(E900+I900-J900-K900),0)</f>
        <v>38241449814</v>
      </c>
      <c r="M900" s="31" t="n">
        <f aca="false">E900+I900-J900-K900+L900</f>
        <v>6801677335187.02</v>
      </c>
      <c r="N900" s="32" t="n">
        <f aca="false">HLOOKUP(ROUND(AVERAGE(M888:M899)/10^6,0),Assumption!$B$2:$E$3,2,1)*MAX((AVERAGE(M888:M899)-250*10^6),0)</f>
        <v>37970195110.2649</v>
      </c>
      <c r="O900" s="31" t="n">
        <f aca="false">M900+N900</f>
        <v>6839647530297.28</v>
      </c>
      <c r="P900" s="31" t="n">
        <f aca="false">IF(A900=1,SA,MAX(0,SA-M899))</f>
        <v>0</v>
      </c>
      <c r="S900" s="2" t="n">
        <v>0</v>
      </c>
      <c r="T900" s="2" t="n">
        <v>0</v>
      </c>
      <c r="U900" s="2" t="n">
        <v>1</v>
      </c>
      <c r="V900" s="33" t="n">
        <v>1</v>
      </c>
    </row>
    <row r="901" customFormat="false" ht="15.75" hidden="false" customHeight="true" outlineLevel="0" collapsed="false">
      <c r="A901" s="2" t="n">
        <v>899</v>
      </c>
      <c r="B901" s="2" t="n">
        <v>75</v>
      </c>
      <c r="C901" s="2" t="n">
        <f aca="false">A901-(B901-1)*12</f>
        <v>11</v>
      </c>
      <c r="D901" s="2" t="n">
        <f aca="false">'thong tin khach hang'!$B$4+B901-1</f>
        <v>76</v>
      </c>
      <c r="E901" s="31" t="n">
        <f aca="false">IF(A901=1,0,O900)</f>
        <v>6839647530297.28</v>
      </c>
      <c r="F901" s="2" t="n">
        <f aca="true">TP*VLOOKUP('thong tin khach hang'!$E$10,$X$2:$Z$5,3,0)*OFFSET($S901,0,VLOOKUP('thong tin khach hang'!$E$10,$X$2:$Z$5,2,0))</f>
        <v>0</v>
      </c>
      <c r="G901" s="2" t="n">
        <f aca="true">EP*VLOOKUP('thong tin khach hang'!$E$10,$X$2:$Z$5,3,0)*OFFSET($S901,0,VLOOKUP('thong tin khach hang'!$E$10,$X$2:$Z$5,2,0))</f>
        <v>0</v>
      </c>
      <c r="H901" s="2" t="n">
        <f aca="false">F901*HLOOKUP(B901,Assumption!$A$10:$G$12,2,1)+G901*HLOOKUP(B901,Assumption!$A$10:$G$12,3,1)</f>
        <v>0</v>
      </c>
      <c r="I901" s="2" t="n">
        <f aca="false">F901+G901-H901</f>
        <v>0</v>
      </c>
      <c r="J901" s="32" t="n">
        <f aca="false">VLOOKUP(D901,Assumption!$O$3:$Q$103,IF('thong tin khach hang'!$B$3="Nam",2,3),0)/12*P901</f>
        <v>0</v>
      </c>
      <c r="K901" s="2" t="n">
        <v>20000</v>
      </c>
      <c r="L901" s="31" t="n">
        <f aca="false">ROUND($L$1*(E901+I901-J901-K901),0)</f>
        <v>38672361422</v>
      </c>
      <c r="M901" s="31" t="n">
        <f aca="false">E901+I901-J901-K901+L901</f>
        <v>6878319871719.28</v>
      </c>
      <c r="N901" s="32" t="n">
        <f aca="false">HLOOKUP(ROUND(AVERAGE(M889:M900)/10^6,0),Assumption!$B$2:$E$3,2,1)*MAX((AVERAGE(M889:M900)-250*10^6),0)</f>
        <v>38398095263.3314</v>
      </c>
      <c r="O901" s="31" t="n">
        <f aca="false">M901+N901</f>
        <v>6916717966982.61</v>
      </c>
      <c r="P901" s="31" t="n">
        <f aca="false">IF(A901=1,SA,MAX(0,SA-M900))</f>
        <v>0</v>
      </c>
      <c r="S901" s="2" t="n">
        <v>0</v>
      </c>
      <c r="T901" s="2" t="n">
        <v>0</v>
      </c>
      <c r="U901" s="2" t="n">
        <v>0</v>
      </c>
      <c r="V901" s="33" t="n">
        <v>1</v>
      </c>
    </row>
    <row r="902" customFormat="false" ht="15.75" hidden="false" customHeight="true" outlineLevel="0" collapsed="false">
      <c r="A902" s="2" t="n">
        <v>900</v>
      </c>
      <c r="B902" s="2" t="n">
        <v>75</v>
      </c>
      <c r="C902" s="2" t="n">
        <f aca="false">A902-(B902-1)*12</f>
        <v>12</v>
      </c>
      <c r="D902" s="2" t="n">
        <f aca="false">'thong tin khach hang'!$B$4+B902-1</f>
        <v>76</v>
      </c>
      <c r="E902" s="31" t="n">
        <f aca="false">IF(A902=1,0,O901)</f>
        <v>6916717966982.61</v>
      </c>
      <c r="F902" s="2" t="n">
        <f aca="true">TP*VLOOKUP('thong tin khach hang'!$E$10,$X$2:$Z$5,3,0)*OFFSET($S902,0,VLOOKUP('thong tin khach hang'!$E$10,$X$2:$Z$5,2,0))</f>
        <v>0</v>
      </c>
      <c r="G902" s="2" t="n">
        <f aca="true">EP*VLOOKUP('thong tin khach hang'!$E$10,$X$2:$Z$5,3,0)*OFFSET($S902,0,VLOOKUP('thong tin khach hang'!$E$10,$X$2:$Z$5,2,0))</f>
        <v>0</v>
      </c>
      <c r="H902" s="2" t="n">
        <f aca="false">F902*HLOOKUP(B902,Assumption!$A$10:$G$12,2,1)+G902*HLOOKUP(B902,Assumption!$A$10:$G$12,3,1)</f>
        <v>0</v>
      </c>
      <c r="I902" s="2" t="n">
        <f aca="false">F902+G902-H902</f>
        <v>0</v>
      </c>
      <c r="J902" s="32" t="n">
        <f aca="false">VLOOKUP(D902,Assumption!$O$3:$Q$103,IF('thong tin khach hang'!$B$3="Nam",2,3),0)/12*P902</f>
        <v>0</v>
      </c>
      <c r="K902" s="2" t="n">
        <v>20000</v>
      </c>
      <c r="L902" s="31" t="n">
        <f aca="false">ROUND($L$1*(E902+I902-J902-K902),0)</f>
        <v>39108128876</v>
      </c>
      <c r="M902" s="31" t="n">
        <f aca="false">E902+I902-J902-K902+L902</f>
        <v>6955826075858.61</v>
      </c>
      <c r="N902" s="32" t="n">
        <f aca="false">HLOOKUP(ROUND(AVERAGE(M890:M901)/10^6,0),Assumption!$B$2:$E$3,2,1)*MAX((AVERAGE(M890:M901)-250*10^6),0)</f>
        <v>38830817170.8432</v>
      </c>
      <c r="O902" s="31" t="n">
        <f aca="false">M902+N902</f>
        <v>6994656893029.45</v>
      </c>
      <c r="P902" s="31" t="n">
        <f aca="false">IF(A902=1,SA,MAX(0,SA-M901))</f>
        <v>0</v>
      </c>
      <c r="S902" s="2" t="n">
        <v>0</v>
      </c>
      <c r="T902" s="2" t="n">
        <v>0</v>
      </c>
      <c r="U902" s="2" t="n">
        <v>0</v>
      </c>
      <c r="V902" s="33" t="n">
        <v>1</v>
      </c>
    </row>
    <row r="903" customFormat="false" ht="15.75" hidden="false" customHeight="true" outlineLevel="0" collapsed="false">
      <c r="A903" s="2" t="n">
        <v>901</v>
      </c>
      <c r="B903" s="2" t="n">
        <v>76</v>
      </c>
      <c r="C903" s="2" t="n">
        <f aca="false">A903-(B903-1)*12</f>
        <v>1</v>
      </c>
      <c r="D903" s="2" t="n">
        <f aca="false">'thong tin khach hang'!$B$4+B903-1</f>
        <v>77</v>
      </c>
      <c r="E903" s="31" t="n">
        <f aca="false">IF(A903=1,0,O902)</f>
        <v>6994656893029.45</v>
      </c>
      <c r="F903" s="2" t="n">
        <f aca="true">TP*VLOOKUP('thong tin khach hang'!$E$10,$X$2:$Z$5,3,0)*OFFSET($S903,0,VLOOKUP('thong tin khach hang'!$E$10,$X$2:$Z$5,2,0))</f>
        <v>30000000</v>
      </c>
      <c r="G903" s="2" t="n">
        <f aca="true">EP*VLOOKUP('thong tin khach hang'!$E$10,$X$2:$Z$5,3,0)*OFFSET($S903,0,VLOOKUP('thong tin khach hang'!$E$10,$X$2:$Z$5,2,0))</f>
        <v>30000000</v>
      </c>
      <c r="H903" s="2" t="n">
        <f aca="false">F903*HLOOKUP(B903,Assumption!$A$10:$G$12,2,1)+G903*HLOOKUP(B903,Assumption!$A$10:$G$12,3,1)</f>
        <v>1500000</v>
      </c>
      <c r="I903" s="2" t="n">
        <f aca="false">F903+G903-H903</f>
        <v>58500000</v>
      </c>
      <c r="J903" s="32" t="n">
        <f aca="false">VLOOKUP(D903,Assumption!$O$3:$Q$103,IF('thong tin khach hang'!$B$3="Nam",2,3),0)/12*P903</f>
        <v>0</v>
      </c>
      <c r="K903" s="2" t="n">
        <v>20000</v>
      </c>
      <c r="L903" s="31" t="n">
        <f aca="false">ROUND($L$1*(E903+I903-J903-K903),0)</f>
        <v>39549137663</v>
      </c>
      <c r="M903" s="31" t="n">
        <f aca="false">E903+I903-J903-K903+L903</f>
        <v>7034264510692.45</v>
      </c>
      <c r="N903" s="32" t="n">
        <f aca="false">HLOOKUP(ROUND(AVERAGE(M891:M902)/10^6,0),Assumption!$B$2:$E$3,2,1)*MAX((AVERAGE(M891:M902)-250*10^6),0)</f>
        <v>39268415166.3069</v>
      </c>
      <c r="O903" s="31" t="n">
        <f aca="false">M903+N903</f>
        <v>7073532925858.76</v>
      </c>
      <c r="P903" s="31" t="n">
        <f aca="false">IF(A903=1,SA,MAX(0,SA-M902))</f>
        <v>0</v>
      </c>
      <c r="S903" s="2" t="n">
        <v>1</v>
      </c>
      <c r="T903" s="2" t="n">
        <v>1</v>
      </c>
      <c r="U903" s="2" t="n">
        <v>1</v>
      </c>
      <c r="V903" s="33" t="n">
        <v>1</v>
      </c>
    </row>
    <row r="904" customFormat="false" ht="15.75" hidden="false" customHeight="true" outlineLevel="0" collapsed="false">
      <c r="A904" s="2" t="n">
        <v>902</v>
      </c>
      <c r="B904" s="2" t="n">
        <v>76</v>
      </c>
      <c r="C904" s="2" t="n">
        <f aca="false">A904-(B904-1)*12</f>
        <v>2</v>
      </c>
      <c r="D904" s="2" t="n">
        <f aca="false">'thong tin khach hang'!$B$4+B904-1</f>
        <v>77</v>
      </c>
      <c r="E904" s="31" t="n">
        <f aca="false">IF(A904=1,0,O903)</f>
        <v>7073532925858.76</v>
      </c>
      <c r="F904" s="2" t="n">
        <f aca="true">TP*VLOOKUP('thong tin khach hang'!$E$10,$X$2:$Z$5,3,0)*OFFSET($S904,0,VLOOKUP('thong tin khach hang'!$E$10,$X$2:$Z$5,2,0))</f>
        <v>0</v>
      </c>
      <c r="G904" s="2" t="n">
        <f aca="true">EP*VLOOKUP('thong tin khach hang'!$E$10,$X$2:$Z$5,3,0)*OFFSET($S904,0,VLOOKUP('thong tin khach hang'!$E$10,$X$2:$Z$5,2,0))</f>
        <v>0</v>
      </c>
      <c r="H904" s="2" t="n">
        <f aca="false">F904*HLOOKUP(B904,Assumption!$A$10:$G$12,2,1)+G904*HLOOKUP(B904,Assumption!$A$10:$G$12,3,1)</f>
        <v>0</v>
      </c>
      <c r="I904" s="2" t="n">
        <f aca="false">F904+G904-H904</f>
        <v>0</v>
      </c>
      <c r="J904" s="32" t="n">
        <f aca="false">VLOOKUP(D904,Assumption!$O$3:$Q$103,IF('thong tin khach hang'!$B$3="Nam",2,3),0)/12*P904</f>
        <v>0</v>
      </c>
      <c r="K904" s="2" t="n">
        <v>20000</v>
      </c>
      <c r="L904" s="31" t="n">
        <f aca="false">ROUND($L$1*(E904+I904-J904-K904),0)</f>
        <v>39994783452</v>
      </c>
      <c r="M904" s="31" t="n">
        <f aca="false">E904+I904-J904-K904+L904</f>
        <v>7113527689310.76</v>
      </c>
      <c r="N904" s="32" t="n">
        <f aca="false">HLOOKUP(ROUND(AVERAGE(M892:M903)/10^6,0),Assumption!$B$2:$E$3,2,1)*MAX((AVERAGE(M892:M903)-250*10^6),0)</f>
        <v>39710944195.482</v>
      </c>
      <c r="O904" s="31" t="n">
        <f aca="false">M904+N904</f>
        <v>7153238633506.24</v>
      </c>
      <c r="P904" s="31" t="n">
        <f aca="false">IF(A904=1,SA,MAX(0,SA-M903))</f>
        <v>0</v>
      </c>
      <c r="S904" s="2" t="n">
        <v>0</v>
      </c>
      <c r="T904" s="2" t="n">
        <v>0</v>
      </c>
      <c r="U904" s="2" t="n">
        <v>0</v>
      </c>
      <c r="V904" s="33" t="n">
        <v>1</v>
      </c>
    </row>
    <row r="905" customFormat="false" ht="15.75" hidden="false" customHeight="true" outlineLevel="0" collapsed="false">
      <c r="A905" s="2" t="n">
        <v>903</v>
      </c>
      <c r="B905" s="2" t="n">
        <v>76</v>
      </c>
      <c r="C905" s="2" t="n">
        <f aca="false">A905-(B905-1)*12</f>
        <v>3</v>
      </c>
      <c r="D905" s="2" t="n">
        <f aca="false">'thong tin khach hang'!$B$4+B905-1</f>
        <v>77</v>
      </c>
      <c r="E905" s="31" t="n">
        <f aca="false">IF(A905=1,0,O904)</f>
        <v>7153238633506.24</v>
      </c>
      <c r="F905" s="2" t="n">
        <f aca="true">TP*VLOOKUP('thong tin khach hang'!$E$10,$X$2:$Z$5,3,0)*OFFSET($S905,0,VLOOKUP('thong tin khach hang'!$E$10,$X$2:$Z$5,2,0))</f>
        <v>0</v>
      </c>
      <c r="G905" s="2" t="n">
        <f aca="true">EP*VLOOKUP('thong tin khach hang'!$E$10,$X$2:$Z$5,3,0)*OFFSET($S905,0,VLOOKUP('thong tin khach hang'!$E$10,$X$2:$Z$5,2,0))</f>
        <v>0</v>
      </c>
      <c r="H905" s="2" t="n">
        <f aca="false">F905*HLOOKUP(B905,Assumption!$A$10:$G$12,2,1)+G905*HLOOKUP(B905,Assumption!$A$10:$G$12,3,1)</f>
        <v>0</v>
      </c>
      <c r="I905" s="2" t="n">
        <f aca="false">F905+G905-H905</f>
        <v>0</v>
      </c>
      <c r="J905" s="32" t="n">
        <f aca="false">VLOOKUP(D905,Assumption!$O$3:$Q$103,IF('thong tin khach hang'!$B$3="Nam",2,3),0)/12*P905</f>
        <v>0</v>
      </c>
      <c r="K905" s="2" t="n">
        <v>20000</v>
      </c>
      <c r="L905" s="31" t="n">
        <f aca="false">ROUND($L$1*(E905+I905-J905-K905),0)</f>
        <v>40445451112</v>
      </c>
      <c r="M905" s="31" t="n">
        <f aca="false">E905+I905-J905-K905+L905</f>
        <v>7193684064618.24</v>
      </c>
      <c r="N905" s="32" t="n">
        <f aca="false">HLOOKUP(ROUND(AVERAGE(M893:M904)/10^6,0),Assumption!$B$2:$E$3,2,1)*MAX((AVERAGE(M893:M904)-250*10^6),0)</f>
        <v>40158459823.2784</v>
      </c>
      <c r="O905" s="31" t="n">
        <f aca="false">M905+N905</f>
        <v>7233842524441.52</v>
      </c>
      <c r="P905" s="31" t="n">
        <f aca="false">IF(A905=1,SA,MAX(0,SA-M904))</f>
        <v>0</v>
      </c>
      <c r="S905" s="2" t="n">
        <v>0</v>
      </c>
      <c r="T905" s="2" t="n">
        <v>0</v>
      </c>
      <c r="U905" s="2" t="n">
        <v>0</v>
      </c>
      <c r="V905" s="33" t="n">
        <v>1</v>
      </c>
    </row>
    <row r="906" customFormat="false" ht="15.75" hidden="false" customHeight="true" outlineLevel="0" collapsed="false">
      <c r="A906" s="2" t="n">
        <v>904</v>
      </c>
      <c r="B906" s="2" t="n">
        <v>76</v>
      </c>
      <c r="C906" s="2" t="n">
        <f aca="false">A906-(B906-1)*12</f>
        <v>4</v>
      </c>
      <c r="D906" s="2" t="n">
        <f aca="false">'thong tin khach hang'!$B$4+B906-1</f>
        <v>77</v>
      </c>
      <c r="E906" s="31" t="n">
        <f aca="false">IF(A906=1,0,O905)</f>
        <v>7233842524441.52</v>
      </c>
      <c r="F906" s="2" t="n">
        <f aca="true">TP*VLOOKUP('thong tin khach hang'!$E$10,$X$2:$Z$5,3,0)*OFFSET($S906,0,VLOOKUP('thong tin khach hang'!$E$10,$X$2:$Z$5,2,0))</f>
        <v>0</v>
      </c>
      <c r="G906" s="2" t="n">
        <f aca="true">EP*VLOOKUP('thong tin khach hang'!$E$10,$X$2:$Z$5,3,0)*OFFSET($S906,0,VLOOKUP('thong tin khach hang'!$E$10,$X$2:$Z$5,2,0))</f>
        <v>0</v>
      </c>
      <c r="H906" s="2" t="n">
        <f aca="false">F906*HLOOKUP(B906,Assumption!$A$10:$G$12,2,1)+G906*HLOOKUP(B906,Assumption!$A$10:$G$12,3,1)</f>
        <v>0</v>
      </c>
      <c r="I906" s="2" t="n">
        <f aca="false">F906+G906-H906</f>
        <v>0</v>
      </c>
      <c r="J906" s="32" t="n">
        <f aca="false">VLOOKUP(D906,Assumption!$O$3:$Q$103,IF('thong tin khach hang'!$B$3="Nam",2,3),0)/12*P906</f>
        <v>0</v>
      </c>
      <c r="K906" s="2" t="n">
        <v>20000</v>
      </c>
      <c r="L906" s="31" t="n">
        <f aca="false">ROUND($L$1*(E906+I906-J906-K906),0)</f>
        <v>40901197230</v>
      </c>
      <c r="M906" s="31" t="n">
        <f aca="false">E906+I906-J906-K906+L906</f>
        <v>7274743701671.52</v>
      </c>
      <c r="N906" s="32" t="n">
        <f aca="false">HLOOKUP(ROUND(AVERAGE(M894:M905)/10^6,0),Assumption!$B$2:$E$3,2,1)*MAX((AVERAGE(M894:M905)-250*10^6),0)</f>
        <v>40611018240.7353</v>
      </c>
      <c r="O906" s="31" t="n">
        <f aca="false">M906+N906</f>
        <v>7315354719912.26</v>
      </c>
      <c r="P906" s="31" t="n">
        <f aca="false">IF(A906=1,SA,MAX(0,SA-M905))</f>
        <v>0</v>
      </c>
      <c r="S906" s="2" t="n">
        <v>0</v>
      </c>
      <c r="T906" s="2" t="n">
        <v>0</v>
      </c>
      <c r="U906" s="2" t="n">
        <v>1</v>
      </c>
      <c r="V906" s="33" t="n">
        <v>1</v>
      </c>
    </row>
    <row r="907" customFormat="false" ht="15.75" hidden="false" customHeight="true" outlineLevel="0" collapsed="false">
      <c r="A907" s="2" t="n">
        <v>905</v>
      </c>
      <c r="B907" s="2" t="n">
        <v>76</v>
      </c>
      <c r="C907" s="2" t="n">
        <f aca="false">A907-(B907-1)*12</f>
        <v>5</v>
      </c>
      <c r="D907" s="2" t="n">
        <f aca="false">'thong tin khach hang'!$B$4+B907-1</f>
        <v>77</v>
      </c>
      <c r="E907" s="31" t="n">
        <f aca="false">IF(A907=1,0,O906)</f>
        <v>7315354719912.26</v>
      </c>
      <c r="F907" s="2" t="n">
        <f aca="true">TP*VLOOKUP('thong tin khach hang'!$E$10,$X$2:$Z$5,3,0)*OFFSET($S907,0,VLOOKUP('thong tin khach hang'!$E$10,$X$2:$Z$5,2,0))</f>
        <v>0</v>
      </c>
      <c r="G907" s="2" t="n">
        <f aca="true">EP*VLOOKUP('thong tin khach hang'!$E$10,$X$2:$Z$5,3,0)*OFFSET($S907,0,VLOOKUP('thong tin khach hang'!$E$10,$X$2:$Z$5,2,0))</f>
        <v>0</v>
      </c>
      <c r="H907" s="2" t="n">
        <f aca="false">F907*HLOOKUP(B907,Assumption!$A$10:$G$12,2,1)+G907*HLOOKUP(B907,Assumption!$A$10:$G$12,3,1)</f>
        <v>0</v>
      </c>
      <c r="I907" s="2" t="n">
        <f aca="false">F907+G907-H907</f>
        <v>0</v>
      </c>
      <c r="J907" s="32" t="n">
        <f aca="false">VLOOKUP(D907,Assumption!$O$3:$Q$103,IF('thong tin khach hang'!$B$3="Nam",2,3),0)/12*P907</f>
        <v>0</v>
      </c>
      <c r="K907" s="2" t="n">
        <v>20000</v>
      </c>
      <c r="L907" s="31" t="n">
        <f aca="false">ROUND($L$1*(E907+I907-J907-K907),0)</f>
        <v>41362079034</v>
      </c>
      <c r="M907" s="31" t="n">
        <f aca="false">E907+I907-J907-K907+L907</f>
        <v>7356716778946.26</v>
      </c>
      <c r="N907" s="32" t="n">
        <f aca="false">HLOOKUP(ROUND(AVERAGE(M895:M906)/10^6,0),Assumption!$B$2:$E$3,2,1)*MAX((AVERAGE(M895:M906)-250*10^6),0)</f>
        <v>41068676272.075</v>
      </c>
      <c r="O907" s="31" t="n">
        <f aca="false">M907+N907</f>
        <v>7397785455218.33</v>
      </c>
      <c r="P907" s="31" t="n">
        <f aca="false">IF(A907=1,SA,MAX(0,SA-M906))</f>
        <v>0</v>
      </c>
      <c r="S907" s="2" t="n">
        <v>0</v>
      </c>
      <c r="T907" s="2" t="n">
        <v>0</v>
      </c>
      <c r="U907" s="2" t="n">
        <v>0</v>
      </c>
      <c r="V907" s="33" t="n">
        <v>1</v>
      </c>
    </row>
    <row r="908" customFormat="false" ht="15.75" hidden="false" customHeight="true" outlineLevel="0" collapsed="false">
      <c r="A908" s="2" t="n">
        <v>906</v>
      </c>
      <c r="B908" s="2" t="n">
        <v>76</v>
      </c>
      <c r="C908" s="2" t="n">
        <f aca="false">A908-(B908-1)*12</f>
        <v>6</v>
      </c>
      <c r="D908" s="2" t="n">
        <f aca="false">'thong tin khach hang'!$B$4+B908-1</f>
        <v>77</v>
      </c>
      <c r="E908" s="31" t="n">
        <f aca="false">IF(A908=1,0,O907)</f>
        <v>7397785455218.33</v>
      </c>
      <c r="F908" s="2" t="n">
        <f aca="true">TP*VLOOKUP('thong tin khach hang'!$E$10,$X$2:$Z$5,3,0)*OFFSET($S908,0,VLOOKUP('thong tin khach hang'!$E$10,$X$2:$Z$5,2,0))</f>
        <v>0</v>
      </c>
      <c r="G908" s="2" t="n">
        <f aca="true">EP*VLOOKUP('thong tin khach hang'!$E$10,$X$2:$Z$5,3,0)*OFFSET($S908,0,VLOOKUP('thong tin khach hang'!$E$10,$X$2:$Z$5,2,0))</f>
        <v>0</v>
      </c>
      <c r="H908" s="2" t="n">
        <f aca="false">F908*HLOOKUP(B908,Assumption!$A$10:$G$12,2,1)+G908*HLOOKUP(B908,Assumption!$A$10:$G$12,3,1)</f>
        <v>0</v>
      </c>
      <c r="I908" s="2" t="n">
        <f aca="false">F908+G908-H908</f>
        <v>0</v>
      </c>
      <c r="J908" s="32" t="n">
        <f aca="false">VLOOKUP(D908,Assumption!$O$3:$Q$103,IF('thong tin khach hang'!$B$3="Nam",2,3),0)/12*P908</f>
        <v>0</v>
      </c>
      <c r="K908" s="2" t="n">
        <v>20000</v>
      </c>
      <c r="L908" s="31" t="n">
        <f aca="false">ROUND($L$1*(E908+I908-J908-K908),0)</f>
        <v>41828154396</v>
      </c>
      <c r="M908" s="31" t="n">
        <f aca="false">E908+I908-J908-K908+L908</f>
        <v>7439613589614.33</v>
      </c>
      <c r="N908" s="32" t="n">
        <f aca="false">HLOOKUP(ROUND(AVERAGE(M896:M907)/10^6,0),Assumption!$B$2:$E$3,2,1)*MAX((AVERAGE(M896:M907)-250*10^6),0)</f>
        <v>41531491381.8384</v>
      </c>
      <c r="O908" s="31" t="n">
        <f aca="false">M908+N908</f>
        <v>7481145080996.17</v>
      </c>
      <c r="P908" s="31" t="n">
        <f aca="false">IF(A908=1,SA,MAX(0,SA-M907))</f>
        <v>0</v>
      </c>
      <c r="S908" s="2" t="n">
        <v>0</v>
      </c>
      <c r="T908" s="2" t="n">
        <v>0</v>
      </c>
      <c r="U908" s="2" t="n">
        <v>0</v>
      </c>
      <c r="V908" s="33" t="n">
        <v>1</v>
      </c>
    </row>
    <row r="909" customFormat="false" ht="15.75" hidden="false" customHeight="true" outlineLevel="0" collapsed="false">
      <c r="A909" s="2" t="n">
        <v>907</v>
      </c>
      <c r="B909" s="2" t="n">
        <v>76</v>
      </c>
      <c r="C909" s="2" t="n">
        <f aca="false">A909-(B909-1)*12</f>
        <v>7</v>
      </c>
      <c r="D909" s="2" t="n">
        <f aca="false">'thong tin khach hang'!$B$4+B909-1</f>
        <v>77</v>
      </c>
      <c r="E909" s="31" t="n">
        <f aca="false">IF(A909=1,0,O908)</f>
        <v>7481145080996.17</v>
      </c>
      <c r="F909" s="2" t="n">
        <f aca="true">TP*VLOOKUP('thong tin khach hang'!$E$10,$X$2:$Z$5,3,0)*OFFSET($S909,0,VLOOKUP('thong tin khach hang'!$E$10,$X$2:$Z$5,2,0))</f>
        <v>0</v>
      </c>
      <c r="G909" s="2" t="n">
        <f aca="true">EP*VLOOKUP('thong tin khach hang'!$E$10,$X$2:$Z$5,3,0)*OFFSET($S909,0,VLOOKUP('thong tin khach hang'!$E$10,$X$2:$Z$5,2,0))</f>
        <v>0</v>
      </c>
      <c r="H909" s="2" t="n">
        <f aca="false">F909*HLOOKUP(B909,Assumption!$A$10:$G$12,2,1)+G909*HLOOKUP(B909,Assumption!$A$10:$G$12,3,1)</f>
        <v>0</v>
      </c>
      <c r="I909" s="2" t="n">
        <f aca="false">F909+G909-H909</f>
        <v>0</v>
      </c>
      <c r="J909" s="32" t="n">
        <f aca="false">VLOOKUP(D909,Assumption!$O$3:$Q$103,IF('thong tin khach hang'!$B$3="Nam",2,3),0)/12*P909</f>
        <v>0</v>
      </c>
      <c r="K909" s="2" t="n">
        <v>20000</v>
      </c>
      <c r="L909" s="31" t="n">
        <f aca="false">ROUND($L$1*(E909+I909-J909-K909),0)</f>
        <v>42299481839</v>
      </c>
      <c r="M909" s="31" t="n">
        <f aca="false">E909+I909-J909-K909+L909</f>
        <v>7523444542835.17</v>
      </c>
      <c r="N909" s="32" t="n">
        <f aca="false">HLOOKUP(ROUND(AVERAGE(M897:M908)/10^6,0),Assumption!$B$2:$E$3,2,1)*MAX((AVERAGE(M897:M908)-250*10^6),0)</f>
        <v>41999521682.1007</v>
      </c>
      <c r="O909" s="31" t="n">
        <f aca="false">M909+N909</f>
        <v>7565444064517.27</v>
      </c>
      <c r="P909" s="31" t="n">
        <f aca="false">IF(A909=1,SA,MAX(0,SA-M908))</f>
        <v>0</v>
      </c>
      <c r="S909" s="2" t="n">
        <v>0</v>
      </c>
      <c r="T909" s="2" t="n">
        <v>1</v>
      </c>
      <c r="U909" s="2" t="n">
        <v>1</v>
      </c>
      <c r="V909" s="33" t="n">
        <v>1</v>
      </c>
    </row>
    <row r="910" customFormat="false" ht="15.75" hidden="false" customHeight="true" outlineLevel="0" collapsed="false">
      <c r="A910" s="2" t="n">
        <v>908</v>
      </c>
      <c r="B910" s="2" t="n">
        <v>76</v>
      </c>
      <c r="C910" s="2" t="n">
        <f aca="false">A910-(B910-1)*12</f>
        <v>8</v>
      </c>
      <c r="D910" s="2" t="n">
        <f aca="false">'thong tin khach hang'!$B$4+B910-1</f>
        <v>77</v>
      </c>
      <c r="E910" s="31" t="n">
        <f aca="false">IF(A910=1,0,O909)</f>
        <v>7565444064517.27</v>
      </c>
      <c r="F910" s="2" t="n">
        <f aca="true">TP*VLOOKUP('thong tin khach hang'!$E$10,$X$2:$Z$5,3,0)*OFFSET($S910,0,VLOOKUP('thong tin khach hang'!$E$10,$X$2:$Z$5,2,0))</f>
        <v>0</v>
      </c>
      <c r="G910" s="2" t="n">
        <f aca="true">EP*VLOOKUP('thong tin khach hang'!$E$10,$X$2:$Z$5,3,0)*OFFSET($S910,0,VLOOKUP('thong tin khach hang'!$E$10,$X$2:$Z$5,2,0))</f>
        <v>0</v>
      </c>
      <c r="H910" s="2" t="n">
        <f aca="false">F910*HLOOKUP(B910,Assumption!$A$10:$G$12,2,1)+G910*HLOOKUP(B910,Assumption!$A$10:$G$12,3,1)</f>
        <v>0</v>
      </c>
      <c r="I910" s="2" t="n">
        <f aca="false">F910+G910-H910</f>
        <v>0</v>
      </c>
      <c r="J910" s="32" t="n">
        <f aca="false">VLOOKUP(D910,Assumption!$O$3:$Q$103,IF('thong tin khach hang'!$B$3="Nam",2,3),0)/12*P910</f>
        <v>0</v>
      </c>
      <c r="K910" s="2" t="n">
        <v>20000</v>
      </c>
      <c r="L910" s="31" t="n">
        <f aca="false">ROUND($L$1*(E910+I910-J910-K910),0)</f>
        <v>42776120548</v>
      </c>
      <c r="M910" s="31" t="n">
        <f aca="false">E910+I910-J910-K910+L910</f>
        <v>7608220165065.27</v>
      </c>
      <c r="N910" s="32" t="n">
        <f aca="false">HLOOKUP(ROUND(AVERAGE(M898:M909)/10^6,0),Assumption!$B$2:$E$3,2,1)*MAX((AVERAGE(M898:M909)-250*10^6),0)</f>
        <v>42472825939.7674</v>
      </c>
      <c r="O910" s="31" t="n">
        <f aca="false">M910+N910</f>
        <v>7650692991005.04</v>
      </c>
      <c r="P910" s="31" t="n">
        <f aca="false">IF(A910=1,SA,MAX(0,SA-M909))</f>
        <v>0</v>
      </c>
      <c r="S910" s="2" t="n">
        <v>0</v>
      </c>
      <c r="T910" s="2" t="n">
        <v>0</v>
      </c>
      <c r="U910" s="2" t="n">
        <v>0</v>
      </c>
      <c r="V910" s="33" t="n">
        <v>1</v>
      </c>
    </row>
    <row r="911" customFormat="false" ht="15.75" hidden="false" customHeight="true" outlineLevel="0" collapsed="false">
      <c r="A911" s="2" t="n">
        <v>909</v>
      </c>
      <c r="B911" s="2" t="n">
        <v>76</v>
      </c>
      <c r="C911" s="2" t="n">
        <f aca="false">A911-(B911-1)*12</f>
        <v>9</v>
      </c>
      <c r="D911" s="2" t="n">
        <f aca="false">'thong tin khach hang'!$B$4+B911-1</f>
        <v>77</v>
      </c>
      <c r="E911" s="31" t="n">
        <f aca="false">IF(A911=1,0,O910)</f>
        <v>7650692991005.04</v>
      </c>
      <c r="F911" s="2" t="n">
        <f aca="true">TP*VLOOKUP('thong tin khach hang'!$E$10,$X$2:$Z$5,3,0)*OFFSET($S911,0,VLOOKUP('thong tin khach hang'!$E$10,$X$2:$Z$5,2,0))</f>
        <v>0</v>
      </c>
      <c r="G911" s="2" t="n">
        <f aca="true">EP*VLOOKUP('thong tin khach hang'!$E$10,$X$2:$Z$5,3,0)*OFFSET($S911,0,VLOOKUP('thong tin khach hang'!$E$10,$X$2:$Z$5,2,0))</f>
        <v>0</v>
      </c>
      <c r="H911" s="2" t="n">
        <f aca="false">F911*HLOOKUP(B911,Assumption!$A$10:$G$12,2,1)+G911*HLOOKUP(B911,Assumption!$A$10:$G$12,3,1)</f>
        <v>0</v>
      </c>
      <c r="I911" s="2" t="n">
        <f aca="false">F911+G911-H911</f>
        <v>0</v>
      </c>
      <c r="J911" s="32" t="n">
        <f aca="false">VLOOKUP(D911,Assumption!$O$3:$Q$103,IF('thong tin khach hang'!$B$3="Nam",2,3),0)/12*P911</f>
        <v>0</v>
      </c>
      <c r="K911" s="2" t="n">
        <v>20000</v>
      </c>
      <c r="L911" s="31" t="n">
        <f aca="false">ROUND($L$1*(E911+I911-J911-K911),0)</f>
        <v>43258130372</v>
      </c>
      <c r="M911" s="31" t="n">
        <f aca="false">E911+I911-J911-K911+L911</f>
        <v>7693951101377.04</v>
      </c>
      <c r="N911" s="32" t="n">
        <f aca="false">HLOOKUP(ROUND(AVERAGE(M899:M910)/10^6,0),Assumption!$B$2:$E$3,2,1)*MAX((AVERAGE(M899:M910)-250*10^6),0)</f>
        <v>42951463583.9542</v>
      </c>
      <c r="O911" s="31" t="n">
        <f aca="false">M911+N911</f>
        <v>7736902564960.99</v>
      </c>
      <c r="P911" s="31" t="n">
        <f aca="false">IF(A911=1,SA,MAX(0,SA-M910))</f>
        <v>0</v>
      </c>
      <c r="S911" s="2" t="n">
        <v>0</v>
      </c>
      <c r="T911" s="2" t="n">
        <v>0</v>
      </c>
      <c r="U911" s="2" t="n">
        <v>0</v>
      </c>
      <c r="V911" s="33" t="n">
        <v>1</v>
      </c>
    </row>
    <row r="912" customFormat="false" ht="15.75" hidden="false" customHeight="true" outlineLevel="0" collapsed="false">
      <c r="A912" s="2" t="n">
        <v>910</v>
      </c>
      <c r="B912" s="2" t="n">
        <v>76</v>
      </c>
      <c r="C912" s="2" t="n">
        <f aca="false">A912-(B912-1)*12</f>
        <v>10</v>
      </c>
      <c r="D912" s="2" t="n">
        <f aca="false">'thong tin khach hang'!$B$4+B912-1</f>
        <v>77</v>
      </c>
      <c r="E912" s="31" t="n">
        <f aca="false">IF(A912=1,0,O911)</f>
        <v>7736902564960.99</v>
      </c>
      <c r="F912" s="2" t="n">
        <f aca="true">TP*VLOOKUP('thong tin khach hang'!$E$10,$X$2:$Z$5,3,0)*OFFSET($S912,0,VLOOKUP('thong tin khach hang'!$E$10,$X$2:$Z$5,2,0))</f>
        <v>0</v>
      </c>
      <c r="G912" s="2" t="n">
        <f aca="true">EP*VLOOKUP('thong tin khach hang'!$E$10,$X$2:$Z$5,3,0)*OFFSET($S912,0,VLOOKUP('thong tin khach hang'!$E$10,$X$2:$Z$5,2,0))</f>
        <v>0</v>
      </c>
      <c r="H912" s="2" t="n">
        <f aca="false">F912*HLOOKUP(B912,Assumption!$A$10:$G$12,2,1)+G912*HLOOKUP(B912,Assumption!$A$10:$G$12,3,1)</f>
        <v>0</v>
      </c>
      <c r="I912" s="2" t="n">
        <f aca="false">F912+G912-H912</f>
        <v>0</v>
      </c>
      <c r="J912" s="32" t="n">
        <f aca="false">VLOOKUP(D912,Assumption!$O$3:$Q$103,IF('thong tin khach hang'!$B$3="Nam",2,3),0)/12*P912</f>
        <v>0</v>
      </c>
      <c r="K912" s="2" t="n">
        <v>20000</v>
      </c>
      <c r="L912" s="31" t="n">
        <f aca="false">ROUND($L$1*(E912+I912-J912-K912),0)</f>
        <v>43745571837</v>
      </c>
      <c r="M912" s="31" t="n">
        <f aca="false">E912+I912-J912-K912+L912</f>
        <v>7780648116797.99</v>
      </c>
      <c r="N912" s="32" t="n">
        <f aca="false">HLOOKUP(ROUND(AVERAGE(M900:M911)/10^6,0),Assumption!$B$2:$E$3,2,1)*MAX((AVERAGE(M900:M911)-250*10^6),0)</f>
        <v>43435494713.448</v>
      </c>
      <c r="O912" s="31" t="n">
        <f aca="false">M912+N912</f>
        <v>7824083611511.44</v>
      </c>
      <c r="P912" s="31" t="n">
        <f aca="false">IF(A912=1,SA,MAX(0,SA-M911))</f>
        <v>0</v>
      </c>
      <c r="S912" s="2" t="n">
        <v>0</v>
      </c>
      <c r="T912" s="2" t="n">
        <v>0</v>
      </c>
      <c r="U912" s="2" t="n">
        <v>1</v>
      </c>
      <c r="V912" s="33" t="n">
        <v>1</v>
      </c>
    </row>
    <row r="913" customFormat="false" ht="15.75" hidden="false" customHeight="true" outlineLevel="0" collapsed="false">
      <c r="A913" s="2" t="n">
        <v>911</v>
      </c>
      <c r="B913" s="2" t="n">
        <v>76</v>
      </c>
      <c r="C913" s="2" t="n">
        <f aca="false">A913-(B913-1)*12</f>
        <v>11</v>
      </c>
      <c r="D913" s="2" t="n">
        <f aca="false">'thong tin khach hang'!$B$4+B913-1</f>
        <v>77</v>
      </c>
      <c r="E913" s="31" t="n">
        <f aca="false">IF(A913=1,0,O912)</f>
        <v>7824083611511.44</v>
      </c>
      <c r="F913" s="2" t="n">
        <f aca="true">TP*VLOOKUP('thong tin khach hang'!$E$10,$X$2:$Z$5,3,0)*OFFSET($S913,0,VLOOKUP('thong tin khach hang'!$E$10,$X$2:$Z$5,2,0))</f>
        <v>0</v>
      </c>
      <c r="G913" s="2" t="n">
        <f aca="true">EP*VLOOKUP('thong tin khach hang'!$E$10,$X$2:$Z$5,3,0)*OFFSET($S913,0,VLOOKUP('thong tin khach hang'!$E$10,$X$2:$Z$5,2,0))</f>
        <v>0</v>
      </c>
      <c r="H913" s="2" t="n">
        <f aca="false">F913*HLOOKUP(B913,Assumption!$A$10:$G$12,2,1)+G913*HLOOKUP(B913,Assumption!$A$10:$G$12,3,1)</f>
        <v>0</v>
      </c>
      <c r="I913" s="2" t="n">
        <f aca="false">F913+G913-H913</f>
        <v>0</v>
      </c>
      <c r="J913" s="32" t="n">
        <f aca="false">VLOOKUP(D913,Assumption!$O$3:$Q$103,IF('thong tin khach hang'!$B$3="Nam",2,3),0)/12*P913</f>
        <v>0</v>
      </c>
      <c r="K913" s="2" t="n">
        <v>20000</v>
      </c>
      <c r="L913" s="31" t="n">
        <f aca="false">ROUND($L$1*(E913+I913-J913-K913),0)</f>
        <v>44238506150</v>
      </c>
      <c r="M913" s="31" t="n">
        <f aca="false">E913+I913-J913-K913+L913</f>
        <v>7868322097661.44</v>
      </c>
      <c r="N913" s="32" t="n">
        <f aca="false">HLOOKUP(ROUND(AVERAGE(M901:M912)/10^6,0),Assumption!$B$2:$E$3,2,1)*MAX((AVERAGE(M901:M912)-250*10^6),0)</f>
        <v>43924980104.2535</v>
      </c>
      <c r="O913" s="31" t="n">
        <f aca="false">M913+N913</f>
        <v>7912247077765.7</v>
      </c>
      <c r="P913" s="31" t="n">
        <f aca="false">IF(A913=1,SA,MAX(0,SA-M912))</f>
        <v>0</v>
      </c>
      <c r="S913" s="2" t="n">
        <v>0</v>
      </c>
      <c r="T913" s="2" t="n">
        <v>0</v>
      </c>
      <c r="U913" s="2" t="n">
        <v>0</v>
      </c>
      <c r="V913" s="33" t="n">
        <v>1</v>
      </c>
    </row>
    <row r="914" customFormat="false" ht="15.75" hidden="false" customHeight="true" outlineLevel="0" collapsed="false">
      <c r="A914" s="2" t="n">
        <v>912</v>
      </c>
      <c r="B914" s="2" t="n">
        <v>76</v>
      </c>
      <c r="C914" s="2" t="n">
        <f aca="false">A914-(B914-1)*12</f>
        <v>12</v>
      </c>
      <c r="D914" s="2" t="n">
        <f aca="false">'thong tin khach hang'!$B$4+B914-1</f>
        <v>77</v>
      </c>
      <c r="E914" s="31" t="n">
        <f aca="false">IF(A914=1,0,O913)</f>
        <v>7912247077765.7</v>
      </c>
      <c r="F914" s="2" t="n">
        <f aca="true">TP*VLOOKUP('thong tin khach hang'!$E$10,$X$2:$Z$5,3,0)*OFFSET($S914,0,VLOOKUP('thong tin khach hang'!$E$10,$X$2:$Z$5,2,0))</f>
        <v>0</v>
      </c>
      <c r="G914" s="2" t="n">
        <f aca="true">EP*VLOOKUP('thong tin khach hang'!$E$10,$X$2:$Z$5,3,0)*OFFSET($S914,0,VLOOKUP('thong tin khach hang'!$E$10,$X$2:$Z$5,2,0))</f>
        <v>0</v>
      </c>
      <c r="H914" s="2" t="n">
        <f aca="false">F914*HLOOKUP(B914,Assumption!$A$10:$G$12,2,1)+G914*HLOOKUP(B914,Assumption!$A$10:$G$12,3,1)</f>
        <v>0</v>
      </c>
      <c r="I914" s="2" t="n">
        <f aca="false">F914+G914-H914</f>
        <v>0</v>
      </c>
      <c r="J914" s="32" t="n">
        <f aca="false">VLOOKUP(D914,Assumption!$O$3:$Q$103,IF('thong tin khach hang'!$B$3="Nam",2,3),0)/12*P914</f>
        <v>0</v>
      </c>
      <c r="K914" s="2" t="n">
        <v>20000</v>
      </c>
      <c r="L914" s="31" t="n">
        <f aca="false">ROUND($L$1*(E914+I914-J914-K914),0)</f>
        <v>44736995206</v>
      </c>
      <c r="M914" s="31" t="n">
        <f aca="false">E914+I914-J914-K914+L914</f>
        <v>7956984052971.7</v>
      </c>
      <c r="N914" s="32" t="n">
        <f aca="false">HLOOKUP(ROUND(AVERAGE(M902:M913)/10^6,0),Assumption!$B$2:$E$3,2,1)*MAX((AVERAGE(M902:M913)-250*10^6),0)</f>
        <v>44419981217.2246</v>
      </c>
      <c r="O914" s="31" t="n">
        <f aca="false">M914+N914</f>
        <v>8001404034188.92</v>
      </c>
      <c r="P914" s="31" t="n">
        <f aca="false">IF(A914=1,SA,MAX(0,SA-M913))</f>
        <v>0</v>
      </c>
      <c r="S914" s="2" t="n">
        <v>0</v>
      </c>
      <c r="T914" s="2" t="n">
        <v>0</v>
      </c>
      <c r="U914" s="2" t="n">
        <v>0</v>
      </c>
      <c r="V914" s="33" t="n">
        <v>1</v>
      </c>
    </row>
    <row r="915" customFormat="false" ht="15.75" hidden="false" customHeight="true" outlineLevel="0" collapsed="false">
      <c r="A915" s="2" t="n">
        <v>913</v>
      </c>
      <c r="B915" s="2" t="n">
        <v>77</v>
      </c>
      <c r="C915" s="2" t="n">
        <f aca="false">A915-(B915-1)*12</f>
        <v>1</v>
      </c>
      <c r="D915" s="2" t="n">
        <f aca="false">'thong tin khach hang'!$B$4+B915-1</f>
        <v>78</v>
      </c>
      <c r="E915" s="31" t="n">
        <f aca="false">IF(A915=1,0,O914)</f>
        <v>8001404034188.92</v>
      </c>
      <c r="F915" s="2" t="n">
        <f aca="true">TP*VLOOKUP('thong tin khach hang'!$E$10,$X$2:$Z$5,3,0)*OFFSET($S915,0,VLOOKUP('thong tin khach hang'!$E$10,$X$2:$Z$5,2,0))</f>
        <v>30000000</v>
      </c>
      <c r="G915" s="2" t="n">
        <f aca="true">EP*VLOOKUP('thong tin khach hang'!$E$10,$X$2:$Z$5,3,0)*OFFSET($S915,0,VLOOKUP('thong tin khach hang'!$E$10,$X$2:$Z$5,2,0))</f>
        <v>30000000</v>
      </c>
      <c r="H915" s="2" t="n">
        <f aca="false">F915*HLOOKUP(B915,Assumption!$A$10:$G$12,2,1)+G915*HLOOKUP(B915,Assumption!$A$10:$G$12,3,1)</f>
        <v>1500000</v>
      </c>
      <c r="I915" s="2" t="n">
        <f aca="false">F915+G915-H915</f>
        <v>58500000</v>
      </c>
      <c r="J915" s="32" t="n">
        <f aca="false">VLOOKUP(D915,Assumption!$O$3:$Q$103,IF('thong tin khach hang'!$B$3="Nam",2,3),0)/12*P915</f>
        <v>0</v>
      </c>
      <c r="K915" s="2" t="n">
        <v>20000</v>
      </c>
      <c r="L915" s="31" t="n">
        <f aca="false">ROUND($L$1*(E915+I915-J915-K915),0)</f>
        <v>45241432367</v>
      </c>
      <c r="M915" s="31" t="n">
        <f aca="false">E915+I915-J915-K915+L915</f>
        <v>8046703946555.92</v>
      </c>
      <c r="N915" s="32" t="n">
        <f aca="false">HLOOKUP(ROUND(AVERAGE(M903:M914)/10^6,0),Assumption!$B$2:$E$3,2,1)*MAX((AVERAGE(M903:M914)-250*10^6),0)</f>
        <v>44920560205.7811</v>
      </c>
      <c r="O915" s="31" t="n">
        <f aca="false">M915+N915</f>
        <v>8091624506761.7</v>
      </c>
      <c r="P915" s="31" t="n">
        <f aca="false">IF(A915=1,SA,MAX(0,SA-M914))</f>
        <v>0</v>
      </c>
      <c r="S915" s="2" t="n">
        <v>1</v>
      </c>
      <c r="T915" s="2" t="n">
        <v>1</v>
      </c>
      <c r="U915" s="2" t="n">
        <v>1</v>
      </c>
      <c r="V915" s="33" t="n">
        <v>1</v>
      </c>
    </row>
    <row r="916" customFormat="false" ht="15.75" hidden="false" customHeight="true" outlineLevel="0" collapsed="false">
      <c r="A916" s="2" t="n">
        <v>914</v>
      </c>
      <c r="B916" s="2" t="n">
        <v>77</v>
      </c>
      <c r="C916" s="2" t="n">
        <f aca="false">A916-(B916-1)*12</f>
        <v>2</v>
      </c>
      <c r="D916" s="2" t="n">
        <f aca="false">'thong tin khach hang'!$B$4+B916-1</f>
        <v>78</v>
      </c>
      <c r="E916" s="31" t="n">
        <f aca="false">IF(A916=1,0,O915)</f>
        <v>8091624506761.7</v>
      </c>
      <c r="F916" s="2" t="n">
        <f aca="true">TP*VLOOKUP('thong tin khach hang'!$E$10,$X$2:$Z$5,3,0)*OFFSET($S916,0,VLOOKUP('thong tin khach hang'!$E$10,$X$2:$Z$5,2,0))</f>
        <v>0</v>
      </c>
      <c r="G916" s="2" t="n">
        <f aca="true">EP*VLOOKUP('thong tin khach hang'!$E$10,$X$2:$Z$5,3,0)*OFFSET($S916,0,VLOOKUP('thong tin khach hang'!$E$10,$X$2:$Z$5,2,0))</f>
        <v>0</v>
      </c>
      <c r="H916" s="2" t="n">
        <f aca="false">F916*HLOOKUP(B916,Assumption!$A$10:$G$12,2,1)+G916*HLOOKUP(B916,Assumption!$A$10:$G$12,3,1)</f>
        <v>0</v>
      </c>
      <c r="I916" s="2" t="n">
        <f aca="false">F916+G916-H916</f>
        <v>0</v>
      </c>
      <c r="J916" s="32" t="n">
        <f aca="false">VLOOKUP(D916,Assumption!$O$3:$Q$103,IF('thong tin khach hang'!$B$3="Nam",2,3),0)/12*P916</f>
        <v>0</v>
      </c>
      <c r="K916" s="2" t="n">
        <v>20000</v>
      </c>
      <c r="L916" s="31" t="n">
        <f aca="false">ROUND($L$1*(E916+I916-J916-K916),0)</f>
        <v>45751221268</v>
      </c>
      <c r="M916" s="31" t="n">
        <f aca="false">E916+I916-J916-K916+L916</f>
        <v>8137375708029.7</v>
      </c>
      <c r="N916" s="32" t="n">
        <f aca="false">HLOOKUP(ROUND(AVERAGE(M904:M915)/10^6,0),Assumption!$B$2:$E$3,2,1)*MAX((AVERAGE(M904:M915)-250*10^6),0)</f>
        <v>45426779923.7128</v>
      </c>
      <c r="O916" s="31" t="n">
        <f aca="false">M916+N916</f>
        <v>8182802487953.41</v>
      </c>
      <c r="P916" s="31" t="n">
        <f aca="false">IF(A916=1,SA,MAX(0,SA-M915))</f>
        <v>0</v>
      </c>
      <c r="S916" s="2" t="n">
        <v>0</v>
      </c>
      <c r="T916" s="2" t="n">
        <v>0</v>
      </c>
      <c r="U916" s="2" t="n">
        <v>0</v>
      </c>
      <c r="V916" s="33" t="n">
        <v>1</v>
      </c>
    </row>
    <row r="917" customFormat="false" ht="15.75" hidden="false" customHeight="true" outlineLevel="0" collapsed="false">
      <c r="A917" s="2" t="n">
        <v>915</v>
      </c>
      <c r="B917" s="2" t="n">
        <v>77</v>
      </c>
      <c r="C917" s="2" t="n">
        <f aca="false">A917-(B917-1)*12</f>
        <v>3</v>
      </c>
      <c r="D917" s="2" t="n">
        <f aca="false">'thong tin khach hang'!$B$4+B917-1</f>
        <v>78</v>
      </c>
      <c r="E917" s="31" t="n">
        <f aca="false">IF(A917=1,0,O916)</f>
        <v>8182802487953.41</v>
      </c>
      <c r="F917" s="2" t="n">
        <f aca="true">TP*VLOOKUP('thong tin khach hang'!$E$10,$X$2:$Z$5,3,0)*OFFSET($S917,0,VLOOKUP('thong tin khach hang'!$E$10,$X$2:$Z$5,2,0))</f>
        <v>0</v>
      </c>
      <c r="G917" s="2" t="n">
        <f aca="true">EP*VLOOKUP('thong tin khach hang'!$E$10,$X$2:$Z$5,3,0)*OFFSET($S917,0,VLOOKUP('thong tin khach hang'!$E$10,$X$2:$Z$5,2,0))</f>
        <v>0</v>
      </c>
      <c r="H917" s="2" t="n">
        <f aca="false">F917*HLOOKUP(B917,Assumption!$A$10:$G$12,2,1)+G917*HLOOKUP(B917,Assumption!$A$10:$G$12,3,1)</f>
        <v>0</v>
      </c>
      <c r="I917" s="2" t="n">
        <f aca="false">F917+G917-H917</f>
        <v>0</v>
      </c>
      <c r="J917" s="32" t="n">
        <f aca="false">VLOOKUP(D917,Assumption!$O$3:$Q$103,IF('thong tin khach hang'!$B$3="Nam",2,3),0)/12*P917</f>
        <v>0</v>
      </c>
      <c r="K917" s="2" t="n">
        <v>20000</v>
      </c>
      <c r="L917" s="31" t="n">
        <f aca="false">ROUND($L$1*(E917+I917-J917-K917),0)</f>
        <v>46266754830</v>
      </c>
      <c r="M917" s="31" t="n">
        <f aca="false">E917+I917-J917-K917+L917</f>
        <v>8229069222783.41</v>
      </c>
      <c r="N917" s="32" t="n">
        <f aca="false">HLOOKUP(ROUND(AVERAGE(M905:M916)/10^6,0),Assumption!$B$2:$E$3,2,1)*MAX((AVERAGE(M905:M916)-250*10^6),0)</f>
        <v>45938703933.0723</v>
      </c>
      <c r="O917" s="31" t="n">
        <f aca="false">M917+N917</f>
        <v>8275007926716.49</v>
      </c>
      <c r="P917" s="31" t="n">
        <f aca="false">IF(A917=1,SA,MAX(0,SA-M916))</f>
        <v>0</v>
      </c>
      <c r="S917" s="2" t="n">
        <v>0</v>
      </c>
      <c r="T917" s="2" t="n">
        <v>0</v>
      </c>
      <c r="U917" s="2" t="n">
        <v>0</v>
      </c>
      <c r="V917" s="33" t="n">
        <v>1</v>
      </c>
    </row>
    <row r="918" customFormat="false" ht="15.75" hidden="false" customHeight="true" outlineLevel="0" collapsed="false">
      <c r="A918" s="2" t="n">
        <v>916</v>
      </c>
      <c r="B918" s="2" t="n">
        <v>77</v>
      </c>
      <c r="C918" s="2" t="n">
        <f aca="false">A918-(B918-1)*12</f>
        <v>4</v>
      </c>
      <c r="D918" s="2" t="n">
        <f aca="false">'thong tin khach hang'!$B$4+B918-1</f>
        <v>78</v>
      </c>
      <c r="E918" s="31" t="n">
        <f aca="false">IF(A918=1,0,O917)</f>
        <v>8275007926716.49</v>
      </c>
      <c r="F918" s="2" t="n">
        <f aca="true">TP*VLOOKUP('thong tin khach hang'!$E$10,$X$2:$Z$5,3,0)*OFFSET($S918,0,VLOOKUP('thong tin khach hang'!$E$10,$X$2:$Z$5,2,0))</f>
        <v>0</v>
      </c>
      <c r="G918" s="2" t="n">
        <f aca="true">EP*VLOOKUP('thong tin khach hang'!$E$10,$X$2:$Z$5,3,0)*OFFSET($S918,0,VLOOKUP('thong tin khach hang'!$E$10,$X$2:$Z$5,2,0))</f>
        <v>0</v>
      </c>
      <c r="H918" s="2" t="n">
        <f aca="false">F918*HLOOKUP(B918,Assumption!$A$10:$G$12,2,1)+G918*HLOOKUP(B918,Assumption!$A$10:$G$12,3,1)</f>
        <v>0</v>
      </c>
      <c r="I918" s="2" t="n">
        <f aca="false">F918+G918-H918</f>
        <v>0</v>
      </c>
      <c r="J918" s="32" t="n">
        <f aca="false">VLOOKUP(D918,Assumption!$O$3:$Q$103,IF('thong tin khach hang'!$B$3="Nam",2,3),0)/12*P918</f>
        <v>0</v>
      </c>
      <c r="K918" s="2" t="n">
        <v>20000</v>
      </c>
      <c r="L918" s="31" t="n">
        <f aca="false">ROUND($L$1*(E918+I918-J918-K918),0)</f>
        <v>46788097787</v>
      </c>
      <c r="M918" s="31" t="n">
        <f aca="false">E918+I918-J918-K918+L918</f>
        <v>8321796004503.49</v>
      </c>
      <c r="N918" s="32" t="n">
        <f aca="false">HLOOKUP(ROUND(AVERAGE(M906:M917)/10^6,0),Assumption!$B$2:$E$3,2,1)*MAX((AVERAGE(M906:M917)-250*10^6),0)</f>
        <v>46456396512.1549</v>
      </c>
      <c r="O918" s="31" t="n">
        <f aca="false">M918+N918</f>
        <v>8368252401015.64</v>
      </c>
      <c r="P918" s="31" t="n">
        <f aca="false">IF(A918=1,SA,MAX(0,SA-M917))</f>
        <v>0</v>
      </c>
      <c r="S918" s="2" t="n">
        <v>0</v>
      </c>
      <c r="T918" s="2" t="n">
        <v>0</v>
      </c>
      <c r="U918" s="2" t="n">
        <v>1</v>
      </c>
      <c r="V918" s="33" t="n">
        <v>1</v>
      </c>
    </row>
    <row r="919" customFormat="false" ht="15.75" hidden="false" customHeight="true" outlineLevel="0" collapsed="false">
      <c r="A919" s="2" t="n">
        <v>917</v>
      </c>
      <c r="B919" s="2" t="n">
        <v>77</v>
      </c>
      <c r="C919" s="2" t="n">
        <f aca="false">A919-(B919-1)*12</f>
        <v>5</v>
      </c>
      <c r="D919" s="2" t="n">
        <f aca="false">'thong tin khach hang'!$B$4+B919-1</f>
        <v>78</v>
      </c>
      <c r="E919" s="31" t="n">
        <f aca="false">IF(A919=1,0,O918)</f>
        <v>8368252401015.64</v>
      </c>
      <c r="F919" s="2" t="n">
        <f aca="true">TP*VLOOKUP('thong tin khach hang'!$E$10,$X$2:$Z$5,3,0)*OFFSET($S919,0,VLOOKUP('thong tin khach hang'!$E$10,$X$2:$Z$5,2,0))</f>
        <v>0</v>
      </c>
      <c r="G919" s="2" t="n">
        <f aca="true">EP*VLOOKUP('thong tin khach hang'!$E$10,$X$2:$Z$5,3,0)*OFFSET($S919,0,VLOOKUP('thong tin khach hang'!$E$10,$X$2:$Z$5,2,0))</f>
        <v>0</v>
      </c>
      <c r="H919" s="2" t="n">
        <f aca="false">F919*HLOOKUP(B919,Assumption!$A$10:$G$12,2,1)+G919*HLOOKUP(B919,Assumption!$A$10:$G$12,3,1)</f>
        <v>0</v>
      </c>
      <c r="I919" s="2" t="n">
        <f aca="false">F919+G919-H919</f>
        <v>0</v>
      </c>
      <c r="J919" s="32" t="n">
        <f aca="false">VLOOKUP(D919,Assumption!$O$3:$Q$103,IF('thong tin khach hang'!$B$3="Nam",2,3),0)/12*P919</f>
        <v>0</v>
      </c>
      <c r="K919" s="2" t="n">
        <v>20000</v>
      </c>
      <c r="L919" s="31" t="n">
        <f aca="false">ROUND($L$1*(E919+I919-J919-K919),0)</f>
        <v>47315315601</v>
      </c>
      <c r="M919" s="31" t="n">
        <f aca="false">E919+I919-J919-K919+L919</f>
        <v>8415567696616.64</v>
      </c>
      <c r="N919" s="32" t="n">
        <f aca="false">HLOOKUP(ROUND(AVERAGE(M907:M918)/10^6,0),Assumption!$B$2:$E$3,2,1)*MAX((AVERAGE(M907:M918)-250*10^6),0)</f>
        <v>46979922663.5709</v>
      </c>
      <c r="O919" s="31" t="n">
        <f aca="false">M919+N919</f>
        <v>8462547619280.21</v>
      </c>
      <c r="P919" s="31" t="n">
        <f aca="false">IF(A919=1,SA,MAX(0,SA-M918))</f>
        <v>0</v>
      </c>
      <c r="S919" s="2" t="n">
        <v>0</v>
      </c>
      <c r="T919" s="2" t="n">
        <v>0</v>
      </c>
      <c r="U919" s="2" t="n">
        <v>0</v>
      </c>
      <c r="V919" s="33" t="n">
        <v>1</v>
      </c>
    </row>
    <row r="920" customFormat="false" ht="15.75" hidden="false" customHeight="true" outlineLevel="0" collapsed="false">
      <c r="A920" s="2" t="n">
        <v>918</v>
      </c>
      <c r="B920" s="2" t="n">
        <v>77</v>
      </c>
      <c r="C920" s="2" t="n">
        <f aca="false">A920-(B920-1)*12</f>
        <v>6</v>
      </c>
      <c r="D920" s="2" t="n">
        <f aca="false">'thong tin khach hang'!$B$4+B920-1</f>
        <v>78</v>
      </c>
      <c r="E920" s="31" t="n">
        <f aca="false">IF(A920=1,0,O919)</f>
        <v>8462547619280.21</v>
      </c>
      <c r="F920" s="2" t="n">
        <f aca="true">TP*VLOOKUP('thong tin khach hang'!$E$10,$X$2:$Z$5,3,0)*OFFSET($S920,0,VLOOKUP('thong tin khach hang'!$E$10,$X$2:$Z$5,2,0))</f>
        <v>0</v>
      </c>
      <c r="G920" s="2" t="n">
        <f aca="true">EP*VLOOKUP('thong tin khach hang'!$E$10,$X$2:$Z$5,3,0)*OFFSET($S920,0,VLOOKUP('thong tin khach hang'!$E$10,$X$2:$Z$5,2,0))</f>
        <v>0</v>
      </c>
      <c r="H920" s="2" t="n">
        <f aca="false">F920*HLOOKUP(B920,Assumption!$A$10:$G$12,2,1)+G920*HLOOKUP(B920,Assumption!$A$10:$G$12,3,1)</f>
        <v>0</v>
      </c>
      <c r="I920" s="2" t="n">
        <f aca="false">F920+G920-H920</f>
        <v>0</v>
      </c>
      <c r="J920" s="32" t="n">
        <f aca="false">VLOOKUP(D920,Assumption!$O$3:$Q$103,IF('thong tin khach hang'!$B$3="Nam",2,3),0)/12*P920</f>
        <v>0</v>
      </c>
      <c r="K920" s="2" t="n">
        <v>20000</v>
      </c>
      <c r="L920" s="31" t="n">
        <f aca="false">ROUND($L$1*(E920+I920-J920-K920),0)</f>
        <v>47848474474</v>
      </c>
      <c r="M920" s="31" t="n">
        <f aca="false">E920+I920-J920-K920+L920</f>
        <v>8510396073754.21</v>
      </c>
      <c r="N920" s="32" t="n">
        <f aca="false">HLOOKUP(ROUND(AVERAGE(M908:M919)/10^6,0),Assumption!$B$2:$E$3,2,1)*MAX((AVERAGE(M908:M919)-250*10^6),0)</f>
        <v>47509348122.4061</v>
      </c>
      <c r="O920" s="31" t="n">
        <f aca="false">M920+N920</f>
        <v>8557905421876.62</v>
      </c>
      <c r="P920" s="31" t="n">
        <f aca="false">IF(A920=1,SA,MAX(0,SA-M919))</f>
        <v>0</v>
      </c>
      <c r="S920" s="2" t="n">
        <v>0</v>
      </c>
      <c r="T920" s="2" t="n">
        <v>0</v>
      </c>
      <c r="U920" s="2" t="n">
        <v>0</v>
      </c>
      <c r="V920" s="33" t="n">
        <v>1</v>
      </c>
    </row>
    <row r="921" customFormat="false" ht="15.75" hidden="false" customHeight="true" outlineLevel="0" collapsed="false">
      <c r="A921" s="2" t="n">
        <v>919</v>
      </c>
      <c r="B921" s="2" t="n">
        <v>77</v>
      </c>
      <c r="C921" s="2" t="n">
        <f aca="false">A921-(B921-1)*12</f>
        <v>7</v>
      </c>
      <c r="D921" s="2" t="n">
        <f aca="false">'thong tin khach hang'!$B$4+B921-1</f>
        <v>78</v>
      </c>
      <c r="E921" s="31" t="n">
        <f aca="false">IF(A921=1,0,O920)</f>
        <v>8557905421876.62</v>
      </c>
      <c r="F921" s="2" t="n">
        <f aca="true">TP*VLOOKUP('thong tin khach hang'!$E$10,$X$2:$Z$5,3,0)*OFFSET($S921,0,VLOOKUP('thong tin khach hang'!$E$10,$X$2:$Z$5,2,0))</f>
        <v>0</v>
      </c>
      <c r="G921" s="2" t="n">
        <f aca="true">EP*VLOOKUP('thong tin khach hang'!$E$10,$X$2:$Z$5,3,0)*OFFSET($S921,0,VLOOKUP('thong tin khach hang'!$E$10,$X$2:$Z$5,2,0))</f>
        <v>0</v>
      </c>
      <c r="H921" s="2" t="n">
        <f aca="false">F921*HLOOKUP(B921,Assumption!$A$10:$G$12,2,1)+G921*HLOOKUP(B921,Assumption!$A$10:$G$12,3,1)</f>
        <v>0</v>
      </c>
      <c r="I921" s="2" t="n">
        <f aca="false">F921+G921-H921</f>
        <v>0</v>
      </c>
      <c r="J921" s="32" t="n">
        <f aca="false">VLOOKUP(D921,Assumption!$O$3:$Q$103,IF('thong tin khach hang'!$B$3="Nam",2,3),0)/12*P921</f>
        <v>0</v>
      </c>
      <c r="K921" s="2" t="n">
        <v>20000</v>
      </c>
      <c r="L921" s="31" t="n">
        <f aca="false">ROUND($L$1*(E921+I921-J921-K921),0)</f>
        <v>48387641354</v>
      </c>
      <c r="M921" s="31" t="n">
        <f aca="false">E921+I921-J921-K921+L921</f>
        <v>8606293043230.62</v>
      </c>
      <c r="N921" s="32" t="n">
        <f aca="false">HLOOKUP(ROUND(AVERAGE(M909:M920)/10^6,0),Assumption!$B$2:$E$3,2,1)*MAX((AVERAGE(M909:M920)-250*10^6),0)</f>
        <v>48044739364.476</v>
      </c>
      <c r="O921" s="31" t="n">
        <f aca="false">M921+N921</f>
        <v>8654337782595.09</v>
      </c>
      <c r="P921" s="31" t="n">
        <f aca="false">IF(A921=1,SA,MAX(0,SA-M920))</f>
        <v>0</v>
      </c>
      <c r="S921" s="2" t="n">
        <v>0</v>
      </c>
      <c r="T921" s="2" t="n">
        <v>1</v>
      </c>
      <c r="U921" s="2" t="n">
        <v>1</v>
      </c>
      <c r="V921" s="33" t="n">
        <v>1</v>
      </c>
    </row>
    <row r="922" customFormat="false" ht="15.75" hidden="false" customHeight="true" outlineLevel="0" collapsed="false">
      <c r="A922" s="2" t="n">
        <v>920</v>
      </c>
      <c r="B922" s="2" t="n">
        <v>77</v>
      </c>
      <c r="C922" s="2" t="n">
        <f aca="false">A922-(B922-1)*12</f>
        <v>8</v>
      </c>
      <c r="D922" s="2" t="n">
        <f aca="false">'thong tin khach hang'!$B$4+B922-1</f>
        <v>78</v>
      </c>
      <c r="E922" s="31" t="n">
        <f aca="false">IF(A922=1,0,O921)</f>
        <v>8654337782595.09</v>
      </c>
      <c r="F922" s="2" t="n">
        <f aca="true">TP*VLOOKUP('thong tin khach hang'!$E$10,$X$2:$Z$5,3,0)*OFFSET($S922,0,VLOOKUP('thong tin khach hang'!$E$10,$X$2:$Z$5,2,0))</f>
        <v>0</v>
      </c>
      <c r="G922" s="2" t="n">
        <f aca="true">EP*VLOOKUP('thong tin khach hang'!$E$10,$X$2:$Z$5,3,0)*OFFSET($S922,0,VLOOKUP('thong tin khach hang'!$E$10,$X$2:$Z$5,2,0))</f>
        <v>0</v>
      </c>
      <c r="H922" s="2" t="n">
        <f aca="false">F922*HLOOKUP(B922,Assumption!$A$10:$G$12,2,1)+G922*HLOOKUP(B922,Assumption!$A$10:$G$12,3,1)</f>
        <v>0</v>
      </c>
      <c r="I922" s="2" t="n">
        <f aca="false">F922+G922-H922</f>
        <v>0</v>
      </c>
      <c r="J922" s="32" t="n">
        <f aca="false">VLOOKUP(D922,Assumption!$O$3:$Q$103,IF('thong tin khach hang'!$B$3="Nam",2,3),0)/12*P922</f>
        <v>0</v>
      </c>
      <c r="K922" s="2" t="n">
        <v>20000</v>
      </c>
      <c r="L922" s="31" t="n">
        <f aca="false">ROUND($L$1*(E922+I922-J922-K922),0)</f>
        <v>48932883941</v>
      </c>
      <c r="M922" s="31" t="n">
        <f aca="false">E922+I922-J922-K922+L922</f>
        <v>8703270646536.1</v>
      </c>
      <c r="N922" s="32" t="n">
        <f aca="false">HLOOKUP(ROUND(AVERAGE(M910:M921)/10^6,0),Assumption!$B$2:$E$3,2,1)*MAX((AVERAGE(M910:M921)-250*10^6),0)</f>
        <v>48586163614.6737</v>
      </c>
      <c r="O922" s="31" t="n">
        <f aca="false">M922+N922</f>
        <v>8751856810150.77</v>
      </c>
      <c r="P922" s="31" t="n">
        <f aca="false">IF(A922=1,SA,MAX(0,SA-M921))</f>
        <v>0</v>
      </c>
      <c r="S922" s="2" t="n">
        <v>0</v>
      </c>
      <c r="T922" s="2" t="n">
        <v>0</v>
      </c>
      <c r="U922" s="2" t="n">
        <v>0</v>
      </c>
      <c r="V922" s="33" t="n">
        <v>1</v>
      </c>
    </row>
    <row r="923" customFormat="false" ht="15.75" hidden="false" customHeight="true" outlineLevel="0" collapsed="false">
      <c r="A923" s="2" t="n">
        <v>921</v>
      </c>
      <c r="B923" s="2" t="n">
        <v>77</v>
      </c>
      <c r="C923" s="2" t="n">
        <f aca="false">A923-(B923-1)*12</f>
        <v>9</v>
      </c>
      <c r="D923" s="2" t="n">
        <f aca="false">'thong tin khach hang'!$B$4+B923-1</f>
        <v>78</v>
      </c>
      <c r="E923" s="31" t="n">
        <f aca="false">IF(A923=1,0,O922)</f>
        <v>8751856810150.77</v>
      </c>
      <c r="F923" s="2" t="n">
        <f aca="true">TP*VLOOKUP('thong tin khach hang'!$E$10,$X$2:$Z$5,3,0)*OFFSET($S923,0,VLOOKUP('thong tin khach hang'!$E$10,$X$2:$Z$5,2,0))</f>
        <v>0</v>
      </c>
      <c r="G923" s="2" t="n">
        <f aca="true">EP*VLOOKUP('thong tin khach hang'!$E$10,$X$2:$Z$5,3,0)*OFFSET($S923,0,VLOOKUP('thong tin khach hang'!$E$10,$X$2:$Z$5,2,0))</f>
        <v>0</v>
      </c>
      <c r="H923" s="2" t="n">
        <f aca="false">F923*HLOOKUP(B923,Assumption!$A$10:$G$12,2,1)+G923*HLOOKUP(B923,Assumption!$A$10:$G$12,3,1)</f>
        <v>0</v>
      </c>
      <c r="I923" s="2" t="n">
        <f aca="false">F923+G923-H923</f>
        <v>0</v>
      </c>
      <c r="J923" s="32" t="n">
        <f aca="false">VLOOKUP(D923,Assumption!$O$3:$Q$103,IF('thong tin khach hang'!$B$3="Nam",2,3),0)/12*P923</f>
        <v>0</v>
      </c>
      <c r="K923" s="2" t="n">
        <v>20000</v>
      </c>
      <c r="L923" s="31" t="n">
        <f aca="false">ROUND($L$1*(E923+I923-J923-K923),0)</f>
        <v>49484270701</v>
      </c>
      <c r="M923" s="31" t="n">
        <f aca="false">E923+I923-J923-K923+L923</f>
        <v>8801341060851.77</v>
      </c>
      <c r="N923" s="32" t="n">
        <f aca="false">HLOOKUP(ROUND(AVERAGE(M911:M922)/10^6,0),Assumption!$B$2:$E$3,2,1)*MAX((AVERAGE(M911:M922)-250*10^6),0)</f>
        <v>49133688855.4091</v>
      </c>
      <c r="O923" s="31" t="n">
        <f aca="false">M923+N923</f>
        <v>8850474749707.18</v>
      </c>
      <c r="P923" s="31" t="n">
        <f aca="false">IF(A923=1,SA,MAX(0,SA-M922))</f>
        <v>0</v>
      </c>
      <c r="S923" s="2" t="n">
        <v>0</v>
      </c>
      <c r="T923" s="2" t="n">
        <v>0</v>
      </c>
      <c r="U923" s="2" t="n">
        <v>0</v>
      </c>
      <c r="V923" s="33" t="n">
        <v>1</v>
      </c>
    </row>
    <row r="924" customFormat="false" ht="15.75" hidden="false" customHeight="true" outlineLevel="0" collapsed="false">
      <c r="A924" s="2" t="n">
        <v>922</v>
      </c>
      <c r="B924" s="2" t="n">
        <v>77</v>
      </c>
      <c r="C924" s="2" t="n">
        <f aca="false">A924-(B924-1)*12</f>
        <v>10</v>
      </c>
      <c r="D924" s="2" t="n">
        <f aca="false">'thong tin khach hang'!$B$4+B924-1</f>
        <v>78</v>
      </c>
      <c r="E924" s="31" t="n">
        <f aca="false">IF(A924=1,0,O923)</f>
        <v>8850474749707.18</v>
      </c>
      <c r="F924" s="2" t="n">
        <f aca="true">TP*VLOOKUP('thong tin khach hang'!$E$10,$X$2:$Z$5,3,0)*OFFSET($S924,0,VLOOKUP('thong tin khach hang'!$E$10,$X$2:$Z$5,2,0))</f>
        <v>0</v>
      </c>
      <c r="G924" s="2" t="n">
        <f aca="true">EP*VLOOKUP('thong tin khach hang'!$E$10,$X$2:$Z$5,3,0)*OFFSET($S924,0,VLOOKUP('thong tin khach hang'!$E$10,$X$2:$Z$5,2,0))</f>
        <v>0</v>
      </c>
      <c r="H924" s="2" t="n">
        <f aca="false">F924*HLOOKUP(B924,Assumption!$A$10:$G$12,2,1)+G924*HLOOKUP(B924,Assumption!$A$10:$G$12,3,1)</f>
        <v>0</v>
      </c>
      <c r="I924" s="2" t="n">
        <f aca="false">F924+G924-H924</f>
        <v>0</v>
      </c>
      <c r="J924" s="32" t="n">
        <f aca="false">VLOOKUP(D924,Assumption!$O$3:$Q$103,IF('thong tin khach hang'!$B$3="Nam",2,3),0)/12*P924</f>
        <v>0</v>
      </c>
      <c r="K924" s="2" t="n">
        <v>20000</v>
      </c>
      <c r="L924" s="31" t="n">
        <f aca="false">ROUND($L$1*(E924+I924-J924-K924),0)</f>
        <v>50041870869</v>
      </c>
      <c r="M924" s="31" t="n">
        <f aca="false">E924+I924-J924-K924+L924</f>
        <v>8900516600576.18</v>
      </c>
      <c r="N924" s="32" t="n">
        <f aca="false">HLOOKUP(ROUND(AVERAGE(M912:M923)/10^6,0),Assumption!$B$2:$E$3,2,1)*MAX((AVERAGE(M912:M923)-250*10^6),0)</f>
        <v>49687383835.1465</v>
      </c>
      <c r="O924" s="31" t="n">
        <f aca="false">M924+N924</f>
        <v>8950203984411.32</v>
      </c>
      <c r="P924" s="31" t="n">
        <f aca="false">IF(A924=1,SA,MAX(0,SA-M923))</f>
        <v>0</v>
      </c>
      <c r="S924" s="2" t="n">
        <v>0</v>
      </c>
      <c r="T924" s="2" t="n">
        <v>0</v>
      </c>
      <c r="U924" s="2" t="n">
        <v>1</v>
      </c>
      <c r="V924" s="33" t="n">
        <v>1</v>
      </c>
    </row>
    <row r="925" customFormat="false" ht="15.75" hidden="false" customHeight="true" outlineLevel="0" collapsed="false">
      <c r="A925" s="2" t="n">
        <v>923</v>
      </c>
      <c r="B925" s="2" t="n">
        <v>77</v>
      </c>
      <c r="C925" s="2" t="n">
        <f aca="false">A925-(B925-1)*12</f>
        <v>11</v>
      </c>
      <c r="D925" s="2" t="n">
        <f aca="false">'thong tin khach hang'!$B$4+B925-1</f>
        <v>78</v>
      </c>
      <c r="E925" s="31" t="n">
        <f aca="false">IF(A925=1,0,O924)</f>
        <v>8950203984411.32</v>
      </c>
      <c r="F925" s="2" t="n">
        <f aca="true">TP*VLOOKUP('thong tin khach hang'!$E$10,$X$2:$Z$5,3,0)*OFFSET($S925,0,VLOOKUP('thong tin khach hang'!$E$10,$X$2:$Z$5,2,0))</f>
        <v>0</v>
      </c>
      <c r="G925" s="2" t="n">
        <f aca="true">EP*VLOOKUP('thong tin khach hang'!$E$10,$X$2:$Z$5,3,0)*OFFSET($S925,0,VLOOKUP('thong tin khach hang'!$E$10,$X$2:$Z$5,2,0))</f>
        <v>0</v>
      </c>
      <c r="H925" s="2" t="n">
        <f aca="false">F925*HLOOKUP(B925,Assumption!$A$10:$G$12,2,1)+G925*HLOOKUP(B925,Assumption!$A$10:$G$12,3,1)</f>
        <v>0</v>
      </c>
      <c r="I925" s="2" t="n">
        <f aca="false">F925+G925-H925</f>
        <v>0</v>
      </c>
      <c r="J925" s="32" t="n">
        <f aca="false">VLOOKUP(D925,Assumption!$O$3:$Q$103,IF('thong tin khach hang'!$B$3="Nam",2,3),0)/12*P925</f>
        <v>0</v>
      </c>
      <c r="K925" s="2" t="n">
        <v>20000</v>
      </c>
      <c r="L925" s="31" t="n">
        <f aca="false">ROUND($L$1*(E925+I925-J925-K925),0)</f>
        <v>50605754462</v>
      </c>
      <c r="M925" s="31" t="n">
        <f aca="false">E925+I925-J925-K925+L925</f>
        <v>9000809718873.32</v>
      </c>
      <c r="N925" s="32" t="n">
        <f aca="false">HLOOKUP(ROUND(AVERAGE(M913:M924)/10^6,0),Assumption!$B$2:$E$3,2,1)*MAX((AVERAGE(M913:M924)-250*10^6),0)</f>
        <v>50247318077.0356</v>
      </c>
      <c r="O925" s="31" t="n">
        <f aca="false">M925+N925</f>
        <v>9051057036950.36</v>
      </c>
      <c r="P925" s="31" t="n">
        <f aca="false">IF(A925=1,SA,MAX(0,SA-M924))</f>
        <v>0</v>
      </c>
      <c r="S925" s="2" t="n">
        <v>0</v>
      </c>
      <c r="T925" s="2" t="n">
        <v>0</v>
      </c>
      <c r="U925" s="2" t="n">
        <v>0</v>
      </c>
      <c r="V925" s="33" t="n">
        <v>1</v>
      </c>
    </row>
    <row r="926" customFormat="false" ht="15.75" hidden="false" customHeight="true" outlineLevel="0" collapsed="false">
      <c r="A926" s="2" t="n">
        <v>924</v>
      </c>
      <c r="B926" s="2" t="n">
        <v>77</v>
      </c>
      <c r="C926" s="2" t="n">
        <f aca="false">A926-(B926-1)*12</f>
        <v>12</v>
      </c>
      <c r="D926" s="2" t="n">
        <f aca="false">'thong tin khach hang'!$B$4+B926-1</f>
        <v>78</v>
      </c>
      <c r="E926" s="31" t="n">
        <f aca="false">IF(A926=1,0,O925)</f>
        <v>9051057036950.36</v>
      </c>
      <c r="F926" s="2" t="n">
        <f aca="true">TP*VLOOKUP('thong tin khach hang'!$E$10,$X$2:$Z$5,3,0)*OFFSET($S926,0,VLOOKUP('thong tin khach hang'!$E$10,$X$2:$Z$5,2,0))</f>
        <v>0</v>
      </c>
      <c r="G926" s="2" t="n">
        <f aca="true">EP*VLOOKUP('thong tin khach hang'!$E$10,$X$2:$Z$5,3,0)*OFFSET($S926,0,VLOOKUP('thong tin khach hang'!$E$10,$X$2:$Z$5,2,0))</f>
        <v>0</v>
      </c>
      <c r="H926" s="2" t="n">
        <f aca="false">F926*HLOOKUP(B926,Assumption!$A$10:$G$12,2,1)+G926*HLOOKUP(B926,Assumption!$A$10:$G$12,3,1)</f>
        <v>0</v>
      </c>
      <c r="I926" s="2" t="n">
        <f aca="false">F926+G926-H926</f>
        <v>0</v>
      </c>
      <c r="J926" s="32" t="n">
        <f aca="false">VLOOKUP(D926,Assumption!$O$3:$Q$103,IF('thong tin khach hang'!$B$3="Nam",2,3),0)/12*P926</f>
        <v>0</v>
      </c>
      <c r="K926" s="2" t="n">
        <v>20000</v>
      </c>
      <c r="L926" s="31" t="n">
        <f aca="false">ROUND($L$1*(E926+I926-J926-K926),0)</f>
        <v>51175992284</v>
      </c>
      <c r="M926" s="31" t="n">
        <f aca="false">E926+I926-J926-K926+L926</f>
        <v>9102233009234.36</v>
      </c>
      <c r="N926" s="32" t="n">
        <f aca="false">HLOOKUP(ROUND(AVERAGE(M914:M925)/10^6,0),Assumption!$B$2:$E$3,2,1)*MAX((AVERAGE(M914:M925)-250*10^6),0)</f>
        <v>50813561887.6415</v>
      </c>
      <c r="O926" s="31" t="n">
        <f aca="false">M926+N926</f>
        <v>9153046571122</v>
      </c>
      <c r="P926" s="31" t="n">
        <f aca="false">IF(A926=1,SA,MAX(0,SA-M925))</f>
        <v>0</v>
      </c>
      <c r="S926" s="2" t="n">
        <v>0</v>
      </c>
      <c r="T926" s="2" t="n">
        <v>0</v>
      </c>
      <c r="U926" s="2" t="n">
        <v>0</v>
      </c>
      <c r="V926" s="33" t="n">
        <v>1</v>
      </c>
    </row>
    <row r="927" customFormat="false" ht="15.75" hidden="false" customHeight="true" outlineLevel="0" collapsed="false">
      <c r="A927" s="2" t="n">
        <v>925</v>
      </c>
      <c r="B927" s="2" t="n">
        <v>78</v>
      </c>
      <c r="C927" s="2" t="n">
        <f aca="false">A927-(B927-1)*12</f>
        <v>1</v>
      </c>
      <c r="D927" s="2" t="n">
        <f aca="false">'thong tin khach hang'!$B$4+B927-1</f>
        <v>79</v>
      </c>
      <c r="E927" s="31" t="n">
        <f aca="false">IF(A927=1,0,O926)</f>
        <v>9153046571122</v>
      </c>
      <c r="F927" s="2" t="n">
        <f aca="true">TP*VLOOKUP('thong tin khach hang'!$E$10,$X$2:$Z$5,3,0)*OFFSET($S927,0,VLOOKUP('thong tin khach hang'!$E$10,$X$2:$Z$5,2,0))</f>
        <v>30000000</v>
      </c>
      <c r="G927" s="2" t="n">
        <f aca="true">EP*VLOOKUP('thong tin khach hang'!$E$10,$X$2:$Z$5,3,0)*OFFSET($S927,0,VLOOKUP('thong tin khach hang'!$E$10,$X$2:$Z$5,2,0))</f>
        <v>30000000</v>
      </c>
      <c r="H927" s="2" t="n">
        <f aca="false">F927*HLOOKUP(B927,Assumption!$A$10:$G$12,2,1)+G927*HLOOKUP(B927,Assumption!$A$10:$G$12,3,1)</f>
        <v>1500000</v>
      </c>
      <c r="I927" s="2" t="n">
        <f aca="false">F927+G927-H927</f>
        <v>58500000</v>
      </c>
      <c r="J927" s="32" t="n">
        <f aca="false">VLOOKUP(D927,Assumption!$O$3:$Q$103,IF('thong tin khach hang'!$B$3="Nam",2,3),0)/12*P927</f>
        <v>0</v>
      </c>
      <c r="K927" s="2" t="n">
        <v>20000</v>
      </c>
      <c r="L927" s="31" t="n">
        <f aca="false">ROUND($L$1*(E927+I927-J927-K927),0)</f>
        <v>51752986705</v>
      </c>
      <c r="M927" s="31" t="n">
        <f aca="false">E927+I927-J927-K927+L927</f>
        <v>9204858037827</v>
      </c>
      <c r="N927" s="32" t="n">
        <f aca="false">HLOOKUP(ROUND(AVERAGE(M915:M926)/10^6,0),Assumption!$B$2:$E$3,2,1)*MAX((AVERAGE(M915:M926)-250*10^6),0)</f>
        <v>51386186365.7729</v>
      </c>
      <c r="O927" s="31" t="n">
        <f aca="false">M927+N927</f>
        <v>9256244224192.77</v>
      </c>
      <c r="P927" s="31" t="n">
        <f aca="false">IF(A927=1,SA,MAX(0,SA-M926))</f>
        <v>0</v>
      </c>
      <c r="S927" s="2" t="n">
        <v>1</v>
      </c>
      <c r="T927" s="2" t="n">
        <v>1</v>
      </c>
      <c r="U927" s="2" t="n">
        <v>1</v>
      </c>
      <c r="V927" s="33" t="n">
        <v>1</v>
      </c>
    </row>
    <row r="928" customFormat="false" ht="15.75" hidden="false" customHeight="true" outlineLevel="0" collapsed="false">
      <c r="A928" s="2" t="n">
        <v>926</v>
      </c>
      <c r="B928" s="2" t="n">
        <v>78</v>
      </c>
      <c r="C928" s="2" t="n">
        <f aca="false">A928-(B928-1)*12</f>
        <v>2</v>
      </c>
      <c r="D928" s="2" t="n">
        <f aca="false">'thong tin khach hang'!$B$4+B928-1</f>
        <v>79</v>
      </c>
      <c r="E928" s="31" t="n">
        <f aca="false">IF(A928=1,0,O927)</f>
        <v>9256244224192.77</v>
      </c>
      <c r="F928" s="2" t="n">
        <f aca="true">TP*VLOOKUP('thong tin khach hang'!$E$10,$X$2:$Z$5,3,0)*OFFSET($S928,0,VLOOKUP('thong tin khach hang'!$E$10,$X$2:$Z$5,2,0))</f>
        <v>0</v>
      </c>
      <c r="G928" s="2" t="n">
        <f aca="true">EP*VLOOKUP('thong tin khach hang'!$E$10,$X$2:$Z$5,3,0)*OFFSET($S928,0,VLOOKUP('thong tin khach hang'!$E$10,$X$2:$Z$5,2,0))</f>
        <v>0</v>
      </c>
      <c r="H928" s="2" t="n">
        <f aca="false">F928*HLOOKUP(B928,Assumption!$A$10:$G$12,2,1)+G928*HLOOKUP(B928,Assumption!$A$10:$G$12,3,1)</f>
        <v>0</v>
      </c>
      <c r="I928" s="2" t="n">
        <f aca="false">F928+G928-H928</f>
        <v>0</v>
      </c>
      <c r="J928" s="32" t="n">
        <f aca="false">VLOOKUP(D928,Assumption!$O$3:$Q$103,IF('thong tin khach hang'!$B$3="Nam",2,3),0)/12*P928</f>
        <v>0</v>
      </c>
      <c r="K928" s="2" t="n">
        <v>20000</v>
      </c>
      <c r="L928" s="31" t="n">
        <f aca="false">ROUND($L$1*(E928+I928-J928-K928),0)</f>
        <v>52336150472</v>
      </c>
      <c r="M928" s="31" t="n">
        <f aca="false">E928+I928-J928-K928+L928</f>
        <v>9308580354664.77</v>
      </c>
      <c r="N928" s="32" t="n">
        <f aca="false">HLOOKUP(ROUND(AVERAGE(M916:M927)/10^6,0),Assumption!$B$2:$E$3,2,1)*MAX((AVERAGE(M916:M927)-250*10^6),0)</f>
        <v>51965263411.4084</v>
      </c>
      <c r="O928" s="31" t="n">
        <f aca="false">M928+N928</f>
        <v>9360545618076.18</v>
      </c>
      <c r="P928" s="31" t="n">
        <f aca="false">IF(A928=1,SA,MAX(0,SA-M927))</f>
        <v>0</v>
      </c>
      <c r="S928" s="2" t="n">
        <v>0</v>
      </c>
      <c r="T928" s="2" t="n">
        <v>0</v>
      </c>
      <c r="U928" s="2" t="n">
        <v>0</v>
      </c>
      <c r="V928" s="33" t="n">
        <v>1</v>
      </c>
    </row>
    <row r="929" customFormat="false" ht="15.75" hidden="false" customHeight="true" outlineLevel="0" collapsed="false">
      <c r="A929" s="2" t="n">
        <v>927</v>
      </c>
      <c r="B929" s="2" t="n">
        <v>78</v>
      </c>
      <c r="C929" s="2" t="n">
        <f aca="false">A929-(B929-1)*12</f>
        <v>3</v>
      </c>
      <c r="D929" s="2" t="n">
        <f aca="false">'thong tin khach hang'!$B$4+B929-1</f>
        <v>79</v>
      </c>
      <c r="E929" s="31" t="n">
        <f aca="false">IF(A929=1,0,O928)</f>
        <v>9360545618076.18</v>
      </c>
      <c r="F929" s="2" t="n">
        <f aca="true">TP*VLOOKUP('thong tin khach hang'!$E$10,$X$2:$Z$5,3,0)*OFFSET($S929,0,VLOOKUP('thong tin khach hang'!$E$10,$X$2:$Z$5,2,0))</f>
        <v>0</v>
      </c>
      <c r="G929" s="2" t="n">
        <f aca="true">EP*VLOOKUP('thong tin khach hang'!$E$10,$X$2:$Z$5,3,0)*OFFSET($S929,0,VLOOKUP('thong tin khach hang'!$E$10,$X$2:$Z$5,2,0))</f>
        <v>0</v>
      </c>
      <c r="H929" s="2" t="n">
        <f aca="false">F929*HLOOKUP(B929,Assumption!$A$10:$G$12,2,1)+G929*HLOOKUP(B929,Assumption!$A$10:$G$12,3,1)</f>
        <v>0</v>
      </c>
      <c r="I929" s="2" t="n">
        <f aca="false">F929+G929-H929</f>
        <v>0</v>
      </c>
      <c r="J929" s="32" t="n">
        <f aca="false">VLOOKUP(D929,Assumption!$O$3:$Q$103,IF('thong tin khach hang'!$B$3="Nam",2,3),0)/12*P929</f>
        <v>0</v>
      </c>
      <c r="K929" s="2" t="n">
        <v>20000</v>
      </c>
      <c r="L929" s="31" t="n">
        <f aca="false">ROUND($L$1*(E929+I929-J929-K929),0)</f>
        <v>52925885717</v>
      </c>
      <c r="M929" s="31" t="n">
        <f aca="false">E929+I929-J929-K929+L929</f>
        <v>9413471483793.18</v>
      </c>
      <c r="N929" s="32" t="n">
        <f aca="false">HLOOKUP(ROUND(AVERAGE(M917:M928)/10^6,0),Assumption!$B$2:$E$3,2,1)*MAX((AVERAGE(M917:M928)-250*10^6),0)</f>
        <v>52550865734.7259</v>
      </c>
      <c r="O929" s="31" t="n">
        <f aca="false">M929+N929</f>
        <v>9466022349527.91</v>
      </c>
      <c r="P929" s="31" t="n">
        <f aca="false">IF(A929=1,SA,MAX(0,SA-M928))</f>
        <v>0</v>
      </c>
      <c r="S929" s="2" t="n">
        <v>0</v>
      </c>
      <c r="T929" s="2" t="n">
        <v>0</v>
      </c>
      <c r="U929" s="2" t="n">
        <v>0</v>
      </c>
      <c r="V929" s="33" t="n">
        <v>1</v>
      </c>
    </row>
    <row r="930" customFormat="false" ht="15.75" hidden="false" customHeight="true" outlineLevel="0" collapsed="false">
      <c r="A930" s="2" t="n">
        <v>928</v>
      </c>
      <c r="B930" s="2" t="n">
        <v>78</v>
      </c>
      <c r="C930" s="2" t="n">
        <f aca="false">A930-(B930-1)*12</f>
        <v>4</v>
      </c>
      <c r="D930" s="2" t="n">
        <f aca="false">'thong tin khach hang'!$B$4+B930-1</f>
        <v>79</v>
      </c>
      <c r="E930" s="31" t="n">
        <f aca="false">IF(A930=1,0,O929)</f>
        <v>9466022349527.91</v>
      </c>
      <c r="F930" s="2" t="n">
        <f aca="true">TP*VLOOKUP('thong tin khach hang'!$E$10,$X$2:$Z$5,3,0)*OFFSET($S930,0,VLOOKUP('thong tin khach hang'!$E$10,$X$2:$Z$5,2,0))</f>
        <v>0</v>
      </c>
      <c r="G930" s="2" t="n">
        <f aca="true">EP*VLOOKUP('thong tin khach hang'!$E$10,$X$2:$Z$5,3,0)*OFFSET($S930,0,VLOOKUP('thong tin khach hang'!$E$10,$X$2:$Z$5,2,0))</f>
        <v>0</v>
      </c>
      <c r="H930" s="2" t="n">
        <f aca="false">F930*HLOOKUP(B930,Assumption!$A$10:$G$12,2,1)+G930*HLOOKUP(B930,Assumption!$A$10:$G$12,3,1)</f>
        <v>0</v>
      </c>
      <c r="I930" s="2" t="n">
        <f aca="false">F930+G930-H930</f>
        <v>0</v>
      </c>
      <c r="J930" s="32" t="n">
        <f aca="false">VLOOKUP(D930,Assumption!$O$3:$Q$103,IF('thong tin khach hang'!$B$3="Nam",2,3),0)/12*P930</f>
        <v>0</v>
      </c>
      <c r="K930" s="2" t="n">
        <v>20000</v>
      </c>
      <c r="L930" s="31" t="n">
        <f aca="false">ROUND($L$1*(E930+I930-J930-K930),0)</f>
        <v>53522266492</v>
      </c>
      <c r="M930" s="31" t="n">
        <f aca="false">E930+I930-J930-K930+L930</f>
        <v>9519544596019.91</v>
      </c>
      <c r="N930" s="32" t="n">
        <f aca="false">HLOOKUP(ROUND(AVERAGE(M918:M929)/10^6,0),Assumption!$B$2:$E$3,2,1)*MAX((AVERAGE(M918:M929)-250*10^6),0)</f>
        <v>53143066865.2308</v>
      </c>
      <c r="O930" s="31" t="n">
        <f aca="false">M930+N930</f>
        <v>9572687662885.14</v>
      </c>
      <c r="P930" s="31" t="n">
        <f aca="false">IF(A930=1,SA,MAX(0,SA-M929))</f>
        <v>0</v>
      </c>
      <c r="S930" s="2" t="n">
        <v>0</v>
      </c>
      <c r="T930" s="2" t="n">
        <v>0</v>
      </c>
      <c r="U930" s="2" t="n">
        <v>1</v>
      </c>
      <c r="V930" s="33" t="n">
        <v>1</v>
      </c>
    </row>
    <row r="931" customFormat="false" ht="15.75" hidden="false" customHeight="true" outlineLevel="0" collapsed="false">
      <c r="A931" s="2" t="n">
        <v>929</v>
      </c>
      <c r="B931" s="2" t="n">
        <v>78</v>
      </c>
      <c r="C931" s="2" t="n">
        <f aca="false">A931-(B931-1)*12</f>
        <v>5</v>
      </c>
      <c r="D931" s="2" t="n">
        <f aca="false">'thong tin khach hang'!$B$4+B931-1</f>
        <v>79</v>
      </c>
      <c r="E931" s="31" t="n">
        <f aca="false">IF(A931=1,0,O930)</f>
        <v>9572687662885.14</v>
      </c>
      <c r="F931" s="2" t="n">
        <f aca="true">TP*VLOOKUP('thong tin khach hang'!$E$10,$X$2:$Z$5,3,0)*OFFSET($S931,0,VLOOKUP('thong tin khach hang'!$E$10,$X$2:$Z$5,2,0))</f>
        <v>0</v>
      </c>
      <c r="G931" s="2" t="n">
        <f aca="true">EP*VLOOKUP('thong tin khach hang'!$E$10,$X$2:$Z$5,3,0)*OFFSET($S931,0,VLOOKUP('thong tin khach hang'!$E$10,$X$2:$Z$5,2,0))</f>
        <v>0</v>
      </c>
      <c r="H931" s="2" t="n">
        <f aca="false">F931*HLOOKUP(B931,Assumption!$A$10:$G$12,2,1)+G931*HLOOKUP(B931,Assumption!$A$10:$G$12,3,1)</f>
        <v>0</v>
      </c>
      <c r="I931" s="2" t="n">
        <f aca="false">F931+G931-H931</f>
        <v>0</v>
      </c>
      <c r="J931" s="32" t="n">
        <f aca="false">VLOOKUP(D931,Assumption!$O$3:$Q$103,IF('thong tin khach hang'!$B$3="Nam",2,3),0)/12*P931</f>
        <v>0</v>
      </c>
      <c r="K931" s="2" t="n">
        <v>20000</v>
      </c>
      <c r="L931" s="31" t="n">
        <f aca="false">ROUND($L$1*(E931+I931-J931-K931),0)</f>
        <v>54125367681</v>
      </c>
      <c r="M931" s="31" t="n">
        <f aca="false">E931+I931-J931-K931+L931</f>
        <v>9626813010566.14</v>
      </c>
      <c r="N931" s="32" t="n">
        <f aca="false">HLOOKUP(ROUND(AVERAGE(M919:M930)/10^6,0),Assumption!$B$2:$E$3,2,1)*MAX((AVERAGE(M919:M930)-250*10^6),0)</f>
        <v>53741941160.9891</v>
      </c>
      <c r="O931" s="31" t="n">
        <f aca="false">M931+N931</f>
        <v>9680554951727.13</v>
      </c>
      <c r="P931" s="31" t="n">
        <f aca="false">IF(A931=1,SA,MAX(0,SA-M930))</f>
        <v>0</v>
      </c>
      <c r="S931" s="2" t="n">
        <v>0</v>
      </c>
      <c r="T931" s="2" t="n">
        <v>0</v>
      </c>
      <c r="U931" s="2" t="n">
        <v>0</v>
      </c>
      <c r="V931" s="33" t="n">
        <v>1</v>
      </c>
    </row>
    <row r="932" customFormat="false" ht="15.75" hidden="false" customHeight="true" outlineLevel="0" collapsed="false">
      <c r="A932" s="2" t="n">
        <v>930</v>
      </c>
      <c r="B932" s="2" t="n">
        <v>78</v>
      </c>
      <c r="C932" s="2" t="n">
        <f aca="false">A932-(B932-1)*12</f>
        <v>6</v>
      </c>
      <c r="D932" s="2" t="n">
        <f aca="false">'thong tin khach hang'!$B$4+B932-1</f>
        <v>79</v>
      </c>
      <c r="E932" s="31" t="n">
        <f aca="false">IF(A932=1,0,O931)</f>
        <v>9680554951727.13</v>
      </c>
      <c r="F932" s="2" t="n">
        <f aca="true">TP*VLOOKUP('thong tin khach hang'!$E$10,$X$2:$Z$5,3,0)*OFFSET($S932,0,VLOOKUP('thong tin khach hang'!$E$10,$X$2:$Z$5,2,0))</f>
        <v>0</v>
      </c>
      <c r="G932" s="2" t="n">
        <f aca="true">EP*VLOOKUP('thong tin khach hang'!$E$10,$X$2:$Z$5,3,0)*OFFSET($S932,0,VLOOKUP('thong tin khach hang'!$E$10,$X$2:$Z$5,2,0))</f>
        <v>0</v>
      </c>
      <c r="H932" s="2" t="n">
        <f aca="false">F932*HLOOKUP(B932,Assumption!$A$10:$G$12,2,1)+G932*HLOOKUP(B932,Assumption!$A$10:$G$12,3,1)</f>
        <v>0</v>
      </c>
      <c r="I932" s="2" t="n">
        <f aca="false">F932+G932-H932</f>
        <v>0</v>
      </c>
      <c r="J932" s="32" t="n">
        <f aca="false">VLOOKUP(D932,Assumption!$O$3:$Q$103,IF('thong tin khach hang'!$B$3="Nam",2,3),0)/12*P932</f>
        <v>0</v>
      </c>
      <c r="K932" s="2" t="n">
        <v>20000</v>
      </c>
      <c r="L932" s="31" t="n">
        <f aca="false">ROUND($L$1*(E932+I932-J932-K932),0)</f>
        <v>54735265015</v>
      </c>
      <c r="M932" s="31" t="n">
        <f aca="false">E932+I932-J932-K932+L932</f>
        <v>9735290196742.13</v>
      </c>
      <c r="N932" s="32" t="n">
        <f aca="false">HLOOKUP(ROUND(AVERAGE(M920:M931)/10^6,0),Assumption!$B$2:$E$3,2,1)*MAX((AVERAGE(M920:M931)-250*10^6),0)</f>
        <v>54347563817.9638</v>
      </c>
      <c r="O932" s="31" t="n">
        <f aca="false">M932+N932</f>
        <v>9789637760560.09</v>
      </c>
      <c r="P932" s="31" t="n">
        <f aca="false">IF(A932=1,SA,MAX(0,SA-M931))</f>
        <v>0</v>
      </c>
      <c r="S932" s="2" t="n">
        <v>0</v>
      </c>
      <c r="T932" s="2" t="n">
        <v>0</v>
      </c>
      <c r="U932" s="2" t="n">
        <v>0</v>
      </c>
      <c r="V932" s="33" t="n">
        <v>1</v>
      </c>
    </row>
    <row r="933" customFormat="false" ht="15.75" hidden="false" customHeight="true" outlineLevel="0" collapsed="false">
      <c r="A933" s="2" t="n">
        <v>931</v>
      </c>
      <c r="B933" s="2" t="n">
        <v>78</v>
      </c>
      <c r="C933" s="2" t="n">
        <f aca="false">A933-(B933-1)*12</f>
        <v>7</v>
      </c>
      <c r="D933" s="2" t="n">
        <f aca="false">'thong tin khach hang'!$B$4+B933-1</f>
        <v>79</v>
      </c>
      <c r="E933" s="31" t="n">
        <f aca="false">IF(A933=1,0,O932)</f>
        <v>9789637760560.09</v>
      </c>
      <c r="F933" s="2" t="n">
        <f aca="true">TP*VLOOKUP('thong tin khach hang'!$E$10,$X$2:$Z$5,3,0)*OFFSET($S933,0,VLOOKUP('thong tin khach hang'!$E$10,$X$2:$Z$5,2,0))</f>
        <v>0</v>
      </c>
      <c r="G933" s="2" t="n">
        <f aca="true">EP*VLOOKUP('thong tin khach hang'!$E$10,$X$2:$Z$5,3,0)*OFFSET($S933,0,VLOOKUP('thong tin khach hang'!$E$10,$X$2:$Z$5,2,0))</f>
        <v>0</v>
      </c>
      <c r="H933" s="2" t="n">
        <f aca="false">F933*HLOOKUP(B933,Assumption!$A$10:$G$12,2,1)+G933*HLOOKUP(B933,Assumption!$A$10:$G$12,3,1)</f>
        <v>0</v>
      </c>
      <c r="I933" s="2" t="n">
        <f aca="false">F933+G933-H933</f>
        <v>0</v>
      </c>
      <c r="J933" s="32" t="n">
        <f aca="false">VLOOKUP(D933,Assumption!$O$3:$Q$103,IF('thong tin khach hang'!$B$3="Nam",2,3),0)/12*P933</f>
        <v>0</v>
      </c>
      <c r="K933" s="2" t="n">
        <v>20000</v>
      </c>
      <c r="L933" s="31" t="n">
        <f aca="false">ROUND($L$1*(E933+I933-J933-K933),0)</f>
        <v>55352035075</v>
      </c>
      <c r="M933" s="31" t="n">
        <f aca="false">E933+I933-J933-K933+L933</f>
        <v>9844989775635.09</v>
      </c>
      <c r="N933" s="32" t="n">
        <f aca="false">HLOOKUP(ROUND(AVERAGE(M921:M932)/10^6,0),Assumption!$B$2:$E$3,2,1)*MAX((AVERAGE(M921:M932)-250*10^6),0)</f>
        <v>54960010879.4577</v>
      </c>
      <c r="O933" s="31" t="n">
        <f aca="false">M933+N933</f>
        <v>9899949786514.55</v>
      </c>
      <c r="P933" s="31" t="n">
        <f aca="false">IF(A933=1,SA,MAX(0,SA-M932))</f>
        <v>0</v>
      </c>
      <c r="S933" s="2" t="n">
        <v>0</v>
      </c>
      <c r="T933" s="2" t="n">
        <v>1</v>
      </c>
      <c r="U933" s="2" t="n">
        <v>1</v>
      </c>
      <c r="V933" s="33" t="n">
        <v>1</v>
      </c>
    </row>
    <row r="934" customFormat="false" ht="15.75" hidden="false" customHeight="true" outlineLevel="0" collapsed="false">
      <c r="A934" s="2" t="n">
        <v>932</v>
      </c>
      <c r="B934" s="2" t="n">
        <v>78</v>
      </c>
      <c r="C934" s="2" t="n">
        <f aca="false">A934-(B934-1)*12</f>
        <v>8</v>
      </c>
      <c r="D934" s="2" t="n">
        <f aca="false">'thong tin khach hang'!$B$4+B934-1</f>
        <v>79</v>
      </c>
      <c r="E934" s="31" t="n">
        <f aca="false">IF(A934=1,0,O933)</f>
        <v>9899949786514.55</v>
      </c>
      <c r="F934" s="2" t="n">
        <f aca="true">TP*VLOOKUP('thong tin khach hang'!$E$10,$X$2:$Z$5,3,0)*OFFSET($S934,0,VLOOKUP('thong tin khach hang'!$E$10,$X$2:$Z$5,2,0))</f>
        <v>0</v>
      </c>
      <c r="G934" s="2" t="n">
        <f aca="true">EP*VLOOKUP('thong tin khach hang'!$E$10,$X$2:$Z$5,3,0)*OFFSET($S934,0,VLOOKUP('thong tin khach hang'!$E$10,$X$2:$Z$5,2,0))</f>
        <v>0</v>
      </c>
      <c r="H934" s="2" t="n">
        <f aca="false">F934*HLOOKUP(B934,Assumption!$A$10:$G$12,2,1)+G934*HLOOKUP(B934,Assumption!$A$10:$G$12,3,1)</f>
        <v>0</v>
      </c>
      <c r="I934" s="2" t="n">
        <f aca="false">F934+G934-H934</f>
        <v>0</v>
      </c>
      <c r="J934" s="32" t="n">
        <f aca="false">VLOOKUP(D934,Assumption!$O$3:$Q$103,IF('thong tin khach hang'!$B$3="Nam",2,3),0)/12*P934</f>
        <v>0</v>
      </c>
      <c r="K934" s="2" t="n">
        <v>20000</v>
      </c>
      <c r="L934" s="31" t="n">
        <f aca="false">ROUND($L$1*(E934+I934-J934-K934),0)</f>
        <v>55975755308</v>
      </c>
      <c r="M934" s="31" t="n">
        <f aca="false">E934+I934-J934-K934+L934</f>
        <v>9955925521822.55</v>
      </c>
      <c r="N934" s="32" t="n">
        <f aca="false">HLOOKUP(ROUND(AVERAGE(M922:M933)/10^6,0),Assumption!$B$2:$E$3,2,1)*MAX((AVERAGE(M922:M933)-250*10^6),0)</f>
        <v>55579359245.66</v>
      </c>
      <c r="O934" s="31" t="n">
        <f aca="false">M934+N934</f>
        <v>10011504881068.2</v>
      </c>
      <c r="P934" s="31" t="n">
        <f aca="false">IF(A934=1,SA,MAX(0,SA-M933))</f>
        <v>0</v>
      </c>
      <c r="S934" s="2" t="n">
        <v>0</v>
      </c>
      <c r="T934" s="2" t="n">
        <v>0</v>
      </c>
      <c r="U934" s="2" t="n">
        <v>0</v>
      </c>
      <c r="V934" s="33" t="n">
        <v>1</v>
      </c>
    </row>
    <row r="935" customFormat="false" ht="15.75" hidden="false" customHeight="true" outlineLevel="0" collapsed="false">
      <c r="A935" s="2" t="n">
        <v>933</v>
      </c>
      <c r="B935" s="2" t="n">
        <v>78</v>
      </c>
      <c r="C935" s="2" t="n">
        <f aca="false">A935-(B935-1)*12</f>
        <v>9</v>
      </c>
      <c r="D935" s="2" t="n">
        <f aca="false">'thong tin khach hang'!$B$4+B935-1</f>
        <v>79</v>
      </c>
      <c r="E935" s="31" t="n">
        <f aca="false">IF(A935=1,0,O934)</f>
        <v>10011504881068.2</v>
      </c>
      <c r="F935" s="2" t="n">
        <f aca="true">TP*VLOOKUP('thong tin khach hang'!$E$10,$X$2:$Z$5,3,0)*OFFSET($S935,0,VLOOKUP('thong tin khach hang'!$E$10,$X$2:$Z$5,2,0))</f>
        <v>0</v>
      </c>
      <c r="G935" s="2" t="n">
        <f aca="true">EP*VLOOKUP('thong tin khach hang'!$E$10,$X$2:$Z$5,3,0)*OFFSET($S935,0,VLOOKUP('thong tin khach hang'!$E$10,$X$2:$Z$5,2,0))</f>
        <v>0</v>
      </c>
      <c r="H935" s="2" t="n">
        <f aca="false">F935*HLOOKUP(B935,Assumption!$A$10:$G$12,2,1)+G935*HLOOKUP(B935,Assumption!$A$10:$G$12,3,1)</f>
        <v>0</v>
      </c>
      <c r="I935" s="2" t="n">
        <f aca="false">F935+G935-H935</f>
        <v>0</v>
      </c>
      <c r="J935" s="32" t="n">
        <f aca="false">VLOOKUP(D935,Assumption!$O$3:$Q$103,IF('thong tin khach hang'!$B$3="Nam",2,3),0)/12*P935</f>
        <v>0</v>
      </c>
      <c r="K935" s="2" t="n">
        <v>20000</v>
      </c>
      <c r="L935" s="31" t="n">
        <f aca="false">ROUND($L$1*(E935+I935-J935-K935),0)</f>
        <v>56606504031</v>
      </c>
      <c r="M935" s="31" t="n">
        <f aca="false">E935+I935-J935-K935+L935</f>
        <v>10068111365099.2</v>
      </c>
      <c r="N935" s="32" t="n">
        <f aca="false">HLOOKUP(ROUND(AVERAGE(M923:M934)/10^6,0),Assumption!$B$2:$E$3,2,1)*MAX((AVERAGE(M923:M934)-250*10^6),0)</f>
        <v>56205686683.3032</v>
      </c>
      <c r="O935" s="31" t="n">
        <f aca="false">M935+N935</f>
        <v>10124317051782.5</v>
      </c>
      <c r="P935" s="31" t="n">
        <f aca="false">IF(A935=1,SA,MAX(0,SA-M934))</f>
        <v>0</v>
      </c>
      <c r="S935" s="2" t="n">
        <v>0</v>
      </c>
      <c r="T935" s="2" t="n">
        <v>0</v>
      </c>
      <c r="U935" s="2" t="n">
        <v>0</v>
      </c>
      <c r="V935" s="33" t="n">
        <v>1</v>
      </c>
    </row>
    <row r="936" customFormat="false" ht="15.75" hidden="false" customHeight="true" outlineLevel="0" collapsed="false">
      <c r="A936" s="2" t="n">
        <v>934</v>
      </c>
      <c r="B936" s="2" t="n">
        <v>78</v>
      </c>
      <c r="C936" s="2" t="n">
        <f aca="false">A936-(B936-1)*12</f>
        <v>10</v>
      </c>
      <c r="D936" s="2" t="n">
        <f aca="false">'thong tin khach hang'!$B$4+B936-1</f>
        <v>79</v>
      </c>
      <c r="E936" s="31" t="n">
        <f aca="false">IF(A936=1,0,O935)</f>
        <v>10124317051782.5</v>
      </c>
      <c r="F936" s="2" t="n">
        <f aca="true">TP*VLOOKUP('thong tin khach hang'!$E$10,$X$2:$Z$5,3,0)*OFFSET($S936,0,VLOOKUP('thong tin khach hang'!$E$10,$X$2:$Z$5,2,0))</f>
        <v>0</v>
      </c>
      <c r="G936" s="2" t="n">
        <f aca="true">EP*VLOOKUP('thong tin khach hang'!$E$10,$X$2:$Z$5,3,0)*OFFSET($S936,0,VLOOKUP('thong tin khach hang'!$E$10,$X$2:$Z$5,2,0))</f>
        <v>0</v>
      </c>
      <c r="H936" s="2" t="n">
        <f aca="false">F936*HLOOKUP(B936,Assumption!$A$10:$G$12,2,1)+G936*HLOOKUP(B936,Assumption!$A$10:$G$12,3,1)</f>
        <v>0</v>
      </c>
      <c r="I936" s="2" t="n">
        <f aca="false">F936+G936-H936</f>
        <v>0</v>
      </c>
      <c r="J936" s="32" t="n">
        <f aca="false">VLOOKUP(D936,Assumption!$O$3:$Q$103,IF('thong tin khach hang'!$B$3="Nam",2,3),0)/12*P936</f>
        <v>0</v>
      </c>
      <c r="K936" s="2" t="n">
        <v>20000</v>
      </c>
      <c r="L936" s="31" t="n">
        <f aca="false">ROUND($L$1*(E936+I936-J936-K936),0)</f>
        <v>57244360446</v>
      </c>
      <c r="M936" s="31" t="n">
        <f aca="false">E936+I936-J936-K936+L936</f>
        <v>10181561392228.5</v>
      </c>
      <c r="N936" s="32" t="n">
        <f aca="false">HLOOKUP(ROUND(AVERAGE(M924:M935)/10^6,0),Assumption!$B$2:$E$3,2,1)*MAX((AVERAGE(M924:M935)-250*10^6),0)</f>
        <v>56839071835.4269</v>
      </c>
      <c r="O936" s="31" t="n">
        <f aca="false">M936+N936</f>
        <v>10238400464063.9</v>
      </c>
      <c r="P936" s="31" t="n">
        <f aca="false">IF(A936=1,SA,MAX(0,SA-M935))</f>
        <v>0</v>
      </c>
      <c r="S936" s="2" t="n">
        <v>0</v>
      </c>
      <c r="T936" s="2" t="n">
        <v>0</v>
      </c>
      <c r="U936" s="2" t="n">
        <v>1</v>
      </c>
      <c r="V936" s="33" t="n">
        <v>1</v>
      </c>
    </row>
    <row r="937" customFormat="false" ht="15.75" hidden="false" customHeight="true" outlineLevel="0" collapsed="false">
      <c r="A937" s="2" t="n">
        <v>935</v>
      </c>
      <c r="B937" s="2" t="n">
        <v>78</v>
      </c>
      <c r="C937" s="2" t="n">
        <f aca="false">A937-(B937-1)*12</f>
        <v>11</v>
      </c>
      <c r="D937" s="2" t="n">
        <f aca="false">'thong tin khach hang'!$B$4+B937-1</f>
        <v>79</v>
      </c>
      <c r="E937" s="31" t="n">
        <f aca="false">IF(A937=1,0,O936)</f>
        <v>10238400464063.9</v>
      </c>
      <c r="F937" s="2" t="n">
        <f aca="true">TP*VLOOKUP('thong tin khach hang'!$E$10,$X$2:$Z$5,3,0)*OFFSET($S937,0,VLOOKUP('thong tin khach hang'!$E$10,$X$2:$Z$5,2,0))</f>
        <v>0</v>
      </c>
      <c r="G937" s="2" t="n">
        <f aca="true">EP*VLOOKUP('thong tin khach hang'!$E$10,$X$2:$Z$5,3,0)*OFFSET($S937,0,VLOOKUP('thong tin khach hang'!$E$10,$X$2:$Z$5,2,0))</f>
        <v>0</v>
      </c>
      <c r="H937" s="2" t="n">
        <f aca="false">F937*HLOOKUP(B937,Assumption!$A$10:$G$12,2,1)+G937*HLOOKUP(B937,Assumption!$A$10:$G$12,3,1)</f>
        <v>0</v>
      </c>
      <c r="I937" s="2" t="n">
        <f aca="false">F937+G937-H937</f>
        <v>0</v>
      </c>
      <c r="J937" s="32" t="n">
        <f aca="false">VLOOKUP(D937,Assumption!$O$3:$Q$103,IF('thong tin khach hang'!$B$3="Nam",2,3),0)/12*P937</f>
        <v>0</v>
      </c>
      <c r="K937" s="2" t="n">
        <v>20000</v>
      </c>
      <c r="L937" s="31" t="n">
        <f aca="false">ROUND($L$1*(E937+I937-J937-K937),0)</f>
        <v>57889404645</v>
      </c>
      <c r="M937" s="31" t="n">
        <f aca="false">E937+I937-J937-K937+L937</f>
        <v>10296289848708.9</v>
      </c>
      <c r="N937" s="32" t="n">
        <f aca="false">HLOOKUP(ROUND(AVERAGE(M925:M936)/10^6,0),Assumption!$B$2:$E$3,2,1)*MAX((AVERAGE(M925:M936)-250*10^6),0)</f>
        <v>57479594231.2531</v>
      </c>
      <c r="O937" s="31" t="n">
        <f aca="false">M937+N937</f>
        <v>10353769442940.2</v>
      </c>
      <c r="P937" s="31" t="n">
        <f aca="false">IF(A937=1,SA,MAX(0,SA-M936))</f>
        <v>0</v>
      </c>
      <c r="S937" s="2" t="n">
        <v>0</v>
      </c>
      <c r="T937" s="2" t="n">
        <v>0</v>
      </c>
      <c r="U937" s="2" t="n">
        <v>0</v>
      </c>
      <c r="V937" s="33" t="n">
        <v>1</v>
      </c>
    </row>
    <row r="938" customFormat="false" ht="15.75" hidden="false" customHeight="true" outlineLevel="0" collapsed="false">
      <c r="A938" s="2" t="n">
        <v>936</v>
      </c>
      <c r="B938" s="2" t="n">
        <v>78</v>
      </c>
      <c r="C938" s="2" t="n">
        <f aca="false">A938-(B938-1)*12</f>
        <v>12</v>
      </c>
      <c r="D938" s="2" t="n">
        <f aca="false">'thong tin khach hang'!$B$4+B938-1</f>
        <v>79</v>
      </c>
      <c r="E938" s="31" t="n">
        <f aca="false">IF(A938=1,0,O937)</f>
        <v>10353769442940.2</v>
      </c>
      <c r="F938" s="2" t="n">
        <f aca="true">TP*VLOOKUP('thong tin khach hang'!$E$10,$X$2:$Z$5,3,0)*OFFSET($S938,0,VLOOKUP('thong tin khach hang'!$E$10,$X$2:$Z$5,2,0))</f>
        <v>0</v>
      </c>
      <c r="G938" s="2" t="n">
        <f aca="true">EP*VLOOKUP('thong tin khach hang'!$E$10,$X$2:$Z$5,3,0)*OFFSET($S938,0,VLOOKUP('thong tin khach hang'!$E$10,$X$2:$Z$5,2,0))</f>
        <v>0</v>
      </c>
      <c r="H938" s="2" t="n">
        <f aca="false">F938*HLOOKUP(B938,Assumption!$A$10:$G$12,2,1)+G938*HLOOKUP(B938,Assumption!$A$10:$G$12,3,1)</f>
        <v>0</v>
      </c>
      <c r="I938" s="2" t="n">
        <f aca="false">F938+G938-H938</f>
        <v>0</v>
      </c>
      <c r="J938" s="32" t="n">
        <f aca="false">VLOOKUP(D938,Assumption!$O$3:$Q$103,IF('thong tin khach hang'!$B$3="Nam",2,3),0)/12*P938</f>
        <v>0</v>
      </c>
      <c r="K938" s="2" t="n">
        <v>20000</v>
      </c>
      <c r="L938" s="31" t="n">
        <f aca="false">ROUND($L$1*(E938+I938-J938-K938),0)</f>
        <v>58541717625</v>
      </c>
      <c r="M938" s="31" t="n">
        <f aca="false">E938+I938-J938-K938+L938</f>
        <v>10412311140565.2</v>
      </c>
      <c r="N938" s="32" t="n">
        <f aca="false">HLOOKUP(ROUND(AVERAGE(M926:M937)/10^6,0),Assumption!$B$2:$E$3,2,1)*MAX((AVERAGE(M926:M937)-250*10^6),0)</f>
        <v>58127334296.1709</v>
      </c>
      <c r="O938" s="31" t="n">
        <f aca="false">M938+N938</f>
        <v>10470438474861.4</v>
      </c>
      <c r="P938" s="31" t="n">
        <f aca="false">IF(A938=1,SA,MAX(0,SA-M937))</f>
        <v>0</v>
      </c>
      <c r="S938" s="2" t="n">
        <v>0</v>
      </c>
      <c r="T938" s="2" t="n">
        <v>0</v>
      </c>
      <c r="U938" s="2" t="n">
        <v>0</v>
      </c>
      <c r="V938" s="33" t="n">
        <v>1</v>
      </c>
    </row>
    <row r="939" customFormat="false" ht="15.75" hidden="false" customHeight="true" outlineLevel="0" collapsed="false">
      <c r="A939" s="2" t="n">
        <v>937</v>
      </c>
      <c r="B939" s="2" t="n">
        <v>79</v>
      </c>
      <c r="C939" s="2" t="n">
        <f aca="false">A939-(B939-1)*12</f>
        <v>1</v>
      </c>
      <c r="D939" s="2" t="n">
        <f aca="false">'thong tin khach hang'!$B$4+B939-1</f>
        <v>80</v>
      </c>
      <c r="E939" s="31" t="n">
        <f aca="false">IF(A939=1,0,O938)</f>
        <v>10470438474861.4</v>
      </c>
      <c r="F939" s="2" t="n">
        <f aca="true">TP*VLOOKUP('thong tin khach hang'!$E$10,$X$2:$Z$5,3,0)*OFFSET($S939,0,VLOOKUP('thong tin khach hang'!$E$10,$X$2:$Z$5,2,0))</f>
        <v>30000000</v>
      </c>
      <c r="G939" s="2" t="n">
        <f aca="true">EP*VLOOKUP('thong tin khach hang'!$E$10,$X$2:$Z$5,3,0)*OFFSET($S939,0,VLOOKUP('thong tin khach hang'!$E$10,$X$2:$Z$5,2,0))</f>
        <v>30000000</v>
      </c>
      <c r="H939" s="2" t="n">
        <f aca="false">F939*HLOOKUP(B939,Assumption!$A$10:$G$12,2,1)+G939*HLOOKUP(B939,Assumption!$A$10:$G$12,3,1)</f>
        <v>1500000</v>
      </c>
      <c r="I939" s="2" t="n">
        <f aca="false">F939+G939-H939</f>
        <v>58500000</v>
      </c>
      <c r="J939" s="32" t="n">
        <f aca="false">VLOOKUP(D939,Assumption!$O$3:$Q$103,IF('thong tin khach hang'!$B$3="Nam",2,3),0)/12*P939</f>
        <v>0</v>
      </c>
      <c r="K939" s="2" t="n">
        <v>20000</v>
      </c>
      <c r="L939" s="31" t="n">
        <f aca="false">ROUND($L$1*(E939+I939-J939-K939),0)</f>
        <v>59201712061</v>
      </c>
      <c r="M939" s="31" t="n">
        <f aca="false">E939+I939-J939-K939+L939</f>
        <v>10529698666922.4</v>
      </c>
      <c r="N939" s="32" t="n">
        <f aca="false">HLOOKUP(ROUND(AVERAGE(M927:M938)/10^6,0),Assumption!$B$2:$E$3,2,1)*MAX((AVERAGE(M927:M938)-250*10^6),0)</f>
        <v>58782373361.8363</v>
      </c>
      <c r="O939" s="31" t="n">
        <f aca="false">M939+N939</f>
        <v>10588481040284.2</v>
      </c>
      <c r="P939" s="31" t="n">
        <f aca="false">IF(A939=1,SA,MAX(0,SA-M938))</f>
        <v>0</v>
      </c>
      <c r="S939" s="2" t="n">
        <v>1</v>
      </c>
      <c r="T939" s="2" t="n">
        <v>1</v>
      </c>
      <c r="U939" s="2" t="n">
        <v>1</v>
      </c>
      <c r="V939" s="33" t="n">
        <v>1</v>
      </c>
    </row>
    <row r="940" customFormat="false" ht="15.75" hidden="false" customHeight="true" outlineLevel="0" collapsed="false">
      <c r="A940" s="2" t="n">
        <v>938</v>
      </c>
      <c r="B940" s="2" t="n">
        <v>79</v>
      </c>
      <c r="C940" s="2" t="n">
        <f aca="false">A940-(B940-1)*12</f>
        <v>2</v>
      </c>
      <c r="D940" s="2" t="n">
        <f aca="false">'thong tin khach hang'!$B$4+B940-1</f>
        <v>80</v>
      </c>
      <c r="E940" s="31" t="n">
        <f aca="false">IF(A940=1,0,O939)</f>
        <v>10588481040284.2</v>
      </c>
      <c r="F940" s="2" t="n">
        <f aca="true">TP*VLOOKUP('thong tin khach hang'!$E$10,$X$2:$Z$5,3,0)*OFFSET($S940,0,VLOOKUP('thong tin khach hang'!$E$10,$X$2:$Z$5,2,0))</f>
        <v>0</v>
      </c>
      <c r="G940" s="2" t="n">
        <f aca="true">EP*VLOOKUP('thong tin khach hang'!$E$10,$X$2:$Z$5,3,0)*OFFSET($S940,0,VLOOKUP('thong tin khach hang'!$E$10,$X$2:$Z$5,2,0))</f>
        <v>0</v>
      </c>
      <c r="H940" s="2" t="n">
        <f aca="false">F940*HLOOKUP(B940,Assumption!$A$10:$G$12,2,1)+G940*HLOOKUP(B940,Assumption!$A$10:$G$12,3,1)</f>
        <v>0</v>
      </c>
      <c r="I940" s="2" t="n">
        <f aca="false">F940+G940-H940</f>
        <v>0</v>
      </c>
      <c r="J940" s="32" t="n">
        <f aca="false">VLOOKUP(D940,Assumption!$O$3:$Q$103,IF('thong tin khach hang'!$B$3="Nam",2,3),0)/12*P940</f>
        <v>0</v>
      </c>
      <c r="K940" s="2" t="n">
        <v>20000</v>
      </c>
      <c r="L940" s="31" t="n">
        <f aca="false">ROUND($L$1*(E940+I940-J940-K940),0)</f>
        <v>59868811120</v>
      </c>
      <c r="M940" s="31" t="n">
        <f aca="false">E940+I940-J940-K940+L940</f>
        <v>10648349831404.2</v>
      </c>
      <c r="N940" s="32" t="n">
        <f aca="false">HLOOKUP(ROUND(AVERAGE(M928:M939)/10^6,0),Assumption!$B$2:$E$3,2,1)*MAX((AVERAGE(M928:M939)-250*10^6),0)</f>
        <v>59444793676.384</v>
      </c>
      <c r="O940" s="31" t="n">
        <f aca="false">M940+N940</f>
        <v>10707794625080.6</v>
      </c>
      <c r="P940" s="31" t="n">
        <f aca="false">IF(A940=1,SA,MAX(0,SA-M939))</f>
        <v>0</v>
      </c>
      <c r="S940" s="2" t="n">
        <v>0</v>
      </c>
      <c r="T940" s="2" t="n">
        <v>0</v>
      </c>
      <c r="U940" s="2" t="n">
        <v>0</v>
      </c>
      <c r="V940" s="33" t="n">
        <v>1</v>
      </c>
    </row>
    <row r="941" customFormat="false" ht="15.75" hidden="false" customHeight="true" outlineLevel="0" collapsed="false">
      <c r="A941" s="2" t="n">
        <v>939</v>
      </c>
      <c r="B941" s="2" t="n">
        <v>79</v>
      </c>
      <c r="C941" s="2" t="n">
        <f aca="false">A941-(B941-1)*12</f>
        <v>3</v>
      </c>
      <c r="D941" s="2" t="n">
        <f aca="false">'thong tin khach hang'!$B$4+B941-1</f>
        <v>80</v>
      </c>
      <c r="E941" s="31" t="n">
        <f aca="false">IF(A941=1,0,O940)</f>
        <v>10707794625080.6</v>
      </c>
      <c r="F941" s="2" t="n">
        <f aca="true">TP*VLOOKUP('thong tin khach hang'!$E$10,$X$2:$Z$5,3,0)*OFFSET($S941,0,VLOOKUP('thong tin khach hang'!$E$10,$X$2:$Z$5,2,0))</f>
        <v>0</v>
      </c>
      <c r="G941" s="2" t="n">
        <f aca="true">EP*VLOOKUP('thong tin khach hang'!$E$10,$X$2:$Z$5,3,0)*OFFSET($S941,0,VLOOKUP('thong tin khach hang'!$E$10,$X$2:$Z$5,2,0))</f>
        <v>0</v>
      </c>
      <c r="H941" s="2" t="n">
        <f aca="false">F941*HLOOKUP(B941,Assumption!$A$10:$G$12,2,1)+G941*HLOOKUP(B941,Assumption!$A$10:$G$12,3,1)</f>
        <v>0</v>
      </c>
      <c r="I941" s="2" t="n">
        <f aca="false">F941+G941-H941</f>
        <v>0</v>
      </c>
      <c r="J941" s="32" t="n">
        <f aca="false">VLOOKUP(D941,Assumption!$O$3:$Q$103,IF('thong tin khach hang'!$B$3="Nam",2,3),0)/12*P941</f>
        <v>0</v>
      </c>
      <c r="K941" s="2" t="n">
        <v>20000</v>
      </c>
      <c r="L941" s="31" t="n">
        <f aca="false">ROUND($L$1*(E941+I941-J941-K941),0)</f>
        <v>60543427476</v>
      </c>
      <c r="M941" s="31" t="n">
        <f aca="false">E941+I941-J941-K941+L941</f>
        <v>10768338032556.6</v>
      </c>
      <c r="N941" s="32" t="n">
        <f aca="false">HLOOKUP(ROUND(AVERAGE(M929:M940)/10^6,0),Assumption!$B$2:$E$3,2,1)*MAX((AVERAGE(M929:M940)-250*10^6),0)</f>
        <v>60114678414.7537</v>
      </c>
      <c r="O941" s="31" t="n">
        <f aca="false">M941+N941</f>
        <v>10828452710971.3</v>
      </c>
      <c r="P941" s="31" t="n">
        <f aca="false">IF(A941=1,SA,MAX(0,SA-M940))</f>
        <v>0</v>
      </c>
      <c r="S941" s="2" t="n">
        <v>0</v>
      </c>
      <c r="T941" s="2" t="n">
        <v>0</v>
      </c>
      <c r="U941" s="2" t="n">
        <v>0</v>
      </c>
      <c r="V941" s="33" t="n">
        <v>1</v>
      </c>
    </row>
    <row r="942" customFormat="false" ht="15.75" hidden="false" customHeight="true" outlineLevel="0" collapsed="false">
      <c r="A942" s="2" t="n">
        <v>940</v>
      </c>
      <c r="B942" s="2" t="n">
        <v>79</v>
      </c>
      <c r="C942" s="2" t="n">
        <f aca="false">A942-(B942-1)*12</f>
        <v>4</v>
      </c>
      <c r="D942" s="2" t="n">
        <f aca="false">'thong tin khach hang'!$B$4+B942-1</f>
        <v>80</v>
      </c>
      <c r="E942" s="31" t="n">
        <f aca="false">IF(A942=1,0,O941)</f>
        <v>10828452710971.3</v>
      </c>
      <c r="F942" s="2" t="n">
        <f aca="true">TP*VLOOKUP('thong tin khach hang'!$E$10,$X$2:$Z$5,3,0)*OFFSET($S942,0,VLOOKUP('thong tin khach hang'!$E$10,$X$2:$Z$5,2,0))</f>
        <v>0</v>
      </c>
      <c r="G942" s="2" t="n">
        <f aca="true">EP*VLOOKUP('thong tin khach hang'!$E$10,$X$2:$Z$5,3,0)*OFFSET($S942,0,VLOOKUP('thong tin khach hang'!$E$10,$X$2:$Z$5,2,0))</f>
        <v>0</v>
      </c>
      <c r="H942" s="2" t="n">
        <f aca="false">F942*HLOOKUP(B942,Assumption!$A$10:$G$12,2,1)+G942*HLOOKUP(B942,Assumption!$A$10:$G$12,3,1)</f>
        <v>0</v>
      </c>
      <c r="I942" s="2" t="n">
        <f aca="false">F942+G942-H942</f>
        <v>0</v>
      </c>
      <c r="J942" s="32" t="n">
        <f aca="false">VLOOKUP(D942,Assumption!$O$3:$Q$103,IF('thong tin khach hang'!$B$3="Nam",2,3),0)/12*P942</f>
        <v>0</v>
      </c>
      <c r="K942" s="2" t="n">
        <v>20000</v>
      </c>
      <c r="L942" s="31" t="n">
        <f aca="false">ROUND($L$1*(E942+I942-J942-K942),0)</f>
        <v>61225645835</v>
      </c>
      <c r="M942" s="31" t="n">
        <f aca="false">E942+I942-J942-K942+L942</f>
        <v>10889678336806.3</v>
      </c>
      <c r="N942" s="32" t="n">
        <f aca="false">HLOOKUP(ROUND(AVERAGE(M930:M941)/10^6,0),Assumption!$B$2:$E$3,2,1)*MAX((AVERAGE(M930:M941)-250*10^6),0)</f>
        <v>60792111689.1354</v>
      </c>
      <c r="O942" s="31" t="n">
        <f aca="false">M942+N942</f>
        <v>10950470448495.5</v>
      </c>
      <c r="P942" s="31" t="n">
        <f aca="false">IF(A942=1,SA,MAX(0,SA-M941))</f>
        <v>0</v>
      </c>
      <c r="S942" s="2" t="n">
        <v>0</v>
      </c>
      <c r="T942" s="2" t="n">
        <v>0</v>
      </c>
      <c r="U942" s="2" t="n">
        <v>1</v>
      </c>
      <c r="V942" s="33" t="n">
        <v>1</v>
      </c>
    </row>
    <row r="943" customFormat="false" ht="15.75" hidden="false" customHeight="true" outlineLevel="0" collapsed="false">
      <c r="A943" s="2" t="n">
        <v>941</v>
      </c>
      <c r="B943" s="2" t="n">
        <v>79</v>
      </c>
      <c r="C943" s="2" t="n">
        <f aca="false">A943-(B943-1)*12</f>
        <v>5</v>
      </c>
      <c r="D943" s="2" t="n">
        <f aca="false">'thong tin khach hang'!$B$4+B943-1</f>
        <v>80</v>
      </c>
      <c r="E943" s="31" t="n">
        <f aca="false">IF(A943=1,0,O942)</f>
        <v>10950470448495.5</v>
      </c>
      <c r="F943" s="2" t="n">
        <f aca="true">TP*VLOOKUP('thong tin khach hang'!$E$10,$X$2:$Z$5,3,0)*OFFSET($S943,0,VLOOKUP('thong tin khach hang'!$E$10,$X$2:$Z$5,2,0))</f>
        <v>0</v>
      </c>
      <c r="G943" s="2" t="n">
        <f aca="true">EP*VLOOKUP('thong tin khach hang'!$E$10,$X$2:$Z$5,3,0)*OFFSET($S943,0,VLOOKUP('thong tin khach hang'!$E$10,$X$2:$Z$5,2,0))</f>
        <v>0</v>
      </c>
      <c r="H943" s="2" t="n">
        <f aca="false">F943*HLOOKUP(B943,Assumption!$A$10:$G$12,2,1)+G943*HLOOKUP(B943,Assumption!$A$10:$G$12,3,1)</f>
        <v>0</v>
      </c>
      <c r="I943" s="2" t="n">
        <f aca="false">F943+G943-H943</f>
        <v>0</v>
      </c>
      <c r="J943" s="32" t="n">
        <f aca="false">VLOOKUP(D943,Assumption!$O$3:$Q$103,IF('thong tin khach hang'!$B$3="Nam",2,3),0)/12*P943</f>
        <v>0</v>
      </c>
      <c r="K943" s="2" t="n">
        <v>20000</v>
      </c>
      <c r="L943" s="31" t="n">
        <f aca="false">ROUND($L$1*(E943+I943-J943-K943),0)</f>
        <v>61915551863</v>
      </c>
      <c r="M943" s="31" t="n">
        <f aca="false">E943+I943-J943-K943+L943</f>
        <v>11012385980358.5</v>
      </c>
      <c r="N943" s="32" t="n">
        <f aca="false">HLOOKUP(ROUND(AVERAGE(M931:M942)/10^6,0),Assumption!$B$2:$E$3,2,1)*MAX((AVERAGE(M931:M942)-250*10^6),0)</f>
        <v>61477178559.5286</v>
      </c>
      <c r="O943" s="31" t="n">
        <f aca="false">M943+N943</f>
        <v>11073863158918</v>
      </c>
      <c r="P943" s="31" t="n">
        <f aca="false">IF(A943=1,SA,MAX(0,SA-M942))</f>
        <v>0</v>
      </c>
      <c r="S943" s="2" t="n">
        <v>0</v>
      </c>
      <c r="T943" s="2" t="n">
        <v>0</v>
      </c>
      <c r="U943" s="2" t="n">
        <v>0</v>
      </c>
      <c r="V943" s="33" t="n">
        <v>1</v>
      </c>
    </row>
    <row r="944" customFormat="false" ht="15.75" hidden="false" customHeight="true" outlineLevel="0" collapsed="false">
      <c r="A944" s="2" t="n">
        <v>942</v>
      </c>
      <c r="B944" s="2" t="n">
        <v>79</v>
      </c>
      <c r="C944" s="2" t="n">
        <f aca="false">A944-(B944-1)*12</f>
        <v>6</v>
      </c>
      <c r="D944" s="2" t="n">
        <f aca="false">'thong tin khach hang'!$B$4+B944-1</f>
        <v>80</v>
      </c>
      <c r="E944" s="31" t="n">
        <f aca="false">IF(A944=1,0,O943)</f>
        <v>11073863158918</v>
      </c>
      <c r="F944" s="2" t="n">
        <f aca="true">TP*VLOOKUP('thong tin khach hang'!$E$10,$X$2:$Z$5,3,0)*OFFSET($S944,0,VLOOKUP('thong tin khach hang'!$E$10,$X$2:$Z$5,2,0))</f>
        <v>0</v>
      </c>
      <c r="G944" s="2" t="n">
        <f aca="true">EP*VLOOKUP('thong tin khach hang'!$E$10,$X$2:$Z$5,3,0)*OFFSET($S944,0,VLOOKUP('thong tin khach hang'!$E$10,$X$2:$Z$5,2,0))</f>
        <v>0</v>
      </c>
      <c r="H944" s="2" t="n">
        <f aca="false">F944*HLOOKUP(B944,Assumption!$A$10:$G$12,2,1)+G944*HLOOKUP(B944,Assumption!$A$10:$G$12,3,1)</f>
        <v>0</v>
      </c>
      <c r="I944" s="2" t="n">
        <f aca="false">F944+G944-H944</f>
        <v>0</v>
      </c>
      <c r="J944" s="32" t="n">
        <f aca="false">VLOOKUP(D944,Assumption!$O$3:$Q$103,IF('thong tin khach hang'!$B$3="Nam",2,3),0)/12*P944</f>
        <v>0</v>
      </c>
      <c r="K944" s="2" t="n">
        <v>20000</v>
      </c>
      <c r="L944" s="31" t="n">
        <f aca="false">ROUND($L$1*(E944+I944-J944-K944),0)</f>
        <v>62613232188</v>
      </c>
      <c r="M944" s="31" t="n">
        <f aca="false">E944+I944-J944-K944+L944</f>
        <v>11136476371106</v>
      </c>
      <c r="N944" s="32" t="n">
        <f aca="false">HLOOKUP(ROUND(AVERAGE(M932:M943)/10^6,0),Assumption!$B$2:$E$3,2,1)*MAX((AVERAGE(M932:M943)-250*10^6),0)</f>
        <v>62169965044.4248</v>
      </c>
      <c r="O944" s="31" t="n">
        <f aca="false">M944+N944</f>
        <v>11198646336150.4</v>
      </c>
      <c r="P944" s="31" t="n">
        <f aca="false">IF(A944=1,SA,MAX(0,SA-M943))</f>
        <v>0</v>
      </c>
      <c r="S944" s="2" t="n">
        <v>0</v>
      </c>
      <c r="T944" s="2" t="n">
        <v>0</v>
      </c>
      <c r="U944" s="2" t="n">
        <v>0</v>
      </c>
      <c r="V944" s="33" t="n">
        <v>1</v>
      </c>
    </row>
    <row r="945" customFormat="false" ht="15.75" hidden="false" customHeight="true" outlineLevel="0" collapsed="false">
      <c r="A945" s="2" t="n">
        <v>943</v>
      </c>
      <c r="B945" s="2" t="n">
        <v>79</v>
      </c>
      <c r="C945" s="2" t="n">
        <f aca="false">A945-(B945-1)*12</f>
        <v>7</v>
      </c>
      <c r="D945" s="2" t="n">
        <f aca="false">'thong tin khach hang'!$B$4+B945-1</f>
        <v>80</v>
      </c>
      <c r="E945" s="31" t="n">
        <f aca="false">IF(A945=1,0,O944)</f>
        <v>11198646336150.4</v>
      </c>
      <c r="F945" s="2" t="n">
        <f aca="true">TP*VLOOKUP('thong tin khach hang'!$E$10,$X$2:$Z$5,3,0)*OFFSET($S945,0,VLOOKUP('thong tin khach hang'!$E$10,$X$2:$Z$5,2,0))</f>
        <v>0</v>
      </c>
      <c r="G945" s="2" t="n">
        <f aca="true">EP*VLOOKUP('thong tin khach hang'!$E$10,$X$2:$Z$5,3,0)*OFFSET($S945,0,VLOOKUP('thong tin khach hang'!$E$10,$X$2:$Z$5,2,0))</f>
        <v>0</v>
      </c>
      <c r="H945" s="2" t="n">
        <f aca="false">F945*HLOOKUP(B945,Assumption!$A$10:$G$12,2,1)+G945*HLOOKUP(B945,Assumption!$A$10:$G$12,3,1)</f>
        <v>0</v>
      </c>
      <c r="I945" s="2" t="n">
        <f aca="false">F945+G945-H945</f>
        <v>0</v>
      </c>
      <c r="J945" s="32" t="n">
        <f aca="false">VLOOKUP(D945,Assumption!$O$3:$Q$103,IF('thong tin khach hang'!$B$3="Nam",2,3),0)/12*P945</f>
        <v>0</v>
      </c>
      <c r="K945" s="2" t="n">
        <v>20000</v>
      </c>
      <c r="L945" s="31" t="n">
        <f aca="false">ROUND($L$1*(E945+I945-J945-K945),0)</f>
        <v>63318774414</v>
      </c>
      <c r="M945" s="31" t="n">
        <f aca="false">E945+I945-J945-K945+L945</f>
        <v>11261965090564.4</v>
      </c>
      <c r="N945" s="32" t="n">
        <f aca="false">HLOOKUP(ROUND(AVERAGE(M933:M944)/10^6,0),Assumption!$B$2:$E$3,2,1)*MAX((AVERAGE(M933:M944)-250*10^6),0)</f>
        <v>62870558131.6067</v>
      </c>
      <c r="O945" s="31" t="n">
        <f aca="false">M945+N945</f>
        <v>11324835648696</v>
      </c>
      <c r="P945" s="31" t="n">
        <f aca="false">IF(A945=1,SA,MAX(0,SA-M944))</f>
        <v>0</v>
      </c>
      <c r="S945" s="2" t="n">
        <v>0</v>
      </c>
      <c r="T945" s="2" t="n">
        <v>1</v>
      </c>
      <c r="U945" s="2" t="n">
        <v>1</v>
      </c>
      <c r="V945" s="33" t="n">
        <v>1</v>
      </c>
    </row>
    <row r="946" customFormat="false" ht="15.75" hidden="false" customHeight="true" outlineLevel="0" collapsed="false">
      <c r="A946" s="2" t="n">
        <v>944</v>
      </c>
      <c r="B946" s="2" t="n">
        <v>79</v>
      </c>
      <c r="C946" s="2" t="n">
        <f aca="false">A946-(B946-1)*12</f>
        <v>8</v>
      </c>
      <c r="D946" s="2" t="n">
        <f aca="false">'thong tin khach hang'!$B$4+B946-1</f>
        <v>80</v>
      </c>
      <c r="E946" s="31" t="n">
        <f aca="false">IF(A946=1,0,O945)</f>
        <v>11324835648696</v>
      </c>
      <c r="F946" s="2" t="n">
        <f aca="true">TP*VLOOKUP('thong tin khach hang'!$E$10,$X$2:$Z$5,3,0)*OFFSET($S946,0,VLOOKUP('thong tin khach hang'!$E$10,$X$2:$Z$5,2,0))</f>
        <v>0</v>
      </c>
      <c r="G946" s="2" t="n">
        <f aca="true">EP*VLOOKUP('thong tin khach hang'!$E$10,$X$2:$Z$5,3,0)*OFFSET($S946,0,VLOOKUP('thong tin khach hang'!$E$10,$X$2:$Z$5,2,0))</f>
        <v>0</v>
      </c>
      <c r="H946" s="2" t="n">
        <f aca="false">F946*HLOOKUP(B946,Assumption!$A$10:$G$12,2,1)+G946*HLOOKUP(B946,Assumption!$A$10:$G$12,3,1)</f>
        <v>0</v>
      </c>
      <c r="I946" s="2" t="n">
        <f aca="false">F946+G946-H946</f>
        <v>0</v>
      </c>
      <c r="J946" s="32" t="n">
        <f aca="false">VLOOKUP(D946,Assumption!$O$3:$Q$103,IF('thong tin khach hang'!$B$3="Nam",2,3),0)/12*P946</f>
        <v>0</v>
      </c>
      <c r="K946" s="2" t="n">
        <v>20000</v>
      </c>
      <c r="L946" s="31" t="n">
        <f aca="false">ROUND($L$1*(E946+I946-J946-K946),0)</f>
        <v>64032267133</v>
      </c>
      <c r="M946" s="31" t="n">
        <f aca="false">E946+I946-J946-K946+L946</f>
        <v>11388867895829</v>
      </c>
      <c r="N946" s="32" t="n">
        <f aca="false">HLOOKUP(ROUND(AVERAGE(M934:M945)/10^6,0),Assumption!$B$2:$E$3,2,1)*MAX((AVERAGE(M934:M945)-250*10^6),0)</f>
        <v>63579045789.0714</v>
      </c>
      <c r="O946" s="31" t="n">
        <f aca="false">M946+N946</f>
        <v>11452446941618.1</v>
      </c>
      <c r="P946" s="31" t="n">
        <f aca="false">IF(A946=1,SA,MAX(0,SA-M945))</f>
        <v>0</v>
      </c>
      <c r="S946" s="2" t="n">
        <v>0</v>
      </c>
      <c r="T946" s="2" t="n">
        <v>0</v>
      </c>
      <c r="U946" s="2" t="n">
        <v>0</v>
      </c>
      <c r="V946" s="33" t="n">
        <v>1</v>
      </c>
    </row>
    <row r="947" customFormat="false" ht="15.75" hidden="false" customHeight="true" outlineLevel="0" collapsed="false">
      <c r="A947" s="2" t="n">
        <v>945</v>
      </c>
      <c r="B947" s="2" t="n">
        <v>79</v>
      </c>
      <c r="C947" s="2" t="n">
        <f aca="false">A947-(B947-1)*12</f>
        <v>9</v>
      </c>
      <c r="D947" s="2" t="n">
        <f aca="false">'thong tin khach hang'!$B$4+B947-1</f>
        <v>80</v>
      </c>
      <c r="E947" s="31" t="n">
        <f aca="false">IF(A947=1,0,O946)</f>
        <v>11452446941618.1</v>
      </c>
      <c r="F947" s="2" t="n">
        <f aca="true">TP*VLOOKUP('thong tin khach hang'!$E$10,$X$2:$Z$5,3,0)*OFFSET($S947,0,VLOOKUP('thong tin khach hang'!$E$10,$X$2:$Z$5,2,0))</f>
        <v>0</v>
      </c>
      <c r="G947" s="2" t="n">
        <f aca="true">EP*VLOOKUP('thong tin khach hang'!$E$10,$X$2:$Z$5,3,0)*OFFSET($S947,0,VLOOKUP('thong tin khach hang'!$E$10,$X$2:$Z$5,2,0))</f>
        <v>0</v>
      </c>
      <c r="H947" s="2" t="n">
        <f aca="false">F947*HLOOKUP(B947,Assumption!$A$10:$G$12,2,1)+G947*HLOOKUP(B947,Assumption!$A$10:$G$12,3,1)</f>
        <v>0</v>
      </c>
      <c r="I947" s="2" t="n">
        <f aca="false">F947+G947-H947</f>
        <v>0</v>
      </c>
      <c r="J947" s="32" t="n">
        <f aca="false">VLOOKUP(D947,Assumption!$O$3:$Q$103,IF('thong tin khach hang'!$B$3="Nam",2,3),0)/12*P947</f>
        <v>0</v>
      </c>
      <c r="K947" s="2" t="n">
        <v>20000</v>
      </c>
      <c r="L947" s="31" t="n">
        <f aca="false">ROUND($L$1*(E947+I947-J947-K947),0)</f>
        <v>64753799936</v>
      </c>
      <c r="M947" s="31" t="n">
        <f aca="false">E947+I947-J947-K947+L947</f>
        <v>11517200721554.1</v>
      </c>
      <c r="N947" s="32" t="n">
        <f aca="false">HLOOKUP(ROUND(AVERAGE(M935:M946)/10^6,0),Assumption!$B$2:$E$3,2,1)*MAX((AVERAGE(M935:M946)-250*10^6),0)</f>
        <v>64295516976.0746</v>
      </c>
      <c r="O947" s="31" t="n">
        <f aca="false">M947+N947</f>
        <v>11581496238530.2</v>
      </c>
      <c r="P947" s="31" t="n">
        <f aca="false">IF(A947=1,SA,MAX(0,SA-M946))</f>
        <v>0</v>
      </c>
      <c r="S947" s="2" t="n">
        <v>0</v>
      </c>
      <c r="T947" s="2" t="n">
        <v>0</v>
      </c>
      <c r="U947" s="2" t="n">
        <v>0</v>
      </c>
      <c r="V947" s="33" t="n">
        <v>1</v>
      </c>
    </row>
    <row r="948" customFormat="false" ht="15.75" hidden="false" customHeight="true" outlineLevel="0" collapsed="false">
      <c r="A948" s="2" t="n">
        <v>946</v>
      </c>
      <c r="B948" s="2" t="n">
        <v>79</v>
      </c>
      <c r="C948" s="2" t="n">
        <f aca="false">A948-(B948-1)*12</f>
        <v>10</v>
      </c>
      <c r="D948" s="2" t="n">
        <f aca="false">'thong tin khach hang'!$B$4+B948-1</f>
        <v>80</v>
      </c>
      <c r="E948" s="31" t="n">
        <f aca="false">IF(A948=1,0,O947)</f>
        <v>11581496238530.2</v>
      </c>
      <c r="F948" s="2" t="n">
        <f aca="true">TP*VLOOKUP('thong tin khach hang'!$E$10,$X$2:$Z$5,3,0)*OFFSET($S948,0,VLOOKUP('thong tin khach hang'!$E$10,$X$2:$Z$5,2,0))</f>
        <v>0</v>
      </c>
      <c r="G948" s="2" t="n">
        <f aca="true">EP*VLOOKUP('thong tin khach hang'!$E$10,$X$2:$Z$5,3,0)*OFFSET($S948,0,VLOOKUP('thong tin khach hang'!$E$10,$X$2:$Z$5,2,0))</f>
        <v>0</v>
      </c>
      <c r="H948" s="2" t="n">
        <f aca="false">F948*HLOOKUP(B948,Assumption!$A$10:$G$12,2,1)+G948*HLOOKUP(B948,Assumption!$A$10:$G$12,3,1)</f>
        <v>0</v>
      </c>
      <c r="I948" s="2" t="n">
        <f aca="false">F948+G948-H948</f>
        <v>0</v>
      </c>
      <c r="J948" s="32" t="n">
        <f aca="false">VLOOKUP(D948,Assumption!$O$3:$Q$103,IF('thong tin khach hang'!$B$3="Nam",2,3),0)/12*P948</f>
        <v>0</v>
      </c>
      <c r="K948" s="2" t="n">
        <v>20000</v>
      </c>
      <c r="L948" s="31" t="n">
        <f aca="false">ROUND($L$1*(E948+I948-J948-K948),0)</f>
        <v>65483463423</v>
      </c>
      <c r="M948" s="31" t="n">
        <f aca="false">E948+I948-J948-K948+L948</f>
        <v>11646979681953.2</v>
      </c>
      <c r="N948" s="32" t="n">
        <f aca="false">HLOOKUP(ROUND(AVERAGE(M936:M947)/10^6,0),Assumption!$B$2:$E$3,2,1)*MAX((AVERAGE(M936:M947)-250*10^6),0)</f>
        <v>65020061654.3021</v>
      </c>
      <c r="O948" s="31" t="n">
        <f aca="false">M948+N948</f>
        <v>11711999743607.5</v>
      </c>
      <c r="P948" s="31" t="n">
        <f aca="false">IF(A948=1,SA,MAX(0,SA-M947))</f>
        <v>0</v>
      </c>
      <c r="S948" s="2" t="n">
        <v>0</v>
      </c>
      <c r="T948" s="2" t="n">
        <v>0</v>
      </c>
      <c r="U948" s="2" t="n">
        <v>1</v>
      </c>
      <c r="V948" s="33" t="n">
        <v>1</v>
      </c>
    </row>
    <row r="949" customFormat="false" ht="15.75" hidden="false" customHeight="true" outlineLevel="0" collapsed="false">
      <c r="A949" s="2" t="n">
        <v>947</v>
      </c>
      <c r="B949" s="2" t="n">
        <v>79</v>
      </c>
      <c r="C949" s="2" t="n">
        <f aca="false">A949-(B949-1)*12</f>
        <v>11</v>
      </c>
      <c r="D949" s="2" t="n">
        <f aca="false">'thong tin khach hang'!$B$4+B949-1</f>
        <v>80</v>
      </c>
      <c r="E949" s="31" t="n">
        <f aca="false">IF(A949=1,0,O948)</f>
        <v>11711999743607.5</v>
      </c>
      <c r="F949" s="2" t="n">
        <f aca="true">TP*VLOOKUP('thong tin khach hang'!$E$10,$X$2:$Z$5,3,0)*OFFSET($S949,0,VLOOKUP('thong tin khach hang'!$E$10,$X$2:$Z$5,2,0))</f>
        <v>0</v>
      </c>
      <c r="G949" s="2" t="n">
        <f aca="true">EP*VLOOKUP('thong tin khach hang'!$E$10,$X$2:$Z$5,3,0)*OFFSET($S949,0,VLOOKUP('thong tin khach hang'!$E$10,$X$2:$Z$5,2,0))</f>
        <v>0</v>
      </c>
      <c r="H949" s="2" t="n">
        <f aca="false">F949*HLOOKUP(B949,Assumption!$A$10:$G$12,2,1)+G949*HLOOKUP(B949,Assumption!$A$10:$G$12,3,1)</f>
        <v>0</v>
      </c>
      <c r="I949" s="2" t="n">
        <f aca="false">F949+G949-H949</f>
        <v>0</v>
      </c>
      <c r="J949" s="32" t="n">
        <f aca="false">VLOOKUP(D949,Assumption!$O$3:$Q$103,IF('thong tin khach hang'!$B$3="Nam",2,3),0)/12*P949</f>
        <v>0</v>
      </c>
      <c r="K949" s="2" t="n">
        <v>20000</v>
      </c>
      <c r="L949" s="31" t="n">
        <f aca="false">ROUND($L$1*(E949+I949-J949-K949),0)</f>
        <v>66221349215</v>
      </c>
      <c r="M949" s="31" t="n">
        <f aca="false">E949+I949-J949-K949+L949</f>
        <v>11778221072822.5</v>
      </c>
      <c r="N949" s="32" t="n">
        <f aca="false">HLOOKUP(ROUND(AVERAGE(M937:M948)/10^6,0),Assumption!$B$2:$E$3,2,1)*MAX((AVERAGE(M937:M948)-250*10^6),0)</f>
        <v>65752770799.1644</v>
      </c>
      <c r="O949" s="31" t="n">
        <f aca="false">M949+N949</f>
        <v>11843973843621.6</v>
      </c>
      <c r="P949" s="31" t="n">
        <f aca="false">IF(A949=1,SA,MAX(0,SA-M948))</f>
        <v>0</v>
      </c>
      <c r="S949" s="2" t="n">
        <v>0</v>
      </c>
      <c r="T949" s="2" t="n">
        <v>0</v>
      </c>
      <c r="U949" s="2" t="n">
        <v>0</v>
      </c>
      <c r="V949" s="33" t="n">
        <v>1</v>
      </c>
    </row>
    <row r="950" customFormat="false" ht="15.75" hidden="false" customHeight="true" outlineLevel="0" collapsed="false">
      <c r="A950" s="2" t="n">
        <v>948</v>
      </c>
      <c r="B950" s="2" t="n">
        <v>79</v>
      </c>
      <c r="C950" s="2" t="n">
        <f aca="false">A950-(B950-1)*12</f>
        <v>12</v>
      </c>
      <c r="D950" s="2" t="n">
        <f aca="false">'thong tin khach hang'!$B$4+B950-1</f>
        <v>80</v>
      </c>
      <c r="E950" s="31" t="n">
        <f aca="false">IF(A950=1,0,O949)</f>
        <v>11843973843621.6</v>
      </c>
      <c r="F950" s="2" t="n">
        <f aca="true">TP*VLOOKUP('thong tin khach hang'!$E$10,$X$2:$Z$5,3,0)*OFFSET($S950,0,VLOOKUP('thong tin khach hang'!$E$10,$X$2:$Z$5,2,0))</f>
        <v>0</v>
      </c>
      <c r="G950" s="2" t="n">
        <f aca="true">EP*VLOOKUP('thong tin khach hang'!$E$10,$X$2:$Z$5,3,0)*OFFSET($S950,0,VLOOKUP('thong tin khach hang'!$E$10,$X$2:$Z$5,2,0))</f>
        <v>0</v>
      </c>
      <c r="H950" s="2" t="n">
        <f aca="false">F950*HLOOKUP(B950,Assumption!$A$10:$G$12,2,1)+G950*HLOOKUP(B950,Assumption!$A$10:$G$12,3,1)</f>
        <v>0</v>
      </c>
      <c r="I950" s="2" t="n">
        <f aca="false">F950+G950-H950</f>
        <v>0</v>
      </c>
      <c r="J950" s="32" t="n">
        <f aca="false">VLOOKUP(D950,Assumption!$O$3:$Q$103,IF('thong tin khach hang'!$B$3="Nam",2,3),0)/12*P950</f>
        <v>0</v>
      </c>
      <c r="K950" s="2" t="n">
        <v>20000</v>
      </c>
      <c r="L950" s="31" t="n">
        <f aca="false">ROUND($L$1*(E950+I950-J950-K950),0)</f>
        <v>66967549963</v>
      </c>
      <c r="M950" s="31" t="n">
        <f aca="false">E950+I950-J950-K950+L950</f>
        <v>11910941373584.6</v>
      </c>
      <c r="N950" s="32" t="n">
        <f aca="false">HLOOKUP(ROUND(AVERAGE(M938:M949)/10^6,0),Assumption!$B$2:$E$3,2,1)*MAX((AVERAGE(M938:M949)-250*10^6),0)</f>
        <v>66493736411.2212</v>
      </c>
      <c r="O950" s="31" t="n">
        <f aca="false">M950+N950</f>
        <v>11977435109995.9</v>
      </c>
      <c r="P950" s="31" t="n">
        <f aca="false">IF(A950=1,SA,MAX(0,SA-M949))</f>
        <v>0</v>
      </c>
      <c r="S950" s="2" t="n">
        <v>0</v>
      </c>
      <c r="T950" s="2" t="n">
        <v>0</v>
      </c>
      <c r="U950" s="2" t="n">
        <v>0</v>
      </c>
      <c r="V950" s="33" t="n">
        <v>1</v>
      </c>
    </row>
    <row r="951" customFormat="false" ht="15.75" hidden="false" customHeight="true" outlineLevel="0" collapsed="false">
      <c r="A951" s="2" t="n">
        <v>949</v>
      </c>
      <c r="B951" s="2" t="n">
        <v>80</v>
      </c>
      <c r="C951" s="2" t="n">
        <f aca="false">A951-(B951-1)*12</f>
        <v>1</v>
      </c>
      <c r="D951" s="2" t="n">
        <f aca="false">'thong tin khach hang'!$B$4+B951-1</f>
        <v>81</v>
      </c>
      <c r="E951" s="31" t="n">
        <f aca="false">IF(A951=1,0,O950)</f>
        <v>11977435109995.9</v>
      </c>
      <c r="F951" s="2" t="n">
        <f aca="true">TP*VLOOKUP('thong tin khach hang'!$E$10,$X$2:$Z$5,3,0)*OFFSET($S951,0,VLOOKUP('thong tin khach hang'!$E$10,$X$2:$Z$5,2,0))</f>
        <v>30000000</v>
      </c>
      <c r="G951" s="2" t="n">
        <f aca="true">EP*VLOOKUP('thong tin khach hang'!$E$10,$X$2:$Z$5,3,0)*OFFSET($S951,0,VLOOKUP('thong tin khach hang'!$E$10,$X$2:$Z$5,2,0))</f>
        <v>30000000</v>
      </c>
      <c r="H951" s="2" t="n">
        <f aca="false">F951*HLOOKUP(B951,Assumption!$A$10:$G$12,2,1)+G951*HLOOKUP(B951,Assumption!$A$10:$G$12,3,1)</f>
        <v>1500000</v>
      </c>
      <c r="I951" s="2" t="n">
        <f aca="false">F951+G951-H951</f>
        <v>58500000</v>
      </c>
      <c r="J951" s="32" t="n">
        <f aca="false">VLOOKUP(D951,Assumption!$O$3:$Q$103,IF('thong tin khach hang'!$B$3="Nam",2,3),0)/12*P951</f>
        <v>0</v>
      </c>
      <c r="K951" s="2" t="n">
        <v>20000</v>
      </c>
      <c r="L951" s="31" t="n">
        <f aca="false">ROUND($L$1*(E951+I951-J951-K951),0)</f>
        <v>67722490135</v>
      </c>
      <c r="M951" s="31" t="n">
        <f aca="false">E951+I951-J951-K951+L951</f>
        <v>12045216080130.9</v>
      </c>
      <c r="N951" s="32" t="n">
        <f aca="false">HLOOKUP(ROUND(AVERAGE(M939:M950)/10^6,0),Assumption!$B$2:$E$3,2,1)*MAX((AVERAGE(M939:M950)-250*10^6),0)</f>
        <v>67243051527.7309</v>
      </c>
      <c r="O951" s="31" t="n">
        <f aca="false">M951+N951</f>
        <v>12112459131658.6</v>
      </c>
      <c r="P951" s="31" t="n">
        <f aca="false">IF(A951=1,SA,MAX(0,SA-M950))</f>
        <v>0</v>
      </c>
      <c r="S951" s="2" t="n">
        <v>1</v>
      </c>
      <c r="T951" s="2" t="n">
        <v>1</v>
      </c>
      <c r="U951" s="2" t="n">
        <v>1</v>
      </c>
      <c r="V951" s="33" t="n">
        <v>1</v>
      </c>
    </row>
    <row r="952" customFormat="false" ht="15.75" hidden="false" customHeight="true" outlineLevel="0" collapsed="false">
      <c r="A952" s="2" t="n">
        <v>950</v>
      </c>
      <c r="B952" s="2" t="n">
        <v>80</v>
      </c>
      <c r="C952" s="2" t="n">
        <f aca="false">A952-(B952-1)*12</f>
        <v>2</v>
      </c>
      <c r="D952" s="2" t="n">
        <f aca="false">'thong tin khach hang'!$B$4+B952-1</f>
        <v>81</v>
      </c>
      <c r="E952" s="31" t="n">
        <f aca="false">IF(A952=1,0,O951)</f>
        <v>12112459131658.6</v>
      </c>
      <c r="F952" s="2" t="n">
        <f aca="true">TP*VLOOKUP('thong tin khach hang'!$E$10,$X$2:$Z$5,3,0)*OFFSET($S952,0,VLOOKUP('thong tin khach hang'!$E$10,$X$2:$Z$5,2,0))</f>
        <v>0</v>
      </c>
      <c r="G952" s="2" t="n">
        <f aca="true">EP*VLOOKUP('thong tin khach hang'!$E$10,$X$2:$Z$5,3,0)*OFFSET($S952,0,VLOOKUP('thong tin khach hang'!$E$10,$X$2:$Z$5,2,0))</f>
        <v>0</v>
      </c>
      <c r="H952" s="2" t="n">
        <f aca="false">F952*HLOOKUP(B952,Assumption!$A$10:$G$12,2,1)+G952*HLOOKUP(B952,Assumption!$A$10:$G$12,3,1)</f>
        <v>0</v>
      </c>
      <c r="I952" s="2" t="n">
        <f aca="false">F952+G952-H952</f>
        <v>0</v>
      </c>
      <c r="J952" s="32" t="n">
        <f aca="false">VLOOKUP(D952,Assumption!$O$3:$Q$103,IF('thong tin khach hang'!$B$3="Nam",2,3),0)/12*P952</f>
        <v>0</v>
      </c>
      <c r="K952" s="2" t="n">
        <v>20000</v>
      </c>
      <c r="L952" s="31" t="n">
        <f aca="false">ROUND($L$1*(E952+I952-J952-K952),0)</f>
        <v>68485604816</v>
      </c>
      <c r="M952" s="31" t="n">
        <f aca="false">E952+I952-J952-K952+L952</f>
        <v>12180944716474.6</v>
      </c>
      <c r="N952" s="32" t="n">
        <f aca="false">HLOOKUP(ROUND(AVERAGE(M940:M951)/10^6,0),Assumption!$B$2:$E$3,2,1)*MAX((AVERAGE(M940:M951)-250*10^6),0)</f>
        <v>68000810234.3352</v>
      </c>
      <c r="O952" s="31" t="n">
        <f aca="false">M952+N952</f>
        <v>12248945526708.9</v>
      </c>
      <c r="P952" s="31" t="n">
        <f aca="false">IF(A952=1,SA,MAX(0,SA-M951))</f>
        <v>0</v>
      </c>
      <c r="S952" s="2" t="n">
        <v>0</v>
      </c>
      <c r="T952" s="2" t="n">
        <v>0</v>
      </c>
      <c r="U952" s="2" t="n">
        <v>0</v>
      </c>
      <c r="V952" s="33" t="n">
        <v>1</v>
      </c>
    </row>
    <row r="953" customFormat="false" ht="15.75" hidden="false" customHeight="true" outlineLevel="0" collapsed="false">
      <c r="A953" s="2" t="n">
        <v>951</v>
      </c>
      <c r="B953" s="2" t="n">
        <v>80</v>
      </c>
      <c r="C953" s="2" t="n">
        <f aca="false">A953-(B953-1)*12</f>
        <v>3</v>
      </c>
      <c r="D953" s="2" t="n">
        <f aca="false">'thong tin khach hang'!$B$4+B953-1</f>
        <v>81</v>
      </c>
      <c r="E953" s="31" t="n">
        <f aca="false">IF(A953=1,0,O952)</f>
        <v>12248945526708.9</v>
      </c>
      <c r="F953" s="2" t="n">
        <f aca="true">TP*VLOOKUP('thong tin khach hang'!$E$10,$X$2:$Z$5,3,0)*OFFSET($S953,0,VLOOKUP('thong tin khach hang'!$E$10,$X$2:$Z$5,2,0))</f>
        <v>0</v>
      </c>
      <c r="G953" s="2" t="n">
        <f aca="true">EP*VLOOKUP('thong tin khach hang'!$E$10,$X$2:$Z$5,3,0)*OFFSET($S953,0,VLOOKUP('thong tin khach hang'!$E$10,$X$2:$Z$5,2,0))</f>
        <v>0</v>
      </c>
      <c r="H953" s="2" t="n">
        <f aca="false">F953*HLOOKUP(B953,Assumption!$A$10:$G$12,2,1)+G953*HLOOKUP(B953,Assumption!$A$10:$G$12,3,1)</f>
        <v>0</v>
      </c>
      <c r="I953" s="2" t="n">
        <f aca="false">F953+G953-H953</f>
        <v>0</v>
      </c>
      <c r="J953" s="32" t="n">
        <f aca="false">VLOOKUP(D953,Assumption!$O$3:$Q$103,IF('thong tin khach hang'!$B$3="Nam",2,3),0)/12*P953</f>
        <v>0</v>
      </c>
      <c r="K953" s="2" t="n">
        <v>20000</v>
      </c>
      <c r="L953" s="31" t="n">
        <f aca="false">ROUND($L$1*(E953+I953-J953-K953),0)</f>
        <v>69257318737</v>
      </c>
      <c r="M953" s="31" t="n">
        <f aca="false">E953+I953-J953-K953+L953</f>
        <v>12318202825445.9</v>
      </c>
      <c r="N953" s="32" t="n">
        <f aca="false">HLOOKUP(ROUND(AVERAGE(M941:M952)/10^6,0),Assumption!$B$2:$E$3,2,1)*MAX((AVERAGE(M941:M952)-250*10^6),0)</f>
        <v>68767107676.8704</v>
      </c>
      <c r="O953" s="31" t="n">
        <f aca="false">M953+N953</f>
        <v>12386969933122.8</v>
      </c>
      <c r="P953" s="31" t="n">
        <f aca="false">IF(A953=1,SA,MAX(0,SA-M952))</f>
        <v>0</v>
      </c>
      <c r="S953" s="2" t="n">
        <v>0</v>
      </c>
      <c r="T953" s="2" t="n">
        <v>0</v>
      </c>
      <c r="U953" s="2" t="n">
        <v>0</v>
      </c>
      <c r="V953" s="33" t="n">
        <v>1</v>
      </c>
    </row>
    <row r="954" customFormat="false" ht="15.75" hidden="false" customHeight="true" outlineLevel="0" collapsed="false">
      <c r="A954" s="2" t="n">
        <v>952</v>
      </c>
      <c r="B954" s="2" t="n">
        <v>80</v>
      </c>
      <c r="C954" s="2" t="n">
        <f aca="false">A954-(B954-1)*12</f>
        <v>4</v>
      </c>
      <c r="D954" s="2" t="n">
        <f aca="false">'thong tin khach hang'!$B$4+B954-1</f>
        <v>81</v>
      </c>
      <c r="E954" s="31" t="n">
        <f aca="false">IF(A954=1,0,O953)</f>
        <v>12386969933122.8</v>
      </c>
      <c r="F954" s="2" t="n">
        <f aca="true">TP*VLOOKUP('thong tin khach hang'!$E$10,$X$2:$Z$5,3,0)*OFFSET($S954,0,VLOOKUP('thong tin khach hang'!$E$10,$X$2:$Z$5,2,0))</f>
        <v>0</v>
      </c>
      <c r="G954" s="2" t="n">
        <f aca="true">EP*VLOOKUP('thong tin khach hang'!$E$10,$X$2:$Z$5,3,0)*OFFSET($S954,0,VLOOKUP('thong tin khach hang'!$E$10,$X$2:$Z$5,2,0))</f>
        <v>0</v>
      </c>
      <c r="H954" s="2" t="n">
        <f aca="false">F954*HLOOKUP(B954,Assumption!$A$10:$G$12,2,1)+G954*HLOOKUP(B954,Assumption!$A$10:$G$12,3,1)</f>
        <v>0</v>
      </c>
      <c r="I954" s="2" t="n">
        <f aca="false">F954+G954-H954</f>
        <v>0</v>
      </c>
      <c r="J954" s="32" t="n">
        <f aca="false">VLOOKUP(D954,Assumption!$O$3:$Q$103,IF('thong tin khach hang'!$B$3="Nam",2,3),0)/12*P954</f>
        <v>0</v>
      </c>
      <c r="K954" s="2" t="n">
        <v>20000</v>
      </c>
      <c r="L954" s="31" t="n">
        <f aca="false">ROUND($L$1*(E954+I954-J954-K954),0)</f>
        <v>70037728798</v>
      </c>
      <c r="M954" s="31" t="n">
        <f aca="false">E954+I954-J954-K954+L954</f>
        <v>12457007641920.8</v>
      </c>
      <c r="N954" s="32" t="n">
        <f aca="false">HLOOKUP(ROUND(AVERAGE(M942:M953)/10^6,0),Assumption!$B$2:$E$3,2,1)*MAX((AVERAGE(M942:M953)-250*10^6),0)</f>
        <v>69542040073.315</v>
      </c>
      <c r="O954" s="31" t="n">
        <f aca="false">M954+N954</f>
        <v>12526549681994.1</v>
      </c>
      <c r="P954" s="31" t="n">
        <f aca="false">IF(A954=1,SA,MAX(0,SA-M953))</f>
        <v>0</v>
      </c>
      <c r="S954" s="2" t="n">
        <v>0</v>
      </c>
      <c r="T954" s="2" t="n">
        <v>0</v>
      </c>
      <c r="U954" s="2" t="n">
        <v>1</v>
      </c>
      <c r="V954" s="33" t="n">
        <v>1</v>
      </c>
    </row>
    <row r="955" customFormat="false" ht="15.75" hidden="false" customHeight="true" outlineLevel="0" collapsed="false">
      <c r="A955" s="2" t="n">
        <v>953</v>
      </c>
      <c r="B955" s="2" t="n">
        <v>80</v>
      </c>
      <c r="C955" s="2" t="n">
        <f aca="false">A955-(B955-1)*12</f>
        <v>5</v>
      </c>
      <c r="D955" s="2" t="n">
        <f aca="false">'thong tin khach hang'!$B$4+B955-1</f>
        <v>81</v>
      </c>
      <c r="E955" s="31" t="n">
        <f aca="false">IF(A955=1,0,O954)</f>
        <v>12526549681994.1</v>
      </c>
      <c r="F955" s="2" t="n">
        <f aca="true">TP*VLOOKUP('thong tin khach hang'!$E$10,$X$2:$Z$5,3,0)*OFFSET($S955,0,VLOOKUP('thong tin khach hang'!$E$10,$X$2:$Z$5,2,0))</f>
        <v>0</v>
      </c>
      <c r="G955" s="2" t="n">
        <f aca="true">EP*VLOOKUP('thong tin khach hang'!$E$10,$X$2:$Z$5,3,0)*OFFSET($S955,0,VLOOKUP('thong tin khach hang'!$E$10,$X$2:$Z$5,2,0))</f>
        <v>0</v>
      </c>
      <c r="H955" s="2" t="n">
        <f aca="false">F955*HLOOKUP(B955,Assumption!$A$10:$G$12,2,1)+G955*HLOOKUP(B955,Assumption!$A$10:$G$12,3,1)</f>
        <v>0</v>
      </c>
      <c r="I955" s="2" t="n">
        <f aca="false">F955+G955-H955</f>
        <v>0</v>
      </c>
      <c r="J955" s="32" t="n">
        <f aca="false">VLOOKUP(D955,Assumption!$O$3:$Q$103,IF('thong tin khach hang'!$B$3="Nam",2,3),0)/12*P955</f>
        <v>0</v>
      </c>
      <c r="K955" s="2" t="n">
        <v>20000</v>
      </c>
      <c r="L955" s="31" t="n">
        <f aca="false">ROUND($L$1*(E955+I955-J955-K955),0)</f>
        <v>70826932991</v>
      </c>
      <c r="M955" s="31" t="n">
        <f aca="false">E955+I955-J955-K955+L955</f>
        <v>12597376594985.1</v>
      </c>
      <c r="N955" s="32" t="n">
        <f aca="false">HLOOKUP(ROUND(AVERAGE(M943:M954)/10^6,0),Assumption!$B$2:$E$3,2,1)*MAX((AVERAGE(M943:M954)-250*10^6),0)</f>
        <v>70325704725.8723</v>
      </c>
      <c r="O955" s="31" t="n">
        <f aca="false">M955+N955</f>
        <v>12667702299711</v>
      </c>
      <c r="P955" s="31" t="n">
        <f aca="false">IF(A955=1,SA,MAX(0,SA-M954))</f>
        <v>0</v>
      </c>
      <c r="S955" s="2" t="n">
        <v>0</v>
      </c>
      <c r="T955" s="2" t="n">
        <v>0</v>
      </c>
      <c r="U955" s="2" t="n">
        <v>0</v>
      </c>
      <c r="V955" s="33" t="n">
        <v>1</v>
      </c>
    </row>
    <row r="956" customFormat="false" ht="15.75" hidden="false" customHeight="true" outlineLevel="0" collapsed="false">
      <c r="A956" s="2" t="n">
        <v>954</v>
      </c>
      <c r="B956" s="2" t="n">
        <v>80</v>
      </c>
      <c r="C956" s="2" t="n">
        <f aca="false">A956-(B956-1)*12</f>
        <v>6</v>
      </c>
      <c r="D956" s="2" t="n">
        <f aca="false">'thong tin khach hang'!$B$4+B956-1</f>
        <v>81</v>
      </c>
      <c r="E956" s="31" t="n">
        <f aca="false">IF(A956=1,0,O955)</f>
        <v>12667702299711</v>
      </c>
      <c r="F956" s="2" t="n">
        <f aca="true">TP*VLOOKUP('thong tin khach hang'!$E$10,$X$2:$Z$5,3,0)*OFFSET($S956,0,VLOOKUP('thong tin khach hang'!$E$10,$X$2:$Z$5,2,0))</f>
        <v>0</v>
      </c>
      <c r="G956" s="2" t="n">
        <f aca="true">EP*VLOOKUP('thong tin khach hang'!$E$10,$X$2:$Z$5,3,0)*OFFSET($S956,0,VLOOKUP('thong tin khach hang'!$E$10,$X$2:$Z$5,2,0))</f>
        <v>0</v>
      </c>
      <c r="H956" s="2" t="n">
        <f aca="false">F956*HLOOKUP(B956,Assumption!$A$10:$G$12,2,1)+G956*HLOOKUP(B956,Assumption!$A$10:$G$12,3,1)</f>
        <v>0</v>
      </c>
      <c r="I956" s="2" t="n">
        <f aca="false">F956+G956-H956</f>
        <v>0</v>
      </c>
      <c r="J956" s="32" t="n">
        <f aca="false">VLOOKUP(D956,Assumption!$O$3:$Q$103,IF('thong tin khach hang'!$B$3="Nam",2,3),0)/12*P956</f>
        <v>0</v>
      </c>
      <c r="K956" s="2" t="n">
        <v>20000</v>
      </c>
      <c r="L956" s="31" t="n">
        <f aca="false">ROUND($L$1*(E956+I956-J956-K956),0)</f>
        <v>71625030414</v>
      </c>
      <c r="M956" s="31" t="n">
        <f aca="false">E956+I956-J956-K956+L956</f>
        <v>12739327310125</v>
      </c>
      <c r="N956" s="32" t="n">
        <f aca="false">HLOOKUP(ROUND(AVERAGE(M944:M955)/10^6,0),Assumption!$B$2:$E$3,2,1)*MAX((AVERAGE(M944:M955)-250*10^6),0)</f>
        <v>71118200033.1856</v>
      </c>
      <c r="O956" s="31" t="n">
        <f aca="false">M956+N956</f>
        <v>12810445510158.2</v>
      </c>
      <c r="P956" s="31" t="n">
        <f aca="false">IF(A956=1,SA,MAX(0,SA-M955))</f>
        <v>0</v>
      </c>
      <c r="S956" s="2" t="n">
        <v>0</v>
      </c>
      <c r="T956" s="2" t="n">
        <v>0</v>
      </c>
      <c r="U956" s="2" t="n">
        <v>0</v>
      </c>
      <c r="V956" s="33" t="n">
        <v>1</v>
      </c>
    </row>
    <row r="957" customFormat="false" ht="15.75" hidden="false" customHeight="true" outlineLevel="0" collapsed="false">
      <c r="A957" s="2" t="n">
        <v>955</v>
      </c>
      <c r="B957" s="2" t="n">
        <v>80</v>
      </c>
      <c r="C957" s="2" t="n">
        <f aca="false">A957-(B957-1)*12</f>
        <v>7</v>
      </c>
      <c r="D957" s="2" t="n">
        <f aca="false">'thong tin khach hang'!$B$4+B957-1</f>
        <v>81</v>
      </c>
      <c r="E957" s="31" t="n">
        <f aca="false">IF(A957=1,0,O956)</f>
        <v>12810445510158.2</v>
      </c>
      <c r="F957" s="2" t="n">
        <f aca="true">TP*VLOOKUP('thong tin khach hang'!$E$10,$X$2:$Z$5,3,0)*OFFSET($S957,0,VLOOKUP('thong tin khach hang'!$E$10,$X$2:$Z$5,2,0))</f>
        <v>0</v>
      </c>
      <c r="G957" s="2" t="n">
        <f aca="true">EP*VLOOKUP('thong tin khach hang'!$E$10,$X$2:$Z$5,3,0)*OFFSET($S957,0,VLOOKUP('thong tin khach hang'!$E$10,$X$2:$Z$5,2,0))</f>
        <v>0</v>
      </c>
      <c r="H957" s="2" t="n">
        <f aca="false">F957*HLOOKUP(B957,Assumption!$A$10:$G$12,2,1)+G957*HLOOKUP(B957,Assumption!$A$10:$G$12,3,1)</f>
        <v>0</v>
      </c>
      <c r="I957" s="2" t="n">
        <f aca="false">F957+G957-H957</f>
        <v>0</v>
      </c>
      <c r="J957" s="32" t="n">
        <f aca="false">VLOOKUP(D957,Assumption!$O$3:$Q$103,IF('thong tin khach hang'!$B$3="Nam",2,3),0)/12*P957</f>
        <v>0</v>
      </c>
      <c r="K957" s="2" t="n">
        <v>20000</v>
      </c>
      <c r="L957" s="31" t="n">
        <f aca="false">ROUND($L$1*(E957+I957-J957-K957),0)</f>
        <v>72432121279</v>
      </c>
      <c r="M957" s="31" t="n">
        <f aca="false">E957+I957-J957-K957+L957</f>
        <v>12882877611437.2</v>
      </c>
      <c r="N957" s="32" t="n">
        <f aca="false">HLOOKUP(ROUND(AVERAGE(M945:M956)/10^6,0),Assumption!$B$2:$E$3,2,1)*MAX((AVERAGE(M945:M956)-250*10^6),0)</f>
        <v>71919625502.6951</v>
      </c>
      <c r="O957" s="31" t="n">
        <f aca="false">M957+N957</f>
        <v>12954797236939.9</v>
      </c>
      <c r="P957" s="31" t="n">
        <f aca="false">IF(A957=1,SA,MAX(0,SA-M956))</f>
        <v>0</v>
      </c>
      <c r="S957" s="2" t="n">
        <v>0</v>
      </c>
      <c r="T957" s="2" t="n">
        <v>1</v>
      </c>
      <c r="U957" s="2" t="n">
        <v>1</v>
      </c>
      <c r="V957" s="33" t="n">
        <v>1</v>
      </c>
    </row>
    <row r="958" customFormat="false" ht="15.75" hidden="false" customHeight="true" outlineLevel="0" collapsed="false">
      <c r="A958" s="2" t="n">
        <v>956</v>
      </c>
      <c r="B958" s="2" t="n">
        <v>80</v>
      </c>
      <c r="C958" s="2" t="n">
        <f aca="false">A958-(B958-1)*12</f>
        <v>8</v>
      </c>
      <c r="D958" s="2" t="n">
        <f aca="false">'thong tin khach hang'!$B$4+B958-1</f>
        <v>81</v>
      </c>
      <c r="E958" s="31" t="n">
        <f aca="false">IF(A958=1,0,O957)</f>
        <v>12954797236939.9</v>
      </c>
      <c r="F958" s="2" t="n">
        <f aca="true">TP*VLOOKUP('thong tin khach hang'!$E$10,$X$2:$Z$5,3,0)*OFFSET($S958,0,VLOOKUP('thong tin khach hang'!$E$10,$X$2:$Z$5,2,0))</f>
        <v>0</v>
      </c>
      <c r="G958" s="2" t="n">
        <f aca="true">EP*VLOOKUP('thong tin khach hang'!$E$10,$X$2:$Z$5,3,0)*OFFSET($S958,0,VLOOKUP('thong tin khach hang'!$E$10,$X$2:$Z$5,2,0))</f>
        <v>0</v>
      </c>
      <c r="H958" s="2" t="n">
        <f aca="false">F958*HLOOKUP(B958,Assumption!$A$10:$G$12,2,1)+G958*HLOOKUP(B958,Assumption!$A$10:$G$12,3,1)</f>
        <v>0</v>
      </c>
      <c r="I958" s="2" t="n">
        <f aca="false">F958+G958-H958</f>
        <v>0</v>
      </c>
      <c r="J958" s="32" t="n">
        <f aca="false">VLOOKUP(D958,Assumption!$O$3:$Q$103,IF('thong tin khach hang'!$B$3="Nam",2,3),0)/12*P958</f>
        <v>0</v>
      </c>
      <c r="K958" s="2" t="n">
        <v>20000</v>
      </c>
      <c r="L958" s="31" t="n">
        <f aca="false">ROUND($L$1*(E958+I958-J958-K958),0)</f>
        <v>73248306929</v>
      </c>
      <c r="M958" s="31" t="n">
        <f aca="false">E958+I958-J958-K958+L958</f>
        <v>13028045523868.9</v>
      </c>
      <c r="N958" s="32" t="n">
        <f aca="false">HLOOKUP(ROUND(AVERAGE(M946:M957)/10^6,0),Assumption!$B$2:$E$3,2,1)*MAX((AVERAGE(M946:M957)-250*10^6),0)</f>
        <v>72730081763.1315</v>
      </c>
      <c r="O958" s="31" t="n">
        <f aca="false">M958+N958</f>
        <v>13100775605632</v>
      </c>
      <c r="P958" s="31" t="n">
        <f aca="false">IF(A958=1,SA,MAX(0,SA-M957))</f>
        <v>0</v>
      </c>
      <c r="S958" s="2" t="n">
        <v>0</v>
      </c>
      <c r="T958" s="2" t="n">
        <v>0</v>
      </c>
      <c r="U958" s="2" t="n">
        <v>0</v>
      </c>
      <c r="V958" s="33" t="n">
        <v>1</v>
      </c>
    </row>
    <row r="959" customFormat="false" ht="15.75" hidden="false" customHeight="true" outlineLevel="0" collapsed="false">
      <c r="A959" s="2" t="n">
        <v>957</v>
      </c>
      <c r="B959" s="2" t="n">
        <v>80</v>
      </c>
      <c r="C959" s="2" t="n">
        <f aca="false">A959-(B959-1)*12</f>
        <v>9</v>
      </c>
      <c r="D959" s="2" t="n">
        <f aca="false">'thong tin khach hang'!$B$4+B959-1</f>
        <v>81</v>
      </c>
      <c r="E959" s="31" t="n">
        <f aca="false">IF(A959=1,0,O958)</f>
        <v>13100775605632</v>
      </c>
      <c r="F959" s="2" t="n">
        <f aca="true">TP*VLOOKUP('thong tin khach hang'!$E$10,$X$2:$Z$5,3,0)*OFFSET($S959,0,VLOOKUP('thong tin khach hang'!$E$10,$X$2:$Z$5,2,0))</f>
        <v>0</v>
      </c>
      <c r="G959" s="2" t="n">
        <f aca="true">EP*VLOOKUP('thong tin khach hang'!$E$10,$X$2:$Z$5,3,0)*OFFSET($S959,0,VLOOKUP('thong tin khach hang'!$E$10,$X$2:$Z$5,2,0))</f>
        <v>0</v>
      </c>
      <c r="H959" s="2" t="n">
        <f aca="false">F959*HLOOKUP(B959,Assumption!$A$10:$G$12,2,1)+G959*HLOOKUP(B959,Assumption!$A$10:$G$12,3,1)</f>
        <v>0</v>
      </c>
      <c r="I959" s="2" t="n">
        <f aca="false">F959+G959-H959</f>
        <v>0</v>
      </c>
      <c r="J959" s="32" t="n">
        <f aca="false">VLOOKUP(D959,Assumption!$O$3:$Q$103,IF('thong tin khach hang'!$B$3="Nam",2,3),0)/12*P959</f>
        <v>0</v>
      </c>
      <c r="K959" s="2" t="n">
        <v>20000</v>
      </c>
      <c r="L959" s="31" t="n">
        <f aca="false">ROUND($L$1*(E959+I959-J959-K959),0)</f>
        <v>74073689849</v>
      </c>
      <c r="M959" s="31" t="n">
        <f aca="false">E959+I959-J959-K959+L959</f>
        <v>13174849275481</v>
      </c>
      <c r="N959" s="32" t="n">
        <f aca="false">HLOOKUP(ROUND(AVERAGE(M947:M958)/10^6,0),Assumption!$B$2:$E$3,2,1)*MAX((AVERAGE(M947:M958)-250*10^6),0)</f>
        <v>73549670577.1514</v>
      </c>
      <c r="O959" s="31" t="n">
        <f aca="false">M959+N959</f>
        <v>13248398946058.2</v>
      </c>
      <c r="P959" s="31" t="n">
        <f aca="false">IF(A959=1,SA,MAX(0,SA-M958))</f>
        <v>0</v>
      </c>
      <c r="S959" s="2" t="n">
        <v>0</v>
      </c>
      <c r="T959" s="2" t="n">
        <v>0</v>
      </c>
      <c r="U959" s="2" t="n">
        <v>0</v>
      </c>
      <c r="V959" s="33" t="n">
        <v>1</v>
      </c>
    </row>
    <row r="960" customFormat="false" ht="15.75" hidden="false" customHeight="true" outlineLevel="0" collapsed="false">
      <c r="A960" s="2" t="n">
        <v>958</v>
      </c>
      <c r="B960" s="2" t="n">
        <v>80</v>
      </c>
      <c r="C960" s="2" t="n">
        <f aca="false">A960-(B960-1)*12</f>
        <v>10</v>
      </c>
      <c r="D960" s="2" t="n">
        <f aca="false">'thong tin khach hang'!$B$4+B960-1</f>
        <v>81</v>
      </c>
      <c r="E960" s="31" t="n">
        <f aca="false">IF(A960=1,0,O959)</f>
        <v>13248398946058.2</v>
      </c>
      <c r="F960" s="2" t="n">
        <f aca="true">TP*VLOOKUP('thong tin khach hang'!$E$10,$X$2:$Z$5,3,0)*OFFSET($S960,0,VLOOKUP('thong tin khach hang'!$E$10,$X$2:$Z$5,2,0))</f>
        <v>0</v>
      </c>
      <c r="G960" s="2" t="n">
        <f aca="true">EP*VLOOKUP('thong tin khach hang'!$E$10,$X$2:$Z$5,3,0)*OFFSET($S960,0,VLOOKUP('thong tin khach hang'!$E$10,$X$2:$Z$5,2,0))</f>
        <v>0</v>
      </c>
      <c r="H960" s="2" t="n">
        <f aca="false">F960*HLOOKUP(B960,Assumption!$A$10:$G$12,2,1)+G960*HLOOKUP(B960,Assumption!$A$10:$G$12,3,1)</f>
        <v>0</v>
      </c>
      <c r="I960" s="2" t="n">
        <f aca="false">F960+G960-H960</f>
        <v>0</v>
      </c>
      <c r="J960" s="32" t="n">
        <f aca="false">VLOOKUP(D960,Assumption!$O$3:$Q$103,IF('thong tin khach hang'!$B$3="Nam",2,3),0)/12*P960</f>
        <v>0</v>
      </c>
      <c r="K960" s="2" t="n">
        <v>20000</v>
      </c>
      <c r="L960" s="31" t="n">
        <f aca="false">ROUND($L$1*(E960+I960-J960-K960),0)</f>
        <v>74908373678</v>
      </c>
      <c r="M960" s="31" t="n">
        <f aca="false">E960+I960-J960-K960+L960</f>
        <v>13323307299736.2</v>
      </c>
      <c r="N960" s="32" t="n">
        <f aca="false">HLOOKUP(ROUND(AVERAGE(M948:M959)/10^6,0),Assumption!$B$2:$E$3,2,1)*MAX((AVERAGE(M948:M959)-250*10^6),0)</f>
        <v>74378494854.1148</v>
      </c>
      <c r="O960" s="31" t="n">
        <f aca="false">M960+N960</f>
        <v>13397685794590.3</v>
      </c>
      <c r="P960" s="31" t="n">
        <f aca="false">IF(A960=1,SA,MAX(0,SA-M959))</f>
        <v>0</v>
      </c>
      <c r="S960" s="2" t="n">
        <v>0</v>
      </c>
      <c r="T960" s="2" t="n">
        <v>0</v>
      </c>
      <c r="U960" s="2" t="n">
        <v>1</v>
      </c>
      <c r="V960" s="33" t="n">
        <v>1</v>
      </c>
    </row>
    <row r="961" customFormat="false" ht="15.75" hidden="false" customHeight="true" outlineLevel="0" collapsed="false">
      <c r="A961" s="2" t="n">
        <v>959</v>
      </c>
      <c r="B961" s="2" t="n">
        <v>80</v>
      </c>
      <c r="C961" s="2" t="n">
        <f aca="false">A961-(B961-1)*12</f>
        <v>11</v>
      </c>
      <c r="D961" s="2" t="n">
        <f aca="false">'thong tin khach hang'!$B$4+B961-1</f>
        <v>81</v>
      </c>
      <c r="E961" s="31" t="n">
        <f aca="false">IF(A961=1,0,O960)</f>
        <v>13397685794590.3</v>
      </c>
      <c r="F961" s="2" t="n">
        <f aca="true">TP*VLOOKUP('thong tin khach hang'!$E$10,$X$2:$Z$5,3,0)*OFFSET($S961,0,VLOOKUP('thong tin khach hang'!$E$10,$X$2:$Z$5,2,0))</f>
        <v>0</v>
      </c>
      <c r="G961" s="2" t="n">
        <f aca="true">EP*VLOOKUP('thong tin khach hang'!$E$10,$X$2:$Z$5,3,0)*OFFSET($S961,0,VLOOKUP('thong tin khach hang'!$E$10,$X$2:$Z$5,2,0))</f>
        <v>0</v>
      </c>
      <c r="H961" s="2" t="n">
        <f aca="false">F961*HLOOKUP(B961,Assumption!$A$10:$G$12,2,1)+G961*HLOOKUP(B961,Assumption!$A$10:$G$12,3,1)</f>
        <v>0</v>
      </c>
      <c r="I961" s="2" t="n">
        <f aca="false">F961+G961-H961</f>
        <v>0</v>
      </c>
      <c r="J961" s="32" t="n">
        <f aca="false">VLOOKUP(D961,Assumption!$O$3:$Q$103,IF('thong tin khach hang'!$B$3="Nam",2,3),0)/12*P961</f>
        <v>0</v>
      </c>
      <c r="K961" s="2" t="n">
        <v>20000</v>
      </c>
      <c r="L961" s="31" t="n">
        <f aca="false">ROUND($L$1*(E961+I961-J961-K961),0)</f>
        <v>75752463224</v>
      </c>
      <c r="M961" s="31" t="n">
        <f aca="false">E961+I961-J961-K961+L961</f>
        <v>13473438237814.3</v>
      </c>
      <c r="N961" s="32" t="n">
        <f aca="false">HLOOKUP(ROUND(AVERAGE(M949:M960)/10^6,0),Assumption!$B$2:$E$3,2,1)*MAX((AVERAGE(M949:M960)-250*10^6),0)</f>
        <v>75216658663.0063</v>
      </c>
      <c r="O961" s="31" t="n">
        <f aca="false">M961+N961</f>
        <v>13548654896477.3</v>
      </c>
      <c r="P961" s="31" t="n">
        <f aca="false">IF(A961=1,SA,MAX(0,SA-M960))</f>
        <v>0</v>
      </c>
      <c r="S961" s="2" t="n">
        <v>0</v>
      </c>
      <c r="T961" s="2" t="n">
        <v>0</v>
      </c>
      <c r="U961" s="2" t="n">
        <v>0</v>
      </c>
      <c r="V961" s="33" t="n">
        <v>1</v>
      </c>
    </row>
    <row r="962" customFormat="false" ht="15.75" hidden="false" customHeight="true" outlineLevel="0" collapsed="false">
      <c r="A962" s="2" t="n">
        <v>960</v>
      </c>
      <c r="B962" s="2" t="n">
        <v>80</v>
      </c>
      <c r="C962" s="2" t="n">
        <f aca="false">A962-(B962-1)*12</f>
        <v>12</v>
      </c>
      <c r="D962" s="2" t="n">
        <f aca="false">'thong tin khach hang'!$B$4+B962-1</f>
        <v>81</v>
      </c>
      <c r="E962" s="31" t="n">
        <f aca="false">IF(A962=1,0,O961)</f>
        <v>13548654896477.3</v>
      </c>
      <c r="F962" s="2" t="n">
        <f aca="true">TP*VLOOKUP('thong tin khach hang'!$E$10,$X$2:$Z$5,3,0)*OFFSET($S962,0,VLOOKUP('thong tin khach hang'!$E$10,$X$2:$Z$5,2,0))</f>
        <v>0</v>
      </c>
      <c r="G962" s="2" t="n">
        <f aca="true">EP*VLOOKUP('thong tin khach hang'!$E$10,$X$2:$Z$5,3,0)*OFFSET($S962,0,VLOOKUP('thong tin khach hang'!$E$10,$X$2:$Z$5,2,0))</f>
        <v>0</v>
      </c>
      <c r="H962" s="2" t="n">
        <f aca="false">F962*HLOOKUP(B962,Assumption!$A$10:$G$12,2,1)+G962*HLOOKUP(B962,Assumption!$A$10:$G$12,3,1)</f>
        <v>0</v>
      </c>
      <c r="I962" s="2" t="n">
        <f aca="false">F962+G962-H962</f>
        <v>0</v>
      </c>
      <c r="J962" s="32" t="n">
        <f aca="false">VLOOKUP(D962,Assumption!$O$3:$Q$103,IF('thong tin khach hang'!$B$3="Nam",2,3),0)/12*P962</f>
        <v>0</v>
      </c>
      <c r="K962" s="2" t="n">
        <v>20000</v>
      </c>
      <c r="L962" s="31" t="n">
        <f aca="false">ROUND($L$1*(E962+I962-J962-K962),0)</f>
        <v>76606064475</v>
      </c>
      <c r="M962" s="31" t="n">
        <f aca="false">E962+I962-J962-K962+L962</f>
        <v>13625260940952.3</v>
      </c>
      <c r="N962" s="32" t="n">
        <f aca="false">HLOOKUP(ROUND(AVERAGE(M950:M961)/10^6,0),Assumption!$B$2:$E$3,2,1)*MAX((AVERAGE(M950:M961)-250*10^6),0)</f>
        <v>76064267245.5022</v>
      </c>
      <c r="O962" s="31" t="n">
        <f aca="false">M962+N962</f>
        <v>13701325208197.8</v>
      </c>
      <c r="P962" s="31" t="n">
        <f aca="false">IF(A962=1,SA,MAX(0,SA-M961))</f>
        <v>0</v>
      </c>
      <c r="S962" s="2" t="n">
        <v>0</v>
      </c>
      <c r="T962" s="2" t="n">
        <v>0</v>
      </c>
      <c r="U962" s="2" t="n">
        <v>0</v>
      </c>
      <c r="V962" s="33" t="n">
        <v>1</v>
      </c>
    </row>
    <row r="963" customFormat="false" ht="15.75" hidden="false" customHeight="true" outlineLevel="0" collapsed="false">
      <c r="A963" s="2" t="n">
        <v>961</v>
      </c>
      <c r="B963" s="2" t="n">
        <v>81</v>
      </c>
      <c r="C963" s="2" t="n">
        <f aca="false">A963-(B963-1)*12</f>
        <v>1</v>
      </c>
      <c r="D963" s="2" t="n">
        <f aca="false">'thong tin khach hang'!$B$4+B963-1</f>
        <v>82</v>
      </c>
      <c r="E963" s="31" t="n">
        <f aca="false">IF(A963=1,0,O962)</f>
        <v>13701325208197.8</v>
      </c>
      <c r="F963" s="2" t="n">
        <f aca="true">TP*VLOOKUP('thong tin khach hang'!$E$10,$X$2:$Z$5,3,0)*OFFSET($S963,0,VLOOKUP('thong tin khach hang'!$E$10,$X$2:$Z$5,2,0))</f>
        <v>30000000</v>
      </c>
      <c r="G963" s="2" t="n">
        <f aca="true">EP*VLOOKUP('thong tin khach hang'!$E$10,$X$2:$Z$5,3,0)*OFFSET($S963,0,VLOOKUP('thong tin khach hang'!$E$10,$X$2:$Z$5,2,0))</f>
        <v>30000000</v>
      </c>
      <c r="H963" s="2" t="n">
        <f aca="false">F963*HLOOKUP(B963,Assumption!$A$10:$G$12,2,1)+G963*HLOOKUP(B963,Assumption!$A$10:$G$12,3,1)</f>
        <v>1500000</v>
      </c>
      <c r="I963" s="2" t="n">
        <f aca="false">F963+G963-H963</f>
        <v>58500000</v>
      </c>
      <c r="J963" s="32" t="n">
        <f aca="false">VLOOKUP(D963,Assumption!$O$3:$Q$103,IF('thong tin khach hang'!$B$3="Nam",2,3),0)/12*P963</f>
        <v>0</v>
      </c>
      <c r="K963" s="2" t="n">
        <v>20000</v>
      </c>
      <c r="L963" s="31" t="n">
        <f aca="false">ROUND($L$1*(E963+I963-J963-K963),0)</f>
        <v>77469615382</v>
      </c>
      <c r="M963" s="31" t="n">
        <f aca="false">E963+I963-J963-K963+L963</f>
        <v>13778853303579.8</v>
      </c>
      <c r="N963" s="32" t="n">
        <f aca="false">HLOOKUP(ROUND(AVERAGE(M951:M962)/10^6,0),Assumption!$B$2:$E$3,2,1)*MAX((AVERAGE(M951:M962)-250*10^6),0)</f>
        <v>76921427029.186</v>
      </c>
      <c r="O963" s="31" t="n">
        <f aca="false">M963+N963</f>
        <v>13855774730609</v>
      </c>
      <c r="P963" s="31" t="n">
        <f aca="false">IF(A963=1,SA,MAX(0,SA-M962))</f>
        <v>0</v>
      </c>
      <c r="S963" s="2" t="n">
        <v>1</v>
      </c>
      <c r="T963" s="2" t="n">
        <v>1</v>
      </c>
      <c r="U963" s="2" t="n">
        <v>1</v>
      </c>
      <c r="V963" s="33" t="n">
        <v>1</v>
      </c>
    </row>
    <row r="964" customFormat="false" ht="15.75" hidden="false" customHeight="true" outlineLevel="0" collapsed="false">
      <c r="A964" s="2" t="n">
        <v>962</v>
      </c>
      <c r="B964" s="2" t="n">
        <v>81</v>
      </c>
      <c r="C964" s="2" t="n">
        <f aca="false">A964-(B964-1)*12</f>
        <v>2</v>
      </c>
      <c r="D964" s="2" t="n">
        <f aca="false">'thong tin khach hang'!$B$4+B964-1</f>
        <v>82</v>
      </c>
      <c r="E964" s="31" t="n">
        <f aca="false">IF(A964=1,0,O963)</f>
        <v>13855774730609</v>
      </c>
      <c r="F964" s="2" t="n">
        <f aca="true">TP*VLOOKUP('thong tin khach hang'!$E$10,$X$2:$Z$5,3,0)*OFFSET($S964,0,VLOOKUP('thong tin khach hang'!$E$10,$X$2:$Z$5,2,0))</f>
        <v>0</v>
      </c>
      <c r="G964" s="2" t="n">
        <f aca="true">EP*VLOOKUP('thong tin khach hang'!$E$10,$X$2:$Z$5,3,0)*OFFSET($S964,0,VLOOKUP('thong tin khach hang'!$E$10,$X$2:$Z$5,2,0))</f>
        <v>0</v>
      </c>
      <c r="H964" s="2" t="n">
        <f aca="false">F964*HLOOKUP(B964,Assumption!$A$10:$G$12,2,1)+G964*HLOOKUP(B964,Assumption!$A$10:$G$12,3,1)</f>
        <v>0</v>
      </c>
      <c r="I964" s="2" t="n">
        <f aca="false">F964+G964-H964</f>
        <v>0</v>
      </c>
      <c r="J964" s="32" t="n">
        <f aca="false">VLOOKUP(D964,Assumption!$O$3:$Q$103,IF('thong tin khach hang'!$B$3="Nam",2,3),0)/12*P964</f>
        <v>0</v>
      </c>
      <c r="K964" s="2" t="n">
        <v>20000</v>
      </c>
      <c r="L964" s="31" t="n">
        <f aca="false">ROUND($L$1*(E964+I964-J964-K964),0)</f>
        <v>78342564669</v>
      </c>
      <c r="M964" s="31" t="n">
        <f aca="false">E964+I964-J964-K964+L964</f>
        <v>13934117275278</v>
      </c>
      <c r="N964" s="32" t="n">
        <f aca="false">HLOOKUP(ROUND(AVERAGE(M952:M963)/10^6,0),Assumption!$B$2:$E$3,2,1)*MAX((AVERAGE(M952:M963)-250*10^6),0)</f>
        <v>77788245640.9105</v>
      </c>
      <c r="O964" s="31" t="n">
        <f aca="false">M964+N964</f>
        <v>14011905520918.9</v>
      </c>
      <c r="P964" s="31" t="n">
        <f aca="false">IF(A964=1,SA,MAX(0,SA-M963))</f>
        <v>0</v>
      </c>
      <c r="S964" s="2" t="n">
        <v>0</v>
      </c>
      <c r="T964" s="2" t="n">
        <v>0</v>
      </c>
      <c r="U964" s="2" t="n">
        <v>0</v>
      </c>
      <c r="V964" s="33" t="n">
        <v>1</v>
      </c>
    </row>
    <row r="965" customFormat="false" ht="15.75" hidden="false" customHeight="true" outlineLevel="0" collapsed="false">
      <c r="A965" s="2" t="n">
        <v>963</v>
      </c>
      <c r="B965" s="2" t="n">
        <v>81</v>
      </c>
      <c r="C965" s="2" t="n">
        <f aca="false">A965-(B965-1)*12</f>
        <v>3</v>
      </c>
      <c r="D965" s="2" t="n">
        <f aca="false">'thong tin khach hang'!$B$4+B965-1</f>
        <v>82</v>
      </c>
      <c r="E965" s="31" t="n">
        <f aca="false">IF(A965=1,0,O964)</f>
        <v>14011905520918.9</v>
      </c>
      <c r="F965" s="2" t="n">
        <f aca="true">TP*VLOOKUP('thong tin khach hang'!$E$10,$X$2:$Z$5,3,0)*OFFSET($S965,0,VLOOKUP('thong tin khach hang'!$E$10,$X$2:$Z$5,2,0))</f>
        <v>0</v>
      </c>
      <c r="G965" s="2" t="n">
        <f aca="true">EP*VLOOKUP('thong tin khach hang'!$E$10,$X$2:$Z$5,3,0)*OFFSET($S965,0,VLOOKUP('thong tin khach hang'!$E$10,$X$2:$Z$5,2,0))</f>
        <v>0</v>
      </c>
      <c r="H965" s="2" t="n">
        <f aca="false">F965*HLOOKUP(B965,Assumption!$A$10:$G$12,2,1)+G965*HLOOKUP(B965,Assumption!$A$10:$G$12,3,1)</f>
        <v>0</v>
      </c>
      <c r="I965" s="2" t="n">
        <f aca="false">F965+G965-H965</f>
        <v>0</v>
      </c>
      <c r="J965" s="32" t="n">
        <f aca="false">VLOOKUP(D965,Assumption!$O$3:$Q$103,IF('thong tin khach hang'!$B$3="Nam",2,3),0)/12*P965</f>
        <v>0</v>
      </c>
      <c r="K965" s="2" t="n">
        <v>20000</v>
      </c>
      <c r="L965" s="31" t="n">
        <f aca="false">ROUND($L$1*(E965+I965-J965-K965),0)</f>
        <v>79225350857</v>
      </c>
      <c r="M965" s="31" t="n">
        <f aca="false">E965+I965-J965-K965+L965</f>
        <v>14091130851775.9</v>
      </c>
      <c r="N965" s="32" t="n">
        <f aca="false">HLOOKUP(ROUND(AVERAGE(M953:M964)/10^6,0),Assumption!$B$2:$E$3,2,1)*MAX((AVERAGE(M953:M964)-250*10^6),0)</f>
        <v>78664831920.3122</v>
      </c>
      <c r="O965" s="31" t="n">
        <f aca="false">M965+N965</f>
        <v>14169795683696.2</v>
      </c>
      <c r="P965" s="31" t="n">
        <f aca="false">IF(A965=1,SA,MAX(0,SA-M964))</f>
        <v>0</v>
      </c>
      <c r="S965" s="2" t="n">
        <v>0</v>
      </c>
      <c r="T965" s="2" t="n">
        <v>0</v>
      </c>
      <c r="U965" s="2" t="n">
        <v>0</v>
      </c>
      <c r="V965" s="33" t="n">
        <v>1</v>
      </c>
    </row>
    <row r="966" customFormat="false" ht="15.75" hidden="false" customHeight="true" outlineLevel="0" collapsed="false">
      <c r="A966" s="2" t="n">
        <v>964</v>
      </c>
      <c r="B966" s="2" t="n">
        <v>81</v>
      </c>
      <c r="C966" s="2" t="n">
        <f aca="false">A966-(B966-1)*12</f>
        <v>4</v>
      </c>
      <c r="D966" s="2" t="n">
        <f aca="false">'thong tin khach hang'!$B$4+B966-1</f>
        <v>82</v>
      </c>
      <c r="E966" s="31" t="n">
        <f aca="false">IF(A966=1,0,O965)</f>
        <v>14169795683696.2</v>
      </c>
      <c r="F966" s="2" t="n">
        <f aca="true">TP*VLOOKUP('thong tin khach hang'!$E$10,$X$2:$Z$5,3,0)*OFFSET($S966,0,VLOOKUP('thong tin khach hang'!$E$10,$X$2:$Z$5,2,0))</f>
        <v>0</v>
      </c>
      <c r="G966" s="2" t="n">
        <f aca="true">EP*VLOOKUP('thong tin khach hang'!$E$10,$X$2:$Z$5,3,0)*OFFSET($S966,0,VLOOKUP('thong tin khach hang'!$E$10,$X$2:$Z$5,2,0))</f>
        <v>0</v>
      </c>
      <c r="H966" s="2" t="n">
        <f aca="false">F966*HLOOKUP(B966,Assumption!$A$10:$G$12,2,1)+G966*HLOOKUP(B966,Assumption!$A$10:$G$12,3,1)</f>
        <v>0</v>
      </c>
      <c r="I966" s="2" t="n">
        <f aca="false">F966+G966-H966</f>
        <v>0</v>
      </c>
      <c r="J966" s="32" t="n">
        <f aca="false">VLOOKUP(D966,Assumption!$O$3:$Q$103,IF('thong tin khach hang'!$B$3="Nam",2,3),0)/12*P966</f>
        <v>0</v>
      </c>
      <c r="K966" s="2" t="n">
        <v>20000</v>
      </c>
      <c r="L966" s="31" t="n">
        <f aca="false">ROUND($L$1*(E966+I966-J966-K966),0)</f>
        <v>80118084792</v>
      </c>
      <c r="M966" s="31" t="n">
        <f aca="false">E966+I966-J966-K966+L966</f>
        <v>14249913748488.2</v>
      </c>
      <c r="N966" s="32" t="n">
        <f aca="false">HLOOKUP(ROUND(AVERAGE(M954:M965)/10^6,0),Assumption!$B$2:$E$3,2,1)*MAX((AVERAGE(M954:M965)-250*10^6),0)</f>
        <v>79551295933.4771</v>
      </c>
      <c r="O966" s="31" t="n">
        <f aca="false">M966+N966</f>
        <v>14329465044421.7</v>
      </c>
      <c r="P966" s="31" t="n">
        <f aca="false">IF(A966=1,SA,MAX(0,SA-M965))</f>
        <v>0</v>
      </c>
      <c r="S966" s="2" t="n">
        <v>0</v>
      </c>
      <c r="T966" s="2" t="n">
        <v>0</v>
      </c>
      <c r="U966" s="2" t="n">
        <v>1</v>
      </c>
      <c r="V966" s="33" t="n">
        <v>1</v>
      </c>
    </row>
    <row r="967" customFormat="false" ht="15.75" hidden="false" customHeight="true" outlineLevel="0" collapsed="false">
      <c r="A967" s="2" t="n">
        <v>965</v>
      </c>
      <c r="B967" s="2" t="n">
        <v>81</v>
      </c>
      <c r="C967" s="2" t="n">
        <f aca="false">A967-(B967-1)*12</f>
        <v>5</v>
      </c>
      <c r="D967" s="2" t="n">
        <f aca="false">'thong tin khach hang'!$B$4+B967-1</f>
        <v>82</v>
      </c>
      <c r="E967" s="31" t="n">
        <f aca="false">IF(A967=1,0,O966)</f>
        <v>14329465044421.7</v>
      </c>
      <c r="F967" s="2" t="n">
        <f aca="true">TP*VLOOKUP('thong tin khach hang'!$E$10,$X$2:$Z$5,3,0)*OFFSET($S967,0,VLOOKUP('thong tin khach hang'!$E$10,$X$2:$Z$5,2,0))</f>
        <v>0</v>
      </c>
      <c r="G967" s="2" t="n">
        <f aca="true">EP*VLOOKUP('thong tin khach hang'!$E$10,$X$2:$Z$5,3,0)*OFFSET($S967,0,VLOOKUP('thong tin khach hang'!$E$10,$X$2:$Z$5,2,0))</f>
        <v>0</v>
      </c>
      <c r="H967" s="2" t="n">
        <f aca="false">F967*HLOOKUP(B967,Assumption!$A$10:$G$12,2,1)+G967*HLOOKUP(B967,Assumption!$A$10:$G$12,3,1)</f>
        <v>0</v>
      </c>
      <c r="I967" s="2" t="n">
        <f aca="false">F967+G967-H967</f>
        <v>0</v>
      </c>
      <c r="J967" s="32" t="n">
        <f aca="false">VLOOKUP(D967,Assumption!$O$3:$Q$103,IF('thong tin khach hang'!$B$3="Nam",2,3),0)/12*P967</f>
        <v>0</v>
      </c>
      <c r="K967" s="2" t="n">
        <v>20000</v>
      </c>
      <c r="L967" s="31" t="n">
        <f aca="false">ROUND($L$1*(E967+I967-J967-K967),0)</f>
        <v>81020878572</v>
      </c>
      <c r="M967" s="31" t="n">
        <f aca="false">E967+I967-J967-K967+L967</f>
        <v>14410485902993.7</v>
      </c>
      <c r="N967" s="32" t="n">
        <f aca="false">HLOOKUP(ROUND(AVERAGE(M955:M966)/10^6,0),Assumption!$B$2:$E$3,2,1)*MAX((AVERAGE(M955:M966)-250*10^6),0)</f>
        <v>80447748986.7608</v>
      </c>
      <c r="O967" s="31" t="n">
        <f aca="false">M967+N967</f>
        <v>14490933651980.4</v>
      </c>
      <c r="P967" s="31" t="n">
        <f aca="false">IF(A967=1,SA,MAX(0,SA-M966))</f>
        <v>0</v>
      </c>
      <c r="S967" s="2" t="n">
        <v>0</v>
      </c>
      <c r="T967" s="2" t="n">
        <v>0</v>
      </c>
      <c r="U967" s="2" t="n">
        <v>0</v>
      </c>
      <c r="V967" s="33" t="n">
        <v>1</v>
      </c>
    </row>
    <row r="968" customFormat="false" ht="15.75" hidden="false" customHeight="true" outlineLevel="0" collapsed="false">
      <c r="A968" s="2" t="n">
        <v>966</v>
      </c>
      <c r="B968" s="2" t="n">
        <v>81</v>
      </c>
      <c r="C968" s="2" t="n">
        <f aca="false">A968-(B968-1)*12</f>
        <v>6</v>
      </c>
      <c r="D968" s="2" t="n">
        <f aca="false">'thong tin khach hang'!$B$4+B968-1</f>
        <v>82</v>
      </c>
      <c r="E968" s="31" t="n">
        <f aca="false">IF(A968=1,0,O967)</f>
        <v>14490933651980.4</v>
      </c>
      <c r="F968" s="2" t="n">
        <f aca="true">TP*VLOOKUP('thong tin khach hang'!$E$10,$X$2:$Z$5,3,0)*OFFSET($S968,0,VLOOKUP('thong tin khach hang'!$E$10,$X$2:$Z$5,2,0))</f>
        <v>0</v>
      </c>
      <c r="G968" s="2" t="n">
        <f aca="true">EP*VLOOKUP('thong tin khach hang'!$E$10,$X$2:$Z$5,3,0)*OFFSET($S968,0,VLOOKUP('thong tin khach hang'!$E$10,$X$2:$Z$5,2,0))</f>
        <v>0</v>
      </c>
      <c r="H968" s="2" t="n">
        <f aca="false">F968*HLOOKUP(B968,Assumption!$A$10:$G$12,2,1)+G968*HLOOKUP(B968,Assumption!$A$10:$G$12,3,1)</f>
        <v>0</v>
      </c>
      <c r="I968" s="2" t="n">
        <f aca="false">F968+G968-H968</f>
        <v>0</v>
      </c>
      <c r="J968" s="32" t="n">
        <f aca="false">VLOOKUP(D968,Assumption!$O$3:$Q$103,IF('thong tin khach hang'!$B$3="Nam",2,3),0)/12*P968</f>
        <v>0</v>
      </c>
      <c r="K968" s="2" t="n">
        <v>20000</v>
      </c>
      <c r="L968" s="31" t="n">
        <f aca="false">ROUND($L$1*(E968+I968-J968-K968),0)</f>
        <v>81933845554</v>
      </c>
      <c r="M968" s="31" t="n">
        <f aca="false">E968+I968-J968-K968+L968</f>
        <v>14572867477534.4</v>
      </c>
      <c r="N968" s="32" t="n">
        <f aca="false">HLOOKUP(ROUND(AVERAGE(M956:M967)/10^6,0),Assumption!$B$2:$E$3,2,1)*MAX((AVERAGE(M956:M967)-250*10^6),0)</f>
        <v>81354303640.7651</v>
      </c>
      <c r="O968" s="31" t="n">
        <f aca="false">M968+N968</f>
        <v>14654221781175.2</v>
      </c>
      <c r="P968" s="31" t="n">
        <f aca="false">IF(A968=1,SA,MAX(0,SA-M967))</f>
        <v>0</v>
      </c>
      <c r="S968" s="2" t="n">
        <v>0</v>
      </c>
      <c r="T968" s="2" t="n">
        <v>0</v>
      </c>
      <c r="U968" s="2" t="n">
        <v>0</v>
      </c>
      <c r="V968" s="33" t="n">
        <v>1</v>
      </c>
    </row>
    <row r="969" customFormat="false" ht="15.75" hidden="false" customHeight="true" outlineLevel="0" collapsed="false">
      <c r="A969" s="2" t="n">
        <v>967</v>
      </c>
      <c r="B969" s="2" t="n">
        <v>81</v>
      </c>
      <c r="C969" s="2" t="n">
        <f aca="false">A969-(B969-1)*12</f>
        <v>7</v>
      </c>
      <c r="D969" s="2" t="n">
        <f aca="false">'thong tin khach hang'!$B$4+B969-1</f>
        <v>82</v>
      </c>
      <c r="E969" s="31" t="n">
        <f aca="false">IF(A969=1,0,O968)</f>
        <v>14654221781175.2</v>
      </c>
      <c r="F969" s="2" t="n">
        <f aca="true">TP*VLOOKUP('thong tin khach hang'!$E$10,$X$2:$Z$5,3,0)*OFFSET($S969,0,VLOOKUP('thong tin khach hang'!$E$10,$X$2:$Z$5,2,0))</f>
        <v>0</v>
      </c>
      <c r="G969" s="2" t="n">
        <f aca="true">EP*VLOOKUP('thong tin khach hang'!$E$10,$X$2:$Z$5,3,0)*OFFSET($S969,0,VLOOKUP('thong tin khach hang'!$E$10,$X$2:$Z$5,2,0))</f>
        <v>0</v>
      </c>
      <c r="H969" s="2" t="n">
        <f aca="false">F969*HLOOKUP(B969,Assumption!$A$10:$G$12,2,1)+G969*HLOOKUP(B969,Assumption!$A$10:$G$12,3,1)</f>
        <v>0</v>
      </c>
      <c r="I969" s="2" t="n">
        <f aca="false">F969+G969-H969</f>
        <v>0</v>
      </c>
      <c r="J969" s="32" t="n">
        <f aca="false">VLOOKUP(D969,Assumption!$O$3:$Q$103,IF('thong tin khach hang'!$B$3="Nam",2,3),0)/12*P969</f>
        <v>0</v>
      </c>
      <c r="K969" s="2" t="n">
        <v>20000</v>
      </c>
      <c r="L969" s="31" t="n">
        <f aca="false">ROUND($L$1*(E969+I969-J969-K969),0)</f>
        <v>82857100377</v>
      </c>
      <c r="M969" s="31" t="n">
        <f aca="false">E969+I969-J969-K969+L969</f>
        <v>14737078861552.2</v>
      </c>
      <c r="N969" s="32" t="n">
        <f aca="false">HLOOKUP(ROUND(AVERAGE(M957:M968)/10^6,0),Assumption!$B$2:$E$3,2,1)*MAX((AVERAGE(M957:M968)-250*10^6),0)</f>
        <v>82271073724.4698</v>
      </c>
      <c r="O969" s="31" t="n">
        <f aca="false">M969+N969</f>
        <v>14819349935276.7</v>
      </c>
      <c r="P969" s="31" t="n">
        <f aca="false">IF(A969=1,SA,MAX(0,SA-M968))</f>
        <v>0</v>
      </c>
      <c r="S969" s="2" t="n">
        <v>0</v>
      </c>
      <c r="T969" s="2" t="n">
        <v>1</v>
      </c>
      <c r="U969" s="2" t="n">
        <v>1</v>
      </c>
      <c r="V969" s="33" t="n">
        <v>1</v>
      </c>
    </row>
    <row r="970" customFormat="false" ht="15.75" hidden="false" customHeight="true" outlineLevel="0" collapsed="false">
      <c r="A970" s="2" t="n">
        <v>968</v>
      </c>
      <c r="B970" s="2" t="n">
        <v>81</v>
      </c>
      <c r="C970" s="2" t="n">
        <f aca="false">A970-(B970-1)*12</f>
        <v>8</v>
      </c>
      <c r="D970" s="2" t="n">
        <f aca="false">'thong tin khach hang'!$B$4+B970-1</f>
        <v>82</v>
      </c>
      <c r="E970" s="31" t="n">
        <f aca="false">IF(A970=1,0,O969)</f>
        <v>14819349935276.7</v>
      </c>
      <c r="F970" s="2" t="n">
        <f aca="true">TP*VLOOKUP('thong tin khach hang'!$E$10,$X$2:$Z$5,3,0)*OFFSET($S970,0,VLOOKUP('thong tin khach hang'!$E$10,$X$2:$Z$5,2,0))</f>
        <v>0</v>
      </c>
      <c r="G970" s="2" t="n">
        <f aca="true">EP*VLOOKUP('thong tin khach hang'!$E$10,$X$2:$Z$5,3,0)*OFFSET($S970,0,VLOOKUP('thong tin khach hang'!$E$10,$X$2:$Z$5,2,0))</f>
        <v>0</v>
      </c>
      <c r="H970" s="2" t="n">
        <f aca="false">F970*HLOOKUP(B970,Assumption!$A$10:$G$12,2,1)+G970*HLOOKUP(B970,Assumption!$A$10:$G$12,3,1)</f>
        <v>0</v>
      </c>
      <c r="I970" s="2" t="n">
        <f aca="false">F970+G970-H970</f>
        <v>0</v>
      </c>
      <c r="J970" s="32" t="n">
        <f aca="false">VLOOKUP(D970,Assumption!$O$3:$Q$103,IF('thong tin khach hang'!$B$3="Nam",2,3),0)/12*P970</f>
        <v>0</v>
      </c>
      <c r="K970" s="2" t="n">
        <v>20000</v>
      </c>
      <c r="L970" s="31" t="n">
        <f aca="false">ROUND($L$1*(E970+I970-J970-K970),0)</f>
        <v>83790758968</v>
      </c>
      <c r="M970" s="31" t="n">
        <f aca="false">E970+I970-J970-K970+L970</f>
        <v>14903140674244.7</v>
      </c>
      <c r="N970" s="32" t="n">
        <f aca="false">HLOOKUP(ROUND(AVERAGE(M958:M969)/10^6,0),Assumption!$B$2:$E$3,2,1)*MAX((AVERAGE(M958:M969)-250*10^6),0)</f>
        <v>83198174349.5273</v>
      </c>
      <c r="O970" s="31" t="n">
        <f aca="false">M970+N970</f>
        <v>14986338848594.2</v>
      </c>
      <c r="P970" s="31" t="n">
        <f aca="false">IF(A970=1,SA,MAX(0,SA-M969))</f>
        <v>0</v>
      </c>
      <c r="S970" s="2" t="n">
        <v>0</v>
      </c>
      <c r="T970" s="2" t="n">
        <v>0</v>
      </c>
      <c r="U970" s="2" t="n">
        <v>0</v>
      </c>
      <c r="V970" s="33" t="n">
        <v>1</v>
      </c>
    </row>
    <row r="971" customFormat="false" ht="15.75" hidden="false" customHeight="true" outlineLevel="0" collapsed="false">
      <c r="A971" s="2" t="n">
        <v>969</v>
      </c>
      <c r="B971" s="2" t="n">
        <v>81</v>
      </c>
      <c r="C971" s="2" t="n">
        <f aca="false">A971-(B971-1)*12</f>
        <v>9</v>
      </c>
      <c r="D971" s="2" t="n">
        <f aca="false">'thong tin khach hang'!$B$4+B971-1</f>
        <v>82</v>
      </c>
      <c r="E971" s="31" t="n">
        <f aca="false">IF(A971=1,0,O970)</f>
        <v>14986338848594.2</v>
      </c>
      <c r="F971" s="2" t="n">
        <f aca="true">TP*VLOOKUP('thong tin khach hang'!$E$10,$X$2:$Z$5,3,0)*OFFSET($S971,0,VLOOKUP('thong tin khach hang'!$E$10,$X$2:$Z$5,2,0))</f>
        <v>0</v>
      </c>
      <c r="G971" s="2" t="n">
        <f aca="true">EP*VLOOKUP('thong tin khach hang'!$E$10,$X$2:$Z$5,3,0)*OFFSET($S971,0,VLOOKUP('thong tin khach hang'!$E$10,$X$2:$Z$5,2,0))</f>
        <v>0</v>
      </c>
      <c r="H971" s="2" t="n">
        <f aca="false">F971*HLOOKUP(B971,Assumption!$A$10:$G$12,2,1)+G971*HLOOKUP(B971,Assumption!$A$10:$G$12,3,1)</f>
        <v>0</v>
      </c>
      <c r="I971" s="2" t="n">
        <f aca="false">F971+G971-H971</f>
        <v>0</v>
      </c>
      <c r="J971" s="32" t="n">
        <f aca="false">VLOOKUP(D971,Assumption!$O$3:$Q$103,IF('thong tin khach hang'!$B$3="Nam",2,3),0)/12*P971</f>
        <v>0</v>
      </c>
      <c r="K971" s="2" t="n">
        <v>20000</v>
      </c>
      <c r="L971" s="31" t="n">
        <f aca="false">ROUND($L$1*(E971+I971-J971-K971),0)</f>
        <v>84734938562</v>
      </c>
      <c r="M971" s="31" t="n">
        <f aca="false">E971+I971-J971-K971+L971</f>
        <v>15071073767156.2</v>
      </c>
      <c r="N971" s="32" t="n">
        <f aca="false">HLOOKUP(ROUND(AVERAGE(M959:M970)/10^6,0),Assumption!$B$2:$E$3,2,1)*MAX((AVERAGE(M959:M970)-250*10^6),0)</f>
        <v>84135721924.7152</v>
      </c>
      <c r="O971" s="31" t="n">
        <f aca="false">M971+N971</f>
        <v>15155209489080.9</v>
      </c>
      <c r="P971" s="31" t="n">
        <f aca="false">IF(A971=1,SA,MAX(0,SA-M970))</f>
        <v>0</v>
      </c>
      <c r="S971" s="2" t="n">
        <v>0</v>
      </c>
      <c r="T971" s="2" t="n">
        <v>0</v>
      </c>
      <c r="U971" s="2" t="n">
        <v>0</v>
      </c>
      <c r="V971" s="33" t="n">
        <v>1</v>
      </c>
    </row>
    <row r="972" customFormat="false" ht="15.75" hidden="false" customHeight="true" outlineLevel="0" collapsed="false">
      <c r="A972" s="2" t="n">
        <v>970</v>
      </c>
      <c r="B972" s="2" t="n">
        <v>81</v>
      </c>
      <c r="C972" s="2" t="n">
        <f aca="false">A972-(B972-1)*12</f>
        <v>10</v>
      </c>
      <c r="D972" s="2" t="n">
        <f aca="false">'thong tin khach hang'!$B$4+B972-1</f>
        <v>82</v>
      </c>
      <c r="E972" s="31" t="n">
        <f aca="false">IF(A972=1,0,O971)</f>
        <v>15155209489080.9</v>
      </c>
      <c r="F972" s="2" t="n">
        <f aca="true">TP*VLOOKUP('thong tin khach hang'!$E$10,$X$2:$Z$5,3,0)*OFFSET($S972,0,VLOOKUP('thong tin khach hang'!$E$10,$X$2:$Z$5,2,0))</f>
        <v>0</v>
      </c>
      <c r="G972" s="2" t="n">
        <f aca="true">EP*VLOOKUP('thong tin khach hang'!$E$10,$X$2:$Z$5,3,0)*OFFSET($S972,0,VLOOKUP('thong tin khach hang'!$E$10,$X$2:$Z$5,2,0))</f>
        <v>0</v>
      </c>
      <c r="H972" s="2" t="n">
        <f aca="false">F972*HLOOKUP(B972,Assumption!$A$10:$G$12,2,1)+G972*HLOOKUP(B972,Assumption!$A$10:$G$12,3,1)</f>
        <v>0</v>
      </c>
      <c r="I972" s="2" t="n">
        <f aca="false">F972+G972-H972</f>
        <v>0</v>
      </c>
      <c r="J972" s="32" t="n">
        <f aca="false">VLOOKUP(D972,Assumption!$O$3:$Q$103,IF('thong tin khach hang'!$B$3="Nam",2,3),0)/12*P972</f>
        <v>0</v>
      </c>
      <c r="K972" s="2" t="n">
        <v>20000</v>
      </c>
      <c r="L972" s="31" t="n">
        <f aca="false">ROUND($L$1*(E972+I972-J972-K972),0)</f>
        <v>85689757715</v>
      </c>
      <c r="M972" s="31" t="n">
        <f aca="false">E972+I972-J972-K972+L972</f>
        <v>15240899226795.9</v>
      </c>
      <c r="N972" s="32" t="n">
        <f aca="false">HLOOKUP(ROUND(AVERAGE(M960:M971)/10^6,0),Assumption!$B$2:$E$3,2,1)*MAX((AVERAGE(M960:M971)-250*10^6),0)</f>
        <v>85083834170.5528</v>
      </c>
      <c r="O972" s="31" t="n">
        <f aca="false">M972+N972</f>
        <v>15325983060966.5</v>
      </c>
      <c r="P972" s="31" t="n">
        <f aca="false">IF(A972=1,SA,MAX(0,SA-M971))</f>
        <v>0</v>
      </c>
      <c r="S972" s="2" t="n">
        <v>0</v>
      </c>
      <c r="T972" s="2" t="n">
        <v>0</v>
      </c>
      <c r="U972" s="2" t="n">
        <v>1</v>
      </c>
      <c r="V972" s="33" t="n">
        <v>1</v>
      </c>
    </row>
    <row r="973" customFormat="false" ht="15.75" hidden="false" customHeight="true" outlineLevel="0" collapsed="false">
      <c r="A973" s="2" t="n">
        <v>971</v>
      </c>
      <c r="B973" s="2" t="n">
        <v>81</v>
      </c>
      <c r="C973" s="2" t="n">
        <f aca="false">A973-(B973-1)*12</f>
        <v>11</v>
      </c>
      <c r="D973" s="2" t="n">
        <f aca="false">'thong tin khach hang'!$B$4+B973-1</f>
        <v>82</v>
      </c>
      <c r="E973" s="31" t="n">
        <f aca="false">IF(A973=1,0,O972)</f>
        <v>15325983060966.5</v>
      </c>
      <c r="F973" s="2" t="n">
        <f aca="true">TP*VLOOKUP('thong tin khach hang'!$E$10,$X$2:$Z$5,3,0)*OFFSET($S973,0,VLOOKUP('thong tin khach hang'!$E$10,$X$2:$Z$5,2,0))</f>
        <v>0</v>
      </c>
      <c r="G973" s="2" t="n">
        <f aca="true">EP*VLOOKUP('thong tin khach hang'!$E$10,$X$2:$Z$5,3,0)*OFFSET($S973,0,VLOOKUP('thong tin khach hang'!$E$10,$X$2:$Z$5,2,0))</f>
        <v>0</v>
      </c>
      <c r="H973" s="2" t="n">
        <f aca="false">F973*HLOOKUP(B973,Assumption!$A$10:$G$12,2,1)+G973*HLOOKUP(B973,Assumption!$A$10:$G$12,3,1)</f>
        <v>0</v>
      </c>
      <c r="I973" s="2" t="n">
        <f aca="false">F973+G973-H973</f>
        <v>0</v>
      </c>
      <c r="J973" s="32" t="n">
        <f aca="false">VLOOKUP(D973,Assumption!$O$3:$Q$103,IF('thong tin khach hang'!$B$3="Nam",2,3),0)/12*P973</f>
        <v>0</v>
      </c>
      <c r="K973" s="2" t="n">
        <v>20000</v>
      </c>
      <c r="L973" s="31" t="n">
        <f aca="false">ROUND($L$1*(E973+I973-J973-K973),0)</f>
        <v>86655336319</v>
      </c>
      <c r="M973" s="31" t="n">
        <f aca="false">E973+I973-J973-K973+L973</f>
        <v>15412638377285.5</v>
      </c>
      <c r="N973" s="32" t="n">
        <f aca="false">HLOOKUP(ROUND(AVERAGE(M961:M972)/10^6,0),Assumption!$B$2:$E$3,2,1)*MAX((AVERAGE(M961:M972)-250*10^6),0)</f>
        <v>86042630134.0827</v>
      </c>
      <c r="O973" s="31" t="n">
        <f aca="false">M973+N973</f>
        <v>15498681007419.5</v>
      </c>
      <c r="P973" s="31" t="n">
        <f aca="false">IF(A973=1,SA,MAX(0,SA-M972))</f>
        <v>0</v>
      </c>
      <c r="S973" s="2" t="n">
        <v>0</v>
      </c>
      <c r="T973" s="2" t="n">
        <v>0</v>
      </c>
      <c r="U973" s="2" t="n">
        <v>0</v>
      </c>
      <c r="V973" s="33" t="n">
        <v>1</v>
      </c>
    </row>
    <row r="974" customFormat="false" ht="15.75" hidden="false" customHeight="true" outlineLevel="0" collapsed="false">
      <c r="A974" s="2" t="n">
        <v>972</v>
      </c>
      <c r="B974" s="2" t="n">
        <v>81</v>
      </c>
      <c r="C974" s="2" t="n">
        <f aca="false">A974-(B974-1)*12</f>
        <v>12</v>
      </c>
      <c r="D974" s="2" t="n">
        <f aca="false">'thong tin khach hang'!$B$4+B974-1</f>
        <v>82</v>
      </c>
      <c r="E974" s="31" t="n">
        <f aca="false">IF(A974=1,0,O973)</f>
        <v>15498681007419.5</v>
      </c>
      <c r="F974" s="2" t="n">
        <f aca="true">TP*VLOOKUP('thong tin khach hang'!$E$10,$X$2:$Z$5,3,0)*OFFSET($S974,0,VLOOKUP('thong tin khach hang'!$E$10,$X$2:$Z$5,2,0))</f>
        <v>0</v>
      </c>
      <c r="G974" s="2" t="n">
        <f aca="true">EP*VLOOKUP('thong tin khach hang'!$E$10,$X$2:$Z$5,3,0)*OFFSET($S974,0,VLOOKUP('thong tin khach hang'!$E$10,$X$2:$Z$5,2,0))</f>
        <v>0</v>
      </c>
      <c r="H974" s="2" t="n">
        <f aca="false">F974*HLOOKUP(B974,Assumption!$A$10:$G$12,2,1)+G974*HLOOKUP(B974,Assumption!$A$10:$G$12,3,1)</f>
        <v>0</v>
      </c>
      <c r="I974" s="2" t="n">
        <f aca="false">F974+G974-H974</f>
        <v>0</v>
      </c>
      <c r="J974" s="32" t="n">
        <f aca="false">VLOOKUP(D974,Assumption!$O$3:$Q$103,IF('thong tin khach hang'!$B$3="Nam",2,3),0)/12*P974</f>
        <v>0</v>
      </c>
      <c r="K974" s="2" t="n">
        <v>20000</v>
      </c>
      <c r="L974" s="31" t="n">
        <f aca="false">ROUND($L$1*(E974+I974-J974-K974),0)</f>
        <v>87631795616</v>
      </c>
      <c r="M974" s="31" t="n">
        <f aca="false">E974+I974-J974-K974+L974</f>
        <v>15586312783035.5</v>
      </c>
      <c r="N974" s="32" t="n">
        <f aca="false">HLOOKUP(ROUND(AVERAGE(M962:M973)/10^6,0),Assumption!$B$2:$E$3,2,1)*MAX((AVERAGE(M962:M973)-250*10^6),0)</f>
        <v>87012230203.8183</v>
      </c>
      <c r="O974" s="31" t="n">
        <f aca="false">M974+N974</f>
        <v>15673325013239.4</v>
      </c>
      <c r="P974" s="31" t="n">
        <f aca="false">IF(A974=1,SA,MAX(0,SA-M973))</f>
        <v>0</v>
      </c>
      <c r="S974" s="2" t="n">
        <v>0</v>
      </c>
      <c r="T974" s="2" t="n">
        <v>0</v>
      </c>
      <c r="U974" s="2" t="n">
        <v>0</v>
      </c>
      <c r="V974" s="33" t="n">
        <v>1</v>
      </c>
    </row>
    <row r="975" customFormat="false" ht="15.75" hidden="false" customHeight="true" outlineLevel="0" collapsed="false">
      <c r="A975" s="2" t="n">
        <v>973</v>
      </c>
      <c r="B975" s="2" t="n">
        <v>82</v>
      </c>
      <c r="C975" s="2" t="n">
        <f aca="false">A975-(B975-1)*12</f>
        <v>1</v>
      </c>
      <c r="D975" s="2" t="n">
        <f aca="false">'thong tin khach hang'!$B$4+B975-1</f>
        <v>83</v>
      </c>
      <c r="E975" s="31" t="n">
        <f aca="false">IF(A975=1,0,O974)</f>
        <v>15673325013239.4</v>
      </c>
      <c r="F975" s="2" t="n">
        <f aca="true">TP*VLOOKUP('thong tin khach hang'!$E$10,$X$2:$Z$5,3,0)*OFFSET($S975,0,VLOOKUP('thong tin khach hang'!$E$10,$X$2:$Z$5,2,0))</f>
        <v>30000000</v>
      </c>
      <c r="G975" s="2" t="n">
        <f aca="true">EP*VLOOKUP('thong tin khach hang'!$E$10,$X$2:$Z$5,3,0)*OFFSET($S975,0,VLOOKUP('thong tin khach hang'!$E$10,$X$2:$Z$5,2,0))</f>
        <v>30000000</v>
      </c>
      <c r="H975" s="2" t="n">
        <f aca="false">F975*HLOOKUP(B975,Assumption!$A$10:$G$12,2,1)+G975*HLOOKUP(B975,Assumption!$A$10:$G$12,3,1)</f>
        <v>1500000</v>
      </c>
      <c r="I975" s="2" t="n">
        <f aca="false">F975+G975-H975</f>
        <v>58500000</v>
      </c>
      <c r="J975" s="32" t="n">
        <f aca="false">VLOOKUP(D975,Assumption!$O$3:$Q$103,IF('thong tin khach hang'!$B$3="Nam",2,3),0)/12*P975</f>
        <v>0</v>
      </c>
      <c r="K975" s="2" t="n">
        <v>20000</v>
      </c>
      <c r="L975" s="31" t="n">
        <f aca="false">ROUND($L$1*(E975+I975-J975-K975),0)</f>
        <v>88619588983</v>
      </c>
      <c r="M975" s="31" t="n">
        <f aca="false">E975+I975-J975-K975+L975</f>
        <v>15762003082222.4</v>
      </c>
      <c r="N975" s="32" t="n">
        <f aca="false">HLOOKUP(ROUND(AVERAGE(M963:M974)/10^6,0),Assumption!$B$2:$E$3,2,1)*MAX((AVERAGE(M963:M974)-250*10^6),0)</f>
        <v>87992756124.8599</v>
      </c>
      <c r="O975" s="31" t="n">
        <f aca="false">M975+N975</f>
        <v>15849995838347.2</v>
      </c>
      <c r="P975" s="31" t="n">
        <f aca="false">IF(A975=1,SA,MAX(0,SA-M974))</f>
        <v>0</v>
      </c>
      <c r="S975" s="2" t="n">
        <v>1</v>
      </c>
      <c r="T975" s="2" t="n">
        <v>1</v>
      </c>
      <c r="U975" s="2" t="n">
        <v>1</v>
      </c>
      <c r="V975" s="33" t="n">
        <v>1</v>
      </c>
    </row>
    <row r="976" customFormat="false" ht="15.75" hidden="false" customHeight="true" outlineLevel="0" collapsed="false">
      <c r="A976" s="2" t="n">
        <v>974</v>
      </c>
      <c r="B976" s="2" t="n">
        <v>82</v>
      </c>
      <c r="C976" s="2" t="n">
        <f aca="false">A976-(B976-1)*12</f>
        <v>2</v>
      </c>
      <c r="D976" s="2" t="n">
        <f aca="false">'thong tin khach hang'!$B$4+B976-1</f>
        <v>83</v>
      </c>
      <c r="E976" s="31" t="n">
        <f aca="false">IF(A976=1,0,O975)</f>
        <v>15849995838347.2</v>
      </c>
      <c r="F976" s="2" t="n">
        <f aca="true">TP*VLOOKUP('thong tin khach hang'!$E$10,$X$2:$Z$5,3,0)*OFFSET($S976,0,VLOOKUP('thong tin khach hang'!$E$10,$X$2:$Z$5,2,0))</f>
        <v>0</v>
      </c>
      <c r="G976" s="2" t="n">
        <f aca="true">EP*VLOOKUP('thong tin khach hang'!$E$10,$X$2:$Z$5,3,0)*OFFSET($S976,0,VLOOKUP('thong tin khach hang'!$E$10,$X$2:$Z$5,2,0))</f>
        <v>0</v>
      </c>
      <c r="H976" s="2" t="n">
        <f aca="false">F976*HLOOKUP(B976,Assumption!$A$10:$G$12,2,1)+G976*HLOOKUP(B976,Assumption!$A$10:$G$12,3,1)</f>
        <v>0</v>
      </c>
      <c r="I976" s="2" t="n">
        <f aca="false">F976+G976-H976</f>
        <v>0</v>
      </c>
      <c r="J976" s="32" t="n">
        <f aca="false">VLOOKUP(D976,Assumption!$O$3:$Q$103,IF('thong tin khach hang'!$B$3="Nam",2,3),0)/12*P976</f>
        <v>0</v>
      </c>
      <c r="K976" s="2" t="n">
        <v>20000</v>
      </c>
      <c r="L976" s="31" t="n">
        <f aca="false">ROUND($L$1*(E976+I976-J976-K976),0)</f>
        <v>89618180747</v>
      </c>
      <c r="M976" s="31" t="n">
        <f aca="false">E976+I976-J976-K976+L976</f>
        <v>15939613999094.2</v>
      </c>
      <c r="N976" s="32" t="n">
        <f aca="false">HLOOKUP(ROUND(AVERAGE(M964:M975)/10^6,0),Assumption!$B$2:$E$3,2,1)*MAX((AVERAGE(M964:M975)-250*10^6),0)</f>
        <v>88984331014.1812</v>
      </c>
      <c r="O976" s="31" t="n">
        <f aca="false">M976+N976</f>
        <v>16028598330108.4</v>
      </c>
      <c r="P976" s="31" t="n">
        <f aca="false">IF(A976=1,SA,MAX(0,SA-M975))</f>
        <v>0</v>
      </c>
      <c r="S976" s="2" t="n">
        <v>0</v>
      </c>
      <c r="T976" s="2" t="n">
        <v>0</v>
      </c>
      <c r="U976" s="2" t="n">
        <v>0</v>
      </c>
      <c r="V976" s="33" t="n">
        <v>1</v>
      </c>
    </row>
    <row r="977" customFormat="false" ht="15.75" hidden="false" customHeight="true" outlineLevel="0" collapsed="false">
      <c r="A977" s="2" t="n">
        <v>975</v>
      </c>
      <c r="B977" s="2" t="n">
        <v>82</v>
      </c>
      <c r="C977" s="2" t="n">
        <f aca="false">A977-(B977-1)*12</f>
        <v>3</v>
      </c>
      <c r="D977" s="2" t="n">
        <f aca="false">'thong tin khach hang'!$B$4+B977-1</f>
        <v>83</v>
      </c>
      <c r="E977" s="31" t="n">
        <f aca="false">IF(A977=1,0,O976)</f>
        <v>16028598330108.4</v>
      </c>
      <c r="F977" s="2" t="n">
        <f aca="true">TP*VLOOKUP('thong tin khach hang'!$E$10,$X$2:$Z$5,3,0)*OFFSET($S977,0,VLOOKUP('thong tin khach hang'!$E$10,$X$2:$Z$5,2,0))</f>
        <v>0</v>
      </c>
      <c r="G977" s="2" t="n">
        <f aca="true">EP*VLOOKUP('thong tin khach hang'!$E$10,$X$2:$Z$5,3,0)*OFFSET($S977,0,VLOOKUP('thong tin khach hang'!$E$10,$X$2:$Z$5,2,0))</f>
        <v>0</v>
      </c>
      <c r="H977" s="2" t="n">
        <f aca="false">F977*HLOOKUP(B977,Assumption!$A$10:$G$12,2,1)+G977*HLOOKUP(B977,Assumption!$A$10:$G$12,3,1)</f>
        <v>0</v>
      </c>
      <c r="I977" s="2" t="n">
        <f aca="false">F977+G977-H977</f>
        <v>0</v>
      </c>
      <c r="J977" s="32" t="n">
        <f aca="false">VLOOKUP(D977,Assumption!$O$3:$Q$103,IF('thong tin khach hang'!$B$3="Nam",2,3),0)/12*P977</f>
        <v>0</v>
      </c>
      <c r="K977" s="2" t="n">
        <v>20000</v>
      </c>
      <c r="L977" s="31" t="n">
        <f aca="false">ROUND($L$1*(E977+I977-J977-K977),0)</f>
        <v>90628025202</v>
      </c>
      <c r="M977" s="31" t="n">
        <f aca="false">E977+I977-J977-K977+L977</f>
        <v>16119226335310.4</v>
      </c>
      <c r="N977" s="32" t="n">
        <f aca="false">HLOOKUP(ROUND(AVERAGE(M965:M976)/10^6,0),Assumption!$B$2:$E$3,2,1)*MAX((AVERAGE(M965:M976)-250*10^6),0)</f>
        <v>89987079376.0893</v>
      </c>
      <c r="O977" s="31" t="n">
        <f aca="false">M977+N977</f>
        <v>16209213414686.5</v>
      </c>
      <c r="P977" s="31" t="n">
        <f aca="false">IF(A977=1,SA,MAX(0,SA-M976))</f>
        <v>0</v>
      </c>
      <c r="S977" s="2" t="n">
        <v>0</v>
      </c>
      <c r="T977" s="2" t="n">
        <v>0</v>
      </c>
      <c r="U977" s="2" t="n">
        <v>0</v>
      </c>
      <c r="V977" s="33" t="n">
        <v>1</v>
      </c>
    </row>
    <row r="978" customFormat="false" ht="15.75" hidden="false" customHeight="true" outlineLevel="0" collapsed="false">
      <c r="A978" s="2" t="n">
        <v>976</v>
      </c>
      <c r="B978" s="2" t="n">
        <v>82</v>
      </c>
      <c r="C978" s="2" t="n">
        <f aca="false">A978-(B978-1)*12</f>
        <v>4</v>
      </c>
      <c r="D978" s="2" t="n">
        <f aca="false">'thong tin khach hang'!$B$4+B978-1</f>
        <v>83</v>
      </c>
      <c r="E978" s="31" t="n">
        <f aca="false">IF(A978=1,0,O977)</f>
        <v>16209213414686.5</v>
      </c>
      <c r="F978" s="2" t="n">
        <f aca="true">TP*VLOOKUP('thong tin khach hang'!$E$10,$X$2:$Z$5,3,0)*OFFSET($S978,0,VLOOKUP('thong tin khach hang'!$E$10,$X$2:$Z$5,2,0))</f>
        <v>0</v>
      </c>
      <c r="G978" s="2" t="n">
        <f aca="true">EP*VLOOKUP('thong tin khach hang'!$E$10,$X$2:$Z$5,3,0)*OFFSET($S978,0,VLOOKUP('thong tin khach hang'!$E$10,$X$2:$Z$5,2,0))</f>
        <v>0</v>
      </c>
      <c r="H978" s="2" t="n">
        <f aca="false">F978*HLOOKUP(B978,Assumption!$A$10:$G$12,2,1)+G978*HLOOKUP(B978,Assumption!$A$10:$G$12,3,1)</f>
        <v>0</v>
      </c>
      <c r="I978" s="2" t="n">
        <f aca="false">F978+G978-H978</f>
        <v>0</v>
      </c>
      <c r="J978" s="32" t="n">
        <f aca="false">VLOOKUP(D978,Assumption!$O$3:$Q$103,IF('thong tin khach hang'!$B$3="Nam",2,3),0)/12*P978</f>
        <v>0</v>
      </c>
      <c r="K978" s="2" t="n">
        <v>20000</v>
      </c>
      <c r="L978" s="31" t="n">
        <f aca="false">ROUND($L$1*(E978+I978-J978-K978),0)</f>
        <v>91649249149</v>
      </c>
      <c r="M978" s="31" t="n">
        <f aca="false">E978+I978-J978-K978+L978</f>
        <v>16300862643835.5</v>
      </c>
      <c r="N978" s="32" t="n">
        <f aca="false">HLOOKUP(ROUND(AVERAGE(M966:M977)/10^6,0),Assumption!$B$2:$E$3,2,1)*MAX((AVERAGE(M966:M977)-250*10^6),0)</f>
        <v>91001127117.8566</v>
      </c>
      <c r="O978" s="31" t="n">
        <f aca="false">M978+N978</f>
        <v>16391863770953.3</v>
      </c>
      <c r="P978" s="31" t="n">
        <f aca="false">IF(A978=1,SA,MAX(0,SA-M977))</f>
        <v>0</v>
      </c>
      <c r="S978" s="2" t="n">
        <v>0</v>
      </c>
      <c r="T978" s="2" t="n">
        <v>0</v>
      </c>
      <c r="U978" s="2" t="n">
        <v>1</v>
      </c>
      <c r="V978" s="33" t="n">
        <v>1</v>
      </c>
    </row>
    <row r="979" customFormat="false" ht="15.75" hidden="false" customHeight="true" outlineLevel="0" collapsed="false">
      <c r="A979" s="2" t="n">
        <v>977</v>
      </c>
      <c r="B979" s="2" t="n">
        <v>82</v>
      </c>
      <c r="C979" s="2" t="n">
        <f aca="false">A979-(B979-1)*12</f>
        <v>5</v>
      </c>
      <c r="D979" s="2" t="n">
        <f aca="false">'thong tin khach hang'!$B$4+B979-1</f>
        <v>83</v>
      </c>
      <c r="E979" s="31" t="n">
        <f aca="false">IF(A979=1,0,O978)</f>
        <v>16391863770953.3</v>
      </c>
      <c r="F979" s="2" t="n">
        <f aca="true">TP*VLOOKUP('thong tin khach hang'!$E$10,$X$2:$Z$5,3,0)*OFFSET($S979,0,VLOOKUP('thong tin khach hang'!$E$10,$X$2:$Z$5,2,0))</f>
        <v>0</v>
      </c>
      <c r="G979" s="2" t="n">
        <f aca="true">EP*VLOOKUP('thong tin khach hang'!$E$10,$X$2:$Z$5,3,0)*OFFSET($S979,0,VLOOKUP('thong tin khach hang'!$E$10,$X$2:$Z$5,2,0))</f>
        <v>0</v>
      </c>
      <c r="H979" s="2" t="n">
        <f aca="false">F979*HLOOKUP(B979,Assumption!$A$10:$G$12,2,1)+G979*HLOOKUP(B979,Assumption!$A$10:$G$12,3,1)</f>
        <v>0</v>
      </c>
      <c r="I979" s="2" t="n">
        <f aca="false">F979+G979-H979</f>
        <v>0</v>
      </c>
      <c r="J979" s="32" t="n">
        <f aca="false">VLOOKUP(D979,Assumption!$O$3:$Q$103,IF('thong tin khach hang'!$B$3="Nam",2,3),0)/12*P979</f>
        <v>0</v>
      </c>
      <c r="K979" s="2" t="n">
        <v>20000</v>
      </c>
      <c r="L979" s="31" t="n">
        <f aca="false">ROUND($L$1*(E979+I979-J979-K979),0)</f>
        <v>92681980818</v>
      </c>
      <c r="M979" s="31" t="n">
        <f aca="false">E979+I979-J979-K979+L979</f>
        <v>16484545731771.3</v>
      </c>
      <c r="N979" s="32" t="n">
        <f aca="false">HLOOKUP(ROUND(AVERAGE(M967:M978)/10^6,0),Assumption!$B$2:$E$3,2,1)*MAX((AVERAGE(M967:M978)-250*10^6),0)</f>
        <v>92026601565.5302</v>
      </c>
      <c r="O979" s="31" t="n">
        <f aca="false">M979+N979</f>
        <v>16576572333336.9</v>
      </c>
      <c r="P979" s="31" t="n">
        <f aca="false">IF(A979=1,SA,MAX(0,SA-M978))</f>
        <v>0</v>
      </c>
      <c r="S979" s="2" t="n">
        <v>0</v>
      </c>
      <c r="T979" s="2" t="n">
        <v>0</v>
      </c>
      <c r="U979" s="2" t="n">
        <v>0</v>
      </c>
      <c r="V979" s="33" t="n">
        <v>1</v>
      </c>
    </row>
    <row r="980" customFormat="false" ht="15.75" hidden="false" customHeight="true" outlineLevel="0" collapsed="false">
      <c r="A980" s="2" t="n">
        <v>978</v>
      </c>
      <c r="B980" s="2" t="n">
        <v>82</v>
      </c>
      <c r="C980" s="2" t="n">
        <f aca="false">A980-(B980-1)*12</f>
        <v>6</v>
      </c>
      <c r="D980" s="2" t="n">
        <f aca="false">'thong tin khach hang'!$B$4+B980-1</f>
        <v>83</v>
      </c>
      <c r="E980" s="31" t="n">
        <f aca="false">IF(A980=1,0,O979)</f>
        <v>16576572333336.9</v>
      </c>
      <c r="F980" s="2" t="n">
        <f aca="true">TP*VLOOKUP('thong tin khach hang'!$E$10,$X$2:$Z$5,3,0)*OFFSET($S980,0,VLOOKUP('thong tin khach hang'!$E$10,$X$2:$Z$5,2,0))</f>
        <v>0</v>
      </c>
      <c r="G980" s="2" t="n">
        <f aca="true">EP*VLOOKUP('thong tin khach hang'!$E$10,$X$2:$Z$5,3,0)*OFFSET($S980,0,VLOOKUP('thong tin khach hang'!$E$10,$X$2:$Z$5,2,0))</f>
        <v>0</v>
      </c>
      <c r="H980" s="2" t="n">
        <f aca="false">F980*HLOOKUP(B980,Assumption!$A$10:$G$12,2,1)+G980*HLOOKUP(B980,Assumption!$A$10:$G$12,3,1)</f>
        <v>0</v>
      </c>
      <c r="I980" s="2" t="n">
        <f aca="false">F980+G980-H980</f>
        <v>0</v>
      </c>
      <c r="J980" s="32" t="n">
        <f aca="false">VLOOKUP(D980,Assumption!$O$3:$Q$103,IF('thong tin khach hang'!$B$3="Nam",2,3),0)/12*P980</f>
        <v>0</v>
      </c>
      <c r="K980" s="2" t="n">
        <v>20000</v>
      </c>
      <c r="L980" s="31" t="n">
        <f aca="false">ROUND($L$1*(E980+I980-J980-K980),0)</f>
        <v>93726349884</v>
      </c>
      <c r="M980" s="31" t="n">
        <f aca="false">E980+I980-J980-K980+L980</f>
        <v>16670298663220.9</v>
      </c>
      <c r="N980" s="32" t="n">
        <f aca="false">HLOOKUP(ROUND(AVERAGE(M968:M979)/10^6,0),Assumption!$B$2:$E$3,2,1)*MAX((AVERAGE(M968:M979)-250*10^6),0)</f>
        <v>93063631479.9191</v>
      </c>
      <c r="O980" s="31" t="n">
        <f aca="false">M980+N980</f>
        <v>16763362294700.8</v>
      </c>
      <c r="P980" s="31" t="n">
        <f aca="false">IF(A980=1,SA,MAX(0,SA-M979))</f>
        <v>0</v>
      </c>
      <c r="S980" s="2" t="n">
        <v>0</v>
      </c>
      <c r="T980" s="2" t="n">
        <v>0</v>
      </c>
      <c r="U980" s="2" t="n">
        <v>0</v>
      </c>
      <c r="V980" s="33" t="n">
        <v>1</v>
      </c>
    </row>
    <row r="981" customFormat="false" ht="15.75" hidden="false" customHeight="true" outlineLevel="0" collapsed="false">
      <c r="A981" s="2" t="n">
        <v>979</v>
      </c>
      <c r="B981" s="2" t="n">
        <v>82</v>
      </c>
      <c r="C981" s="2" t="n">
        <f aca="false">A981-(B981-1)*12</f>
        <v>7</v>
      </c>
      <c r="D981" s="2" t="n">
        <f aca="false">'thong tin khach hang'!$B$4+B981-1</f>
        <v>83</v>
      </c>
      <c r="E981" s="31" t="n">
        <f aca="false">IF(A981=1,0,O980)</f>
        <v>16763362294700.8</v>
      </c>
      <c r="F981" s="2" t="n">
        <f aca="true">TP*VLOOKUP('thong tin khach hang'!$E$10,$X$2:$Z$5,3,0)*OFFSET($S981,0,VLOOKUP('thong tin khach hang'!$E$10,$X$2:$Z$5,2,0))</f>
        <v>0</v>
      </c>
      <c r="G981" s="2" t="n">
        <f aca="true">EP*VLOOKUP('thong tin khach hang'!$E$10,$X$2:$Z$5,3,0)*OFFSET($S981,0,VLOOKUP('thong tin khach hang'!$E$10,$X$2:$Z$5,2,0))</f>
        <v>0</v>
      </c>
      <c r="H981" s="2" t="n">
        <f aca="false">F981*HLOOKUP(B981,Assumption!$A$10:$G$12,2,1)+G981*HLOOKUP(B981,Assumption!$A$10:$G$12,3,1)</f>
        <v>0</v>
      </c>
      <c r="I981" s="2" t="n">
        <f aca="false">F981+G981-H981</f>
        <v>0</v>
      </c>
      <c r="J981" s="32" t="n">
        <f aca="false">VLOOKUP(D981,Assumption!$O$3:$Q$103,IF('thong tin khach hang'!$B$3="Nam",2,3),0)/12*P981</f>
        <v>0</v>
      </c>
      <c r="K981" s="2" t="n">
        <v>20000</v>
      </c>
      <c r="L981" s="31" t="n">
        <f aca="false">ROUND($L$1*(E981+I981-J981-K981),0)</f>
        <v>94782487483</v>
      </c>
      <c r="M981" s="31" t="n">
        <f aca="false">E981+I981-J981-K981+L981</f>
        <v>16858144762183.8</v>
      </c>
      <c r="N981" s="32" t="n">
        <f aca="false">HLOOKUP(ROUND(AVERAGE(M969:M980)/10^6,0),Assumption!$B$2:$E$3,2,1)*MAX((AVERAGE(M969:M980)-250*10^6),0)</f>
        <v>94112347072.7623</v>
      </c>
      <c r="O981" s="31" t="n">
        <f aca="false">M981+N981</f>
        <v>16952257109256.6</v>
      </c>
      <c r="P981" s="31" t="n">
        <f aca="false">IF(A981=1,SA,MAX(0,SA-M980))</f>
        <v>0</v>
      </c>
      <c r="S981" s="2" t="n">
        <v>0</v>
      </c>
      <c r="T981" s="2" t="n">
        <v>1</v>
      </c>
      <c r="U981" s="2" t="n">
        <v>1</v>
      </c>
      <c r="V981" s="33" t="n">
        <v>1</v>
      </c>
    </row>
    <row r="982" customFormat="false" ht="15.75" hidden="false" customHeight="true" outlineLevel="0" collapsed="false">
      <c r="A982" s="2" t="n">
        <v>980</v>
      </c>
      <c r="B982" s="2" t="n">
        <v>82</v>
      </c>
      <c r="C982" s="2" t="n">
        <f aca="false">A982-(B982-1)*12</f>
        <v>8</v>
      </c>
      <c r="D982" s="2" t="n">
        <f aca="false">'thong tin khach hang'!$B$4+B982-1</f>
        <v>83</v>
      </c>
      <c r="E982" s="31" t="n">
        <f aca="false">IF(A982=1,0,O981)</f>
        <v>16952257109256.6</v>
      </c>
      <c r="F982" s="2" t="n">
        <f aca="true">TP*VLOOKUP('thong tin khach hang'!$E$10,$X$2:$Z$5,3,0)*OFFSET($S982,0,VLOOKUP('thong tin khach hang'!$E$10,$X$2:$Z$5,2,0))</f>
        <v>0</v>
      </c>
      <c r="G982" s="2" t="n">
        <f aca="true">EP*VLOOKUP('thong tin khach hang'!$E$10,$X$2:$Z$5,3,0)*OFFSET($S982,0,VLOOKUP('thong tin khach hang'!$E$10,$X$2:$Z$5,2,0))</f>
        <v>0</v>
      </c>
      <c r="H982" s="2" t="n">
        <f aca="false">F982*HLOOKUP(B982,Assumption!$A$10:$G$12,2,1)+G982*HLOOKUP(B982,Assumption!$A$10:$G$12,3,1)</f>
        <v>0</v>
      </c>
      <c r="I982" s="2" t="n">
        <f aca="false">F982+G982-H982</f>
        <v>0</v>
      </c>
      <c r="J982" s="32" t="n">
        <f aca="false">VLOOKUP(D982,Assumption!$O$3:$Q$103,IF('thong tin khach hang'!$B$3="Nam",2,3),0)/12*P982</f>
        <v>0</v>
      </c>
      <c r="K982" s="2" t="n">
        <v>20000</v>
      </c>
      <c r="L982" s="31" t="n">
        <f aca="false">ROUND($L$1*(E982+I982-J982-K982),0)</f>
        <v>95850526227</v>
      </c>
      <c r="M982" s="31" t="n">
        <f aca="false">E982+I982-J982-K982+L982</f>
        <v>17048107615483.6</v>
      </c>
      <c r="N982" s="32" t="n">
        <f aca="false">HLOOKUP(ROUND(AVERAGE(M970:M981)/10^6,0),Assumption!$B$2:$E$3,2,1)*MAX((AVERAGE(M970:M981)-250*10^6),0)</f>
        <v>95172880023.0781</v>
      </c>
      <c r="O982" s="31" t="n">
        <f aca="false">M982+N982</f>
        <v>17143280495506.6</v>
      </c>
      <c r="P982" s="31" t="n">
        <f aca="false">IF(A982=1,SA,MAX(0,SA-M981))</f>
        <v>0</v>
      </c>
      <c r="S982" s="2" t="n">
        <v>0</v>
      </c>
      <c r="T982" s="2" t="n">
        <v>0</v>
      </c>
      <c r="U982" s="2" t="n">
        <v>0</v>
      </c>
      <c r="V982" s="33" t="n">
        <v>1</v>
      </c>
    </row>
    <row r="983" customFormat="false" ht="15.75" hidden="false" customHeight="true" outlineLevel="0" collapsed="false">
      <c r="A983" s="2" t="n">
        <v>981</v>
      </c>
      <c r="B983" s="2" t="n">
        <v>82</v>
      </c>
      <c r="C983" s="2" t="n">
        <f aca="false">A983-(B983-1)*12</f>
        <v>9</v>
      </c>
      <c r="D983" s="2" t="n">
        <f aca="false">'thong tin khach hang'!$B$4+B983-1</f>
        <v>83</v>
      </c>
      <c r="E983" s="31" t="n">
        <f aca="false">IF(A983=1,0,O982)</f>
        <v>17143280495506.6</v>
      </c>
      <c r="F983" s="2" t="n">
        <f aca="true">TP*VLOOKUP('thong tin khach hang'!$E$10,$X$2:$Z$5,3,0)*OFFSET($S983,0,VLOOKUP('thong tin khach hang'!$E$10,$X$2:$Z$5,2,0))</f>
        <v>0</v>
      </c>
      <c r="G983" s="2" t="n">
        <f aca="true">EP*VLOOKUP('thong tin khach hang'!$E$10,$X$2:$Z$5,3,0)*OFFSET($S983,0,VLOOKUP('thong tin khach hang'!$E$10,$X$2:$Z$5,2,0))</f>
        <v>0</v>
      </c>
      <c r="H983" s="2" t="n">
        <f aca="false">F983*HLOOKUP(B983,Assumption!$A$10:$G$12,2,1)+G983*HLOOKUP(B983,Assumption!$A$10:$G$12,3,1)</f>
        <v>0</v>
      </c>
      <c r="I983" s="2" t="n">
        <f aca="false">F983+G983-H983</f>
        <v>0</v>
      </c>
      <c r="J983" s="32" t="n">
        <f aca="false">VLOOKUP(D983,Assumption!$O$3:$Q$103,IF('thong tin khach hang'!$B$3="Nam",2,3),0)/12*P983</f>
        <v>0</v>
      </c>
      <c r="K983" s="2" t="n">
        <v>20000</v>
      </c>
      <c r="L983" s="31" t="n">
        <f aca="false">ROUND($L$1*(E983+I983-J983-K983),0)</f>
        <v>96930600226</v>
      </c>
      <c r="M983" s="31" t="n">
        <f aca="false">E983+I983-J983-K983+L983</f>
        <v>17240211075732.6</v>
      </c>
      <c r="N983" s="32" t="n">
        <f aca="false">HLOOKUP(ROUND(AVERAGE(M971:M982)/10^6,0),Assumption!$B$2:$E$3,2,1)*MAX((AVERAGE(M971:M982)-250*10^6),0)</f>
        <v>96245363493.6975</v>
      </c>
      <c r="O983" s="31" t="n">
        <f aca="false">M983+N983</f>
        <v>17336456439226.3</v>
      </c>
      <c r="P983" s="31" t="n">
        <f aca="false">IF(A983=1,SA,MAX(0,SA-M982))</f>
        <v>0</v>
      </c>
      <c r="S983" s="2" t="n">
        <v>0</v>
      </c>
      <c r="T983" s="2" t="n">
        <v>0</v>
      </c>
      <c r="U983" s="2" t="n">
        <v>0</v>
      </c>
      <c r="V983" s="33" t="n">
        <v>1</v>
      </c>
    </row>
    <row r="984" customFormat="false" ht="15.75" hidden="false" customHeight="true" outlineLevel="0" collapsed="false">
      <c r="A984" s="2" t="n">
        <v>982</v>
      </c>
      <c r="B984" s="2" t="n">
        <v>82</v>
      </c>
      <c r="C984" s="2" t="n">
        <f aca="false">A984-(B984-1)*12</f>
        <v>10</v>
      </c>
      <c r="D984" s="2" t="n">
        <f aca="false">'thong tin khach hang'!$B$4+B984-1</f>
        <v>83</v>
      </c>
      <c r="E984" s="31" t="n">
        <f aca="false">IF(A984=1,0,O983)</f>
        <v>17336456439226.3</v>
      </c>
      <c r="F984" s="2" t="n">
        <f aca="true">TP*VLOOKUP('thong tin khach hang'!$E$10,$X$2:$Z$5,3,0)*OFFSET($S984,0,VLOOKUP('thong tin khach hang'!$E$10,$X$2:$Z$5,2,0))</f>
        <v>0</v>
      </c>
      <c r="G984" s="2" t="n">
        <f aca="true">EP*VLOOKUP('thong tin khach hang'!$E$10,$X$2:$Z$5,3,0)*OFFSET($S984,0,VLOOKUP('thong tin khach hang'!$E$10,$X$2:$Z$5,2,0))</f>
        <v>0</v>
      </c>
      <c r="H984" s="2" t="n">
        <f aca="false">F984*HLOOKUP(B984,Assumption!$A$10:$G$12,2,1)+G984*HLOOKUP(B984,Assumption!$A$10:$G$12,3,1)</f>
        <v>0</v>
      </c>
      <c r="I984" s="2" t="n">
        <f aca="false">F984+G984-H984</f>
        <v>0</v>
      </c>
      <c r="J984" s="32" t="n">
        <f aca="false">VLOOKUP(D984,Assumption!$O$3:$Q$103,IF('thong tin khach hang'!$B$3="Nam",2,3),0)/12*P984</f>
        <v>0</v>
      </c>
      <c r="K984" s="2" t="n">
        <v>20000</v>
      </c>
      <c r="L984" s="31" t="n">
        <f aca="false">ROUND($L$1*(E984+I984-J984-K984),0)</f>
        <v>98022845097</v>
      </c>
      <c r="M984" s="31" t="n">
        <f aca="false">E984+I984-J984-K984+L984</f>
        <v>17434479264323.3</v>
      </c>
      <c r="N984" s="32" t="n">
        <f aca="false">HLOOKUP(ROUND(AVERAGE(M972:M983)/10^6,0),Assumption!$B$2:$E$3,2,1)*MAX((AVERAGE(M972:M983)-250*10^6),0)</f>
        <v>97329932147.9858</v>
      </c>
      <c r="O984" s="31" t="n">
        <f aca="false">M984+N984</f>
        <v>17531809196471.3</v>
      </c>
      <c r="P984" s="31" t="n">
        <f aca="false">IF(A984=1,SA,MAX(0,SA-M983))</f>
        <v>0</v>
      </c>
      <c r="S984" s="2" t="n">
        <v>0</v>
      </c>
      <c r="T984" s="2" t="n">
        <v>0</v>
      </c>
      <c r="U984" s="2" t="n">
        <v>1</v>
      </c>
      <c r="V984" s="33" t="n">
        <v>1</v>
      </c>
    </row>
    <row r="985" customFormat="false" ht="15.75" hidden="false" customHeight="true" outlineLevel="0" collapsed="false">
      <c r="A985" s="2" t="n">
        <v>983</v>
      </c>
      <c r="B985" s="2" t="n">
        <v>82</v>
      </c>
      <c r="C985" s="2" t="n">
        <f aca="false">A985-(B985-1)*12</f>
        <v>11</v>
      </c>
      <c r="D985" s="2" t="n">
        <f aca="false">'thong tin khach hang'!$B$4+B985-1</f>
        <v>83</v>
      </c>
      <c r="E985" s="31" t="n">
        <f aca="false">IF(A985=1,0,O984)</f>
        <v>17531809196471.3</v>
      </c>
      <c r="F985" s="2" t="n">
        <f aca="true">TP*VLOOKUP('thong tin khach hang'!$E$10,$X$2:$Z$5,3,0)*OFFSET($S985,0,VLOOKUP('thong tin khach hang'!$E$10,$X$2:$Z$5,2,0))</f>
        <v>0</v>
      </c>
      <c r="G985" s="2" t="n">
        <f aca="true">EP*VLOOKUP('thong tin khach hang'!$E$10,$X$2:$Z$5,3,0)*OFFSET($S985,0,VLOOKUP('thong tin khach hang'!$E$10,$X$2:$Z$5,2,0))</f>
        <v>0</v>
      </c>
      <c r="H985" s="2" t="n">
        <f aca="false">F985*HLOOKUP(B985,Assumption!$A$10:$G$12,2,1)+G985*HLOOKUP(B985,Assumption!$A$10:$G$12,3,1)</f>
        <v>0</v>
      </c>
      <c r="I985" s="2" t="n">
        <f aca="false">F985+G985-H985</f>
        <v>0</v>
      </c>
      <c r="J985" s="32" t="n">
        <f aca="false">VLOOKUP(D985,Assumption!$O$3:$Q$103,IF('thong tin khach hang'!$B$3="Nam",2,3),0)/12*P985</f>
        <v>0</v>
      </c>
      <c r="K985" s="2" t="n">
        <v>20000</v>
      </c>
      <c r="L985" s="31" t="n">
        <f aca="false">ROUND($L$1*(E985+I985-J985-K985),0)</f>
        <v>99127397988</v>
      </c>
      <c r="M985" s="31" t="n">
        <f aca="false">E985+I985-J985-K985+L985</f>
        <v>17630936574459.3</v>
      </c>
      <c r="N985" s="32" t="n">
        <f aca="false">HLOOKUP(ROUND(AVERAGE(M973:M984)/10^6,0),Assumption!$B$2:$E$3,2,1)*MAX((AVERAGE(M973:M984)-250*10^6),0)</f>
        <v>98426722166.7495</v>
      </c>
      <c r="O985" s="31" t="n">
        <f aca="false">M985+N985</f>
        <v>17729363296626.1</v>
      </c>
      <c r="P985" s="31" t="n">
        <f aca="false">IF(A985=1,SA,MAX(0,SA-M984))</f>
        <v>0</v>
      </c>
      <c r="S985" s="2" t="n">
        <v>0</v>
      </c>
      <c r="T985" s="2" t="n">
        <v>0</v>
      </c>
      <c r="U985" s="2" t="n">
        <v>0</v>
      </c>
      <c r="V985" s="33" t="n">
        <v>1</v>
      </c>
    </row>
    <row r="986" customFormat="false" ht="15.75" hidden="false" customHeight="true" outlineLevel="0" collapsed="false">
      <c r="A986" s="2" t="n">
        <v>984</v>
      </c>
      <c r="B986" s="2" t="n">
        <v>82</v>
      </c>
      <c r="C986" s="2" t="n">
        <f aca="false">A986-(B986-1)*12</f>
        <v>12</v>
      </c>
      <c r="D986" s="2" t="n">
        <f aca="false">'thong tin khach hang'!$B$4+B986-1</f>
        <v>83</v>
      </c>
      <c r="E986" s="31" t="n">
        <f aca="false">IF(A986=1,0,O985)</f>
        <v>17729363296626.1</v>
      </c>
      <c r="F986" s="2" t="n">
        <f aca="true">TP*VLOOKUP('thong tin khach hang'!$E$10,$X$2:$Z$5,3,0)*OFFSET($S986,0,VLOOKUP('thong tin khach hang'!$E$10,$X$2:$Z$5,2,0))</f>
        <v>0</v>
      </c>
      <c r="G986" s="2" t="n">
        <f aca="true">EP*VLOOKUP('thong tin khach hang'!$E$10,$X$2:$Z$5,3,0)*OFFSET($S986,0,VLOOKUP('thong tin khach hang'!$E$10,$X$2:$Z$5,2,0))</f>
        <v>0</v>
      </c>
      <c r="H986" s="2" t="n">
        <f aca="false">F986*HLOOKUP(B986,Assumption!$A$10:$G$12,2,1)+G986*HLOOKUP(B986,Assumption!$A$10:$G$12,3,1)</f>
        <v>0</v>
      </c>
      <c r="I986" s="2" t="n">
        <f aca="false">F986+G986-H986</f>
        <v>0</v>
      </c>
      <c r="J986" s="32" t="n">
        <f aca="false">VLOOKUP(D986,Assumption!$O$3:$Q$103,IF('thong tin khach hang'!$B$3="Nam",2,3),0)/12*P986</f>
        <v>0</v>
      </c>
      <c r="K986" s="2" t="n">
        <v>20000</v>
      </c>
      <c r="L986" s="31" t="n">
        <f aca="false">ROUND($L$1*(E986+I986-J986-K986),0)</f>
        <v>100244397592</v>
      </c>
      <c r="M986" s="31" t="n">
        <f aca="false">E986+I986-J986-K986+L986</f>
        <v>17829607674218.1</v>
      </c>
      <c r="N986" s="32" t="n">
        <f aca="false">HLOOKUP(ROUND(AVERAGE(M974:M985)/10^6,0),Assumption!$B$2:$E$3,2,1)*MAX((AVERAGE(M974:M985)-250*10^6),0)</f>
        <v>99535871265.3364</v>
      </c>
      <c r="O986" s="31" t="n">
        <f aca="false">M986+N986</f>
        <v>17929143545483.4</v>
      </c>
      <c r="P986" s="31" t="n">
        <f aca="false">IF(A986=1,SA,MAX(0,SA-M985))</f>
        <v>0</v>
      </c>
      <c r="S986" s="2" t="n">
        <v>0</v>
      </c>
      <c r="T986" s="2" t="n">
        <v>0</v>
      </c>
      <c r="U986" s="2" t="n">
        <v>0</v>
      </c>
      <c r="V986" s="33" t="n">
        <v>1</v>
      </c>
    </row>
    <row r="987" customFormat="false" ht="15.75" hidden="false" customHeight="true" outlineLevel="0" collapsed="false">
      <c r="A987" s="2" t="n">
        <v>985</v>
      </c>
      <c r="B987" s="2" t="n">
        <v>83</v>
      </c>
      <c r="C987" s="2" t="n">
        <f aca="false">A987-(B987-1)*12</f>
        <v>1</v>
      </c>
      <c r="D987" s="2" t="n">
        <f aca="false">'thong tin khach hang'!$B$4+B987-1</f>
        <v>84</v>
      </c>
      <c r="E987" s="31" t="n">
        <f aca="false">IF(A987=1,0,O986)</f>
        <v>17929143545483.4</v>
      </c>
      <c r="F987" s="2" t="n">
        <f aca="true">TP*VLOOKUP('thong tin khach hang'!$E$10,$X$2:$Z$5,3,0)*OFFSET($S987,0,VLOOKUP('thong tin khach hang'!$E$10,$X$2:$Z$5,2,0))</f>
        <v>30000000</v>
      </c>
      <c r="G987" s="2" t="n">
        <f aca="true">EP*VLOOKUP('thong tin khach hang'!$E$10,$X$2:$Z$5,3,0)*OFFSET($S987,0,VLOOKUP('thong tin khach hang'!$E$10,$X$2:$Z$5,2,0))</f>
        <v>30000000</v>
      </c>
      <c r="H987" s="2" t="n">
        <f aca="false">F987*HLOOKUP(B987,Assumption!$A$10:$G$12,2,1)+G987*HLOOKUP(B987,Assumption!$A$10:$G$12,3,1)</f>
        <v>1500000</v>
      </c>
      <c r="I987" s="2" t="n">
        <f aca="false">F987+G987-H987</f>
        <v>58500000</v>
      </c>
      <c r="J987" s="32" t="n">
        <f aca="false">VLOOKUP(D987,Assumption!$O$3:$Q$103,IF('thong tin khach hang'!$B$3="Nam",2,3),0)/12*P987</f>
        <v>0</v>
      </c>
      <c r="K987" s="2" t="n">
        <v>20000</v>
      </c>
      <c r="L987" s="31" t="n">
        <f aca="false">ROUND($L$1*(E987+I987-J987-K987),0)</f>
        <v>101374314932</v>
      </c>
      <c r="M987" s="31" t="n">
        <f aca="false">E987+I987-J987-K987+L987</f>
        <v>18030576340415.4</v>
      </c>
      <c r="N987" s="32" t="n">
        <f aca="false">HLOOKUP(ROUND(AVERAGE(M975:M986)/10^6,0),Assumption!$B$2:$E$3,2,1)*MAX((AVERAGE(M975:M986)-250*10^6),0)</f>
        <v>100657518710.928</v>
      </c>
      <c r="O987" s="31" t="n">
        <f aca="false">M987+N987</f>
        <v>18131233859126.3</v>
      </c>
      <c r="P987" s="31" t="n">
        <f aca="false">IF(A987=1,SA,MAX(0,SA-M986))</f>
        <v>0</v>
      </c>
      <c r="S987" s="2" t="n">
        <v>1</v>
      </c>
      <c r="T987" s="2" t="n">
        <v>1</v>
      </c>
      <c r="U987" s="2" t="n">
        <v>1</v>
      </c>
      <c r="V987" s="33" t="n">
        <v>1</v>
      </c>
    </row>
    <row r="988" customFormat="false" ht="15.75" hidden="false" customHeight="true" outlineLevel="0" collapsed="false">
      <c r="A988" s="2" t="n">
        <v>986</v>
      </c>
      <c r="B988" s="2" t="n">
        <v>83</v>
      </c>
      <c r="C988" s="2" t="n">
        <f aca="false">A988-(B988-1)*12</f>
        <v>2</v>
      </c>
      <c r="D988" s="2" t="n">
        <f aca="false">'thong tin khach hang'!$B$4+B988-1</f>
        <v>84</v>
      </c>
      <c r="E988" s="31" t="n">
        <f aca="false">IF(A988=1,0,O987)</f>
        <v>18131233859126.3</v>
      </c>
      <c r="F988" s="2" t="n">
        <f aca="true">TP*VLOOKUP('thong tin khach hang'!$E$10,$X$2:$Z$5,3,0)*OFFSET($S988,0,VLOOKUP('thong tin khach hang'!$E$10,$X$2:$Z$5,2,0))</f>
        <v>0</v>
      </c>
      <c r="G988" s="2" t="n">
        <f aca="true">EP*VLOOKUP('thong tin khach hang'!$E$10,$X$2:$Z$5,3,0)*OFFSET($S988,0,VLOOKUP('thong tin khach hang'!$E$10,$X$2:$Z$5,2,0))</f>
        <v>0</v>
      </c>
      <c r="H988" s="2" t="n">
        <f aca="false">F988*HLOOKUP(B988,Assumption!$A$10:$G$12,2,1)+G988*HLOOKUP(B988,Assumption!$A$10:$G$12,3,1)</f>
        <v>0</v>
      </c>
      <c r="I988" s="2" t="n">
        <f aca="false">F988+G988-H988</f>
        <v>0</v>
      </c>
      <c r="J988" s="32" t="n">
        <f aca="false">VLOOKUP(D988,Assumption!$O$3:$Q$103,IF('thong tin khach hang'!$B$3="Nam",2,3),0)/12*P988</f>
        <v>0</v>
      </c>
      <c r="K988" s="2" t="n">
        <v>20000</v>
      </c>
      <c r="L988" s="31" t="n">
        <f aca="false">ROUND($L$1*(E988+I988-J988-K988),0)</f>
        <v>102516632179</v>
      </c>
      <c r="M988" s="31" t="n">
        <f aca="false">E988+I988-J988-K988+L988</f>
        <v>18233750471305.3</v>
      </c>
      <c r="N988" s="32" t="n">
        <f aca="false">HLOOKUP(ROUND(AVERAGE(M976:M987)/10^6,0),Assumption!$B$2:$E$3,2,1)*MAX((AVERAGE(M976:M987)-250*10^6),0)</f>
        <v>101791805340.024</v>
      </c>
      <c r="O988" s="31" t="n">
        <f aca="false">M988+N988</f>
        <v>18335542276645.3</v>
      </c>
      <c r="P988" s="31" t="n">
        <f aca="false">IF(A988=1,SA,MAX(0,SA-M987))</f>
        <v>0</v>
      </c>
      <c r="S988" s="2" t="n">
        <v>0</v>
      </c>
      <c r="T988" s="2" t="n">
        <v>0</v>
      </c>
      <c r="U988" s="2" t="n">
        <v>0</v>
      </c>
      <c r="V988" s="33" t="n">
        <v>1</v>
      </c>
    </row>
    <row r="989" customFormat="false" ht="15.75" hidden="false" customHeight="true" outlineLevel="0" collapsed="false">
      <c r="A989" s="2" t="n">
        <v>987</v>
      </c>
      <c r="B989" s="2" t="n">
        <v>83</v>
      </c>
      <c r="C989" s="2" t="n">
        <f aca="false">A989-(B989-1)*12</f>
        <v>3</v>
      </c>
      <c r="D989" s="2" t="n">
        <f aca="false">'thong tin khach hang'!$B$4+B989-1</f>
        <v>84</v>
      </c>
      <c r="E989" s="31" t="n">
        <f aca="false">IF(A989=1,0,O988)</f>
        <v>18335542276645.3</v>
      </c>
      <c r="F989" s="2" t="n">
        <f aca="true">TP*VLOOKUP('thong tin khach hang'!$E$10,$X$2:$Z$5,3,0)*OFFSET($S989,0,VLOOKUP('thong tin khach hang'!$E$10,$X$2:$Z$5,2,0))</f>
        <v>0</v>
      </c>
      <c r="G989" s="2" t="n">
        <f aca="true">EP*VLOOKUP('thong tin khach hang'!$E$10,$X$2:$Z$5,3,0)*OFFSET($S989,0,VLOOKUP('thong tin khach hang'!$E$10,$X$2:$Z$5,2,0))</f>
        <v>0</v>
      </c>
      <c r="H989" s="2" t="n">
        <f aca="false">F989*HLOOKUP(B989,Assumption!$A$10:$G$12,2,1)+G989*HLOOKUP(B989,Assumption!$A$10:$G$12,3,1)</f>
        <v>0</v>
      </c>
      <c r="I989" s="2" t="n">
        <f aca="false">F989+G989-H989</f>
        <v>0</v>
      </c>
      <c r="J989" s="32" t="n">
        <f aca="false">VLOOKUP(D989,Assumption!$O$3:$Q$103,IF('thong tin khach hang'!$B$3="Nam",2,3),0)/12*P989</f>
        <v>0</v>
      </c>
      <c r="K989" s="2" t="n">
        <v>20000</v>
      </c>
      <c r="L989" s="31" t="n">
        <f aca="false">ROUND($L$1*(E989+I989-J989-K989),0)</f>
        <v>103671821676</v>
      </c>
      <c r="M989" s="31" t="n">
        <f aca="false">E989+I989-J989-K989+L989</f>
        <v>18439214078321.3</v>
      </c>
      <c r="N989" s="32" t="n">
        <f aca="false">HLOOKUP(ROUND(AVERAGE(M977:M988)/10^6,0),Assumption!$B$2:$E$3,2,1)*MAX((AVERAGE(M977:M988)-250*10^6),0)</f>
        <v>102938873576.13</v>
      </c>
      <c r="O989" s="31" t="n">
        <f aca="false">M989+N989</f>
        <v>18542152951897.5</v>
      </c>
      <c r="P989" s="31" t="n">
        <f aca="false">IF(A989=1,SA,MAX(0,SA-M988))</f>
        <v>0</v>
      </c>
      <c r="S989" s="2" t="n">
        <v>0</v>
      </c>
      <c r="T989" s="2" t="n">
        <v>0</v>
      </c>
      <c r="U989" s="2" t="n">
        <v>0</v>
      </c>
      <c r="V989" s="33" t="n">
        <v>1</v>
      </c>
    </row>
    <row r="990" customFormat="false" ht="15.75" hidden="false" customHeight="true" outlineLevel="0" collapsed="false">
      <c r="A990" s="2" t="n">
        <v>988</v>
      </c>
      <c r="B990" s="2" t="n">
        <v>83</v>
      </c>
      <c r="C990" s="2" t="n">
        <f aca="false">A990-(B990-1)*12</f>
        <v>4</v>
      </c>
      <c r="D990" s="2" t="n">
        <f aca="false">'thong tin khach hang'!$B$4+B990-1</f>
        <v>84</v>
      </c>
      <c r="E990" s="31" t="n">
        <f aca="false">IF(A990=1,0,O989)</f>
        <v>18542152951897.5</v>
      </c>
      <c r="F990" s="2" t="n">
        <f aca="true">TP*VLOOKUP('thong tin khach hang'!$E$10,$X$2:$Z$5,3,0)*OFFSET($S990,0,VLOOKUP('thong tin khach hang'!$E$10,$X$2:$Z$5,2,0))</f>
        <v>0</v>
      </c>
      <c r="G990" s="2" t="n">
        <f aca="true">EP*VLOOKUP('thong tin khach hang'!$E$10,$X$2:$Z$5,3,0)*OFFSET($S990,0,VLOOKUP('thong tin khach hang'!$E$10,$X$2:$Z$5,2,0))</f>
        <v>0</v>
      </c>
      <c r="H990" s="2" t="n">
        <f aca="false">F990*HLOOKUP(B990,Assumption!$A$10:$G$12,2,1)+G990*HLOOKUP(B990,Assumption!$A$10:$G$12,3,1)</f>
        <v>0</v>
      </c>
      <c r="I990" s="2" t="n">
        <f aca="false">F990+G990-H990</f>
        <v>0</v>
      </c>
      <c r="J990" s="32" t="n">
        <f aca="false">VLOOKUP(D990,Assumption!$O$3:$Q$103,IF('thong tin khach hang'!$B$3="Nam",2,3),0)/12*P990</f>
        <v>0</v>
      </c>
      <c r="K990" s="2" t="n">
        <v>20000</v>
      </c>
      <c r="L990" s="31" t="n">
        <f aca="false">ROUND($L$1*(E990+I990-J990-K990),0)</f>
        <v>104840028472</v>
      </c>
      <c r="M990" s="31" t="n">
        <f aca="false">E990+I990-J990-K990+L990</f>
        <v>18646992960369.5</v>
      </c>
      <c r="N990" s="32" t="n">
        <f aca="false">HLOOKUP(ROUND(AVERAGE(M978:M989)/10^6,0),Assumption!$B$2:$E$3,2,1)*MAX((AVERAGE(M978:M989)-250*10^6),0)</f>
        <v>104098867447.635</v>
      </c>
      <c r="O990" s="31" t="n">
        <f aca="false">M990+N990</f>
        <v>18751091827817.1</v>
      </c>
      <c r="P990" s="31" t="n">
        <f aca="false">IF(A990=1,SA,MAX(0,SA-M989))</f>
        <v>0</v>
      </c>
      <c r="S990" s="2" t="n">
        <v>0</v>
      </c>
      <c r="T990" s="2" t="n">
        <v>0</v>
      </c>
      <c r="U990" s="2" t="n">
        <v>1</v>
      </c>
      <c r="V990" s="33" t="n">
        <v>1</v>
      </c>
    </row>
    <row r="991" customFormat="false" ht="15.75" hidden="false" customHeight="true" outlineLevel="0" collapsed="false">
      <c r="A991" s="2" t="n">
        <v>989</v>
      </c>
      <c r="B991" s="2" t="n">
        <v>83</v>
      </c>
      <c r="C991" s="2" t="n">
        <f aca="false">A991-(B991-1)*12</f>
        <v>5</v>
      </c>
      <c r="D991" s="2" t="n">
        <f aca="false">'thong tin khach hang'!$B$4+B991-1</f>
        <v>84</v>
      </c>
      <c r="E991" s="31" t="n">
        <f aca="false">IF(A991=1,0,O990)</f>
        <v>18751091827817.1</v>
      </c>
      <c r="F991" s="2" t="n">
        <f aca="true">TP*VLOOKUP('thong tin khach hang'!$E$10,$X$2:$Z$5,3,0)*OFFSET($S991,0,VLOOKUP('thong tin khach hang'!$E$10,$X$2:$Z$5,2,0))</f>
        <v>0</v>
      </c>
      <c r="G991" s="2" t="n">
        <f aca="true">EP*VLOOKUP('thong tin khach hang'!$E$10,$X$2:$Z$5,3,0)*OFFSET($S991,0,VLOOKUP('thong tin khach hang'!$E$10,$X$2:$Z$5,2,0))</f>
        <v>0</v>
      </c>
      <c r="H991" s="2" t="n">
        <f aca="false">F991*HLOOKUP(B991,Assumption!$A$10:$G$12,2,1)+G991*HLOOKUP(B991,Assumption!$A$10:$G$12,3,1)</f>
        <v>0</v>
      </c>
      <c r="I991" s="2" t="n">
        <f aca="false">F991+G991-H991</f>
        <v>0</v>
      </c>
      <c r="J991" s="32" t="n">
        <f aca="false">VLOOKUP(D991,Assumption!$O$3:$Q$103,IF('thong tin khach hang'!$B$3="Nam",2,3),0)/12*P991</f>
        <v>0</v>
      </c>
      <c r="K991" s="2" t="n">
        <v>20000</v>
      </c>
      <c r="L991" s="31" t="n">
        <f aca="false">ROUND($L$1*(E991+I991-J991-K991),0)</f>
        <v>106021399254</v>
      </c>
      <c r="M991" s="31" t="n">
        <f aca="false">E991+I991-J991-K991+L991</f>
        <v>18857113207071.1</v>
      </c>
      <c r="N991" s="32" t="n">
        <f aca="false">HLOOKUP(ROUND(AVERAGE(M979:M990)/10^6,0),Assumption!$B$2:$E$3,2,1)*MAX((AVERAGE(M979:M990)-250*10^6),0)</f>
        <v>105271932605.902</v>
      </c>
      <c r="O991" s="31" t="n">
        <f aca="false">M991+N991</f>
        <v>18962385139677</v>
      </c>
      <c r="P991" s="31" t="n">
        <f aca="false">IF(A991=1,SA,MAX(0,SA-M990))</f>
        <v>0</v>
      </c>
      <c r="S991" s="2" t="n">
        <v>0</v>
      </c>
      <c r="T991" s="2" t="n">
        <v>0</v>
      </c>
      <c r="U991" s="2" t="n">
        <v>0</v>
      </c>
      <c r="V991" s="33" t="n">
        <v>1</v>
      </c>
    </row>
    <row r="992" customFormat="false" ht="15.75" hidden="false" customHeight="true" outlineLevel="0" collapsed="false">
      <c r="A992" s="2" t="n">
        <v>990</v>
      </c>
      <c r="B992" s="2" t="n">
        <v>83</v>
      </c>
      <c r="C992" s="2" t="n">
        <f aca="false">A992-(B992-1)*12</f>
        <v>6</v>
      </c>
      <c r="D992" s="2" t="n">
        <f aca="false">'thong tin khach hang'!$B$4+B992-1</f>
        <v>84</v>
      </c>
      <c r="E992" s="31" t="n">
        <f aca="false">IF(A992=1,0,O991)</f>
        <v>18962385139677</v>
      </c>
      <c r="F992" s="2" t="n">
        <f aca="true">TP*VLOOKUP('thong tin khach hang'!$E$10,$X$2:$Z$5,3,0)*OFFSET($S992,0,VLOOKUP('thong tin khach hang'!$E$10,$X$2:$Z$5,2,0))</f>
        <v>0</v>
      </c>
      <c r="G992" s="2" t="n">
        <f aca="true">EP*VLOOKUP('thong tin khach hang'!$E$10,$X$2:$Z$5,3,0)*OFFSET($S992,0,VLOOKUP('thong tin khach hang'!$E$10,$X$2:$Z$5,2,0))</f>
        <v>0</v>
      </c>
      <c r="H992" s="2" t="n">
        <f aca="false">F992*HLOOKUP(B992,Assumption!$A$10:$G$12,2,1)+G992*HLOOKUP(B992,Assumption!$A$10:$G$12,3,1)</f>
        <v>0</v>
      </c>
      <c r="I992" s="2" t="n">
        <f aca="false">F992+G992-H992</f>
        <v>0</v>
      </c>
      <c r="J992" s="32" t="n">
        <f aca="false">VLOOKUP(D992,Assumption!$O$3:$Q$103,IF('thong tin khach hang'!$B$3="Nam",2,3),0)/12*P992</f>
        <v>0</v>
      </c>
      <c r="K992" s="2" t="n">
        <v>20000</v>
      </c>
      <c r="L992" s="31" t="n">
        <f aca="false">ROUND($L$1*(E992+I992-J992-K992),0)</f>
        <v>107216082359</v>
      </c>
      <c r="M992" s="31" t="n">
        <f aca="false">E992+I992-J992-K992+L992</f>
        <v>19069601202036</v>
      </c>
      <c r="N992" s="32" t="n">
        <f aca="false">HLOOKUP(ROUND(AVERAGE(M980:M991)/10^6,0),Assumption!$B$2:$E$3,2,1)*MAX((AVERAGE(M980:M991)-250*10^6),0)</f>
        <v>106458216343.552</v>
      </c>
      <c r="O992" s="31" t="n">
        <f aca="false">M992+N992</f>
        <v>19176059418379.6</v>
      </c>
      <c r="P992" s="31" t="n">
        <f aca="false">IF(A992=1,SA,MAX(0,SA-M991))</f>
        <v>0</v>
      </c>
      <c r="S992" s="2" t="n">
        <v>0</v>
      </c>
      <c r="T992" s="2" t="n">
        <v>0</v>
      </c>
      <c r="U992" s="2" t="n">
        <v>0</v>
      </c>
      <c r="V992" s="33" t="n">
        <v>1</v>
      </c>
    </row>
    <row r="993" customFormat="false" ht="15.75" hidden="false" customHeight="true" outlineLevel="0" collapsed="false">
      <c r="A993" s="2" t="n">
        <v>991</v>
      </c>
      <c r="B993" s="2" t="n">
        <v>83</v>
      </c>
      <c r="C993" s="2" t="n">
        <f aca="false">A993-(B993-1)*12</f>
        <v>7</v>
      </c>
      <c r="D993" s="2" t="n">
        <f aca="false">'thong tin khach hang'!$B$4+B993-1</f>
        <v>84</v>
      </c>
      <c r="E993" s="31" t="n">
        <f aca="false">IF(A993=1,0,O992)</f>
        <v>19176059418379.6</v>
      </c>
      <c r="F993" s="2" t="n">
        <f aca="true">TP*VLOOKUP('thong tin khach hang'!$E$10,$X$2:$Z$5,3,0)*OFFSET($S993,0,VLOOKUP('thong tin khach hang'!$E$10,$X$2:$Z$5,2,0))</f>
        <v>0</v>
      </c>
      <c r="G993" s="2" t="n">
        <f aca="true">EP*VLOOKUP('thong tin khach hang'!$E$10,$X$2:$Z$5,3,0)*OFFSET($S993,0,VLOOKUP('thong tin khach hang'!$E$10,$X$2:$Z$5,2,0))</f>
        <v>0</v>
      </c>
      <c r="H993" s="2" t="n">
        <f aca="false">F993*HLOOKUP(B993,Assumption!$A$10:$G$12,2,1)+G993*HLOOKUP(B993,Assumption!$A$10:$G$12,3,1)</f>
        <v>0</v>
      </c>
      <c r="I993" s="2" t="n">
        <f aca="false">F993+G993-H993</f>
        <v>0</v>
      </c>
      <c r="J993" s="32" t="n">
        <f aca="false">VLOOKUP(D993,Assumption!$O$3:$Q$103,IF('thong tin khach hang'!$B$3="Nam",2,3),0)/12*P993</f>
        <v>0</v>
      </c>
      <c r="K993" s="2" t="n">
        <v>20000</v>
      </c>
      <c r="L993" s="31" t="n">
        <f aca="false">ROUND($L$1*(E993+I993-J993-K993),0)</f>
        <v>108424227796</v>
      </c>
      <c r="M993" s="31" t="n">
        <f aca="false">E993+I993-J993-K993+L993</f>
        <v>19284483626175.6</v>
      </c>
      <c r="N993" s="32" t="n">
        <f aca="false">HLOOKUP(ROUND(AVERAGE(M981:M992)/10^6,0),Assumption!$B$2:$E$3,2,1)*MAX((AVERAGE(M981:M992)-250*10^6),0)</f>
        <v>107657867612.96</v>
      </c>
      <c r="O993" s="31" t="n">
        <f aca="false">M993+N993</f>
        <v>19392141493788.5</v>
      </c>
      <c r="P993" s="31" t="n">
        <f aca="false">IF(A993=1,SA,MAX(0,SA-M992))</f>
        <v>0</v>
      </c>
      <c r="S993" s="2" t="n">
        <v>0</v>
      </c>
      <c r="T993" s="2" t="n">
        <v>1</v>
      </c>
      <c r="U993" s="2" t="n">
        <v>1</v>
      </c>
      <c r="V993" s="33" t="n">
        <v>1</v>
      </c>
    </row>
    <row r="994" customFormat="false" ht="15.75" hidden="false" customHeight="true" outlineLevel="0" collapsed="false">
      <c r="A994" s="2" t="n">
        <v>992</v>
      </c>
      <c r="B994" s="2" t="n">
        <v>83</v>
      </c>
      <c r="C994" s="2" t="n">
        <f aca="false">A994-(B994-1)*12</f>
        <v>8</v>
      </c>
      <c r="D994" s="2" t="n">
        <f aca="false">'thong tin khach hang'!$B$4+B994-1</f>
        <v>84</v>
      </c>
      <c r="E994" s="31" t="n">
        <f aca="false">IF(A994=1,0,O993)</f>
        <v>19392141493788.5</v>
      </c>
      <c r="F994" s="2" t="n">
        <f aca="true">TP*VLOOKUP('thong tin khach hang'!$E$10,$X$2:$Z$5,3,0)*OFFSET($S994,0,VLOOKUP('thong tin khach hang'!$E$10,$X$2:$Z$5,2,0))</f>
        <v>0</v>
      </c>
      <c r="G994" s="2" t="n">
        <f aca="true">EP*VLOOKUP('thong tin khach hang'!$E$10,$X$2:$Z$5,3,0)*OFFSET($S994,0,VLOOKUP('thong tin khach hang'!$E$10,$X$2:$Z$5,2,0))</f>
        <v>0</v>
      </c>
      <c r="H994" s="2" t="n">
        <f aca="false">F994*HLOOKUP(B994,Assumption!$A$10:$G$12,2,1)+G994*HLOOKUP(B994,Assumption!$A$10:$G$12,3,1)</f>
        <v>0</v>
      </c>
      <c r="I994" s="2" t="n">
        <f aca="false">F994+G994-H994</f>
        <v>0</v>
      </c>
      <c r="J994" s="32" t="n">
        <f aca="false">VLOOKUP(D994,Assumption!$O$3:$Q$103,IF('thong tin khach hang'!$B$3="Nam",2,3),0)/12*P994</f>
        <v>0</v>
      </c>
      <c r="K994" s="2" t="n">
        <v>20000</v>
      </c>
      <c r="L994" s="31" t="n">
        <f aca="false">ROUND($L$1*(E994+I994-J994-K994),0)</f>
        <v>109645987266</v>
      </c>
      <c r="M994" s="31" t="n">
        <f aca="false">E994+I994-J994-K994+L994</f>
        <v>19501787461054.5</v>
      </c>
      <c r="N994" s="32" t="n">
        <f aca="false">HLOOKUP(ROUND(AVERAGE(M982:M993)/10^6,0),Assumption!$B$2:$E$3,2,1)*MAX((AVERAGE(M982:M993)-250*10^6),0)</f>
        <v>108871037044.956</v>
      </c>
      <c r="O994" s="31" t="n">
        <f aca="false">M994+N994</f>
        <v>19610658498099.5</v>
      </c>
      <c r="P994" s="31" t="n">
        <f aca="false">IF(A994=1,SA,MAX(0,SA-M993))</f>
        <v>0</v>
      </c>
      <c r="S994" s="2" t="n">
        <v>0</v>
      </c>
      <c r="T994" s="2" t="n">
        <v>0</v>
      </c>
      <c r="U994" s="2" t="n">
        <v>0</v>
      </c>
      <c r="V994" s="33" t="n">
        <v>1</v>
      </c>
    </row>
    <row r="995" customFormat="false" ht="15.75" hidden="false" customHeight="true" outlineLevel="0" collapsed="false">
      <c r="A995" s="2" t="n">
        <v>993</v>
      </c>
      <c r="B995" s="2" t="n">
        <v>83</v>
      </c>
      <c r="C995" s="2" t="n">
        <f aca="false">A995-(B995-1)*12</f>
        <v>9</v>
      </c>
      <c r="D995" s="2" t="n">
        <f aca="false">'thong tin khach hang'!$B$4+B995-1</f>
        <v>84</v>
      </c>
      <c r="E995" s="31" t="n">
        <f aca="false">IF(A995=1,0,O994)</f>
        <v>19610658498099.5</v>
      </c>
      <c r="F995" s="2" t="n">
        <f aca="true">TP*VLOOKUP('thong tin khach hang'!$E$10,$X$2:$Z$5,3,0)*OFFSET($S995,0,VLOOKUP('thong tin khach hang'!$E$10,$X$2:$Z$5,2,0))</f>
        <v>0</v>
      </c>
      <c r="G995" s="2" t="n">
        <f aca="true">EP*VLOOKUP('thong tin khach hang'!$E$10,$X$2:$Z$5,3,0)*OFFSET($S995,0,VLOOKUP('thong tin khach hang'!$E$10,$X$2:$Z$5,2,0))</f>
        <v>0</v>
      </c>
      <c r="H995" s="2" t="n">
        <f aca="false">F995*HLOOKUP(B995,Assumption!$A$10:$G$12,2,1)+G995*HLOOKUP(B995,Assumption!$A$10:$G$12,3,1)</f>
        <v>0</v>
      </c>
      <c r="I995" s="2" t="n">
        <f aca="false">F995+G995-H995</f>
        <v>0</v>
      </c>
      <c r="J995" s="32" t="n">
        <f aca="false">VLOOKUP(D995,Assumption!$O$3:$Q$103,IF('thong tin khach hang'!$B$3="Nam",2,3),0)/12*P995</f>
        <v>0</v>
      </c>
      <c r="K995" s="2" t="n">
        <v>20000</v>
      </c>
      <c r="L995" s="31" t="n">
        <f aca="false">ROUND($L$1*(E995+I995-J995-K995),0)</f>
        <v>110881514178</v>
      </c>
      <c r="M995" s="31" t="n">
        <f aca="false">E995+I995-J995-K995+L995</f>
        <v>19721539992277.5</v>
      </c>
      <c r="N995" s="32" t="n">
        <f aca="false">HLOOKUP(ROUND(AVERAGE(M983:M994)/10^6,0),Assumption!$B$2:$E$3,2,1)*MAX((AVERAGE(M983:M994)-250*10^6),0)</f>
        <v>110097876967.741</v>
      </c>
      <c r="O995" s="31" t="n">
        <f aca="false">M995+N995</f>
        <v>19831637869245.2</v>
      </c>
      <c r="P995" s="31" t="n">
        <f aca="false">IF(A995=1,SA,MAX(0,SA-M994))</f>
        <v>0</v>
      </c>
      <c r="S995" s="2" t="n">
        <v>0</v>
      </c>
      <c r="T995" s="2" t="n">
        <v>0</v>
      </c>
      <c r="U995" s="2" t="n">
        <v>0</v>
      </c>
      <c r="V995" s="33" t="n">
        <v>1</v>
      </c>
    </row>
    <row r="996" customFormat="false" ht="15.75" hidden="false" customHeight="true" outlineLevel="0" collapsed="false">
      <c r="A996" s="2" t="n">
        <v>994</v>
      </c>
      <c r="B996" s="2" t="n">
        <v>83</v>
      </c>
      <c r="C996" s="2" t="n">
        <f aca="false">A996-(B996-1)*12</f>
        <v>10</v>
      </c>
      <c r="D996" s="2" t="n">
        <f aca="false">'thong tin khach hang'!$B$4+B996-1</f>
        <v>84</v>
      </c>
      <c r="E996" s="31" t="n">
        <f aca="false">IF(A996=1,0,O995)</f>
        <v>19831637869245.2</v>
      </c>
      <c r="F996" s="2" t="n">
        <f aca="true">TP*VLOOKUP('thong tin khach hang'!$E$10,$X$2:$Z$5,3,0)*OFFSET($S996,0,VLOOKUP('thong tin khach hang'!$E$10,$X$2:$Z$5,2,0))</f>
        <v>0</v>
      </c>
      <c r="G996" s="2" t="n">
        <f aca="true">EP*VLOOKUP('thong tin khach hang'!$E$10,$X$2:$Z$5,3,0)*OFFSET($S996,0,VLOOKUP('thong tin khach hang'!$E$10,$X$2:$Z$5,2,0))</f>
        <v>0</v>
      </c>
      <c r="H996" s="2" t="n">
        <f aca="false">F996*HLOOKUP(B996,Assumption!$A$10:$G$12,2,1)+G996*HLOOKUP(B996,Assumption!$A$10:$G$12,3,1)</f>
        <v>0</v>
      </c>
      <c r="I996" s="2" t="n">
        <f aca="false">F996+G996-H996</f>
        <v>0</v>
      </c>
      <c r="J996" s="32" t="n">
        <f aca="false">VLOOKUP(D996,Assumption!$O$3:$Q$103,IF('thong tin khach hang'!$B$3="Nam",2,3),0)/12*P996</f>
        <v>0</v>
      </c>
      <c r="K996" s="2" t="n">
        <v>20000</v>
      </c>
      <c r="L996" s="31" t="n">
        <f aca="false">ROUND($L$1*(E996+I996-J996-K996),0)</f>
        <v>112130963670</v>
      </c>
      <c r="M996" s="31" t="n">
        <f aca="false">E996+I996-J996-K996+L996</f>
        <v>19943768812915.2</v>
      </c>
      <c r="N996" s="32" t="n">
        <f aca="false">HLOOKUP(ROUND(AVERAGE(M984:M995)/10^6,0),Assumption!$B$2:$E$3,2,1)*MAX((AVERAGE(M984:M995)-250*10^6),0)</f>
        <v>111338541426.013</v>
      </c>
      <c r="O996" s="31" t="n">
        <f aca="false">M996+N996</f>
        <v>20055107354341.2</v>
      </c>
      <c r="P996" s="31" t="n">
        <f aca="false">IF(A996=1,SA,MAX(0,SA-M995))</f>
        <v>0</v>
      </c>
      <c r="S996" s="2" t="n">
        <v>0</v>
      </c>
      <c r="T996" s="2" t="n">
        <v>0</v>
      </c>
      <c r="U996" s="2" t="n">
        <v>1</v>
      </c>
      <c r="V996" s="33" t="n">
        <v>1</v>
      </c>
    </row>
    <row r="997" customFormat="false" ht="15.75" hidden="false" customHeight="true" outlineLevel="0" collapsed="false">
      <c r="A997" s="2" t="n">
        <v>995</v>
      </c>
      <c r="B997" s="2" t="n">
        <v>83</v>
      </c>
      <c r="C997" s="2" t="n">
        <f aca="false">A997-(B997-1)*12</f>
        <v>11</v>
      </c>
      <c r="D997" s="2" t="n">
        <f aca="false">'thong tin khach hang'!$B$4+B997-1</f>
        <v>84</v>
      </c>
      <c r="E997" s="31" t="n">
        <f aca="false">IF(A997=1,0,O996)</f>
        <v>20055107354341.2</v>
      </c>
      <c r="F997" s="2" t="n">
        <f aca="true">TP*VLOOKUP('thong tin khach hang'!$E$10,$X$2:$Z$5,3,0)*OFFSET($S997,0,VLOOKUP('thong tin khach hang'!$E$10,$X$2:$Z$5,2,0))</f>
        <v>0</v>
      </c>
      <c r="G997" s="2" t="n">
        <f aca="true">EP*VLOOKUP('thong tin khach hang'!$E$10,$X$2:$Z$5,3,0)*OFFSET($S997,0,VLOOKUP('thong tin khach hang'!$E$10,$X$2:$Z$5,2,0))</f>
        <v>0</v>
      </c>
      <c r="H997" s="2" t="n">
        <f aca="false">F997*HLOOKUP(B997,Assumption!$A$10:$G$12,2,1)+G997*HLOOKUP(B997,Assumption!$A$10:$G$12,3,1)</f>
        <v>0</v>
      </c>
      <c r="I997" s="2" t="n">
        <f aca="false">F997+G997-H997</f>
        <v>0</v>
      </c>
      <c r="J997" s="32" t="n">
        <f aca="false">VLOOKUP(D997,Assumption!$O$3:$Q$103,IF('thong tin khach hang'!$B$3="Nam",2,3),0)/12*P997</f>
        <v>0</v>
      </c>
      <c r="K997" s="2" t="n">
        <v>20000</v>
      </c>
      <c r="L997" s="31" t="n">
        <f aca="false">ROUND($L$1*(E997+I997-J997-K997),0)</f>
        <v>113394492628</v>
      </c>
      <c r="M997" s="31" t="n">
        <f aca="false">E997+I997-J997-K997+L997</f>
        <v>20168501826969.2</v>
      </c>
      <c r="N997" s="32" t="n">
        <f aca="false">HLOOKUP(ROUND(AVERAGE(M985:M996)/10^6,0),Assumption!$B$2:$E$3,2,1)*MAX((AVERAGE(M985:M996)-250*10^6),0)</f>
        <v>112593186200.309</v>
      </c>
      <c r="O997" s="31" t="n">
        <f aca="false">M997+N997</f>
        <v>20281095013169.5</v>
      </c>
      <c r="P997" s="31" t="n">
        <f aca="false">IF(A997=1,SA,MAX(0,SA-M996))</f>
        <v>0</v>
      </c>
      <c r="S997" s="2" t="n">
        <v>0</v>
      </c>
      <c r="T997" s="2" t="n">
        <v>0</v>
      </c>
      <c r="U997" s="2" t="n">
        <v>0</v>
      </c>
      <c r="V997" s="33" t="n">
        <v>1</v>
      </c>
    </row>
    <row r="998" customFormat="false" ht="15.75" hidden="false" customHeight="true" outlineLevel="0" collapsed="false">
      <c r="A998" s="2" t="n">
        <v>996</v>
      </c>
      <c r="B998" s="2" t="n">
        <v>83</v>
      </c>
      <c r="C998" s="2" t="n">
        <f aca="false">A998-(B998-1)*12</f>
        <v>12</v>
      </c>
      <c r="D998" s="2" t="n">
        <f aca="false">'thong tin khach hang'!$B$4+B998-1</f>
        <v>84</v>
      </c>
      <c r="E998" s="31" t="n">
        <f aca="false">IF(A998=1,0,O997)</f>
        <v>20281095013169.5</v>
      </c>
      <c r="F998" s="2" t="n">
        <f aca="true">TP*VLOOKUP('thong tin khach hang'!$E$10,$X$2:$Z$5,3,0)*OFFSET($S998,0,VLOOKUP('thong tin khach hang'!$E$10,$X$2:$Z$5,2,0))</f>
        <v>0</v>
      </c>
      <c r="G998" s="2" t="n">
        <f aca="true">EP*VLOOKUP('thong tin khach hang'!$E$10,$X$2:$Z$5,3,0)*OFFSET($S998,0,VLOOKUP('thong tin khach hang'!$E$10,$X$2:$Z$5,2,0))</f>
        <v>0</v>
      </c>
      <c r="H998" s="2" t="n">
        <f aca="false">F998*HLOOKUP(B998,Assumption!$A$10:$G$12,2,1)+G998*HLOOKUP(B998,Assumption!$A$10:$G$12,3,1)</f>
        <v>0</v>
      </c>
      <c r="I998" s="2" t="n">
        <f aca="false">F998+G998-H998</f>
        <v>0</v>
      </c>
      <c r="J998" s="32" t="n">
        <f aca="false">VLOOKUP(D998,Assumption!$O$3:$Q$103,IF('thong tin khach hang'!$B$3="Nam",2,3),0)/12*P998</f>
        <v>0</v>
      </c>
      <c r="K998" s="2" t="n">
        <v>20000</v>
      </c>
      <c r="L998" s="31" t="n">
        <f aca="false">ROUND($L$1*(E998+I998-J998-K998),0)</f>
        <v>114672259707</v>
      </c>
      <c r="M998" s="31" t="n">
        <f aca="false">E998+I998-J998-K998+L998</f>
        <v>20395767252876.5</v>
      </c>
      <c r="N998" s="32" t="n">
        <f aca="false">HLOOKUP(ROUND(AVERAGE(M986:M997)/10^6,0),Assumption!$B$2:$E$3,2,1)*MAX((AVERAGE(M986:M997)-250*10^6),0)</f>
        <v>113861968826.564</v>
      </c>
      <c r="O998" s="31" t="n">
        <f aca="false">M998+N998</f>
        <v>20509629221703.1</v>
      </c>
      <c r="P998" s="31" t="n">
        <f aca="false">IF(A998=1,SA,MAX(0,SA-M997))</f>
        <v>0</v>
      </c>
      <c r="S998" s="2" t="n">
        <v>0</v>
      </c>
      <c r="T998" s="2" t="n">
        <v>0</v>
      </c>
      <c r="U998" s="2" t="n">
        <v>0</v>
      </c>
      <c r="V998" s="33" t="n">
        <v>1</v>
      </c>
    </row>
    <row r="999" customFormat="false" ht="15.75" hidden="false" customHeight="true" outlineLevel="0" collapsed="false">
      <c r="A999" s="2" t="n">
        <v>997</v>
      </c>
      <c r="B999" s="2" t="n">
        <v>84</v>
      </c>
      <c r="C999" s="2" t="n">
        <f aca="false">A999-(B999-1)*12</f>
        <v>1</v>
      </c>
      <c r="D999" s="2" t="n">
        <f aca="false">'thong tin khach hang'!$B$4+B999-1</f>
        <v>85</v>
      </c>
      <c r="E999" s="31" t="n">
        <f aca="false">IF(A999=1,0,O998)</f>
        <v>20509629221703.1</v>
      </c>
      <c r="F999" s="2" t="n">
        <f aca="true">TP*VLOOKUP('thong tin khach hang'!$E$10,$X$2:$Z$5,3,0)*OFFSET($S999,0,VLOOKUP('thong tin khach hang'!$E$10,$X$2:$Z$5,2,0))</f>
        <v>30000000</v>
      </c>
      <c r="G999" s="2" t="n">
        <f aca="true">EP*VLOOKUP('thong tin khach hang'!$E$10,$X$2:$Z$5,3,0)*OFFSET($S999,0,VLOOKUP('thong tin khach hang'!$E$10,$X$2:$Z$5,2,0))</f>
        <v>30000000</v>
      </c>
      <c r="H999" s="2" t="n">
        <f aca="false">F999*HLOOKUP(B999,Assumption!$A$10:$G$12,2,1)+G999*HLOOKUP(B999,Assumption!$A$10:$G$12,3,1)</f>
        <v>1500000</v>
      </c>
      <c r="I999" s="2" t="n">
        <f aca="false">F999+G999-H999</f>
        <v>58500000</v>
      </c>
      <c r="J999" s="32" t="n">
        <f aca="false">VLOOKUP(D999,Assumption!$O$3:$Q$103,IF('thong tin khach hang'!$B$3="Nam",2,3),0)/12*P999</f>
        <v>0</v>
      </c>
      <c r="K999" s="2" t="n">
        <v>20000</v>
      </c>
      <c r="L999" s="31" t="n">
        <f aca="false">ROUND($L$1*(E999+I999-J999-K999),0)</f>
        <v>115964756116</v>
      </c>
      <c r="M999" s="31" t="n">
        <f aca="false">E999+I999-J999-K999+L999</f>
        <v>20625652457819.1</v>
      </c>
      <c r="N999" s="32" t="n">
        <f aca="false">HLOOKUP(ROUND(AVERAGE(M987:M998)/10^6,0),Assumption!$B$2:$E$3,2,1)*MAX((AVERAGE(M987:M998)-250*10^6),0)</f>
        <v>115145048615.894</v>
      </c>
      <c r="O999" s="31" t="n">
        <f aca="false">M999+N999</f>
        <v>20740797506435</v>
      </c>
      <c r="P999" s="31" t="n">
        <f aca="false">IF(A999=1,SA,MAX(0,SA-M998))</f>
        <v>0</v>
      </c>
      <c r="S999" s="2" t="n">
        <v>1</v>
      </c>
      <c r="T999" s="2" t="n">
        <v>1</v>
      </c>
      <c r="U999" s="2" t="n">
        <v>1</v>
      </c>
      <c r="V999" s="33" t="n">
        <v>1</v>
      </c>
    </row>
    <row r="1000" customFormat="false" ht="15.75" hidden="false" customHeight="true" outlineLevel="0" collapsed="false">
      <c r="A1000" s="2" t="n">
        <v>998</v>
      </c>
      <c r="B1000" s="2" t="n">
        <v>84</v>
      </c>
      <c r="C1000" s="2" t="n">
        <f aca="false">A1000-(B1000-1)*12</f>
        <v>2</v>
      </c>
      <c r="D1000" s="2" t="n">
        <f aca="false">'thong tin khach hang'!$B$4+B1000-1</f>
        <v>85</v>
      </c>
      <c r="E1000" s="31" t="n">
        <f aca="false">IF(A1000=1,0,O999)</f>
        <v>20740797506435</v>
      </c>
      <c r="F1000" s="2" t="n">
        <f aca="true">TP*VLOOKUP('thong tin khach hang'!$E$10,$X$2:$Z$5,3,0)*OFFSET($S1000,0,VLOOKUP('thong tin khach hang'!$E$10,$X$2:$Z$5,2,0))</f>
        <v>0</v>
      </c>
      <c r="G1000" s="2" t="n">
        <f aca="true">EP*VLOOKUP('thong tin khach hang'!$E$10,$X$2:$Z$5,3,0)*OFFSET($S1000,0,VLOOKUP('thong tin khach hang'!$E$10,$X$2:$Z$5,2,0))</f>
        <v>0</v>
      </c>
      <c r="H1000" s="2" t="n">
        <f aca="false">F1000*HLOOKUP(B1000,Assumption!$A$10:$G$12,2,1)+G1000*HLOOKUP(B1000,Assumption!$A$10:$G$12,3,1)</f>
        <v>0</v>
      </c>
      <c r="I1000" s="2" t="n">
        <f aca="false">F1000+G1000-H1000</f>
        <v>0</v>
      </c>
      <c r="J1000" s="32" t="n">
        <f aca="false">VLOOKUP(D1000,Assumption!$O$3:$Q$103,IF('thong tin khach hang'!$B$3="Nam",2,3),0)/12*P1000</f>
        <v>0</v>
      </c>
      <c r="K1000" s="2" t="n">
        <v>20000</v>
      </c>
      <c r="L1000" s="31" t="n">
        <f aca="false">ROUND($L$1*(E1000+I1000-J1000-K1000),0)</f>
        <v>117271484439</v>
      </c>
      <c r="M1000" s="31" t="n">
        <f aca="false">E1000+I1000-J1000-K1000+L1000</f>
        <v>20858068970874</v>
      </c>
      <c r="N1000" s="32" t="n">
        <f aca="false">HLOOKUP(ROUND(AVERAGE(M988:M999)/10^6,0),Assumption!$B$2:$E$3,2,1)*MAX((AVERAGE(M988:M999)-250*10^6),0)</f>
        <v>116442586674.596</v>
      </c>
      <c r="O1000" s="31" t="n">
        <f aca="false">M1000+N1000</f>
        <v>20974511557548.6</v>
      </c>
      <c r="P1000" s="31" t="n">
        <f aca="false">IF(A1000=1,SA,MAX(0,SA-M999))</f>
        <v>0</v>
      </c>
      <c r="S1000" s="2" t="n">
        <v>0</v>
      </c>
      <c r="T1000" s="2" t="n">
        <v>0</v>
      </c>
      <c r="U1000" s="2" t="n">
        <v>0</v>
      </c>
      <c r="V1000" s="33" t="n">
        <v>1</v>
      </c>
    </row>
    <row r="1001" customFormat="false" ht="15.75" hidden="false" customHeight="true" outlineLevel="0" collapsed="false">
      <c r="A1001" s="2" t="n">
        <v>999</v>
      </c>
      <c r="B1001" s="2" t="n">
        <v>84</v>
      </c>
      <c r="C1001" s="2" t="n">
        <f aca="false">A1001-(B1001-1)*12</f>
        <v>3</v>
      </c>
      <c r="D1001" s="2" t="n">
        <f aca="false">'thong tin khach hang'!$B$4+B1001-1</f>
        <v>85</v>
      </c>
      <c r="E1001" s="31" t="n">
        <f aca="false">IF(A1001=1,0,O1000)</f>
        <v>20974511557548.6</v>
      </c>
      <c r="F1001" s="2" t="n">
        <f aca="true">TP*VLOOKUP('thong tin khach hang'!$E$10,$X$2:$Z$5,3,0)*OFFSET($S1001,0,VLOOKUP('thong tin khach hang'!$E$10,$X$2:$Z$5,2,0))</f>
        <v>0</v>
      </c>
      <c r="G1001" s="2" t="n">
        <f aca="true">EP*VLOOKUP('thong tin khach hang'!$E$10,$X$2:$Z$5,3,0)*OFFSET($S1001,0,VLOOKUP('thong tin khach hang'!$E$10,$X$2:$Z$5,2,0))</f>
        <v>0</v>
      </c>
      <c r="H1001" s="2" t="n">
        <f aca="false">F1001*HLOOKUP(B1001,Assumption!$A$10:$G$12,2,1)+G1001*HLOOKUP(B1001,Assumption!$A$10:$G$12,3,1)</f>
        <v>0</v>
      </c>
      <c r="I1001" s="2" t="n">
        <f aca="false">F1001+G1001-H1001</f>
        <v>0</v>
      </c>
      <c r="J1001" s="32" t="n">
        <f aca="false">VLOOKUP(D1001,Assumption!$O$3:$Q$103,IF('thong tin khach hang'!$B$3="Nam",2,3),0)/12*P1001</f>
        <v>0</v>
      </c>
      <c r="K1001" s="2" t="n">
        <v>20000</v>
      </c>
      <c r="L1001" s="31" t="n">
        <f aca="false">ROUND($L$1*(E1001+I1001-J1001-K1001),0)</f>
        <v>118592937663</v>
      </c>
      <c r="M1001" s="31" t="n">
        <f aca="false">E1001+I1001-J1001-K1001+L1001</f>
        <v>21093104475211.6</v>
      </c>
      <c r="N1001" s="32" t="n">
        <f aca="false">HLOOKUP(ROUND(AVERAGE(M989:M1000)/10^6,0),Assumption!$B$2:$E$3,2,1)*MAX((AVERAGE(M989:M1000)-250*10^6),0)</f>
        <v>117754745924.38</v>
      </c>
      <c r="O1001" s="31" t="n">
        <f aca="false">M1001+N1001</f>
        <v>21210859221136</v>
      </c>
      <c r="P1001" s="31" t="n">
        <f aca="false">IF(A1001=1,SA,MAX(0,SA-M1000))</f>
        <v>0</v>
      </c>
      <c r="S1001" s="2" t="n">
        <v>0</v>
      </c>
      <c r="T1001" s="2" t="n">
        <v>0</v>
      </c>
      <c r="U1001" s="2" t="n">
        <v>0</v>
      </c>
      <c r="V1001" s="33" t="n">
        <v>1</v>
      </c>
    </row>
    <row r="1002" customFormat="false" ht="15.75" hidden="false" customHeight="true" outlineLevel="0" collapsed="false">
      <c r="A1002" s="2" t="n">
        <v>1000</v>
      </c>
      <c r="B1002" s="2" t="n">
        <v>84</v>
      </c>
      <c r="C1002" s="2" t="n">
        <f aca="false">A1002-(B1002-1)*12</f>
        <v>4</v>
      </c>
      <c r="D1002" s="2" t="n">
        <f aca="false">'thong tin khach hang'!$B$4+B1002-1</f>
        <v>85</v>
      </c>
      <c r="E1002" s="31" t="n">
        <f aca="false">IF(A1002=1,0,O1001)</f>
        <v>21210859221136</v>
      </c>
      <c r="F1002" s="2" t="n">
        <f aca="true">TP*VLOOKUP('thong tin khach hang'!$E$10,$X$2:$Z$5,3,0)*OFFSET($S1002,0,VLOOKUP('thong tin khach hang'!$E$10,$X$2:$Z$5,2,0))</f>
        <v>0</v>
      </c>
      <c r="G1002" s="2" t="n">
        <f aca="true">EP*VLOOKUP('thong tin khach hang'!$E$10,$X$2:$Z$5,3,0)*OFFSET($S1002,0,VLOOKUP('thong tin khach hang'!$E$10,$X$2:$Z$5,2,0))</f>
        <v>0</v>
      </c>
      <c r="H1002" s="2" t="n">
        <f aca="false">F1002*HLOOKUP(B1002,Assumption!$A$10:$G$12,2,1)+G1002*HLOOKUP(B1002,Assumption!$A$10:$G$12,3,1)</f>
        <v>0</v>
      </c>
      <c r="I1002" s="2" t="n">
        <f aca="false">F1002+G1002-H1002</f>
        <v>0</v>
      </c>
      <c r="J1002" s="32" t="n">
        <f aca="false">VLOOKUP(D1002,Assumption!$O$3:$Q$103,IF('thong tin khach hang'!$B$3="Nam",2,3),0)/12*P1002</f>
        <v>0</v>
      </c>
      <c r="K1002" s="2" t="n">
        <v>20000</v>
      </c>
      <c r="L1002" s="31" t="n">
        <f aca="false">ROUND($L$1*(E1002+I1002-J1002-K1002),0)</f>
        <v>119929281715</v>
      </c>
      <c r="M1002" s="31" t="n">
        <f aca="false">E1002+I1002-J1002-K1002+L1002</f>
        <v>21330788482851</v>
      </c>
      <c r="N1002" s="32" t="n">
        <f aca="false">HLOOKUP(ROUND(AVERAGE(M990:M1001)/10^6,0),Assumption!$B$2:$E$3,2,1)*MAX((AVERAGE(M990:M1001)-250*10^6),0)</f>
        <v>119081691122.825</v>
      </c>
      <c r="O1002" s="31" t="n">
        <f aca="false">M1002+N1002</f>
        <v>21449870173973.8</v>
      </c>
      <c r="P1002" s="31" t="n">
        <f aca="false">IF(A1002=1,SA,MAX(0,SA-M1001))</f>
        <v>0</v>
      </c>
      <c r="S1002" s="2" t="n">
        <v>0</v>
      </c>
      <c r="T1002" s="2" t="n">
        <v>0</v>
      </c>
      <c r="U1002" s="2" t="n">
        <v>1</v>
      </c>
      <c r="V1002" s="33" t="n">
        <v>1</v>
      </c>
    </row>
    <row r="1003" customFormat="false" ht="15.75" hidden="false" customHeight="true" outlineLevel="0" collapsed="false">
      <c r="A1003" s="2" t="n">
        <v>1001</v>
      </c>
      <c r="B1003" s="2" t="n">
        <v>84</v>
      </c>
      <c r="C1003" s="2" t="n">
        <f aca="false">A1003-(B1003-1)*12</f>
        <v>5</v>
      </c>
      <c r="D1003" s="2" t="n">
        <f aca="false">'thong tin khach hang'!$B$4+B1003-1</f>
        <v>85</v>
      </c>
      <c r="E1003" s="31" t="n">
        <f aca="false">IF(A1003=1,0,O1002)</f>
        <v>21449870173973.8</v>
      </c>
      <c r="F1003" s="2" t="n">
        <f aca="true">TP*VLOOKUP('thong tin khach hang'!$E$10,$X$2:$Z$5,3,0)*OFFSET($S1003,0,VLOOKUP('thong tin khach hang'!$E$10,$X$2:$Z$5,2,0))</f>
        <v>0</v>
      </c>
      <c r="G1003" s="2" t="n">
        <f aca="true">EP*VLOOKUP('thong tin khach hang'!$E$10,$X$2:$Z$5,3,0)*OFFSET($S1003,0,VLOOKUP('thong tin khach hang'!$E$10,$X$2:$Z$5,2,0))</f>
        <v>0</v>
      </c>
      <c r="H1003" s="2" t="n">
        <f aca="false">F1003*HLOOKUP(B1003,Assumption!$A$10:$G$12,2,1)+G1003*HLOOKUP(B1003,Assumption!$A$10:$G$12,3,1)</f>
        <v>0</v>
      </c>
      <c r="I1003" s="2" t="n">
        <f aca="false">F1003+G1003-H1003</f>
        <v>0</v>
      </c>
      <c r="J1003" s="32" t="n">
        <f aca="false">VLOOKUP(D1003,Assumption!$O$3:$Q$103,IF('thong tin khach hang'!$B$3="Nam",2,3),0)/12*P1003</f>
        <v>0</v>
      </c>
      <c r="K1003" s="2" t="n">
        <v>20000</v>
      </c>
      <c r="L1003" s="31" t="n">
        <f aca="false">ROUND($L$1*(E1003+I1003-J1003-K1003),0)</f>
        <v>121280684392</v>
      </c>
      <c r="M1003" s="31" t="n">
        <f aca="false">E1003+I1003-J1003-K1003+L1003</f>
        <v>21571150838365.8</v>
      </c>
      <c r="N1003" s="32" t="n">
        <f aca="false">HLOOKUP(ROUND(AVERAGE(M991:M1002)/10^6,0),Assumption!$B$2:$E$3,2,1)*MAX((AVERAGE(M991:M1002)-250*10^6),0)</f>
        <v>120423588884.066</v>
      </c>
      <c r="O1003" s="31" t="n">
        <f aca="false">M1003+N1003</f>
        <v>21691574427249.9</v>
      </c>
      <c r="P1003" s="31" t="n">
        <f aca="false">IF(A1003=1,SA,MAX(0,SA-M1002))</f>
        <v>0</v>
      </c>
      <c r="S1003" s="2" t="n">
        <v>0</v>
      </c>
      <c r="T1003" s="2" t="n">
        <v>0</v>
      </c>
      <c r="U1003" s="2" t="n">
        <v>0</v>
      </c>
      <c r="V1003" s="33" t="n">
        <v>1</v>
      </c>
    </row>
    <row r="1004" customFormat="false" ht="15.75" hidden="false" customHeight="true" outlineLevel="0" collapsed="false">
      <c r="A1004" s="2" t="n">
        <v>1002</v>
      </c>
      <c r="B1004" s="2" t="n">
        <v>84</v>
      </c>
      <c r="C1004" s="2" t="n">
        <f aca="false">A1004-(B1004-1)*12</f>
        <v>6</v>
      </c>
      <c r="D1004" s="2" t="n">
        <f aca="false">'thong tin khach hang'!$B$4+B1004-1</f>
        <v>85</v>
      </c>
      <c r="E1004" s="31" t="n">
        <f aca="false">IF(A1004=1,0,O1003)</f>
        <v>21691574427249.9</v>
      </c>
      <c r="F1004" s="2" t="n">
        <f aca="true">TP*VLOOKUP('thong tin khach hang'!$E$10,$X$2:$Z$5,3,0)*OFFSET($S1004,0,VLOOKUP('thong tin khach hang'!$E$10,$X$2:$Z$5,2,0))</f>
        <v>0</v>
      </c>
      <c r="G1004" s="2" t="n">
        <f aca="true">EP*VLOOKUP('thong tin khach hang'!$E$10,$X$2:$Z$5,3,0)*OFFSET($S1004,0,VLOOKUP('thong tin khach hang'!$E$10,$X$2:$Z$5,2,0))</f>
        <v>0</v>
      </c>
      <c r="H1004" s="2" t="n">
        <f aca="false">F1004*HLOOKUP(B1004,Assumption!$A$10:$G$12,2,1)+G1004*HLOOKUP(B1004,Assumption!$A$10:$G$12,3,1)</f>
        <v>0</v>
      </c>
      <c r="I1004" s="2" t="n">
        <f aca="false">F1004+G1004-H1004</f>
        <v>0</v>
      </c>
      <c r="J1004" s="32" t="n">
        <f aca="false">VLOOKUP(D1004,Assumption!$O$3:$Q$103,IF('thong tin khach hang'!$B$3="Nam",2,3),0)/12*P1004</f>
        <v>0</v>
      </c>
      <c r="K1004" s="2" t="n">
        <v>20000</v>
      </c>
      <c r="L1004" s="31" t="n">
        <f aca="false">ROUND($L$1*(E1004+I1004-J1004-K1004),0)</f>
        <v>122647315380</v>
      </c>
      <c r="M1004" s="31" t="n">
        <f aca="false">E1004+I1004-J1004-K1004+L1004</f>
        <v>21814221722629.9</v>
      </c>
      <c r="N1004" s="32" t="n">
        <f aca="false">HLOOKUP(ROUND(AVERAGE(M992:M1003)/10^6,0),Assumption!$B$2:$E$3,2,1)*MAX((AVERAGE(M992:M1003)-250*10^6),0)</f>
        <v>121780607699.713</v>
      </c>
      <c r="O1004" s="31" t="n">
        <f aca="false">M1004+N1004</f>
        <v>21936002330329.6</v>
      </c>
      <c r="P1004" s="31" t="n">
        <f aca="false">IF(A1004=1,SA,MAX(0,SA-M1003))</f>
        <v>0</v>
      </c>
      <c r="S1004" s="2" t="n">
        <v>0</v>
      </c>
      <c r="T1004" s="2" t="n">
        <v>0</v>
      </c>
      <c r="U1004" s="2" t="n">
        <v>0</v>
      </c>
      <c r="V1004" s="33" t="n">
        <v>1</v>
      </c>
    </row>
    <row r="1005" customFormat="false" ht="15.75" hidden="false" customHeight="true" outlineLevel="0" collapsed="false">
      <c r="A1005" s="2" t="n">
        <v>1003</v>
      </c>
      <c r="B1005" s="2" t="n">
        <v>84</v>
      </c>
      <c r="C1005" s="2" t="n">
        <f aca="false">A1005-(B1005-1)*12</f>
        <v>7</v>
      </c>
      <c r="D1005" s="2" t="n">
        <f aca="false">'thong tin khach hang'!$B$4+B1005-1</f>
        <v>85</v>
      </c>
      <c r="E1005" s="31" t="n">
        <f aca="false">IF(A1005=1,0,O1004)</f>
        <v>21936002330329.6</v>
      </c>
      <c r="F1005" s="2" t="n">
        <f aca="true">TP*VLOOKUP('thong tin khach hang'!$E$10,$X$2:$Z$5,3,0)*OFFSET($S1005,0,VLOOKUP('thong tin khach hang'!$E$10,$X$2:$Z$5,2,0))</f>
        <v>0</v>
      </c>
      <c r="G1005" s="2" t="n">
        <f aca="true">EP*VLOOKUP('thong tin khach hang'!$E$10,$X$2:$Z$5,3,0)*OFFSET($S1005,0,VLOOKUP('thong tin khach hang'!$E$10,$X$2:$Z$5,2,0))</f>
        <v>0</v>
      </c>
      <c r="H1005" s="2" t="n">
        <f aca="false">F1005*HLOOKUP(B1005,Assumption!$A$10:$G$12,2,1)+G1005*HLOOKUP(B1005,Assumption!$A$10:$G$12,3,1)</f>
        <v>0</v>
      </c>
      <c r="I1005" s="2" t="n">
        <f aca="false">F1005+G1005-H1005</f>
        <v>0</v>
      </c>
      <c r="J1005" s="32" t="n">
        <f aca="false">VLOOKUP(D1005,Assumption!$O$3:$Q$103,IF('thong tin khach hang'!$B$3="Nam",2,3),0)/12*P1005</f>
        <v>0</v>
      </c>
      <c r="K1005" s="2" t="n">
        <v>20000</v>
      </c>
      <c r="L1005" s="31" t="n">
        <f aca="false">ROUND($L$1*(E1005+I1005-J1005-K1005),0)</f>
        <v>124029346281</v>
      </c>
      <c r="M1005" s="31" t="n">
        <f aca="false">E1005+I1005-J1005-K1005+L1005</f>
        <v>22060031656610.6</v>
      </c>
      <c r="N1005" s="32" t="n">
        <f aca="false">HLOOKUP(ROUND(AVERAGE(M993:M1004)/10^6,0),Assumption!$B$2:$E$3,2,1)*MAX((AVERAGE(M993:M1004)-250*10^6),0)</f>
        <v>123152917960.01</v>
      </c>
      <c r="O1005" s="31" t="n">
        <f aca="false">M1005+N1005</f>
        <v>22183184574570.6</v>
      </c>
      <c r="P1005" s="31" t="n">
        <f aca="false">IF(A1005=1,SA,MAX(0,SA-M1004))</f>
        <v>0</v>
      </c>
      <c r="S1005" s="2" t="n">
        <v>0</v>
      </c>
      <c r="T1005" s="2" t="n">
        <v>1</v>
      </c>
      <c r="U1005" s="2" t="n">
        <v>1</v>
      </c>
      <c r="V1005" s="33" t="n">
        <v>1</v>
      </c>
    </row>
    <row r="1006" customFormat="false" ht="15.75" hidden="false" customHeight="true" outlineLevel="0" collapsed="false">
      <c r="A1006" s="2" t="n">
        <v>1004</v>
      </c>
      <c r="B1006" s="2" t="n">
        <v>84</v>
      </c>
      <c r="C1006" s="2" t="n">
        <f aca="false">A1006-(B1006-1)*12</f>
        <v>8</v>
      </c>
      <c r="D1006" s="2" t="n">
        <f aca="false">'thong tin khach hang'!$B$4+B1006-1</f>
        <v>85</v>
      </c>
      <c r="E1006" s="31" t="n">
        <f aca="false">IF(A1006=1,0,O1005)</f>
        <v>22183184574570.6</v>
      </c>
      <c r="F1006" s="2" t="n">
        <f aca="true">TP*VLOOKUP('thong tin khach hang'!$E$10,$X$2:$Z$5,3,0)*OFFSET($S1006,0,VLOOKUP('thong tin khach hang'!$E$10,$X$2:$Z$5,2,0))</f>
        <v>0</v>
      </c>
      <c r="G1006" s="2" t="n">
        <f aca="true">EP*VLOOKUP('thong tin khach hang'!$E$10,$X$2:$Z$5,3,0)*OFFSET($S1006,0,VLOOKUP('thong tin khach hang'!$E$10,$X$2:$Z$5,2,0))</f>
        <v>0</v>
      </c>
      <c r="H1006" s="2" t="n">
        <f aca="false">F1006*HLOOKUP(B1006,Assumption!$A$10:$G$12,2,1)+G1006*HLOOKUP(B1006,Assumption!$A$10:$G$12,3,1)</f>
        <v>0</v>
      </c>
      <c r="I1006" s="2" t="n">
        <f aca="false">F1006+G1006-H1006</f>
        <v>0</v>
      </c>
      <c r="J1006" s="32" t="n">
        <f aca="false">VLOOKUP(D1006,Assumption!$O$3:$Q$103,IF('thong tin khach hang'!$B$3="Nam",2,3),0)/12*P1006</f>
        <v>0</v>
      </c>
      <c r="K1006" s="2" t="n">
        <v>20000</v>
      </c>
      <c r="L1006" s="31" t="n">
        <f aca="false">ROUND($L$1*(E1006+I1006-J1006-K1006),0)</f>
        <v>125426950627</v>
      </c>
      <c r="M1006" s="31" t="n">
        <f aca="false">E1006+I1006-J1006-K1006+L1006</f>
        <v>22308611505197.6</v>
      </c>
      <c r="N1006" s="32" t="n">
        <f aca="false">HLOOKUP(ROUND(AVERAGE(M994:M1005)/10^6,0),Assumption!$B$2:$E$3,2,1)*MAX((AVERAGE(M994:M1005)-250*10^6),0)</f>
        <v>124540691975.228</v>
      </c>
      <c r="O1006" s="31" t="n">
        <f aca="false">M1006+N1006</f>
        <v>22433152197172.8</v>
      </c>
      <c r="P1006" s="31" t="n">
        <f aca="false">IF(A1006=1,SA,MAX(0,SA-M1005))</f>
        <v>0</v>
      </c>
      <c r="S1006" s="2" t="n">
        <v>0</v>
      </c>
      <c r="T1006" s="2" t="n">
        <v>0</v>
      </c>
      <c r="U1006" s="2" t="n">
        <v>0</v>
      </c>
      <c r="V1006" s="33" t="n">
        <v>1</v>
      </c>
    </row>
    <row r="1007" customFormat="false" ht="15.75" hidden="false" customHeight="true" outlineLevel="0" collapsed="false">
      <c r="A1007" s="2" t="n">
        <v>1005</v>
      </c>
      <c r="B1007" s="2" t="n">
        <v>84</v>
      </c>
      <c r="C1007" s="2" t="n">
        <f aca="false">A1007-(B1007-1)*12</f>
        <v>9</v>
      </c>
      <c r="D1007" s="2" t="n">
        <f aca="false">'thong tin khach hang'!$B$4+B1007-1</f>
        <v>85</v>
      </c>
      <c r="E1007" s="31" t="n">
        <f aca="false">IF(A1007=1,0,O1006)</f>
        <v>22433152197172.8</v>
      </c>
      <c r="F1007" s="2" t="n">
        <f aca="true">TP*VLOOKUP('thong tin khach hang'!$E$10,$X$2:$Z$5,3,0)*OFFSET($S1007,0,VLOOKUP('thong tin khach hang'!$E$10,$X$2:$Z$5,2,0))</f>
        <v>0</v>
      </c>
      <c r="G1007" s="2" t="n">
        <f aca="true">EP*VLOOKUP('thong tin khach hang'!$E$10,$X$2:$Z$5,3,0)*OFFSET($S1007,0,VLOOKUP('thong tin khach hang'!$E$10,$X$2:$Z$5,2,0))</f>
        <v>0</v>
      </c>
      <c r="H1007" s="2" t="n">
        <f aca="false">F1007*HLOOKUP(B1007,Assumption!$A$10:$G$12,2,1)+G1007*HLOOKUP(B1007,Assumption!$A$10:$G$12,3,1)</f>
        <v>0</v>
      </c>
      <c r="I1007" s="2" t="n">
        <f aca="false">F1007+G1007-H1007</f>
        <v>0</v>
      </c>
      <c r="J1007" s="32" t="n">
        <f aca="false">VLOOKUP(D1007,Assumption!$O$3:$Q$103,IF('thong tin khach hang'!$B$3="Nam",2,3),0)/12*P1007</f>
        <v>0</v>
      </c>
      <c r="K1007" s="2" t="n">
        <v>20000</v>
      </c>
      <c r="L1007" s="31" t="n">
        <f aca="false">ROUND($L$1*(E1007+I1007-J1007-K1007),0)</f>
        <v>126840303908</v>
      </c>
      <c r="M1007" s="31" t="n">
        <f aca="false">E1007+I1007-J1007-K1007+L1007</f>
        <v>22559992481080.8</v>
      </c>
      <c r="N1007" s="32" t="n">
        <f aca="false">HLOOKUP(ROUND(AVERAGE(M995:M1006)/10^6,0),Assumption!$B$2:$E$3,2,1)*MAX((AVERAGE(M995:M1006)-250*10^6),0)</f>
        <v>125944103997.299</v>
      </c>
      <c r="O1007" s="31" t="n">
        <f aca="false">M1007+N1007</f>
        <v>22685936585078.1</v>
      </c>
      <c r="P1007" s="31" t="n">
        <f aca="false">IF(A1007=1,SA,MAX(0,SA-M1006))</f>
        <v>0</v>
      </c>
      <c r="S1007" s="2" t="n">
        <v>0</v>
      </c>
      <c r="T1007" s="2" t="n">
        <v>0</v>
      </c>
      <c r="U1007" s="2" t="n">
        <v>0</v>
      </c>
      <c r="V1007" s="33" t="n">
        <v>1</v>
      </c>
    </row>
    <row r="1008" customFormat="false" ht="15.75" hidden="false" customHeight="true" outlineLevel="0" collapsed="false">
      <c r="A1008" s="2" t="n">
        <v>1006</v>
      </c>
      <c r="B1008" s="2" t="n">
        <v>84</v>
      </c>
      <c r="C1008" s="2" t="n">
        <f aca="false">A1008-(B1008-1)*12</f>
        <v>10</v>
      </c>
      <c r="D1008" s="2" t="n">
        <f aca="false">'thong tin khach hang'!$B$4+B1008-1</f>
        <v>85</v>
      </c>
      <c r="E1008" s="31" t="n">
        <f aca="false">IF(A1008=1,0,O1007)</f>
        <v>22685936585078.1</v>
      </c>
      <c r="F1008" s="2" t="n">
        <f aca="true">TP*VLOOKUP('thong tin khach hang'!$E$10,$X$2:$Z$5,3,0)*OFFSET($S1008,0,VLOOKUP('thong tin khach hang'!$E$10,$X$2:$Z$5,2,0))</f>
        <v>0</v>
      </c>
      <c r="G1008" s="2" t="n">
        <f aca="true">EP*VLOOKUP('thong tin khach hang'!$E$10,$X$2:$Z$5,3,0)*OFFSET($S1008,0,VLOOKUP('thong tin khach hang'!$E$10,$X$2:$Z$5,2,0))</f>
        <v>0</v>
      </c>
      <c r="H1008" s="2" t="n">
        <f aca="false">F1008*HLOOKUP(B1008,Assumption!$A$10:$G$12,2,1)+G1008*HLOOKUP(B1008,Assumption!$A$10:$G$12,3,1)</f>
        <v>0</v>
      </c>
      <c r="I1008" s="2" t="n">
        <f aca="false">F1008+G1008-H1008</f>
        <v>0</v>
      </c>
      <c r="J1008" s="32" t="n">
        <f aca="false">VLOOKUP(D1008,Assumption!$O$3:$Q$103,IF('thong tin khach hang'!$B$3="Nam",2,3),0)/12*P1008</f>
        <v>0</v>
      </c>
      <c r="K1008" s="2" t="n">
        <v>20000</v>
      </c>
      <c r="L1008" s="31" t="n">
        <f aca="false">ROUND($L$1*(E1008+I1008-J1008-K1008),0)</f>
        <v>128269583588</v>
      </c>
      <c r="M1008" s="31" t="n">
        <f aca="false">E1008+I1008-J1008-K1008+L1008</f>
        <v>22814206148666.1</v>
      </c>
      <c r="N1008" s="32" t="n">
        <f aca="false">HLOOKUP(ROUND(AVERAGE(M996:M1007)/10^6,0),Assumption!$B$2:$E$3,2,1)*MAX((AVERAGE(M996:M1007)-250*10^6),0)</f>
        <v>127363330241.701</v>
      </c>
      <c r="O1008" s="31" t="n">
        <f aca="false">M1008+N1008</f>
        <v>22941569478907.8</v>
      </c>
      <c r="P1008" s="31" t="n">
        <f aca="false">IF(A1008=1,SA,MAX(0,SA-M1007))</f>
        <v>0</v>
      </c>
      <c r="S1008" s="2" t="n">
        <v>0</v>
      </c>
      <c r="T1008" s="2" t="n">
        <v>0</v>
      </c>
      <c r="U1008" s="2" t="n">
        <v>1</v>
      </c>
      <c r="V1008" s="33" t="n">
        <v>1</v>
      </c>
    </row>
    <row r="1009" customFormat="false" ht="15.75" hidden="false" customHeight="true" outlineLevel="0" collapsed="false">
      <c r="A1009" s="2" t="n">
        <v>1007</v>
      </c>
      <c r="B1009" s="2" t="n">
        <v>84</v>
      </c>
      <c r="C1009" s="2" t="n">
        <f aca="false">A1009-(B1009-1)*12</f>
        <v>11</v>
      </c>
      <c r="D1009" s="2" t="n">
        <f aca="false">'thong tin khach hang'!$B$4+B1009-1</f>
        <v>85</v>
      </c>
      <c r="E1009" s="31" t="n">
        <f aca="false">IF(A1009=1,0,O1008)</f>
        <v>22941569478907.8</v>
      </c>
      <c r="F1009" s="2" t="n">
        <f aca="true">TP*VLOOKUP('thong tin khach hang'!$E$10,$X$2:$Z$5,3,0)*OFFSET($S1009,0,VLOOKUP('thong tin khach hang'!$E$10,$X$2:$Z$5,2,0))</f>
        <v>0</v>
      </c>
      <c r="G1009" s="2" t="n">
        <f aca="true">EP*VLOOKUP('thong tin khach hang'!$E$10,$X$2:$Z$5,3,0)*OFFSET($S1009,0,VLOOKUP('thong tin khach hang'!$E$10,$X$2:$Z$5,2,0))</f>
        <v>0</v>
      </c>
      <c r="H1009" s="2" t="n">
        <f aca="false">F1009*HLOOKUP(B1009,Assumption!$A$10:$G$12,2,1)+G1009*HLOOKUP(B1009,Assumption!$A$10:$G$12,3,1)</f>
        <v>0</v>
      </c>
      <c r="I1009" s="2" t="n">
        <f aca="false">F1009+G1009-H1009</f>
        <v>0</v>
      </c>
      <c r="J1009" s="32" t="n">
        <f aca="false">VLOOKUP(D1009,Assumption!$O$3:$Q$103,IF('thong tin khach hang'!$B$3="Nam",2,3),0)/12*P1009</f>
        <v>0</v>
      </c>
      <c r="K1009" s="2" t="n">
        <v>20000</v>
      </c>
      <c r="L1009" s="31" t="n">
        <f aca="false">ROUND($L$1*(E1009+I1009-J1009-K1009),0)</f>
        <v>129714969136</v>
      </c>
      <c r="M1009" s="31" t="n">
        <f aca="false">E1009+I1009-J1009-K1009+L1009</f>
        <v>23071284428043.8</v>
      </c>
      <c r="N1009" s="32" t="n">
        <f aca="false">HLOOKUP(ROUND(AVERAGE(M997:M1008)/10^6,0),Assumption!$B$2:$E$3,2,1)*MAX((AVERAGE(M997:M1008)-250*10^6),0)</f>
        <v>128798548909.576</v>
      </c>
      <c r="O1009" s="31" t="n">
        <f aca="false">M1009+N1009</f>
        <v>23200082976953.4</v>
      </c>
      <c r="P1009" s="31" t="n">
        <f aca="false">IF(A1009=1,SA,MAX(0,SA-M1008))</f>
        <v>0</v>
      </c>
      <c r="S1009" s="2" t="n">
        <v>0</v>
      </c>
      <c r="T1009" s="2" t="n">
        <v>0</v>
      </c>
      <c r="U1009" s="2" t="n">
        <v>0</v>
      </c>
      <c r="V1009" s="33" t="n">
        <v>1</v>
      </c>
    </row>
    <row r="1010" customFormat="false" ht="15.75" hidden="false" customHeight="true" outlineLevel="0" collapsed="false">
      <c r="A1010" s="2" t="n">
        <v>1008</v>
      </c>
      <c r="B1010" s="2" t="n">
        <v>84</v>
      </c>
      <c r="C1010" s="2" t="n">
        <f aca="false">A1010-(B1010-1)*12</f>
        <v>12</v>
      </c>
      <c r="D1010" s="2" t="n">
        <f aca="false">'thong tin khach hang'!$B$4+B1010-1</f>
        <v>85</v>
      </c>
      <c r="E1010" s="31" t="n">
        <f aca="false">IF(A1010=1,0,O1009)</f>
        <v>23200082976953.4</v>
      </c>
      <c r="F1010" s="2" t="n">
        <f aca="true">TP*VLOOKUP('thong tin khach hang'!$E$10,$X$2:$Z$5,3,0)*OFFSET($S1010,0,VLOOKUP('thong tin khach hang'!$E$10,$X$2:$Z$5,2,0))</f>
        <v>0</v>
      </c>
      <c r="G1010" s="2" t="n">
        <f aca="true">EP*VLOOKUP('thong tin khach hang'!$E$10,$X$2:$Z$5,3,0)*OFFSET($S1010,0,VLOOKUP('thong tin khach hang'!$E$10,$X$2:$Z$5,2,0))</f>
        <v>0</v>
      </c>
      <c r="H1010" s="2" t="n">
        <f aca="false">F1010*HLOOKUP(B1010,Assumption!$A$10:$G$12,2,1)+G1010*HLOOKUP(B1010,Assumption!$A$10:$G$12,3,1)</f>
        <v>0</v>
      </c>
      <c r="I1010" s="2" t="n">
        <f aca="false">F1010+G1010-H1010</f>
        <v>0</v>
      </c>
      <c r="J1010" s="32" t="n">
        <f aca="false">VLOOKUP(D1010,Assumption!$O$3:$Q$103,IF('thong tin khach hang'!$B$3="Nam",2,3),0)/12*P1010</f>
        <v>0</v>
      </c>
      <c r="K1010" s="2" t="n">
        <v>20000</v>
      </c>
      <c r="L1010" s="31" t="n">
        <f aca="false">ROUND($L$1*(E1010+I1010-J1010-K1010),0)</f>
        <v>131176642038</v>
      </c>
      <c r="M1010" s="31" t="n">
        <f aca="false">E1010+I1010-J1010-K1010+L1010</f>
        <v>23331259598991.4</v>
      </c>
      <c r="N1010" s="32" t="n">
        <f aca="false">HLOOKUP(ROUND(AVERAGE(M998:M1009)/10^6,0),Assumption!$B$2:$E$3,2,1)*MAX((AVERAGE(M998:M1009)-250*10^6),0)</f>
        <v>130249940210.113</v>
      </c>
      <c r="O1010" s="31" t="n">
        <f aca="false">M1010+N1010</f>
        <v>23461509539201.5</v>
      </c>
      <c r="P1010" s="31" t="n">
        <f aca="false">IF(A1010=1,SA,MAX(0,SA-M1009))</f>
        <v>0</v>
      </c>
      <c r="S1010" s="2" t="n">
        <v>0</v>
      </c>
      <c r="T1010" s="2" t="n">
        <v>0</v>
      </c>
      <c r="U1010" s="2" t="n">
        <v>0</v>
      </c>
      <c r="V1010" s="33" t="n">
        <v>1</v>
      </c>
    </row>
    <row r="1011" customFormat="false" ht="15.75" hidden="false" customHeight="true" outlineLevel="0" collapsed="false">
      <c r="A1011" s="2" t="n">
        <v>1009</v>
      </c>
      <c r="B1011" s="2" t="n">
        <v>85</v>
      </c>
      <c r="C1011" s="2" t="n">
        <f aca="false">A1011-(B1011-1)*12</f>
        <v>1</v>
      </c>
      <c r="D1011" s="2" t="n">
        <f aca="false">'thong tin khach hang'!$B$4+B1011-1</f>
        <v>86</v>
      </c>
      <c r="E1011" s="31" t="n">
        <f aca="false">IF(A1011=1,0,O1010)</f>
        <v>23461509539201.5</v>
      </c>
      <c r="F1011" s="2" t="n">
        <f aca="true">TP*VLOOKUP('thong tin khach hang'!$E$10,$X$2:$Z$5,3,0)*OFFSET($S1011,0,VLOOKUP('thong tin khach hang'!$E$10,$X$2:$Z$5,2,0))</f>
        <v>30000000</v>
      </c>
      <c r="G1011" s="2" t="n">
        <f aca="true">EP*VLOOKUP('thong tin khach hang'!$E$10,$X$2:$Z$5,3,0)*OFFSET($S1011,0,VLOOKUP('thong tin khach hang'!$E$10,$X$2:$Z$5,2,0))</f>
        <v>30000000</v>
      </c>
      <c r="H1011" s="2" t="n">
        <f aca="false">F1011*HLOOKUP(B1011,Assumption!$A$10:$G$12,2,1)+G1011*HLOOKUP(B1011,Assumption!$A$10:$G$12,3,1)</f>
        <v>1500000</v>
      </c>
      <c r="I1011" s="2" t="n">
        <f aca="false">F1011+G1011-H1011</f>
        <v>58500000</v>
      </c>
      <c r="J1011" s="32" t="n">
        <f aca="false">VLOOKUP(D1011,Assumption!$O$3:$Q$103,IF('thong tin khach hang'!$B$3="Nam",2,3),0)/12*P1011</f>
        <v>0</v>
      </c>
      <c r="K1011" s="2" t="n">
        <v>20000</v>
      </c>
      <c r="L1011" s="31" t="n">
        <f aca="false">ROUND($L$1*(E1011+I1011-J1011-K1011),0)</f>
        <v>132655116597</v>
      </c>
      <c r="M1011" s="31" t="n">
        <f aca="false">E1011+I1011-J1011-K1011+L1011</f>
        <v>23594223135798.5</v>
      </c>
      <c r="N1011" s="32" t="n">
        <f aca="false">HLOOKUP(ROUND(AVERAGE(M999:M1010)/10^6,0),Assumption!$B$2:$E$3,2,1)*MAX((AVERAGE(M999:M1010)-250*10^6),0)</f>
        <v>131717686383.171</v>
      </c>
      <c r="O1011" s="31" t="n">
        <f aca="false">M1011+N1011</f>
        <v>23725940822181.7</v>
      </c>
      <c r="P1011" s="31" t="n">
        <f aca="false">IF(A1011=1,SA,MAX(0,SA-M1010))</f>
        <v>0</v>
      </c>
      <c r="S1011" s="2" t="n">
        <v>1</v>
      </c>
      <c r="T1011" s="2" t="n">
        <v>1</v>
      </c>
      <c r="U1011" s="2" t="n">
        <v>1</v>
      </c>
      <c r="V1011" s="33" t="n">
        <v>1</v>
      </c>
    </row>
    <row r="1012" customFormat="false" ht="15.75" hidden="false" customHeight="true" outlineLevel="0" collapsed="false">
      <c r="A1012" s="2" t="n">
        <v>1010</v>
      </c>
      <c r="B1012" s="2" t="n">
        <v>85</v>
      </c>
      <c r="C1012" s="2" t="n">
        <f aca="false">A1012-(B1012-1)*12</f>
        <v>2</v>
      </c>
      <c r="D1012" s="2" t="n">
        <f aca="false">'thong tin khach hang'!$B$4+B1012-1</f>
        <v>86</v>
      </c>
      <c r="E1012" s="31" t="n">
        <f aca="false">IF(A1012=1,0,O1011)</f>
        <v>23725940822181.7</v>
      </c>
      <c r="F1012" s="2" t="n">
        <f aca="true">TP*VLOOKUP('thong tin khach hang'!$E$10,$X$2:$Z$5,3,0)*OFFSET($S1012,0,VLOOKUP('thong tin khach hang'!$E$10,$X$2:$Z$5,2,0))</f>
        <v>0</v>
      </c>
      <c r="G1012" s="2" t="n">
        <f aca="true">EP*VLOOKUP('thong tin khach hang'!$E$10,$X$2:$Z$5,3,0)*OFFSET($S1012,0,VLOOKUP('thong tin khach hang'!$E$10,$X$2:$Z$5,2,0))</f>
        <v>0</v>
      </c>
      <c r="H1012" s="2" t="n">
        <f aca="false">F1012*HLOOKUP(B1012,Assumption!$A$10:$G$12,2,1)+G1012*HLOOKUP(B1012,Assumption!$A$10:$G$12,3,1)</f>
        <v>0</v>
      </c>
      <c r="I1012" s="2" t="n">
        <f aca="false">F1012+G1012-H1012</f>
        <v>0</v>
      </c>
      <c r="J1012" s="32" t="n">
        <f aca="false">VLOOKUP(D1012,Assumption!$O$3:$Q$103,IF('thong tin khach hang'!$B$3="Nam",2,3),0)/12*P1012</f>
        <v>0</v>
      </c>
      <c r="K1012" s="2" t="n">
        <v>20000</v>
      </c>
      <c r="L1012" s="31" t="n">
        <f aca="false">ROUND($L$1*(E1012+I1012-J1012-K1012),0)</f>
        <v>134149918749</v>
      </c>
      <c r="M1012" s="31" t="n">
        <f aca="false">E1012+I1012-J1012-K1012+L1012</f>
        <v>23860090720930.7</v>
      </c>
      <c r="N1012" s="32" t="n">
        <f aca="false">HLOOKUP(ROUND(AVERAGE(M1000:M1011)/10^6,0),Assumption!$B$2:$E$3,2,1)*MAX((AVERAGE(M1000:M1011)-250*10^6),0)</f>
        <v>133201971722.161</v>
      </c>
      <c r="O1012" s="31" t="n">
        <f aca="false">M1012+N1012</f>
        <v>23993292692652.8</v>
      </c>
      <c r="P1012" s="31" t="n">
        <f aca="false">IF(A1012=1,SA,MAX(0,SA-M1011))</f>
        <v>0</v>
      </c>
      <c r="S1012" s="2" t="n">
        <v>0</v>
      </c>
      <c r="T1012" s="2" t="n">
        <v>0</v>
      </c>
      <c r="U1012" s="2" t="n">
        <v>0</v>
      </c>
      <c r="V1012" s="33" t="n">
        <v>1</v>
      </c>
    </row>
    <row r="1013" customFormat="false" ht="15.75" hidden="false" customHeight="true" outlineLevel="0" collapsed="false">
      <c r="A1013" s="2" t="n">
        <v>1011</v>
      </c>
      <c r="B1013" s="2" t="n">
        <v>85</v>
      </c>
      <c r="C1013" s="2" t="n">
        <f aca="false">A1013-(B1013-1)*12</f>
        <v>3</v>
      </c>
      <c r="D1013" s="2" t="n">
        <f aca="false">'thong tin khach hang'!$B$4+B1013-1</f>
        <v>86</v>
      </c>
      <c r="E1013" s="31" t="n">
        <f aca="false">IF(A1013=1,0,O1012)</f>
        <v>23993292692652.8</v>
      </c>
      <c r="F1013" s="2" t="n">
        <f aca="true">TP*VLOOKUP('thong tin khach hang'!$E$10,$X$2:$Z$5,3,0)*OFFSET($S1013,0,VLOOKUP('thong tin khach hang'!$E$10,$X$2:$Z$5,2,0))</f>
        <v>0</v>
      </c>
      <c r="G1013" s="2" t="n">
        <f aca="true">EP*VLOOKUP('thong tin khach hang'!$E$10,$X$2:$Z$5,3,0)*OFFSET($S1013,0,VLOOKUP('thong tin khach hang'!$E$10,$X$2:$Z$5,2,0))</f>
        <v>0</v>
      </c>
      <c r="H1013" s="2" t="n">
        <f aca="false">F1013*HLOOKUP(B1013,Assumption!$A$10:$G$12,2,1)+G1013*HLOOKUP(B1013,Assumption!$A$10:$G$12,3,1)</f>
        <v>0</v>
      </c>
      <c r="I1013" s="2" t="n">
        <f aca="false">F1013+G1013-H1013</f>
        <v>0</v>
      </c>
      <c r="J1013" s="32" t="n">
        <f aca="false">VLOOKUP(D1013,Assumption!$O$3:$Q$103,IF('thong tin khach hang'!$B$3="Nam",2,3),0)/12*P1013</f>
        <v>0</v>
      </c>
      <c r="K1013" s="2" t="n">
        <v>20000</v>
      </c>
      <c r="L1013" s="31" t="n">
        <f aca="false">ROUND($L$1*(E1013+I1013-J1013-K1013),0)</f>
        <v>135661565094</v>
      </c>
      <c r="M1013" s="31" t="n">
        <f aca="false">E1013+I1013-J1013-K1013+L1013</f>
        <v>24128954237746.8</v>
      </c>
      <c r="N1013" s="32" t="n">
        <f aca="false">HLOOKUP(ROUND(AVERAGE(M1001:M1012)/10^6,0),Assumption!$B$2:$E$3,2,1)*MAX((AVERAGE(M1001:M1012)-250*10^6),0)</f>
        <v>134702982597.189</v>
      </c>
      <c r="O1013" s="31" t="n">
        <f aca="false">M1013+N1013</f>
        <v>24263657220344</v>
      </c>
      <c r="P1013" s="31" t="n">
        <f aca="false">IF(A1013=1,SA,MAX(0,SA-M1012))</f>
        <v>0</v>
      </c>
      <c r="S1013" s="2" t="n">
        <v>0</v>
      </c>
      <c r="T1013" s="2" t="n">
        <v>0</v>
      </c>
      <c r="U1013" s="2" t="n">
        <v>0</v>
      </c>
      <c r="V1013" s="33" t="n">
        <v>1</v>
      </c>
    </row>
    <row r="1014" customFormat="false" ht="15.75" hidden="false" customHeight="true" outlineLevel="0" collapsed="false">
      <c r="A1014" s="2" t="n">
        <v>1012</v>
      </c>
      <c r="B1014" s="2" t="n">
        <v>85</v>
      </c>
      <c r="C1014" s="2" t="n">
        <f aca="false">A1014-(B1014-1)*12</f>
        <v>4</v>
      </c>
      <c r="D1014" s="2" t="n">
        <f aca="false">'thong tin khach hang'!$B$4+B1014-1</f>
        <v>86</v>
      </c>
      <c r="E1014" s="31" t="n">
        <f aca="false">IF(A1014=1,0,O1013)</f>
        <v>24263657220344</v>
      </c>
      <c r="F1014" s="2" t="n">
        <f aca="true">TP*VLOOKUP('thong tin khach hang'!$E$10,$X$2:$Z$5,3,0)*OFFSET($S1014,0,VLOOKUP('thong tin khach hang'!$E$10,$X$2:$Z$5,2,0))</f>
        <v>0</v>
      </c>
      <c r="G1014" s="2" t="n">
        <f aca="true">EP*VLOOKUP('thong tin khach hang'!$E$10,$X$2:$Z$5,3,0)*OFFSET($S1014,0,VLOOKUP('thong tin khach hang'!$E$10,$X$2:$Z$5,2,0))</f>
        <v>0</v>
      </c>
      <c r="H1014" s="2" t="n">
        <f aca="false">F1014*HLOOKUP(B1014,Assumption!$A$10:$G$12,2,1)+G1014*HLOOKUP(B1014,Assumption!$A$10:$G$12,3,1)</f>
        <v>0</v>
      </c>
      <c r="I1014" s="2" t="n">
        <f aca="false">F1014+G1014-H1014</f>
        <v>0</v>
      </c>
      <c r="J1014" s="32" t="n">
        <f aca="false">VLOOKUP(D1014,Assumption!$O$3:$Q$103,IF('thong tin khach hang'!$B$3="Nam",2,3),0)/12*P1014</f>
        <v>0</v>
      </c>
      <c r="K1014" s="2" t="n">
        <v>20000</v>
      </c>
      <c r="L1014" s="31" t="n">
        <f aca="false">ROUND($L$1*(E1014+I1014-J1014-K1014),0)</f>
        <v>137190245441</v>
      </c>
      <c r="M1014" s="31" t="n">
        <f aca="false">E1014+I1014-J1014-K1014+L1014</f>
        <v>24400847445785</v>
      </c>
      <c r="N1014" s="32" t="n">
        <f aca="false">HLOOKUP(ROUND(AVERAGE(M1002:M1013)/10^6,0),Assumption!$B$2:$E$3,2,1)*MAX((AVERAGE(M1002:M1013)-250*10^6),0)</f>
        <v>136220907478.457</v>
      </c>
      <c r="O1014" s="31" t="n">
        <f aca="false">M1014+N1014</f>
        <v>24537068353263.5</v>
      </c>
      <c r="P1014" s="31" t="n">
        <f aca="false">IF(A1014=1,SA,MAX(0,SA-M1013))</f>
        <v>0</v>
      </c>
      <c r="S1014" s="2" t="n">
        <v>0</v>
      </c>
      <c r="T1014" s="2" t="n">
        <v>0</v>
      </c>
      <c r="U1014" s="2" t="n">
        <v>1</v>
      </c>
      <c r="V1014" s="33" t="n">
        <v>1</v>
      </c>
    </row>
    <row r="1015" customFormat="false" ht="15.75" hidden="false" customHeight="true" outlineLevel="0" collapsed="false">
      <c r="A1015" s="2" t="n">
        <v>1013</v>
      </c>
      <c r="B1015" s="2" t="n">
        <v>85</v>
      </c>
      <c r="C1015" s="2" t="n">
        <f aca="false">A1015-(B1015-1)*12</f>
        <v>5</v>
      </c>
      <c r="D1015" s="2" t="n">
        <f aca="false">'thong tin khach hang'!$B$4+B1015-1</f>
        <v>86</v>
      </c>
      <c r="E1015" s="31" t="n">
        <f aca="false">IF(A1015=1,0,O1014)</f>
        <v>24537068353263.5</v>
      </c>
      <c r="F1015" s="2" t="n">
        <f aca="true">TP*VLOOKUP('thong tin khach hang'!$E$10,$X$2:$Z$5,3,0)*OFFSET($S1015,0,VLOOKUP('thong tin khach hang'!$E$10,$X$2:$Z$5,2,0))</f>
        <v>0</v>
      </c>
      <c r="G1015" s="2" t="n">
        <f aca="true">EP*VLOOKUP('thong tin khach hang'!$E$10,$X$2:$Z$5,3,0)*OFFSET($S1015,0,VLOOKUP('thong tin khach hang'!$E$10,$X$2:$Z$5,2,0))</f>
        <v>0</v>
      </c>
      <c r="H1015" s="2" t="n">
        <f aca="false">F1015*HLOOKUP(B1015,Assumption!$A$10:$G$12,2,1)+G1015*HLOOKUP(B1015,Assumption!$A$10:$G$12,3,1)</f>
        <v>0</v>
      </c>
      <c r="I1015" s="2" t="n">
        <f aca="false">F1015+G1015-H1015</f>
        <v>0</v>
      </c>
      <c r="J1015" s="32" t="n">
        <f aca="false">VLOOKUP(D1015,Assumption!$O$3:$Q$103,IF('thong tin khach hang'!$B$3="Nam",2,3),0)/12*P1015</f>
        <v>0</v>
      </c>
      <c r="K1015" s="2" t="n">
        <v>20000</v>
      </c>
      <c r="L1015" s="31" t="n">
        <f aca="false">ROUND($L$1*(E1015+I1015-J1015-K1015),0)</f>
        <v>138736151737</v>
      </c>
      <c r="M1015" s="31" t="n">
        <f aca="false">E1015+I1015-J1015-K1015+L1015</f>
        <v>24675804485000.5</v>
      </c>
      <c r="N1015" s="32" t="n">
        <f aca="false">HLOOKUP(ROUND(AVERAGE(M1003:M1014)/10^6,0),Assumption!$B$2:$E$3,2,1)*MAX((AVERAGE(M1003:M1014)-250*10^6),0)</f>
        <v>137755936959.924</v>
      </c>
      <c r="O1015" s="31" t="n">
        <f aca="false">M1015+N1015</f>
        <v>24813560421960.4</v>
      </c>
      <c r="P1015" s="31" t="n">
        <f aca="false">IF(A1015=1,SA,MAX(0,SA-M1014))</f>
        <v>0</v>
      </c>
      <c r="S1015" s="2" t="n">
        <v>0</v>
      </c>
      <c r="T1015" s="2" t="n">
        <v>0</v>
      </c>
      <c r="U1015" s="2" t="n">
        <v>0</v>
      </c>
      <c r="V1015" s="33" t="n">
        <v>1</v>
      </c>
    </row>
    <row r="1016" customFormat="false" ht="15.75" hidden="false" customHeight="true" outlineLevel="0" collapsed="false">
      <c r="A1016" s="2" t="n">
        <v>1014</v>
      </c>
      <c r="B1016" s="2" t="n">
        <v>85</v>
      </c>
      <c r="C1016" s="2" t="n">
        <f aca="false">A1016-(B1016-1)*12</f>
        <v>6</v>
      </c>
      <c r="D1016" s="2" t="n">
        <f aca="false">'thong tin khach hang'!$B$4+B1016-1</f>
        <v>86</v>
      </c>
      <c r="E1016" s="31" t="n">
        <f aca="false">IF(A1016=1,0,O1015)</f>
        <v>24813560421960.4</v>
      </c>
      <c r="F1016" s="2" t="n">
        <f aca="true">TP*VLOOKUP('thong tin khach hang'!$E$10,$X$2:$Z$5,3,0)*OFFSET($S1016,0,VLOOKUP('thong tin khach hang'!$E$10,$X$2:$Z$5,2,0))</f>
        <v>0</v>
      </c>
      <c r="G1016" s="2" t="n">
        <f aca="true">EP*VLOOKUP('thong tin khach hang'!$E$10,$X$2:$Z$5,3,0)*OFFSET($S1016,0,VLOOKUP('thong tin khach hang'!$E$10,$X$2:$Z$5,2,0))</f>
        <v>0</v>
      </c>
      <c r="H1016" s="2" t="n">
        <f aca="false">F1016*HLOOKUP(B1016,Assumption!$A$10:$G$12,2,1)+G1016*HLOOKUP(B1016,Assumption!$A$10:$G$12,3,1)</f>
        <v>0</v>
      </c>
      <c r="I1016" s="2" t="n">
        <f aca="false">F1016+G1016-H1016</f>
        <v>0</v>
      </c>
      <c r="J1016" s="32" t="n">
        <f aca="false">VLOOKUP(D1016,Assumption!$O$3:$Q$103,IF('thong tin khach hang'!$B$3="Nam",2,3),0)/12*P1016</f>
        <v>0</v>
      </c>
      <c r="K1016" s="2" t="n">
        <v>20000</v>
      </c>
      <c r="L1016" s="31" t="n">
        <f aca="false">ROUND($L$1*(E1016+I1016-J1016-K1016),0)</f>
        <v>140299478092</v>
      </c>
      <c r="M1016" s="31" t="n">
        <f aca="false">E1016+I1016-J1016-K1016+L1016</f>
        <v>24953859880052.4</v>
      </c>
      <c r="N1016" s="32" t="n">
        <f aca="false">HLOOKUP(ROUND(AVERAGE(M1004:M1015)/10^6,0),Assumption!$B$2:$E$3,2,1)*MAX((AVERAGE(M1004:M1015)-250*10^6),0)</f>
        <v>139308263783.241</v>
      </c>
      <c r="O1016" s="31" t="n">
        <f aca="false">M1016+N1016</f>
        <v>25093168143835.6</v>
      </c>
      <c r="P1016" s="31" t="n">
        <f aca="false">IF(A1016=1,SA,MAX(0,SA-M1015))</f>
        <v>0</v>
      </c>
      <c r="S1016" s="2" t="n">
        <v>0</v>
      </c>
      <c r="T1016" s="2" t="n">
        <v>0</v>
      </c>
      <c r="U1016" s="2" t="n">
        <v>0</v>
      </c>
      <c r="V1016" s="33" t="n">
        <v>1</v>
      </c>
    </row>
    <row r="1017" customFormat="false" ht="15.75" hidden="false" customHeight="true" outlineLevel="0" collapsed="false">
      <c r="A1017" s="2" t="n">
        <v>1015</v>
      </c>
      <c r="B1017" s="2" t="n">
        <v>85</v>
      </c>
      <c r="C1017" s="2" t="n">
        <f aca="false">A1017-(B1017-1)*12</f>
        <v>7</v>
      </c>
      <c r="D1017" s="2" t="n">
        <f aca="false">'thong tin khach hang'!$B$4+B1017-1</f>
        <v>86</v>
      </c>
      <c r="E1017" s="31" t="n">
        <f aca="false">IF(A1017=1,0,O1016)</f>
        <v>25093168143835.6</v>
      </c>
      <c r="F1017" s="2" t="n">
        <f aca="true">TP*VLOOKUP('thong tin khach hang'!$E$10,$X$2:$Z$5,3,0)*OFFSET($S1017,0,VLOOKUP('thong tin khach hang'!$E$10,$X$2:$Z$5,2,0))</f>
        <v>0</v>
      </c>
      <c r="G1017" s="2" t="n">
        <f aca="true">EP*VLOOKUP('thong tin khach hang'!$E$10,$X$2:$Z$5,3,0)*OFFSET($S1017,0,VLOOKUP('thong tin khach hang'!$E$10,$X$2:$Z$5,2,0))</f>
        <v>0</v>
      </c>
      <c r="H1017" s="2" t="n">
        <f aca="false">F1017*HLOOKUP(B1017,Assumption!$A$10:$G$12,2,1)+G1017*HLOOKUP(B1017,Assumption!$A$10:$G$12,3,1)</f>
        <v>0</v>
      </c>
      <c r="I1017" s="2" t="n">
        <f aca="false">F1017+G1017-H1017</f>
        <v>0</v>
      </c>
      <c r="J1017" s="32" t="n">
        <f aca="false">VLOOKUP(D1017,Assumption!$O$3:$Q$103,IF('thong tin khach hang'!$B$3="Nam",2,3),0)/12*P1017</f>
        <v>0</v>
      </c>
      <c r="K1017" s="2" t="n">
        <v>20000</v>
      </c>
      <c r="L1017" s="31" t="n">
        <f aca="false">ROUND($L$1*(E1017+I1017-J1017-K1017),0)</f>
        <v>141880420803</v>
      </c>
      <c r="M1017" s="31" t="n">
        <f aca="false">E1017+I1017-J1017-K1017+L1017</f>
        <v>25235048544638.6</v>
      </c>
      <c r="N1017" s="32" t="n">
        <f aca="false">HLOOKUP(ROUND(AVERAGE(M1005:M1016)/10^6,0),Assumption!$B$2:$E$3,2,1)*MAX((AVERAGE(M1005:M1016)-250*10^6),0)</f>
        <v>140878082861.952</v>
      </c>
      <c r="O1017" s="31" t="n">
        <f aca="false">M1017+N1017</f>
        <v>25375926627500.6</v>
      </c>
      <c r="P1017" s="31" t="n">
        <f aca="false">IF(A1017=1,SA,MAX(0,SA-M1016))</f>
        <v>0</v>
      </c>
      <c r="S1017" s="2" t="n">
        <v>0</v>
      </c>
      <c r="T1017" s="2" t="n">
        <v>1</v>
      </c>
      <c r="U1017" s="2" t="n">
        <v>1</v>
      </c>
      <c r="V1017" s="33" t="n">
        <v>1</v>
      </c>
    </row>
    <row r="1018" customFormat="false" ht="15.75" hidden="false" customHeight="true" outlineLevel="0" collapsed="false">
      <c r="A1018" s="2" t="n">
        <v>1016</v>
      </c>
      <c r="B1018" s="2" t="n">
        <v>85</v>
      </c>
      <c r="C1018" s="2" t="n">
        <f aca="false">A1018-(B1018-1)*12</f>
        <v>8</v>
      </c>
      <c r="D1018" s="2" t="n">
        <f aca="false">'thong tin khach hang'!$B$4+B1018-1</f>
        <v>86</v>
      </c>
      <c r="E1018" s="31" t="n">
        <f aca="false">IF(A1018=1,0,O1017)</f>
        <v>25375926627500.6</v>
      </c>
      <c r="F1018" s="2" t="n">
        <f aca="true">TP*VLOOKUP('thong tin khach hang'!$E$10,$X$2:$Z$5,3,0)*OFFSET($S1018,0,VLOOKUP('thong tin khach hang'!$E$10,$X$2:$Z$5,2,0))</f>
        <v>0</v>
      </c>
      <c r="G1018" s="2" t="n">
        <f aca="true">EP*VLOOKUP('thong tin khach hang'!$E$10,$X$2:$Z$5,3,0)*OFFSET($S1018,0,VLOOKUP('thong tin khach hang'!$E$10,$X$2:$Z$5,2,0))</f>
        <v>0</v>
      </c>
      <c r="H1018" s="2" t="n">
        <f aca="false">F1018*HLOOKUP(B1018,Assumption!$A$10:$G$12,2,1)+G1018*HLOOKUP(B1018,Assumption!$A$10:$G$12,3,1)</f>
        <v>0</v>
      </c>
      <c r="I1018" s="2" t="n">
        <f aca="false">F1018+G1018-H1018</f>
        <v>0</v>
      </c>
      <c r="J1018" s="32" t="n">
        <f aca="false">VLOOKUP(D1018,Assumption!$O$3:$Q$103,IF('thong tin khach hang'!$B$3="Nam",2,3),0)/12*P1018</f>
        <v>0</v>
      </c>
      <c r="K1018" s="2" t="n">
        <v>20000</v>
      </c>
      <c r="L1018" s="31" t="n">
        <f aca="false">ROUND($L$1*(E1018+I1018-J1018-K1018),0)</f>
        <v>143479178379</v>
      </c>
      <c r="M1018" s="31" t="n">
        <f aca="false">E1018+I1018-J1018-K1018+L1018</f>
        <v>25519405785879.6</v>
      </c>
      <c r="N1018" s="32" t="n">
        <f aca="false">HLOOKUP(ROUND(AVERAGE(M1006:M1017)/10^6,0),Assumption!$B$2:$E$3,2,1)*MAX((AVERAGE(M1006:M1017)-250*10^6),0)</f>
        <v>142465591305.966</v>
      </c>
      <c r="O1018" s="31" t="n">
        <f aca="false">M1018+N1018</f>
        <v>25661871377185.6</v>
      </c>
      <c r="P1018" s="31" t="n">
        <f aca="false">IF(A1018=1,SA,MAX(0,SA-M1017))</f>
        <v>0</v>
      </c>
      <c r="S1018" s="2" t="n">
        <v>0</v>
      </c>
      <c r="T1018" s="2" t="n">
        <v>0</v>
      </c>
      <c r="U1018" s="2" t="n">
        <v>0</v>
      </c>
      <c r="V1018" s="33" t="n">
        <v>1</v>
      </c>
    </row>
    <row r="1019" customFormat="false" ht="15.75" hidden="false" customHeight="true" outlineLevel="0" collapsed="false">
      <c r="A1019" s="2" t="n">
        <v>1017</v>
      </c>
      <c r="B1019" s="2" t="n">
        <v>85</v>
      </c>
      <c r="C1019" s="2" t="n">
        <f aca="false">A1019-(B1019-1)*12</f>
        <v>9</v>
      </c>
      <c r="D1019" s="2" t="n">
        <f aca="false">'thong tin khach hang'!$B$4+B1019-1</f>
        <v>86</v>
      </c>
      <c r="E1019" s="31" t="n">
        <f aca="false">IF(A1019=1,0,O1018)</f>
        <v>25661871377185.6</v>
      </c>
      <c r="F1019" s="2" t="n">
        <f aca="true">TP*VLOOKUP('thong tin khach hang'!$E$10,$X$2:$Z$5,3,0)*OFFSET($S1019,0,VLOOKUP('thong tin khach hang'!$E$10,$X$2:$Z$5,2,0))</f>
        <v>0</v>
      </c>
      <c r="G1019" s="2" t="n">
        <f aca="true">EP*VLOOKUP('thong tin khach hang'!$E$10,$X$2:$Z$5,3,0)*OFFSET($S1019,0,VLOOKUP('thong tin khach hang'!$E$10,$X$2:$Z$5,2,0))</f>
        <v>0</v>
      </c>
      <c r="H1019" s="2" t="n">
        <f aca="false">F1019*HLOOKUP(B1019,Assumption!$A$10:$G$12,2,1)+G1019*HLOOKUP(B1019,Assumption!$A$10:$G$12,3,1)</f>
        <v>0</v>
      </c>
      <c r="I1019" s="2" t="n">
        <f aca="false">F1019+G1019-H1019</f>
        <v>0</v>
      </c>
      <c r="J1019" s="32" t="n">
        <f aca="false">VLOOKUP(D1019,Assumption!$O$3:$Q$103,IF('thong tin khach hang'!$B$3="Nam",2,3),0)/12*P1019</f>
        <v>0</v>
      </c>
      <c r="K1019" s="2" t="n">
        <v>20000</v>
      </c>
      <c r="L1019" s="31" t="n">
        <f aca="false">ROUND($L$1*(E1019+I1019-J1019-K1019),0)</f>
        <v>145095951566</v>
      </c>
      <c r="M1019" s="31" t="n">
        <f aca="false">E1019+I1019-J1019-K1019+L1019</f>
        <v>25806967308751.6</v>
      </c>
      <c r="N1019" s="32" t="n">
        <f aca="false">HLOOKUP(ROUND(AVERAGE(M1007:M1018)/10^6,0),Assumption!$B$2:$E$3,2,1)*MAX((AVERAGE(M1007:M1018)-250*10^6),0)</f>
        <v>144070988446.307</v>
      </c>
      <c r="O1019" s="31" t="n">
        <f aca="false">M1019+N1019</f>
        <v>25951038297197.9</v>
      </c>
      <c r="P1019" s="31" t="n">
        <f aca="false">IF(A1019=1,SA,MAX(0,SA-M1018))</f>
        <v>0</v>
      </c>
      <c r="S1019" s="2" t="n">
        <v>0</v>
      </c>
      <c r="T1019" s="2" t="n">
        <v>0</v>
      </c>
      <c r="U1019" s="2" t="n">
        <v>0</v>
      </c>
      <c r="V1019" s="33" t="n">
        <v>1</v>
      </c>
    </row>
    <row r="1020" customFormat="false" ht="15.75" hidden="false" customHeight="true" outlineLevel="0" collapsed="false">
      <c r="A1020" s="2" t="n">
        <v>1018</v>
      </c>
      <c r="B1020" s="2" t="n">
        <v>85</v>
      </c>
      <c r="C1020" s="2" t="n">
        <f aca="false">A1020-(B1020-1)*12</f>
        <v>10</v>
      </c>
      <c r="D1020" s="2" t="n">
        <f aca="false">'thong tin khach hang'!$B$4+B1020-1</f>
        <v>86</v>
      </c>
      <c r="E1020" s="31" t="n">
        <f aca="false">IF(A1020=1,0,O1019)</f>
        <v>25951038297197.9</v>
      </c>
      <c r="F1020" s="2" t="n">
        <f aca="true">TP*VLOOKUP('thong tin khach hang'!$E$10,$X$2:$Z$5,3,0)*OFFSET($S1020,0,VLOOKUP('thong tin khach hang'!$E$10,$X$2:$Z$5,2,0))</f>
        <v>0</v>
      </c>
      <c r="G1020" s="2" t="n">
        <f aca="true">EP*VLOOKUP('thong tin khach hang'!$E$10,$X$2:$Z$5,3,0)*OFFSET($S1020,0,VLOOKUP('thong tin khach hang'!$E$10,$X$2:$Z$5,2,0))</f>
        <v>0</v>
      </c>
      <c r="H1020" s="2" t="n">
        <f aca="false">F1020*HLOOKUP(B1020,Assumption!$A$10:$G$12,2,1)+G1020*HLOOKUP(B1020,Assumption!$A$10:$G$12,3,1)</f>
        <v>0</v>
      </c>
      <c r="I1020" s="2" t="n">
        <f aca="false">F1020+G1020-H1020</f>
        <v>0</v>
      </c>
      <c r="J1020" s="32" t="n">
        <f aca="false">VLOOKUP(D1020,Assumption!$O$3:$Q$103,IF('thong tin khach hang'!$B$3="Nam",2,3),0)/12*P1020</f>
        <v>0</v>
      </c>
      <c r="K1020" s="2" t="n">
        <v>20000</v>
      </c>
      <c r="L1020" s="31" t="n">
        <f aca="false">ROUND($L$1*(E1020+I1020-J1020-K1020),0)</f>
        <v>146730943373</v>
      </c>
      <c r="M1020" s="31" t="n">
        <f aca="false">E1020+I1020-J1020-K1020+L1020</f>
        <v>26097769220570.9</v>
      </c>
      <c r="N1020" s="32" t="n">
        <f aca="false">HLOOKUP(ROUND(AVERAGE(M1008:M1019)/10^6,0),Assumption!$B$2:$E$3,2,1)*MAX((AVERAGE(M1008:M1019)-250*10^6),0)</f>
        <v>145694475860.143</v>
      </c>
      <c r="O1020" s="31" t="n">
        <f aca="false">M1020+N1020</f>
        <v>26243463696431</v>
      </c>
      <c r="P1020" s="31" t="n">
        <f aca="false">IF(A1020=1,SA,MAX(0,SA-M1019))</f>
        <v>0</v>
      </c>
      <c r="S1020" s="2" t="n">
        <v>0</v>
      </c>
      <c r="T1020" s="2" t="n">
        <v>0</v>
      </c>
      <c r="U1020" s="2" t="n">
        <v>1</v>
      </c>
      <c r="V1020" s="33" t="n">
        <v>1</v>
      </c>
    </row>
    <row r="1021" customFormat="false" ht="15.75" hidden="false" customHeight="true" outlineLevel="0" collapsed="false">
      <c r="A1021" s="2" t="n">
        <v>1019</v>
      </c>
      <c r="B1021" s="2" t="n">
        <v>85</v>
      </c>
      <c r="C1021" s="2" t="n">
        <f aca="false">A1021-(B1021-1)*12</f>
        <v>11</v>
      </c>
      <c r="D1021" s="2" t="n">
        <f aca="false">'thong tin khach hang'!$B$4+B1021-1</f>
        <v>86</v>
      </c>
      <c r="E1021" s="31" t="n">
        <f aca="false">IF(A1021=1,0,O1020)</f>
        <v>26243463696431</v>
      </c>
      <c r="F1021" s="2" t="n">
        <f aca="true">TP*VLOOKUP('thong tin khach hang'!$E$10,$X$2:$Z$5,3,0)*OFFSET($S1021,0,VLOOKUP('thong tin khach hang'!$E$10,$X$2:$Z$5,2,0))</f>
        <v>0</v>
      </c>
      <c r="G1021" s="2" t="n">
        <f aca="true">EP*VLOOKUP('thong tin khach hang'!$E$10,$X$2:$Z$5,3,0)*OFFSET($S1021,0,VLOOKUP('thong tin khach hang'!$E$10,$X$2:$Z$5,2,0))</f>
        <v>0</v>
      </c>
      <c r="H1021" s="2" t="n">
        <f aca="false">F1021*HLOOKUP(B1021,Assumption!$A$10:$G$12,2,1)+G1021*HLOOKUP(B1021,Assumption!$A$10:$G$12,3,1)</f>
        <v>0</v>
      </c>
      <c r="I1021" s="2" t="n">
        <f aca="false">F1021+G1021-H1021</f>
        <v>0</v>
      </c>
      <c r="J1021" s="32" t="n">
        <f aca="false">VLOOKUP(D1021,Assumption!$O$3:$Q$103,IF('thong tin khach hang'!$B$3="Nam",2,3),0)/12*P1021</f>
        <v>0</v>
      </c>
      <c r="K1021" s="2" t="n">
        <v>20000</v>
      </c>
      <c r="L1021" s="31" t="n">
        <f aca="false">ROUND($L$1*(E1021+I1021-J1021-K1021),0)</f>
        <v>148384359096</v>
      </c>
      <c r="M1021" s="31" t="n">
        <f aca="false">E1021+I1021-J1021-K1021+L1021</f>
        <v>26391848035527</v>
      </c>
      <c r="N1021" s="32" t="n">
        <f aca="false">HLOOKUP(ROUND(AVERAGE(M1009:M1020)/10^6,0),Assumption!$B$2:$E$3,2,1)*MAX((AVERAGE(M1009:M1020)-250*10^6),0)</f>
        <v>147336257396.095</v>
      </c>
      <c r="O1021" s="31" t="n">
        <f aca="false">M1021+N1021</f>
        <v>26539184292923.1</v>
      </c>
      <c r="P1021" s="31" t="n">
        <f aca="false">IF(A1021=1,SA,MAX(0,SA-M1020))</f>
        <v>0</v>
      </c>
      <c r="S1021" s="2" t="n">
        <v>0</v>
      </c>
      <c r="T1021" s="2" t="n">
        <v>0</v>
      </c>
      <c r="U1021" s="2" t="n">
        <v>0</v>
      </c>
      <c r="V1021" s="33" t="n">
        <v>1</v>
      </c>
    </row>
    <row r="1022" customFormat="false" ht="15.75" hidden="false" customHeight="true" outlineLevel="0" collapsed="false">
      <c r="A1022" s="2" t="n">
        <v>1020</v>
      </c>
      <c r="B1022" s="2" t="n">
        <v>85</v>
      </c>
      <c r="C1022" s="2" t="n">
        <f aca="false">A1022-(B1022-1)*12</f>
        <v>12</v>
      </c>
      <c r="D1022" s="2" t="n">
        <f aca="false">'thong tin khach hang'!$B$4+B1022-1</f>
        <v>86</v>
      </c>
      <c r="E1022" s="31" t="n">
        <f aca="false">IF(A1022=1,0,O1021)</f>
        <v>26539184292923.1</v>
      </c>
      <c r="F1022" s="2" t="n">
        <f aca="true">TP*VLOOKUP('thong tin khach hang'!$E$10,$X$2:$Z$5,3,0)*OFFSET($S1022,0,VLOOKUP('thong tin khach hang'!$E$10,$X$2:$Z$5,2,0))</f>
        <v>0</v>
      </c>
      <c r="G1022" s="2" t="n">
        <f aca="true">EP*VLOOKUP('thong tin khach hang'!$E$10,$X$2:$Z$5,3,0)*OFFSET($S1022,0,VLOOKUP('thong tin khach hang'!$E$10,$X$2:$Z$5,2,0))</f>
        <v>0</v>
      </c>
      <c r="H1022" s="2" t="n">
        <f aca="false">F1022*HLOOKUP(B1022,Assumption!$A$10:$G$12,2,1)+G1022*HLOOKUP(B1022,Assumption!$A$10:$G$12,3,1)</f>
        <v>0</v>
      </c>
      <c r="I1022" s="2" t="n">
        <f aca="false">F1022+G1022-H1022</f>
        <v>0</v>
      </c>
      <c r="J1022" s="32" t="n">
        <f aca="false">VLOOKUP(D1022,Assumption!$O$3:$Q$103,IF('thong tin khach hang'!$B$3="Nam",2,3),0)/12*P1022</f>
        <v>0</v>
      </c>
      <c r="K1022" s="2" t="n">
        <v>20000</v>
      </c>
      <c r="L1022" s="31" t="n">
        <f aca="false">ROUND($L$1*(E1022+I1022-J1022-K1022),0)</f>
        <v>150056406342</v>
      </c>
      <c r="M1022" s="31" t="n">
        <f aca="false">E1022+I1022-J1022-K1022+L1022</f>
        <v>26689240679265.1</v>
      </c>
      <c r="N1022" s="32" t="n">
        <f aca="false">HLOOKUP(ROUND(AVERAGE(M1010:M1021)/10^6,0),Assumption!$B$2:$E$3,2,1)*MAX((AVERAGE(M1010:M1021)-250*10^6),0)</f>
        <v>148996539199.836</v>
      </c>
      <c r="O1022" s="31" t="n">
        <f aca="false">M1022+N1022</f>
        <v>26838237218464.9</v>
      </c>
      <c r="P1022" s="31" t="n">
        <f aca="false">IF(A1022=1,SA,MAX(0,SA-M1021))</f>
        <v>0</v>
      </c>
      <c r="S1022" s="2" t="n">
        <v>0</v>
      </c>
      <c r="T1022" s="2" t="n">
        <v>0</v>
      </c>
      <c r="U1022" s="2" t="n">
        <v>0</v>
      </c>
      <c r="V1022" s="33" t="n">
        <v>1</v>
      </c>
    </row>
    <row r="1023" customFormat="false" ht="15.75" hidden="false" customHeight="true" outlineLevel="0" collapsed="false">
      <c r="A1023" s="2" t="n">
        <v>1021</v>
      </c>
      <c r="B1023" s="2" t="n">
        <v>86</v>
      </c>
      <c r="C1023" s="2" t="n">
        <f aca="false">A1023-(B1023-1)*12</f>
        <v>1</v>
      </c>
      <c r="D1023" s="2" t="n">
        <f aca="false">'thong tin khach hang'!$B$4+B1023-1</f>
        <v>87</v>
      </c>
      <c r="E1023" s="31" t="n">
        <f aca="false">IF(A1023=1,0,O1022)</f>
        <v>26838237218464.9</v>
      </c>
      <c r="F1023" s="2" t="n">
        <f aca="true">TP*VLOOKUP('thong tin khach hang'!$E$10,$X$2:$Z$5,3,0)*OFFSET($S1023,0,VLOOKUP('thong tin khach hang'!$E$10,$X$2:$Z$5,2,0))</f>
        <v>30000000</v>
      </c>
      <c r="G1023" s="2" t="n">
        <f aca="true">EP*VLOOKUP('thong tin khach hang'!$E$10,$X$2:$Z$5,3,0)*OFFSET($S1023,0,VLOOKUP('thong tin khach hang'!$E$10,$X$2:$Z$5,2,0))</f>
        <v>30000000</v>
      </c>
      <c r="H1023" s="2" t="n">
        <f aca="false">F1023*HLOOKUP(B1023,Assumption!$A$10:$G$12,2,1)+G1023*HLOOKUP(B1023,Assumption!$A$10:$G$12,3,1)</f>
        <v>1500000</v>
      </c>
      <c r="I1023" s="2" t="n">
        <f aca="false">F1023+G1023-H1023</f>
        <v>58500000</v>
      </c>
      <c r="J1023" s="32" t="n">
        <f aca="false">VLOOKUP(D1023,Assumption!$O$3:$Q$103,IF('thong tin khach hang'!$B$3="Nam",2,3),0)/12*P1023</f>
        <v>0</v>
      </c>
      <c r="K1023" s="2" t="n">
        <v>20000</v>
      </c>
      <c r="L1023" s="31" t="n">
        <f aca="false">ROUND($L$1*(E1023+I1023-J1023-K1023),0)</f>
        <v>151747625829</v>
      </c>
      <c r="M1023" s="31" t="n">
        <f aca="false">E1023+I1023-J1023-K1023+L1023</f>
        <v>26990043324293.9</v>
      </c>
      <c r="N1023" s="32" t="n">
        <f aca="false">HLOOKUP(ROUND(AVERAGE(M1011:M1022)/10^6,0),Assumption!$B$2:$E$3,2,1)*MAX((AVERAGE(M1011:M1022)-250*10^6),0)</f>
        <v>150675529739.973</v>
      </c>
      <c r="O1023" s="31" t="n">
        <f aca="false">M1023+N1023</f>
        <v>27140718854033.9</v>
      </c>
      <c r="P1023" s="31" t="n">
        <f aca="false">IF(A1023=1,SA,MAX(0,SA-M1022))</f>
        <v>0</v>
      </c>
      <c r="S1023" s="2" t="n">
        <v>1</v>
      </c>
      <c r="T1023" s="2" t="n">
        <v>1</v>
      </c>
      <c r="U1023" s="2" t="n">
        <v>1</v>
      </c>
      <c r="V1023" s="33" t="n">
        <v>1</v>
      </c>
    </row>
    <row r="1024" customFormat="false" ht="15.75" hidden="false" customHeight="true" outlineLevel="0" collapsed="false">
      <c r="A1024" s="2" t="n">
        <v>1022</v>
      </c>
      <c r="B1024" s="2" t="n">
        <v>86</v>
      </c>
      <c r="C1024" s="2" t="n">
        <f aca="false">A1024-(B1024-1)*12</f>
        <v>2</v>
      </c>
      <c r="D1024" s="2" t="n">
        <f aca="false">'thong tin khach hang'!$B$4+B1024-1</f>
        <v>87</v>
      </c>
      <c r="E1024" s="31" t="n">
        <f aca="false">IF(A1024=1,0,O1023)</f>
        <v>27140718854033.9</v>
      </c>
      <c r="F1024" s="2" t="n">
        <f aca="true">TP*VLOOKUP('thong tin khach hang'!$E$10,$X$2:$Z$5,3,0)*OFFSET($S1024,0,VLOOKUP('thong tin khach hang'!$E$10,$X$2:$Z$5,2,0))</f>
        <v>0</v>
      </c>
      <c r="G1024" s="2" t="n">
        <f aca="true">EP*VLOOKUP('thong tin khach hang'!$E$10,$X$2:$Z$5,3,0)*OFFSET($S1024,0,VLOOKUP('thong tin khach hang'!$E$10,$X$2:$Z$5,2,0))</f>
        <v>0</v>
      </c>
      <c r="H1024" s="2" t="n">
        <f aca="false">F1024*HLOOKUP(B1024,Assumption!$A$10:$G$12,2,1)+G1024*HLOOKUP(B1024,Assumption!$A$10:$G$12,3,1)</f>
        <v>0</v>
      </c>
      <c r="I1024" s="2" t="n">
        <f aca="false">F1024+G1024-H1024</f>
        <v>0</v>
      </c>
      <c r="J1024" s="32" t="n">
        <f aca="false">VLOOKUP(D1024,Assumption!$O$3:$Q$103,IF('thong tin khach hang'!$B$3="Nam",2,3),0)/12*P1024</f>
        <v>0</v>
      </c>
      <c r="K1024" s="2" t="n">
        <v>20000</v>
      </c>
      <c r="L1024" s="31" t="n">
        <f aca="false">ROUND($L$1*(E1024+I1024-J1024-K1024),0)</f>
        <v>153457570206</v>
      </c>
      <c r="M1024" s="31" t="n">
        <f aca="false">E1024+I1024-J1024-K1024+L1024</f>
        <v>27294176404239.9</v>
      </c>
      <c r="N1024" s="32" t="n">
        <f aca="false">HLOOKUP(ROUND(AVERAGE(M1012:M1023)/10^6,0),Assumption!$B$2:$E$3,2,1)*MAX((AVERAGE(M1012:M1023)-250*10^6),0)</f>
        <v>152373439834.221</v>
      </c>
      <c r="O1024" s="31" t="n">
        <f aca="false">M1024+N1024</f>
        <v>27446549844074.1</v>
      </c>
      <c r="P1024" s="31" t="n">
        <f aca="false">IF(A1024=1,SA,MAX(0,SA-M1023))</f>
        <v>0</v>
      </c>
      <c r="S1024" s="2" t="n">
        <v>0</v>
      </c>
      <c r="T1024" s="2" t="n">
        <v>0</v>
      </c>
      <c r="U1024" s="2" t="n">
        <v>0</v>
      </c>
      <c r="V1024" s="33" t="n">
        <v>1</v>
      </c>
    </row>
    <row r="1025" customFormat="false" ht="15.75" hidden="false" customHeight="true" outlineLevel="0" collapsed="false">
      <c r="A1025" s="2" t="n">
        <v>1023</v>
      </c>
      <c r="B1025" s="2" t="n">
        <v>86</v>
      </c>
      <c r="C1025" s="2" t="n">
        <f aca="false">A1025-(B1025-1)*12</f>
        <v>3</v>
      </c>
      <c r="D1025" s="2" t="n">
        <f aca="false">'thong tin khach hang'!$B$4+B1025-1</f>
        <v>87</v>
      </c>
      <c r="E1025" s="31" t="n">
        <f aca="false">IF(A1025=1,0,O1024)</f>
        <v>27446549844074.1</v>
      </c>
      <c r="F1025" s="2" t="n">
        <f aca="true">TP*VLOOKUP('thong tin khach hang'!$E$10,$X$2:$Z$5,3,0)*OFFSET($S1025,0,VLOOKUP('thong tin khach hang'!$E$10,$X$2:$Z$5,2,0))</f>
        <v>0</v>
      </c>
      <c r="G1025" s="2" t="n">
        <f aca="true">EP*VLOOKUP('thong tin khach hang'!$E$10,$X$2:$Z$5,3,0)*OFFSET($S1025,0,VLOOKUP('thong tin khach hang'!$E$10,$X$2:$Z$5,2,0))</f>
        <v>0</v>
      </c>
      <c r="H1025" s="2" t="n">
        <f aca="false">F1025*HLOOKUP(B1025,Assumption!$A$10:$G$12,2,1)+G1025*HLOOKUP(B1025,Assumption!$A$10:$G$12,3,1)</f>
        <v>0</v>
      </c>
      <c r="I1025" s="2" t="n">
        <f aca="false">F1025+G1025-H1025</f>
        <v>0</v>
      </c>
      <c r="J1025" s="32" t="n">
        <f aca="false">VLOOKUP(D1025,Assumption!$O$3:$Q$103,IF('thong tin khach hang'!$B$3="Nam",2,3),0)/12*P1025</f>
        <v>0</v>
      </c>
      <c r="K1025" s="2" t="n">
        <v>20000</v>
      </c>
      <c r="L1025" s="31" t="n">
        <f aca="false">ROUND($L$1*(E1025+I1025-J1025-K1025),0)</f>
        <v>155186783088</v>
      </c>
      <c r="M1025" s="31" t="n">
        <f aca="false">E1025+I1025-J1025-K1025+L1025</f>
        <v>27601736607162.1</v>
      </c>
      <c r="N1025" s="32" t="n">
        <f aca="false">HLOOKUP(ROUND(AVERAGE(M1013:M1024)/10^6,0),Assumption!$B$2:$E$3,2,1)*MAX((AVERAGE(M1013:M1024)-250*10^6),0)</f>
        <v>154090482675.876</v>
      </c>
      <c r="O1025" s="31" t="n">
        <f aca="false">M1025+N1025</f>
        <v>27755827089838</v>
      </c>
      <c r="P1025" s="31" t="n">
        <f aca="false">IF(A1025=1,SA,MAX(0,SA-M1024))</f>
        <v>0</v>
      </c>
      <c r="S1025" s="2" t="n">
        <v>0</v>
      </c>
      <c r="T1025" s="2" t="n">
        <v>0</v>
      </c>
      <c r="U1025" s="2" t="n">
        <v>0</v>
      </c>
      <c r="V1025" s="33" t="n">
        <v>1</v>
      </c>
    </row>
    <row r="1026" customFormat="false" ht="15.75" hidden="false" customHeight="true" outlineLevel="0" collapsed="false">
      <c r="A1026" s="2" t="n">
        <v>1024</v>
      </c>
      <c r="B1026" s="2" t="n">
        <v>86</v>
      </c>
      <c r="C1026" s="2" t="n">
        <f aca="false">A1026-(B1026-1)*12</f>
        <v>4</v>
      </c>
      <c r="D1026" s="2" t="n">
        <f aca="false">'thong tin khach hang'!$B$4+B1026-1</f>
        <v>87</v>
      </c>
      <c r="E1026" s="31" t="n">
        <f aca="false">IF(A1026=1,0,O1025)</f>
        <v>27755827089838</v>
      </c>
      <c r="F1026" s="2" t="n">
        <f aca="true">TP*VLOOKUP('thong tin khach hang'!$E$10,$X$2:$Z$5,3,0)*OFFSET($S1026,0,VLOOKUP('thong tin khach hang'!$E$10,$X$2:$Z$5,2,0))</f>
        <v>0</v>
      </c>
      <c r="G1026" s="2" t="n">
        <f aca="true">EP*VLOOKUP('thong tin khach hang'!$E$10,$X$2:$Z$5,3,0)*OFFSET($S1026,0,VLOOKUP('thong tin khach hang'!$E$10,$X$2:$Z$5,2,0))</f>
        <v>0</v>
      </c>
      <c r="H1026" s="2" t="n">
        <f aca="false">F1026*HLOOKUP(B1026,Assumption!$A$10:$G$12,2,1)+G1026*HLOOKUP(B1026,Assumption!$A$10:$G$12,3,1)</f>
        <v>0</v>
      </c>
      <c r="I1026" s="2" t="n">
        <f aca="false">F1026+G1026-H1026</f>
        <v>0</v>
      </c>
      <c r="J1026" s="32" t="n">
        <f aca="false">VLOOKUP(D1026,Assumption!$O$3:$Q$103,IF('thong tin khach hang'!$B$3="Nam",2,3),0)/12*P1026</f>
        <v>0</v>
      </c>
      <c r="K1026" s="2" t="n">
        <v>20000</v>
      </c>
      <c r="L1026" s="31" t="n">
        <f aca="false">ROUND($L$1*(E1026+I1026-J1026-K1026),0)</f>
        <v>156935481601</v>
      </c>
      <c r="M1026" s="31" t="n">
        <f aca="false">E1026+I1026-J1026-K1026+L1026</f>
        <v>27912762551439</v>
      </c>
      <c r="N1026" s="32" t="n">
        <f aca="false">HLOOKUP(ROUND(AVERAGE(M1014:M1025)/10^6,0),Assumption!$B$2:$E$3,2,1)*MAX((AVERAGE(M1014:M1025)-250*10^6),0)</f>
        <v>155826873860.583</v>
      </c>
      <c r="O1026" s="31" t="n">
        <f aca="false">M1026+N1026</f>
        <v>28068589425299.6</v>
      </c>
      <c r="P1026" s="31" t="n">
        <f aca="false">IF(A1026=1,SA,MAX(0,SA-M1025))</f>
        <v>0</v>
      </c>
      <c r="S1026" s="2" t="n">
        <v>0</v>
      </c>
      <c r="T1026" s="2" t="n">
        <v>0</v>
      </c>
      <c r="U1026" s="2" t="n">
        <v>1</v>
      </c>
      <c r="V1026" s="33" t="n">
        <v>1</v>
      </c>
    </row>
    <row r="1027" customFormat="false" ht="15.75" hidden="false" customHeight="true" outlineLevel="0" collapsed="false">
      <c r="A1027" s="2" t="n">
        <v>1025</v>
      </c>
      <c r="B1027" s="2" t="n">
        <v>86</v>
      </c>
      <c r="C1027" s="2" t="n">
        <f aca="false">A1027-(B1027-1)*12</f>
        <v>5</v>
      </c>
      <c r="D1027" s="2" t="n">
        <f aca="false">'thong tin khach hang'!$B$4+B1027-1</f>
        <v>87</v>
      </c>
      <c r="E1027" s="31" t="n">
        <f aca="false">IF(A1027=1,0,O1026)</f>
        <v>28068589425299.6</v>
      </c>
      <c r="F1027" s="2" t="n">
        <f aca="true">TP*VLOOKUP('thong tin khach hang'!$E$10,$X$2:$Z$5,3,0)*OFFSET($S1027,0,VLOOKUP('thong tin khach hang'!$E$10,$X$2:$Z$5,2,0))</f>
        <v>0</v>
      </c>
      <c r="G1027" s="2" t="n">
        <f aca="true">EP*VLOOKUP('thong tin khach hang'!$E$10,$X$2:$Z$5,3,0)*OFFSET($S1027,0,VLOOKUP('thong tin khach hang'!$E$10,$X$2:$Z$5,2,0))</f>
        <v>0</v>
      </c>
      <c r="H1027" s="2" t="n">
        <f aca="false">F1027*HLOOKUP(B1027,Assumption!$A$10:$G$12,2,1)+G1027*HLOOKUP(B1027,Assumption!$A$10:$G$12,3,1)</f>
        <v>0</v>
      </c>
      <c r="I1027" s="2" t="n">
        <f aca="false">F1027+G1027-H1027</f>
        <v>0</v>
      </c>
      <c r="J1027" s="32" t="n">
        <f aca="false">VLOOKUP(D1027,Assumption!$O$3:$Q$103,IF('thong tin khach hang'!$B$3="Nam",2,3),0)/12*P1027</f>
        <v>0</v>
      </c>
      <c r="K1027" s="2" t="n">
        <v>20000</v>
      </c>
      <c r="L1027" s="31" t="n">
        <f aca="false">ROUND($L$1*(E1027+I1027-J1027-K1027),0)</f>
        <v>158703885317</v>
      </c>
      <c r="M1027" s="31" t="n">
        <f aca="false">E1027+I1027-J1027-K1027+L1027</f>
        <v>28227293290616.6</v>
      </c>
      <c r="N1027" s="32" t="n">
        <f aca="false">HLOOKUP(ROUND(AVERAGE(M1015:M1026)/10^6,0),Assumption!$B$2:$E$3,2,1)*MAX((AVERAGE(M1015:M1026)-250*10^6),0)</f>
        <v>157582831413.41</v>
      </c>
      <c r="O1027" s="31" t="n">
        <f aca="false">M1027+N1027</f>
        <v>28384876122030</v>
      </c>
      <c r="P1027" s="31" t="n">
        <f aca="false">IF(A1027=1,SA,MAX(0,SA-M1026))</f>
        <v>0</v>
      </c>
      <c r="S1027" s="2" t="n">
        <v>0</v>
      </c>
      <c r="T1027" s="2" t="n">
        <v>0</v>
      </c>
      <c r="U1027" s="2" t="n">
        <v>0</v>
      </c>
      <c r="V1027" s="33" t="n">
        <v>1</v>
      </c>
    </row>
    <row r="1028" customFormat="false" ht="15.75" hidden="false" customHeight="true" outlineLevel="0" collapsed="false">
      <c r="A1028" s="2" t="n">
        <v>1026</v>
      </c>
      <c r="B1028" s="2" t="n">
        <v>86</v>
      </c>
      <c r="C1028" s="2" t="n">
        <f aca="false">A1028-(B1028-1)*12</f>
        <v>6</v>
      </c>
      <c r="D1028" s="2" t="n">
        <f aca="false">'thong tin khach hang'!$B$4+B1028-1</f>
        <v>87</v>
      </c>
      <c r="E1028" s="31" t="n">
        <f aca="false">IF(A1028=1,0,O1027)</f>
        <v>28384876122030</v>
      </c>
      <c r="F1028" s="2" t="n">
        <f aca="true">TP*VLOOKUP('thong tin khach hang'!$E$10,$X$2:$Z$5,3,0)*OFFSET($S1028,0,VLOOKUP('thong tin khach hang'!$E$10,$X$2:$Z$5,2,0))</f>
        <v>0</v>
      </c>
      <c r="G1028" s="2" t="n">
        <f aca="true">EP*VLOOKUP('thong tin khach hang'!$E$10,$X$2:$Z$5,3,0)*OFFSET($S1028,0,VLOOKUP('thong tin khach hang'!$E$10,$X$2:$Z$5,2,0))</f>
        <v>0</v>
      </c>
      <c r="H1028" s="2" t="n">
        <f aca="false">F1028*HLOOKUP(B1028,Assumption!$A$10:$G$12,2,1)+G1028*HLOOKUP(B1028,Assumption!$A$10:$G$12,3,1)</f>
        <v>0</v>
      </c>
      <c r="I1028" s="2" t="n">
        <f aca="false">F1028+G1028-H1028</f>
        <v>0</v>
      </c>
      <c r="J1028" s="32" t="n">
        <f aca="false">VLOOKUP(D1028,Assumption!$O$3:$Q$103,IF('thong tin khach hang'!$B$3="Nam",2,3),0)/12*P1028</f>
        <v>0</v>
      </c>
      <c r="K1028" s="2" t="n">
        <v>20000</v>
      </c>
      <c r="L1028" s="31" t="n">
        <f aca="false">ROUND($L$1*(E1028+I1028-J1028-K1028),0)</f>
        <v>160492216284</v>
      </c>
      <c r="M1028" s="31" t="n">
        <f aca="false">E1028+I1028-J1028-K1028+L1028</f>
        <v>28545368318314</v>
      </c>
      <c r="N1028" s="32" t="n">
        <f aca="false">HLOOKUP(ROUND(AVERAGE(M1016:M1027)/10^6,0),Assumption!$B$2:$E$3,2,1)*MAX((AVERAGE(M1016:M1027)-250*10^6),0)</f>
        <v>159358575816.218</v>
      </c>
      <c r="O1028" s="31" t="n">
        <f aca="false">M1028+N1028</f>
        <v>28704726894130.2</v>
      </c>
      <c r="P1028" s="31" t="n">
        <f aca="false">IF(A1028=1,SA,MAX(0,SA-M1027))</f>
        <v>0</v>
      </c>
      <c r="S1028" s="2" t="n">
        <v>0</v>
      </c>
      <c r="T1028" s="2" t="n">
        <v>0</v>
      </c>
      <c r="U1028" s="2" t="n">
        <v>0</v>
      </c>
      <c r="V1028" s="33" t="n">
        <v>1</v>
      </c>
    </row>
    <row r="1029" customFormat="false" ht="15.75" hidden="false" customHeight="true" outlineLevel="0" collapsed="false">
      <c r="A1029" s="2" t="n">
        <v>1027</v>
      </c>
      <c r="B1029" s="2" t="n">
        <v>86</v>
      </c>
      <c r="C1029" s="2" t="n">
        <f aca="false">A1029-(B1029-1)*12</f>
        <v>7</v>
      </c>
      <c r="D1029" s="2" t="n">
        <f aca="false">'thong tin khach hang'!$B$4+B1029-1</f>
        <v>87</v>
      </c>
      <c r="E1029" s="31" t="n">
        <f aca="false">IF(A1029=1,0,O1028)</f>
        <v>28704726894130.2</v>
      </c>
      <c r="F1029" s="2" t="n">
        <f aca="true">TP*VLOOKUP('thong tin khach hang'!$E$10,$X$2:$Z$5,3,0)*OFFSET($S1029,0,VLOOKUP('thong tin khach hang'!$E$10,$X$2:$Z$5,2,0))</f>
        <v>0</v>
      </c>
      <c r="G1029" s="2" t="n">
        <f aca="true">EP*VLOOKUP('thong tin khach hang'!$E$10,$X$2:$Z$5,3,0)*OFFSET($S1029,0,VLOOKUP('thong tin khach hang'!$E$10,$X$2:$Z$5,2,0))</f>
        <v>0</v>
      </c>
      <c r="H1029" s="2" t="n">
        <f aca="false">F1029*HLOOKUP(B1029,Assumption!$A$10:$G$12,2,1)+G1029*HLOOKUP(B1029,Assumption!$A$10:$G$12,3,1)</f>
        <v>0</v>
      </c>
      <c r="I1029" s="2" t="n">
        <f aca="false">F1029+G1029-H1029</f>
        <v>0</v>
      </c>
      <c r="J1029" s="32" t="n">
        <f aca="false">VLOOKUP(D1029,Assumption!$O$3:$Q$103,IF('thong tin khach hang'!$B$3="Nam",2,3),0)/12*P1029</f>
        <v>0</v>
      </c>
      <c r="K1029" s="2" t="n">
        <v>20000</v>
      </c>
      <c r="L1029" s="31" t="n">
        <f aca="false">ROUND($L$1*(E1029+I1029-J1029-K1029),0)</f>
        <v>162300699052</v>
      </c>
      <c r="M1029" s="31" t="n">
        <f aca="false">E1029+I1029-J1029-K1029+L1029</f>
        <v>28867027573182.2</v>
      </c>
      <c r="N1029" s="32" t="n">
        <f aca="false">HLOOKUP(ROUND(AVERAGE(M1017:M1028)/10^6,0),Assumption!$B$2:$E$3,2,1)*MAX((AVERAGE(M1017:M1028)-250*10^6),0)</f>
        <v>161154330035.349</v>
      </c>
      <c r="O1029" s="31" t="n">
        <f aca="false">M1029+N1029</f>
        <v>29028181903217.6</v>
      </c>
      <c r="P1029" s="31" t="n">
        <f aca="false">IF(A1029=1,SA,MAX(0,SA-M1028))</f>
        <v>0</v>
      </c>
      <c r="S1029" s="2" t="n">
        <v>0</v>
      </c>
      <c r="T1029" s="2" t="n">
        <v>1</v>
      </c>
      <c r="U1029" s="2" t="n">
        <v>1</v>
      </c>
      <c r="V1029" s="33" t="n">
        <v>1</v>
      </c>
    </row>
    <row r="1030" customFormat="false" ht="15.75" hidden="false" customHeight="true" outlineLevel="0" collapsed="false">
      <c r="A1030" s="2" t="n">
        <v>1028</v>
      </c>
      <c r="B1030" s="2" t="n">
        <v>86</v>
      </c>
      <c r="C1030" s="2" t="n">
        <f aca="false">A1030-(B1030-1)*12</f>
        <v>8</v>
      </c>
      <c r="D1030" s="2" t="n">
        <f aca="false">'thong tin khach hang'!$B$4+B1030-1</f>
        <v>87</v>
      </c>
      <c r="E1030" s="31" t="n">
        <f aca="false">IF(A1030=1,0,O1029)</f>
        <v>29028181903217.6</v>
      </c>
      <c r="F1030" s="2" t="n">
        <f aca="true">TP*VLOOKUP('thong tin khach hang'!$E$10,$X$2:$Z$5,3,0)*OFFSET($S1030,0,VLOOKUP('thong tin khach hang'!$E$10,$X$2:$Z$5,2,0))</f>
        <v>0</v>
      </c>
      <c r="G1030" s="2" t="n">
        <f aca="true">EP*VLOOKUP('thong tin khach hang'!$E$10,$X$2:$Z$5,3,0)*OFFSET($S1030,0,VLOOKUP('thong tin khach hang'!$E$10,$X$2:$Z$5,2,0))</f>
        <v>0</v>
      </c>
      <c r="H1030" s="2" t="n">
        <f aca="false">F1030*HLOOKUP(B1030,Assumption!$A$10:$G$12,2,1)+G1030*HLOOKUP(B1030,Assumption!$A$10:$G$12,3,1)</f>
        <v>0</v>
      </c>
      <c r="I1030" s="2" t="n">
        <f aca="false">F1030+G1030-H1030</f>
        <v>0</v>
      </c>
      <c r="J1030" s="32" t="n">
        <f aca="false">VLOOKUP(D1030,Assumption!$O$3:$Q$103,IF('thong tin khach hang'!$B$3="Nam",2,3),0)/12*P1030</f>
        <v>0</v>
      </c>
      <c r="K1030" s="2" t="n">
        <v>20000</v>
      </c>
      <c r="L1030" s="31" t="n">
        <f aca="false">ROUND($L$1*(E1030+I1030-J1030-K1030),0)</f>
        <v>164129560700</v>
      </c>
      <c r="M1030" s="31" t="n">
        <f aca="false">E1030+I1030-J1030-K1030+L1030</f>
        <v>29192311443917.6</v>
      </c>
      <c r="N1030" s="32" t="n">
        <f aca="false">HLOOKUP(ROUND(AVERAGE(M1018:M1029)/10^6,0),Assumption!$B$2:$E$3,2,1)*MAX((AVERAGE(M1018:M1029)-250*10^6),0)</f>
        <v>162970319549.621</v>
      </c>
      <c r="O1030" s="31" t="n">
        <f aca="false">M1030+N1030</f>
        <v>29355281763467.2</v>
      </c>
      <c r="P1030" s="31" t="n">
        <f aca="false">IF(A1030=1,SA,MAX(0,SA-M1029))</f>
        <v>0</v>
      </c>
      <c r="S1030" s="2" t="n">
        <v>0</v>
      </c>
      <c r="T1030" s="2" t="n">
        <v>0</v>
      </c>
      <c r="U1030" s="2" t="n">
        <v>0</v>
      </c>
      <c r="V1030" s="33" t="n">
        <v>1</v>
      </c>
    </row>
    <row r="1031" customFormat="false" ht="15.75" hidden="false" customHeight="true" outlineLevel="0" collapsed="false">
      <c r="A1031" s="2" t="n">
        <v>1029</v>
      </c>
      <c r="B1031" s="2" t="n">
        <v>86</v>
      </c>
      <c r="C1031" s="2" t="n">
        <f aca="false">A1031-(B1031-1)*12</f>
        <v>9</v>
      </c>
      <c r="D1031" s="2" t="n">
        <f aca="false">'thong tin khach hang'!$B$4+B1031-1</f>
        <v>87</v>
      </c>
      <c r="E1031" s="31" t="n">
        <f aca="false">IF(A1031=1,0,O1030)</f>
        <v>29355281763467.2</v>
      </c>
      <c r="F1031" s="2" t="n">
        <f aca="true">TP*VLOOKUP('thong tin khach hang'!$E$10,$X$2:$Z$5,3,0)*OFFSET($S1031,0,VLOOKUP('thong tin khach hang'!$E$10,$X$2:$Z$5,2,0))</f>
        <v>0</v>
      </c>
      <c r="G1031" s="2" t="n">
        <f aca="true">EP*VLOOKUP('thong tin khach hang'!$E$10,$X$2:$Z$5,3,0)*OFFSET($S1031,0,VLOOKUP('thong tin khach hang'!$E$10,$X$2:$Z$5,2,0))</f>
        <v>0</v>
      </c>
      <c r="H1031" s="2" t="n">
        <f aca="false">F1031*HLOOKUP(B1031,Assumption!$A$10:$G$12,2,1)+G1031*HLOOKUP(B1031,Assumption!$A$10:$G$12,3,1)</f>
        <v>0</v>
      </c>
      <c r="I1031" s="2" t="n">
        <f aca="false">F1031+G1031-H1031</f>
        <v>0</v>
      </c>
      <c r="J1031" s="32" t="n">
        <f aca="false">VLOOKUP(D1031,Assumption!$O$3:$Q$103,IF('thong tin khach hang'!$B$3="Nam",2,3),0)/12*P1031</f>
        <v>0</v>
      </c>
      <c r="K1031" s="2" t="n">
        <v>20000</v>
      </c>
      <c r="L1031" s="31" t="n">
        <f aca="false">ROUND($L$1*(E1031+I1031-J1031-K1031),0)</f>
        <v>165979030866</v>
      </c>
      <c r="M1031" s="31" t="n">
        <f aca="false">E1031+I1031-J1031-K1031+L1031</f>
        <v>29521260774333.2</v>
      </c>
      <c r="N1031" s="32" t="n">
        <f aca="false">HLOOKUP(ROUND(AVERAGE(M1019:M1030)/10^6,0),Assumption!$B$2:$E$3,2,1)*MAX((AVERAGE(M1019:M1030)-250*10^6),0)</f>
        <v>164806772378.64</v>
      </c>
      <c r="O1031" s="31" t="n">
        <f aca="false">M1031+N1031</f>
        <v>29686067546711.8</v>
      </c>
      <c r="P1031" s="31" t="n">
        <f aca="false">IF(A1031=1,SA,MAX(0,SA-M1030))</f>
        <v>0</v>
      </c>
      <c r="S1031" s="2" t="n">
        <v>0</v>
      </c>
      <c r="T1031" s="2" t="n">
        <v>0</v>
      </c>
      <c r="U1031" s="2" t="n">
        <v>0</v>
      </c>
      <c r="V1031" s="33" t="n">
        <v>1</v>
      </c>
    </row>
    <row r="1032" customFormat="false" ht="15.75" hidden="false" customHeight="true" outlineLevel="0" collapsed="false">
      <c r="A1032" s="2" t="n">
        <v>1030</v>
      </c>
      <c r="B1032" s="2" t="n">
        <v>86</v>
      </c>
      <c r="C1032" s="2" t="n">
        <f aca="false">A1032-(B1032-1)*12</f>
        <v>10</v>
      </c>
      <c r="D1032" s="2" t="n">
        <f aca="false">'thong tin khach hang'!$B$4+B1032-1</f>
        <v>87</v>
      </c>
      <c r="E1032" s="31" t="n">
        <f aca="false">IF(A1032=1,0,O1031)</f>
        <v>29686067546711.8</v>
      </c>
      <c r="F1032" s="2" t="n">
        <f aca="true">TP*VLOOKUP('thong tin khach hang'!$E$10,$X$2:$Z$5,3,0)*OFFSET($S1032,0,VLOOKUP('thong tin khach hang'!$E$10,$X$2:$Z$5,2,0))</f>
        <v>0</v>
      </c>
      <c r="G1032" s="2" t="n">
        <f aca="true">EP*VLOOKUP('thong tin khach hang'!$E$10,$X$2:$Z$5,3,0)*OFFSET($S1032,0,VLOOKUP('thong tin khach hang'!$E$10,$X$2:$Z$5,2,0))</f>
        <v>0</v>
      </c>
      <c r="H1032" s="2" t="n">
        <f aca="false">F1032*HLOOKUP(B1032,Assumption!$A$10:$G$12,2,1)+G1032*HLOOKUP(B1032,Assumption!$A$10:$G$12,3,1)</f>
        <v>0</v>
      </c>
      <c r="I1032" s="2" t="n">
        <f aca="false">F1032+G1032-H1032</f>
        <v>0</v>
      </c>
      <c r="J1032" s="32" t="n">
        <f aca="false">VLOOKUP(D1032,Assumption!$O$3:$Q$103,IF('thong tin khach hang'!$B$3="Nam",2,3),0)/12*P1032</f>
        <v>0</v>
      </c>
      <c r="K1032" s="2" t="n">
        <v>20000</v>
      </c>
      <c r="L1032" s="31" t="n">
        <f aca="false">ROUND($L$1*(E1032+I1032-J1032-K1032),0)</f>
        <v>167849341776</v>
      </c>
      <c r="M1032" s="31" t="n">
        <f aca="false">E1032+I1032-J1032-K1032+L1032</f>
        <v>29853916868487.8</v>
      </c>
      <c r="N1032" s="32" t="n">
        <f aca="false">HLOOKUP(ROUND(AVERAGE(M1020:M1031)/10^6,0),Assumption!$B$2:$E$3,2,1)*MAX((AVERAGE(M1020:M1031)-250*10^6),0)</f>
        <v>166663919111.431</v>
      </c>
      <c r="O1032" s="31" t="n">
        <f aca="false">M1032+N1032</f>
        <v>30020580787599.3</v>
      </c>
      <c r="P1032" s="31" t="n">
        <f aca="false">IF(A1032=1,SA,MAX(0,SA-M1031))</f>
        <v>0</v>
      </c>
      <c r="S1032" s="2" t="n">
        <v>0</v>
      </c>
      <c r="T1032" s="2" t="n">
        <v>0</v>
      </c>
      <c r="U1032" s="2" t="n">
        <v>1</v>
      </c>
      <c r="V1032" s="33" t="n">
        <v>1</v>
      </c>
    </row>
    <row r="1033" customFormat="false" ht="15.75" hidden="false" customHeight="true" outlineLevel="0" collapsed="false">
      <c r="A1033" s="2" t="n">
        <v>1031</v>
      </c>
      <c r="B1033" s="2" t="n">
        <v>86</v>
      </c>
      <c r="C1033" s="2" t="n">
        <f aca="false">A1033-(B1033-1)*12</f>
        <v>11</v>
      </c>
      <c r="D1033" s="2" t="n">
        <f aca="false">'thong tin khach hang'!$B$4+B1033-1</f>
        <v>87</v>
      </c>
      <c r="E1033" s="31" t="n">
        <f aca="false">IF(A1033=1,0,O1032)</f>
        <v>30020580787599.3</v>
      </c>
      <c r="F1033" s="2" t="n">
        <f aca="true">TP*VLOOKUP('thong tin khach hang'!$E$10,$X$2:$Z$5,3,0)*OFFSET($S1033,0,VLOOKUP('thong tin khach hang'!$E$10,$X$2:$Z$5,2,0))</f>
        <v>0</v>
      </c>
      <c r="G1033" s="2" t="n">
        <f aca="true">EP*VLOOKUP('thong tin khach hang'!$E$10,$X$2:$Z$5,3,0)*OFFSET($S1033,0,VLOOKUP('thong tin khach hang'!$E$10,$X$2:$Z$5,2,0))</f>
        <v>0</v>
      </c>
      <c r="H1033" s="2" t="n">
        <f aca="false">F1033*HLOOKUP(B1033,Assumption!$A$10:$G$12,2,1)+G1033*HLOOKUP(B1033,Assumption!$A$10:$G$12,3,1)</f>
        <v>0</v>
      </c>
      <c r="I1033" s="2" t="n">
        <f aca="false">F1033+G1033-H1033</f>
        <v>0</v>
      </c>
      <c r="J1033" s="32" t="n">
        <f aca="false">VLOOKUP(D1033,Assumption!$O$3:$Q$103,IF('thong tin khach hang'!$B$3="Nam",2,3),0)/12*P1033</f>
        <v>0</v>
      </c>
      <c r="K1033" s="2" t="n">
        <v>20000</v>
      </c>
      <c r="L1033" s="31" t="n">
        <f aca="false">ROUND($L$1*(E1033+I1033-J1033-K1033),0)</f>
        <v>169740728274</v>
      </c>
      <c r="M1033" s="31" t="n">
        <f aca="false">E1033+I1033-J1033-K1033+L1033</f>
        <v>30190321495873.3</v>
      </c>
      <c r="N1033" s="32" t="n">
        <f aca="false">HLOOKUP(ROUND(AVERAGE(M1021:M1032)/10^6,0),Assumption!$B$2:$E$3,2,1)*MAX((AVERAGE(M1021:M1032)-250*10^6),0)</f>
        <v>168541992935.389</v>
      </c>
      <c r="O1033" s="31" t="n">
        <f aca="false">M1033+N1033</f>
        <v>30358863488808.7</v>
      </c>
      <c r="P1033" s="31" t="n">
        <f aca="false">IF(A1033=1,SA,MAX(0,SA-M1032))</f>
        <v>0</v>
      </c>
      <c r="S1033" s="2" t="n">
        <v>0</v>
      </c>
      <c r="T1033" s="2" t="n">
        <v>0</v>
      </c>
      <c r="U1033" s="2" t="n">
        <v>0</v>
      </c>
      <c r="V1033" s="33" t="n">
        <v>1</v>
      </c>
    </row>
    <row r="1034" customFormat="false" ht="15.75" hidden="false" customHeight="true" outlineLevel="0" collapsed="false">
      <c r="A1034" s="2" t="n">
        <v>1032</v>
      </c>
      <c r="B1034" s="2" t="n">
        <v>86</v>
      </c>
      <c r="C1034" s="2" t="n">
        <f aca="false">A1034-(B1034-1)*12</f>
        <v>12</v>
      </c>
      <c r="D1034" s="2" t="n">
        <f aca="false">'thong tin khach hang'!$B$4+B1034-1</f>
        <v>87</v>
      </c>
      <c r="E1034" s="31" t="n">
        <f aca="false">IF(A1034=1,0,O1033)</f>
        <v>30358863488808.7</v>
      </c>
      <c r="F1034" s="2" t="n">
        <f aca="true">TP*VLOOKUP('thong tin khach hang'!$E$10,$X$2:$Z$5,3,0)*OFFSET($S1034,0,VLOOKUP('thong tin khach hang'!$E$10,$X$2:$Z$5,2,0))</f>
        <v>0</v>
      </c>
      <c r="G1034" s="2" t="n">
        <f aca="true">EP*VLOOKUP('thong tin khach hang'!$E$10,$X$2:$Z$5,3,0)*OFFSET($S1034,0,VLOOKUP('thong tin khach hang'!$E$10,$X$2:$Z$5,2,0))</f>
        <v>0</v>
      </c>
      <c r="H1034" s="2" t="n">
        <f aca="false">F1034*HLOOKUP(B1034,Assumption!$A$10:$G$12,2,1)+G1034*HLOOKUP(B1034,Assumption!$A$10:$G$12,3,1)</f>
        <v>0</v>
      </c>
      <c r="I1034" s="2" t="n">
        <f aca="false">F1034+G1034-H1034</f>
        <v>0</v>
      </c>
      <c r="J1034" s="32" t="n">
        <f aca="false">VLOOKUP(D1034,Assumption!$O$3:$Q$103,IF('thong tin khach hang'!$B$3="Nam",2,3),0)/12*P1034</f>
        <v>0</v>
      </c>
      <c r="K1034" s="2" t="n">
        <v>20000</v>
      </c>
      <c r="L1034" s="31" t="n">
        <f aca="false">ROUND($L$1*(E1034+I1034-J1034-K1034),0)</f>
        <v>171653427849</v>
      </c>
      <c r="M1034" s="31" t="n">
        <f aca="false">E1034+I1034-J1034-K1034+L1034</f>
        <v>30530516896657.7</v>
      </c>
      <c r="N1034" s="32" t="n">
        <f aca="false">HLOOKUP(ROUND(AVERAGE(M1022:M1033)/10^6,0),Assumption!$B$2:$E$3,2,1)*MAX((AVERAGE(M1022:M1033)-250*10^6),0)</f>
        <v>170441229665.562</v>
      </c>
      <c r="O1034" s="31" t="n">
        <f aca="false">M1034+N1034</f>
        <v>30700958126323.2</v>
      </c>
      <c r="P1034" s="31" t="n">
        <f aca="false">IF(A1034=1,SA,MAX(0,SA-M1033))</f>
        <v>0</v>
      </c>
      <c r="S1034" s="2" t="n">
        <v>0</v>
      </c>
      <c r="T1034" s="2" t="n">
        <v>0</v>
      </c>
      <c r="U1034" s="2" t="n">
        <v>0</v>
      </c>
      <c r="V1034" s="33" t="n">
        <v>1</v>
      </c>
    </row>
    <row r="1035" customFormat="false" ht="15.75" hidden="false" customHeight="true" outlineLevel="0" collapsed="false">
      <c r="A1035" s="2" t="n">
        <v>1033</v>
      </c>
      <c r="B1035" s="2" t="n">
        <v>87</v>
      </c>
      <c r="C1035" s="2" t="n">
        <f aca="false">A1035-(B1035-1)*12</f>
        <v>1</v>
      </c>
      <c r="D1035" s="2" t="n">
        <f aca="false">'thong tin khach hang'!$B$4+B1035-1</f>
        <v>88</v>
      </c>
      <c r="E1035" s="31" t="n">
        <f aca="false">IF(A1035=1,0,O1034)</f>
        <v>30700958126323.2</v>
      </c>
      <c r="F1035" s="2" t="n">
        <f aca="true">TP*VLOOKUP('thong tin khach hang'!$E$10,$X$2:$Z$5,3,0)*OFFSET($S1035,0,VLOOKUP('thong tin khach hang'!$E$10,$X$2:$Z$5,2,0))</f>
        <v>30000000</v>
      </c>
      <c r="G1035" s="2" t="n">
        <f aca="true">EP*VLOOKUP('thong tin khach hang'!$E$10,$X$2:$Z$5,3,0)*OFFSET($S1035,0,VLOOKUP('thong tin khach hang'!$E$10,$X$2:$Z$5,2,0))</f>
        <v>30000000</v>
      </c>
      <c r="H1035" s="2" t="n">
        <f aca="false">F1035*HLOOKUP(B1035,Assumption!$A$10:$G$12,2,1)+G1035*HLOOKUP(B1035,Assumption!$A$10:$G$12,3,1)</f>
        <v>1500000</v>
      </c>
      <c r="I1035" s="2" t="n">
        <f aca="false">F1035+G1035-H1035</f>
        <v>58500000</v>
      </c>
      <c r="J1035" s="32" t="n">
        <f aca="false">VLOOKUP(D1035,Assumption!$O$3:$Q$103,IF('thong tin khach hang'!$B$3="Nam",2,3),0)/12*P1035</f>
        <v>0</v>
      </c>
      <c r="K1035" s="2" t="n">
        <v>20000</v>
      </c>
      <c r="L1035" s="31" t="n">
        <f aca="false">ROUND($L$1*(E1035+I1035-J1035-K1035),0)</f>
        <v>173588011433</v>
      </c>
      <c r="M1035" s="31" t="n">
        <f aca="false">E1035+I1035-J1035-K1035+L1035</f>
        <v>30874604617756.2</v>
      </c>
      <c r="N1035" s="32" t="n">
        <f aca="false">HLOOKUP(ROUND(AVERAGE(M1023:M1034)/10^6,0),Assumption!$B$2:$E$3,2,1)*MAX((AVERAGE(M1023:M1034)-250*10^6),0)</f>
        <v>172361867774.259</v>
      </c>
      <c r="O1035" s="31" t="n">
        <f aca="false">M1035+N1035</f>
        <v>31046966485530.5</v>
      </c>
      <c r="P1035" s="31" t="n">
        <f aca="false">IF(A1035=1,SA,MAX(0,SA-M1034))</f>
        <v>0</v>
      </c>
      <c r="S1035" s="2" t="n">
        <v>1</v>
      </c>
      <c r="T1035" s="2" t="n">
        <v>1</v>
      </c>
      <c r="U1035" s="2" t="n">
        <v>1</v>
      </c>
      <c r="V1035" s="33" t="n">
        <v>1</v>
      </c>
    </row>
    <row r="1036" customFormat="false" ht="15.75" hidden="false" customHeight="true" outlineLevel="0" collapsed="false">
      <c r="A1036" s="2" t="n">
        <v>1034</v>
      </c>
      <c r="B1036" s="2" t="n">
        <v>87</v>
      </c>
      <c r="C1036" s="2" t="n">
        <f aca="false">A1036-(B1036-1)*12</f>
        <v>2</v>
      </c>
      <c r="D1036" s="2" t="n">
        <f aca="false">'thong tin khach hang'!$B$4+B1036-1</f>
        <v>88</v>
      </c>
      <c r="E1036" s="31" t="n">
        <f aca="false">IF(A1036=1,0,O1035)</f>
        <v>31046966485530.5</v>
      </c>
      <c r="F1036" s="2" t="n">
        <f aca="true">TP*VLOOKUP('thong tin khach hang'!$E$10,$X$2:$Z$5,3,0)*OFFSET($S1036,0,VLOOKUP('thong tin khach hang'!$E$10,$X$2:$Z$5,2,0))</f>
        <v>0</v>
      </c>
      <c r="G1036" s="2" t="n">
        <f aca="true">EP*VLOOKUP('thong tin khach hang'!$E$10,$X$2:$Z$5,3,0)*OFFSET($S1036,0,VLOOKUP('thong tin khach hang'!$E$10,$X$2:$Z$5,2,0))</f>
        <v>0</v>
      </c>
      <c r="H1036" s="2" t="n">
        <f aca="false">F1036*HLOOKUP(B1036,Assumption!$A$10:$G$12,2,1)+G1036*HLOOKUP(B1036,Assumption!$A$10:$G$12,3,1)</f>
        <v>0</v>
      </c>
      <c r="I1036" s="2" t="n">
        <f aca="false">F1036+G1036-H1036</f>
        <v>0</v>
      </c>
      <c r="J1036" s="32" t="n">
        <f aca="false">VLOOKUP(D1036,Assumption!$O$3:$Q$103,IF('thong tin khach hang'!$B$3="Nam",2,3),0)/12*P1036</f>
        <v>0</v>
      </c>
      <c r="K1036" s="2" t="n">
        <v>20000</v>
      </c>
      <c r="L1036" s="31" t="n">
        <f aca="false">ROUND($L$1*(E1036+I1036-J1036-K1036),0)</f>
        <v>175544062234</v>
      </c>
      <c r="M1036" s="31" t="n">
        <f aca="false">E1036+I1036-J1036-K1036+L1036</f>
        <v>31222510527764.5</v>
      </c>
      <c r="N1036" s="32" t="n">
        <f aca="false">HLOOKUP(ROUND(AVERAGE(M1024:M1035)/10^6,0),Assumption!$B$2:$E$3,2,1)*MAX((AVERAGE(M1024:M1035)-250*10^6),0)</f>
        <v>174304148420.99</v>
      </c>
      <c r="O1036" s="31" t="n">
        <f aca="false">M1036+N1036</f>
        <v>31396814676185.5</v>
      </c>
      <c r="P1036" s="31" t="n">
        <f aca="false">IF(A1036=1,SA,MAX(0,SA-M1035))</f>
        <v>0</v>
      </c>
      <c r="S1036" s="2" t="n">
        <v>0</v>
      </c>
      <c r="T1036" s="2" t="n">
        <v>0</v>
      </c>
      <c r="U1036" s="2" t="n">
        <v>0</v>
      </c>
      <c r="V1036" s="33" t="n">
        <v>1</v>
      </c>
    </row>
    <row r="1037" customFormat="false" ht="15.75" hidden="false" customHeight="true" outlineLevel="0" collapsed="false">
      <c r="A1037" s="2" t="n">
        <v>1035</v>
      </c>
      <c r="B1037" s="2" t="n">
        <v>87</v>
      </c>
      <c r="C1037" s="2" t="n">
        <f aca="false">A1037-(B1037-1)*12</f>
        <v>3</v>
      </c>
      <c r="D1037" s="2" t="n">
        <f aca="false">'thong tin khach hang'!$B$4+B1037-1</f>
        <v>88</v>
      </c>
      <c r="E1037" s="31" t="n">
        <f aca="false">IF(A1037=1,0,O1036)</f>
        <v>31396814676185.5</v>
      </c>
      <c r="F1037" s="2" t="n">
        <f aca="true">TP*VLOOKUP('thong tin khach hang'!$E$10,$X$2:$Z$5,3,0)*OFFSET($S1037,0,VLOOKUP('thong tin khach hang'!$E$10,$X$2:$Z$5,2,0))</f>
        <v>0</v>
      </c>
      <c r="G1037" s="2" t="n">
        <f aca="true">EP*VLOOKUP('thong tin khach hang'!$E$10,$X$2:$Z$5,3,0)*OFFSET($S1037,0,VLOOKUP('thong tin khach hang'!$E$10,$X$2:$Z$5,2,0))</f>
        <v>0</v>
      </c>
      <c r="H1037" s="2" t="n">
        <f aca="false">F1037*HLOOKUP(B1037,Assumption!$A$10:$G$12,2,1)+G1037*HLOOKUP(B1037,Assumption!$A$10:$G$12,3,1)</f>
        <v>0</v>
      </c>
      <c r="I1037" s="2" t="n">
        <f aca="false">F1037+G1037-H1037</f>
        <v>0</v>
      </c>
      <c r="J1037" s="32" t="n">
        <f aca="false">VLOOKUP(D1037,Assumption!$O$3:$Q$103,IF('thong tin khach hang'!$B$3="Nam",2,3),0)/12*P1037</f>
        <v>0</v>
      </c>
      <c r="K1037" s="2" t="n">
        <v>20000</v>
      </c>
      <c r="L1037" s="31" t="n">
        <f aca="false">ROUND($L$1*(E1037+I1037-J1037-K1037),0)</f>
        <v>177522154767</v>
      </c>
      <c r="M1037" s="31" t="n">
        <f aca="false">E1037+I1037-J1037-K1037+L1037</f>
        <v>31574336810952.5</v>
      </c>
      <c r="N1037" s="32" t="n">
        <f aca="false">HLOOKUP(ROUND(AVERAGE(M1025:M1036)/10^6,0),Assumption!$B$2:$E$3,2,1)*MAX((AVERAGE(M1025:M1036)-250*10^6),0)</f>
        <v>176268315482.752</v>
      </c>
      <c r="O1037" s="31" t="n">
        <f aca="false">M1037+N1037</f>
        <v>31750605126435.2</v>
      </c>
      <c r="P1037" s="31" t="n">
        <f aca="false">IF(A1037=1,SA,MAX(0,SA-M1036))</f>
        <v>0</v>
      </c>
      <c r="S1037" s="2" t="n">
        <v>0</v>
      </c>
      <c r="T1037" s="2" t="n">
        <v>0</v>
      </c>
      <c r="U1037" s="2" t="n">
        <v>0</v>
      </c>
      <c r="V1037" s="33" t="n">
        <v>1</v>
      </c>
    </row>
    <row r="1038" customFormat="false" ht="15.75" hidden="false" customHeight="true" outlineLevel="0" collapsed="false">
      <c r="A1038" s="2" t="n">
        <v>1036</v>
      </c>
      <c r="B1038" s="2" t="n">
        <v>87</v>
      </c>
      <c r="C1038" s="2" t="n">
        <f aca="false">A1038-(B1038-1)*12</f>
        <v>4</v>
      </c>
      <c r="D1038" s="2" t="n">
        <f aca="false">'thong tin khach hang'!$B$4+B1038-1</f>
        <v>88</v>
      </c>
      <c r="E1038" s="31" t="n">
        <f aca="false">IF(A1038=1,0,O1037)</f>
        <v>31750605126435.2</v>
      </c>
      <c r="F1038" s="2" t="n">
        <f aca="true">TP*VLOOKUP('thong tin khach hang'!$E$10,$X$2:$Z$5,3,0)*OFFSET($S1038,0,VLOOKUP('thong tin khach hang'!$E$10,$X$2:$Z$5,2,0))</f>
        <v>0</v>
      </c>
      <c r="G1038" s="2" t="n">
        <f aca="true">EP*VLOOKUP('thong tin khach hang'!$E$10,$X$2:$Z$5,3,0)*OFFSET($S1038,0,VLOOKUP('thong tin khach hang'!$E$10,$X$2:$Z$5,2,0))</f>
        <v>0</v>
      </c>
      <c r="H1038" s="2" t="n">
        <f aca="false">F1038*HLOOKUP(B1038,Assumption!$A$10:$G$12,2,1)+G1038*HLOOKUP(B1038,Assumption!$A$10:$G$12,3,1)</f>
        <v>0</v>
      </c>
      <c r="I1038" s="2" t="n">
        <f aca="false">F1038+G1038-H1038</f>
        <v>0</v>
      </c>
      <c r="J1038" s="32" t="n">
        <f aca="false">VLOOKUP(D1038,Assumption!$O$3:$Q$103,IF('thong tin khach hang'!$B$3="Nam",2,3),0)/12*P1038</f>
        <v>0</v>
      </c>
      <c r="K1038" s="2" t="n">
        <v>20000</v>
      </c>
      <c r="L1038" s="31" t="n">
        <f aca="false">ROUND($L$1*(E1038+I1038-J1038-K1038),0)</f>
        <v>179522537410</v>
      </c>
      <c r="M1038" s="31" t="n">
        <f aca="false">E1038+I1038-J1038-K1038+L1038</f>
        <v>31930127643845.2</v>
      </c>
      <c r="N1038" s="32" t="n">
        <f aca="false">HLOOKUP(ROUND(AVERAGE(M1026:M1037)/10^6,0),Assumption!$B$2:$E$3,2,1)*MAX((AVERAGE(M1026:M1037)-250*10^6),0)</f>
        <v>178254615584.647</v>
      </c>
      <c r="O1038" s="31" t="n">
        <f aca="false">M1038+N1038</f>
        <v>32108382259429.9</v>
      </c>
      <c r="P1038" s="31" t="n">
        <f aca="false">IF(A1038=1,SA,MAX(0,SA-M1037))</f>
        <v>0</v>
      </c>
      <c r="S1038" s="2" t="n">
        <v>0</v>
      </c>
      <c r="T1038" s="2" t="n">
        <v>0</v>
      </c>
      <c r="U1038" s="2" t="n">
        <v>1</v>
      </c>
      <c r="V1038" s="33" t="n">
        <v>1</v>
      </c>
    </row>
    <row r="1039" customFormat="false" ht="15.75" hidden="false" customHeight="true" outlineLevel="0" collapsed="false">
      <c r="A1039" s="2" t="n">
        <v>1037</v>
      </c>
      <c r="B1039" s="2" t="n">
        <v>87</v>
      </c>
      <c r="C1039" s="2" t="n">
        <f aca="false">A1039-(B1039-1)*12</f>
        <v>5</v>
      </c>
      <c r="D1039" s="2" t="n">
        <f aca="false">'thong tin khach hang'!$B$4+B1039-1</f>
        <v>88</v>
      </c>
      <c r="E1039" s="31" t="n">
        <f aca="false">IF(A1039=1,0,O1038)</f>
        <v>32108382259429.9</v>
      </c>
      <c r="F1039" s="2" t="n">
        <f aca="true">TP*VLOOKUP('thong tin khach hang'!$E$10,$X$2:$Z$5,3,0)*OFFSET($S1039,0,VLOOKUP('thong tin khach hang'!$E$10,$X$2:$Z$5,2,0))</f>
        <v>0</v>
      </c>
      <c r="G1039" s="2" t="n">
        <f aca="true">EP*VLOOKUP('thong tin khach hang'!$E$10,$X$2:$Z$5,3,0)*OFFSET($S1039,0,VLOOKUP('thong tin khach hang'!$E$10,$X$2:$Z$5,2,0))</f>
        <v>0</v>
      </c>
      <c r="H1039" s="2" t="n">
        <f aca="false">F1039*HLOOKUP(B1039,Assumption!$A$10:$G$12,2,1)+G1039*HLOOKUP(B1039,Assumption!$A$10:$G$12,3,1)</f>
        <v>0</v>
      </c>
      <c r="I1039" s="2" t="n">
        <f aca="false">F1039+G1039-H1039</f>
        <v>0</v>
      </c>
      <c r="J1039" s="32" t="n">
        <f aca="false">VLOOKUP(D1039,Assumption!$O$3:$Q$103,IF('thong tin khach hang'!$B$3="Nam",2,3),0)/12*P1039</f>
        <v>0</v>
      </c>
      <c r="K1039" s="2" t="n">
        <v>20000</v>
      </c>
      <c r="L1039" s="31" t="n">
        <f aca="false">ROUND($L$1*(E1039+I1039-J1039-K1039),0)</f>
        <v>181545461336</v>
      </c>
      <c r="M1039" s="31" t="n">
        <f aca="false">E1039+I1039-J1039-K1039+L1039</f>
        <v>32289927700765.9</v>
      </c>
      <c r="N1039" s="32" t="n">
        <f aca="false">HLOOKUP(ROUND(AVERAGE(M1027:M1038)/10^6,0),Assumption!$B$2:$E$3,2,1)*MAX((AVERAGE(M1027:M1038)-250*10^6),0)</f>
        <v>180263298130.85</v>
      </c>
      <c r="O1039" s="31" t="n">
        <f aca="false">M1039+N1039</f>
        <v>32470190998896.7</v>
      </c>
      <c r="P1039" s="31" t="n">
        <f aca="false">IF(A1039=1,SA,MAX(0,SA-M1038))</f>
        <v>0</v>
      </c>
      <c r="S1039" s="2" t="n">
        <v>0</v>
      </c>
      <c r="T1039" s="2" t="n">
        <v>0</v>
      </c>
      <c r="U1039" s="2" t="n">
        <v>0</v>
      </c>
      <c r="V1039" s="33" t="n">
        <v>1</v>
      </c>
    </row>
    <row r="1040" customFormat="false" ht="15.75" hidden="false" customHeight="true" outlineLevel="0" collapsed="false">
      <c r="A1040" s="2" t="n">
        <v>1038</v>
      </c>
      <c r="B1040" s="2" t="n">
        <v>87</v>
      </c>
      <c r="C1040" s="2" t="n">
        <f aca="false">A1040-(B1040-1)*12</f>
        <v>6</v>
      </c>
      <c r="D1040" s="2" t="n">
        <f aca="false">'thong tin khach hang'!$B$4+B1040-1</f>
        <v>88</v>
      </c>
      <c r="E1040" s="31" t="n">
        <f aca="false">IF(A1040=1,0,O1039)</f>
        <v>32470190998896.7</v>
      </c>
      <c r="F1040" s="2" t="n">
        <f aca="true">TP*VLOOKUP('thong tin khach hang'!$E$10,$X$2:$Z$5,3,0)*OFFSET($S1040,0,VLOOKUP('thong tin khach hang'!$E$10,$X$2:$Z$5,2,0))</f>
        <v>0</v>
      </c>
      <c r="G1040" s="2" t="n">
        <f aca="true">EP*VLOOKUP('thong tin khach hang'!$E$10,$X$2:$Z$5,3,0)*OFFSET($S1040,0,VLOOKUP('thong tin khach hang'!$E$10,$X$2:$Z$5,2,0))</f>
        <v>0</v>
      </c>
      <c r="H1040" s="2" t="n">
        <f aca="false">F1040*HLOOKUP(B1040,Assumption!$A$10:$G$12,2,1)+G1040*HLOOKUP(B1040,Assumption!$A$10:$G$12,3,1)</f>
        <v>0</v>
      </c>
      <c r="I1040" s="2" t="n">
        <f aca="false">F1040+G1040-H1040</f>
        <v>0</v>
      </c>
      <c r="J1040" s="32" t="n">
        <f aca="false">VLOOKUP(D1040,Assumption!$O$3:$Q$103,IF('thong tin khach hang'!$B$3="Nam",2,3),0)/12*P1040</f>
        <v>0</v>
      </c>
      <c r="K1040" s="2" t="n">
        <v>20000</v>
      </c>
      <c r="L1040" s="31" t="n">
        <f aca="false">ROUND($L$1*(E1040+I1040-J1040-K1040),0)</f>
        <v>183591180551</v>
      </c>
      <c r="M1040" s="31" t="n">
        <f aca="false">E1040+I1040-J1040-K1040+L1040</f>
        <v>32653782159447.7</v>
      </c>
      <c r="N1040" s="32" t="n">
        <f aca="false">HLOOKUP(ROUND(AVERAGE(M1028:M1039)/10^6,0),Assumption!$B$2:$E$3,2,1)*MAX((AVERAGE(M1028:M1039)-250*10^6),0)</f>
        <v>182294615335.925</v>
      </c>
      <c r="O1040" s="31" t="n">
        <f aca="false">M1040+N1040</f>
        <v>32836076774783.6</v>
      </c>
      <c r="P1040" s="31" t="n">
        <f aca="false">IF(A1040=1,SA,MAX(0,SA-M1039))</f>
        <v>0</v>
      </c>
      <c r="S1040" s="2" t="n">
        <v>0</v>
      </c>
      <c r="T1040" s="2" t="n">
        <v>0</v>
      </c>
      <c r="U1040" s="2" t="n">
        <v>0</v>
      </c>
      <c r="V1040" s="33" t="n">
        <v>1</v>
      </c>
    </row>
    <row r="1041" customFormat="false" ht="15.75" hidden="false" customHeight="true" outlineLevel="0" collapsed="false">
      <c r="A1041" s="2" t="n">
        <v>1039</v>
      </c>
      <c r="B1041" s="2" t="n">
        <v>87</v>
      </c>
      <c r="C1041" s="2" t="n">
        <f aca="false">A1041-(B1041-1)*12</f>
        <v>7</v>
      </c>
      <c r="D1041" s="2" t="n">
        <f aca="false">'thong tin khach hang'!$B$4+B1041-1</f>
        <v>88</v>
      </c>
      <c r="E1041" s="31" t="n">
        <f aca="false">IF(A1041=1,0,O1040)</f>
        <v>32836076774783.6</v>
      </c>
      <c r="F1041" s="2" t="n">
        <f aca="true">TP*VLOOKUP('thong tin khach hang'!$E$10,$X$2:$Z$5,3,0)*OFFSET($S1041,0,VLOOKUP('thong tin khach hang'!$E$10,$X$2:$Z$5,2,0))</f>
        <v>0</v>
      </c>
      <c r="G1041" s="2" t="n">
        <f aca="true">EP*VLOOKUP('thong tin khach hang'!$E$10,$X$2:$Z$5,3,0)*OFFSET($S1041,0,VLOOKUP('thong tin khach hang'!$E$10,$X$2:$Z$5,2,0))</f>
        <v>0</v>
      </c>
      <c r="H1041" s="2" t="n">
        <f aca="false">F1041*HLOOKUP(B1041,Assumption!$A$10:$G$12,2,1)+G1041*HLOOKUP(B1041,Assumption!$A$10:$G$12,3,1)</f>
        <v>0</v>
      </c>
      <c r="I1041" s="2" t="n">
        <f aca="false">F1041+G1041-H1041</f>
        <v>0</v>
      </c>
      <c r="J1041" s="32" t="n">
        <f aca="false">VLOOKUP(D1041,Assumption!$O$3:$Q$103,IF('thong tin khach hang'!$B$3="Nam",2,3),0)/12*P1041</f>
        <v>0</v>
      </c>
      <c r="K1041" s="2" t="n">
        <v>20000</v>
      </c>
      <c r="L1041" s="31" t="n">
        <f aca="false">ROUND($L$1*(E1041+I1041-J1041-K1041),0)</f>
        <v>185659951924</v>
      </c>
      <c r="M1041" s="31" t="n">
        <f aca="false">E1041+I1041-J1041-K1041+L1041</f>
        <v>33021736706707.6</v>
      </c>
      <c r="N1041" s="32" t="n">
        <f aca="false">HLOOKUP(ROUND(AVERAGE(M1029:M1040)/10^6,0),Assumption!$B$2:$E$3,2,1)*MAX((AVERAGE(M1029:M1040)-250*10^6),0)</f>
        <v>184348822256.492</v>
      </c>
      <c r="O1041" s="31" t="n">
        <f aca="false">M1041+N1041</f>
        <v>33206085528964.1</v>
      </c>
      <c r="P1041" s="31" t="n">
        <f aca="false">IF(A1041=1,SA,MAX(0,SA-M1040))</f>
        <v>0</v>
      </c>
      <c r="S1041" s="2" t="n">
        <v>0</v>
      </c>
      <c r="T1041" s="2" t="n">
        <v>1</v>
      </c>
      <c r="U1041" s="2" t="n">
        <v>1</v>
      </c>
      <c r="V1041" s="33" t="n">
        <v>1</v>
      </c>
    </row>
    <row r="1042" customFormat="false" ht="15.75" hidden="false" customHeight="true" outlineLevel="0" collapsed="false">
      <c r="A1042" s="2" t="n">
        <v>1040</v>
      </c>
      <c r="B1042" s="2" t="n">
        <v>87</v>
      </c>
      <c r="C1042" s="2" t="n">
        <f aca="false">A1042-(B1042-1)*12</f>
        <v>8</v>
      </c>
      <c r="D1042" s="2" t="n">
        <f aca="false">'thong tin khach hang'!$B$4+B1042-1</f>
        <v>88</v>
      </c>
      <c r="E1042" s="31" t="n">
        <f aca="false">IF(A1042=1,0,O1041)</f>
        <v>33206085528964.1</v>
      </c>
      <c r="F1042" s="2" t="n">
        <f aca="true">TP*VLOOKUP('thong tin khach hang'!$E$10,$X$2:$Z$5,3,0)*OFFSET($S1042,0,VLOOKUP('thong tin khach hang'!$E$10,$X$2:$Z$5,2,0))</f>
        <v>0</v>
      </c>
      <c r="G1042" s="2" t="n">
        <f aca="true">EP*VLOOKUP('thong tin khach hang'!$E$10,$X$2:$Z$5,3,0)*OFFSET($S1042,0,VLOOKUP('thong tin khach hang'!$E$10,$X$2:$Z$5,2,0))</f>
        <v>0</v>
      </c>
      <c r="H1042" s="2" t="n">
        <f aca="false">F1042*HLOOKUP(B1042,Assumption!$A$10:$G$12,2,1)+G1042*HLOOKUP(B1042,Assumption!$A$10:$G$12,3,1)</f>
        <v>0</v>
      </c>
      <c r="I1042" s="2" t="n">
        <f aca="false">F1042+G1042-H1042</f>
        <v>0</v>
      </c>
      <c r="J1042" s="32" t="n">
        <f aca="false">VLOOKUP(D1042,Assumption!$O$3:$Q$103,IF('thong tin khach hang'!$B$3="Nam",2,3),0)/12*P1042</f>
        <v>0</v>
      </c>
      <c r="K1042" s="2" t="n">
        <v>20000</v>
      </c>
      <c r="L1042" s="31" t="n">
        <f aca="false">ROUND($L$1*(E1042+I1042-J1042-K1042),0)</f>
        <v>187752035214</v>
      </c>
      <c r="M1042" s="31" t="n">
        <f aca="false">E1042+I1042-J1042-K1042+L1042</f>
        <v>33393837544178.1</v>
      </c>
      <c r="N1042" s="32" t="n">
        <f aca="false">HLOOKUP(ROUND(AVERAGE(M1030:M1041)/10^6,0),Assumption!$B$2:$E$3,2,1)*MAX((AVERAGE(M1030:M1041)-250*10^6),0)</f>
        <v>186426176823.255</v>
      </c>
      <c r="O1042" s="31" t="n">
        <f aca="false">M1042+N1042</f>
        <v>33580263721001.4</v>
      </c>
      <c r="P1042" s="31" t="n">
        <f aca="false">IF(A1042=1,SA,MAX(0,SA-M1041))</f>
        <v>0</v>
      </c>
      <c r="S1042" s="2" t="n">
        <v>0</v>
      </c>
      <c r="T1042" s="2" t="n">
        <v>0</v>
      </c>
      <c r="U1042" s="2" t="n">
        <v>0</v>
      </c>
      <c r="V1042" s="33" t="n">
        <v>1</v>
      </c>
    </row>
    <row r="1043" customFormat="false" ht="15.75" hidden="false" customHeight="true" outlineLevel="0" collapsed="false">
      <c r="A1043" s="2" t="n">
        <v>1041</v>
      </c>
      <c r="B1043" s="2" t="n">
        <v>87</v>
      </c>
      <c r="C1043" s="2" t="n">
        <f aca="false">A1043-(B1043-1)*12</f>
        <v>9</v>
      </c>
      <c r="D1043" s="2" t="n">
        <f aca="false">'thong tin khach hang'!$B$4+B1043-1</f>
        <v>88</v>
      </c>
      <c r="E1043" s="31" t="n">
        <f aca="false">IF(A1043=1,0,O1042)</f>
        <v>33580263721001.4</v>
      </c>
      <c r="F1043" s="2" t="n">
        <f aca="true">TP*VLOOKUP('thong tin khach hang'!$E$10,$X$2:$Z$5,3,0)*OFFSET($S1043,0,VLOOKUP('thong tin khach hang'!$E$10,$X$2:$Z$5,2,0))</f>
        <v>0</v>
      </c>
      <c r="G1043" s="2" t="n">
        <f aca="true">EP*VLOOKUP('thong tin khach hang'!$E$10,$X$2:$Z$5,3,0)*OFFSET($S1043,0,VLOOKUP('thong tin khach hang'!$E$10,$X$2:$Z$5,2,0))</f>
        <v>0</v>
      </c>
      <c r="H1043" s="2" t="n">
        <f aca="false">F1043*HLOOKUP(B1043,Assumption!$A$10:$G$12,2,1)+G1043*HLOOKUP(B1043,Assumption!$A$10:$G$12,3,1)</f>
        <v>0</v>
      </c>
      <c r="I1043" s="2" t="n">
        <f aca="false">F1043+G1043-H1043</f>
        <v>0</v>
      </c>
      <c r="J1043" s="32" t="n">
        <f aca="false">VLOOKUP(D1043,Assumption!$O$3:$Q$103,IF('thong tin khach hang'!$B$3="Nam",2,3),0)/12*P1043</f>
        <v>0</v>
      </c>
      <c r="K1043" s="2" t="n">
        <v>20000</v>
      </c>
      <c r="L1043" s="31" t="n">
        <f aca="false">ROUND($L$1*(E1043+I1043-J1043-K1043),0)</f>
        <v>189867693113</v>
      </c>
      <c r="M1043" s="31" t="n">
        <f aca="false">E1043+I1043-J1043-K1043+L1043</f>
        <v>33770131394114.4</v>
      </c>
      <c r="N1043" s="32" t="n">
        <f aca="false">HLOOKUP(ROUND(AVERAGE(M1031:M1042)/10^6,0),Assumption!$B$2:$E$3,2,1)*MAX((AVERAGE(M1031:M1042)-250*10^6),0)</f>
        <v>188526939873.385</v>
      </c>
      <c r="O1043" s="31" t="n">
        <f aca="false">M1043+N1043</f>
        <v>33958658333987.8</v>
      </c>
      <c r="P1043" s="31" t="n">
        <f aca="false">IF(A1043=1,SA,MAX(0,SA-M1042))</f>
        <v>0</v>
      </c>
      <c r="S1043" s="2" t="n">
        <v>0</v>
      </c>
      <c r="T1043" s="2" t="n">
        <v>0</v>
      </c>
      <c r="U1043" s="2" t="n">
        <v>0</v>
      </c>
      <c r="V1043" s="33" t="n">
        <v>1</v>
      </c>
    </row>
    <row r="1044" customFormat="false" ht="15.75" hidden="false" customHeight="true" outlineLevel="0" collapsed="false">
      <c r="A1044" s="2" t="n">
        <v>1042</v>
      </c>
      <c r="B1044" s="2" t="n">
        <v>87</v>
      </c>
      <c r="C1044" s="2" t="n">
        <f aca="false">A1044-(B1044-1)*12</f>
        <v>10</v>
      </c>
      <c r="D1044" s="2" t="n">
        <f aca="false">'thong tin khach hang'!$B$4+B1044-1</f>
        <v>88</v>
      </c>
      <c r="E1044" s="31" t="n">
        <f aca="false">IF(A1044=1,0,O1043)</f>
        <v>33958658333987.8</v>
      </c>
      <c r="F1044" s="2" t="n">
        <f aca="true">TP*VLOOKUP('thong tin khach hang'!$E$10,$X$2:$Z$5,3,0)*OFFSET($S1044,0,VLOOKUP('thong tin khach hang'!$E$10,$X$2:$Z$5,2,0))</f>
        <v>0</v>
      </c>
      <c r="G1044" s="2" t="n">
        <f aca="true">EP*VLOOKUP('thong tin khach hang'!$E$10,$X$2:$Z$5,3,0)*OFFSET($S1044,0,VLOOKUP('thong tin khach hang'!$E$10,$X$2:$Z$5,2,0))</f>
        <v>0</v>
      </c>
      <c r="H1044" s="2" t="n">
        <f aca="false">F1044*HLOOKUP(B1044,Assumption!$A$10:$G$12,2,1)+G1044*HLOOKUP(B1044,Assumption!$A$10:$G$12,3,1)</f>
        <v>0</v>
      </c>
      <c r="I1044" s="2" t="n">
        <f aca="false">F1044+G1044-H1044</f>
        <v>0</v>
      </c>
      <c r="J1044" s="32" t="n">
        <f aca="false">VLOOKUP(D1044,Assumption!$O$3:$Q$103,IF('thong tin khach hang'!$B$3="Nam",2,3),0)/12*P1044</f>
        <v>0</v>
      </c>
      <c r="K1044" s="2" t="n">
        <v>20000</v>
      </c>
      <c r="L1044" s="31" t="n">
        <f aca="false">ROUND($L$1*(E1044+I1044-J1044-K1044),0)</f>
        <v>192007191269</v>
      </c>
      <c r="M1044" s="31" t="n">
        <f aca="false">E1044+I1044-J1044-K1044+L1044</f>
        <v>34150665505256.8</v>
      </c>
      <c r="N1044" s="32" t="n">
        <f aca="false">HLOOKUP(ROUND(AVERAGE(M1032:M1043)/10^6,0),Assumption!$B$2:$E$3,2,1)*MAX((AVERAGE(M1032:M1043)-250*10^6),0)</f>
        <v>190651375183.275</v>
      </c>
      <c r="O1044" s="31" t="n">
        <f aca="false">M1044+N1044</f>
        <v>34341316880440.1</v>
      </c>
      <c r="P1044" s="31" t="n">
        <f aca="false">IF(A1044=1,SA,MAX(0,SA-M1043))</f>
        <v>0</v>
      </c>
      <c r="S1044" s="2" t="n">
        <v>0</v>
      </c>
      <c r="T1044" s="2" t="n">
        <v>0</v>
      </c>
      <c r="U1044" s="2" t="n">
        <v>1</v>
      </c>
      <c r="V1044" s="33" t="n">
        <v>1</v>
      </c>
    </row>
    <row r="1045" customFormat="false" ht="15.75" hidden="false" customHeight="true" outlineLevel="0" collapsed="false">
      <c r="A1045" s="2" t="n">
        <v>1043</v>
      </c>
      <c r="B1045" s="2" t="n">
        <v>87</v>
      </c>
      <c r="C1045" s="2" t="n">
        <f aca="false">A1045-(B1045-1)*12</f>
        <v>11</v>
      </c>
      <c r="D1045" s="2" t="n">
        <f aca="false">'thong tin khach hang'!$B$4+B1045-1</f>
        <v>88</v>
      </c>
      <c r="E1045" s="31" t="n">
        <f aca="false">IF(A1045=1,0,O1044)</f>
        <v>34341316880440.1</v>
      </c>
      <c r="F1045" s="2" t="n">
        <f aca="true">TP*VLOOKUP('thong tin khach hang'!$E$10,$X$2:$Z$5,3,0)*OFFSET($S1045,0,VLOOKUP('thong tin khach hang'!$E$10,$X$2:$Z$5,2,0))</f>
        <v>0</v>
      </c>
      <c r="G1045" s="2" t="n">
        <f aca="true">EP*VLOOKUP('thong tin khach hang'!$E$10,$X$2:$Z$5,3,0)*OFFSET($S1045,0,VLOOKUP('thong tin khach hang'!$E$10,$X$2:$Z$5,2,0))</f>
        <v>0</v>
      </c>
      <c r="H1045" s="2" t="n">
        <f aca="false">F1045*HLOOKUP(B1045,Assumption!$A$10:$G$12,2,1)+G1045*HLOOKUP(B1045,Assumption!$A$10:$G$12,3,1)</f>
        <v>0</v>
      </c>
      <c r="I1045" s="2" t="n">
        <f aca="false">F1045+G1045-H1045</f>
        <v>0</v>
      </c>
      <c r="J1045" s="32" t="n">
        <f aca="false">VLOOKUP(D1045,Assumption!$O$3:$Q$103,IF('thong tin khach hang'!$B$3="Nam",2,3),0)/12*P1045</f>
        <v>0</v>
      </c>
      <c r="K1045" s="2" t="n">
        <v>20000</v>
      </c>
      <c r="L1045" s="31" t="n">
        <f aca="false">ROUND($L$1*(E1045+I1045-J1045-K1045),0)</f>
        <v>194170798324</v>
      </c>
      <c r="M1045" s="31" t="n">
        <f aca="false">E1045+I1045-J1045-K1045+L1045</f>
        <v>34535487658764.1</v>
      </c>
      <c r="N1045" s="32" t="n">
        <f aca="false">HLOOKUP(ROUND(AVERAGE(M1033:M1044)/10^6,0),Assumption!$B$2:$E$3,2,1)*MAX((AVERAGE(M1033:M1044)-250*10^6),0)</f>
        <v>192799749501.66</v>
      </c>
      <c r="O1045" s="31" t="n">
        <f aca="false">M1045+N1045</f>
        <v>34728287408265.7</v>
      </c>
      <c r="P1045" s="31" t="n">
        <f aca="false">IF(A1045=1,SA,MAX(0,SA-M1044))</f>
        <v>0</v>
      </c>
      <c r="S1045" s="2" t="n">
        <v>0</v>
      </c>
      <c r="T1045" s="2" t="n">
        <v>0</v>
      </c>
      <c r="U1045" s="2" t="n">
        <v>0</v>
      </c>
      <c r="V1045" s="33" t="n">
        <v>1</v>
      </c>
    </row>
    <row r="1046" customFormat="false" ht="15.75" hidden="false" customHeight="true" outlineLevel="0" collapsed="false">
      <c r="A1046" s="2" t="n">
        <v>1044</v>
      </c>
      <c r="B1046" s="2" t="n">
        <v>87</v>
      </c>
      <c r="C1046" s="2" t="n">
        <f aca="false">A1046-(B1046-1)*12</f>
        <v>12</v>
      </c>
      <c r="D1046" s="2" t="n">
        <f aca="false">'thong tin khach hang'!$B$4+B1046-1</f>
        <v>88</v>
      </c>
      <c r="E1046" s="31" t="n">
        <f aca="false">IF(A1046=1,0,O1045)</f>
        <v>34728287408265.7</v>
      </c>
      <c r="F1046" s="2" t="n">
        <f aca="true">TP*VLOOKUP('thong tin khach hang'!$E$10,$X$2:$Z$5,3,0)*OFFSET($S1046,0,VLOOKUP('thong tin khach hang'!$E$10,$X$2:$Z$5,2,0))</f>
        <v>0</v>
      </c>
      <c r="G1046" s="2" t="n">
        <f aca="true">EP*VLOOKUP('thong tin khach hang'!$E$10,$X$2:$Z$5,3,0)*OFFSET($S1046,0,VLOOKUP('thong tin khach hang'!$E$10,$X$2:$Z$5,2,0))</f>
        <v>0</v>
      </c>
      <c r="H1046" s="2" t="n">
        <f aca="false">F1046*HLOOKUP(B1046,Assumption!$A$10:$G$12,2,1)+G1046*HLOOKUP(B1046,Assumption!$A$10:$G$12,3,1)</f>
        <v>0</v>
      </c>
      <c r="I1046" s="2" t="n">
        <f aca="false">F1046+G1046-H1046</f>
        <v>0</v>
      </c>
      <c r="J1046" s="32" t="n">
        <f aca="false">VLOOKUP(D1046,Assumption!$O$3:$Q$103,IF('thong tin khach hang'!$B$3="Nam",2,3),0)/12*P1046</f>
        <v>0</v>
      </c>
      <c r="K1046" s="2" t="n">
        <v>20000</v>
      </c>
      <c r="L1046" s="31" t="n">
        <f aca="false">ROUND($L$1*(E1046+I1046-J1046-K1046),0)</f>
        <v>196358785949</v>
      </c>
      <c r="M1046" s="31" t="n">
        <f aca="false">E1046+I1046-J1046-K1046+L1046</f>
        <v>34924646174214.7</v>
      </c>
      <c r="N1046" s="32" t="n">
        <f aca="false">HLOOKUP(ROUND(AVERAGE(M1034:M1045)/10^6,0),Assumption!$B$2:$E$3,2,1)*MAX((AVERAGE(M1034:M1045)-250*10^6),0)</f>
        <v>194972332583.105</v>
      </c>
      <c r="O1046" s="31" t="n">
        <f aca="false">M1046+N1046</f>
        <v>35119618506797.8</v>
      </c>
      <c r="P1046" s="31" t="n">
        <f aca="false">IF(A1046=1,SA,MAX(0,SA-M1045))</f>
        <v>0</v>
      </c>
      <c r="S1046" s="2" t="n">
        <v>0</v>
      </c>
      <c r="T1046" s="2" t="n">
        <v>0</v>
      </c>
      <c r="U1046" s="2" t="n">
        <v>0</v>
      </c>
      <c r="V1046" s="33" t="n">
        <v>1</v>
      </c>
    </row>
    <row r="1047" customFormat="false" ht="15.75" hidden="false" customHeight="true" outlineLevel="0" collapsed="false">
      <c r="A1047" s="2" t="n">
        <v>1045</v>
      </c>
      <c r="B1047" s="2" t="n">
        <v>88</v>
      </c>
      <c r="C1047" s="2" t="n">
        <f aca="false">A1047-(B1047-1)*12</f>
        <v>1</v>
      </c>
      <c r="D1047" s="2" t="n">
        <f aca="false">'thong tin khach hang'!$B$4+B1047-1</f>
        <v>89</v>
      </c>
      <c r="E1047" s="31" t="n">
        <f aca="false">IF(A1047=1,0,O1046)</f>
        <v>35119618506797.8</v>
      </c>
      <c r="F1047" s="2" t="n">
        <f aca="true">TP*VLOOKUP('thong tin khach hang'!$E$10,$X$2:$Z$5,3,0)*OFFSET($S1047,0,VLOOKUP('thong tin khach hang'!$E$10,$X$2:$Z$5,2,0))</f>
        <v>30000000</v>
      </c>
      <c r="G1047" s="2" t="n">
        <f aca="true">EP*VLOOKUP('thong tin khach hang'!$E$10,$X$2:$Z$5,3,0)*OFFSET($S1047,0,VLOOKUP('thong tin khach hang'!$E$10,$X$2:$Z$5,2,0))</f>
        <v>30000000</v>
      </c>
      <c r="H1047" s="2" t="n">
        <f aca="false">F1047*HLOOKUP(B1047,Assumption!$A$10:$G$12,2,1)+G1047*HLOOKUP(B1047,Assumption!$A$10:$G$12,3,1)</f>
        <v>1500000</v>
      </c>
      <c r="I1047" s="2" t="n">
        <f aca="false">F1047+G1047-H1047</f>
        <v>58500000</v>
      </c>
      <c r="J1047" s="32" t="n">
        <f aca="false">VLOOKUP(D1047,Assumption!$O$3:$Q$103,IF('thong tin khach hang'!$B$3="Nam",2,3),0)/12*P1047</f>
        <v>0</v>
      </c>
      <c r="K1047" s="2" t="n">
        <v>20000</v>
      </c>
      <c r="L1047" s="31" t="n">
        <f aca="false">ROUND($L$1*(E1047+I1047-J1047-K1047),0)</f>
        <v>198571759642</v>
      </c>
      <c r="M1047" s="31" t="n">
        <f aca="false">E1047+I1047-J1047-K1047+L1047</f>
        <v>35318248746439.8</v>
      </c>
      <c r="N1047" s="32" t="n">
        <f aca="false">HLOOKUP(ROUND(AVERAGE(M1035:M1046)/10^6,0),Assumption!$B$2:$E$3,2,1)*MAX((AVERAGE(M1035:M1046)-250*10^6),0)</f>
        <v>197169397221.884</v>
      </c>
      <c r="O1047" s="31" t="n">
        <f aca="false">M1047+N1047</f>
        <v>35515418143661.7</v>
      </c>
      <c r="P1047" s="31" t="n">
        <f aca="false">IF(A1047=1,SA,MAX(0,SA-M1046))</f>
        <v>0</v>
      </c>
      <c r="S1047" s="2" t="n">
        <v>1</v>
      </c>
      <c r="T1047" s="2" t="n">
        <v>1</v>
      </c>
      <c r="U1047" s="2" t="n">
        <v>1</v>
      </c>
      <c r="V1047" s="33" t="n">
        <v>1</v>
      </c>
    </row>
    <row r="1048" customFormat="false" ht="15.75" hidden="false" customHeight="true" outlineLevel="0" collapsed="false">
      <c r="A1048" s="2" t="n">
        <v>1046</v>
      </c>
      <c r="B1048" s="2" t="n">
        <v>88</v>
      </c>
      <c r="C1048" s="2" t="n">
        <f aca="false">A1048-(B1048-1)*12</f>
        <v>2</v>
      </c>
      <c r="D1048" s="2" t="n">
        <f aca="false">'thong tin khach hang'!$B$4+B1048-1</f>
        <v>89</v>
      </c>
      <c r="E1048" s="31" t="n">
        <f aca="false">IF(A1048=1,0,O1047)</f>
        <v>35515418143661.7</v>
      </c>
      <c r="F1048" s="2" t="n">
        <f aca="true">TP*VLOOKUP('thong tin khach hang'!$E$10,$X$2:$Z$5,3,0)*OFFSET($S1048,0,VLOOKUP('thong tin khach hang'!$E$10,$X$2:$Z$5,2,0))</f>
        <v>0</v>
      </c>
      <c r="G1048" s="2" t="n">
        <f aca="true">EP*VLOOKUP('thong tin khach hang'!$E$10,$X$2:$Z$5,3,0)*OFFSET($S1048,0,VLOOKUP('thong tin khach hang'!$E$10,$X$2:$Z$5,2,0))</f>
        <v>0</v>
      </c>
      <c r="H1048" s="2" t="n">
        <f aca="false">F1048*HLOOKUP(B1048,Assumption!$A$10:$G$12,2,1)+G1048*HLOOKUP(B1048,Assumption!$A$10:$G$12,3,1)</f>
        <v>0</v>
      </c>
      <c r="I1048" s="2" t="n">
        <f aca="false">F1048+G1048-H1048</f>
        <v>0</v>
      </c>
      <c r="J1048" s="32" t="n">
        <f aca="false">VLOOKUP(D1048,Assumption!$O$3:$Q$103,IF('thong tin khach hang'!$B$3="Nam",2,3),0)/12*P1048</f>
        <v>0</v>
      </c>
      <c r="K1048" s="2" t="n">
        <v>20000</v>
      </c>
      <c r="L1048" s="31" t="n">
        <f aca="false">ROUND($L$1*(E1048+I1048-J1048-K1048),0)</f>
        <v>200809337566</v>
      </c>
      <c r="M1048" s="31" t="n">
        <f aca="false">E1048+I1048-J1048-K1048+L1048</f>
        <v>35716227461227.7</v>
      </c>
      <c r="N1048" s="32" t="n">
        <f aca="false">HLOOKUP(ROUND(AVERAGE(M1036:M1047)/10^6,0),Assumption!$B$2:$E$3,2,1)*MAX((AVERAGE(M1036:M1047)-250*10^6),0)</f>
        <v>199391219286.226</v>
      </c>
      <c r="O1048" s="31" t="n">
        <f aca="false">M1048+N1048</f>
        <v>35915618680513.9</v>
      </c>
      <c r="P1048" s="31" t="n">
        <f aca="false">IF(A1048=1,SA,MAX(0,SA-M1047))</f>
        <v>0</v>
      </c>
      <c r="S1048" s="2" t="n">
        <v>0</v>
      </c>
      <c r="T1048" s="2" t="n">
        <v>0</v>
      </c>
      <c r="U1048" s="2" t="n">
        <v>0</v>
      </c>
      <c r="V1048" s="33" t="n">
        <v>1</v>
      </c>
    </row>
    <row r="1049" customFormat="false" ht="15.75" hidden="false" customHeight="true" outlineLevel="0" collapsed="false">
      <c r="A1049" s="2" t="n">
        <v>1047</v>
      </c>
      <c r="B1049" s="2" t="n">
        <v>88</v>
      </c>
      <c r="C1049" s="2" t="n">
        <f aca="false">A1049-(B1049-1)*12</f>
        <v>3</v>
      </c>
      <c r="D1049" s="2" t="n">
        <f aca="false">'thong tin khach hang'!$B$4+B1049-1</f>
        <v>89</v>
      </c>
      <c r="E1049" s="31" t="n">
        <f aca="false">IF(A1049=1,0,O1048)</f>
        <v>35915618680513.9</v>
      </c>
      <c r="F1049" s="2" t="n">
        <f aca="true">TP*VLOOKUP('thong tin khach hang'!$E$10,$X$2:$Z$5,3,0)*OFFSET($S1049,0,VLOOKUP('thong tin khach hang'!$E$10,$X$2:$Z$5,2,0))</f>
        <v>0</v>
      </c>
      <c r="G1049" s="2" t="n">
        <f aca="true">EP*VLOOKUP('thong tin khach hang'!$E$10,$X$2:$Z$5,3,0)*OFFSET($S1049,0,VLOOKUP('thong tin khach hang'!$E$10,$X$2:$Z$5,2,0))</f>
        <v>0</v>
      </c>
      <c r="H1049" s="2" t="n">
        <f aca="false">F1049*HLOOKUP(B1049,Assumption!$A$10:$G$12,2,1)+G1049*HLOOKUP(B1049,Assumption!$A$10:$G$12,3,1)</f>
        <v>0</v>
      </c>
      <c r="I1049" s="2" t="n">
        <f aca="false">F1049+G1049-H1049</f>
        <v>0</v>
      </c>
      <c r="J1049" s="32" t="n">
        <f aca="false">VLOOKUP(D1049,Assumption!$O$3:$Q$103,IF('thong tin khach hang'!$B$3="Nam",2,3),0)/12*P1049</f>
        <v>0</v>
      </c>
      <c r="K1049" s="2" t="n">
        <v>20000</v>
      </c>
      <c r="L1049" s="31" t="n">
        <f aca="false">ROUND($L$1*(E1049+I1049-J1049-K1049),0)</f>
        <v>203072129585</v>
      </c>
      <c r="M1049" s="31" t="n">
        <f aca="false">E1049+I1049-J1049-K1049+L1049</f>
        <v>36118690790098.9</v>
      </c>
      <c r="N1049" s="32" t="n">
        <f aca="false">HLOOKUP(ROUND(AVERAGE(M1037:M1048)/10^6,0),Assumption!$B$2:$E$3,2,1)*MAX((AVERAGE(M1037:M1048)-250*10^6),0)</f>
        <v>201638077752.957</v>
      </c>
      <c r="O1049" s="31" t="n">
        <f aca="false">M1049+N1049</f>
        <v>36320328867851.9</v>
      </c>
      <c r="P1049" s="31" t="n">
        <f aca="false">IF(A1049=1,SA,MAX(0,SA-M1048))</f>
        <v>0</v>
      </c>
      <c r="S1049" s="2" t="n">
        <v>0</v>
      </c>
      <c r="T1049" s="2" t="n">
        <v>0</v>
      </c>
      <c r="U1049" s="2" t="n">
        <v>0</v>
      </c>
      <c r="V1049" s="33" t="n">
        <v>1</v>
      </c>
    </row>
    <row r="1050" customFormat="false" ht="15.75" hidden="false" customHeight="true" outlineLevel="0" collapsed="false">
      <c r="A1050" s="2" t="n">
        <v>1048</v>
      </c>
      <c r="B1050" s="2" t="n">
        <v>88</v>
      </c>
      <c r="C1050" s="2" t="n">
        <f aca="false">A1050-(B1050-1)*12</f>
        <v>4</v>
      </c>
      <c r="D1050" s="2" t="n">
        <f aca="false">'thong tin khach hang'!$B$4+B1050-1</f>
        <v>89</v>
      </c>
      <c r="E1050" s="31" t="n">
        <f aca="false">IF(A1050=1,0,O1049)</f>
        <v>36320328867851.9</v>
      </c>
      <c r="F1050" s="2" t="n">
        <f aca="true">TP*VLOOKUP('thong tin khach hang'!$E$10,$X$2:$Z$5,3,0)*OFFSET($S1050,0,VLOOKUP('thong tin khach hang'!$E$10,$X$2:$Z$5,2,0))</f>
        <v>0</v>
      </c>
      <c r="G1050" s="2" t="n">
        <f aca="true">EP*VLOOKUP('thong tin khach hang'!$E$10,$X$2:$Z$5,3,0)*OFFSET($S1050,0,VLOOKUP('thong tin khach hang'!$E$10,$X$2:$Z$5,2,0))</f>
        <v>0</v>
      </c>
      <c r="H1050" s="2" t="n">
        <f aca="false">F1050*HLOOKUP(B1050,Assumption!$A$10:$G$12,2,1)+G1050*HLOOKUP(B1050,Assumption!$A$10:$G$12,3,1)</f>
        <v>0</v>
      </c>
      <c r="I1050" s="2" t="n">
        <f aca="false">F1050+G1050-H1050</f>
        <v>0</v>
      </c>
      <c r="J1050" s="32" t="n">
        <f aca="false">VLOOKUP(D1050,Assumption!$O$3:$Q$103,IF('thong tin khach hang'!$B$3="Nam",2,3),0)/12*P1050</f>
        <v>0</v>
      </c>
      <c r="K1050" s="2" t="n">
        <v>20000</v>
      </c>
      <c r="L1050" s="31" t="n">
        <f aca="false">ROUND($L$1*(E1050+I1050-J1050-K1050),0)</f>
        <v>205360419824</v>
      </c>
      <c r="M1050" s="31" t="n">
        <f aca="false">E1050+I1050-J1050-K1050+L1050</f>
        <v>36525689267675.9</v>
      </c>
      <c r="N1050" s="32" t="n">
        <f aca="false">HLOOKUP(ROUND(AVERAGE(M1038:M1049)/10^6,0),Assumption!$B$2:$E$3,2,1)*MAX((AVERAGE(M1038:M1049)-250*10^6),0)</f>
        <v>203910254742.531</v>
      </c>
      <c r="O1050" s="31" t="n">
        <f aca="false">M1050+N1050</f>
        <v>36729599522418.4</v>
      </c>
      <c r="P1050" s="31" t="n">
        <f aca="false">IF(A1050=1,SA,MAX(0,SA-M1049))</f>
        <v>0</v>
      </c>
      <c r="S1050" s="2" t="n">
        <v>0</v>
      </c>
      <c r="T1050" s="2" t="n">
        <v>0</v>
      </c>
      <c r="U1050" s="2" t="n">
        <v>1</v>
      </c>
      <c r="V1050" s="33" t="n">
        <v>1</v>
      </c>
    </row>
    <row r="1051" customFormat="false" ht="15.75" hidden="false" customHeight="true" outlineLevel="0" collapsed="false">
      <c r="A1051" s="2" t="n">
        <v>1049</v>
      </c>
      <c r="B1051" s="2" t="n">
        <v>88</v>
      </c>
      <c r="C1051" s="2" t="n">
        <f aca="false">A1051-(B1051-1)*12</f>
        <v>5</v>
      </c>
      <c r="D1051" s="2" t="n">
        <f aca="false">'thong tin khach hang'!$B$4+B1051-1</f>
        <v>89</v>
      </c>
      <c r="E1051" s="31" t="n">
        <f aca="false">IF(A1051=1,0,O1050)</f>
        <v>36729599522418.4</v>
      </c>
      <c r="F1051" s="2" t="n">
        <f aca="true">TP*VLOOKUP('thong tin khach hang'!$E$10,$X$2:$Z$5,3,0)*OFFSET($S1051,0,VLOOKUP('thong tin khach hang'!$E$10,$X$2:$Z$5,2,0))</f>
        <v>0</v>
      </c>
      <c r="G1051" s="2" t="n">
        <f aca="true">EP*VLOOKUP('thong tin khach hang'!$E$10,$X$2:$Z$5,3,0)*OFFSET($S1051,0,VLOOKUP('thong tin khach hang'!$E$10,$X$2:$Z$5,2,0))</f>
        <v>0</v>
      </c>
      <c r="H1051" s="2" t="n">
        <f aca="false">F1051*HLOOKUP(B1051,Assumption!$A$10:$G$12,2,1)+G1051*HLOOKUP(B1051,Assumption!$A$10:$G$12,3,1)</f>
        <v>0</v>
      </c>
      <c r="I1051" s="2" t="n">
        <f aca="false">F1051+G1051-H1051</f>
        <v>0</v>
      </c>
      <c r="J1051" s="32" t="n">
        <f aca="false">VLOOKUP(D1051,Assumption!$O$3:$Q$103,IF('thong tin khach hang'!$B$3="Nam",2,3),0)/12*P1051</f>
        <v>0</v>
      </c>
      <c r="K1051" s="2" t="n">
        <v>20000</v>
      </c>
      <c r="L1051" s="31" t="n">
        <f aca="false">ROUND($L$1*(E1051+I1051-J1051-K1051),0)</f>
        <v>207674495608</v>
      </c>
      <c r="M1051" s="31" t="n">
        <f aca="false">E1051+I1051-J1051-K1051+L1051</f>
        <v>36937273998026.4</v>
      </c>
      <c r="N1051" s="32" t="n">
        <f aca="false">HLOOKUP(ROUND(AVERAGE(M1039:M1050)/10^6,0),Assumption!$B$2:$E$3,2,1)*MAX((AVERAGE(M1039:M1050)-250*10^6),0)</f>
        <v>206208035554.446</v>
      </c>
      <c r="O1051" s="31" t="n">
        <f aca="false">M1051+N1051</f>
        <v>37143482033580.9</v>
      </c>
      <c r="P1051" s="31" t="n">
        <f aca="false">IF(A1051=1,SA,MAX(0,SA-M1050))</f>
        <v>0</v>
      </c>
      <c r="S1051" s="2" t="n">
        <v>0</v>
      </c>
      <c r="T1051" s="2" t="n">
        <v>0</v>
      </c>
      <c r="U1051" s="2" t="n">
        <v>0</v>
      </c>
      <c r="V1051" s="33" t="n">
        <v>1</v>
      </c>
    </row>
    <row r="1052" customFormat="false" ht="15.75" hidden="false" customHeight="true" outlineLevel="0" collapsed="false">
      <c r="A1052" s="2" t="n">
        <v>1050</v>
      </c>
      <c r="B1052" s="2" t="n">
        <v>88</v>
      </c>
      <c r="C1052" s="2" t="n">
        <f aca="false">A1052-(B1052-1)*12</f>
        <v>6</v>
      </c>
      <c r="D1052" s="2" t="n">
        <f aca="false">'thong tin khach hang'!$B$4+B1052-1</f>
        <v>89</v>
      </c>
      <c r="E1052" s="31" t="n">
        <f aca="false">IF(A1052=1,0,O1051)</f>
        <v>37143482033580.9</v>
      </c>
      <c r="F1052" s="2" t="n">
        <f aca="true">TP*VLOOKUP('thong tin khach hang'!$E$10,$X$2:$Z$5,3,0)*OFFSET($S1052,0,VLOOKUP('thong tin khach hang'!$E$10,$X$2:$Z$5,2,0))</f>
        <v>0</v>
      </c>
      <c r="G1052" s="2" t="n">
        <f aca="true">EP*VLOOKUP('thong tin khach hang'!$E$10,$X$2:$Z$5,3,0)*OFFSET($S1052,0,VLOOKUP('thong tin khach hang'!$E$10,$X$2:$Z$5,2,0))</f>
        <v>0</v>
      </c>
      <c r="H1052" s="2" t="n">
        <f aca="false">F1052*HLOOKUP(B1052,Assumption!$A$10:$G$12,2,1)+G1052*HLOOKUP(B1052,Assumption!$A$10:$G$12,3,1)</f>
        <v>0</v>
      </c>
      <c r="I1052" s="2" t="n">
        <f aca="false">F1052+G1052-H1052</f>
        <v>0</v>
      </c>
      <c r="J1052" s="32" t="n">
        <f aca="false">VLOOKUP(D1052,Assumption!$O$3:$Q$103,IF('thong tin khach hang'!$B$3="Nam",2,3),0)/12*P1052</f>
        <v>0</v>
      </c>
      <c r="K1052" s="2" t="n">
        <v>20000</v>
      </c>
      <c r="L1052" s="31" t="n">
        <f aca="false">ROUND($L$1*(E1052+I1052-J1052-K1052),0)</f>
        <v>210014647499</v>
      </c>
      <c r="M1052" s="31" t="n">
        <f aca="false">E1052+I1052-J1052-K1052+L1052</f>
        <v>37353496661079.9</v>
      </c>
      <c r="N1052" s="32" t="n">
        <f aca="false">HLOOKUP(ROUND(AVERAGE(M1040:M1051)/10^6,0),Assumption!$B$2:$E$3,2,1)*MAX((AVERAGE(M1040:M1051)-250*10^6),0)</f>
        <v>208531708703.076</v>
      </c>
      <c r="O1052" s="31" t="n">
        <f aca="false">M1052+N1052</f>
        <v>37562028369782.9</v>
      </c>
      <c r="P1052" s="31" t="n">
        <f aca="false">IF(A1052=1,SA,MAX(0,SA-M1051))</f>
        <v>0</v>
      </c>
      <c r="S1052" s="2" t="n">
        <v>0</v>
      </c>
      <c r="T1052" s="2" t="n">
        <v>0</v>
      </c>
      <c r="U1052" s="2" t="n">
        <v>0</v>
      </c>
      <c r="V1052" s="33" t="n">
        <v>1</v>
      </c>
    </row>
    <row r="1053" customFormat="false" ht="15.75" hidden="false" customHeight="true" outlineLevel="0" collapsed="false">
      <c r="A1053" s="2" t="n">
        <v>1051</v>
      </c>
      <c r="B1053" s="2" t="n">
        <v>88</v>
      </c>
      <c r="C1053" s="2" t="n">
        <f aca="false">A1053-(B1053-1)*12</f>
        <v>7</v>
      </c>
      <c r="D1053" s="2" t="n">
        <f aca="false">'thong tin khach hang'!$B$4+B1053-1</f>
        <v>89</v>
      </c>
      <c r="E1053" s="31" t="n">
        <f aca="false">IF(A1053=1,0,O1052)</f>
        <v>37562028369782.9</v>
      </c>
      <c r="F1053" s="2" t="n">
        <f aca="true">TP*VLOOKUP('thong tin khach hang'!$E$10,$X$2:$Z$5,3,0)*OFFSET($S1053,0,VLOOKUP('thong tin khach hang'!$E$10,$X$2:$Z$5,2,0))</f>
        <v>0</v>
      </c>
      <c r="G1053" s="2" t="n">
        <f aca="true">EP*VLOOKUP('thong tin khach hang'!$E$10,$X$2:$Z$5,3,0)*OFFSET($S1053,0,VLOOKUP('thong tin khach hang'!$E$10,$X$2:$Z$5,2,0))</f>
        <v>0</v>
      </c>
      <c r="H1053" s="2" t="n">
        <f aca="false">F1053*HLOOKUP(B1053,Assumption!$A$10:$G$12,2,1)+G1053*HLOOKUP(B1053,Assumption!$A$10:$G$12,3,1)</f>
        <v>0</v>
      </c>
      <c r="I1053" s="2" t="n">
        <f aca="false">F1053+G1053-H1053</f>
        <v>0</v>
      </c>
      <c r="J1053" s="32" t="n">
        <f aca="false">VLOOKUP(D1053,Assumption!$O$3:$Q$103,IF('thong tin khach hang'!$B$3="Nam",2,3),0)/12*P1053</f>
        <v>0</v>
      </c>
      <c r="K1053" s="2" t="n">
        <v>20000</v>
      </c>
      <c r="L1053" s="31" t="n">
        <f aca="false">ROUND($L$1*(E1053+I1053-J1053-K1053),0)</f>
        <v>212381169336</v>
      </c>
      <c r="M1053" s="31" t="n">
        <f aca="false">E1053+I1053-J1053-K1053+L1053</f>
        <v>37774409519118.9</v>
      </c>
      <c r="N1053" s="32" t="n">
        <f aca="false">HLOOKUP(ROUND(AVERAGE(M1041:M1052)/10^6,0),Assumption!$B$2:$E$3,2,1)*MAX((AVERAGE(M1041:M1052)-250*10^6),0)</f>
        <v>210881565953.892</v>
      </c>
      <c r="O1053" s="31" t="n">
        <f aca="false">M1053+N1053</f>
        <v>37985291085072.8</v>
      </c>
      <c r="P1053" s="31" t="n">
        <f aca="false">IF(A1053=1,SA,MAX(0,SA-M1052))</f>
        <v>0</v>
      </c>
      <c r="S1053" s="2" t="n">
        <v>0</v>
      </c>
      <c r="T1053" s="2" t="n">
        <v>1</v>
      </c>
      <c r="U1053" s="2" t="n">
        <v>1</v>
      </c>
      <c r="V1053" s="33" t="n">
        <v>1</v>
      </c>
    </row>
    <row r="1054" customFormat="false" ht="15.75" hidden="false" customHeight="true" outlineLevel="0" collapsed="false">
      <c r="A1054" s="2" t="n">
        <v>1052</v>
      </c>
      <c r="B1054" s="2" t="n">
        <v>88</v>
      </c>
      <c r="C1054" s="2" t="n">
        <f aca="false">A1054-(B1054-1)*12</f>
        <v>8</v>
      </c>
      <c r="D1054" s="2" t="n">
        <f aca="false">'thong tin khach hang'!$B$4+B1054-1</f>
        <v>89</v>
      </c>
      <c r="E1054" s="31" t="n">
        <f aca="false">IF(A1054=1,0,O1053)</f>
        <v>37985291085072.8</v>
      </c>
      <c r="F1054" s="2" t="n">
        <f aca="true">TP*VLOOKUP('thong tin khach hang'!$E$10,$X$2:$Z$5,3,0)*OFFSET($S1054,0,VLOOKUP('thong tin khach hang'!$E$10,$X$2:$Z$5,2,0))</f>
        <v>0</v>
      </c>
      <c r="G1054" s="2" t="n">
        <f aca="true">EP*VLOOKUP('thong tin khach hang'!$E$10,$X$2:$Z$5,3,0)*OFFSET($S1054,0,VLOOKUP('thong tin khach hang'!$E$10,$X$2:$Z$5,2,0))</f>
        <v>0</v>
      </c>
      <c r="H1054" s="2" t="n">
        <f aca="false">F1054*HLOOKUP(B1054,Assumption!$A$10:$G$12,2,1)+G1054*HLOOKUP(B1054,Assumption!$A$10:$G$12,3,1)</f>
        <v>0</v>
      </c>
      <c r="I1054" s="2" t="n">
        <f aca="false">F1054+G1054-H1054</f>
        <v>0</v>
      </c>
      <c r="J1054" s="32" t="n">
        <f aca="false">VLOOKUP(D1054,Assumption!$O$3:$Q$103,IF('thong tin khach hang'!$B$3="Nam",2,3),0)/12*P1054</f>
        <v>0</v>
      </c>
      <c r="K1054" s="2" t="n">
        <v>20000</v>
      </c>
      <c r="L1054" s="31" t="n">
        <f aca="false">ROUND($L$1*(E1054+I1054-J1054-K1054),0)</f>
        <v>214774358265</v>
      </c>
      <c r="M1054" s="31" t="n">
        <f aca="false">E1054+I1054-J1054-K1054+L1054</f>
        <v>38200065423337.8</v>
      </c>
      <c r="N1054" s="32" t="n">
        <f aca="false">HLOOKUP(ROUND(AVERAGE(M1042:M1053)/10^6,0),Assumption!$B$2:$E$3,2,1)*MAX((AVERAGE(M1042:M1053)-250*10^6),0)</f>
        <v>213257902360.098</v>
      </c>
      <c r="O1054" s="31" t="n">
        <f aca="false">M1054+N1054</f>
        <v>38413323325697.9</v>
      </c>
      <c r="P1054" s="31" t="n">
        <f aca="false">IF(A1054=1,SA,MAX(0,SA-M1053))</f>
        <v>0</v>
      </c>
      <c r="S1054" s="2" t="n">
        <v>0</v>
      </c>
      <c r="T1054" s="2" t="n">
        <v>0</v>
      </c>
      <c r="U1054" s="2" t="n">
        <v>0</v>
      </c>
      <c r="V1054" s="33" t="n">
        <v>1</v>
      </c>
    </row>
    <row r="1055" customFormat="false" ht="15.75" hidden="false" customHeight="true" outlineLevel="0" collapsed="false">
      <c r="A1055" s="2" t="n">
        <v>1053</v>
      </c>
      <c r="B1055" s="2" t="n">
        <v>88</v>
      </c>
      <c r="C1055" s="2" t="n">
        <f aca="false">A1055-(B1055-1)*12</f>
        <v>9</v>
      </c>
      <c r="D1055" s="2" t="n">
        <f aca="false">'thong tin khach hang'!$B$4+B1055-1</f>
        <v>89</v>
      </c>
      <c r="E1055" s="31" t="n">
        <f aca="false">IF(A1055=1,0,O1054)</f>
        <v>38413323325697.9</v>
      </c>
      <c r="F1055" s="2" t="n">
        <f aca="true">TP*VLOOKUP('thong tin khach hang'!$E$10,$X$2:$Z$5,3,0)*OFFSET($S1055,0,VLOOKUP('thong tin khach hang'!$E$10,$X$2:$Z$5,2,0))</f>
        <v>0</v>
      </c>
      <c r="G1055" s="2" t="n">
        <f aca="true">EP*VLOOKUP('thong tin khach hang'!$E$10,$X$2:$Z$5,3,0)*OFFSET($S1055,0,VLOOKUP('thong tin khach hang'!$E$10,$X$2:$Z$5,2,0))</f>
        <v>0</v>
      </c>
      <c r="H1055" s="2" t="n">
        <f aca="false">F1055*HLOOKUP(B1055,Assumption!$A$10:$G$12,2,1)+G1055*HLOOKUP(B1055,Assumption!$A$10:$G$12,3,1)</f>
        <v>0</v>
      </c>
      <c r="I1055" s="2" t="n">
        <f aca="false">F1055+G1055-H1055</f>
        <v>0</v>
      </c>
      <c r="J1055" s="32" t="n">
        <f aca="false">VLOOKUP(D1055,Assumption!$O$3:$Q$103,IF('thong tin khach hang'!$B$3="Nam",2,3),0)/12*P1055</f>
        <v>0</v>
      </c>
      <c r="K1055" s="2" t="n">
        <v>20000</v>
      </c>
      <c r="L1055" s="31" t="n">
        <f aca="false">ROUND($L$1*(E1055+I1055-J1055-K1055),0)</f>
        <v>217194514784</v>
      </c>
      <c r="M1055" s="31" t="n">
        <f aca="false">E1055+I1055-J1055-K1055+L1055</f>
        <v>38630517820481.9</v>
      </c>
      <c r="N1055" s="32" t="n">
        <f aca="false">HLOOKUP(ROUND(AVERAGE(M1043:M1054)/10^6,0),Assumption!$B$2:$E$3,2,1)*MAX((AVERAGE(M1043:M1054)-250*10^6),0)</f>
        <v>215661016299.678</v>
      </c>
      <c r="O1055" s="31" t="n">
        <f aca="false">M1055+N1055</f>
        <v>38846178836781.6</v>
      </c>
      <c r="P1055" s="31" t="n">
        <f aca="false">IF(A1055=1,SA,MAX(0,SA-M1054))</f>
        <v>0</v>
      </c>
      <c r="S1055" s="2" t="n">
        <v>0</v>
      </c>
      <c r="T1055" s="2" t="n">
        <v>0</v>
      </c>
      <c r="U1055" s="2" t="n">
        <v>0</v>
      </c>
      <c r="V1055" s="33" t="n">
        <v>1</v>
      </c>
    </row>
    <row r="1056" customFormat="false" ht="15.75" hidden="false" customHeight="true" outlineLevel="0" collapsed="false">
      <c r="A1056" s="2" t="n">
        <v>1054</v>
      </c>
      <c r="B1056" s="2" t="n">
        <v>88</v>
      </c>
      <c r="C1056" s="2" t="n">
        <f aca="false">A1056-(B1056-1)*12</f>
        <v>10</v>
      </c>
      <c r="D1056" s="2" t="n">
        <f aca="false">'thong tin khach hang'!$B$4+B1056-1</f>
        <v>89</v>
      </c>
      <c r="E1056" s="31" t="n">
        <f aca="false">IF(A1056=1,0,O1055)</f>
        <v>38846178836781.6</v>
      </c>
      <c r="F1056" s="2" t="n">
        <f aca="true">TP*VLOOKUP('thong tin khach hang'!$E$10,$X$2:$Z$5,3,0)*OFFSET($S1056,0,VLOOKUP('thong tin khach hang'!$E$10,$X$2:$Z$5,2,0))</f>
        <v>0</v>
      </c>
      <c r="G1056" s="2" t="n">
        <f aca="true">EP*VLOOKUP('thong tin khach hang'!$E$10,$X$2:$Z$5,3,0)*OFFSET($S1056,0,VLOOKUP('thong tin khach hang'!$E$10,$X$2:$Z$5,2,0))</f>
        <v>0</v>
      </c>
      <c r="H1056" s="2" t="n">
        <f aca="false">F1056*HLOOKUP(B1056,Assumption!$A$10:$G$12,2,1)+G1056*HLOOKUP(B1056,Assumption!$A$10:$G$12,3,1)</f>
        <v>0</v>
      </c>
      <c r="I1056" s="2" t="n">
        <f aca="false">F1056+G1056-H1056</f>
        <v>0</v>
      </c>
      <c r="J1056" s="32" t="n">
        <f aca="false">VLOOKUP(D1056,Assumption!$O$3:$Q$103,IF('thong tin khach hang'!$B$3="Nam",2,3),0)/12*P1056</f>
        <v>0</v>
      </c>
      <c r="K1056" s="2" t="n">
        <v>20000</v>
      </c>
      <c r="L1056" s="31" t="n">
        <f aca="false">ROUND($L$1*(E1056+I1056-J1056-K1056),0)</f>
        <v>219641942775</v>
      </c>
      <c r="M1056" s="31" t="n">
        <f aca="false">E1056+I1056-J1056-K1056+L1056</f>
        <v>39065820759556.6</v>
      </c>
      <c r="N1056" s="32" t="n">
        <f aca="false">HLOOKUP(ROUND(AVERAGE(M1044:M1055)/10^6,0),Assumption!$B$2:$E$3,2,1)*MAX((AVERAGE(M1044:M1055)-250*10^6),0)</f>
        <v>218091209512.861</v>
      </c>
      <c r="O1056" s="31" t="n">
        <f aca="false">M1056+N1056</f>
        <v>39283911969069.5</v>
      </c>
      <c r="P1056" s="31" t="n">
        <f aca="false">IF(A1056=1,SA,MAX(0,SA-M1055))</f>
        <v>0</v>
      </c>
      <c r="S1056" s="2" t="n">
        <v>0</v>
      </c>
      <c r="T1056" s="2" t="n">
        <v>0</v>
      </c>
      <c r="U1056" s="2" t="n">
        <v>1</v>
      </c>
      <c r="V1056" s="33" t="n">
        <v>1</v>
      </c>
    </row>
    <row r="1057" customFormat="false" ht="15.75" hidden="false" customHeight="true" outlineLevel="0" collapsed="false">
      <c r="A1057" s="2" t="n">
        <v>1055</v>
      </c>
      <c r="B1057" s="2" t="n">
        <v>88</v>
      </c>
      <c r="C1057" s="2" t="n">
        <f aca="false">A1057-(B1057-1)*12</f>
        <v>11</v>
      </c>
      <c r="D1057" s="2" t="n">
        <f aca="false">'thong tin khach hang'!$B$4+B1057-1</f>
        <v>89</v>
      </c>
      <c r="E1057" s="31" t="n">
        <f aca="false">IF(A1057=1,0,O1056)</f>
        <v>39283911969069.5</v>
      </c>
      <c r="F1057" s="2" t="n">
        <f aca="true">TP*VLOOKUP('thong tin khach hang'!$E$10,$X$2:$Z$5,3,0)*OFFSET($S1057,0,VLOOKUP('thong tin khach hang'!$E$10,$X$2:$Z$5,2,0))</f>
        <v>0</v>
      </c>
      <c r="G1057" s="2" t="n">
        <f aca="true">EP*VLOOKUP('thong tin khach hang'!$E$10,$X$2:$Z$5,3,0)*OFFSET($S1057,0,VLOOKUP('thong tin khach hang'!$E$10,$X$2:$Z$5,2,0))</f>
        <v>0</v>
      </c>
      <c r="H1057" s="2" t="n">
        <f aca="false">F1057*HLOOKUP(B1057,Assumption!$A$10:$G$12,2,1)+G1057*HLOOKUP(B1057,Assumption!$A$10:$G$12,3,1)</f>
        <v>0</v>
      </c>
      <c r="I1057" s="2" t="n">
        <f aca="false">F1057+G1057-H1057</f>
        <v>0</v>
      </c>
      <c r="J1057" s="32" t="n">
        <f aca="false">VLOOKUP(D1057,Assumption!$O$3:$Q$103,IF('thong tin khach hang'!$B$3="Nam",2,3),0)/12*P1057</f>
        <v>0</v>
      </c>
      <c r="K1057" s="2" t="n">
        <v>20000</v>
      </c>
      <c r="L1057" s="31" t="n">
        <f aca="false">ROUND($L$1*(E1057+I1057-J1057-K1057),0)</f>
        <v>222116949546</v>
      </c>
      <c r="M1057" s="31" t="n">
        <f aca="false">E1057+I1057-J1057-K1057+L1057</f>
        <v>39506028898615.5</v>
      </c>
      <c r="N1057" s="32" t="n">
        <f aca="false">HLOOKUP(ROUND(AVERAGE(M1045:M1056)/10^6,0),Assumption!$B$2:$E$3,2,1)*MAX((AVERAGE(M1045:M1056)-250*10^6),0)</f>
        <v>220548787140.011</v>
      </c>
      <c r="O1057" s="31" t="n">
        <f aca="false">M1057+N1057</f>
        <v>39726577685755.5</v>
      </c>
      <c r="P1057" s="31" t="n">
        <f aca="false">IF(A1057=1,SA,MAX(0,SA-M1056))</f>
        <v>0</v>
      </c>
      <c r="S1057" s="2" t="n">
        <v>0</v>
      </c>
      <c r="T1057" s="2" t="n">
        <v>0</v>
      </c>
      <c r="U1057" s="2" t="n">
        <v>0</v>
      </c>
      <c r="V1057" s="33" t="n">
        <v>1</v>
      </c>
    </row>
    <row r="1058" customFormat="false" ht="15.75" hidden="false" customHeight="true" outlineLevel="0" collapsed="false">
      <c r="A1058" s="2" t="n">
        <v>1056</v>
      </c>
      <c r="B1058" s="2" t="n">
        <v>88</v>
      </c>
      <c r="C1058" s="2" t="n">
        <f aca="false">A1058-(B1058-1)*12</f>
        <v>12</v>
      </c>
      <c r="D1058" s="2" t="n">
        <f aca="false">'thong tin khach hang'!$B$4+B1058-1</f>
        <v>89</v>
      </c>
      <c r="E1058" s="31" t="n">
        <f aca="false">IF(A1058=1,0,O1057)</f>
        <v>39726577685755.5</v>
      </c>
      <c r="F1058" s="2" t="n">
        <f aca="true">TP*VLOOKUP('thong tin khach hang'!$E$10,$X$2:$Z$5,3,0)*OFFSET($S1058,0,VLOOKUP('thong tin khach hang'!$E$10,$X$2:$Z$5,2,0))</f>
        <v>0</v>
      </c>
      <c r="G1058" s="2" t="n">
        <f aca="true">EP*VLOOKUP('thong tin khach hang'!$E$10,$X$2:$Z$5,3,0)*OFFSET($S1058,0,VLOOKUP('thong tin khach hang'!$E$10,$X$2:$Z$5,2,0))</f>
        <v>0</v>
      </c>
      <c r="H1058" s="2" t="n">
        <f aca="false">F1058*HLOOKUP(B1058,Assumption!$A$10:$G$12,2,1)+G1058*HLOOKUP(B1058,Assumption!$A$10:$G$12,3,1)</f>
        <v>0</v>
      </c>
      <c r="I1058" s="2" t="n">
        <f aca="false">F1058+G1058-H1058</f>
        <v>0</v>
      </c>
      <c r="J1058" s="32" t="n">
        <f aca="false">VLOOKUP(D1058,Assumption!$O$3:$Q$103,IF('thong tin khach hang'!$B$3="Nam",2,3),0)/12*P1058</f>
        <v>0</v>
      </c>
      <c r="K1058" s="2" t="n">
        <v>20000</v>
      </c>
      <c r="L1058" s="31" t="n">
        <f aca="false">ROUND($L$1*(E1058+I1058-J1058-K1058),0)</f>
        <v>224619845866</v>
      </c>
      <c r="M1058" s="31" t="n">
        <f aca="false">E1058+I1058-J1058-K1058+L1058</f>
        <v>39951197511621.5</v>
      </c>
      <c r="N1058" s="32" t="n">
        <f aca="false">HLOOKUP(ROUND(AVERAGE(M1046:M1057)/10^6,0),Assumption!$B$2:$E$3,2,1)*MAX((AVERAGE(M1046:M1057)-250*10^6),0)</f>
        <v>223034057759.937</v>
      </c>
      <c r="O1058" s="31" t="n">
        <f aca="false">M1058+N1058</f>
        <v>40174231569381.4</v>
      </c>
      <c r="P1058" s="31" t="n">
        <f aca="false">IF(A1058=1,SA,MAX(0,SA-M1057))</f>
        <v>0</v>
      </c>
      <c r="S1058" s="2" t="n">
        <v>0</v>
      </c>
      <c r="T1058" s="2" t="n">
        <v>0</v>
      </c>
      <c r="U1058" s="2" t="n">
        <v>0</v>
      </c>
      <c r="V1058" s="33" t="n">
        <v>1</v>
      </c>
    </row>
    <row r="1059" customFormat="false" ht="15.75" hidden="false" customHeight="true" outlineLevel="0" collapsed="false">
      <c r="A1059" s="2" t="n">
        <v>1057</v>
      </c>
      <c r="B1059" s="2" t="n">
        <v>89</v>
      </c>
      <c r="C1059" s="2" t="n">
        <f aca="false">A1059-(B1059-1)*12</f>
        <v>1</v>
      </c>
      <c r="D1059" s="2" t="n">
        <f aca="false">'thong tin khach hang'!$B$4+B1059-1</f>
        <v>90</v>
      </c>
      <c r="E1059" s="31" t="n">
        <f aca="false">IF(A1059=1,0,O1058)</f>
        <v>40174231569381.4</v>
      </c>
      <c r="F1059" s="2" t="n">
        <f aca="true">TP*VLOOKUP('thong tin khach hang'!$E$10,$X$2:$Z$5,3,0)*OFFSET($S1059,0,VLOOKUP('thong tin khach hang'!$E$10,$X$2:$Z$5,2,0))</f>
        <v>30000000</v>
      </c>
      <c r="G1059" s="2" t="n">
        <f aca="true">EP*VLOOKUP('thong tin khach hang'!$E$10,$X$2:$Z$5,3,0)*OFFSET($S1059,0,VLOOKUP('thong tin khach hang'!$E$10,$X$2:$Z$5,2,0))</f>
        <v>30000000</v>
      </c>
      <c r="H1059" s="2" t="n">
        <f aca="false">F1059*HLOOKUP(B1059,Assumption!$A$10:$G$12,2,1)+G1059*HLOOKUP(B1059,Assumption!$A$10:$G$12,3,1)</f>
        <v>1500000</v>
      </c>
      <c r="I1059" s="2" t="n">
        <f aca="false">F1059+G1059-H1059</f>
        <v>58500000</v>
      </c>
      <c r="J1059" s="32" t="n">
        <f aca="false">VLOOKUP(D1059,Assumption!$O$3:$Q$103,IF('thong tin khach hang'!$B$3="Nam",2,3),0)/12*P1059</f>
        <v>0</v>
      </c>
      <c r="K1059" s="2" t="n">
        <v>20000</v>
      </c>
      <c r="L1059" s="31" t="n">
        <f aca="false">ROUND($L$1*(E1059+I1059-J1059-K1059),0)</f>
        <v>227151276775</v>
      </c>
      <c r="M1059" s="31" t="n">
        <f aca="false">E1059+I1059-J1059-K1059+L1059</f>
        <v>40401441326156.4</v>
      </c>
      <c r="N1059" s="32" t="n">
        <f aca="false">HLOOKUP(ROUND(AVERAGE(M1047:M1058)/10^6,0),Assumption!$B$2:$E$3,2,1)*MAX((AVERAGE(M1047:M1058)-250*10^6),0)</f>
        <v>225547333428.64</v>
      </c>
      <c r="O1059" s="31" t="n">
        <f aca="false">M1059+N1059</f>
        <v>40626988659585.1</v>
      </c>
      <c r="P1059" s="31" t="n">
        <f aca="false">IF(A1059=1,SA,MAX(0,SA-M1058))</f>
        <v>0</v>
      </c>
      <c r="S1059" s="2" t="n">
        <v>1</v>
      </c>
      <c r="T1059" s="2" t="n">
        <v>1</v>
      </c>
      <c r="U1059" s="2" t="n">
        <v>1</v>
      </c>
      <c r="V1059" s="33" t="n">
        <v>1</v>
      </c>
    </row>
    <row r="1060" customFormat="false" ht="15.75" hidden="false" customHeight="true" outlineLevel="0" collapsed="false">
      <c r="A1060" s="2" t="n">
        <v>1058</v>
      </c>
      <c r="B1060" s="2" t="n">
        <v>89</v>
      </c>
      <c r="C1060" s="2" t="n">
        <f aca="false">A1060-(B1060-1)*12</f>
        <v>2</v>
      </c>
      <c r="D1060" s="2" t="n">
        <f aca="false">'thong tin khach hang'!$B$4+B1060-1</f>
        <v>90</v>
      </c>
      <c r="E1060" s="31" t="n">
        <f aca="false">IF(A1060=1,0,O1059)</f>
        <v>40626988659585.1</v>
      </c>
      <c r="F1060" s="2" t="n">
        <f aca="true">TP*VLOOKUP('thong tin khach hang'!$E$10,$X$2:$Z$5,3,0)*OFFSET($S1060,0,VLOOKUP('thong tin khach hang'!$E$10,$X$2:$Z$5,2,0))</f>
        <v>0</v>
      </c>
      <c r="G1060" s="2" t="n">
        <f aca="true">EP*VLOOKUP('thong tin khach hang'!$E$10,$X$2:$Z$5,3,0)*OFFSET($S1060,0,VLOOKUP('thong tin khach hang'!$E$10,$X$2:$Z$5,2,0))</f>
        <v>0</v>
      </c>
      <c r="H1060" s="2" t="n">
        <f aca="false">F1060*HLOOKUP(B1060,Assumption!$A$10:$G$12,2,1)+G1060*HLOOKUP(B1060,Assumption!$A$10:$G$12,3,1)</f>
        <v>0</v>
      </c>
      <c r="I1060" s="2" t="n">
        <f aca="false">F1060+G1060-H1060</f>
        <v>0</v>
      </c>
      <c r="J1060" s="32" t="n">
        <f aca="false">VLOOKUP(D1060,Assumption!$O$3:$Q$103,IF('thong tin khach hang'!$B$3="Nam",2,3),0)/12*P1060</f>
        <v>0</v>
      </c>
      <c r="K1060" s="2" t="n">
        <v>20000</v>
      </c>
      <c r="L1060" s="31" t="n">
        <f aca="false">ROUND($L$1*(E1060+I1060-J1060-K1060),0)</f>
        <v>229710900421</v>
      </c>
      <c r="M1060" s="31" t="n">
        <f aca="false">E1060+I1060-J1060-K1060+L1060</f>
        <v>40856699540006.1</v>
      </c>
      <c r="N1060" s="32" t="n">
        <f aca="false">HLOOKUP(ROUND(AVERAGE(M1048:M1059)/10^6,0),Assumption!$B$2:$E$3,2,1)*MAX((AVERAGE(M1048:M1059)-250*10^6),0)</f>
        <v>228088929718.499</v>
      </c>
      <c r="O1060" s="31" t="n">
        <f aca="false">M1060+N1060</f>
        <v>41084788469724.6</v>
      </c>
      <c r="P1060" s="31" t="n">
        <f aca="false">IF(A1060=1,SA,MAX(0,SA-M1059))</f>
        <v>0</v>
      </c>
      <c r="S1060" s="2" t="n">
        <v>0</v>
      </c>
      <c r="T1060" s="2" t="n">
        <v>0</v>
      </c>
      <c r="U1060" s="2" t="n">
        <v>0</v>
      </c>
      <c r="V1060" s="33" t="n">
        <v>1</v>
      </c>
    </row>
    <row r="1061" customFormat="false" ht="15.75" hidden="false" customHeight="true" outlineLevel="0" collapsed="false">
      <c r="A1061" s="2" t="n">
        <v>1059</v>
      </c>
      <c r="B1061" s="2" t="n">
        <v>89</v>
      </c>
      <c r="C1061" s="2" t="n">
        <f aca="false">A1061-(B1061-1)*12</f>
        <v>3</v>
      </c>
      <c r="D1061" s="2" t="n">
        <f aca="false">'thong tin khach hang'!$B$4+B1061-1</f>
        <v>90</v>
      </c>
      <c r="E1061" s="31" t="n">
        <f aca="false">IF(A1061=1,0,O1060)</f>
        <v>41084788469724.6</v>
      </c>
      <c r="F1061" s="2" t="n">
        <f aca="true">TP*VLOOKUP('thong tin khach hang'!$E$10,$X$2:$Z$5,3,0)*OFFSET($S1061,0,VLOOKUP('thong tin khach hang'!$E$10,$X$2:$Z$5,2,0))</f>
        <v>0</v>
      </c>
      <c r="G1061" s="2" t="n">
        <f aca="true">EP*VLOOKUP('thong tin khach hang'!$E$10,$X$2:$Z$5,3,0)*OFFSET($S1061,0,VLOOKUP('thong tin khach hang'!$E$10,$X$2:$Z$5,2,0))</f>
        <v>0</v>
      </c>
      <c r="H1061" s="2" t="n">
        <f aca="false">F1061*HLOOKUP(B1061,Assumption!$A$10:$G$12,2,1)+G1061*HLOOKUP(B1061,Assumption!$A$10:$G$12,3,1)</f>
        <v>0</v>
      </c>
      <c r="I1061" s="2" t="n">
        <f aca="false">F1061+G1061-H1061</f>
        <v>0</v>
      </c>
      <c r="J1061" s="32" t="n">
        <f aca="false">VLOOKUP(D1061,Assumption!$O$3:$Q$103,IF('thong tin khach hang'!$B$3="Nam",2,3),0)/12*P1061</f>
        <v>0</v>
      </c>
      <c r="K1061" s="2" t="n">
        <v>20000</v>
      </c>
      <c r="L1061" s="31" t="n">
        <f aca="false">ROUND($L$1*(E1061+I1061-J1061-K1061),0)</f>
        <v>232299367106</v>
      </c>
      <c r="M1061" s="31" t="n">
        <f aca="false">E1061+I1061-J1061-K1061+L1061</f>
        <v>41317087816830.6</v>
      </c>
      <c r="N1061" s="32" t="n">
        <f aca="false">HLOOKUP(ROUND(AVERAGE(M1049:M1060)/10^6,0),Assumption!$B$2:$E$3,2,1)*MAX((AVERAGE(M1049:M1060)-250*10^6),0)</f>
        <v>230659165757.888</v>
      </c>
      <c r="O1061" s="31" t="n">
        <f aca="false">M1061+N1061</f>
        <v>41547746982588.5</v>
      </c>
      <c r="P1061" s="31" t="n">
        <f aca="false">IF(A1061=1,SA,MAX(0,SA-M1060))</f>
        <v>0</v>
      </c>
      <c r="S1061" s="2" t="n">
        <v>0</v>
      </c>
      <c r="T1061" s="2" t="n">
        <v>0</v>
      </c>
      <c r="U1061" s="2" t="n">
        <v>0</v>
      </c>
      <c r="V1061" s="33" t="n">
        <v>1</v>
      </c>
    </row>
    <row r="1062" customFormat="false" ht="15.75" hidden="false" customHeight="true" outlineLevel="0" collapsed="false">
      <c r="A1062" s="2" t="n">
        <v>1060</v>
      </c>
      <c r="B1062" s="2" t="n">
        <v>89</v>
      </c>
      <c r="C1062" s="2" t="n">
        <f aca="false">A1062-(B1062-1)*12</f>
        <v>4</v>
      </c>
      <c r="D1062" s="2" t="n">
        <f aca="false">'thong tin khach hang'!$B$4+B1062-1</f>
        <v>90</v>
      </c>
      <c r="E1062" s="31" t="n">
        <f aca="false">IF(A1062=1,0,O1061)</f>
        <v>41547746982588.5</v>
      </c>
      <c r="F1062" s="2" t="n">
        <f aca="true">TP*VLOOKUP('thong tin khach hang'!$E$10,$X$2:$Z$5,3,0)*OFFSET($S1062,0,VLOOKUP('thong tin khach hang'!$E$10,$X$2:$Z$5,2,0))</f>
        <v>0</v>
      </c>
      <c r="G1062" s="2" t="n">
        <f aca="true">EP*VLOOKUP('thong tin khach hang'!$E$10,$X$2:$Z$5,3,0)*OFFSET($S1062,0,VLOOKUP('thong tin khach hang'!$E$10,$X$2:$Z$5,2,0))</f>
        <v>0</v>
      </c>
      <c r="H1062" s="2" t="n">
        <f aca="false">F1062*HLOOKUP(B1062,Assumption!$A$10:$G$12,2,1)+G1062*HLOOKUP(B1062,Assumption!$A$10:$G$12,3,1)</f>
        <v>0</v>
      </c>
      <c r="I1062" s="2" t="n">
        <f aca="false">F1062+G1062-H1062</f>
        <v>0</v>
      </c>
      <c r="J1062" s="32" t="n">
        <f aca="false">VLOOKUP(D1062,Assumption!$O$3:$Q$103,IF('thong tin khach hang'!$B$3="Nam",2,3),0)/12*P1062</f>
        <v>0</v>
      </c>
      <c r="K1062" s="2" t="n">
        <v>20000</v>
      </c>
      <c r="L1062" s="31" t="n">
        <f aca="false">ROUND($L$1*(E1062+I1062-J1062-K1062),0)</f>
        <v>234917001846</v>
      </c>
      <c r="M1062" s="31" t="n">
        <f aca="false">E1062+I1062-J1062-K1062+L1062</f>
        <v>41782663964434.5</v>
      </c>
      <c r="N1062" s="32" t="n">
        <f aca="false">HLOOKUP(ROUND(AVERAGE(M1050:M1061)/10^6,0),Assumption!$B$2:$E$3,2,1)*MAX((AVERAGE(M1050:M1061)-250*10^6),0)</f>
        <v>233258364271.254</v>
      </c>
      <c r="O1062" s="31" t="n">
        <f aca="false">M1062+N1062</f>
        <v>42015922328705.7</v>
      </c>
      <c r="P1062" s="31" t="n">
        <f aca="false">IF(A1062=1,SA,MAX(0,SA-M1061))</f>
        <v>0</v>
      </c>
      <c r="S1062" s="2" t="n">
        <v>0</v>
      </c>
      <c r="T1062" s="2" t="n">
        <v>0</v>
      </c>
      <c r="U1062" s="2" t="n">
        <v>1</v>
      </c>
      <c r="V1062" s="33" t="n">
        <v>1</v>
      </c>
    </row>
    <row r="1063" customFormat="false" ht="15.75" hidden="false" customHeight="true" outlineLevel="0" collapsed="false">
      <c r="A1063" s="2" t="n">
        <v>1061</v>
      </c>
      <c r="B1063" s="2" t="n">
        <v>89</v>
      </c>
      <c r="C1063" s="2" t="n">
        <f aca="false">A1063-(B1063-1)*12</f>
        <v>5</v>
      </c>
      <c r="D1063" s="2" t="n">
        <f aca="false">'thong tin khach hang'!$B$4+B1063-1</f>
        <v>90</v>
      </c>
      <c r="E1063" s="31" t="n">
        <f aca="false">IF(A1063=1,0,O1062)</f>
        <v>42015922328705.7</v>
      </c>
      <c r="F1063" s="2" t="n">
        <f aca="true">TP*VLOOKUP('thong tin khach hang'!$E$10,$X$2:$Z$5,3,0)*OFFSET($S1063,0,VLOOKUP('thong tin khach hang'!$E$10,$X$2:$Z$5,2,0))</f>
        <v>0</v>
      </c>
      <c r="G1063" s="2" t="n">
        <f aca="true">EP*VLOOKUP('thong tin khach hang'!$E$10,$X$2:$Z$5,3,0)*OFFSET($S1063,0,VLOOKUP('thong tin khach hang'!$E$10,$X$2:$Z$5,2,0))</f>
        <v>0</v>
      </c>
      <c r="H1063" s="2" t="n">
        <f aca="false">F1063*HLOOKUP(B1063,Assumption!$A$10:$G$12,2,1)+G1063*HLOOKUP(B1063,Assumption!$A$10:$G$12,3,1)</f>
        <v>0</v>
      </c>
      <c r="I1063" s="2" t="n">
        <f aca="false">F1063+G1063-H1063</f>
        <v>0</v>
      </c>
      <c r="J1063" s="32" t="n">
        <f aca="false">VLOOKUP(D1063,Assumption!$O$3:$Q$103,IF('thong tin khach hang'!$B$3="Nam",2,3),0)/12*P1063</f>
        <v>0</v>
      </c>
      <c r="K1063" s="2" t="n">
        <v>20000</v>
      </c>
      <c r="L1063" s="31" t="n">
        <f aca="false">ROUND($L$1*(E1063+I1063-J1063-K1063),0)</f>
        <v>237564133319</v>
      </c>
      <c r="M1063" s="31" t="n">
        <f aca="false">E1063+I1063-J1063-K1063+L1063</f>
        <v>42253486442024.7</v>
      </c>
      <c r="N1063" s="32" t="n">
        <f aca="false">HLOOKUP(ROUND(AVERAGE(M1051:M1062)/10^6,0),Assumption!$B$2:$E$3,2,1)*MAX((AVERAGE(M1051:M1062)-250*10^6),0)</f>
        <v>235886851619.633</v>
      </c>
      <c r="O1063" s="31" t="n">
        <f aca="false">M1063+N1063</f>
        <v>42489373293644.3</v>
      </c>
      <c r="P1063" s="31" t="n">
        <f aca="false">IF(A1063=1,SA,MAX(0,SA-M1062))</f>
        <v>0</v>
      </c>
      <c r="S1063" s="2" t="n">
        <v>0</v>
      </c>
      <c r="T1063" s="2" t="n">
        <v>0</v>
      </c>
      <c r="U1063" s="2" t="n">
        <v>0</v>
      </c>
      <c r="V1063" s="33" t="n">
        <v>1</v>
      </c>
    </row>
    <row r="1064" customFormat="false" ht="15.75" hidden="false" customHeight="true" outlineLevel="0" collapsed="false">
      <c r="A1064" s="2" t="n">
        <v>1062</v>
      </c>
      <c r="B1064" s="2" t="n">
        <v>89</v>
      </c>
      <c r="C1064" s="2" t="n">
        <f aca="false">A1064-(B1064-1)*12</f>
        <v>6</v>
      </c>
      <c r="D1064" s="2" t="n">
        <f aca="false">'thong tin khach hang'!$B$4+B1064-1</f>
        <v>90</v>
      </c>
      <c r="E1064" s="31" t="n">
        <f aca="false">IF(A1064=1,0,O1063)</f>
        <v>42489373293644.3</v>
      </c>
      <c r="F1064" s="2" t="n">
        <f aca="true">TP*VLOOKUP('thong tin khach hang'!$E$10,$X$2:$Z$5,3,0)*OFFSET($S1064,0,VLOOKUP('thong tin khach hang'!$E$10,$X$2:$Z$5,2,0))</f>
        <v>0</v>
      </c>
      <c r="G1064" s="2" t="n">
        <f aca="true">EP*VLOOKUP('thong tin khach hang'!$E$10,$X$2:$Z$5,3,0)*OFFSET($S1064,0,VLOOKUP('thong tin khach hang'!$E$10,$X$2:$Z$5,2,0))</f>
        <v>0</v>
      </c>
      <c r="H1064" s="2" t="n">
        <f aca="false">F1064*HLOOKUP(B1064,Assumption!$A$10:$G$12,2,1)+G1064*HLOOKUP(B1064,Assumption!$A$10:$G$12,3,1)</f>
        <v>0</v>
      </c>
      <c r="I1064" s="2" t="n">
        <f aca="false">F1064+G1064-H1064</f>
        <v>0</v>
      </c>
      <c r="J1064" s="32" t="n">
        <f aca="false">VLOOKUP(D1064,Assumption!$O$3:$Q$103,IF('thong tin khach hang'!$B$3="Nam",2,3),0)/12*P1064</f>
        <v>0</v>
      </c>
      <c r="K1064" s="2" t="n">
        <v>20000</v>
      </c>
      <c r="L1064" s="31" t="n">
        <f aca="false">ROUND($L$1*(E1064+I1064-J1064-K1064),0)</f>
        <v>240241093909</v>
      </c>
      <c r="M1064" s="31" t="n">
        <f aca="false">E1064+I1064-J1064-K1064+L1064</f>
        <v>42729614367553.3</v>
      </c>
      <c r="N1064" s="32" t="n">
        <f aca="false">HLOOKUP(ROUND(AVERAGE(M1052:M1063)/10^6,0),Assumption!$B$2:$E$3,2,1)*MAX((AVERAGE(M1052:M1063)-250*10^6),0)</f>
        <v>238544957841.632</v>
      </c>
      <c r="O1064" s="31" t="n">
        <f aca="false">M1064+N1064</f>
        <v>42968159325395</v>
      </c>
      <c r="P1064" s="31" t="n">
        <f aca="false">IF(A1064=1,SA,MAX(0,SA-M1063))</f>
        <v>0</v>
      </c>
      <c r="S1064" s="2" t="n">
        <v>0</v>
      </c>
      <c r="T1064" s="2" t="n">
        <v>0</v>
      </c>
      <c r="U1064" s="2" t="n">
        <v>0</v>
      </c>
      <c r="V1064" s="33" t="n">
        <v>1</v>
      </c>
    </row>
    <row r="1065" customFormat="false" ht="15.75" hidden="false" customHeight="true" outlineLevel="0" collapsed="false">
      <c r="A1065" s="2" t="n">
        <v>1063</v>
      </c>
      <c r="B1065" s="2" t="n">
        <v>89</v>
      </c>
      <c r="C1065" s="2" t="n">
        <f aca="false">A1065-(B1065-1)*12</f>
        <v>7</v>
      </c>
      <c r="D1065" s="2" t="n">
        <f aca="false">'thong tin khach hang'!$B$4+B1065-1</f>
        <v>90</v>
      </c>
      <c r="E1065" s="31" t="n">
        <f aca="false">IF(A1065=1,0,O1064)</f>
        <v>42968159325395</v>
      </c>
      <c r="F1065" s="2" t="n">
        <f aca="true">TP*VLOOKUP('thong tin khach hang'!$E$10,$X$2:$Z$5,3,0)*OFFSET($S1065,0,VLOOKUP('thong tin khach hang'!$E$10,$X$2:$Z$5,2,0))</f>
        <v>0</v>
      </c>
      <c r="G1065" s="2" t="n">
        <f aca="true">EP*VLOOKUP('thong tin khach hang'!$E$10,$X$2:$Z$5,3,0)*OFFSET($S1065,0,VLOOKUP('thong tin khach hang'!$E$10,$X$2:$Z$5,2,0))</f>
        <v>0</v>
      </c>
      <c r="H1065" s="2" t="n">
        <f aca="false">F1065*HLOOKUP(B1065,Assumption!$A$10:$G$12,2,1)+G1065*HLOOKUP(B1065,Assumption!$A$10:$G$12,3,1)</f>
        <v>0</v>
      </c>
      <c r="I1065" s="2" t="n">
        <f aca="false">F1065+G1065-H1065</f>
        <v>0</v>
      </c>
      <c r="J1065" s="32" t="n">
        <f aca="false">VLOOKUP(D1065,Assumption!$O$3:$Q$103,IF('thong tin khach hang'!$B$3="Nam",2,3),0)/12*P1065</f>
        <v>0</v>
      </c>
      <c r="K1065" s="2" t="n">
        <v>20000</v>
      </c>
      <c r="L1065" s="31" t="n">
        <f aca="false">ROUND($L$1*(E1065+I1065-J1065-K1065),0)</f>
        <v>242948219742</v>
      </c>
      <c r="M1065" s="31" t="n">
        <f aca="false">E1065+I1065-J1065-K1065+L1065</f>
        <v>43211107525137</v>
      </c>
      <c r="N1065" s="32" t="n">
        <f aca="false">HLOOKUP(ROUND(AVERAGE(M1053:M1064)/10^6,0),Assumption!$B$2:$E$3,2,1)*MAX((AVERAGE(M1053:M1064)-250*10^6),0)</f>
        <v>241233016694.869</v>
      </c>
      <c r="O1065" s="31" t="n">
        <f aca="false">M1065+N1065</f>
        <v>43452340541831.8</v>
      </c>
      <c r="P1065" s="31" t="n">
        <f aca="false">IF(A1065=1,SA,MAX(0,SA-M1064))</f>
        <v>0</v>
      </c>
      <c r="S1065" s="2" t="n">
        <v>0</v>
      </c>
      <c r="T1065" s="2" t="n">
        <v>1</v>
      </c>
      <c r="U1065" s="2" t="n">
        <v>1</v>
      </c>
      <c r="V1065" s="33" t="n">
        <v>1</v>
      </c>
    </row>
    <row r="1066" customFormat="false" ht="15.75" hidden="false" customHeight="true" outlineLevel="0" collapsed="false">
      <c r="A1066" s="2" t="n">
        <v>1064</v>
      </c>
      <c r="B1066" s="2" t="n">
        <v>89</v>
      </c>
      <c r="C1066" s="2" t="n">
        <f aca="false">A1066-(B1066-1)*12</f>
        <v>8</v>
      </c>
      <c r="D1066" s="2" t="n">
        <f aca="false">'thong tin khach hang'!$B$4+B1066-1</f>
        <v>90</v>
      </c>
      <c r="E1066" s="31" t="n">
        <f aca="false">IF(A1066=1,0,O1065)</f>
        <v>43452340541831.8</v>
      </c>
      <c r="F1066" s="2" t="n">
        <f aca="true">TP*VLOOKUP('thong tin khach hang'!$E$10,$X$2:$Z$5,3,0)*OFFSET($S1066,0,VLOOKUP('thong tin khach hang'!$E$10,$X$2:$Z$5,2,0))</f>
        <v>0</v>
      </c>
      <c r="G1066" s="2" t="n">
        <f aca="true">EP*VLOOKUP('thong tin khach hang'!$E$10,$X$2:$Z$5,3,0)*OFFSET($S1066,0,VLOOKUP('thong tin khach hang'!$E$10,$X$2:$Z$5,2,0))</f>
        <v>0</v>
      </c>
      <c r="H1066" s="2" t="n">
        <f aca="false">F1066*HLOOKUP(B1066,Assumption!$A$10:$G$12,2,1)+G1066*HLOOKUP(B1066,Assumption!$A$10:$G$12,3,1)</f>
        <v>0</v>
      </c>
      <c r="I1066" s="2" t="n">
        <f aca="false">F1066+G1066-H1066</f>
        <v>0</v>
      </c>
      <c r="J1066" s="32" t="n">
        <f aca="false">VLOOKUP(D1066,Assumption!$O$3:$Q$103,IF('thong tin khach hang'!$B$3="Nam",2,3),0)/12*P1066</f>
        <v>0</v>
      </c>
      <c r="K1066" s="2" t="n">
        <v>20000</v>
      </c>
      <c r="L1066" s="31" t="n">
        <f aca="false">ROUND($L$1*(E1066+I1066-J1066-K1066),0)</f>
        <v>245685850733</v>
      </c>
      <c r="M1066" s="31" t="n">
        <f aca="false">E1066+I1066-J1066-K1066+L1066</f>
        <v>43698026372564.8</v>
      </c>
      <c r="N1066" s="32" t="n">
        <f aca="false">HLOOKUP(ROUND(AVERAGE(M1054:M1065)/10^6,0),Assumption!$B$2:$E$3,2,1)*MAX((AVERAGE(M1054:M1065)-250*10^6),0)</f>
        <v>243951365697.878</v>
      </c>
      <c r="O1066" s="31" t="n">
        <f aca="false">M1066+N1066</f>
        <v>43941977738262.7</v>
      </c>
      <c r="P1066" s="31" t="n">
        <f aca="false">IF(A1066=1,SA,MAX(0,SA-M1065))</f>
        <v>0</v>
      </c>
      <c r="S1066" s="2" t="n">
        <v>0</v>
      </c>
      <c r="T1066" s="2" t="n">
        <v>0</v>
      </c>
      <c r="U1066" s="2" t="n">
        <v>0</v>
      </c>
      <c r="V1066" s="33" t="n">
        <v>1</v>
      </c>
    </row>
    <row r="1067" customFormat="false" ht="15.75" hidden="false" customHeight="true" outlineLevel="0" collapsed="false">
      <c r="A1067" s="2" t="n">
        <v>1065</v>
      </c>
      <c r="B1067" s="2" t="n">
        <v>89</v>
      </c>
      <c r="C1067" s="2" t="n">
        <f aca="false">A1067-(B1067-1)*12</f>
        <v>9</v>
      </c>
      <c r="D1067" s="2" t="n">
        <f aca="false">'thong tin khach hang'!$B$4+B1067-1</f>
        <v>90</v>
      </c>
      <c r="E1067" s="31" t="n">
        <f aca="false">IF(A1067=1,0,O1066)</f>
        <v>43941977738262.7</v>
      </c>
      <c r="F1067" s="2" t="n">
        <f aca="true">TP*VLOOKUP('thong tin khach hang'!$E$10,$X$2:$Z$5,3,0)*OFFSET($S1067,0,VLOOKUP('thong tin khach hang'!$E$10,$X$2:$Z$5,2,0))</f>
        <v>0</v>
      </c>
      <c r="G1067" s="2" t="n">
        <f aca="true">EP*VLOOKUP('thong tin khach hang'!$E$10,$X$2:$Z$5,3,0)*OFFSET($S1067,0,VLOOKUP('thong tin khach hang'!$E$10,$X$2:$Z$5,2,0))</f>
        <v>0</v>
      </c>
      <c r="H1067" s="2" t="n">
        <f aca="false">F1067*HLOOKUP(B1067,Assumption!$A$10:$G$12,2,1)+G1067*HLOOKUP(B1067,Assumption!$A$10:$G$12,3,1)</f>
        <v>0</v>
      </c>
      <c r="I1067" s="2" t="n">
        <f aca="false">F1067+G1067-H1067</f>
        <v>0</v>
      </c>
      <c r="J1067" s="32" t="n">
        <f aca="false">VLOOKUP(D1067,Assumption!$O$3:$Q$103,IF('thong tin khach hang'!$B$3="Nam",2,3),0)/12*P1067</f>
        <v>0</v>
      </c>
      <c r="K1067" s="2" t="n">
        <v>20000</v>
      </c>
      <c r="L1067" s="31" t="n">
        <f aca="false">ROUND($L$1*(E1067+I1067-J1067-K1067),0)</f>
        <v>248454330629</v>
      </c>
      <c r="M1067" s="31" t="n">
        <f aca="false">E1067+I1067-J1067-K1067+L1067</f>
        <v>44190432048891.7</v>
      </c>
      <c r="N1067" s="32" t="n">
        <f aca="false">HLOOKUP(ROUND(AVERAGE(M1055:M1066)/10^6,0),Assumption!$B$2:$E$3,2,1)*MAX((AVERAGE(M1055:M1066)-250*10^6),0)</f>
        <v>246700346172.491</v>
      </c>
      <c r="O1067" s="31" t="n">
        <f aca="false">M1067+N1067</f>
        <v>44437132395064.2</v>
      </c>
      <c r="P1067" s="31" t="n">
        <f aca="false">IF(A1067=1,SA,MAX(0,SA-M1066))</f>
        <v>0</v>
      </c>
      <c r="S1067" s="2" t="n">
        <v>0</v>
      </c>
      <c r="T1067" s="2" t="n">
        <v>0</v>
      </c>
      <c r="U1067" s="2" t="n">
        <v>0</v>
      </c>
      <c r="V1067" s="33" t="n">
        <v>1</v>
      </c>
    </row>
    <row r="1068" customFormat="false" ht="15.75" hidden="false" customHeight="true" outlineLevel="0" collapsed="false">
      <c r="A1068" s="2" t="n">
        <v>1066</v>
      </c>
      <c r="B1068" s="2" t="n">
        <v>89</v>
      </c>
      <c r="C1068" s="2" t="n">
        <f aca="false">A1068-(B1068-1)*12</f>
        <v>10</v>
      </c>
      <c r="D1068" s="2" t="n">
        <f aca="false">'thong tin khach hang'!$B$4+B1068-1</f>
        <v>90</v>
      </c>
      <c r="E1068" s="31" t="n">
        <f aca="false">IF(A1068=1,0,O1067)</f>
        <v>44437132395064.2</v>
      </c>
      <c r="F1068" s="2" t="n">
        <f aca="true">TP*VLOOKUP('thong tin khach hang'!$E$10,$X$2:$Z$5,3,0)*OFFSET($S1068,0,VLOOKUP('thong tin khach hang'!$E$10,$X$2:$Z$5,2,0))</f>
        <v>0</v>
      </c>
      <c r="G1068" s="2" t="n">
        <f aca="true">EP*VLOOKUP('thong tin khach hang'!$E$10,$X$2:$Z$5,3,0)*OFFSET($S1068,0,VLOOKUP('thong tin khach hang'!$E$10,$X$2:$Z$5,2,0))</f>
        <v>0</v>
      </c>
      <c r="H1068" s="2" t="n">
        <f aca="false">F1068*HLOOKUP(B1068,Assumption!$A$10:$G$12,2,1)+G1068*HLOOKUP(B1068,Assumption!$A$10:$G$12,3,1)</f>
        <v>0</v>
      </c>
      <c r="I1068" s="2" t="n">
        <f aca="false">F1068+G1068-H1068</f>
        <v>0</v>
      </c>
      <c r="J1068" s="32" t="n">
        <f aca="false">VLOOKUP(D1068,Assumption!$O$3:$Q$103,IF('thong tin khach hang'!$B$3="Nam",2,3),0)/12*P1068</f>
        <v>0</v>
      </c>
      <c r="K1068" s="2" t="n">
        <v>20000</v>
      </c>
      <c r="L1068" s="31" t="n">
        <f aca="false">ROUND($L$1*(E1068+I1068-J1068-K1068),0)</f>
        <v>251254007048</v>
      </c>
      <c r="M1068" s="31" t="n">
        <f aca="false">E1068+I1068-J1068-K1068+L1068</f>
        <v>44688386382112.2</v>
      </c>
      <c r="N1068" s="32" t="n">
        <f aca="false">HLOOKUP(ROUND(AVERAGE(M1056:M1067)/10^6,0),Assumption!$B$2:$E$3,2,1)*MAX((AVERAGE(M1056:M1067)-250*10^6),0)</f>
        <v>249480303286.696</v>
      </c>
      <c r="O1068" s="31" t="n">
        <f aca="false">M1068+N1068</f>
        <v>44937866685398.9</v>
      </c>
      <c r="P1068" s="31" t="n">
        <f aca="false">IF(A1068=1,SA,MAX(0,SA-M1067))</f>
        <v>0</v>
      </c>
      <c r="S1068" s="2" t="n">
        <v>0</v>
      </c>
      <c r="T1068" s="2" t="n">
        <v>0</v>
      </c>
      <c r="U1068" s="2" t="n">
        <v>1</v>
      </c>
      <c r="V1068" s="33" t="n">
        <v>1</v>
      </c>
    </row>
    <row r="1069" customFormat="false" ht="15.75" hidden="false" customHeight="true" outlineLevel="0" collapsed="false">
      <c r="A1069" s="2" t="n">
        <v>1067</v>
      </c>
      <c r="B1069" s="2" t="n">
        <v>89</v>
      </c>
      <c r="C1069" s="2" t="n">
        <f aca="false">A1069-(B1069-1)*12</f>
        <v>11</v>
      </c>
      <c r="D1069" s="2" t="n">
        <f aca="false">'thong tin khach hang'!$B$4+B1069-1</f>
        <v>90</v>
      </c>
      <c r="E1069" s="31" t="n">
        <f aca="false">IF(A1069=1,0,O1068)</f>
        <v>44937866685398.9</v>
      </c>
      <c r="F1069" s="2" t="n">
        <f aca="true">TP*VLOOKUP('thong tin khach hang'!$E$10,$X$2:$Z$5,3,0)*OFFSET($S1069,0,VLOOKUP('thong tin khach hang'!$E$10,$X$2:$Z$5,2,0))</f>
        <v>0</v>
      </c>
      <c r="G1069" s="2" t="n">
        <f aca="true">EP*VLOOKUP('thong tin khach hang'!$E$10,$X$2:$Z$5,3,0)*OFFSET($S1069,0,VLOOKUP('thong tin khach hang'!$E$10,$X$2:$Z$5,2,0))</f>
        <v>0</v>
      </c>
      <c r="H1069" s="2" t="n">
        <f aca="false">F1069*HLOOKUP(B1069,Assumption!$A$10:$G$12,2,1)+G1069*HLOOKUP(B1069,Assumption!$A$10:$G$12,3,1)</f>
        <v>0</v>
      </c>
      <c r="I1069" s="2" t="n">
        <f aca="false">F1069+G1069-H1069</f>
        <v>0</v>
      </c>
      <c r="J1069" s="32" t="n">
        <f aca="false">VLOOKUP(D1069,Assumption!$O$3:$Q$103,IF('thong tin khach hang'!$B$3="Nam",2,3),0)/12*P1069</f>
        <v>0</v>
      </c>
      <c r="K1069" s="2" t="n">
        <v>20000</v>
      </c>
      <c r="L1069" s="31" t="n">
        <f aca="false">ROUND($L$1*(E1069+I1069-J1069-K1069),0)</f>
        <v>254085231526</v>
      </c>
      <c r="M1069" s="31" t="n">
        <f aca="false">E1069+I1069-J1069-K1069+L1069</f>
        <v>45191951896924.9</v>
      </c>
      <c r="N1069" s="32" t="n">
        <f aca="false">HLOOKUP(ROUND(AVERAGE(M1057:M1068)/10^6,0),Assumption!$B$2:$E$3,2,1)*MAX((AVERAGE(M1057:M1068)-250*10^6),0)</f>
        <v>252291586097.974</v>
      </c>
      <c r="O1069" s="31" t="n">
        <f aca="false">M1069+N1069</f>
        <v>45444243483022.9</v>
      </c>
      <c r="P1069" s="31" t="n">
        <f aca="false">IF(A1069=1,SA,MAX(0,SA-M1068))</f>
        <v>0</v>
      </c>
      <c r="S1069" s="2" t="n">
        <v>0</v>
      </c>
      <c r="T1069" s="2" t="n">
        <v>0</v>
      </c>
      <c r="U1069" s="2" t="n">
        <v>0</v>
      </c>
      <c r="V1069" s="33" t="n">
        <v>1</v>
      </c>
    </row>
    <row r="1070" customFormat="false" ht="15.75" hidden="false" customHeight="true" outlineLevel="0" collapsed="false">
      <c r="A1070" s="2" t="n">
        <v>1068</v>
      </c>
      <c r="B1070" s="2" t="n">
        <v>89</v>
      </c>
      <c r="C1070" s="2" t="n">
        <f aca="false">A1070-(B1070-1)*12</f>
        <v>12</v>
      </c>
      <c r="D1070" s="2" t="n">
        <f aca="false">'thong tin khach hang'!$B$4+B1070-1</f>
        <v>90</v>
      </c>
      <c r="E1070" s="31" t="n">
        <f aca="false">IF(A1070=1,0,O1069)</f>
        <v>45444243483022.9</v>
      </c>
      <c r="F1070" s="2" t="n">
        <f aca="true">TP*VLOOKUP('thong tin khach hang'!$E$10,$X$2:$Z$5,3,0)*OFFSET($S1070,0,VLOOKUP('thong tin khach hang'!$E$10,$X$2:$Z$5,2,0))</f>
        <v>0</v>
      </c>
      <c r="G1070" s="2" t="n">
        <f aca="true">EP*VLOOKUP('thong tin khach hang'!$E$10,$X$2:$Z$5,3,0)*OFFSET($S1070,0,VLOOKUP('thong tin khach hang'!$E$10,$X$2:$Z$5,2,0))</f>
        <v>0</v>
      </c>
      <c r="H1070" s="2" t="n">
        <f aca="false">F1070*HLOOKUP(B1070,Assumption!$A$10:$G$12,2,1)+G1070*HLOOKUP(B1070,Assumption!$A$10:$G$12,3,1)</f>
        <v>0</v>
      </c>
      <c r="I1070" s="2" t="n">
        <f aca="false">F1070+G1070-H1070</f>
        <v>0</v>
      </c>
      <c r="J1070" s="32" t="n">
        <f aca="false">VLOOKUP(D1070,Assumption!$O$3:$Q$103,IF('thong tin khach hang'!$B$3="Nam",2,3),0)/12*P1070</f>
        <v>0</v>
      </c>
      <c r="K1070" s="2" t="n">
        <v>20000</v>
      </c>
      <c r="L1070" s="31" t="n">
        <f aca="false">ROUND($L$1*(E1070+I1070-J1070-K1070),0)</f>
        <v>256948359561</v>
      </c>
      <c r="M1070" s="31" t="n">
        <f aca="false">E1070+I1070-J1070-K1070+L1070</f>
        <v>45701191822583.9</v>
      </c>
      <c r="N1070" s="32" t="n">
        <f aca="false">HLOOKUP(ROUND(AVERAGE(M1058:M1069)/10^6,0),Assumption!$B$2:$E$3,2,1)*MAX((AVERAGE(M1058:M1069)-250*10^6),0)</f>
        <v>255134547597.129</v>
      </c>
      <c r="O1070" s="31" t="n">
        <f aca="false">M1070+N1070</f>
        <v>45956326370181</v>
      </c>
      <c r="P1070" s="31" t="n">
        <f aca="false">IF(A1070=1,SA,MAX(0,SA-M1069))</f>
        <v>0</v>
      </c>
      <c r="S1070" s="2" t="n">
        <v>0</v>
      </c>
      <c r="T1070" s="2" t="n">
        <v>0</v>
      </c>
      <c r="U1070" s="2" t="n">
        <v>0</v>
      </c>
      <c r="V1070" s="33" t="n">
        <v>1</v>
      </c>
    </row>
    <row r="1071" customFormat="false" ht="15.75" hidden="false" customHeight="true" outlineLevel="0" collapsed="false">
      <c r="A1071" s="2" t="n">
        <v>1069</v>
      </c>
      <c r="B1071" s="2" t="n">
        <v>90</v>
      </c>
      <c r="C1071" s="2" t="n">
        <f aca="false">A1071-(B1071-1)*12</f>
        <v>1</v>
      </c>
      <c r="D1071" s="2" t="n">
        <f aca="false">'thong tin khach hang'!$B$4+B1071-1</f>
        <v>91</v>
      </c>
      <c r="E1071" s="31" t="n">
        <f aca="false">IF(A1071=1,0,O1070)</f>
        <v>45956326370181</v>
      </c>
      <c r="F1071" s="2" t="n">
        <f aca="true">TP*VLOOKUP('thong tin khach hang'!$E$10,$X$2:$Z$5,3,0)*OFFSET($S1071,0,VLOOKUP('thong tin khach hang'!$E$10,$X$2:$Z$5,2,0))</f>
        <v>30000000</v>
      </c>
      <c r="G1071" s="2" t="n">
        <f aca="true">EP*VLOOKUP('thong tin khach hang'!$E$10,$X$2:$Z$5,3,0)*OFFSET($S1071,0,VLOOKUP('thong tin khach hang'!$E$10,$X$2:$Z$5,2,0))</f>
        <v>30000000</v>
      </c>
      <c r="H1071" s="2" t="n">
        <f aca="false">F1071*HLOOKUP(B1071,Assumption!$A$10:$G$12,2,1)+G1071*HLOOKUP(B1071,Assumption!$A$10:$G$12,3,1)</f>
        <v>1500000</v>
      </c>
      <c r="I1071" s="2" t="n">
        <f aca="false">F1071+G1071-H1071</f>
        <v>58500000</v>
      </c>
      <c r="J1071" s="32" t="n">
        <f aca="false">VLOOKUP(D1071,Assumption!$O$3:$Q$103,IF('thong tin khach hang'!$B$3="Nam",2,3),0)/12*P1071</f>
        <v>0</v>
      </c>
      <c r="K1071" s="2" t="n">
        <v>20000</v>
      </c>
      <c r="L1071" s="31" t="n">
        <f aca="false">ROUND($L$1*(E1071+I1071-J1071-K1071),0)</f>
        <v>259844081422</v>
      </c>
      <c r="M1071" s="31" t="n">
        <f aca="false">E1071+I1071-J1071-K1071+L1071</f>
        <v>46216228931603</v>
      </c>
      <c r="N1071" s="32" t="n">
        <f aca="false">HLOOKUP(ROUND(AVERAGE(M1059:M1070)/10^6,0),Assumption!$B$2:$E$3,2,1)*MAX((AVERAGE(M1059:M1070)-250*10^6),0)</f>
        <v>258009544752.61</v>
      </c>
      <c r="O1071" s="31" t="n">
        <f aca="false">M1071+N1071</f>
        <v>46474238476355.6</v>
      </c>
      <c r="P1071" s="31" t="n">
        <f aca="false">IF(A1071=1,SA,MAX(0,SA-M1070))</f>
        <v>0</v>
      </c>
      <c r="S1071" s="2" t="n">
        <v>1</v>
      </c>
      <c r="T1071" s="2" t="n">
        <v>1</v>
      </c>
      <c r="U1071" s="2" t="n">
        <v>1</v>
      </c>
      <c r="V1071" s="33" t="n">
        <v>1</v>
      </c>
    </row>
    <row r="1072" customFormat="false" ht="15.75" hidden="false" customHeight="true" outlineLevel="0" collapsed="false">
      <c r="A1072" s="2" t="n">
        <v>1070</v>
      </c>
      <c r="B1072" s="2" t="n">
        <v>90</v>
      </c>
      <c r="C1072" s="2" t="n">
        <f aca="false">A1072-(B1072-1)*12</f>
        <v>2</v>
      </c>
      <c r="D1072" s="2" t="n">
        <f aca="false">'thong tin khach hang'!$B$4+B1072-1</f>
        <v>91</v>
      </c>
      <c r="E1072" s="31" t="n">
        <f aca="false">IF(A1072=1,0,O1071)</f>
        <v>46474238476355.6</v>
      </c>
      <c r="F1072" s="2" t="n">
        <f aca="true">TP*VLOOKUP('thong tin khach hang'!$E$10,$X$2:$Z$5,3,0)*OFFSET($S1072,0,VLOOKUP('thong tin khach hang'!$E$10,$X$2:$Z$5,2,0))</f>
        <v>0</v>
      </c>
      <c r="G1072" s="2" t="n">
        <f aca="true">EP*VLOOKUP('thong tin khach hang'!$E$10,$X$2:$Z$5,3,0)*OFFSET($S1072,0,VLOOKUP('thong tin khach hang'!$E$10,$X$2:$Z$5,2,0))</f>
        <v>0</v>
      </c>
      <c r="H1072" s="2" t="n">
        <f aca="false">F1072*HLOOKUP(B1072,Assumption!$A$10:$G$12,2,1)+G1072*HLOOKUP(B1072,Assumption!$A$10:$G$12,3,1)</f>
        <v>0</v>
      </c>
      <c r="I1072" s="2" t="n">
        <f aca="false">F1072+G1072-H1072</f>
        <v>0</v>
      </c>
      <c r="J1072" s="32" t="n">
        <f aca="false">VLOOKUP(D1072,Assumption!$O$3:$Q$103,IF('thong tin khach hang'!$B$3="Nam",2,3),0)/12*P1072</f>
        <v>0</v>
      </c>
      <c r="K1072" s="2" t="n">
        <v>20000</v>
      </c>
      <c r="L1072" s="31" t="n">
        <f aca="false">ROUND($L$1*(E1072+I1072-J1072-K1072),0)</f>
        <v>262772101001</v>
      </c>
      <c r="M1072" s="31" t="n">
        <f aca="false">E1072+I1072-J1072-K1072+L1072</f>
        <v>46737010557356.6</v>
      </c>
      <c r="N1072" s="32" t="n">
        <f aca="false">HLOOKUP(ROUND(AVERAGE(M1060:M1071)/10^6,0),Assumption!$B$2:$E$3,2,1)*MAX((AVERAGE(M1060:M1071)-250*10^6),0)</f>
        <v>260916938555.333</v>
      </c>
      <c r="O1072" s="31" t="n">
        <f aca="false">M1072+N1072</f>
        <v>46997927495912</v>
      </c>
      <c r="P1072" s="31" t="n">
        <f aca="false">IF(A1072=1,SA,MAX(0,SA-M1071))</f>
        <v>0</v>
      </c>
      <c r="S1072" s="2" t="n">
        <v>0</v>
      </c>
      <c r="T1072" s="2" t="n">
        <v>0</v>
      </c>
      <c r="U1072" s="2" t="n">
        <v>0</v>
      </c>
      <c r="V1072" s="33" t="n">
        <v>1</v>
      </c>
    </row>
    <row r="1073" customFormat="false" ht="15.75" hidden="false" customHeight="true" outlineLevel="0" collapsed="false">
      <c r="A1073" s="2" t="n">
        <v>1071</v>
      </c>
      <c r="B1073" s="2" t="n">
        <v>90</v>
      </c>
      <c r="C1073" s="2" t="n">
        <f aca="false">A1073-(B1073-1)*12</f>
        <v>3</v>
      </c>
      <c r="D1073" s="2" t="n">
        <f aca="false">'thong tin khach hang'!$B$4+B1073-1</f>
        <v>91</v>
      </c>
      <c r="E1073" s="31" t="n">
        <f aca="false">IF(A1073=1,0,O1072)</f>
        <v>46997927495912</v>
      </c>
      <c r="F1073" s="2" t="n">
        <f aca="true">TP*VLOOKUP('thong tin khach hang'!$E$10,$X$2:$Z$5,3,0)*OFFSET($S1073,0,VLOOKUP('thong tin khach hang'!$E$10,$X$2:$Z$5,2,0))</f>
        <v>0</v>
      </c>
      <c r="G1073" s="2" t="n">
        <f aca="true">EP*VLOOKUP('thong tin khach hang'!$E$10,$X$2:$Z$5,3,0)*OFFSET($S1073,0,VLOOKUP('thong tin khach hang'!$E$10,$X$2:$Z$5,2,0))</f>
        <v>0</v>
      </c>
      <c r="H1073" s="2" t="n">
        <f aca="false">F1073*HLOOKUP(B1073,Assumption!$A$10:$G$12,2,1)+G1073*HLOOKUP(B1073,Assumption!$A$10:$G$12,3,1)</f>
        <v>0</v>
      </c>
      <c r="I1073" s="2" t="n">
        <f aca="false">F1073+G1073-H1073</f>
        <v>0</v>
      </c>
      <c r="J1073" s="32" t="n">
        <f aca="false">VLOOKUP(D1073,Assumption!$O$3:$Q$103,IF('thong tin khach hang'!$B$3="Nam",2,3),0)/12*P1073</f>
        <v>0</v>
      </c>
      <c r="K1073" s="2" t="n">
        <v>20000</v>
      </c>
      <c r="L1073" s="31" t="n">
        <f aca="false">ROUND($L$1*(E1073+I1073-J1073-K1073),0)</f>
        <v>265733114856</v>
      </c>
      <c r="M1073" s="31" t="n">
        <f aca="false">E1073+I1073-J1073-K1073+L1073</f>
        <v>47263660590767.9</v>
      </c>
      <c r="N1073" s="32" t="n">
        <f aca="false">HLOOKUP(ROUND(AVERAGE(M1061:M1072)/10^6,0),Assumption!$B$2:$E$3,2,1)*MAX((AVERAGE(M1061:M1072)-250*10^6),0)</f>
        <v>263857094064.009</v>
      </c>
      <c r="O1073" s="31" t="n">
        <f aca="false">M1073+N1073</f>
        <v>47527517684832</v>
      </c>
      <c r="P1073" s="31" t="n">
        <f aca="false">IF(A1073=1,SA,MAX(0,SA-M1072))</f>
        <v>0</v>
      </c>
      <c r="S1073" s="2" t="n">
        <v>0</v>
      </c>
      <c r="T1073" s="2" t="n">
        <v>0</v>
      </c>
      <c r="U1073" s="2" t="n">
        <v>0</v>
      </c>
      <c r="V1073" s="33" t="n">
        <v>1</v>
      </c>
    </row>
    <row r="1074" customFormat="false" ht="15.75" hidden="false" customHeight="true" outlineLevel="0" collapsed="false">
      <c r="A1074" s="2" t="n">
        <v>1072</v>
      </c>
      <c r="B1074" s="2" t="n">
        <v>90</v>
      </c>
      <c r="C1074" s="2" t="n">
        <f aca="false">A1074-(B1074-1)*12</f>
        <v>4</v>
      </c>
      <c r="D1074" s="2" t="n">
        <f aca="false">'thong tin khach hang'!$B$4+B1074-1</f>
        <v>91</v>
      </c>
      <c r="E1074" s="31" t="n">
        <f aca="false">IF(A1074=1,0,O1073)</f>
        <v>47527517684832</v>
      </c>
      <c r="F1074" s="2" t="n">
        <f aca="true">TP*VLOOKUP('thong tin khach hang'!$E$10,$X$2:$Z$5,3,0)*OFFSET($S1074,0,VLOOKUP('thong tin khach hang'!$E$10,$X$2:$Z$5,2,0))</f>
        <v>0</v>
      </c>
      <c r="G1074" s="2" t="n">
        <f aca="true">EP*VLOOKUP('thong tin khach hang'!$E$10,$X$2:$Z$5,3,0)*OFFSET($S1074,0,VLOOKUP('thong tin khach hang'!$E$10,$X$2:$Z$5,2,0))</f>
        <v>0</v>
      </c>
      <c r="H1074" s="2" t="n">
        <f aca="false">F1074*HLOOKUP(B1074,Assumption!$A$10:$G$12,2,1)+G1074*HLOOKUP(B1074,Assumption!$A$10:$G$12,3,1)</f>
        <v>0</v>
      </c>
      <c r="I1074" s="2" t="n">
        <f aca="false">F1074+G1074-H1074</f>
        <v>0</v>
      </c>
      <c r="J1074" s="32" t="n">
        <f aca="false">VLOOKUP(D1074,Assumption!$O$3:$Q$103,IF('thong tin khach hang'!$B$3="Nam",2,3),0)/12*P1074</f>
        <v>0</v>
      </c>
      <c r="K1074" s="2" t="n">
        <v>20000</v>
      </c>
      <c r="L1074" s="31" t="n">
        <f aca="false">ROUND($L$1*(E1074+I1074-J1074-K1074),0)</f>
        <v>268727494779</v>
      </c>
      <c r="M1074" s="31" t="n">
        <f aca="false">E1074+I1074-J1074-K1074+L1074</f>
        <v>47796245159611</v>
      </c>
      <c r="N1074" s="32" t="n">
        <f aca="false">HLOOKUP(ROUND(AVERAGE(M1062:M1073)/10^6,0),Assumption!$B$2:$E$3,2,1)*MAX((AVERAGE(M1062:M1073)-250*10^6),0)</f>
        <v>266830380450.977</v>
      </c>
      <c r="O1074" s="31" t="n">
        <f aca="false">M1074+N1074</f>
        <v>48063075540061.9</v>
      </c>
      <c r="P1074" s="31" t="n">
        <f aca="false">IF(A1074=1,SA,MAX(0,SA-M1073))</f>
        <v>0</v>
      </c>
      <c r="S1074" s="2" t="n">
        <v>0</v>
      </c>
      <c r="T1074" s="2" t="n">
        <v>0</v>
      </c>
      <c r="U1074" s="2" t="n">
        <v>1</v>
      </c>
      <c r="V1074" s="33" t="n">
        <v>1</v>
      </c>
    </row>
    <row r="1075" customFormat="false" ht="15.75" hidden="false" customHeight="true" outlineLevel="0" collapsed="false">
      <c r="A1075" s="2" t="n">
        <v>1073</v>
      </c>
      <c r="B1075" s="2" t="n">
        <v>90</v>
      </c>
      <c r="C1075" s="2" t="n">
        <f aca="false">A1075-(B1075-1)*12</f>
        <v>5</v>
      </c>
      <c r="D1075" s="2" t="n">
        <f aca="false">'thong tin khach hang'!$B$4+B1075-1</f>
        <v>91</v>
      </c>
      <c r="E1075" s="31" t="n">
        <f aca="false">IF(A1075=1,0,O1074)</f>
        <v>48063075540061.9</v>
      </c>
      <c r="F1075" s="2" t="n">
        <f aca="true">TP*VLOOKUP('thong tin khach hang'!$E$10,$X$2:$Z$5,3,0)*OFFSET($S1075,0,VLOOKUP('thong tin khach hang'!$E$10,$X$2:$Z$5,2,0))</f>
        <v>0</v>
      </c>
      <c r="G1075" s="2" t="n">
        <f aca="true">EP*VLOOKUP('thong tin khach hang'!$E$10,$X$2:$Z$5,3,0)*OFFSET($S1075,0,VLOOKUP('thong tin khach hang'!$E$10,$X$2:$Z$5,2,0))</f>
        <v>0</v>
      </c>
      <c r="H1075" s="2" t="n">
        <f aca="false">F1075*HLOOKUP(B1075,Assumption!$A$10:$G$12,2,1)+G1075*HLOOKUP(B1075,Assumption!$A$10:$G$12,3,1)</f>
        <v>0</v>
      </c>
      <c r="I1075" s="2" t="n">
        <f aca="false">F1075+G1075-H1075</f>
        <v>0</v>
      </c>
      <c r="J1075" s="32" t="n">
        <f aca="false">VLOOKUP(D1075,Assumption!$O$3:$Q$103,IF('thong tin khach hang'!$B$3="Nam",2,3),0)/12*P1075</f>
        <v>0</v>
      </c>
      <c r="K1075" s="2" t="n">
        <v>20000</v>
      </c>
      <c r="L1075" s="31" t="n">
        <f aca="false">ROUND($L$1*(E1075+I1075-J1075-K1075),0)</f>
        <v>271755616756</v>
      </c>
      <c r="M1075" s="31" t="n">
        <f aca="false">E1075+I1075-J1075-K1075+L1075</f>
        <v>48334831136817.9</v>
      </c>
      <c r="N1075" s="32" t="n">
        <f aca="false">HLOOKUP(ROUND(AVERAGE(M1063:M1074)/10^6,0),Assumption!$B$2:$E$3,2,1)*MAX((AVERAGE(M1063:M1074)-250*10^6),0)</f>
        <v>269837171048.565</v>
      </c>
      <c r="O1075" s="31" t="n">
        <f aca="false">M1075+N1075</f>
        <v>48604668307866.5</v>
      </c>
      <c r="P1075" s="31" t="n">
        <f aca="false">IF(A1075=1,SA,MAX(0,SA-M1074))</f>
        <v>0</v>
      </c>
      <c r="S1075" s="2" t="n">
        <v>0</v>
      </c>
      <c r="T1075" s="2" t="n">
        <v>0</v>
      </c>
      <c r="U1075" s="2" t="n">
        <v>0</v>
      </c>
      <c r="V1075" s="33" t="n">
        <v>1</v>
      </c>
    </row>
    <row r="1076" customFormat="false" ht="15.75" hidden="false" customHeight="true" outlineLevel="0" collapsed="false">
      <c r="A1076" s="2" t="n">
        <v>1074</v>
      </c>
      <c r="B1076" s="2" t="n">
        <v>90</v>
      </c>
      <c r="C1076" s="2" t="n">
        <f aca="false">A1076-(B1076-1)*12</f>
        <v>6</v>
      </c>
      <c r="D1076" s="2" t="n">
        <f aca="false">'thong tin khach hang'!$B$4+B1076-1</f>
        <v>91</v>
      </c>
      <c r="E1076" s="31" t="n">
        <f aca="false">IF(A1076=1,0,O1075)</f>
        <v>48604668307866.5</v>
      </c>
      <c r="F1076" s="2" t="n">
        <f aca="true">TP*VLOOKUP('thong tin khach hang'!$E$10,$X$2:$Z$5,3,0)*OFFSET($S1076,0,VLOOKUP('thong tin khach hang'!$E$10,$X$2:$Z$5,2,0))</f>
        <v>0</v>
      </c>
      <c r="G1076" s="2" t="n">
        <f aca="true">EP*VLOOKUP('thong tin khach hang'!$E$10,$X$2:$Z$5,3,0)*OFFSET($S1076,0,VLOOKUP('thong tin khach hang'!$E$10,$X$2:$Z$5,2,0))</f>
        <v>0</v>
      </c>
      <c r="H1076" s="2" t="n">
        <f aca="false">F1076*HLOOKUP(B1076,Assumption!$A$10:$G$12,2,1)+G1076*HLOOKUP(B1076,Assumption!$A$10:$G$12,3,1)</f>
        <v>0</v>
      </c>
      <c r="I1076" s="2" t="n">
        <f aca="false">F1076+G1076-H1076</f>
        <v>0</v>
      </c>
      <c r="J1076" s="32" t="n">
        <f aca="false">VLOOKUP(D1076,Assumption!$O$3:$Q$103,IF('thong tin khach hang'!$B$3="Nam",2,3),0)/12*P1076</f>
        <v>0</v>
      </c>
      <c r="K1076" s="2" t="n">
        <v>20000</v>
      </c>
      <c r="L1076" s="31" t="n">
        <f aca="false">ROUND($L$1*(E1076+I1076-J1076-K1076),0)</f>
        <v>274817861006</v>
      </c>
      <c r="M1076" s="31" t="n">
        <f aca="false">E1076+I1076-J1076-K1076+L1076</f>
        <v>48879486148872.5</v>
      </c>
      <c r="N1076" s="32" t="n">
        <f aca="false">HLOOKUP(ROUND(AVERAGE(M1064:M1075)/10^6,0),Assumption!$B$2:$E$3,2,1)*MAX((AVERAGE(M1064:M1075)-250*10^6),0)</f>
        <v>272877843395.962</v>
      </c>
      <c r="O1076" s="31" t="n">
        <f aca="false">M1076+N1076</f>
        <v>49152363992268.5</v>
      </c>
      <c r="P1076" s="31" t="n">
        <f aca="false">IF(A1076=1,SA,MAX(0,SA-M1075))</f>
        <v>0</v>
      </c>
      <c r="S1076" s="2" t="n">
        <v>0</v>
      </c>
      <c r="T1076" s="2" t="n">
        <v>0</v>
      </c>
      <c r="U1076" s="2" t="n">
        <v>0</v>
      </c>
      <c r="V1076" s="33" t="n">
        <v>1</v>
      </c>
    </row>
    <row r="1077" customFormat="false" ht="15.75" hidden="false" customHeight="true" outlineLevel="0" collapsed="false">
      <c r="A1077" s="2" t="n">
        <v>1075</v>
      </c>
      <c r="B1077" s="2" t="n">
        <v>90</v>
      </c>
      <c r="C1077" s="2" t="n">
        <f aca="false">A1077-(B1077-1)*12</f>
        <v>7</v>
      </c>
      <c r="D1077" s="2" t="n">
        <f aca="false">'thong tin khach hang'!$B$4+B1077-1</f>
        <v>91</v>
      </c>
      <c r="E1077" s="31" t="n">
        <f aca="false">IF(A1077=1,0,O1076)</f>
        <v>49152363992268.5</v>
      </c>
      <c r="F1077" s="2" t="n">
        <f aca="true">TP*VLOOKUP('thong tin khach hang'!$E$10,$X$2:$Z$5,3,0)*OFFSET($S1077,0,VLOOKUP('thong tin khach hang'!$E$10,$X$2:$Z$5,2,0))</f>
        <v>0</v>
      </c>
      <c r="G1077" s="2" t="n">
        <f aca="true">EP*VLOOKUP('thong tin khach hang'!$E$10,$X$2:$Z$5,3,0)*OFFSET($S1077,0,VLOOKUP('thong tin khach hang'!$E$10,$X$2:$Z$5,2,0))</f>
        <v>0</v>
      </c>
      <c r="H1077" s="2" t="n">
        <f aca="false">F1077*HLOOKUP(B1077,Assumption!$A$10:$G$12,2,1)+G1077*HLOOKUP(B1077,Assumption!$A$10:$G$12,3,1)</f>
        <v>0</v>
      </c>
      <c r="I1077" s="2" t="n">
        <f aca="false">F1077+G1077-H1077</f>
        <v>0</v>
      </c>
      <c r="J1077" s="32" t="n">
        <f aca="false">VLOOKUP(D1077,Assumption!$O$3:$Q$103,IF('thong tin khach hang'!$B$3="Nam",2,3),0)/12*P1077</f>
        <v>0</v>
      </c>
      <c r="K1077" s="2" t="n">
        <v>20000</v>
      </c>
      <c r="L1077" s="31" t="n">
        <f aca="false">ROUND($L$1*(E1077+I1077-J1077-K1077),0)</f>
        <v>277914612034</v>
      </c>
      <c r="M1077" s="31" t="n">
        <f aca="false">E1077+I1077-J1077-K1077+L1077</f>
        <v>49430278584302.5</v>
      </c>
      <c r="N1077" s="32" t="n">
        <f aca="false">HLOOKUP(ROUND(AVERAGE(M1065:M1076)/10^6,0),Assumption!$B$2:$E$3,2,1)*MAX((AVERAGE(M1065:M1076)-250*10^6),0)</f>
        <v>275952779286.622</v>
      </c>
      <c r="O1077" s="31" t="n">
        <f aca="false">M1077+N1077</f>
        <v>49706231363589.1</v>
      </c>
      <c r="P1077" s="31" t="n">
        <f aca="false">IF(A1077=1,SA,MAX(0,SA-M1076))</f>
        <v>0</v>
      </c>
      <c r="S1077" s="2" t="n">
        <v>0</v>
      </c>
      <c r="T1077" s="2" t="n">
        <v>1</v>
      </c>
      <c r="U1077" s="2" t="n">
        <v>1</v>
      </c>
      <c r="V1077" s="33" t="n">
        <v>1</v>
      </c>
    </row>
    <row r="1078" customFormat="false" ht="15.75" hidden="false" customHeight="true" outlineLevel="0" collapsed="false">
      <c r="A1078" s="2" t="n">
        <v>1076</v>
      </c>
      <c r="B1078" s="2" t="n">
        <v>90</v>
      </c>
      <c r="C1078" s="2" t="n">
        <f aca="false">A1078-(B1078-1)*12</f>
        <v>8</v>
      </c>
      <c r="D1078" s="2" t="n">
        <f aca="false">'thong tin khach hang'!$B$4+B1078-1</f>
        <v>91</v>
      </c>
      <c r="E1078" s="31" t="n">
        <f aca="false">IF(A1078=1,0,O1077)</f>
        <v>49706231363589.1</v>
      </c>
      <c r="F1078" s="2" t="n">
        <f aca="true">TP*VLOOKUP('thong tin khach hang'!$E$10,$X$2:$Z$5,3,0)*OFFSET($S1078,0,VLOOKUP('thong tin khach hang'!$E$10,$X$2:$Z$5,2,0))</f>
        <v>0</v>
      </c>
      <c r="G1078" s="2" t="n">
        <f aca="true">EP*VLOOKUP('thong tin khach hang'!$E$10,$X$2:$Z$5,3,0)*OFFSET($S1078,0,VLOOKUP('thong tin khach hang'!$E$10,$X$2:$Z$5,2,0))</f>
        <v>0</v>
      </c>
      <c r="H1078" s="2" t="n">
        <f aca="false">F1078*HLOOKUP(B1078,Assumption!$A$10:$G$12,2,1)+G1078*HLOOKUP(B1078,Assumption!$A$10:$G$12,3,1)</f>
        <v>0</v>
      </c>
      <c r="I1078" s="2" t="n">
        <f aca="false">F1078+G1078-H1078</f>
        <v>0</v>
      </c>
      <c r="J1078" s="32" t="n">
        <f aca="false">VLOOKUP(D1078,Assumption!$O$3:$Q$103,IF('thong tin khach hang'!$B$3="Nam",2,3),0)/12*P1078</f>
        <v>0</v>
      </c>
      <c r="K1078" s="2" t="n">
        <v>20000</v>
      </c>
      <c r="L1078" s="31" t="n">
        <f aca="false">ROUND($L$1*(E1078+I1078-J1078-K1078),0)</f>
        <v>281046258677</v>
      </c>
      <c r="M1078" s="31" t="n">
        <f aca="false">E1078+I1078-J1078-K1078+L1078</f>
        <v>49987277602266.1</v>
      </c>
      <c r="N1078" s="32" t="n">
        <f aca="false">HLOOKUP(ROUND(AVERAGE(M1066:M1077)/10^6,0),Assumption!$B$2:$E$3,2,1)*MAX((AVERAGE(M1066:M1077)-250*10^6),0)</f>
        <v>279062364816.204</v>
      </c>
      <c r="O1078" s="31" t="n">
        <f aca="false">M1078+N1078</f>
        <v>50266339967082.3</v>
      </c>
      <c r="P1078" s="31" t="n">
        <f aca="false">IF(A1078=1,SA,MAX(0,SA-M1077))</f>
        <v>0</v>
      </c>
      <c r="S1078" s="2" t="n">
        <v>0</v>
      </c>
      <c r="T1078" s="2" t="n">
        <v>0</v>
      </c>
      <c r="U1078" s="2" t="n">
        <v>0</v>
      </c>
      <c r="V1078" s="33" t="n">
        <v>1</v>
      </c>
    </row>
    <row r="1079" customFormat="false" ht="15.75" hidden="false" customHeight="true" outlineLevel="0" collapsed="false">
      <c r="A1079" s="2" t="n">
        <v>1077</v>
      </c>
      <c r="B1079" s="2" t="n">
        <v>90</v>
      </c>
      <c r="C1079" s="2" t="n">
        <f aca="false">A1079-(B1079-1)*12</f>
        <v>9</v>
      </c>
      <c r="D1079" s="2" t="n">
        <f aca="false">'thong tin khach hang'!$B$4+B1079-1</f>
        <v>91</v>
      </c>
      <c r="E1079" s="31" t="n">
        <f aca="false">IF(A1079=1,0,O1078)</f>
        <v>50266339967082.3</v>
      </c>
      <c r="F1079" s="2" t="n">
        <f aca="true">TP*VLOOKUP('thong tin khach hang'!$E$10,$X$2:$Z$5,3,0)*OFFSET($S1079,0,VLOOKUP('thong tin khach hang'!$E$10,$X$2:$Z$5,2,0))</f>
        <v>0</v>
      </c>
      <c r="G1079" s="2" t="n">
        <f aca="true">EP*VLOOKUP('thong tin khach hang'!$E$10,$X$2:$Z$5,3,0)*OFFSET($S1079,0,VLOOKUP('thong tin khach hang'!$E$10,$X$2:$Z$5,2,0))</f>
        <v>0</v>
      </c>
      <c r="H1079" s="2" t="n">
        <f aca="false">F1079*HLOOKUP(B1079,Assumption!$A$10:$G$12,2,1)+G1079*HLOOKUP(B1079,Assumption!$A$10:$G$12,3,1)</f>
        <v>0</v>
      </c>
      <c r="I1079" s="2" t="n">
        <f aca="false">F1079+G1079-H1079</f>
        <v>0</v>
      </c>
      <c r="J1079" s="32" t="n">
        <f aca="false">VLOOKUP(D1079,Assumption!$O$3:$Q$103,IF('thong tin khach hang'!$B$3="Nam",2,3),0)/12*P1079</f>
        <v>0</v>
      </c>
      <c r="K1079" s="2" t="n">
        <v>20000</v>
      </c>
      <c r="L1079" s="31" t="n">
        <f aca="false">ROUND($L$1*(E1079+I1079-J1079-K1079),0)</f>
        <v>284213194154</v>
      </c>
      <c r="M1079" s="31" t="n">
        <f aca="false">E1079+I1079-J1079-K1079+L1079</f>
        <v>50550553141236.3</v>
      </c>
      <c r="N1079" s="32" t="n">
        <f aca="false">HLOOKUP(ROUND(AVERAGE(M1067:M1078)/10^6,0),Assumption!$B$2:$E$3,2,1)*MAX((AVERAGE(M1067:M1078)-250*10^6),0)</f>
        <v>282206990431.055</v>
      </c>
      <c r="O1079" s="31" t="n">
        <f aca="false">M1079+N1079</f>
        <v>50832760131667.3</v>
      </c>
      <c r="P1079" s="31" t="n">
        <f aca="false">IF(A1079=1,SA,MAX(0,SA-M1078))</f>
        <v>0</v>
      </c>
      <c r="S1079" s="2" t="n">
        <v>0</v>
      </c>
      <c r="T1079" s="2" t="n">
        <v>0</v>
      </c>
      <c r="U1079" s="2" t="n">
        <v>0</v>
      </c>
      <c r="V1079" s="33" t="n">
        <v>1</v>
      </c>
    </row>
    <row r="1080" customFormat="false" ht="15.75" hidden="false" customHeight="true" outlineLevel="0" collapsed="false">
      <c r="A1080" s="2" t="n">
        <v>1078</v>
      </c>
      <c r="B1080" s="2" t="n">
        <v>90</v>
      </c>
      <c r="C1080" s="2" t="n">
        <f aca="false">A1080-(B1080-1)*12</f>
        <v>10</v>
      </c>
      <c r="D1080" s="2" t="n">
        <f aca="false">'thong tin khach hang'!$B$4+B1080-1</f>
        <v>91</v>
      </c>
      <c r="E1080" s="31" t="n">
        <f aca="false">IF(A1080=1,0,O1079)</f>
        <v>50832760131667.3</v>
      </c>
      <c r="F1080" s="2" t="n">
        <f aca="true">TP*VLOOKUP('thong tin khach hang'!$E$10,$X$2:$Z$5,3,0)*OFFSET($S1080,0,VLOOKUP('thong tin khach hang'!$E$10,$X$2:$Z$5,2,0))</f>
        <v>0</v>
      </c>
      <c r="G1080" s="2" t="n">
        <f aca="true">EP*VLOOKUP('thong tin khach hang'!$E$10,$X$2:$Z$5,3,0)*OFFSET($S1080,0,VLOOKUP('thong tin khach hang'!$E$10,$X$2:$Z$5,2,0))</f>
        <v>0</v>
      </c>
      <c r="H1080" s="2" t="n">
        <f aca="false">F1080*HLOOKUP(B1080,Assumption!$A$10:$G$12,2,1)+G1080*HLOOKUP(B1080,Assumption!$A$10:$G$12,3,1)</f>
        <v>0</v>
      </c>
      <c r="I1080" s="2" t="n">
        <f aca="false">F1080+G1080-H1080</f>
        <v>0</v>
      </c>
      <c r="J1080" s="32" t="n">
        <f aca="false">VLOOKUP(D1080,Assumption!$O$3:$Q$103,IF('thong tin khach hang'!$B$3="Nam",2,3),0)/12*P1080</f>
        <v>0</v>
      </c>
      <c r="K1080" s="2" t="n">
        <v>20000</v>
      </c>
      <c r="L1080" s="31" t="n">
        <f aca="false">ROUND($L$1*(E1080+I1080-J1080-K1080),0)</f>
        <v>287415816114</v>
      </c>
      <c r="M1080" s="31" t="n">
        <f aca="false">E1080+I1080-J1080-K1080+L1080</f>
        <v>51120175927781.3</v>
      </c>
      <c r="N1080" s="32" t="n">
        <f aca="false">HLOOKUP(ROUND(AVERAGE(M1068:M1079)/10^6,0),Assumption!$B$2:$E$3,2,1)*MAX((AVERAGE(M1068:M1079)-250*10^6),0)</f>
        <v>285387050977.227</v>
      </c>
      <c r="O1080" s="31" t="n">
        <f aca="false">M1080+N1080</f>
        <v>51405562978758.6</v>
      </c>
      <c r="P1080" s="31" t="n">
        <f aca="false">IF(A1080=1,SA,MAX(0,SA-M1079))</f>
        <v>0</v>
      </c>
      <c r="S1080" s="2" t="n">
        <v>0</v>
      </c>
      <c r="T1080" s="2" t="n">
        <v>0</v>
      </c>
      <c r="U1080" s="2" t="n">
        <v>1</v>
      </c>
      <c r="V1080" s="33" t="n">
        <v>1</v>
      </c>
    </row>
    <row r="1081" customFormat="false" ht="15.75" hidden="false" customHeight="true" outlineLevel="0" collapsed="false">
      <c r="A1081" s="2" t="n">
        <v>1079</v>
      </c>
      <c r="B1081" s="2" t="n">
        <v>90</v>
      </c>
      <c r="C1081" s="2" t="n">
        <f aca="false">A1081-(B1081-1)*12</f>
        <v>11</v>
      </c>
      <c r="D1081" s="2" t="n">
        <f aca="false">'thong tin khach hang'!$B$4+B1081-1</f>
        <v>91</v>
      </c>
      <c r="E1081" s="31" t="n">
        <f aca="false">IF(A1081=1,0,O1080)</f>
        <v>51405562978758.6</v>
      </c>
      <c r="F1081" s="2" t="n">
        <f aca="true">TP*VLOOKUP('thong tin khach hang'!$E$10,$X$2:$Z$5,3,0)*OFFSET($S1081,0,VLOOKUP('thong tin khach hang'!$E$10,$X$2:$Z$5,2,0))</f>
        <v>0</v>
      </c>
      <c r="G1081" s="2" t="n">
        <f aca="true">EP*VLOOKUP('thong tin khach hang'!$E$10,$X$2:$Z$5,3,0)*OFFSET($S1081,0,VLOOKUP('thong tin khach hang'!$E$10,$X$2:$Z$5,2,0))</f>
        <v>0</v>
      </c>
      <c r="H1081" s="2" t="n">
        <f aca="false">F1081*HLOOKUP(B1081,Assumption!$A$10:$G$12,2,1)+G1081*HLOOKUP(B1081,Assumption!$A$10:$G$12,3,1)</f>
        <v>0</v>
      </c>
      <c r="I1081" s="2" t="n">
        <f aca="false">F1081+G1081-H1081</f>
        <v>0</v>
      </c>
      <c r="J1081" s="32" t="n">
        <f aca="false">VLOOKUP(D1081,Assumption!$O$3:$Q$103,IF('thong tin khach hang'!$B$3="Nam",2,3),0)/12*P1081</f>
        <v>0</v>
      </c>
      <c r="K1081" s="2" t="n">
        <v>20000</v>
      </c>
      <c r="L1081" s="31" t="n">
        <f aca="false">ROUND($L$1*(E1081+I1081-J1081-K1081),0)</f>
        <v>290654526690</v>
      </c>
      <c r="M1081" s="31" t="n">
        <f aca="false">E1081+I1081-J1081-K1081+L1081</f>
        <v>51696217485448.6</v>
      </c>
      <c r="N1081" s="32" t="n">
        <f aca="false">HLOOKUP(ROUND(AVERAGE(M1069:M1080)/10^6,0),Assumption!$B$2:$E$3,2,1)*MAX((AVERAGE(M1069:M1080)-250*10^6),0)</f>
        <v>288602945750.062</v>
      </c>
      <c r="O1081" s="31" t="n">
        <f aca="false">M1081+N1081</f>
        <v>51984820431198.6</v>
      </c>
      <c r="P1081" s="31" t="n">
        <f aca="false">IF(A1081=1,SA,MAX(0,SA-M1080))</f>
        <v>0</v>
      </c>
      <c r="S1081" s="2" t="n">
        <v>0</v>
      </c>
      <c r="T1081" s="2" t="n">
        <v>0</v>
      </c>
      <c r="U1081" s="2" t="n">
        <v>0</v>
      </c>
      <c r="V1081" s="33" t="n">
        <v>1</v>
      </c>
    </row>
    <row r="1082" customFormat="false" ht="15.75" hidden="false" customHeight="true" outlineLevel="0" collapsed="false">
      <c r="A1082" s="2" t="n">
        <v>1080</v>
      </c>
      <c r="B1082" s="2" t="n">
        <v>90</v>
      </c>
      <c r="C1082" s="2" t="n">
        <f aca="false">A1082-(B1082-1)*12</f>
        <v>12</v>
      </c>
      <c r="D1082" s="2" t="n">
        <f aca="false">'thong tin khach hang'!$B$4+B1082-1</f>
        <v>91</v>
      </c>
      <c r="E1082" s="31" t="n">
        <f aca="false">IF(A1082=1,0,O1081)</f>
        <v>51984820431198.6</v>
      </c>
      <c r="F1082" s="2" t="n">
        <f aca="true">TP*VLOOKUP('thong tin khach hang'!$E$10,$X$2:$Z$5,3,0)*OFFSET($S1082,0,VLOOKUP('thong tin khach hang'!$E$10,$X$2:$Z$5,2,0))</f>
        <v>0</v>
      </c>
      <c r="G1082" s="2" t="n">
        <f aca="true">EP*VLOOKUP('thong tin khach hang'!$E$10,$X$2:$Z$5,3,0)*OFFSET($S1082,0,VLOOKUP('thong tin khach hang'!$E$10,$X$2:$Z$5,2,0))</f>
        <v>0</v>
      </c>
      <c r="H1082" s="2" t="n">
        <f aca="false">F1082*HLOOKUP(B1082,Assumption!$A$10:$G$12,2,1)+G1082*HLOOKUP(B1082,Assumption!$A$10:$G$12,3,1)</f>
        <v>0</v>
      </c>
      <c r="I1082" s="2" t="n">
        <f aca="false">F1082+G1082-H1082</f>
        <v>0</v>
      </c>
      <c r="J1082" s="32" t="n">
        <f aca="false">VLOOKUP(D1082,Assumption!$O$3:$Q$103,IF('thong tin khach hang'!$B$3="Nam",2,3),0)/12*P1082</f>
        <v>0</v>
      </c>
      <c r="K1082" s="2" t="n">
        <v>20000</v>
      </c>
      <c r="L1082" s="31" t="n">
        <f aca="false">ROUND($L$1*(E1082+I1082-J1082-K1082),0)</f>
        <v>293929732543</v>
      </c>
      <c r="M1082" s="31" t="n">
        <f aca="false">E1082+I1082-J1082-K1082+L1082</f>
        <v>52278750143741.6</v>
      </c>
      <c r="N1082" s="32" t="n">
        <f aca="false">HLOOKUP(ROUND(AVERAGE(M1070:M1081)/10^6,0),Assumption!$B$2:$E$3,2,1)*MAX((AVERAGE(M1070:M1081)-250*10^6),0)</f>
        <v>291855078544.324</v>
      </c>
      <c r="O1082" s="31" t="n">
        <f aca="false">M1082+N1082</f>
        <v>52570605222285.9</v>
      </c>
      <c r="P1082" s="31" t="n">
        <f aca="false">IF(A1082=1,SA,MAX(0,SA-M1081))</f>
        <v>0</v>
      </c>
      <c r="S1082" s="2" t="n">
        <v>0</v>
      </c>
      <c r="T1082" s="2" t="n">
        <v>0</v>
      </c>
      <c r="U1082" s="2" t="n">
        <v>0</v>
      </c>
      <c r="V1082" s="33" t="n">
        <v>1</v>
      </c>
    </row>
    <row r="1083" customFormat="false" ht="15.75" hidden="false" customHeight="true" outlineLevel="0" collapsed="false">
      <c r="A1083" s="2" t="n">
        <v>1081</v>
      </c>
      <c r="B1083" s="2" t="n">
        <v>91</v>
      </c>
      <c r="C1083" s="2" t="n">
        <f aca="false">A1083-(B1083-1)*12</f>
        <v>1</v>
      </c>
      <c r="D1083" s="2" t="n">
        <f aca="false">'thong tin khach hang'!$B$4+B1083-1</f>
        <v>92</v>
      </c>
      <c r="E1083" s="31" t="n">
        <f aca="false">IF(A1083=1,0,O1082)</f>
        <v>52570605222285.9</v>
      </c>
      <c r="F1083" s="2" t="n">
        <f aca="true">TP*VLOOKUP('thong tin khach hang'!$E$10,$X$2:$Z$5,3,0)*OFFSET($S1083,0,VLOOKUP('thong tin khach hang'!$E$10,$X$2:$Z$5,2,0))</f>
        <v>30000000</v>
      </c>
      <c r="G1083" s="2" t="n">
        <f aca="true">EP*VLOOKUP('thong tin khach hang'!$E$10,$X$2:$Z$5,3,0)*OFFSET($S1083,0,VLOOKUP('thong tin khach hang'!$E$10,$X$2:$Z$5,2,0))</f>
        <v>30000000</v>
      </c>
      <c r="H1083" s="2" t="n">
        <f aca="false">F1083*HLOOKUP(B1083,Assumption!$A$10:$G$12,2,1)+G1083*HLOOKUP(B1083,Assumption!$A$10:$G$12,3,1)</f>
        <v>1500000</v>
      </c>
      <c r="I1083" s="2" t="n">
        <f aca="false">F1083+G1083-H1083</f>
        <v>58500000</v>
      </c>
      <c r="J1083" s="32" t="n">
        <f aca="false">VLOOKUP(D1083,Assumption!$O$3:$Q$103,IF('thong tin khach hang'!$B$3="Nam",2,3),0)/12*P1083</f>
        <v>0</v>
      </c>
      <c r="K1083" s="2" t="n">
        <v>20000</v>
      </c>
      <c r="L1083" s="31" t="n">
        <f aca="false">ROUND($L$1*(E1083+I1083-J1083-K1083),0)</f>
        <v>297242175685</v>
      </c>
      <c r="M1083" s="31" t="n">
        <f aca="false">E1083+I1083-J1083-K1083+L1083</f>
        <v>52867905877970.9</v>
      </c>
      <c r="N1083" s="32" t="n">
        <f aca="false">HLOOKUP(ROUND(AVERAGE(M1071:M1082)/10^6,0),Assumption!$B$2:$E$3,2,1)*MAX((AVERAGE(M1071:M1082)-250*10^6),0)</f>
        <v>295143857704.903</v>
      </c>
      <c r="O1083" s="31" t="n">
        <f aca="false">M1083+N1083</f>
        <v>53163049735675.9</v>
      </c>
      <c r="P1083" s="31" t="n">
        <f aca="false">IF(A1083=1,SA,MAX(0,SA-M1082))</f>
        <v>0</v>
      </c>
      <c r="S1083" s="2" t="n">
        <v>1</v>
      </c>
      <c r="T1083" s="2" t="n">
        <v>1</v>
      </c>
      <c r="U1083" s="2" t="n">
        <v>1</v>
      </c>
      <c r="V1083" s="33" t="n">
        <v>1</v>
      </c>
    </row>
    <row r="1084" customFormat="false" ht="15.75" hidden="false" customHeight="true" outlineLevel="0" collapsed="false">
      <c r="A1084" s="2" t="n">
        <v>1082</v>
      </c>
      <c r="B1084" s="2" t="n">
        <v>91</v>
      </c>
      <c r="C1084" s="2" t="n">
        <f aca="false">A1084-(B1084-1)*12</f>
        <v>2</v>
      </c>
      <c r="D1084" s="2" t="n">
        <f aca="false">'thong tin khach hang'!$B$4+B1084-1</f>
        <v>92</v>
      </c>
      <c r="E1084" s="31" t="n">
        <f aca="false">IF(A1084=1,0,O1083)</f>
        <v>53163049735675.9</v>
      </c>
      <c r="F1084" s="2" t="n">
        <f aca="true">TP*VLOOKUP('thong tin khach hang'!$E$10,$X$2:$Z$5,3,0)*OFFSET($S1084,0,VLOOKUP('thong tin khach hang'!$E$10,$X$2:$Z$5,2,0))</f>
        <v>0</v>
      </c>
      <c r="G1084" s="2" t="n">
        <f aca="true">EP*VLOOKUP('thong tin khach hang'!$E$10,$X$2:$Z$5,3,0)*OFFSET($S1084,0,VLOOKUP('thong tin khach hang'!$E$10,$X$2:$Z$5,2,0))</f>
        <v>0</v>
      </c>
      <c r="H1084" s="2" t="n">
        <f aca="false">F1084*HLOOKUP(B1084,Assumption!$A$10:$G$12,2,1)+G1084*HLOOKUP(B1084,Assumption!$A$10:$G$12,3,1)</f>
        <v>0</v>
      </c>
      <c r="I1084" s="2" t="n">
        <f aca="false">F1084+G1084-H1084</f>
        <v>0</v>
      </c>
      <c r="J1084" s="32" t="n">
        <f aca="false">VLOOKUP(D1084,Assumption!$O$3:$Q$103,IF('thong tin khach hang'!$B$3="Nam",2,3),0)/12*P1084</f>
        <v>0</v>
      </c>
      <c r="K1084" s="2" t="n">
        <v>20000</v>
      </c>
      <c r="L1084" s="31" t="n">
        <f aca="false">ROUND($L$1*(E1084+I1084-J1084-K1084),0)</f>
        <v>300591612330</v>
      </c>
      <c r="M1084" s="31" t="n">
        <f aca="false">E1084+I1084-J1084-K1084+L1084</f>
        <v>53463641328005.9</v>
      </c>
      <c r="N1084" s="32" t="n">
        <f aca="false">HLOOKUP(ROUND(AVERAGE(M1072:M1083)/10^6,0),Assumption!$B$2:$E$3,2,1)*MAX((AVERAGE(M1072:M1083)-250*10^6),0)</f>
        <v>298469696178.087</v>
      </c>
      <c r="O1084" s="31" t="n">
        <f aca="false">M1084+N1084</f>
        <v>53762111024183.9</v>
      </c>
      <c r="P1084" s="31" t="n">
        <f aca="false">IF(A1084=1,SA,MAX(0,SA-M1083))</f>
        <v>0</v>
      </c>
      <c r="S1084" s="2" t="n">
        <v>0</v>
      </c>
      <c r="T1084" s="2" t="n">
        <v>0</v>
      </c>
      <c r="U1084" s="2" t="n">
        <v>0</v>
      </c>
      <c r="V1084" s="33" t="n">
        <v>1</v>
      </c>
    </row>
    <row r="1085" customFormat="false" ht="15.75" hidden="false" customHeight="true" outlineLevel="0" collapsed="false">
      <c r="A1085" s="2" t="n">
        <v>1083</v>
      </c>
      <c r="B1085" s="2" t="n">
        <v>91</v>
      </c>
      <c r="C1085" s="2" t="n">
        <f aca="false">A1085-(B1085-1)*12</f>
        <v>3</v>
      </c>
      <c r="D1085" s="2" t="n">
        <f aca="false">'thong tin khach hang'!$B$4+B1085-1</f>
        <v>92</v>
      </c>
      <c r="E1085" s="31" t="n">
        <f aca="false">IF(A1085=1,0,O1084)</f>
        <v>53762111024183.9</v>
      </c>
      <c r="F1085" s="2" t="n">
        <f aca="true">TP*VLOOKUP('thong tin khach hang'!$E$10,$X$2:$Z$5,3,0)*OFFSET($S1085,0,VLOOKUP('thong tin khach hang'!$E$10,$X$2:$Z$5,2,0))</f>
        <v>0</v>
      </c>
      <c r="G1085" s="2" t="n">
        <f aca="true">EP*VLOOKUP('thong tin khach hang'!$E$10,$X$2:$Z$5,3,0)*OFFSET($S1085,0,VLOOKUP('thong tin khach hang'!$E$10,$X$2:$Z$5,2,0))</f>
        <v>0</v>
      </c>
      <c r="H1085" s="2" t="n">
        <f aca="false">F1085*HLOOKUP(B1085,Assumption!$A$10:$G$12,2,1)+G1085*HLOOKUP(B1085,Assumption!$A$10:$G$12,3,1)</f>
        <v>0</v>
      </c>
      <c r="I1085" s="2" t="n">
        <f aca="false">F1085+G1085-H1085</f>
        <v>0</v>
      </c>
      <c r="J1085" s="32" t="n">
        <f aca="false">VLOOKUP(D1085,Assumption!$O$3:$Q$103,IF('thong tin khach hang'!$B$3="Nam",2,3),0)/12*P1085</f>
        <v>0</v>
      </c>
      <c r="K1085" s="2" t="n">
        <v>20000</v>
      </c>
      <c r="L1085" s="31" t="n">
        <f aca="false">ROUND($L$1*(E1085+I1085-J1085-K1085),0)</f>
        <v>303978791951</v>
      </c>
      <c r="M1085" s="31" t="n">
        <f aca="false">E1085+I1085-J1085-K1085+L1085</f>
        <v>54066089796134.9</v>
      </c>
      <c r="N1085" s="32" t="n">
        <f aca="false">HLOOKUP(ROUND(AVERAGE(M1073:M1084)/10^6,0),Assumption!$B$2:$E$3,2,1)*MAX((AVERAGE(M1073:M1084)-250*10^6),0)</f>
        <v>301833011563.411</v>
      </c>
      <c r="O1085" s="31" t="n">
        <f aca="false">M1085+N1085</f>
        <v>54367922807698.4</v>
      </c>
      <c r="P1085" s="31" t="n">
        <f aca="false">IF(A1085=1,SA,MAX(0,SA-M1084))</f>
        <v>0</v>
      </c>
      <c r="S1085" s="2" t="n">
        <v>0</v>
      </c>
      <c r="T1085" s="2" t="n">
        <v>0</v>
      </c>
      <c r="U1085" s="2" t="n">
        <v>0</v>
      </c>
      <c r="V1085" s="33" t="n">
        <v>1</v>
      </c>
    </row>
    <row r="1086" customFormat="false" ht="15.75" hidden="false" customHeight="true" outlineLevel="0" collapsed="false">
      <c r="A1086" s="2" t="n">
        <v>1084</v>
      </c>
      <c r="B1086" s="2" t="n">
        <v>91</v>
      </c>
      <c r="C1086" s="2" t="n">
        <f aca="false">A1086-(B1086-1)*12</f>
        <v>4</v>
      </c>
      <c r="D1086" s="2" t="n">
        <f aca="false">'thong tin khach hang'!$B$4+B1086-1</f>
        <v>92</v>
      </c>
      <c r="E1086" s="31" t="n">
        <f aca="false">IF(A1086=1,0,O1085)</f>
        <v>54367922807698.4</v>
      </c>
      <c r="F1086" s="2" t="n">
        <f aca="true">TP*VLOOKUP('thong tin khach hang'!$E$10,$X$2:$Z$5,3,0)*OFFSET($S1086,0,VLOOKUP('thong tin khach hang'!$E$10,$X$2:$Z$5,2,0))</f>
        <v>0</v>
      </c>
      <c r="G1086" s="2" t="n">
        <f aca="true">EP*VLOOKUP('thong tin khach hang'!$E$10,$X$2:$Z$5,3,0)*OFFSET($S1086,0,VLOOKUP('thong tin khach hang'!$E$10,$X$2:$Z$5,2,0))</f>
        <v>0</v>
      </c>
      <c r="H1086" s="2" t="n">
        <f aca="false">F1086*HLOOKUP(B1086,Assumption!$A$10:$G$12,2,1)+G1086*HLOOKUP(B1086,Assumption!$A$10:$G$12,3,1)</f>
        <v>0</v>
      </c>
      <c r="I1086" s="2" t="n">
        <f aca="false">F1086+G1086-H1086</f>
        <v>0</v>
      </c>
      <c r="J1086" s="32" t="n">
        <f aca="false">VLOOKUP(D1086,Assumption!$O$3:$Q$103,IF('thong tin khach hang'!$B$3="Nam",2,3),0)/12*P1086</f>
        <v>0</v>
      </c>
      <c r="K1086" s="2" t="n">
        <v>20000</v>
      </c>
      <c r="L1086" s="31" t="n">
        <f aca="false">ROUND($L$1*(E1086+I1086-J1086-K1086),0)</f>
        <v>307404139853</v>
      </c>
      <c r="M1086" s="31" t="n">
        <f aca="false">E1086+I1086-J1086-K1086+L1086</f>
        <v>54675326927551.4</v>
      </c>
      <c r="N1086" s="32" t="n">
        <f aca="false">HLOOKUP(ROUND(AVERAGE(M1074:M1085)/10^6,0),Assumption!$B$2:$E$3,2,1)*MAX((AVERAGE(M1074:M1085)-250*10^6),0)</f>
        <v>305234226166.095</v>
      </c>
      <c r="O1086" s="31" t="n">
        <f aca="false">M1086+N1086</f>
        <v>54980561153717.4</v>
      </c>
      <c r="P1086" s="31" t="n">
        <f aca="false">IF(A1086=1,SA,MAX(0,SA-M1085))</f>
        <v>0</v>
      </c>
      <c r="S1086" s="2" t="n">
        <v>0</v>
      </c>
      <c r="T1086" s="2" t="n">
        <v>0</v>
      </c>
      <c r="U1086" s="2" t="n">
        <v>1</v>
      </c>
      <c r="V1086" s="33" t="n">
        <v>1</v>
      </c>
    </row>
    <row r="1087" customFormat="false" ht="15.75" hidden="false" customHeight="true" outlineLevel="0" collapsed="false">
      <c r="A1087" s="2" t="n">
        <v>1085</v>
      </c>
      <c r="B1087" s="2" t="n">
        <v>91</v>
      </c>
      <c r="C1087" s="2" t="n">
        <f aca="false">A1087-(B1087-1)*12</f>
        <v>5</v>
      </c>
      <c r="D1087" s="2" t="n">
        <f aca="false">'thong tin khach hang'!$B$4+B1087-1</f>
        <v>92</v>
      </c>
      <c r="E1087" s="31" t="n">
        <f aca="false">IF(A1087=1,0,O1086)</f>
        <v>54980561153717.4</v>
      </c>
      <c r="F1087" s="2" t="n">
        <f aca="true">TP*VLOOKUP('thong tin khach hang'!$E$10,$X$2:$Z$5,3,0)*OFFSET($S1087,0,VLOOKUP('thong tin khach hang'!$E$10,$X$2:$Z$5,2,0))</f>
        <v>0</v>
      </c>
      <c r="G1087" s="2" t="n">
        <f aca="true">EP*VLOOKUP('thong tin khach hang'!$E$10,$X$2:$Z$5,3,0)*OFFSET($S1087,0,VLOOKUP('thong tin khach hang'!$E$10,$X$2:$Z$5,2,0))</f>
        <v>0</v>
      </c>
      <c r="H1087" s="2" t="n">
        <f aca="false">F1087*HLOOKUP(B1087,Assumption!$A$10:$G$12,2,1)+G1087*HLOOKUP(B1087,Assumption!$A$10:$G$12,3,1)</f>
        <v>0</v>
      </c>
      <c r="I1087" s="2" t="n">
        <f aca="false">F1087+G1087-H1087</f>
        <v>0</v>
      </c>
      <c r="J1087" s="32" t="n">
        <f aca="false">VLOOKUP(D1087,Assumption!$O$3:$Q$103,IF('thong tin khach hang'!$B$3="Nam",2,3),0)/12*P1087</f>
        <v>0</v>
      </c>
      <c r="K1087" s="2" t="n">
        <v>20000</v>
      </c>
      <c r="L1087" s="31" t="n">
        <f aca="false">ROUND($L$1*(E1087+I1087-J1087-K1087),0)</f>
        <v>310868086131</v>
      </c>
      <c r="M1087" s="31" t="n">
        <f aca="false">E1087+I1087-J1087-K1087+L1087</f>
        <v>55291429219848.4</v>
      </c>
      <c r="N1087" s="32" t="n">
        <f aca="false">HLOOKUP(ROUND(AVERAGE(M1075:M1086)/10^6,0),Assumption!$B$2:$E$3,2,1)*MAX((AVERAGE(M1075:M1086)-250*10^6),0)</f>
        <v>308673767050.065</v>
      </c>
      <c r="O1087" s="31" t="n">
        <f aca="false">M1087+N1087</f>
        <v>55600102986898.5</v>
      </c>
      <c r="P1087" s="31" t="n">
        <f aca="false">IF(A1087=1,SA,MAX(0,SA-M1086))</f>
        <v>0</v>
      </c>
      <c r="S1087" s="2" t="n">
        <v>0</v>
      </c>
      <c r="T1087" s="2" t="n">
        <v>0</v>
      </c>
      <c r="U1087" s="2" t="n">
        <v>0</v>
      </c>
      <c r="V1087" s="33" t="n">
        <v>1</v>
      </c>
    </row>
    <row r="1088" customFormat="false" ht="15.75" hidden="false" customHeight="true" outlineLevel="0" collapsed="false">
      <c r="A1088" s="2" t="n">
        <v>1086</v>
      </c>
      <c r="B1088" s="2" t="n">
        <v>91</v>
      </c>
      <c r="C1088" s="2" t="n">
        <f aca="false">A1088-(B1088-1)*12</f>
        <v>6</v>
      </c>
      <c r="D1088" s="2" t="n">
        <f aca="false">'thong tin khach hang'!$B$4+B1088-1</f>
        <v>92</v>
      </c>
      <c r="E1088" s="31" t="n">
        <f aca="false">IF(A1088=1,0,O1087)</f>
        <v>55600102986898.5</v>
      </c>
      <c r="F1088" s="2" t="n">
        <f aca="true">TP*VLOOKUP('thong tin khach hang'!$E$10,$X$2:$Z$5,3,0)*OFFSET($S1088,0,VLOOKUP('thong tin khach hang'!$E$10,$X$2:$Z$5,2,0))</f>
        <v>0</v>
      </c>
      <c r="G1088" s="2" t="n">
        <f aca="true">EP*VLOOKUP('thong tin khach hang'!$E$10,$X$2:$Z$5,3,0)*OFFSET($S1088,0,VLOOKUP('thong tin khach hang'!$E$10,$X$2:$Z$5,2,0))</f>
        <v>0</v>
      </c>
      <c r="H1088" s="2" t="n">
        <f aca="false">F1088*HLOOKUP(B1088,Assumption!$A$10:$G$12,2,1)+G1088*HLOOKUP(B1088,Assumption!$A$10:$G$12,3,1)</f>
        <v>0</v>
      </c>
      <c r="I1088" s="2" t="n">
        <f aca="false">F1088+G1088-H1088</f>
        <v>0</v>
      </c>
      <c r="J1088" s="32" t="n">
        <f aca="false">VLOOKUP(D1088,Assumption!$O$3:$Q$103,IF('thong tin khach hang'!$B$3="Nam",2,3),0)/12*P1088</f>
        <v>0</v>
      </c>
      <c r="K1088" s="2" t="n">
        <v>20000</v>
      </c>
      <c r="L1088" s="31" t="n">
        <f aca="false">ROUND($L$1*(E1088+I1088-J1088-K1088),0)</f>
        <v>314371065730</v>
      </c>
      <c r="M1088" s="31" t="n">
        <f aca="false">E1088+I1088-J1088-K1088+L1088</f>
        <v>55914474032628.5</v>
      </c>
      <c r="N1088" s="32" t="n">
        <f aca="false">HLOOKUP(ROUND(AVERAGE(M1076:M1087)/10^6,0),Assumption!$B$2:$E$3,2,1)*MAX((AVERAGE(M1076:M1087)-250*10^6),0)</f>
        <v>312152066091.58</v>
      </c>
      <c r="O1088" s="31" t="n">
        <f aca="false">M1088+N1088</f>
        <v>56226626098720.1</v>
      </c>
      <c r="P1088" s="31" t="n">
        <f aca="false">IF(A1088=1,SA,MAX(0,SA-M1087))</f>
        <v>0</v>
      </c>
      <c r="S1088" s="2" t="n">
        <v>0</v>
      </c>
      <c r="T1088" s="2" t="n">
        <v>0</v>
      </c>
      <c r="U1088" s="2" t="n">
        <v>0</v>
      </c>
      <c r="V1088" s="33" t="n">
        <v>1</v>
      </c>
    </row>
    <row r="1089" customFormat="false" ht="15.75" hidden="false" customHeight="true" outlineLevel="0" collapsed="false">
      <c r="A1089" s="2" t="n">
        <v>1087</v>
      </c>
      <c r="B1089" s="2" t="n">
        <v>91</v>
      </c>
      <c r="C1089" s="2" t="n">
        <f aca="false">A1089-(B1089-1)*12</f>
        <v>7</v>
      </c>
      <c r="D1089" s="2" t="n">
        <f aca="false">'thong tin khach hang'!$B$4+B1089-1</f>
        <v>92</v>
      </c>
      <c r="E1089" s="31" t="n">
        <f aca="false">IF(A1089=1,0,O1088)</f>
        <v>56226626098720.1</v>
      </c>
      <c r="F1089" s="2" t="n">
        <f aca="true">TP*VLOOKUP('thong tin khach hang'!$E$10,$X$2:$Z$5,3,0)*OFFSET($S1089,0,VLOOKUP('thong tin khach hang'!$E$10,$X$2:$Z$5,2,0))</f>
        <v>0</v>
      </c>
      <c r="G1089" s="2" t="n">
        <f aca="true">EP*VLOOKUP('thong tin khach hang'!$E$10,$X$2:$Z$5,3,0)*OFFSET($S1089,0,VLOOKUP('thong tin khach hang'!$E$10,$X$2:$Z$5,2,0))</f>
        <v>0</v>
      </c>
      <c r="H1089" s="2" t="n">
        <f aca="false">F1089*HLOOKUP(B1089,Assumption!$A$10:$G$12,2,1)+G1089*HLOOKUP(B1089,Assumption!$A$10:$G$12,3,1)</f>
        <v>0</v>
      </c>
      <c r="I1089" s="2" t="n">
        <f aca="false">F1089+G1089-H1089</f>
        <v>0</v>
      </c>
      <c r="J1089" s="32" t="n">
        <f aca="false">VLOOKUP(D1089,Assumption!$O$3:$Q$103,IF('thong tin khach hang'!$B$3="Nam",2,3),0)/12*P1089</f>
        <v>0</v>
      </c>
      <c r="K1089" s="2" t="n">
        <v>20000</v>
      </c>
      <c r="L1089" s="31" t="n">
        <f aca="false">ROUND($L$1*(E1089+I1089-J1089-K1089),0)</f>
        <v>317913518492</v>
      </c>
      <c r="M1089" s="31" t="n">
        <f aca="false">E1089+I1089-J1089-K1089+L1089</f>
        <v>56544539597212.1</v>
      </c>
      <c r="N1089" s="32" t="n">
        <f aca="false">HLOOKUP(ROUND(AVERAGE(M1077:M1088)/10^6,0),Assumption!$B$2:$E$3,2,1)*MAX((AVERAGE(M1077:M1088)-250*10^6),0)</f>
        <v>315669560033.458</v>
      </c>
      <c r="O1089" s="31" t="n">
        <f aca="false">M1089+N1089</f>
        <v>56860209157245.6</v>
      </c>
      <c r="P1089" s="31" t="n">
        <f aca="false">IF(A1089=1,SA,MAX(0,SA-M1088))</f>
        <v>0</v>
      </c>
      <c r="S1089" s="2" t="n">
        <v>0</v>
      </c>
      <c r="T1089" s="2" t="n">
        <v>1</v>
      </c>
      <c r="U1089" s="2" t="n">
        <v>1</v>
      </c>
      <c r="V1089" s="33" t="n">
        <v>1</v>
      </c>
    </row>
    <row r="1090" customFormat="false" ht="15.75" hidden="false" customHeight="true" outlineLevel="0" collapsed="false">
      <c r="A1090" s="2" t="n">
        <v>1088</v>
      </c>
      <c r="B1090" s="2" t="n">
        <v>91</v>
      </c>
      <c r="C1090" s="2" t="n">
        <f aca="false">A1090-(B1090-1)*12</f>
        <v>8</v>
      </c>
      <c r="D1090" s="2" t="n">
        <f aca="false">'thong tin khach hang'!$B$4+B1090-1</f>
        <v>92</v>
      </c>
      <c r="E1090" s="31" t="n">
        <f aca="false">IF(A1090=1,0,O1089)</f>
        <v>56860209157245.6</v>
      </c>
      <c r="F1090" s="2" t="n">
        <f aca="true">TP*VLOOKUP('thong tin khach hang'!$E$10,$X$2:$Z$5,3,0)*OFFSET($S1090,0,VLOOKUP('thong tin khach hang'!$E$10,$X$2:$Z$5,2,0))</f>
        <v>0</v>
      </c>
      <c r="G1090" s="2" t="n">
        <f aca="true">EP*VLOOKUP('thong tin khach hang'!$E$10,$X$2:$Z$5,3,0)*OFFSET($S1090,0,VLOOKUP('thong tin khach hang'!$E$10,$X$2:$Z$5,2,0))</f>
        <v>0</v>
      </c>
      <c r="H1090" s="2" t="n">
        <f aca="false">F1090*HLOOKUP(B1090,Assumption!$A$10:$G$12,2,1)+G1090*HLOOKUP(B1090,Assumption!$A$10:$G$12,3,1)</f>
        <v>0</v>
      </c>
      <c r="I1090" s="2" t="n">
        <f aca="false">F1090+G1090-H1090</f>
        <v>0</v>
      </c>
      <c r="J1090" s="32" t="n">
        <f aca="false">VLOOKUP(D1090,Assumption!$O$3:$Q$103,IF('thong tin khach hang'!$B$3="Nam",2,3),0)/12*P1090</f>
        <v>0</v>
      </c>
      <c r="K1090" s="2" t="n">
        <v>20000</v>
      </c>
      <c r="L1090" s="31" t="n">
        <f aca="false">ROUND($L$1*(E1090+I1090-J1090-K1090),0)</f>
        <v>321495889220</v>
      </c>
      <c r="M1090" s="31" t="n">
        <f aca="false">E1090+I1090-J1090-K1090+L1090</f>
        <v>57181705026465.5</v>
      </c>
      <c r="N1090" s="32" t="n">
        <f aca="false">HLOOKUP(ROUND(AVERAGE(M1078:M1089)/10^6,0),Assumption!$B$2:$E$3,2,1)*MAX((AVERAGE(M1078:M1089)-250*10^6),0)</f>
        <v>319226690539.913</v>
      </c>
      <c r="O1090" s="31" t="n">
        <f aca="false">M1090+N1090</f>
        <v>57500931717005.5</v>
      </c>
      <c r="P1090" s="31" t="n">
        <f aca="false">IF(A1090=1,SA,MAX(0,SA-M1089))</f>
        <v>0</v>
      </c>
      <c r="S1090" s="2" t="n">
        <v>0</v>
      </c>
      <c r="T1090" s="2" t="n">
        <v>0</v>
      </c>
      <c r="U1090" s="2" t="n">
        <v>0</v>
      </c>
      <c r="V1090" s="33" t="n">
        <v>1</v>
      </c>
    </row>
    <row r="1091" customFormat="false" ht="15.75" hidden="false" customHeight="true" outlineLevel="0" collapsed="false">
      <c r="A1091" s="2" t="n">
        <v>1089</v>
      </c>
      <c r="B1091" s="2" t="n">
        <v>91</v>
      </c>
      <c r="C1091" s="2" t="n">
        <f aca="false">A1091-(B1091-1)*12</f>
        <v>9</v>
      </c>
      <c r="D1091" s="2" t="n">
        <f aca="false">'thong tin khach hang'!$B$4+B1091-1</f>
        <v>92</v>
      </c>
      <c r="E1091" s="31" t="n">
        <f aca="false">IF(A1091=1,0,O1090)</f>
        <v>57500931717005.5</v>
      </c>
      <c r="F1091" s="2" t="n">
        <f aca="true">TP*VLOOKUP('thong tin khach hang'!$E$10,$X$2:$Z$5,3,0)*OFFSET($S1091,0,VLOOKUP('thong tin khach hang'!$E$10,$X$2:$Z$5,2,0))</f>
        <v>0</v>
      </c>
      <c r="G1091" s="2" t="n">
        <f aca="true">EP*VLOOKUP('thong tin khach hang'!$E$10,$X$2:$Z$5,3,0)*OFFSET($S1091,0,VLOOKUP('thong tin khach hang'!$E$10,$X$2:$Z$5,2,0))</f>
        <v>0</v>
      </c>
      <c r="H1091" s="2" t="n">
        <f aca="false">F1091*HLOOKUP(B1091,Assumption!$A$10:$G$12,2,1)+G1091*HLOOKUP(B1091,Assumption!$A$10:$G$12,3,1)</f>
        <v>0</v>
      </c>
      <c r="I1091" s="2" t="n">
        <f aca="false">F1091+G1091-H1091</f>
        <v>0</v>
      </c>
      <c r="J1091" s="32" t="n">
        <f aca="false">VLOOKUP(D1091,Assumption!$O$3:$Q$103,IF('thong tin khach hang'!$B$3="Nam",2,3),0)/12*P1091</f>
        <v>0</v>
      </c>
      <c r="K1091" s="2" t="n">
        <v>20000</v>
      </c>
      <c r="L1091" s="31" t="n">
        <f aca="false">ROUND($L$1*(E1091+I1091-J1091-K1091),0)</f>
        <v>325118627726</v>
      </c>
      <c r="M1091" s="31" t="n">
        <f aca="false">E1091+I1091-J1091-K1091+L1091</f>
        <v>57826050324731.5</v>
      </c>
      <c r="N1091" s="32" t="n">
        <f aca="false">HLOOKUP(ROUND(AVERAGE(M1079:M1090)/10^6,0),Assumption!$B$2:$E$3,2,1)*MAX((AVERAGE(M1079:M1090)-250*10^6),0)</f>
        <v>322823904252.013</v>
      </c>
      <c r="O1091" s="31" t="n">
        <f aca="false">M1091+N1091</f>
        <v>58148874228983.5</v>
      </c>
      <c r="P1091" s="31" t="n">
        <f aca="false">IF(A1091=1,SA,MAX(0,SA-M1090))</f>
        <v>0</v>
      </c>
      <c r="S1091" s="2" t="n">
        <v>0</v>
      </c>
      <c r="T1091" s="2" t="n">
        <v>0</v>
      </c>
      <c r="U1091" s="2" t="n">
        <v>0</v>
      </c>
      <c r="V1091" s="33" t="n">
        <v>1</v>
      </c>
    </row>
    <row r="1092" customFormat="false" ht="15.75" hidden="false" customHeight="true" outlineLevel="0" collapsed="false">
      <c r="A1092" s="2" t="n">
        <v>1090</v>
      </c>
      <c r="B1092" s="2" t="n">
        <v>91</v>
      </c>
      <c r="C1092" s="2" t="n">
        <f aca="false">A1092-(B1092-1)*12</f>
        <v>10</v>
      </c>
      <c r="D1092" s="2" t="n">
        <f aca="false">'thong tin khach hang'!$B$4+B1092-1</f>
        <v>92</v>
      </c>
      <c r="E1092" s="31" t="n">
        <f aca="false">IF(A1092=1,0,O1091)</f>
        <v>58148874228983.5</v>
      </c>
      <c r="F1092" s="2" t="n">
        <f aca="true">TP*VLOOKUP('thong tin khach hang'!$E$10,$X$2:$Z$5,3,0)*OFFSET($S1092,0,VLOOKUP('thong tin khach hang'!$E$10,$X$2:$Z$5,2,0))</f>
        <v>0</v>
      </c>
      <c r="G1092" s="2" t="n">
        <f aca="true">EP*VLOOKUP('thong tin khach hang'!$E$10,$X$2:$Z$5,3,0)*OFFSET($S1092,0,VLOOKUP('thong tin khach hang'!$E$10,$X$2:$Z$5,2,0))</f>
        <v>0</v>
      </c>
      <c r="H1092" s="2" t="n">
        <f aca="false">F1092*HLOOKUP(B1092,Assumption!$A$10:$G$12,2,1)+G1092*HLOOKUP(B1092,Assumption!$A$10:$G$12,3,1)</f>
        <v>0</v>
      </c>
      <c r="I1092" s="2" t="n">
        <f aca="false">F1092+G1092-H1092</f>
        <v>0</v>
      </c>
      <c r="J1092" s="32" t="n">
        <f aca="false">VLOOKUP(D1092,Assumption!$O$3:$Q$103,IF('thong tin khach hang'!$B$3="Nam",2,3),0)/12*P1092</f>
        <v>0</v>
      </c>
      <c r="K1092" s="2" t="n">
        <v>20000</v>
      </c>
      <c r="L1092" s="31" t="n">
        <f aca="false">ROUND($L$1*(E1092+I1092-J1092-K1092),0)</f>
        <v>328782188892</v>
      </c>
      <c r="M1092" s="31" t="n">
        <f aca="false">E1092+I1092-J1092-K1092+L1092</f>
        <v>58477656397875.5</v>
      </c>
      <c r="N1092" s="32" t="n">
        <f aca="false">HLOOKUP(ROUND(AVERAGE(M1080:M1091)/10^6,0),Assumption!$B$2:$E$3,2,1)*MAX((AVERAGE(M1080:M1091)-250*10^6),0)</f>
        <v>326461652843.76</v>
      </c>
      <c r="O1092" s="31" t="n">
        <f aca="false">M1092+N1092</f>
        <v>58804118050719.2</v>
      </c>
      <c r="P1092" s="31" t="n">
        <f aca="false">IF(A1092=1,SA,MAX(0,SA-M1091))</f>
        <v>0</v>
      </c>
      <c r="S1092" s="2" t="n">
        <v>0</v>
      </c>
      <c r="T1092" s="2" t="n">
        <v>0</v>
      </c>
      <c r="U1092" s="2" t="n">
        <v>1</v>
      </c>
      <c r="V1092" s="33" t="n">
        <v>1</v>
      </c>
    </row>
    <row r="1093" customFormat="false" ht="15.75" hidden="false" customHeight="true" outlineLevel="0" collapsed="false">
      <c r="A1093" s="2" t="n">
        <v>1091</v>
      </c>
      <c r="B1093" s="2" t="n">
        <v>91</v>
      </c>
      <c r="C1093" s="2" t="n">
        <f aca="false">A1093-(B1093-1)*12</f>
        <v>11</v>
      </c>
      <c r="D1093" s="2" t="n">
        <f aca="false">'thong tin khach hang'!$B$4+B1093-1</f>
        <v>92</v>
      </c>
      <c r="E1093" s="31" t="n">
        <f aca="false">IF(A1093=1,0,O1092)</f>
        <v>58804118050719.2</v>
      </c>
      <c r="F1093" s="2" t="n">
        <f aca="true">TP*VLOOKUP('thong tin khach hang'!$E$10,$X$2:$Z$5,3,0)*OFFSET($S1093,0,VLOOKUP('thong tin khach hang'!$E$10,$X$2:$Z$5,2,0))</f>
        <v>0</v>
      </c>
      <c r="G1093" s="2" t="n">
        <f aca="true">EP*VLOOKUP('thong tin khach hang'!$E$10,$X$2:$Z$5,3,0)*OFFSET($S1093,0,VLOOKUP('thong tin khach hang'!$E$10,$X$2:$Z$5,2,0))</f>
        <v>0</v>
      </c>
      <c r="H1093" s="2" t="n">
        <f aca="false">F1093*HLOOKUP(B1093,Assumption!$A$10:$G$12,2,1)+G1093*HLOOKUP(B1093,Assumption!$A$10:$G$12,3,1)</f>
        <v>0</v>
      </c>
      <c r="I1093" s="2" t="n">
        <f aca="false">F1093+G1093-H1093</f>
        <v>0</v>
      </c>
      <c r="J1093" s="32" t="n">
        <f aca="false">VLOOKUP(D1093,Assumption!$O$3:$Q$103,IF('thong tin khach hang'!$B$3="Nam",2,3),0)/12*P1093</f>
        <v>0</v>
      </c>
      <c r="K1093" s="2" t="n">
        <v>20000</v>
      </c>
      <c r="L1093" s="31" t="n">
        <f aca="false">ROUND($L$1*(E1093+I1093-J1093-K1093),0)</f>
        <v>332487032724</v>
      </c>
      <c r="M1093" s="31" t="n">
        <f aca="false">E1093+I1093-J1093-K1093+L1093</f>
        <v>59136605063443.2</v>
      </c>
      <c r="N1093" s="32" t="n">
        <f aca="false">HLOOKUP(ROUND(AVERAGE(M1081:M1092)/10^6,0),Assumption!$B$2:$E$3,2,1)*MAX((AVERAGE(M1081:M1092)-250*10^6),0)</f>
        <v>330140393078.807</v>
      </c>
      <c r="O1093" s="31" t="n">
        <f aca="false">M1093+N1093</f>
        <v>59466745456522</v>
      </c>
      <c r="P1093" s="31" t="n">
        <f aca="false">IF(A1093=1,SA,MAX(0,SA-M1092))</f>
        <v>0</v>
      </c>
      <c r="S1093" s="2" t="n">
        <v>0</v>
      </c>
      <c r="T1093" s="2" t="n">
        <v>0</v>
      </c>
      <c r="U1093" s="2" t="n">
        <v>0</v>
      </c>
      <c r="V1093" s="33" t="n">
        <v>1</v>
      </c>
    </row>
    <row r="1094" customFormat="false" ht="15.75" hidden="false" customHeight="true" outlineLevel="0" collapsed="false">
      <c r="A1094" s="2" t="n">
        <v>1092</v>
      </c>
      <c r="B1094" s="2" t="n">
        <v>91</v>
      </c>
      <c r="C1094" s="2" t="n">
        <f aca="false">A1094-(B1094-1)*12</f>
        <v>12</v>
      </c>
      <c r="D1094" s="2" t="n">
        <f aca="false">'thong tin khach hang'!$B$4+B1094-1</f>
        <v>92</v>
      </c>
      <c r="E1094" s="31" t="n">
        <f aca="false">IF(A1094=1,0,O1093)</f>
        <v>59466745456522</v>
      </c>
      <c r="F1094" s="2" t="n">
        <f aca="true">TP*VLOOKUP('thong tin khach hang'!$E$10,$X$2:$Z$5,3,0)*OFFSET($S1094,0,VLOOKUP('thong tin khach hang'!$E$10,$X$2:$Z$5,2,0))</f>
        <v>0</v>
      </c>
      <c r="G1094" s="2" t="n">
        <f aca="true">EP*VLOOKUP('thong tin khach hang'!$E$10,$X$2:$Z$5,3,0)*OFFSET($S1094,0,VLOOKUP('thong tin khach hang'!$E$10,$X$2:$Z$5,2,0))</f>
        <v>0</v>
      </c>
      <c r="H1094" s="2" t="n">
        <f aca="false">F1094*HLOOKUP(B1094,Assumption!$A$10:$G$12,2,1)+G1094*HLOOKUP(B1094,Assumption!$A$10:$G$12,3,1)</f>
        <v>0</v>
      </c>
      <c r="I1094" s="2" t="n">
        <f aca="false">F1094+G1094-H1094</f>
        <v>0</v>
      </c>
      <c r="J1094" s="32" t="n">
        <f aca="false">VLOOKUP(D1094,Assumption!$O$3:$Q$103,IF('thong tin khach hang'!$B$3="Nam",2,3),0)/12*P1094</f>
        <v>0</v>
      </c>
      <c r="K1094" s="2" t="n">
        <v>20000</v>
      </c>
      <c r="L1094" s="31" t="n">
        <f aca="false">ROUND($L$1*(E1094+I1094-J1094-K1094),0)</f>
        <v>336233624414</v>
      </c>
      <c r="M1094" s="31" t="n">
        <f aca="false">E1094+I1094-J1094-K1094+L1094</f>
        <v>59802979060936</v>
      </c>
      <c r="N1094" s="32" t="n">
        <f aca="false">HLOOKUP(ROUND(AVERAGE(M1082:M1093)/10^6,0),Assumption!$B$2:$E$3,2,1)*MAX((AVERAGE(M1082:M1093)-250*10^6),0)</f>
        <v>333860586867.805</v>
      </c>
      <c r="O1094" s="31" t="n">
        <f aca="false">M1094+N1094</f>
        <v>60136839647803.9</v>
      </c>
      <c r="P1094" s="31" t="n">
        <f aca="false">IF(A1094=1,SA,MAX(0,SA-M1093))</f>
        <v>0</v>
      </c>
      <c r="S1094" s="2" t="n">
        <v>0</v>
      </c>
      <c r="T1094" s="2" t="n">
        <v>0</v>
      </c>
      <c r="U1094" s="2" t="n">
        <v>0</v>
      </c>
      <c r="V1094" s="33" t="n">
        <v>1</v>
      </c>
    </row>
    <row r="1095" customFormat="false" ht="15.75" hidden="false" customHeight="true" outlineLevel="0" collapsed="false">
      <c r="A1095" s="2" t="n">
        <v>1093</v>
      </c>
      <c r="B1095" s="2" t="n">
        <v>92</v>
      </c>
      <c r="C1095" s="2" t="n">
        <f aca="false">A1095-(B1095-1)*12</f>
        <v>1</v>
      </c>
      <c r="D1095" s="2" t="n">
        <f aca="false">'thong tin khach hang'!$B$4+B1095-1</f>
        <v>93</v>
      </c>
      <c r="E1095" s="31" t="n">
        <f aca="false">IF(A1095=1,0,O1094)</f>
        <v>60136839647803.9</v>
      </c>
      <c r="F1095" s="2" t="n">
        <f aca="true">TP*VLOOKUP('thong tin khach hang'!$E$10,$X$2:$Z$5,3,0)*OFFSET($S1095,0,VLOOKUP('thong tin khach hang'!$E$10,$X$2:$Z$5,2,0))</f>
        <v>30000000</v>
      </c>
      <c r="G1095" s="2" t="n">
        <f aca="true">EP*VLOOKUP('thong tin khach hang'!$E$10,$X$2:$Z$5,3,0)*OFFSET($S1095,0,VLOOKUP('thong tin khach hang'!$E$10,$X$2:$Z$5,2,0))</f>
        <v>30000000</v>
      </c>
      <c r="H1095" s="2" t="n">
        <f aca="false">F1095*HLOOKUP(B1095,Assumption!$A$10:$G$12,2,1)+G1095*HLOOKUP(B1095,Assumption!$A$10:$G$12,3,1)</f>
        <v>1500000</v>
      </c>
      <c r="I1095" s="2" t="n">
        <f aca="false">F1095+G1095-H1095</f>
        <v>58500000</v>
      </c>
      <c r="J1095" s="32" t="n">
        <f aca="false">VLOOKUP(D1095,Assumption!$O$3:$Q$103,IF('thong tin khach hang'!$B$3="Nam",2,3),0)/12*P1095</f>
        <v>0</v>
      </c>
      <c r="K1095" s="2" t="n">
        <v>20000</v>
      </c>
      <c r="L1095" s="31" t="n">
        <f aca="false">ROUND($L$1*(E1095+I1095-J1095-K1095),0)</f>
        <v>340022765162</v>
      </c>
      <c r="M1095" s="31" t="n">
        <f aca="false">E1095+I1095-J1095-K1095+L1095</f>
        <v>60476920892965.8</v>
      </c>
      <c r="N1095" s="32" t="n">
        <f aca="false">HLOOKUP(ROUND(AVERAGE(M1083:M1094)/10^6,0),Assumption!$B$2:$E$3,2,1)*MAX((AVERAGE(M1083:M1094)-250*10^6),0)</f>
        <v>337622701326.402</v>
      </c>
      <c r="O1095" s="31" t="n">
        <f aca="false">M1095+N1095</f>
        <v>60814543594292.2</v>
      </c>
      <c r="P1095" s="31" t="n">
        <f aca="false">IF(A1095=1,SA,MAX(0,SA-M1094))</f>
        <v>0</v>
      </c>
      <c r="S1095" s="2" t="n">
        <v>1</v>
      </c>
      <c r="T1095" s="2" t="n">
        <v>1</v>
      </c>
      <c r="U1095" s="2" t="n">
        <v>1</v>
      </c>
      <c r="V1095" s="33" t="n">
        <v>1</v>
      </c>
    </row>
    <row r="1096" customFormat="false" ht="15.75" hidden="false" customHeight="true" outlineLevel="0" collapsed="false">
      <c r="A1096" s="2" t="n">
        <v>1094</v>
      </c>
      <c r="B1096" s="2" t="n">
        <v>92</v>
      </c>
      <c r="C1096" s="2" t="n">
        <f aca="false">A1096-(B1096-1)*12</f>
        <v>2</v>
      </c>
      <c r="D1096" s="2" t="n">
        <f aca="false">'thong tin khach hang'!$B$4+B1096-1</f>
        <v>93</v>
      </c>
      <c r="E1096" s="31" t="n">
        <f aca="false">IF(A1096=1,0,O1095)</f>
        <v>60814543594292.2</v>
      </c>
      <c r="F1096" s="2" t="n">
        <f aca="true">TP*VLOOKUP('thong tin khach hang'!$E$10,$X$2:$Z$5,3,0)*OFFSET($S1096,0,VLOOKUP('thong tin khach hang'!$E$10,$X$2:$Z$5,2,0))</f>
        <v>0</v>
      </c>
      <c r="G1096" s="2" t="n">
        <f aca="true">EP*VLOOKUP('thong tin khach hang'!$E$10,$X$2:$Z$5,3,0)*OFFSET($S1096,0,VLOOKUP('thong tin khach hang'!$E$10,$X$2:$Z$5,2,0))</f>
        <v>0</v>
      </c>
      <c r="H1096" s="2" t="n">
        <f aca="false">F1096*HLOOKUP(B1096,Assumption!$A$10:$G$12,2,1)+G1096*HLOOKUP(B1096,Assumption!$A$10:$G$12,3,1)</f>
        <v>0</v>
      </c>
      <c r="I1096" s="2" t="n">
        <f aca="false">F1096+G1096-H1096</f>
        <v>0</v>
      </c>
      <c r="J1096" s="32" t="n">
        <f aca="false">VLOOKUP(D1096,Assumption!$O$3:$Q$103,IF('thong tin khach hang'!$B$3="Nam",2,3),0)/12*P1096</f>
        <v>0</v>
      </c>
      <c r="K1096" s="2" t="n">
        <v>20000</v>
      </c>
      <c r="L1096" s="31" t="n">
        <f aca="false">ROUND($L$1*(E1096+I1096-J1096-K1096),0)</f>
        <v>343854271038</v>
      </c>
      <c r="M1096" s="31" t="n">
        <f aca="false">E1096+I1096-J1096-K1096+L1096</f>
        <v>61158397845330.2</v>
      </c>
      <c r="N1096" s="32" t="n">
        <f aca="false">HLOOKUP(ROUND(AVERAGE(M1084:M1095)/10^6,0),Assumption!$B$2:$E$3,2,1)*MAX((AVERAGE(M1084:M1095)-250*10^6),0)</f>
        <v>341427208833.899</v>
      </c>
      <c r="O1096" s="31" t="n">
        <f aca="false">M1096+N1096</f>
        <v>61499825054164.1</v>
      </c>
      <c r="P1096" s="31" t="n">
        <f aca="false">IF(A1096=1,SA,MAX(0,SA-M1095))</f>
        <v>0</v>
      </c>
      <c r="S1096" s="2" t="n">
        <v>0</v>
      </c>
      <c r="T1096" s="2" t="n">
        <v>0</v>
      </c>
      <c r="U1096" s="2" t="n">
        <v>0</v>
      </c>
      <c r="V1096" s="33" t="n">
        <v>1</v>
      </c>
    </row>
    <row r="1097" customFormat="false" ht="15.75" hidden="false" customHeight="true" outlineLevel="0" collapsed="false">
      <c r="A1097" s="2" t="n">
        <v>1095</v>
      </c>
      <c r="B1097" s="2" t="n">
        <v>92</v>
      </c>
      <c r="C1097" s="2" t="n">
        <f aca="false">A1097-(B1097-1)*12</f>
        <v>3</v>
      </c>
      <c r="D1097" s="2" t="n">
        <f aca="false">'thong tin khach hang'!$B$4+B1097-1</f>
        <v>93</v>
      </c>
      <c r="E1097" s="31" t="n">
        <f aca="false">IF(A1097=1,0,O1096)</f>
        <v>61499825054164.1</v>
      </c>
      <c r="F1097" s="2" t="n">
        <f aca="true">TP*VLOOKUP('thong tin khach hang'!$E$10,$X$2:$Z$5,3,0)*OFFSET($S1097,0,VLOOKUP('thong tin khach hang'!$E$10,$X$2:$Z$5,2,0))</f>
        <v>0</v>
      </c>
      <c r="G1097" s="2" t="n">
        <f aca="true">EP*VLOOKUP('thong tin khach hang'!$E$10,$X$2:$Z$5,3,0)*OFFSET($S1097,0,VLOOKUP('thong tin khach hang'!$E$10,$X$2:$Z$5,2,0))</f>
        <v>0</v>
      </c>
      <c r="H1097" s="2" t="n">
        <f aca="false">F1097*HLOOKUP(B1097,Assumption!$A$10:$G$12,2,1)+G1097*HLOOKUP(B1097,Assumption!$A$10:$G$12,3,1)</f>
        <v>0</v>
      </c>
      <c r="I1097" s="2" t="n">
        <f aca="false">F1097+G1097-H1097</f>
        <v>0</v>
      </c>
      <c r="J1097" s="32" t="n">
        <f aca="false">VLOOKUP(D1097,Assumption!$O$3:$Q$103,IF('thong tin khach hang'!$B$3="Nam",2,3),0)/12*P1097</f>
        <v>0</v>
      </c>
      <c r="K1097" s="2" t="n">
        <v>20000</v>
      </c>
      <c r="L1097" s="31" t="n">
        <f aca="false">ROUND($L$1*(E1097+I1097-J1097-K1097),0)</f>
        <v>347728952043</v>
      </c>
      <c r="M1097" s="31" t="n">
        <f aca="false">E1097+I1097-J1097-K1097+L1097</f>
        <v>61847553986207.1</v>
      </c>
      <c r="N1097" s="32" t="n">
        <f aca="false">HLOOKUP(ROUND(AVERAGE(M1085:M1096)/10^6,0),Assumption!$B$2:$E$3,2,1)*MAX((AVERAGE(M1085:M1096)-250*10^6),0)</f>
        <v>345274587092.562</v>
      </c>
      <c r="O1097" s="31" t="n">
        <f aca="false">M1097+N1097</f>
        <v>62192828573299.7</v>
      </c>
      <c r="P1097" s="31" t="n">
        <f aca="false">IF(A1097=1,SA,MAX(0,SA-M1096))</f>
        <v>0</v>
      </c>
      <c r="S1097" s="2" t="n">
        <v>0</v>
      </c>
      <c r="T1097" s="2" t="n">
        <v>0</v>
      </c>
      <c r="U1097" s="2" t="n">
        <v>0</v>
      </c>
      <c r="V1097" s="33" t="n">
        <v>1</v>
      </c>
    </row>
    <row r="1098" customFormat="false" ht="15.75" hidden="false" customHeight="true" outlineLevel="0" collapsed="false">
      <c r="A1098" s="2" t="n">
        <v>1096</v>
      </c>
      <c r="B1098" s="2" t="n">
        <v>92</v>
      </c>
      <c r="C1098" s="2" t="n">
        <f aca="false">A1098-(B1098-1)*12</f>
        <v>4</v>
      </c>
      <c r="D1098" s="2" t="n">
        <f aca="false">'thong tin khach hang'!$B$4+B1098-1</f>
        <v>93</v>
      </c>
      <c r="E1098" s="31" t="n">
        <f aca="false">IF(A1098=1,0,O1097)</f>
        <v>62192828573299.7</v>
      </c>
      <c r="F1098" s="2" t="n">
        <f aca="true">TP*VLOOKUP('thong tin khach hang'!$E$10,$X$2:$Z$5,3,0)*OFFSET($S1098,0,VLOOKUP('thong tin khach hang'!$E$10,$X$2:$Z$5,2,0))</f>
        <v>0</v>
      </c>
      <c r="G1098" s="2" t="n">
        <f aca="true">EP*VLOOKUP('thong tin khach hang'!$E$10,$X$2:$Z$5,3,0)*OFFSET($S1098,0,VLOOKUP('thong tin khach hang'!$E$10,$X$2:$Z$5,2,0))</f>
        <v>0</v>
      </c>
      <c r="H1098" s="2" t="n">
        <f aca="false">F1098*HLOOKUP(B1098,Assumption!$A$10:$G$12,2,1)+G1098*HLOOKUP(B1098,Assumption!$A$10:$G$12,3,1)</f>
        <v>0</v>
      </c>
      <c r="I1098" s="2" t="n">
        <f aca="false">F1098+G1098-H1098</f>
        <v>0</v>
      </c>
      <c r="J1098" s="32" t="n">
        <f aca="false">VLOOKUP(D1098,Assumption!$O$3:$Q$103,IF('thong tin khach hang'!$B$3="Nam",2,3),0)/12*P1098</f>
        <v>0</v>
      </c>
      <c r="K1098" s="2" t="n">
        <v>20000</v>
      </c>
      <c r="L1098" s="31" t="n">
        <f aca="false">ROUND($L$1*(E1098+I1098-J1098-K1098),0)</f>
        <v>351647294694</v>
      </c>
      <c r="M1098" s="31" t="n">
        <f aca="false">E1098+I1098-J1098-K1098+L1098</f>
        <v>62544475847993.7</v>
      </c>
      <c r="N1098" s="32" t="n">
        <f aca="false">HLOOKUP(ROUND(AVERAGE(M1086:M1097)/10^6,0),Assumption!$B$2:$E$3,2,1)*MAX((AVERAGE(M1086:M1097)-250*10^6),0)</f>
        <v>349165319187.598</v>
      </c>
      <c r="O1098" s="31" t="n">
        <f aca="false">M1098+N1098</f>
        <v>62893641167181.3</v>
      </c>
      <c r="P1098" s="31" t="n">
        <f aca="false">IF(A1098=1,SA,MAX(0,SA-M1097))</f>
        <v>0</v>
      </c>
      <c r="S1098" s="2" t="n">
        <v>0</v>
      </c>
      <c r="T1098" s="2" t="n">
        <v>0</v>
      </c>
      <c r="U1098" s="2" t="n">
        <v>1</v>
      </c>
      <c r="V1098" s="33" t="n">
        <v>1</v>
      </c>
    </row>
    <row r="1099" customFormat="false" ht="15.75" hidden="false" customHeight="true" outlineLevel="0" collapsed="false">
      <c r="A1099" s="2" t="n">
        <v>1097</v>
      </c>
      <c r="B1099" s="2" t="n">
        <v>92</v>
      </c>
      <c r="C1099" s="2" t="n">
        <f aca="false">A1099-(B1099-1)*12</f>
        <v>5</v>
      </c>
      <c r="D1099" s="2" t="n">
        <f aca="false">'thong tin khach hang'!$B$4+B1099-1</f>
        <v>93</v>
      </c>
      <c r="E1099" s="31" t="n">
        <f aca="false">IF(A1099=1,0,O1098)</f>
        <v>62893641167181.3</v>
      </c>
      <c r="F1099" s="2" t="n">
        <f aca="true">TP*VLOOKUP('thong tin khach hang'!$E$10,$X$2:$Z$5,3,0)*OFFSET($S1099,0,VLOOKUP('thong tin khach hang'!$E$10,$X$2:$Z$5,2,0))</f>
        <v>0</v>
      </c>
      <c r="G1099" s="2" t="n">
        <f aca="true">EP*VLOOKUP('thong tin khach hang'!$E$10,$X$2:$Z$5,3,0)*OFFSET($S1099,0,VLOOKUP('thong tin khach hang'!$E$10,$X$2:$Z$5,2,0))</f>
        <v>0</v>
      </c>
      <c r="H1099" s="2" t="n">
        <f aca="false">F1099*HLOOKUP(B1099,Assumption!$A$10:$G$12,2,1)+G1099*HLOOKUP(B1099,Assumption!$A$10:$G$12,3,1)</f>
        <v>0</v>
      </c>
      <c r="I1099" s="2" t="n">
        <f aca="false">F1099+G1099-H1099</f>
        <v>0</v>
      </c>
      <c r="J1099" s="32" t="n">
        <f aca="false">VLOOKUP(D1099,Assumption!$O$3:$Q$103,IF('thong tin khach hang'!$B$3="Nam",2,3),0)/12*P1099</f>
        <v>0</v>
      </c>
      <c r="K1099" s="2" t="n">
        <v>20000</v>
      </c>
      <c r="L1099" s="31" t="n">
        <f aca="false">ROUND($L$1*(E1099+I1099-J1099-K1099),0)</f>
        <v>355609790989</v>
      </c>
      <c r="M1099" s="31" t="n">
        <f aca="false">E1099+I1099-J1099-K1099+L1099</f>
        <v>63249250938170.3</v>
      </c>
      <c r="N1099" s="32" t="n">
        <f aca="false">HLOOKUP(ROUND(AVERAGE(M1087:M1098)/10^6,0),Assumption!$B$2:$E$3,2,1)*MAX((AVERAGE(M1087:M1098)-250*10^6),0)</f>
        <v>353099893647.819</v>
      </c>
      <c r="O1099" s="31" t="n">
        <f aca="false">M1099+N1099</f>
        <v>63602350831818.1</v>
      </c>
      <c r="P1099" s="31" t="n">
        <f aca="false">IF(A1099=1,SA,MAX(0,SA-M1098))</f>
        <v>0</v>
      </c>
      <c r="S1099" s="2" t="n">
        <v>0</v>
      </c>
      <c r="T1099" s="2" t="n">
        <v>0</v>
      </c>
      <c r="U1099" s="2" t="n">
        <v>0</v>
      </c>
      <c r="V1099" s="33" t="n">
        <v>1</v>
      </c>
    </row>
    <row r="1100" customFormat="false" ht="15.75" hidden="false" customHeight="true" outlineLevel="0" collapsed="false">
      <c r="A1100" s="2" t="n">
        <v>1098</v>
      </c>
      <c r="B1100" s="2" t="n">
        <v>92</v>
      </c>
      <c r="C1100" s="2" t="n">
        <f aca="false">A1100-(B1100-1)*12</f>
        <v>6</v>
      </c>
      <c r="D1100" s="2" t="n">
        <f aca="false">'thong tin khach hang'!$B$4+B1100-1</f>
        <v>93</v>
      </c>
      <c r="E1100" s="31" t="n">
        <f aca="false">IF(A1100=1,0,O1099)</f>
        <v>63602350831818.1</v>
      </c>
      <c r="F1100" s="2" t="n">
        <f aca="true">TP*VLOOKUP('thong tin khach hang'!$E$10,$X$2:$Z$5,3,0)*OFFSET($S1100,0,VLOOKUP('thong tin khach hang'!$E$10,$X$2:$Z$5,2,0))</f>
        <v>0</v>
      </c>
      <c r="G1100" s="2" t="n">
        <f aca="true">EP*VLOOKUP('thong tin khach hang'!$E$10,$X$2:$Z$5,3,0)*OFFSET($S1100,0,VLOOKUP('thong tin khach hang'!$E$10,$X$2:$Z$5,2,0))</f>
        <v>0</v>
      </c>
      <c r="H1100" s="2" t="n">
        <f aca="false">F1100*HLOOKUP(B1100,Assumption!$A$10:$G$12,2,1)+G1100*HLOOKUP(B1100,Assumption!$A$10:$G$12,3,1)</f>
        <v>0</v>
      </c>
      <c r="I1100" s="2" t="n">
        <f aca="false">F1100+G1100-H1100</f>
        <v>0</v>
      </c>
      <c r="J1100" s="32" t="n">
        <f aca="false">VLOOKUP(D1100,Assumption!$O$3:$Q$103,IF('thong tin khach hang'!$B$3="Nam",2,3),0)/12*P1100</f>
        <v>0</v>
      </c>
      <c r="K1100" s="2" t="n">
        <v>20000</v>
      </c>
      <c r="L1100" s="31" t="n">
        <f aca="false">ROUND($L$1*(E1100+I1100-J1100-K1100),0)</f>
        <v>359616938471</v>
      </c>
      <c r="M1100" s="31" t="n">
        <f aca="false">E1100+I1100-J1100-K1100+L1100</f>
        <v>63961967750289.1</v>
      </c>
      <c r="N1100" s="32" t="n">
        <f aca="false">HLOOKUP(ROUND(AVERAGE(M1088:M1099)/10^6,0),Assumption!$B$2:$E$3,2,1)*MAX((AVERAGE(M1088:M1099)-250*10^6),0)</f>
        <v>357078804506.98</v>
      </c>
      <c r="O1100" s="31" t="n">
        <f aca="false">M1100+N1100</f>
        <v>64319046554796.1</v>
      </c>
      <c r="P1100" s="31" t="n">
        <f aca="false">IF(A1100=1,SA,MAX(0,SA-M1099))</f>
        <v>0</v>
      </c>
      <c r="S1100" s="2" t="n">
        <v>0</v>
      </c>
      <c r="T1100" s="2" t="n">
        <v>0</v>
      </c>
      <c r="U1100" s="2" t="n">
        <v>0</v>
      </c>
      <c r="V1100" s="33" t="n">
        <v>1</v>
      </c>
    </row>
    <row r="1101" customFormat="false" ht="15.75" hidden="false" customHeight="true" outlineLevel="0" collapsed="false">
      <c r="A1101" s="2" t="n">
        <v>1099</v>
      </c>
      <c r="B1101" s="2" t="n">
        <v>92</v>
      </c>
      <c r="C1101" s="2" t="n">
        <f aca="false">A1101-(B1101-1)*12</f>
        <v>7</v>
      </c>
      <c r="D1101" s="2" t="n">
        <f aca="false">'thong tin khach hang'!$B$4+B1101-1</f>
        <v>93</v>
      </c>
      <c r="E1101" s="31" t="n">
        <f aca="false">IF(A1101=1,0,O1100)</f>
        <v>64319046554796.1</v>
      </c>
      <c r="F1101" s="2" t="n">
        <f aca="true">TP*VLOOKUP('thong tin khach hang'!$E$10,$X$2:$Z$5,3,0)*OFFSET($S1101,0,VLOOKUP('thong tin khach hang'!$E$10,$X$2:$Z$5,2,0))</f>
        <v>0</v>
      </c>
      <c r="G1101" s="2" t="n">
        <f aca="true">EP*VLOOKUP('thong tin khach hang'!$E$10,$X$2:$Z$5,3,0)*OFFSET($S1101,0,VLOOKUP('thong tin khach hang'!$E$10,$X$2:$Z$5,2,0))</f>
        <v>0</v>
      </c>
      <c r="H1101" s="2" t="n">
        <f aca="false">F1101*HLOOKUP(B1101,Assumption!$A$10:$G$12,2,1)+G1101*HLOOKUP(B1101,Assumption!$A$10:$G$12,3,1)</f>
        <v>0</v>
      </c>
      <c r="I1101" s="2" t="n">
        <f aca="false">F1101+G1101-H1101</f>
        <v>0</v>
      </c>
      <c r="J1101" s="32" t="n">
        <f aca="false">VLOOKUP(D1101,Assumption!$O$3:$Q$103,IF('thong tin khach hang'!$B$3="Nam",2,3),0)/12*P1101</f>
        <v>0</v>
      </c>
      <c r="K1101" s="2" t="n">
        <v>20000</v>
      </c>
      <c r="L1101" s="31" t="n">
        <f aca="false">ROUND($L$1*(E1101+I1101-J1101-K1101),0)</f>
        <v>363669240287</v>
      </c>
      <c r="M1101" s="31" t="n">
        <f aca="false">E1101+I1101-J1101-K1101+L1101</f>
        <v>64682715775083.1</v>
      </c>
      <c r="N1101" s="32" t="n">
        <f aca="false">HLOOKUP(ROUND(AVERAGE(M1089:M1100)/10^6,0),Assumption!$B$2:$E$3,2,1)*MAX((AVERAGE(M1089:M1100)-250*10^6),0)</f>
        <v>361102551365.81</v>
      </c>
      <c r="O1101" s="31" t="n">
        <f aca="false">M1101+N1101</f>
        <v>65043818326448.9</v>
      </c>
      <c r="P1101" s="31" t="n">
        <f aca="false">IF(A1101=1,SA,MAX(0,SA-M1100))</f>
        <v>0</v>
      </c>
      <c r="S1101" s="2" t="n">
        <v>0</v>
      </c>
      <c r="T1101" s="2" t="n">
        <v>1</v>
      </c>
      <c r="U1101" s="2" t="n">
        <v>1</v>
      </c>
      <c r="V1101" s="33" t="n">
        <v>1</v>
      </c>
    </row>
    <row r="1102" customFormat="false" ht="15.75" hidden="false" customHeight="true" outlineLevel="0" collapsed="false">
      <c r="A1102" s="2" t="n">
        <v>1100</v>
      </c>
      <c r="B1102" s="2" t="n">
        <v>92</v>
      </c>
      <c r="C1102" s="2" t="n">
        <f aca="false">A1102-(B1102-1)*12</f>
        <v>8</v>
      </c>
      <c r="D1102" s="2" t="n">
        <f aca="false">'thong tin khach hang'!$B$4+B1102-1</f>
        <v>93</v>
      </c>
      <c r="E1102" s="31" t="n">
        <f aca="false">IF(A1102=1,0,O1101)</f>
        <v>65043818326448.9</v>
      </c>
      <c r="F1102" s="2" t="n">
        <f aca="true">TP*VLOOKUP('thong tin khach hang'!$E$10,$X$2:$Z$5,3,0)*OFFSET($S1102,0,VLOOKUP('thong tin khach hang'!$E$10,$X$2:$Z$5,2,0))</f>
        <v>0</v>
      </c>
      <c r="G1102" s="2" t="n">
        <f aca="true">EP*VLOOKUP('thong tin khach hang'!$E$10,$X$2:$Z$5,3,0)*OFFSET($S1102,0,VLOOKUP('thong tin khach hang'!$E$10,$X$2:$Z$5,2,0))</f>
        <v>0</v>
      </c>
      <c r="H1102" s="2" t="n">
        <f aca="false">F1102*HLOOKUP(B1102,Assumption!$A$10:$G$12,2,1)+G1102*HLOOKUP(B1102,Assumption!$A$10:$G$12,3,1)</f>
        <v>0</v>
      </c>
      <c r="I1102" s="2" t="n">
        <f aca="false">F1102+G1102-H1102</f>
        <v>0</v>
      </c>
      <c r="J1102" s="32" t="n">
        <f aca="false">VLOOKUP(D1102,Assumption!$O$3:$Q$103,IF('thong tin khach hang'!$B$3="Nam",2,3),0)/12*P1102</f>
        <v>0</v>
      </c>
      <c r="K1102" s="2" t="n">
        <v>20000</v>
      </c>
      <c r="L1102" s="31" t="n">
        <f aca="false">ROUND($L$1*(E1102+I1102-J1102-K1102),0)</f>
        <v>367767205257</v>
      </c>
      <c r="M1102" s="31" t="n">
        <f aca="false">E1102+I1102-J1102-K1102+L1102</f>
        <v>65411585511705.9</v>
      </c>
      <c r="N1102" s="32" t="n">
        <f aca="false">HLOOKUP(ROUND(AVERAGE(M1090:M1101)/10^6,0),Assumption!$B$2:$E$3,2,1)*MAX((AVERAGE(M1090:M1101)-250*10^6),0)</f>
        <v>365171639454.746</v>
      </c>
      <c r="O1102" s="31" t="n">
        <f aca="false">M1102+N1102</f>
        <v>65776757151160.7</v>
      </c>
      <c r="P1102" s="31" t="n">
        <f aca="false">IF(A1102=1,SA,MAX(0,SA-M1101))</f>
        <v>0</v>
      </c>
      <c r="S1102" s="2" t="n">
        <v>0</v>
      </c>
      <c r="T1102" s="2" t="n">
        <v>0</v>
      </c>
      <c r="U1102" s="2" t="n">
        <v>0</v>
      </c>
      <c r="V1102" s="33" t="n">
        <v>1</v>
      </c>
    </row>
    <row r="1103" customFormat="false" ht="15.75" hidden="false" customHeight="true" outlineLevel="0" collapsed="false">
      <c r="A1103" s="2" t="n">
        <v>1101</v>
      </c>
      <c r="B1103" s="2" t="n">
        <v>92</v>
      </c>
      <c r="C1103" s="2" t="n">
        <f aca="false">A1103-(B1103-1)*12</f>
        <v>9</v>
      </c>
      <c r="D1103" s="2" t="n">
        <f aca="false">'thong tin khach hang'!$B$4+B1103-1</f>
        <v>93</v>
      </c>
      <c r="E1103" s="31" t="n">
        <f aca="false">IF(A1103=1,0,O1102)</f>
        <v>65776757151160.7</v>
      </c>
      <c r="F1103" s="2" t="n">
        <f aca="true">TP*VLOOKUP('thong tin khach hang'!$E$10,$X$2:$Z$5,3,0)*OFFSET($S1103,0,VLOOKUP('thong tin khach hang'!$E$10,$X$2:$Z$5,2,0))</f>
        <v>0</v>
      </c>
      <c r="G1103" s="2" t="n">
        <f aca="true">EP*VLOOKUP('thong tin khach hang'!$E$10,$X$2:$Z$5,3,0)*OFFSET($S1103,0,VLOOKUP('thong tin khach hang'!$E$10,$X$2:$Z$5,2,0))</f>
        <v>0</v>
      </c>
      <c r="H1103" s="2" t="n">
        <f aca="false">F1103*HLOOKUP(B1103,Assumption!$A$10:$G$12,2,1)+G1103*HLOOKUP(B1103,Assumption!$A$10:$G$12,3,1)</f>
        <v>0</v>
      </c>
      <c r="I1103" s="2" t="n">
        <f aca="false">F1103+G1103-H1103</f>
        <v>0</v>
      </c>
      <c r="J1103" s="32" t="n">
        <f aca="false">VLOOKUP(D1103,Assumption!$O$3:$Q$103,IF('thong tin khach hang'!$B$3="Nam",2,3),0)/12*P1103</f>
        <v>0</v>
      </c>
      <c r="K1103" s="2" t="n">
        <v>20000</v>
      </c>
      <c r="L1103" s="31" t="n">
        <f aca="false">ROUND($L$1*(E1103+I1103-J1103-K1103),0)</f>
        <v>371911347932</v>
      </c>
      <c r="M1103" s="31" t="n">
        <f aca="false">E1103+I1103-J1103-K1103+L1103</f>
        <v>66148668479092.7</v>
      </c>
      <c r="N1103" s="32" t="n">
        <f aca="false">HLOOKUP(ROUND(AVERAGE(M1091:M1102)/10^6,0),Assumption!$B$2:$E$3,2,1)*MAX((AVERAGE(M1091:M1102)-250*10^6),0)</f>
        <v>369286579697.366</v>
      </c>
      <c r="O1103" s="31" t="n">
        <f aca="false">M1103+N1103</f>
        <v>66517955058790</v>
      </c>
      <c r="P1103" s="31" t="n">
        <f aca="false">IF(A1103=1,SA,MAX(0,SA-M1102))</f>
        <v>0</v>
      </c>
      <c r="S1103" s="2" t="n">
        <v>0</v>
      </c>
      <c r="T1103" s="2" t="n">
        <v>0</v>
      </c>
      <c r="U1103" s="2" t="n">
        <v>0</v>
      </c>
      <c r="V1103" s="33" t="n">
        <v>1</v>
      </c>
    </row>
    <row r="1104" customFormat="false" ht="15.75" hidden="false" customHeight="true" outlineLevel="0" collapsed="false">
      <c r="A1104" s="2" t="n">
        <v>1102</v>
      </c>
      <c r="B1104" s="2" t="n">
        <v>92</v>
      </c>
      <c r="C1104" s="2" t="n">
        <f aca="false">A1104-(B1104-1)*12</f>
        <v>10</v>
      </c>
      <c r="D1104" s="2" t="n">
        <f aca="false">'thong tin khach hang'!$B$4+B1104-1</f>
        <v>93</v>
      </c>
      <c r="E1104" s="31" t="n">
        <f aca="false">IF(A1104=1,0,O1103)</f>
        <v>66517955058790</v>
      </c>
      <c r="F1104" s="2" t="n">
        <f aca="true">TP*VLOOKUP('thong tin khach hang'!$E$10,$X$2:$Z$5,3,0)*OFFSET($S1104,0,VLOOKUP('thong tin khach hang'!$E$10,$X$2:$Z$5,2,0))</f>
        <v>0</v>
      </c>
      <c r="G1104" s="2" t="n">
        <f aca="true">EP*VLOOKUP('thong tin khach hang'!$E$10,$X$2:$Z$5,3,0)*OFFSET($S1104,0,VLOOKUP('thong tin khach hang'!$E$10,$X$2:$Z$5,2,0))</f>
        <v>0</v>
      </c>
      <c r="H1104" s="2" t="n">
        <f aca="false">F1104*HLOOKUP(B1104,Assumption!$A$10:$G$12,2,1)+G1104*HLOOKUP(B1104,Assumption!$A$10:$G$12,3,1)</f>
        <v>0</v>
      </c>
      <c r="I1104" s="2" t="n">
        <f aca="false">F1104+G1104-H1104</f>
        <v>0</v>
      </c>
      <c r="J1104" s="32" t="n">
        <f aca="false">VLOOKUP(D1104,Assumption!$O$3:$Q$103,IF('thong tin khach hang'!$B$3="Nam",2,3),0)/12*P1104</f>
        <v>0</v>
      </c>
      <c r="K1104" s="2" t="n">
        <v>20000</v>
      </c>
      <c r="L1104" s="31" t="n">
        <f aca="false">ROUND($L$1*(E1104+I1104-J1104-K1104),0)</f>
        <v>376102188662</v>
      </c>
      <c r="M1104" s="31" t="n">
        <f aca="false">E1104+I1104-J1104-K1104+L1104</f>
        <v>66894057227452</v>
      </c>
      <c r="N1104" s="32" t="n">
        <f aca="false">HLOOKUP(ROUND(AVERAGE(M1092:M1103)/10^6,0),Assumption!$B$2:$E$3,2,1)*MAX((AVERAGE(M1092:M1103)-250*10^6),0)</f>
        <v>373447888774.546</v>
      </c>
      <c r="O1104" s="31" t="n">
        <f aca="false">M1104+N1104</f>
        <v>67267505116226.6</v>
      </c>
      <c r="P1104" s="31" t="n">
        <f aca="false">IF(A1104=1,SA,MAX(0,SA-M1103))</f>
        <v>0</v>
      </c>
      <c r="S1104" s="2" t="n">
        <v>0</v>
      </c>
      <c r="T1104" s="2" t="n">
        <v>0</v>
      </c>
      <c r="U1104" s="2" t="n">
        <v>1</v>
      </c>
      <c r="V1104" s="33" t="n">
        <v>1</v>
      </c>
    </row>
    <row r="1105" customFormat="false" ht="15.75" hidden="false" customHeight="true" outlineLevel="0" collapsed="false">
      <c r="A1105" s="2" t="n">
        <v>1103</v>
      </c>
      <c r="B1105" s="2" t="n">
        <v>92</v>
      </c>
      <c r="C1105" s="2" t="n">
        <f aca="false">A1105-(B1105-1)*12</f>
        <v>11</v>
      </c>
      <c r="D1105" s="2" t="n">
        <f aca="false">'thong tin khach hang'!$B$4+B1105-1</f>
        <v>93</v>
      </c>
      <c r="E1105" s="31" t="n">
        <f aca="false">IF(A1105=1,0,O1104)</f>
        <v>67267505116226.6</v>
      </c>
      <c r="F1105" s="2" t="n">
        <f aca="true">TP*VLOOKUP('thong tin khach hang'!$E$10,$X$2:$Z$5,3,0)*OFFSET($S1105,0,VLOOKUP('thong tin khach hang'!$E$10,$X$2:$Z$5,2,0))</f>
        <v>0</v>
      </c>
      <c r="G1105" s="2" t="n">
        <f aca="true">EP*VLOOKUP('thong tin khach hang'!$E$10,$X$2:$Z$5,3,0)*OFFSET($S1105,0,VLOOKUP('thong tin khach hang'!$E$10,$X$2:$Z$5,2,0))</f>
        <v>0</v>
      </c>
      <c r="H1105" s="2" t="n">
        <f aca="false">F1105*HLOOKUP(B1105,Assumption!$A$10:$G$12,2,1)+G1105*HLOOKUP(B1105,Assumption!$A$10:$G$12,3,1)</f>
        <v>0</v>
      </c>
      <c r="I1105" s="2" t="n">
        <f aca="false">F1105+G1105-H1105</f>
        <v>0</v>
      </c>
      <c r="J1105" s="32" t="n">
        <f aca="false">VLOOKUP(D1105,Assumption!$O$3:$Q$103,IF('thong tin khach hang'!$B$3="Nam",2,3),0)/12*P1105</f>
        <v>0</v>
      </c>
      <c r="K1105" s="2" t="n">
        <v>20000</v>
      </c>
      <c r="L1105" s="31" t="n">
        <f aca="false">ROUND($L$1*(E1105+I1105-J1105-K1105),0)</f>
        <v>380340253662</v>
      </c>
      <c r="M1105" s="31" t="n">
        <f aca="false">E1105+I1105-J1105-K1105+L1105</f>
        <v>67647845349888.6</v>
      </c>
      <c r="N1105" s="32" t="n">
        <f aca="false">HLOOKUP(ROUND(AVERAGE(M1093:M1104)/10^6,0),Assumption!$B$2:$E$3,2,1)*MAX((AVERAGE(M1093:M1104)-250*10^6),0)</f>
        <v>377656089189.335</v>
      </c>
      <c r="O1105" s="31" t="n">
        <f aca="false">M1105+N1105</f>
        <v>68025501439077.9</v>
      </c>
      <c r="P1105" s="31" t="n">
        <f aca="false">IF(A1105=1,SA,MAX(0,SA-M1104))</f>
        <v>0</v>
      </c>
      <c r="S1105" s="2" t="n">
        <v>0</v>
      </c>
      <c r="T1105" s="2" t="n">
        <v>0</v>
      </c>
      <c r="U1105" s="2" t="n">
        <v>0</v>
      </c>
      <c r="V1105" s="33" t="n">
        <v>1</v>
      </c>
    </row>
    <row r="1106" customFormat="false" ht="15.75" hidden="false" customHeight="true" outlineLevel="0" collapsed="false">
      <c r="A1106" s="2" t="n">
        <v>1104</v>
      </c>
      <c r="B1106" s="2" t="n">
        <v>92</v>
      </c>
      <c r="C1106" s="2" t="n">
        <f aca="false">A1106-(B1106-1)*12</f>
        <v>12</v>
      </c>
      <c r="D1106" s="2" t="n">
        <f aca="false">'thong tin khach hang'!$B$4+B1106-1</f>
        <v>93</v>
      </c>
      <c r="E1106" s="31" t="n">
        <f aca="false">IF(A1106=1,0,O1105)</f>
        <v>68025501439077.9</v>
      </c>
      <c r="F1106" s="2" t="n">
        <f aca="true">TP*VLOOKUP('thong tin khach hang'!$E$10,$X$2:$Z$5,3,0)*OFFSET($S1106,0,VLOOKUP('thong tin khach hang'!$E$10,$X$2:$Z$5,2,0))</f>
        <v>0</v>
      </c>
      <c r="G1106" s="2" t="n">
        <f aca="true">EP*VLOOKUP('thong tin khach hang'!$E$10,$X$2:$Z$5,3,0)*OFFSET($S1106,0,VLOOKUP('thong tin khach hang'!$E$10,$X$2:$Z$5,2,0))</f>
        <v>0</v>
      </c>
      <c r="H1106" s="2" t="n">
        <f aca="false">F1106*HLOOKUP(B1106,Assumption!$A$10:$G$12,2,1)+G1106*HLOOKUP(B1106,Assumption!$A$10:$G$12,3,1)</f>
        <v>0</v>
      </c>
      <c r="I1106" s="2" t="n">
        <f aca="false">F1106+G1106-H1106</f>
        <v>0</v>
      </c>
      <c r="J1106" s="32" t="n">
        <f aca="false">VLOOKUP(D1106,Assumption!$O$3:$Q$103,IF('thong tin khach hang'!$B$3="Nam",2,3),0)/12*P1106</f>
        <v>0</v>
      </c>
      <c r="K1106" s="2" t="n">
        <v>20000</v>
      </c>
      <c r="L1106" s="31" t="n">
        <f aca="false">ROUND($L$1*(E1106+I1106-J1106-K1106),0)</f>
        <v>384626075075</v>
      </c>
      <c r="M1106" s="31" t="n">
        <f aca="false">E1106+I1106-J1106-K1106+L1106</f>
        <v>68410127494152.9</v>
      </c>
      <c r="N1106" s="32" t="n">
        <f aca="false">HLOOKUP(ROUND(AVERAGE(M1094:M1105)/10^6,0),Assumption!$B$2:$E$3,2,1)*MAX((AVERAGE(M1094:M1105)-250*10^6),0)</f>
        <v>381911709332.557</v>
      </c>
      <c r="O1106" s="31" t="n">
        <f aca="false">M1106+N1106</f>
        <v>68792039203485.5</v>
      </c>
      <c r="P1106" s="31" t="n">
        <f aca="false">IF(A1106=1,SA,MAX(0,SA-M1105))</f>
        <v>0</v>
      </c>
      <c r="S1106" s="2" t="n">
        <v>0</v>
      </c>
      <c r="T1106" s="2" t="n">
        <v>0</v>
      </c>
      <c r="U1106" s="2" t="n">
        <v>0</v>
      </c>
      <c r="V1106" s="33" t="n">
        <v>1</v>
      </c>
    </row>
    <row r="1107" customFormat="false" ht="15.75" hidden="false" customHeight="true" outlineLevel="0" collapsed="false">
      <c r="A1107" s="2" t="n">
        <v>1105</v>
      </c>
      <c r="B1107" s="2" t="n">
        <v>93</v>
      </c>
      <c r="C1107" s="2" t="n">
        <f aca="false">A1107-(B1107-1)*12</f>
        <v>1</v>
      </c>
      <c r="D1107" s="2" t="n">
        <f aca="false">'thong tin khach hang'!$B$4+B1107-1</f>
        <v>94</v>
      </c>
      <c r="E1107" s="31" t="n">
        <f aca="false">IF(A1107=1,0,O1106)</f>
        <v>68792039203485.5</v>
      </c>
      <c r="F1107" s="2" t="n">
        <f aca="true">TP*VLOOKUP('thong tin khach hang'!$E$10,$X$2:$Z$5,3,0)*OFFSET($S1107,0,VLOOKUP('thong tin khach hang'!$E$10,$X$2:$Z$5,2,0))</f>
        <v>30000000</v>
      </c>
      <c r="G1107" s="2" t="n">
        <f aca="true">EP*VLOOKUP('thong tin khach hang'!$E$10,$X$2:$Z$5,3,0)*OFFSET($S1107,0,VLOOKUP('thong tin khach hang'!$E$10,$X$2:$Z$5,2,0))</f>
        <v>30000000</v>
      </c>
      <c r="H1107" s="2" t="n">
        <f aca="false">F1107*HLOOKUP(B1107,Assumption!$A$10:$G$12,2,1)+G1107*HLOOKUP(B1107,Assumption!$A$10:$G$12,3,1)</f>
        <v>1500000</v>
      </c>
      <c r="I1107" s="2" t="n">
        <f aca="false">F1107+G1107-H1107</f>
        <v>58500000</v>
      </c>
      <c r="J1107" s="32" t="n">
        <f aca="false">VLOOKUP(D1107,Assumption!$O$3:$Q$103,IF('thong tin khach hang'!$B$3="Nam",2,3),0)/12*P1107</f>
        <v>0</v>
      </c>
      <c r="K1107" s="2" t="n">
        <v>20000</v>
      </c>
      <c r="L1107" s="31" t="n">
        <f aca="false">ROUND($L$1*(E1107+I1107-J1107-K1107),0)</f>
        <v>388960521807</v>
      </c>
      <c r="M1107" s="31" t="n">
        <f aca="false">E1107+I1107-J1107-K1107+L1107</f>
        <v>69181058205292.5</v>
      </c>
      <c r="N1107" s="32" t="n">
        <f aca="false">HLOOKUP(ROUND(AVERAGE(M1095:M1106)/10^6,0),Assumption!$B$2:$E$3,2,1)*MAX((AVERAGE(M1095:M1106)-250*10^6),0)</f>
        <v>386215283549.166</v>
      </c>
      <c r="O1107" s="31" t="n">
        <f aca="false">M1107+N1107</f>
        <v>69567273488841.6</v>
      </c>
      <c r="P1107" s="31" t="n">
        <f aca="false">IF(A1107=1,SA,MAX(0,SA-M1106))</f>
        <v>0</v>
      </c>
      <c r="S1107" s="2" t="n">
        <v>1</v>
      </c>
      <c r="T1107" s="2" t="n">
        <v>1</v>
      </c>
      <c r="U1107" s="2" t="n">
        <v>1</v>
      </c>
      <c r="V1107" s="33" t="n">
        <v>1</v>
      </c>
    </row>
    <row r="1108" customFormat="false" ht="15.75" hidden="false" customHeight="true" outlineLevel="0" collapsed="false">
      <c r="A1108" s="2" t="n">
        <v>1106</v>
      </c>
      <c r="B1108" s="2" t="n">
        <v>93</v>
      </c>
      <c r="C1108" s="2" t="n">
        <f aca="false">A1108-(B1108-1)*12</f>
        <v>2</v>
      </c>
      <c r="D1108" s="2" t="n">
        <f aca="false">'thong tin khach hang'!$B$4+B1108-1</f>
        <v>94</v>
      </c>
      <c r="E1108" s="31" t="n">
        <f aca="false">IF(A1108=1,0,O1107)</f>
        <v>69567273488841.6</v>
      </c>
      <c r="F1108" s="2" t="n">
        <f aca="true">TP*VLOOKUP('thong tin khach hang'!$E$10,$X$2:$Z$5,3,0)*OFFSET($S1108,0,VLOOKUP('thong tin khach hang'!$E$10,$X$2:$Z$5,2,0))</f>
        <v>0</v>
      </c>
      <c r="G1108" s="2" t="n">
        <f aca="true">EP*VLOOKUP('thong tin khach hang'!$E$10,$X$2:$Z$5,3,0)*OFFSET($S1108,0,VLOOKUP('thong tin khach hang'!$E$10,$X$2:$Z$5,2,0))</f>
        <v>0</v>
      </c>
      <c r="H1108" s="2" t="n">
        <f aca="false">F1108*HLOOKUP(B1108,Assumption!$A$10:$G$12,2,1)+G1108*HLOOKUP(B1108,Assumption!$A$10:$G$12,3,1)</f>
        <v>0</v>
      </c>
      <c r="I1108" s="2" t="n">
        <f aca="false">F1108+G1108-H1108</f>
        <v>0</v>
      </c>
      <c r="J1108" s="32" t="n">
        <f aca="false">VLOOKUP(D1108,Assumption!$O$3:$Q$103,IF('thong tin khach hang'!$B$3="Nam",2,3),0)/12*P1108</f>
        <v>0</v>
      </c>
      <c r="K1108" s="2" t="n">
        <v>20000</v>
      </c>
      <c r="L1108" s="31" t="n">
        <f aca="false">ROUND($L$1*(E1108+I1108-J1108-K1108),0)</f>
        <v>393343478398</v>
      </c>
      <c r="M1108" s="31" t="n">
        <f aca="false">E1108+I1108-J1108-K1108+L1108</f>
        <v>69960616947239.6</v>
      </c>
      <c r="N1108" s="32" t="n">
        <f aca="false">HLOOKUP(ROUND(AVERAGE(M1096:M1107)/10^6,0),Assumption!$B$2:$E$3,2,1)*MAX((AVERAGE(M1096:M1107)-250*10^6),0)</f>
        <v>390567352205.329</v>
      </c>
      <c r="O1108" s="31" t="n">
        <f aca="false">M1108+N1108</f>
        <v>70351184299445</v>
      </c>
      <c r="P1108" s="31" t="n">
        <f aca="false">IF(A1108=1,SA,MAX(0,SA-M1107))</f>
        <v>0</v>
      </c>
      <c r="S1108" s="2" t="n">
        <v>0</v>
      </c>
      <c r="T1108" s="2" t="n">
        <v>0</v>
      </c>
      <c r="U1108" s="2" t="n">
        <v>0</v>
      </c>
      <c r="V1108" s="33" t="n">
        <v>1</v>
      </c>
    </row>
    <row r="1109" customFormat="false" ht="15.75" hidden="false" customHeight="true" outlineLevel="0" collapsed="false">
      <c r="A1109" s="2" t="n">
        <v>1107</v>
      </c>
      <c r="B1109" s="2" t="n">
        <v>93</v>
      </c>
      <c r="C1109" s="2" t="n">
        <f aca="false">A1109-(B1109-1)*12</f>
        <v>3</v>
      </c>
      <c r="D1109" s="2" t="n">
        <f aca="false">'thong tin khach hang'!$B$4+B1109-1</f>
        <v>94</v>
      </c>
      <c r="E1109" s="31" t="n">
        <f aca="false">IF(A1109=1,0,O1108)</f>
        <v>70351184299445</v>
      </c>
      <c r="F1109" s="2" t="n">
        <f aca="true">TP*VLOOKUP('thong tin khach hang'!$E$10,$X$2:$Z$5,3,0)*OFFSET($S1109,0,VLOOKUP('thong tin khach hang'!$E$10,$X$2:$Z$5,2,0))</f>
        <v>0</v>
      </c>
      <c r="G1109" s="2" t="n">
        <f aca="true">EP*VLOOKUP('thong tin khach hang'!$E$10,$X$2:$Z$5,3,0)*OFFSET($S1109,0,VLOOKUP('thong tin khach hang'!$E$10,$X$2:$Z$5,2,0))</f>
        <v>0</v>
      </c>
      <c r="H1109" s="2" t="n">
        <f aca="false">F1109*HLOOKUP(B1109,Assumption!$A$10:$G$12,2,1)+G1109*HLOOKUP(B1109,Assumption!$A$10:$G$12,3,1)</f>
        <v>0</v>
      </c>
      <c r="I1109" s="2" t="n">
        <f aca="false">F1109+G1109-H1109</f>
        <v>0</v>
      </c>
      <c r="J1109" s="32" t="n">
        <f aca="false">VLOOKUP(D1109,Assumption!$O$3:$Q$103,IF('thong tin khach hang'!$B$3="Nam",2,3),0)/12*P1109</f>
        <v>0</v>
      </c>
      <c r="K1109" s="2" t="n">
        <v>20000</v>
      </c>
      <c r="L1109" s="31" t="n">
        <f aca="false">ROUND($L$1*(E1109+I1109-J1109-K1109),0)</f>
        <v>397775824092</v>
      </c>
      <c r="M1109" s="31" t="n">
        <f aca="false">E1109+I1109-J1109-K1109+L1109</f>
        <v>70748960103537</v>
      </c>
      <c r="N1109" s="32" t="n">
        <f aca="false">HLOOKUP(ROUND(AVERAGE(M1097:M1108)/10^6,0),Assumption!$B$2:$E$3,2,1)*MAX((AVERAGE(M1097:M1108)-250*10^6),0)</f>
        <v>394968461756.284</v>
      </c>
      <c r="O1109" s="31" t="n">
        <f aca="false">M1109+N1109</f>
        <v>71143928565293.2</v>
      </c>
      <c r="P1109" s="31" t="n">
        <f aca="false">IF(A1109=1,SA,MAX(0,SA-M1108))</f>
        <v>0</v>
      </c>
      <c r="S1109" s="2" t="n">
        <v>0</v>
      </c>
      <c r="T1109" s="2" t="n">
        <v>0</v>
      </c>
      <c r="U1109" s="2" t="n">
        <v>0</v>
      </c>
      <c r="V1109" s="33" t="n">
        <v>1</v>
      </c>
    </row>
    <row r="1110" customFormat="false" ht="15.75" hidden="false" customHeight="true" outlineLevel="0" collapsed="false">
      <c r="A1110" s="2" t="n">
        <v>1108</v>
      </c>
      <c r="B1110" s="2" t="n">
        <v>93</v>
      </c>
      <c r="C1110" s="2" t="n">
        <f aca="false">A1110-(B1110-1)*12</f>
        <v>4</v>
      </c>
      <c r="D1110" s="2" t="n">
        <f aca="false">'thong tin khach hang'!$B$4+B1110-1</f>
        <v>94</v>
      </c>
      <c r="E1110" s="31" t="n">
        <f aca="false">IF(A1110=1,0,O1109)</f>
        <v>71143928565293.2</v>
      </c>
      <c r="F1110" s="2" t="n">
        <f aca="true">TP*VLOOKUP('thong tin khach hang'!$E$10,$X$2:$Z$5,3,0)*OFFSET($S1110,0,VLOOKUP('thong tin khach hang'!$E$10,$X$2:$Z$5,2,0))</f>
        <v>0</v>
      </c>
      <c r="G1110" s="2" t="n">
        <f aca="true">EP*VLOOKUP('thong tin khach hang'!$E$10,$X$2:$Z$5,3,0)*OFFSET($S1110,0,VLOOKUP('thong tin khach hang'!$E$10,$X$2:$Z$5,2,0))</f>
        <v>0</v>
      </c>
      <c r="H1110" s="2" t="n">
        <f aca="false">F1110*HLOOKUP(B1110,Assumption!$A$10:$G$12,2,1)+G1110*HLOOKUP(B1110,Assumption!$A$10:$G$12,3,1)</f>
        <v>0</v>
      </c>
      <c r="I1110" s="2" t="n">
        <f aca="false">F1110+G1110-H1110</f>
        <v>0</v>
      </c>
      <c r="J1110" s="32" t="n">
        <f aca="false">VLOOKUP(D1110,Assumption!$O$3:$Q$103,IF('thong tin khach hang'!$B$3="Nam",2,3),0)/12*P1110</f>
        <v>0</v>
      </c>
      <c r="K1110" s="2" t="n">
        <v>20000</v>
      </c>
      <c r="L1110" s="31" t="n">
        <f aca="false">ROUND($L$1*(E1110+I1110-J1110-K1110),0)</f>
        <v>402258115426</v>
      </c>
      <c r="M1110" s="31" t="n">
        <f aca="false">E1110+I1110-J1110-K1110+L1110</f>
        <v>71546186660719.2</v>
      </c>
      <c r="N1110" s="32" t="n">
        <f aca="false">HLOOKUP(ROUND(AVERAGE(M1098:M1109)/10^6,0),Assumption!$B$2:$E$3,2,1)*MAX((AVERAGE(M1098:M1109)-250*10^6),0)</f>
        <v>399419164814.949</v>
      </c>
      <c r="O1110" s="31" t="n">
        <f aca="false">M1110+N1110</f>
        <v>71945605825534.2</v>
      </c>
      <c r="P1110" s="31" t="n">
        <f aca="false">IF(A1110=1,SA,MAX(0,SA-M1109))</f>
        <v>0</v>
      </c>
      <c r="S1110" s="2" t="n">
        <v>0</v>
      </c>
      <c r="T1110" s="2" t="n">
        <v>0</v>
      </c>
      <c r="U1110" s="2" t="n">
        <v>1</v>
      </c>
      <c r="V1110" s="33" t="n">
        <v>1</v>
      </c>
    </row>
    <row r="1111" customFormat="false" ht="15.75" hidden="false" customHeight="true" outlineLevel="0" collapsed="false">
      <c r="A1111" s="2" t="n">
        <v>1109</v>
      </c>
      <c r="B1111" s="2" t="n">
        <v>93</v>
      </c>
      <c r="C1111" s="2" t="n">
        <f aca="false">A1111-(B1111-1)*12</f>
        <v>5</v>
      </c>
      <c r="D1111" s="2" t="n">
        <f aca="false">'thong tin khach hang'!$B$4+B1111-1</f>
        <v>94</v>
      </c>
      <c r="E1111" s="31" t="n">
        <f aca="false">IF(A1111=1,0,O1110)</f>
        <v>71945605825534.2</v>
      </c>
      <c r="F1111" s="2" t="n">
        <f aca="true">TP*VLOOKUP('thong tin khach hang'!$E$10,$X$2:$Z$5,3,0)*OFFSET($S1111,0,VLOOKUP('thong tin khach hang'!$E$10,$X$2:$Z$5,2,0))</f>
        <v>0</v>
      </c>
      <c r="G1111" s="2" t="n">
        <f aca="true">EP*VLOOKUP('thong tin khach hang'!$E$10,$X$2:$Z$5,3,0)*OFFSET($S1111,0,VLOOKUP('thong tin khach hang'!$E$10,$X$2:$Z$5,2,0))</f>
        <v>0</v>
      </c>
      <c r="H1111" s="2" t="n">
        <f aca="false">F1111*HLOOKUP(B1111,Assumption!$A$10:$G$12,2,1)+G1111*HLOOKUP(B1111,Assumption!$A$10:$G$12,3,1)</f>
        <v>0</v>
      </c>
      <c r="I1111" s="2" t="n">
        <f aca="false">F1111+G1111-H1111</f>
        <v>0</v>
      </c>
      <c r="J1111" s="32" t="n">
        <f aca="false">VLOOKUP(D1111,Assumption!$O$3:$Q$103,IF('thong tin khach hang'!$B$3="Nam",2,3),0)/12*P1111</f>
        <v>0</v>
      </c>
      <c r="K1111" s="2" t="n">
        <v>20000</v>
      </c>
      <c r="L1111" s="31" t="n">
        <f aca="false">ROUND($L$1*(E1111+I1111-J1111-K1111),0)</f>
        <v>406790915209</v>
      </c>
      <c r="M1111" s="31" t="n">
        <f aca="false">E1111+I1111-J1111-K1111+L1111</f>
        <v>72352396720743.2</v>
      </c>
      <c r="N1111" s="32" t="n">
        <f aca="false">HLOOKUP(ROUND(AVERAGE(M1099:M1110)/10^6,0),Assumption!$B$2:$E$3,2,1)*MAX((AVERAGE(M1099:M1110)-250*10^6),0)</f>
        <v>403920020221.311</v>
      </c>
      <c r="O1111" s="31" t="n">
        <f aca="false">M1111+N1111</f>
        <v>72756316740964.5</v>
      </c>
      <c r="P1111" s="31" t="n">
        <f aca="false">IF(A1111=1,SA,MAX(0,SA-M1110))</f>
        <v>0</v>
      </c>
      <c r="S1111" s="2" t="n">
        <v>0</v>
      </c>
      <c r="T1111" s="2" t="n">
        <v>0</v>
      </c>
      <c r="U1111" s="2" t="n">
        <v>0</v>
      </c>
      <c r="V1111" s="33" t="n">
        <v>1</v>
      </c>
    </row>
    <row r="1112" customFormat="false" ht="15.75" hidden="false" customHeight="true" outlineLevel="0" collapsed="false">
      <c r="A1112" s="2" t="n">
        <v>1110</v>
      </c>
      <c r="B1112" s="2" t="n">
        <v>93</v>
      </c>
      <c r="C1112" s="2" t="n">
        <f aca="false">A1112-(B1112-1)*12</f>
        <v>6</v>
      </c>
      <c r="D1112" s="2" t="n">
        <f aca="false">'thong tin khach hang'!$B$4+B1112-1</f>
        <v>94</v>
      </c>
      <c r="E1112" s="31" t="n">
        <f aca="false">IF(A1112=1,0,O1111)</f>
        <v>72756316740964.5</v>
      </c>
      <c r="F1112" s="2" t="n">
        <f aca="true">TP*VLOOKUP('thong tin khach hang'!$E$10,$X$2:$Z$5,3,0)*OFFSET($S1112,0,VLOOKUP('thong tin khach hang'!$E$10,$X$2:$Z$5,2,0))</f>
        <v>0</v>
      </c>
      <c r="G1112" s="2" t="n">
        <f aca="true">EP*VLOOKUP('thong tin khach hang'!$E$10,$X$2:$Z$5,3,0)*OFFSET($S1112,0,VLOOKUP('thong tin khach hang'!$E$10,$X$2:$Z$5,2,0))</f>
        <v>0</v>
      </c>
      <c r="H1112" s="2" t="n">
        <f aca="false">F1112*HLOOKUP(B1112,Assumption!$A$10:$G$12,2,1)+G1112*HLOOKUP(B1112,Assumption!$A$10:$G$12,3,1)</f>
        <v>0</v>
      </c>
      <c r="I1112" s="2" t="n">
        <f aca="false">F1112+G1112-H1112</f>
        <v>0</v>
      </c>
      <c r="J1112" s="32" t="n">
        <f aca="false">VLOOKUP(D1112,Assumption!$O$3:$Q$103,IF('thong tin khach hang'!$B$3="Nam",2,3),0)/12*P1112</f>
        <v>0</v>
      </c>
      <c r="K1112" s="2" t="n">
        <v>20000</v>
      </c>
      <c r="L1112" s="31" t="n">
        <f aca="false">ROUND($L$1*(E1112+I1112-J1112-K1112),0)</f>
        <v>411374792592</v>
      </c>
      <c r="M1112" s="31" t="n">
        <f aca="false">E1112+I1112-J1112-K1112+L1112</f>
        <v>73167691513556.5</v>
      </c>
      <c r="N1112" s="32" t="n">
        <f aca="false">HLOOKUP(ROUND(AVERAGE(M1100:M1111)/10^6,0),Assumption!$B$2:$E$3,2,1)*MAX((AVERAGE(M1100:M1111)-250*10^6),0)</f>
        <v>408471593112.598</v>
      </c>
      <c r="O1112" s="31" t="n">
        <f aca="false">M1112+N1112</f>
        <v>73576163106669.1</v>
      </c>
      <c r="P1112" s="31" t="n">
        <f aca="false">IF(A1112=1,SA,MAX(0,SA-M1111))</f>
        <v>0</v>
      </c>
      <c r="S1112" s="2" t="n">
        <v>0</v>
      </c>
      <c r="T1112" s="2" t="n">
        <v>0</v>
      </c>
      <c r="U1112" s="2" t="n">
        <v>0</v>
      </c>
      <c r="V1112" s="33" t="n">
        <v>1</v>
      </c>
    </row>
    <row r="1113" customFormat="false" ht="15.75" hidden="false" customHeight="true" outlineLevel="0" collapsed="false">
      <c r="A1113" s="2" t="n">
        <v>1111</v>
      </c>
      <c r="B1113" s="2" t="n">
        <v>93</v>
      </c>
      <c r="C1113" s="2" t="n">
        <f aca="false">A1113-(B1113-1)*12</f>
        <v>7</v>
      </c>
      <c r="D1113" s="2" t="n">
        <f aca="false">'thong tin khach hang'!$B$4+B1113-1</f>
        <v>94</v>
      </c>
      <c r="E1113" s="31" t="n">
        <f aca="false">IF(A1113=1,0,O1112)</f>
        <v>73576163106669.1</v>
      </c>
      <c r="F1113" s="2" t="n">
        <f aca="true">TP*VLOOKUP('thong tin khach hang'!$E$10,$X$2:$Z$5,3,0)*OFFSET($S1113,0,VLOOKUP('thong tin khach hang'!$E$10,$X$2:$Z$5,2,0))</f>
        <v>0</v>
      </c>
      <c r="G1113" s="2" t="n">
        <f aca="true">EP*VLOOKUP('thong tin khach hang'!$E$10,$X$2:$Z$5,3,0)*OFFSET($S1113,0,VLOOKUP('thong tin khach hang'!$E$10,$X$2:$Z$5,2,0))</f>
        <v>0</v>
      </c>
      <c r="H1113" s="2" t="n">
        <f aca="false">F1113*HLOOKUP(B1113,Assumption!$A$10:$G$12,2,1)+G1113*HLOOKUP(B1113,Assumption!$A$10:$G$12,3,1)</f>
        <v>0</v>
      </c>
      <c r="I1113" s="2" t="n">
        <f aca="false">F1113+G1113-H1113</f>
        <v>0</v>
      </c>
      <c r="J1113" s="32" t="n">
        <f aca="false">VLOOKUP(D1113,Assumption!$O$3:$Q$103,IF('thong tin khach hang'!$B$3="Nam",2,3),0)/12*P1113</f>
        <v>0</v>
      </c>
      <c r="K1113" s="2" t="n">
        <v>20000</v>
      </c>
      <c r="L1113" s="31" t="n">
        <f aca="false">ROUND($L$1*(E1113+I1113-J1113-K1113),0)</f>
        <v>416010323139</v>
      </c>
      <c r="M1113" s="31" t="n">
        <f aca="false">E1113+I1113-J1113-K1113+L1113</f>
        <v>73992173409808.1</v>
      </c>
      <c r="N1113" s="32" t="n">
        <f aca="false">HLOOKUP(ROUND(AVERAGE(M1101:M1112)/10^6,0),Assumption!$B$2:$E$3,2,1)*MAX((AVERAGE(M1101:M1112)-250*10^6),0)</f>
        <v>413074454994.232</v>
      </c>
      <c r="O1113" s="31" t="n">
        <f aca="false">M1113+N1113</f>
        <v>74405247864802.3</v>
      </c>
      <c r="P1113" s="31" t="n">
        <f aca="false">IF(A1113=1,SA,MAX(0,SA-M1112))</f>
        <v>0</v>
      </c>
      <c r="S1113" s="2" t="n">
        <v>0</v>
      </c>
      <c r="T1113" s="2" t="n">
        <v>1</v>
      </c>
      <c r="U1113" s="2" t="n">
        <v>1</v>
      </c>
      <c r="V1113" s="33" t="n">
        <v>1</v>
      </c>
    </row>
    <row r="1114" customFormat="false" ht="15.75" hidden="false" customHeight="true" outlineLevel="0" collapsed="false">
      <c r="A1114" s="2" t="n">
        <v>1112</v>
      </c>
      <c r="B1114" s="2" t="n">
        <v>93</v>
      </c>
      <c r="C1114" s="2" t="n">
        <f aca="false">A1114-(B1114-1)*12</f>
        <v>8</v>
      </c>
      <c r="D1114" s="2" t="n">
        <f aca="false">'thong tin khach hang'!$B$4+B1114-1</f>
        <v>94</v>
      </c>
      <c r="E1114" s="31" t="n">
        <f aca="false">IF(A1114=1,0,O1113)</f>
        <v>74405247864802.3</v>
      </c>
      <c r="F1114" s="2" t="n">
        <f aca="true">TP*VLOOKUP('thong tin khach hang'!$E$10,$X$2:$Z$5,3,0)*OFFSET($S1114,0,VLOOKUP('thong tin khach hang'!$E$10,$X$2:$Z$5,2,0))</f>
        <v>0</v>
      </c>
      <c r="G1114" s="2" t="n">
        <f aca="true">EP*VLOOKUP('thong tin khach hang'!$E$10,$X$2:$Z$5,3,0)*OFFSET($S1114,0,VLOOKUP('thong tin khach hang'!$E$10,$X$2:$Z$5,2,0))</f>
        <v>0</v>
      </c>
      <c r="H1114" s="2" t="n">
        <f aca="false">F1114*HLOOKUP(B1114,Assumption!$A$10:$G$12,2,1)+G1114*HLOOKUP(B1114,Assumption!$A$10:$G$12,3,1)</f>
        <v>0</v>
      </c>
      <c r="I1114" s="2" t="n">
        <f aca="false">F1114+G1114-H1114</f>
        <v>0</v>
      </c>
      <c r="J1114" s="32" t="n">
        <f aca="false">VLOOKUP(D1114,Assumption!$O$3:$Q$103,IF('thong tin khach hang'!$B$3="Nam",2,3),0)/12*P1114</f>
        <v>0</v>
      </c>
      <c r="K1114" s="2" t="n">
        <v>20000</v>
      </c>
      <c r="L1114" s="31" t="n">
        <f aca="false">ROUND($L$1*(E1114+I1114-J1114-K1114),0)</f>
        <v>420698088900</v>
      </c>
      <c r="M1114" s="31" t="n">
        <f aca="false">E1114+I1114-J1114-K1114+L1114</f>
        <v>74825945933702.3</v>
      </c>
      <c r="N1114" s="32" t="n">
        <f aca="false">HLOOKUP(ROUND(AVERAGE(M1102:M1113)/10^6,0),Assumption!$B$2:$E$3,2,1)*MAX((AVERAGE(M1102:M1113)-250*10^6),0)</f>
        <v>417729183811.594</v>
      </c>
      <c r="O1114" s="31" t="n">
        <f aca="false">M1114+N1114</f>
        <v>75243675117513.9</v>
      </c>
      <c r="P1114" s="31" t="n">
        <f aca="false">IF(A1114=1,SA,MAX(0,SA-M1113))</f>
        <v>0</v>
      </c>
      <c r="S1114" s="2" t="n">
        <v>0</v>
      </c>
      <c r="T1114" s="2" t="n">
        <v>0</v>
      </c>
      <c r="U1114" s="2" t="n">
        <v>0</v>
      </c>
      <c r="V1114" s="33" t="n">
        <v>1</v>
      </c>
    </row>
    <row r="1115" customFormat="false" ht="15.75" hidden="false" customHeight="true" outlineLevel="0" collapsed="false">
      <c r="A1115" s="2" t="n">
        <v>1113</v>
      </c>
      <c r="B1115" s="2" t="n">
        <v>93</v>
      </c>
      <c r="C1115" s="2" t="n">
        <f aca="false">A1115-(B1115-1)*12</f>
        <v>9</v>
      </c>
      <c r="D1115" s="2" t="n">
        <f aca="false">'thong tin khach hang'!$B$4+B1115-1</f>
        <v>94</v>
      </c>
      <c r="E1115" s="31" t="n">
        <f aca="false">IF(A1115=1,0,O1114)</f>
        <v>75243675117513.9</v>
      </c>
      <c r="F1115" s="2" t="n">
        <f aca="true">TP*VLOOKUP('thong tin khach hang'!$E$10,$X$2:$Z$5,3,0)*OFFSET($S1115,0,VLOOKUP('thong tin khach hang'!$E$10,$X$2:$Z$5,2,0))</f>
        <v>0</v>
      </c>
      <c r="G1115" s="2" t="n">
        <f aca="true">EP*VLOOKUP('thong tin khach hang'!$E$10,$X$2:$Z$5,3,0)*OFFSET($S1115,0,VLOOKUP('thong tin khach hang'!$E$10,$X$2:$Z$5,2,0))</f>
        <v>0</v>
      </c>
      <c r="H1115" s="2" t="n">
        <f aca="false">F1115*HLOOKUP(B1115,Assumption!$A$10:$G$12,2,1)+G1115*HLOOKUP(B1115,Assumption!$A$10:$G$12,3,1)</f>
        <v>0</v>
      </c>
      <c r="I1115" s="2" t="n">
        <f aca="false">F1115+G1115-H1115</f>
        <v>0</v>
      </c>
      <c r="J1115" s="32" t="n">
        <f aca="false">VLOOKUP(D1115,Assumption!$O$3:$Q$103,IF('thong tin khach hang'!$B$3="Nam",2,3),0)/12*P1115</f>
        <v>0</v>
      </c>
      <c r="K1115" s="2" t="n">
        <v>20000</v>
      </c>
      <c r="L1115" s="31" t="n">
        <f aca="false">ROUND($L$1*(E1115+I1115-J1115-K1115),0)</f>
        <v>425438678484</v>
      </c>
      <c r="M1115" s="31" t="n">
        <f aca="false">E1115+I1115-J1115-K1115+L1115</f>
        <v>75669113775997.9</v>
      </c>
      <c r="N1115" s="32" t="n">
        <f aca="false">HLOOKUP(ROUND(AVERAGE(M1103:M1114)/10^6,0),Assumption!$B$2:$E$3,2,1)*MAX((AVERAGE(M1103:M1114)-250*10^6),0)</f>
        <v>422436364022.592</v>
      </c>
      <c r="O1115" s="31" t="n">
        <f aca="false">M1115+N1115</f>
        <v>76091550140020.5</v>
      </c>
      <c r="P1115" s="31" t="n">
        <f aca="false">IF(A1115=1,SA,MAX(0,SA-M1114))</f>
        <v>0</v>
      </c>
      <c r="S1115" s="2" t="n">
        <v>0</v>
      </c>
      <c r="T1115" s="2" t="n">
        <v>0</v>
      </c>
      <c r="U1115" s="2" t="n">
        <v>0</v>
      </c>
      <c r="V1115" s="33" t="n">
        <v>1</v>
      </c>
    </row>
    <row r="1116" customFormat="false" ht="15.75" hidden="false" customHeight="true" outlineLevel="0" collapsed="false">
      <c r="A1116" s="2" t="n">
        <v>1114</v>
      </c>
      <c r="B1116" s="2" t="n">
        <v>93</v>
      </c>
      <c r="C1116" s="2" t="n">
        <f aca="false">A1116-(B1116-1)*12</f>
        <v>10</v>
      </c>
      <c r="D1116" s="2" t="n">
        <f aca="false">'thong tin khach hang'!$B$4+B1116-1</f>
        <v>94</v>
      </c>
      <c r="E1116" s="31" t="n">
        <f aca="false">IF(A1116=1,0,O1115)</f>
        <v>76091550140020.5</v>
      </c>
      <c r="F1116" s="2" t="n">
        <f aca="true">TP*VLOOKUP('thong tin khach hang'!$E$10,$X$2:$Z$5,3,0)*OFFSET($S1116,0,VLOOKUP('thong tin khach hang'!$E$10,$X$2:$Z$5,2,0))</f>
        <v>0</v>
      </c>
      <c r="G1116" s="2" t="n">
        <f aca="true">EP*VLOOKUP('thong tin khach hang'!$E$10,$X$2:$Z$5,3,0)*OFFSET($S1116,0,VLOOKUP('thong tin khach hang'!$E$10,$X$2:$Z$5,2,0))</f>
        <v>0</v>
      </c>
      <c r="H1116" s="2" t="n">
        <f aca="false">F1116*HLOOKUP(B1116,Assumption!$A$10:$G$12,2,1)+G1116*HLOOKUP(B1116,Assumption!$A$10:$G$12,3,1)</f>
        <v>0</v>
      </c>
      <c r="I1116" s="2" t="n">
        <f aca="false">F1116+G1116-H1116</f>
        <v>0</v>
      </c>
      <c r="J1116" s="32" t="n">
        <f aca="false">VLOOKUP(D1116,Assumption!$O$3:$Q$103,IF('thong tin khach hang'!$B$3="Nam",2,3),0)/12*P1116</f>
        <v>0</v>
      </c>
      <c r="K1116" s="2" t="n">
        <v>20000</v>
      </c>
      <c r="L1116" s="31" t="n">
        <f aca="false">ROUND($L$1*(E1116+I1116-J1116-K1116),0)</f>
        <v>430232687132</v>
      </c>
      <c r="M1116" s="31" t="n">
        <f aca="false">E1116+I1116-J1116-K1116+L1116</f>
        <v>76521782807152.5</v>
      </c>
      <c r="N1116" s="32" t="n">
        <f aca="false">HLOOKUP(ROUND(AVERAGE(M1104:M1115)/10^6,0),Assumption!$B$2:$E$3,2,1)*MAX((AVERAGE(M1104:M1115)-250*10^6),0)</f>
        <v>427196586671.045</v>
      </c>
      <c r="O1116" s="31" t="n">
        <f aca="false">M1116+N1116</f>
        <v>76948979393823.6</v>
      </c>
      <c r="P1116" s="31" t="n">
        <f aca="false">IF(A1116=1,SA,MAX(0,SA-M1115))</f>
        <v>0</v>
      </c>
      <c r="S1116" s="2" t="n">
        <v>0</v>
      </c>
      <c r="T1116" s="2" t="n">
        <v>0</v>
      </c>
      <c r="U1116" s="2" t="n">
        <v>1</v>
      </c>
      <c r="V1116" s="33" t="n">
        <v>1</v>
      </c>
    </row>
    <row r="1117" customFormat="false" ht="15.75" hidden="false" customHeight="true" outlineLevel="0" collapsed="false">
      <c r="A1117" s="2" t="n">
        <v>1115</v>
      </c>
      <c r="B1117" s="2" t="n">
        <v>93</v>
      </c>
      <c r="C1117" s="2" t="n">
        <f aca="false">A1117-(B1117-1)*12</f>
        <v>11</v>
      </c>
      <c r="D1117" s="2" t="n">
        <f aca="false">'thong tin khach hang'!$B$4+B1117-1</f>
        <v>94</v>
      </c>
      <c r="E1117" s="31" t="n">
        <f aca="false">IF(A1117=1,0,O1116)</f>
        <v>76948979393823.6</v>
      </c>
      <c r="F1117" s="2" t="n">
        <f aca="true">TP*VLOOKUP('thong tin khach hang'!$E$10,$X$2:$Z$5,3,0)*OFFSET($S1117,0,VLOOKUP('thong tin khach hang'!$E$10,$X$2:$Z$5,2,0))</f>
        <v>0</v>
      </c>
      <c r="G1117" s="2" t="n">
        <f aca="true">EP*VLOOKUP('thong tin khach hang'!$E$10,$X$2:$Z$5,3,0)*OFFSET($S1117,0,VLOOKUP('thong tin khach hang'!$E$10,$X$2:$Z$5,2,0))</f>
        <v>0</v>
      </c>
      <c r="H1117" s="2" t="n">
        <f aca="false">F1117*HLOOKUP(B1117,Assumption!$A$10:$G$12,2,1)+G1117*HLOOKUP(B1117,Assumption!$A$10:$G$12,3,1)</f>
        <v>0</v>
      </c>
      <c r="I1117" s="2" t="n">
        <f aca="false">F1117+G1117-H1117</f>
        <v>0</v>
      </c>
      <c r="J1117" s="32" t="n">
        <f aca="false">VLOOKUP(D1117,Assumption!$O$3:$Q$103,IF('thong tin khach hang'!$B$3="Nam",2,3),0)/12*P1117</f>
        <v>0</v>
      </c>
      <c r="K1117" s="2" t="n">
        <v>20000</v>
      </c>
      <c r="L1117" s="31" t="n">
        <f aca="false">ROUND($L$1*(E1117+I1117-J1117-K1117),0)</f>
        <v>435080716792</v>
      </c>
      <c r="M1117" s="31" t="n">
        <f aca="false">E1117+I1117-J1117-K1117+L1117</f>
        <v>77384060090615.6</v>
      </c>
      <c r="N1117" s="32" t="n">
        <f aca="false">HLOOKUP(ROUND(AVERAGE(M1105:M1116)/10^6,0),Assumption!$B$2:$E$3,2,1)*MAX((AVERAGE(M1105:M1116)-250*10^6),0)</f>
        <v>432010449460.895</v>
      </c>
      <c r="O1117" s="31" t="n">
        <f aca="false">M1117+N1117</f>
        <v>77816070540076.5</v>
      </c>
      <c r="P1117" s="31" t="n">
        <f aca="false">IF(A1117=1,SA,MAX(0,SA-M1116))</f>
        <v>0</v>
      </c>
      <c r="S1117" s="2" t="n">
        <v>0</v>
      </c>
      <c r="T1117" s="2" t="n">
        <v>0</v>
      </c>
      <c r="U1117" s="2" t="n">
        <v>0</v>
      </c>
      <c r="V1117" s="33" t="n">
        <v>1</v>
      </c>
    </row>
    <row r="1118" customFormat="false" ht="15.75" hidden="false" customHeight="true" outlineLevel="0" collapsed="false">
      <c r="A1118" s="2" t="n">
        <v>1116</v>
      </c>
      <c r="B1118" s="2" t="n">
        <v>93</v>
      </c>
      <c r="C1118" s="2" t="n">
        <f aca="false">A1118-(B1118-1)*12</f>
        <v>12</v>
      </c>
      <c r="D1118" s="2" t="n">
        <f aca="false">'thong tin khach hang'!$B$4+B1118-1</f>
        <v>94</v>
      </c>
      <c r="E1118" s="31" t="n">
        <f aca="false">IF(A1118=1,0,O1117)</f>
        <v>77816070540076.5</v>
      </c>
      <c r="F1118" s="2" t="n">
        <f aca="true">TP*VLOOKUP('thong tin khach hang'!$E$10,$X$2:$Z$5,3,0)*OFFSET($S1118,0,VLOOKUP('thong tin khach hang'!$E$10,$X$2:$Z$5,2,0))</f>
        <v>0</v>
      </c>
      <c r="G1118" s="2" t="n">
        <f aca="true">EP*VLOOKUP('thong tin khach hang'!$E$10,$X$2:$Z$5,3,0)*OFFSET($S1118,0,VLOOKUP('thong tin khach hang'!$E$10,$X$2:$Z$5,2,0))</f>
        <v>0</v>
      </c>
      <c r="H1118" s="2" t="n">
        <f aca="false">F1118*HLOOKUP(B1118,Assumption!$A$10:$G$12,2,1)+G1118*HLOOKUP(B1118,Assumption!$A$10:$G$12,3,1)</f>
        <v>0</v>
      </c>
      <c r="I1118" s="2" t="n">
        <f aca="false">F1118+G1118-H1118</f>
        <v>0</v>
      </c>
      <c r="J1118" s="32" t="n">
        <f aca="false">VLOOKUP(D1118,Assumption!$O$3:$Q$103,IF('thong tin khach hang'!$B$3="Nam",2,3),0)/12*P1118</f>
        <v>0</v>
      </c>
      <c r="K1118" s="2" t="n">
        <v>20000</v>
      </c>
      <c r="L1118" s="31" t="n">
        <f aca="false">ROUND($L$1*(E1118+I1118-J1118-K1118),0)</f>
        <v>439983376197</v>
      </c>
      <c r="M1118" s="31" t="n">
        <f aca="false">E1118+I1118-J1118-K1118+L1118</f>
        <v>78256053896273.5</v>
      </c>
      <c r="N1118" s="32" t="n">
        <f aca="false">HLOOKUP(ROUND(AVERAGE(M1106:M1117)/10^6,0),Assumption!$B$2:$E$3,2,1)*MAX((AVERAGE(M1106:M1117)-250*10^6),0)</f>
        <v>436878556831.259</v>
      </c>
      <c r="O1118" s="31" t="n">
        <f aca="false">M1118+N1118</f>
        <v>78692932453104.7</v>
      </c>
      <c r="P1118" s="31" t="n">
        <f aca="false">IF(A1118=1,SA,MAX(0,SA-M1117))</f>
        <v>0</v>
      </c>
      <c r="S1118" s="2" t="n">
        <v>0</v>
      </c>
      <c r="T1118" s="2" t="n">
        <v>0</v>
      </c>
      <c r="U1118" s="2" t="n">
        <v>0</v>
      </c>
      <c r="V1118" s="33" t="n">
        <v>1</v>
      </c>
    </row>
    <row r="1119" customFormat="false" ht="15.75" hidden="false" customHeight="true" outlineLevel="0" collapsed="false">
      <c r="A1119" s="2" t="n">
        <v>1117</v>
      </c>
      <c r="B1119" s="2" t="n">
        <v>94</v>
      </c>
      <c r="C1119" s="2" t="n">
        <f aca="false">A1119-(B1119-1)*12</f>
        <v>1</v>
      </c>
      <c r="D1119" s="2" t="n">
        <f aca="false">'thong tin khach hang'!$B$4+B1119-1</f>
        <v>95</v>
      </c>
      <c r="E1119" s="31" t="n">
        <f aca="false">IF(A1119=1,0,O1118)</f>
        <v>78692932453104.7</v>
      </c>
      <c r="F1119" s="2" t="n">
        <f aca="true">TP*VLOOKUP('thong tin khach hang'!$E$10,$X$2:$Z$5,3,0)*OFFSET($S1119,0,VLOOKUP('thong tin khach hang'!$E$10,$X$2:$Z$5,2,0))</f>
        <v>30000000</v>
      </c>
      <c r="G1119" s="2" t="n">
        <f aca="true">EP*VLOOKUP('thong tin khach hang'!$E$10,$X$2:$Z$5,3,0)*OFFSET($S1119,0,VLOOKUP('thong tin khach hang'!$E$10,$X$2:$Z$5,2,0))</f>
        <v>30000000</v>
      </c>
      <c r="H1119" s="2" t="n">
        <f aca="false">F1119*HLOOKUP(B1119,Assumption!$A$10:$G$12,2,1)+G1119*HLOOKUP(B1119,Assumption!$A$10:$G$12,3,1)</f>
        <v>1500000</v>
      </c>
      <c r="I1119" s="2" t="n">
        <f aca="false">F1119+G1119-H1119</f>
        <v>58500000</v>
      </c>
      <c r="J1119" s="32" t="n">
        <f aca="false">VLOOKUP(D1119,Assumption!$O$3:$Q$103,IF('thong tin khach hang'!$B$3="Nam",2,3),0)/12*P1119</f>
        <v>0</v>
      </c>
      <c r="K1119" s="2" t="n">
        <v>20000</v>
      </c>
      <c r="L1119" s="31" t="n">
        <f aca="false">ROUND($L$1*(E1119+I1119-J1119-K1119),0)</f>
        <v>444941611706</v>
      </c>
      <c r="M1119" s="31" t="n">
        <f aca="false">E1119+I1119-J1119-K1119+L1119</f>
        <v>79137932544810.7</v>
      </c>
      <c r="N1119" s="32" t="n">
        <f aca="false">HLOOKUP(ROUND(AVERAGE(M1107:M1118)/10^6,0),Assumption!$B$2:$E$3,2,1)*MAX((AVERAGE(M1107:M1118)-250*10^6),0)</f>
        <v>441801520032.319</v>
      </c>
      <c r="O1119" s="31" t="n">
        <f aca="false">M1119+N1119</f>
        <v>79579734064843</v>
      </c>
      <c r="P1119" s="31" t="n">
        <f aca="false">IF(A1119=1,SA,MAX(0,SA-M1118))</f>
        <v>0</v>
      </c>
      <c r="S1119" s="2" t="n">
        <v>1</v>
      </c>
      <c r="T1119" s="2" t="n">
        <v>1</v>
      </c>
      <c r="U1119" s="2" t="n">
        <v>1</v>
      </c>
      <c r="V1119" s="33" t="n">
        <v>1</v>
      </c>
    </row>
    <row r="1120" customFormat="false" ht="15.75" hidden="false" customHeight="true" outlineLevel="0" collapsed="false">
      <c r="A1120" s="2" t="n">
        <v>1118</v>
      </c>
      <c r="B1120" s="2" t="n">
        <v>94</v>
      </c>
      <c r="C1120" s="2" t="n">
        <f aca="false">A1120-(B1120-1)*12</f>
        <v>2</v>
      </c>
      <c r="D1120" s="2" t="n">
        <f aca="false">'thong tin khach hang'!$B$4+B1120-1</f>
        <v>95</v>
      </c>
      <c r="E1120" s="31" t="n">
        <f aca="false">IF(A1120=1,0,O1119)</f>
        <v>79579734064843</v>
      </c>
      <c r="F1120" s="2" t="n">
        <f aca="true">TP*VLOOKUP('thong tin khach hang'!$E$10,$X$2:$Z$5,3,0)*OFFSET($S1120,0,VLOOKUP('thong tin khach hang'!$E$10,$X$2:$Z$5,2,0))</f>
        <v>0</v>
      </c>
      <c r="G1120" s="2" t="n">
        <f aca="true">EP*VLOOKUP('thong tin khach hang'!$E$10,$X$2:$Z$5,3,0)*OFFSET($S1120,0,VLOOKUP('thong tin khach hang'!$E$10,$X$2:$Z$5,2,0))</f>
        <v>0</v>
      </c>
      <c r="H1120" s="2" t="n">
        <f aca="false">F1120*HLOOKUP(B1120,Assumption!$A$10:$G$12,2,1)+G1120*HLOOKUP(B1120,Assumption!$A$10:$G$12,3,1)</f>
        <v>0</v>
      </c>
      <c r="I1120" s="2" t="n">
        <f aca="false">F1120+G1120-H1120</f>
        <v>0</v>
      </c>
      <c r="J1120" s="32" t="n">
        <f aca="false">VLOOKUP(D1120,Assumption!$O$3:$Q$103,IF('thong tin khach hang'!$B$3="Nam",2,3),0)/12*P1120</f>
        <v>0</v>
      </c>
      <c r="K1120" s="2" t="n">
        <v>20000</v>
      </c>
      <c r="L1120" s="31" t="n">
        <f aca="false">ROUND($L$1*(E1120+I1120-J1120-K1120),0)</f>
        <v>449955386181</v>
      </c>
      <c r="M1120" s="31" t="n">
        <f aca="false">E1120+I1120-J1120-K1120+L1120</f>
        <v>80029689431024</v>
      </c>
      <c r="N1120" s="32" t="n">
        <f aca="false">HLOOKUP(ROUND(AVERAGE(M1108:M1119)/10^6,0),Assumption!$B$2:$E$3,2,1)*MAX((AVERAGE(M1108:M1119)-250*10^6),0)</f>
        <v>446779957202.078</v>
      </c>
      <c r="O1120" s="31" t="n">
        <f aca="false">M1120+N1120</f>
        <v>80476469388226.1</v>
      </c>
      <c r="P1120" s="31" t="n">
        <f aca="false">IF(A1120=1,SA,MAX(0,SA-M1119))</f>
        <v>0</v>
      </c>
      <c r="S1120" s="2" t="n">
        <v>0</v>
      </c>
      <c r="T1120" s="2" t="n">
        <v>0</v>
      </c>
      <c r="U1120" s="2" t="n">
        <v>0</v>
      </c>
      <c r="V1120" s="33" t="n">
        <v>1</v>
      </c>
    </row>
    <row r="1121" customFormat="false" ht="15.75" hidden="false" customHeight="true" outlineLevel="0" collapsed="false">
      <c r="A1121" s="2" t="n">
        <v>1119</v>
      </c>
      <c r="B1121" s="2" t="n">
        <v>94</v>
      </c>
      <c r="C1121" s="2" t="n">
        <f aca="false">A1121-(B1121-1)*12</f>
        <v>3</v>
      </c>
      <c r="D1121" s="2" t="n">
        <f aca="false">'thong tin khach hang'!$B$4+B1121-1</f>
        <v>95</v>
      </c>
      <c r="E1121" s="31" t="n">
        <f aca="false">IF(A1121=1,0,O1120)</f>
        <v>80476469388226.1</v>
      </c>
      <c r="F1121" s="2" t="n">
        <f aca="true">TP*VLOOKUP('thong tin khach hang'!$E$10,$X$2:$Z$5,3,0)*OFFSET($S1121,0,VLOOKUP('thong tin khach hang'!$E$10,$X$2:$Z$5,2,0))</f>
        <v>0</v>
      </c>
      <c r="G1121" s="2" t="n">
        <f aca="true">EP*VLOOKUP('thong tin khach hang'!$E$10,$X$2:$Z$5,3,0)*OFFSET($S1121,0,VLOOKUP('thong tin khach hang'!$E$10,$X$2:$Z$5,2,0))</f>
        <v>0</v>
      </c>
      <c r="H1121" s="2" t="n">
        <f aca="false">F1121*HLOOKUP(B1121,Assumption!$A$10:$G$12,2,1)+G1121*HLOOKUP(B1121,Assumption!$A$10:$G$12,3,1)</f>
        <v>0</v>
      </c>
      <c r="I1121" s="2" t="n">
        <f aca="false">F1121+G1121-H1121</f>
        <v>0</v>
      </c>
      <c r="J1121" s="32" t="n">
        <f aca="false">VLOOKUP(D1121,Assumption!$O$3:$Q$103,IF('thong tin khach hang'!$B$3="Nam",2,3),0)/12*P1121</f>
        <v>0</v>
      </c>
      <c r="K1121" s="2" t="n">
        <v>20000</v>
      </c>
      <c r="L1121" s="31" t="n">
        <f aca="false">ROUND($L$1*(E1121+I1121-J1121-K1121),0)</f>
        <v>455025658073</v>
      </c>
      <c r="M1121" s="31" t="n">
        <f aca="false">E1121+I1121-J1121-K1121+L1121</f>
        <v>80931495026299.1</v>
      </c>
      <c r="N1121" s="32" t="n">
        <f aca="false">HLOOKUP(ROUND(AVERAGE(M1109:M1120)/10^6,0),Assumption!$B$2:$E$3,2,1)*MAX((AVERAGE(M1109:M1120)-250*10^6),0)</f>
        <v>451814493443.97</v>
      </c>
      <c r="O1121" s="31" t="n">
        <f aca="false">M1121+N1121</f>
        <v>81383309519743.1</v>
      </c>
      <c r="P1121" s="31" t="n">
        <f aca="false">IF(A1121=1,SA,MAX(0,SA-M1120))</f>
        <v>0</v>
      </c>
      <c r="S1121" s="2" t="n">
        <v>0</v>
      </c>
      <c r="T1121" s="2" t="n">
        <v>0</v>
      </c>
      <c r="U1121" s="2" t="n">
        <v>0</v>
      </c>
      <c r="V1121" s="33" t="n">
        <v>1</v>
      </c>
    </row>
    <row r="1122" customFormat="false" ht="15.75" hidden="false" customHeight="true" outlineLevel="0" collapsed="false">
      <c r="A1122" s="2" t="n">
        <v>1120</v>
      </c>
      <c r="B1122" s="2" t="n">
        <v>94</v>
      </c>
      <c r="C1122" s="2" t="n">
        <f aca="false">A1122-(B1122-1)*12</f>
        <v>4</v>
      </c>
      <c r="D1122" s="2" t="n">
        <f aca="false">'thong tin khach hang'!$B$4+B1122-1</f>
        <v>95</v>
      </c>
      <c r="E1122" s="31" t="n">
        <f aca="false">IF(A1122=1,0,O1121)</f>
        <v>81383309519743.1</v>
      </c>
      <c r="F1122" s="2" t="n">
        <f aca="true">TP*VLOOKUP('thong tin khach hang'!$E$10,$X$2:$Z$5,3,0)*OFFSET($S1122,0,VLOOKUP('thong tin khach hang'!$E$10,$X$2:$Z$5,2,0))</f>
        <v>0</v>
      </c>
      <c r="G1122" s="2" t="n">
        <f aca="true">EP*VLOOKUP('thong tin khach hang'!$E$10,$X$2:$Z$5,3,0)*OFFSET($S1122,0,VLOOKUP('thong tin khach hang'!$E$10,$X$2:$Z$5,2,0))</f>
        <v>0</v>
      </c>
      <c r="H1122" s="2" t="n">
        <f aca="false">F1122*HLOOKUP(B1122,Assumption!$A$10:$G$12,2,1)+G1122*HLOOKUP(B1122,Assumption!$A$10:$G$12,3,1)</f>
        <v>0</v>
      </c>
      <c r="I1122" s="2" t="n">
        <f aca="false">F1122+G1122-H1122</f>
        <v>0</v>
      </c>
      <c r="J1122" s="32" t="n">
        <f aca="false">VLOOKUP(D1122,Assumption!$O$3:$Q$103,IF('thong tin khach hang'!$B$3="Nam",2,3),0)/12*P1122</f>
        <v>0</v>
      </c>
      <c r="K1122" s="2" t="n">
        <v>20000</v>
      </c>
      <c r="L1122" s="31" t="n">
        <f aca="false">ROUND($L$1*(E1122+I1122-J1122-K1122),0)</f>
        <v>460153064020</v>
      </c>
      <c r="M1122" s="31" t="n">
        <f aca="false">E1122+I1122-J1122-K1122+L1122</f>
        <v>81843462563763.1</v>
      </c>
      <c r="N1122" s="32" t="n">
        <f aca="false">HLOOKUP(ROUND(AVERAGE(M1110:M1121)/10^6,0),Assumption!$B$2:$E$3,2,1)*MAX((AVERAGE(M1110:M1121)-250*10^6),0)</f>
        <v>456905760905.351</v>
      </c>
      <c r="O1122" s="31" t="n">
        <f aca="false">M1122+N1122</f>
        <v>82300368324668.4</v>
      </c>
      <c r="P1122" s="31" t="n">
        <f aca="false">IF(A1122=1,SA,MAX(0,SA-M1121))</f>
        <v>0</v>
      </c>
      <c r="S1122" s="2" t="n">
        <v>0</v>
      </c>
      <c r="T1122" s="2" t="n">
        <v>0</v>
      </c>
      <c r="U1122" s="2" t="n">
        <v>1</v>
      </c>
      <c r="V1122" s="33" t="n">
        <v>1</v>
      </c>
    </row>
    <row r="1123" customFormat="false" ht="15.75" hidden="false" customHeight="true" outlineLevel="0" collapsed="false">
      <c r="A1123" s="2" t="n">
        <v>1121</v>
      </c>
      <c r="B1123" s="2" t="n">
        <v>94</v>
      </c>
      <c r="C1123" s="2" t="n">
        <f aca="false">A1123-(B1123-1)*12</f>
        <v>5</v>
      </c>
      <c r="D1123" s="2" t="n">
        <f aca="false">'thong tin khach hang'!$B$4+B1123-1</f>
        <v>95</v>
      </c>
      <c r="E1123" s="31" t="n">
        <f aca="false">IF(A1123=1,0,O1122)</f>
        <v>82300368324668.4</v>
      </c>
      <c r="F1123" s="2" t="n">
        <f aca="true">TP*VLOOKUP('thong tin khach hang'!$E$10,$X$2:$Z$5,3,0)*OFFSET($S1123,0,VLOOKUP('thong tin khach hang'!$E$10,$X$2:$Z$5,2,0))</f>
        <v>0</v>
      </c>
      <c r="G1123" s="2" t="n">
        <f aca="true">EP*VLOOKUP('thong tin khach hang'!$E$10,$X$2:$Z$5,3,0)*OFFSET($S1123,0,VLOOKUP('thong tin khach hang'!$E$10,$X$2:$Z$5,2,0))</f>
        <v>0</v>
      </c>
      <c r="H1123" s="2" t="n">
        <f aca="false">F1123*HLOOKUP(B1123,Assumption!$A$10:$G$12,2,1)+G1123*HLOOKUP(B1123,Assumption!$A$10:$G$12,3,1)</f>
        <v>0</v>
      </c>
      <c r="I1123" s="2" t="n">
        <f aca="false">F1123+G1123-H1123</f>
        <v>0</v>
      </c>
      <c r="J1123" s="32" t="n">
        <f aca="false">VLOOKUP(D1123,Assumption!$O$3:$Q$103,IF('thong tin khach hang'!$B$3="Nam",2,3),0)/12*P1123</f>
        <v>0</v>
      </c>
      <c r="K1123" s="2" t="n">
        <v>20000</v>
      </c>
      <c r="L1123" s="31" t="n">
        <f aca="false">ROUND($L$1*(E1123+I1123-J1123-K1123),0)</f>
        <v>465338247832</v>
      </c>
      <c r="M1123" s="31" t="n">
        <f aca="false">E1123+I1123-J1123-K1123+L1123</f>
        <v>82765706552500.4</v>
      </c>
      <c r="N1123" s="32" t="n">
        <f aca="false">HLOOKUP(ROUND(AVERAGE(M1111:M1122)/10^6,0),Assumption!$B$2:$E$3,2,1)*MAX((AVERAGE(M1111:M1122)-250*10^6),0)</f>
        <v>462054398856.873</v>
      </c>
      <c r="O1123" s="31" t="n">
        <f aca="false">M1123+N1123</f>
        <v>83227760951357.3</v>
      </c>
      <c r="P1123" s="31" t="n">
        <f aca="false">IF(A1123=1,SA,MAX(0,SA-M1122))</f>
        <v>0</v>
      </c>
      <c r="S1123" s="2" t="n">
        <v>0</v>
      </c>
      <c r="T1123" s="2" t="n">
        <v>0</v>
      </c>
      <c r="U1123" s="2" t="n">
        <v>0</v>
      </c>
      <c r="V1123" s="33" t="n">
        <v>1</v>
      </c>
    </row>
    <row r="1124" customFormat="false" ht="15.75" hidden="false" customHeight="true" outlineLevel="0" collapsed="false">
      <c r="A1124" s="2" t="n">
        <v>1122</v>
      </c>
      <c r="B1124" s="2" t="n">
        <v>94</v>
      </c>
      <c r="C1124" s="2" t="n">
        <f aca="false">A1124-(B1124-1)*12</f>
        <v>6</v>
      </c>
      <c r="D1124" s="2" t="n">
        <f aca="false">'thong tin khach hang'!$B$4+B1124-1</f>
        <v>95</v>
      </c>
      <c r="E1124" s="31" t="n">
        <f aca="false">IF(A1124=1,0,O1123)</f>
        <v>83227760951357.3</v>
      </c>
      <c r="F1124" s="2" t="n">
        <f aca="true">TP*VLOOKUP('thong tin khach hang'!$E$10,$X$2:$Z$5,3,0)*OFFSET($S1124,0,VLOOKUP('thong tin khach hang'!$E$10,$X$2:$Z$5,2,0))</f>
        <v>0</v>
      </c>
      <c r="G1124" s="2" t="n">
        <f aca="true">EP*VLOOKUP('thong tin khach hang'!$E$10,$X$2:$Z$5,3,0)*OFFSET($S1124,0,VLOOKUP('thong tin khach hang'!$E$10,$X$2:$Z$5,2,0))</f>
        <v>0</v>
      </c>
      <c r="H1124" s="2" t="n">
        <f aca="false">F1124*HLOOKUP(B1124,Assumption!$A$10:$G$12,2,1)+G1124*HLOOKUP(B1124,Assumption!$A$10:$G$12,3,1)</f>
        <v>0</v>
      </c>
      <c r="I1124" s="2" t="n">
        <f aca="false">F1124+G1124-H1124</f>
        <v>0</v>
      </c>
      <c r="J1124" s="32" t="n">
        <f aca="false">VLOOKUP(D1124,Assumption!$O$3:$Q$103,IF('thong tin khach hang'!$B$3="Nam",2,3),0)/12*P1124</f>
        <v>0</v>
      </c>
      <c r="K1124" s="2" t="n">
        <v>20000</v>
      </c>
      <c r="L1124" s="31" t="n">
        <f aca="false">ROUND($L$1*(E1124+I1124-J1124-K1124),0)</f>
        <v>470581860574</v>
      </c>
      <c r="M1124" s="31" t="n">
        <f aca="false">E1124+I1124-J1124-K1124+L1124</f>
        <v>83698342791931.3</v>
      </c>
      <c r="N1124" s="32" t="n">
        <f aca="false">HLOOKUP(ROUND(AVERAGE(M1112:M1123)/10^6,0),Assumption!$B$2:$E$3,2,1)*MAX((AVERAGE(M1112:M1123)-250*10^6),0)</f>
        <v>467261053772.752</v>
      </c>
      <c r="O1124" s="31" t="n">
        <f aca="false">M1124+N1124</f>
        <v>84165603845704</v>
      </c>
      <c r="P1124" s="31" t="n">
        <f aca="false">IF(A1124=1,SA,MAX(0,SA-M1123))</f>
        <v>0</v>
      </c>
      <c r="S1124" s="2" t="n">
        <v>0</v>
      </c>
      <c r="T1124" s="2" t="n">
        <v>0</v>
      </c>
      <c r="U1124" s="2" t="n">
        <v>0</v>
      </c>
      <c r="V1124" s="33" t="n">
        <v>1</v>
      </c>
    </row>
    <row r="1125" customFormat="false" ht="15.75" hidden="false" customHeight="true" outlineLevel="0" collapsed="false">
      <c r="A1125" s="2" t="n">
        <v>1123</v>
      </c>
      <c r="B1125" s="2" t="n">
        <v>94</v>
      </c>
      <c r="C1125" s="2" t="n">
        <f aca="false">A1125-(B1125-1)*12</f>
        <v>7</v>
      </c>
      <c r="D1125" s="2" t="n">
        <f aca="false">'thong tin khach hang'!$B$4+B1125-1</f>
        <v>95</v>
      </c>
      <c r="E1125" s="31" t="n">
        <f aca="false">IF(A1125=1,0,O1124)</f>
        <v>84165603845704</v>
      </c>
      <c r="F1125" s="2" t="n">
        <f aca="true">TP*VLOOKUP('thong tin khach hang'!$E$10,$X$2:$Z$5,3,0)*OFFSET($S1125,0,VLOOKUP('thong tin khach hang'!$E$10,$X$2:$Z$5,2,0))</f>
        <v>0</v>
      </c>
      <c r="G1125" s="2" t="n">
        <f aca="true">EP*VLOOKUP('thong tin khach hang'!$E$10,$X$2:$Z$5,3,0)*OFFSET($S1125,0,VLOOKUP('thong tin khach hang'!$E$10,$X$2:$Z$5,2,0))</f>
        <v>0</v>
      </c>
      <c r="H1125" s="2" t="n">
        <f aca="false">F1125*HLOOKUP(B1125,Assumption!$A$10:$G$12,2,1)+G1125*HLOOKUP(B1125,Assumption!$A$10:$G$12,3,1)</f>
        <v>0</v>
      </c>
      <c r="I1125" s="2" t="n">
        <f aca="false">F1125+G1125-H1125</f>
        <v>0</v>
      </c>
      <c r="J1125" s="32" t="n">
        <f aca="false">VLOOKUP(D1125,Assumption!$O$3:$Q$103,IF('thong tin khach hang'!$B$3="Nam",2,3),0)/12*P1125</f>
        <v>0</v>
      </c>
      <c r="K1125" s="2" t="n">
        <v>20000</v>
      </c>
      <c r="L1125" s="31" t="n">
        <f aca="false">ROUND($L$1*(E1125+I1125-J1125-K1125),0)</f>
        <v>475884560649</v>
      </c>
      <c r="M1125" s="31" t="n">
        <f aca="false">E1125+I1125-J1125-K1125+L1125</f>
        <v>84641488386353.1</v>
      </c>
      <c r="N1125" s="32" t="n">
        <f aca="false">HLOOKUP(ROUND(AVERAGE(M1113:M1124)/10^6,0),Assumption!$B$2:$E$3,2,1)*MAX((AVERAGE(M1113:M1124)-250*10^6),0)</f>
        <v>472526379411.939</v>
      </c>
      <c r="O1125" s="31" t="n">
        <f aca="false">M1125+N1125</f>
        <v>85114014765765</v>
      </c>
      <c r="P1125" s="31" t="n">
        <f aca="false">IF(A1125=1,SA,MAX(0,SA-M1124))</f>
        <v>0</v>
      </c>
      <c r="S1125" s="2" t="n">
        <v>0</v>
      </c>
      <c r="T1125" s="2" t="n">
        <v>1</v>
      </c>
      <c r="U1125" s="2" t="n">
        <v>1</v>
      </c>
      <c r="V1125" s="33" t="n">
        <v>1</v>
      </c>
    </row>
    <row r="1126" customFormat="false" ht="15.75" hidden="false" customHeight="true" outlineLevel="0" collapsed="false">
      <c r="A1126" s="2" t="n">
        <v>1124</v>
      </c>
      <c r="B1126" s="2" t="n">
        <v>94</v>
      </c>
      <c r="C1126" s="2" t="n">
        <f aca="false">A1126-(B1126-1)*12</f>
        <v>8</v>
      </c>
      <c r="D1126" s="2" t="n">
        <f aca="false">'thong tin khach hang'!$B$4+B1126-1</f>
        <v>95</v>
      </c>
      <c r="E1126" s="31" t="n">
        <f aca="false">IF(A1126=1,0,O1125)</f>
        <v>85114014765765</v>
      </c>
      <c r="F1126" s="2" t="n">
        <f aca="true">TP*VLOOKUP('thong tin khach hang'!$E$10,$X$2:$Z$5,3,0)*OFFSET($S1126,0,VLOOKUP('thong tin khach hang'!$E$10,$X$2:$Z$5,2,0))</f>
        <v>0</v>
      </c>
      <c r="G1126" s="2" t="n">
        <f aca="true">EP*VLOOKUP('thong tin khach hang'!$E$10,$X$2:$Z$5,3,0)*OFFSET($S1126,0,VLOOKUP('thong tin khach hang'!$E$10,$X$2:$Z$5,2,0))</f>
        <v>0</v>
      </c>
      <c r="H1126" s="2" t="n">
        <f aca="false">F1126*HLOOKUP(B1126,Assumption!$A$10:$G$12,2,1)+G1126*HLOOKUP(B1126,Assumption!$A$10:$G$12,3,1)</f>
        <v>0</v>
      </c>
      <c r="I1126" s="2" t="n">
        <f aca="false">F1126+G1126-H1126</f>
        <v>0</v>
      </c>
      <c r="J1126" s="32" t="n">
        <f aca="false">VLOOKUP(D1126,Assumption!$O$3:$Q$103,IF('thong tin khach hang'!$B$3="Nam",2,3),0)/12*P1126</f>
        <v>0</v>
      </c>
      <c r="K1126" s="2" t="n">
        <v>20000</v>
      </c>
      <c r="L1126" s="31" t="n">
        <f aca="false">ROUND($L$1*(E1126+I1126-J1126-K1126),0)</f>
        <v>481247013878</v>
      </c>
      <c r="M1126" s="31" t="n">
        <f aca="false">E1126+I1126-J1126-K1126+L1126</f>
        <v>85595261759643</v>
      </c>
      <c r="N1126" s="32" t="n">
        <f aca="false">HLOOKUP(ROUND(AVERAGE(M1114:M1125)/10^6,0),Assumption!$B$2:$E$3,2,1)*MAX((AVERAGE(M1114:M1125)-250*10^6),0)</f>
        <v>477851036900.212</v>
      </c>
      <c r="O1126" s="31" t="n">
        <f aca="false">M1126+N1126</f>
        <v>86073112796543.2</v>
      </c>
      <c r="P1126" s="31" t="n">
        <f aca="false">IF(A1126=1,SA,MAX(0,SA-M1125))</f>
        <v>0</v>
      </c>
      <c r="S1126" s="2" t="n">
        <v>0</v>
      </c>
      <c r="T1126" s="2" t="n">
        <v>0</v>
      </c>
      <c r="U1126" s="2" t="n">
        <v>0</v>
      </c>
      <c r="V1126" s="33" t="n">
        <v>1</v>
      </c>
    </row>
    <row r="1127" customFormat="false" ht="15.75" hidden="false" customHeight="true" outlineLevel="0" collapsed="false">
      <c r="A1127" s="2" t="n">
        <v>1125</v>
      </c>
      <c r="B1127" s="2" t="n">
        <v>94</v>
      </c>
      <c r="C1127" s="2" t="n">
        <f aca="false">A1127-(B1127-1)*12</f>
        <v>9</v>
      </c>
      <c r="D1127" s="2" t="n">
        <f aca="false">'thong tin khach hang'!$B$4+B1127-1</f>
        <v>95</v>
      </c>
      <c r="E1127" s="31" t="n">
        <f aca="false">IF(A1127=1,0,O1126)</f>
        <v>86073112796543.2</v>
      </c>
      <c r="F1127" s="2" t="n">
        <f aca="true">TP*VLOOKUP('thong tin khach hang'!$E$10,$X$2:$Z$5,3,0)*OFFSET($S1127,0,VLOOKUP('thong tin khach hang'!$E$10,$X$2:$Z$5,2,0))</f>
        <v>0</v>
      </c>
      <c r="G1127" s="2" t="n">
        <f aca="true">EP*VLOOKUP('thong tin khach hang'!$E$10,$X$2:$Z$5,3,0)*OFFSET($S1127,0,VLOOKUP('thong tin khach hang'!$E$10,$X$2:$Z$5,2,0))</f>
        <v>0</v>
      </c>
      <c r="H1127" s="2" t="n">
        <f aca="false">F1127*HLOOKUP(B1127,Assumption!$A$10:$G$12,2,1)+G1127*HLOOKUP(B1127,Assumption!$A$10:$G$12,3,1)</f>
        <v>0</v>
      </c>
      <c r="I1127" s="2" t="n">
        <f aca="false">F1127+G1127-H1127</f>
        <v>0</v>
      </c>
      <c r="J1127" s="32" t="n">
        <f aca="false">VLOOKUP(D1127,Assumption!$O$3:$Q$103,IF('thong tin khach hang'!$B$3="Nam",2,3),0)/12*P1127</f>
        <v>0</v>
      </c>
      <c r="K1127" s="2" t="n">
        <v>20000</v>
      </c>
      <c r="L1127" s="31" t="n">
        <f aca="false">ROUND($L$1*(E1127+I1127-J1127-K1127),0)</f>
        <v>486669893585</v>
      </c>
      <c r="M1127" s="31" t="n">
        <f aca="false">E1127+I1127-J1127-K1127+L1127</f>
        <v>86559782670128.2</v>
      </c>
      <c r="N1127" s="32" t="n">
        <f aca="false">HLOOKUP(ROUND(AVERAGE(M1115:M1126)/10^6,0),Assumption!$B$2:$E$3,2,1)*MAX((AVERAGE(M1115:M1126)-250*10^6),0)</f>
        <v>483235694813.182</v>
      </c>
      <c r="O1127" s="31" t="n">
        <f aca="false">M1127+N1127</f>
        <v>87043018364941.4</v>
      </c>
      <c r="P1127" s="31" t="n">
        <f aca="false">IF(A1127=1,SA,MAX(0,SA-M1126))</f>
        <v>0</v>
      </c>
      <c r="S1127" s="2" t="n">
        <v>0</v>
      </c>
      <c r="T1127" s="2" t="n">
        <v>0</v>
      </c>
      <c r="U1127" s="2" t="n">
        <v>0</v>
      </c>
      <c r="V1127" s="33" t="n">
        <v>1</v>
      </c>
    </row>
    <row r="1128" customFormat="false" ht="15.75" hidden="false" customHeight="true" outlineLevel="0" collapsed="false">
      <c r="A1128" s="2" t="n">
        <v>1126</v>
      </c>
      <c r="B1128" s="2" t="n">
        <v>94</v>
      </c>
      <c r="C1128" s="2" t="n">
        <f aca="false">A1128-(B1128-1)*12</f>
        <v>10</v>
      </c>
      <c r="D1128" s="2" t="n">
        <f aca="false">'thong tin khach hang'!$B$4+B1128-1</f>
        <v>95</v>
      </c>
      <c r="E1128" s="31" t="n">
        <f aca="false">IF(A1128=1,0,O1127)</f>
        <v>87043018364941.4</v>
      </c>
      <c r="F1128" s="2" t="n">
        <f aca="true">TP*VLOOKUP('thong tin khach hang'!$E$10,$X$2:$Z$5,3,0)*OFFSET($S1128,0,VLOOKUP('thong tin khach hang'!$E$10,$X$2:$Z$5,2,0))</f>
        <v>0</v>
      </c>
      <c r="G1128" s="2" t="n">
        <f aca="true">EP*VLOOKUP('thong tin khach hang'!$E$10,$X$2:$Z$5,3,0)*OFFSET($S1128,0,VLOOKUP('thong tin khach hang'!$E$10,$X$2:$Z$5,2,0))</f>
        <v>0</v>
      </c>
      <c r="H1128" s="2" t="n">
        <f aca="false">F1128*HLOOKUP(B1128,Assumption!$A$10:$G$12,2,1)+G1128*HLOOKUP(B1128,Assumption!$A$10:$G$12,3,1)</f>
        <v>0</v>
      </c>
      <c r="I1128" s="2" t="n">
        <f aca="false">F1128+G1128-H1128</f>
        <v>0</v>
      </c>
      <c r="J1128" s="32" t="n">
        <f aca="false">VLOOKUP(D1128,Assumption!$O$3:$Q$103,IF('thong tin khach hang'!$B$3="Nam",2,3),0)/12*P1128</f>
        <v>0</v>
      </c>
      <c r="K1128" s="2" t="n">
        <v>20000</v>
      </c>
      <c r="L1128" s="31" t="n">
        <f aca="false">ROUND($L$1*(E1128+I1128-J1128-K1128),0)</f>
        <v>492153880681</v>
      </c>
      <c r="M1128" s="31" t="n">
        <f aca="false">E1128+I1128-J1128-K1128+L1128</f>
        <v>87535172225622.4</v>
      </c>
      <c r="N1128" s="32" t="n">
        <f aca="false">HLOOKUP(ROUND(AVERAGE(M1116:M1127)/10^6,0),Assumption!$B$2:$E$3,2,1)*MAX((AVERAGE(M1116:M1127)-250*10^6),0)</f>
        <v>488681029260.247</v>
      </c>
      <c r="O1128" s="31" t="n">
        <f aca="false">M1128+N1128</f>
        <v>88023853254882.7</v>
      </c>
      <c r="P1128" s="31" t="n">
        <f aca="false">IF(A1128=1,SA,MAX(0,SA-M1127))</f>
        <v>0</v>
      </c>
      <c r="S1128" s="2" t="n">
        <v>0</v>
      </c>
      <c r="T1128" s="2" t="n">
        <v>0</v>
      </c>
      <c r="U1128" s="2" t="n">
        <v>1</v>
      </c>
      <c r="V1128" s="33" t="n">
        <v>1</v>
      </c>
    </row>
    <row r="1129" customFormat="false" ht="15.75" hidden="false" customHeight="true" outlineLevel="0" collapsed="false">
      <c r="A1129" s="2" t="n">
        <v>1127</v>
      </c>
      <c r="B1129" s="2" t="n">
        <v>94</v>
      </c>
      <c r="C1129" s="2" t="n">
        <f aca="false">A1129-(B1129-1)*12</f>
        <v>11</v>
      </c>
      <c r="D1129" s="2" t="n">
        <f aca="false">'thong tin khach hang'!$B$4+B1129-1</f>
        <v>95</v>
      </c>
      <c r="E1129" s="31" t="n">
        <f aca="false">IF(A1129=1,0,O1128)</f>
        <v>88023853254882.7</v>
      </c>
      <c r="F1129" s="2" t="n">
        <f aca="true">TP*VLOOKUP('thong tin khach hang'!$E$10,$X$2:$Z$5,3,0)*OFFSET($S1129,0,VLOOKUP('thong tin khach hang'!$E$10,$X$2:$Z$5,2,0))</f>
        <v>0</v>
      </c>
      <c r="G1129" s="2" t="n">
        <f aca="true">EP*VLOOKUP('thong tin khach hang'!$E$10,$X$2:$Z$5,3,0)*OFFSET($S1129,0,VLOOKUP('thong tin khach hang'!$E$10,$X$2:$Z$5,2,0))</f>
        <v>0</v>
      </c>
      <c r="H1129" s="2" t="n">
        <f aca="false">F1129*HLOOKUP(B1129,Assumption!$A$10:$G$12,2,1)+G1129*HLOOKUP(B1129,Assumption!$A$10:$G$12,3,1)</f>
        <v>0</v>
      </c>
      <c r="I1129" s="2" t="n">
        <f aca="false">F1129+G1129-H1129</f>
        <v>0</v>
      </c>
      <c r="J1129" s="32" t="n">
        <f aca="false">VLOOKUP(D1129,Assumption!$O$3:$Q$103,IF('thong tin khach hang'!$B$3="Nam",2,3),0)/12*P1129</f>
        <v>0</v>
      </c>
      <c r="K1129" s="2" t="n">
        <v>20000</v>
      </c>
      <c r="L1129" s="31" t="n">
        <f aca="false">ROUND($L$1*(E1129+I1129-J1129-K1129),0)</f>
        <v>497699663750</v>
      </c>
      <c r="M1129" s="31" t="n">
        <f aca="false">E1129+I1129-J1129-K1129+L1129</f>
        <v>88521552898632.6</v>
      </c>
      <c r="N1129" s="32" t="n">
        <f aca="false">HLOOKUP(ROUND(AVERAGE(M1117:M1128)/10^6,0),Assumption!$B$2:$E$3,2,1)*MAX((AVERAGE(M1117:M1128)-250*10^6),0)</f>
        <v>494187723969.482</v>
      </c>
      <c r="O1129" s="31" t="n">
        <f aca="false">M1129+N1129</f>
        <v>89015740622602.1</v>
      </c>
      <c r="P1129" s="31" t="n">
        <f aca="false">IF(A1129=1,SA,MAX(0,SA-M1128))</f>
        <v>0</v>
      </c>
      <c r="S1129" s="2" t="n">
        <v>0</v>
      </c>
      <c r="T1129" s="2" t="n">
        <v>0</v>
      </c>
      <c r="U1129" s="2" t="n">
        <v>0</v>
      </c>
      <c r="V1129" s="33" t="n">
        <v>1</v>
      </c>
    </row>
    <row r="1130" customFormat="false" ht="15.75" hidden="false" customHeight="true" outlineLevel="0" collapsed="false">
      <c r="A1130" s="2" t="n">
        <v>1128</v>
      </c>
      <c r="B1130" s="2" t="n">
        <v>94</v>
      </c>
      <c r="C1130" s="2" t="n">
        <f aca="false">A1130-(B1130-1)*12</f>
        <v>12</v>
      </c>
      <c r="D1130" s="2" t="n">
        <f aca="false">'thong tin khach hang'!$B$4+B1130-1</f>
        <v>95</v>
      </c>
      <c r="E1130" s="31" t="n">
        <f aca="false">IF(A1130=1,0,O1129)</f>
        <v>89015740622602.1</v>
      </c>
      <c r="F1130" s="2" t="n">
        <f aca="true">TP*VLOOKUP('thong tin khach hang'!$E$10,$X$2:$Z$5,3,0)*OFFSET($S1130,0,VLOOKUP('thong tin khach hang'!$E$10,$X$2:$Z$5,2,0))</f>
        <v>0</v>
      </c>
      <c r="G1130" s="2" t="n">
        <f aca="true">EP*VLOOKUP('thong tin khach hang'!$E$10,$X$2:$Z$5,3,0)*OFFSET($S1130,0,VLOOKUP('thong tin khach hang'!$E$10,$X$2:$Z$5,2,0))</f>
        <v>0</v>
      </c>
      <c r="H1130" s="2" t="n">
        <f aca="false">F1130*HLOOKUP(B1130,Assumption!$A$10:$G$12,2,1)+G1130*HLOOKUP(B1130,Assumption!$A$10:$G$12,3,1)</f>
        <v>0</v>
      </c>
      <c r="I1130" s="2" t="n">
        <f aca="false">F1130+G1130-H1130</f>
        <v>0</v>
      </c>
      <c r="J1130" s="32" t="n">
        <f aca="false">VLOOKUP(D1130,Assumption!$O$3:$Q$103,IF('thong tin khach hang'!$B$3="Nam",2,3),0)/12*P1130</f>
        <v>0</v>
      </c>
      <c r="K1130" s="2" t="n">
        <v>20000</v>
      </c>
      <c r="L1130" s="31" t="n">
        <f aca="false">ROUND($L$1*(E1130+I1130-J1130-K1130),0)</f>
        <v>503307939135</v>
      </c>
      <c r="M1130" s="31" t="n">
        <f aca="false">E1130+I1130-J1130-K1130+L1130</f>
        <v>89519048541737.1</v>
      </c>
      <c r="N1130" s="32" t="n">
        <f aca="false">HLOOKUP(ROUND(AVERAGE(M1118:M1129)/10^6,0),Assumption!$B$2:$E$3,2,1)*MAX((AVERAGE(M1118:M1129)-250*10^6),0)</f>
        <v>499756470373.491</v>
      </c>
      <c r="O1130" s="31" t="n">
        <f aca="false">M1130+N1130</f>
        <v>90018805012110.6</v>
      </c>
      <c r="P1130" s="31" t="n">
        <f aca="false">IF(A1130=1,SA,MAX(0,SA-M1129))</f>
        <v>0</v>
      </c>
      <c r="S1130" s="2" t="n">
        <v>0</v>
      </c>
      <c r="T1130" s="2" t="n">
        <v>0</v>
      </c>
      <c r="U1130" s="2" t="n">
        <v>0</v>
      </c>
      <c r="V1130" s="33" t="n">
        <v>1</v>
      </c>
    </row>
    <row r="1131" customFormat="false" ht="15.75" hidden="false" customHeight="true" outlineLevel="0" collapsed="false">
      <c r="A1131" s="2" t="n">
        <v>1129</v>
      </c>
      <c r="B1131" s="2" t="n">
        <v>95</v>
      </c>
      <c r="C1131" s="2" t="n">
        <f aca="false">A1131-(B1131-1)*12</f>
        <v>1</v>
      </c>
      <c r="D1131" s="2" t="n">
        <f aca="false">'thong tin khach hang'!$B$4+B1131-1</f>
        <v>96</v>
      </c>
      <c r="E1131" s="31" t="n">
        <f aca="false">IF(A1131=1,0,O1130)</f>
        <v>90018805012110.6</v>
      </c>
      <c r="F1131" s="2" t="n">
        <f aca="true">TP*VLOOKUP('thong tin khach hang'!$E$10,$X$2:$Z$5,3,0)*OFFSET($S1131,0,VLOOKUP('thong tin khach hang'!$E$10,$X$2:$Z$5,2,0))</f>
        <v>30000000</v>
      </c>
      <c r="G1131" s="2" t="n">
        <f aca="true">EP*VLOOKUP('thong tin khach hang'!$E$10,$X$2:$Z$5,3,0)*OFFSET($S1131,0,VLOOKUP('thong tin khach hang'!$E$10,$X$2:$Z$5,2,0))</f>
        <v>30000000</v>
      </c>
      <c r="H1131" s="2" t="n">
        <f aca="false">F1131*HLOOKUP(B1131,Assumption!$A$10:$G$12,2,1)+G1131*HLOOKUP(B1131,Assumption!$A$10:$G$12,3,1)</f>
        <v>1500000</v>
      </c>
      <c r="I1131" s="2" t="n">
        <f aca="false">F1131+G1131-H1131</f>
        <v>58500000</v>
      </c>
      <c r="J1131" s="32" t="n">
        <f aca="false">VLOOKUP(D1131,Assumption!$O$3:$Q$103,IF('thong tin khach hang'!$B$3="Nam",2,3),0)/12*P1131</f>
        <v>0</v>
      </c>
      <c r="K1131" s="2" t="n">
        <v>20000</v>
      </c>
      <c r="L1131" s="31" t="n">
        <f aca="false">ROUND($L$1*(E1131+I1131-J1131-K1131),0)</f>
        <v>508979741793</v>
      </c>
      <c r="M1131" s="31" t="n">
        <f aca="false">E1131+I1131-J1131-K1131+L1131</f>
        <v>90527843233903.6</v>
      </c>
      <c r="N1131" s="32" t="n">
        <f aca="false">HLOOKUP(ROUND(AVERAGE(M1119:M1130)/10^6,0),Assumption!$B$2:$E$3,2,1)*MAX((AVERAGE(M1119:M1130)-250*10^6),0)</f>
        <v>505387967696.223</v>
      </c>
      <c r="O1131" s="31" t="n">
        <f aca="false">M1131+N1131</f>
        <v>91033231201599.8</v>
      </c>
      <c r="P1131" s="31" t="n">
        <f aca="false">IF(A1131=1,SA,MAX(0,SA-M1130))</f>
        <v>0</v>
      </c>
      <c r="S1131" s="2" t="n">
        <v>1</v>
      </c>
      <c r="T1131" s="2" t="n">
        <v>1</v>
      </c>
      <c r="U1131" s="2" t="n">
        <v>1</v>
      </c>
      <c r="V1131" s="33" t="n">
        <v>1</v>
      </c>
    </row>
    <row r="1132" customFormat="false" ht="15.75" hidden="false" customHeight="true" outlineLevel="0" collapsed="false">
      <c r="A1132" s="2" t="n">
        <v>1130</v>
      </c>
      <c r="B1132" s="2" t="n">
        <v>95</v>
      </c>
      <c r="C1132" s="2" t="n">
        <f aca="false">A1132-(B1132-1)*12</f>
        <v>2</v>
      </c>
      <c r="D1132" s="2" t="n">
        <f aca="false">'thong tin khach hang'!$B$4+B1132-1</f>
        <v>96</v>
      </c>
      <c r="E1132" s="31" t="n">
        <f aca="false">IF(A1132=1,0,O1131)</f>
        <v>91033231201599.8</v>
      </c>
      <c r="F1132" s="2" t="n">
        <f aca="true">TP*VLOOKUP('thong tin khach hang'!$E$10,$X$2:$Z$5,3,0)*OFFSET($S1132,0,VLOOKUP('thong tin khach hang'!$E$10,$X$2:$Z$5,2,0))</f>
        <v>0</v>
      </c>
      <c r="G1132" s="2" t="n">
        <f aca="true">EP*VLOOKUP('thong tin khach hang'!$E$10,$X$2:$Z$5,3,0)*OFFSET($S1132,0,VLOOKUP('thong tin khach hang'!$E$10,$X$2:$Z$5,2,0))</f>
        <v>0</v>
      </c>
      <c r="H1132" s="2" t="n">
        <f aca="false">F1132*HLOOKUP(B1132,Assumption!$A$10:$G$12,2,1)+G1132*HLOOKUP(B1132,Assumption!$A$10:$G$12,3,1)</f>
        <v>0</v>
      </c>
      <c r="I1132" s="2" t="n">
        <f aca="false">F1132+G1132-H1132</f>
        <v>0</v>
      </c>
      <c r="J1132" s="32" t="n">
        <f aca="false">VLOOKUP(D1132,Assumption!$O$3:$Q$103,IF('thong tin khach hang'!$B$3="Nam",2,3),0)/12*P1132</f>
        <v>0</v>
      </c>
      <c r="K1132" s="2" t="n">
        <v>20000</v>
      </c>
      <c r="L1132" s="31" t="n">
        <f aca="false">ROUND($L$1*(E1132+I1132-J1132-K1132),0)</f>
        <v>514715124186</v>
      </c>
      <c r="M1132" s="31" t="n">
        <f aca="false">E1132+I1132-J1132-K1132+L1132</f>
        <v>91547946305785.8</v>
      </c>
      <c r="N1132" s="32" t="n">
        <f aca="false">HLOOKUP(ROUND(AVERAGE(M1120:M1131)/10^6,0),Assumption!$B$2:$E$3,2,1)*MAX((AVERAGE(M1120:M1131)-250*10^6),0)</f>
        <v>511082923040.769</v>
      </c>
      <c r="O1132" s="31" t="n">
        <f aca="false">M1132+N1132</f>
        <v>92059029228826.6</v>
      </c>
      <c r="P1132" s="31" t="n">
        <f aca="false">IF(A1132=1,SA,MAX(0,SA-M1131))</f>
        <v>0</v>
      </c>
      <c r="S1132" s="2" t="n">
        <v>0</v>
      </c>
      <c r="T1132" s="2" t="n">
        <v>0</v>
      </c>
      <c r="U1132" s="2" t="n">
        <v>0</v>
      </c>
      <c r="V1132" s="33" t="n">
        <v>1</v>
      </c>
    </row>
    <row r="1133" customFormat="false" ht="15.75" hidden="false" customHeight="true" outlineLevel="0" collapsed="false">
      <c r="A1133" s="2" t="n">
        <v>1131</v>
      </c>
      <c r="B1133" s="2" t="n">
        <v>95</v>
      </c>
      <c r="C1133" s="2" t="n">
        <f aca="false">A1133-(B1133-1)*12</f>
        <v>3</v>
      </c>
      <c r="D1133" s="2" t="n">
        <f aca="false">'thong tin khach hang'!$B$4+B1133-1</f>
        <v>96</v>
      </c>
      <c r="E1133" s="31" t="n">
        <f aca="false">IF(A1133=1,0,O1132)</f>
        <v>92059029228826.6</v>
      </c>
      <c r="F1133" s="2" t="n">
        <f aca="true">TP*VLOOKUP('thong tin khach hang'!$E$10,$X$2:$Z$5,3,0)*OFFSET($S1133,0,VLOOKUP('thong tin khach hang'!$E$10,$X$2:$Z$5,2,0))</f>
        <v>0</v>
      </c>
      <c r="G1133" s="2" t="n">
        <f aca="true">EP*VLOOKUP('thong tin khach hang'!$E$10,$X$2:$Z$5,3,0)*OFFSET($S1133,0,VLOOKUP('thong tin khach hang'!$E$10,$X$2:$Z$5,2,0))</f>
        <v>0</v>
      </c>
      <c r="H1133" s="2" t="n">
        <f aca="false">F1133*HLOOKUP(B1133,Assumption!$A$10:$G$12,2,1)+G1133*HLOOKUP(B1133,Assumption!$A$10:$G$12,3,1)</f>
        <v>0</v>
      </c>
      <c r="I1133" s="2" t="n">
        <f aca="false">F1133+G1133-H1133</f>
        <v>0</v>
      </c>
      <c r="J1133" s="32" t="n">
        <f aca="false">VLOOKUP(D1133,Assumption!$O$3:$Q$103,IF('thong tin khach hang'!$B$3="Nam",2,3),0)/12*P1133</f>
        <v>0</v>
      </c>
      <c r="K1133" s="2" t="n">
        <v>20000</v>
      </c>
      <c r="L1133" s="31" t="n">
        <f aca="false">ROUND($L$1*(E1133+I1133-J1133-K1133),0)</f>
        <v>520515135370</v>
      </c>
      <c r="M1133" s="31" t="n">
        <f aca="false">E1133+I1133-J1133-K1133+L1133</f>
        <v>92579544344196.6</v>
      </c>
      <c r="N1133" s="32" t="n">
        <f aca="false">HLOOKUP(ROUND(AVERAGE(M1121:M1132)/10^6,0),Assumption!$B$2:$E$3,2,1)*MAX((AVERAGE(M1121:M1132)-250*10^6),0)</f>
        <v>516842051478.15</v>
      </c>
      <c r="O1133" s="31" t="n">
        <f aca="false">M1133+N1133</f>
        <v>93096386395674.7</v>
      </c>
      <c r="P1133" s="31" t="n">
        <f aca="false">IF(A1133=1,SA,MAX(0,SA-M1132))</f>
        <v>0</v>
      </c>
      <c r="S1133" s="2" t="n">
        <v>0</v>
      </c>
      <c r="T1133" s="2" t="n">
        <v>0</v>
      </c>
      <c r="U1133" s="2" t="n">
        <v>0</v>
      </c>
      <c r="V1133" s="33" t="n">
        <v>1</v>
      </c>
    </row>
    <row r="1134" customFormat="false" ht="15.75" hidden="false" customHeight="true" outlineLevel="0" collapsed="false">
      <c r="A1134" s="2" t="n">
        <v>1132</v>
      </c>
      <c r="B1134" s="2" t="n">
        <v>95</v>
      </c>
      <c r="C1134" s="2" t="n">
        <f aca="false">A1134-(B1134-1)*12</f>
        <v>4</v>
      </c>
      <c r="D1134" s="2" t="n">
        <f aca="false">'thong tin khach hang'!$B$4+B1134-1</f>
        <v>96</v>
      </c>
      <c r="E1134" s="31" t="n">
        <f aca="false">IF(A1134=1,0,O1133)</f>
        <v>93096386395674.7</v>
      </c>
      <c r="F1134" s="2" t="n">
        <f aca="true">TP*VLOOKUP('thong tin khach hang'!$E$10,$X$2:$Z$5,3,0)*OFFSET($S1134,0,VLOOKUP('thong tin khach hang'!$E$10,$X$2:$Z$5,2,0))</f>
        <v>0</v>
      </c>
      <c r="G1134" s="2" t="n">
        <f aca="true">EP*VLOOKUP('thong tin khach hang'!$E$10,$X$2:$Z$5,3,0)*OFFSET($S1134,0,VLOOKUP('thong tin khach hang'!$E$10,$X$2:$Z$5,2,0))</f>
        <v>0</v>
      </c>
      <c r="H1134" s="2" t="n">
        <f aca="false">F1134*HLOOKUP(B1134,Assumption!$A$10:$G$12,2,1)+G1134*HLOOKUP(B1134,Assumption!$A$10:$G$12,3,1)</f>
        <v>0</v>
      </c>
      <c r="I1134" s="2" t="n">
        <f aca="false">F1134+G1134-H1134</f>
        <v>0</v>
      </c>
      <c r="J1134" s="32" t="n">
        <f aca="false">VLOOKUP(D1134,Assumption!$O$3:$Q$103,IF('thong tin khach hang'!$B$3="Nam",2,3),0)/12*P1134</f>
        <v>0</v>
      </c>
      <c r="K1134" s="2" t="n">
        <v>20000</v>
      </c>
      <c r="L1134" s="31" t="n">
        <f aca="false">ROUND($L$1*(E1134+I1134-J1134-K1134),0)</f>
        <v>526380503610</v>
      </c>
      <c r="M1134" s="31" t="n">
        <f aca="false">E1134+I1134-J1134-K1134+L1134</f>
        <v>93622766879284.8</v>
      </c>
      <c r="N1134" s="32" t="n">
        <f aca="false">HLOOKUP(ROUND(AVERAGE(M1122:M1133)/10^6,0),Assumption!$B$2:$E$3,2,1)*MAX((AVERAGE(M1122:M1133)-250*10^6),0)</f>
        <v>522666076137.099</v>
      </c>
      <c r="O1134" s="31" t="n">
        <f aca="false">M1134+N1134</f>
        <v>94145432955421.8</v>
      </c>
      <c r="P1134" s="31" t="n">
        <f aca="false">IF(A1134=1,SA,MAX(0,SA-M1133))</f>
        <v>0</v>
      </c>
      <c r="S1134" s="2" t="n">
        <v>0</v>
      </c>
      <c r="T1134" s="2" t="n">
        <v>0</v>
      </c>
      <c r="U1134" s="2" t="n">
        <v>1</v>
      </c>
      <c r="V1134" s="33" t="n">
        <v>1</v>
      </c>
    </row>
    <row r="1135" customFormat="false" ht="15.75" hidden="false" customHeight="true" outlineLevel="0" collapsed="false">
      <c r="A1135" s="2" t="n">
        <v>1133</v>
      </c>
      <c r="B1135" s="2" t="n">
        <v>95</v>
      </c>
      <c r="C1135" s="2" t="n">
        <f aca="false">A1135-(B1135-1)*12</f>
        <v>5</v>
      </c>
      <c r="D1135" s="2" t="n">
        <f aca="false">'thong tin khach hang'!$B$4+B1135-1</f>
        <v>96</v>
      </c>
      <c r="E1135" s="31" t="n">
        <f aca="false">IF(A1135=1,0,O1134)</f>
        <v>94145432955421.8</v>
      </c>
      <c r="F1135" s="2" t="n">
        <f aca="true">TP*VLOOKUP('thong tin khach hang'!$E$10,$X$2:$Z$5,3,0)*OFFSET($S1135,0,VLOOKUP('thong tin khach hang'!$E$10,$X$2:$Z$5,2,0))</f>
        <v>0</v>
      </c>
      <c r="G1135" s="2" t="n">
        <f aca="true">EP*VLOOKUP('thong tin khach hang'!$E$10,$X$2:$Z$5,3,0)*OFFSET($S1135,0,VLOOKUP('thong tin khach hang'!$E$10,$X$2:$Z$5,2,0))</f>
        <v>0</v>
      </c>
      <c r="H1135" s="2" t="n">
        <f aca="false">F1135*HLOOKUP(B1135,Assumption!$A$10:$G$12,2,1)+G1135*HLOOKUP(B1135,Assumption!$A$10:$G$12,3,1)</f>
        <v>0</v>
      </c>
      <c r="I1135" s="2" t="n">
        <f aca="false">F1135+G1135-H1135</f>
        <v>0</v>
      </c>
      <c r="J1135" s="32" t="n">
        <f aca="false">VLOOKUP(D1135,Assumption!$O$3:$Q$103,IF('thong tin khach hang'!$B$3="Nam",2,3),0)/12*P1135</f>
        <v>0</v>
      </c>
      <c r="K1135" s="2" t="n">
        <v>20000</v>
      </c>
      <c r="L1135" s="31" t="n">
        <f aca="false">ROUND($L$1*(E1135+I1135-J1135-K1135),0)</f>
        <v>532311965377</v>
      </c>
      <c r="M1135" s="31" t="n">
        <f aca="false">E1135+I1135-J1135-K1135+L1135</f>
        <v>94677744900798.8</v>
      </c>
      <c r="N1135" s="32" t="n">
        <f aca="false">HLOOKUP(ROUND(AVERAGE(M1123:M1134)/10^6,0),Assumption!$B$2:$E$3,2,1)*MAX((AVERAGE(M1123:M1134)-250*10^6),0)</f>
        <v>528555728294.86</v>
      </c>
      <c r="O1135" s="31" t="n">
        <f aca="false">M1135+N1135</f>
        <v>95206300629093.7</v>
      </c>
      <c r="P1135" s="31" t="n">
        <f aca="false">IF(A1135=1,SA,MAX(0,SA-M1134))</f>
        <v>0</v>
      </c>
      <c r="S1135" s="2" t="n">
        <v>0</v>
      </c>
      <c r="T1135" s="2" t="n">
        <v>0</v>
      </c>
      <c r="U1135" s="2" t="n">
        <v>0</v>
      </c>
      <c r="V1135" s="33" t="n">
        <v>1</v>
      </c>
    </row>
    <row r="1136" customFormat="false" ht="15.75" hidden="false" customHeight="true" outlineLevel="0" collapsed="false">
      <c r="A1136" s="2" t="n">
        <v>1134</v>
      </c>
      <c r="B1136" s="2" t="n">
        <v>95</v>
      </c>
      <c r="C1136" s="2" t="n">
        <f aca="false">A1136-(B1136-1)*12</f>
        <v>6</v>
      </c>
      <c r="D1136" s="2" t="n">
        <f aca="false">'thong tin khach hang'!$B$4+B1136-1</f>
        <v>96</v>
      </c>
      <c r="E1136" s="31" t="n">
        <f aca="false">IF(A1136=1,0,O1135)</f>
        <v>95206300629093.7</v>
      </c>
      <c r="F1136" s="2" t="n">
        <f aca="true">TP*VLOOKUP('thong tin khach hang'!$E$10,$X$2:$Z$5,3,0)*OFFSET($S1136,0,VLOOKUP('thong tin khach hang'!$E$10,$X$2:$Z$5,2,0))</f>
        <v>0</v>
      </c>
      <c r="G1136" s="2" t="n">
        <f aca="true">EP*VLOOKUP('thong tin khach hang'!$E$10,$X$2:$Z$5,3,0)*OFFSET($S1136,0,VLOOKUP('thong tin khach hang'!$E$10,$X$2:$Z$5,2,0))</f>
        <v>0</v>
      </c>
      <c r="H1136" s="2" t="n">
        <f aca="false">F1136*HLOOKUP(B1136,Assumption!$A$10:$G$12,2,1)+G1136*HLOOKUP(B1136,Assumption!$A$10:$G$12,3,1)</f>
        <v>0</v>
      </c>
      <c r="I1136" s="2" t="n">
        <f aca="false">F1136+G1136-H1136</f>
        <v>0</v>
      </c>
      <c r="J1136" s="32" t="n">
        <f aca="false">VLOOKUP(D1136,Assumption!$O$3:$Q$103,IF('thong tin khach hang'!$B$3="Nam",2,3),0)/12*P1136</f>
        <v>0</v>
      </c>
      <c r="K1136" s="2" t="n">
        <v>20000</v>
      </c>
      <c r="L1136" s="31" t="n">
        <f aca="false">ROUND($L$1*(E1136+I1136-J1136-K1136),0)</f>
        <v>538310265441</v>
      </c>
      <c r="M1136" s="31" t="n">
        <f aca="false">E1136+I1136-J1136-K1136+L1136</f>
        <v>95744610874534.7</v>
      </c>
      <c r="N1136" s="32" t="n">
        <f aca="false">HLOOKUP(ROUND(AVERAGE(M1124:M1135)/10^6,0),Assumption!$B$2:$E$3,2,1)*MAX((AVERAGE(M1124:M1135)-250*10^6),0)</f>
        <v>534511747469.009</v>
      </c>
      <c r="O1136" s="31" t="n">
        <f aca="false">M1136+N1136</f>
        <v>96279122622003.7</v>
      </c>
      <c r="P1136" s="31" t="n">
        <f aca="false">IF(A1136=1,SA,MAX(0,SA-M1135))</f>
        <v>0</v>
      </c>
      <c r="S1136" s="2" t="n">
        <v>0</v>
      </c>
      <c r="T1136" s="2" t="n">
        <v>0</v>
      </c>
      <c r="U1136" s="2" t="n">
        <v>0</v>
      </c>
      <c r="V1136" s="33" t="n">
        <v>1</v>
      </c>
    </row>
    <row r="1137" customFormat="false" ht="15.75" hidden="false" customHeight="true" outlineLevel="0" collapsed="false">
      <c r="A1137" s="2" t="n">
        <v>1135</v>
      </c>
      <c r="B1137" s="2" t="n">
        <v>95</v>
      </c>
      <c r="C1137" s="2" t="n">
        <f aca="false">A1137-(B1137-1)*12</f>
        <v>7</v>
      </c>
      <c r="D1137" s="2" t="n">
        <f aca="false">'thong tin khach hang'!$B$4+B1137-1</f>
        <v>96</v>
      </c>
      <c r="E1137" s="31" t="n">
        <f aca="false">IF(A1137=1,0,O1136)</f>
        <v>96279122622003.7</v>
      </c>
      <c r="F1137" s="2" t="n">
        <f aca="true">TP*VLOOKUP('thong tin khach hang'!$E$10,$X$2:$Z$5,3,0)*OFFSET($S1137,0,VLOOKUP('thong tin khach hang'!$E$10,$X$2:$Z$5,2,0))</f>
        <v>0</v>
      </c>
      <c r="G1137" s="2" t="n">
        <f aca="true">EP*VLOOKUP('thong tin khach hang'!$E$10,$X$2:$Z$5,3,0)*OFFSET($S1137,0,VLOOKUP('thong tin khach hang'!$E$10,$X$2:$Z$5,2,0))</f>
        <v>0</v>
      </c>
      <c r="H1137" s="2" t="n">
        <f aca="false">F1137*HLOOKUP(B1137,Assumption!$A$10:$G$12,2,1)+G1137*HLOOKUP(B1137,Assumption!$A$10:$G$12,3,1)</f>
        <v>0</v>
      </c>
      <c r="I1137" s="2" t="n">
        <f aca="false">F1137+G1137-H1137</f>
        <v>0</v>
      </c>
      <c r="J1137" s="32" t="n">
        <f aca="false">VLOOKUP(D1137,Assumption!$O$3:$Q$103,IF('thong tin khach hang'!$B$3="Nam",2,3),0)/12*P1137</f>
        <v>0</v>
      </c>
      <c r="K1137" s="2" t="n">
        <v>20000</v>
      </c>
      <c r="L1137" s="31" t="n">
        <f aca="false">ROUND($L$1*(E1137+I1137-J1137-K1137),0)</f>
        <v>544376156964</v>
      </c>
      <c r="M1137" s="31" t="n">
        <f aca="false">E1137+I1137-J1137-K1137+L1137</f>
        <v>96823498758967.7</v>
      </c>
      <c r="N1137" s="32" t="n">
        <f aca="false">HLOOKUP(ROUND(AVERAGE(M1125:M1136)/10^6,0),Assumption!$B$2:$E$3,2,1)*MAX((AVERAGE(M1125:M1136)-250*10^6),0)</f>
        <v>540534881510.31</v>
      </c>
      <c r="O1137" s="31" t="n">
        <f aca="false">M1137+N1137</f>
        <v>97364033640478</v>
      </c>
      <c r="P1137" s="31" t="n">
        <f aca="false">IF(A1137=1,SA,MAX(0,SA-M1136))</f>
        <v>0</v>
      </c>
      <c r="S1137" s="2" t="n">
        <v>0</v>
      </c>
      <c r="T1137" s="2" t="n">
        <v>1</v>
      </c>
      <c r="U1137" s="2" t="n">
        <v>1</v>
      </c>
      <c r="V1137" s="33" t="n">
        <v>1</v>
      </c>
    </row>
    <row r="1138" customFormat="false" ht="15.75" hidden="false" customHeight="true" outlineLevel="0" collapsed="false">
      <c r="A1138" s="2" t="n">
        <v>1136</v>
      </c>
      <c r="B1138" s="2" t="n">
        <v>95</v>
      </c>
      <c r="C1138" s="2" t="n">
        <f aca="false">A1138-(B1138-1)*12</f>
        <v>8</v>
      </c>
      <c r="D1138" s="2" t="n">
        <f aca="false">'thong tin khach hang'!$B$4+B1138-1</f>
        <v>96</v>
      </c>
      <c r="E1138" s="31" t="n">
        <f aca="false">IF(A1138=1,0,O1137)</f>
        <v>97364033640478</v>
      </c>
      <c r="F1138" s="2" t="n">
        <f aca="true">TP*VLOOKUP('thong tin khach hang'!$E$10,$X$2:$Z$5,3,0)*OFFSET($S1138,0,VLOOKUP('thong tin khach hang'!$E$10,$X$2:$Z$5,2,0))</f>
        <v>0</v>
      </c>
      <c r="G1138" s="2" t="n">
        <f aca="true">EP*VLOOKUP('thong tin khach hang'!$E$10,$X$2:$Z$5,3,0)*OFFSET($S1138,0,VLOOKUP('thong tin khach hang'!$E$10,$X$2:$Z$5,2,0))</f>
        <v>0</v>
      </c>
      <c r="H1138" s="2" t="n">
        <f aca="false">F1138*HLOOKUP(B1138,Assumption!$A$10:$G$12,2,1)+G1138*HLOOKUP(B1138,Assumption!$A$10:$G$12,3,1)</f>
        <v>0</v>
      </c>
      <c r="I1138" s="2" t="n">
        <f aca="false">F1138+G1138-H1138</f>
        <v>0</v>
      </c>
      <c r="J1138" s="32" t="n">
        <f aca="false">VLOOKUP(D1138,Assumption!$O$3:$Q$103,IF('thong tin khach hang'!$B$3="Nam",2,3),0)/12*P1138</f>
        <v>0</v>
      </c>
      <c r="K1138" s="2" t="n">
        <v>20000</v>
      </c>
      <c r="L1138" s="31" t="n">
        <f aca="false">ROUND($L$1*(E1138+I1138-J1138-K1138),0)</f>
        <v>550510401594</v>
      </c>
      <c r="M1138" s="31" t="n">
        <f aca="false">E1138+I1138-J1138-K1138+L1138</f>
        <v>97914544022072</v>
      </c>
      <c r="N1138" s="32" t="n">
        <f aca="false">HLOOKUP(ROUND(AVERAGE(M1126:M1137)/10^6,0),Assumption!$B$2:$E$3,2,1)*MAX((AVERAGE(M1126:M1137)-250*10^6),0)</f>
        <v>546625886696.618</v>
      </c>
      <c r="O1138" s="31" t="n">
        <f aca="false">M1138+N1138</f>
        <v>98461169908768.7</v>
      </c>
      <c r="P1138" s="31" t="n">
        <f aca="false">IF(A1138=1,SA,MAX(0,SA-M1137))</f>
        <v>0</v>
      </c>
      <c r="S1138" s="2" t="n">
        <v>0</v>
      </c>
      <c r="T1138" s="2" t="n">
        <v>0</v>
      </c>
      <c r="U1138" s="2" t="n">
        <v>0</v>
      </c>
      <c r="V1138" s="33" t="n">
        <v>1</v>
      </c>
    </row>
    <row r="1139" customFormat="false" ht="15.75" hidden="false" customHeight="true" outlineLevel="0" collapsed="false">
      <c r="A1139" s="2" t="n">
        <v>1137</v>
      </c>
      <c r="B1139" s="2" t="n">
        <v>95</v>
      </c>
      <c r="C1139" s="2" t="n">
        <f aca="false">A1139-(B1139-1)*12</f>
        <v>9</v>
      </c>
      <c r="D1139" s="2" t="n">
        <f aca="false">'thong tin khach hang'!$B$4+B1139-1</f>
        <v>96</v>
      </c>
      <c r="E1139" s="31" t="n">
        <f aca="false">IF(A1139=1,0,O1138)</f>
        <v>98461169908768.7</v>
      </c>
      <c r="F1139" s="2" t="n">
        <f aca="true">TP*VLOOKUP('thong tin khach hang'!$E$10,$X$2:$Z$5,3,0)*OFFSET($S1139,0,VLOOKUP('thong tin khach hang'!$E$10,$X$2:$Z$5,2,0))</f>
        <v>0</v>
      </c>
      <c r="G1139" s="2" t="n">
        <f aca="true">EP*VLOOKUP('thong tin khach hang'!$E$10,$X$2:$Z$5,3,0)*OFFSET($S1139,0,VLOOKUP('thong tin khach hang'!$E$10,$X$2:$Z$5,2,0))</f>
        <v>0</v>
      </c>
      <c r="H1139" s="2" t="n">
        <f aca="false">F1139*HLOOKUP(B1139,Assumption!$A$10:$G$12,2,1)+G1139*HLOOKUP(B1139,Assumption!$A$10:$G$12,3,1)</f>
        <v>0</v>
      </c>
      <c r="I1139" s="2" t="n">
        <f aca="false">F1139+G1139-H1139</f>
        <v>0</v>
      </c>
      <c r="J1139" s="32" t="n">
        <f aca="false">VLOOKUP(D1139,Assumption!$O$3:$Q$103,IF('thong tin khach hang'!$B$3="Nam",2,3),0)/12*P1139</f>
        <v>0</v>
      </c>
      <c r="K1139" s="2" t="n">
        <v>20000</v>
      </c>
      <c r="L1139" s="31" t="n">
        <f aca="false">ROUND($L$1*(E1139+I1139-J1139-K1139),0)</f>
        <v>556713769565</v>
      </c>
      <c r="M1139" s="31" t="n">
        <f aca="false">E1139+I1139-J1139-K1139+L1139</f>
        <v>99017883658333.7</v>
      </c>
      <c r="N1139" s="32" t="n">
        <f aca="false">HLOOKUP(ROUND(AVERAGE(M1127:M1138)/10^6,0),Assumption!$B$2:$E$3,2,1)*MAX((AVERAGE(M1127:M1138)-250*10^6),0)</f>
        <v>552785527827.832</v>
      </c>
      <c r="O1139" s="31" t="n">
        <f aca="false">M1139+N1139</f>
        <v>99570669186161.5</v>
      </c>
      <c r="P1139" s="31" t="n">
        <f aca="false">IF(A1139=1,SA,MAX(0,SA-M1138))</f>
        <v>0</v>
      </c>
      <c r="S1139" s="2" t="n">
        <v>0</v>
      </c>
      <c r="T1139" s="2" t="n">
        <v>0</v>
      </c>
      <c r="U1139" s="2" t="n">
        <v>0</v>
      </c>
      <c r="V1139" s="33" t="n">
        <v>1</v>
      </c>
    </row>
    <row r="1140" customFormat="false" ht="15.75" hidden="false" customHeight="true" outlineLevel="0" collapsed="false">
      <c r="A1140" s="2" t="n">
        <v>1138</v>
      </c>
      <c r="B1140" s="2" t="n">
        <v>95</v>
      </c>
      <c r="C1140" s="2" t="n">
        <f aca="false">A1140-(B1140-1)*12</f>
        <v>10</v>
      </c>
      <c r="D1140" s="2" t="n">
        <f aca="false">'thong tin khach hang'!$B$4+B1140-1</f>
        <v>96</v>
      </c>
      <c r="E1140" s="31" t="n">
        <f aca="false">IF(A1140=1,0,O1139)</f>
        <v>99570669186161.5</v>
      </c>
      <c r="F1140" s="2" t="n">
        <f aca="true">TP*VLOOKUP('thong tin khach hang'!$E$10,$X$2:$Z$5,3,0)*OFFSET($S1140,0,VLOOKUP('thong tin khach hang'!$E$10,$X$2:$Z$5,2,0))</f>
        <v>0</v>
      </c>
      <c r="G1140" s="2" t="n">
        <f aca="true">EP*VLOOKUP('thong tin khach hang'!$E$10,$X$2:$Z$5,3,0)*OFFSET($S1140,0,VLOOKUP('thong tin khach hang'!$E$10,$X$2:$Z$5,2,0))</f>
        <v>0</v>
      </c>
      <c r="H1140" s="2" t="n">
        <f aca="false">F1140*HLOOKUP(B1140,Assumption!$A$10:$G$12,2,1)+G1140*HLOOKUP(B1140,Assumption!$A$10:$G$12,3,1)</f>
        <v>0</v>
      </c>
      <c r="I1140" s="2" t="n">
        <f aca="false">F1140+G1140-H1140</f>
        <v>0</v>
      </c>
      <c r="J1140" s="32" t="n">
        <f aca="false">VLOOKUP(D1140,Assumption!$O$3:$Q$103,IF('thong tin khach hang'!$B$3="Nam",2,3),0)/12*P1140</f>
        <v>0</v>
      </c>
      <c r="K1140" s="2" t="n">
        <v>20000</v>
      </c>
      <c r="L1140" s="31" t="n">
        <f aca="false">ROUND($L$1*(E1140+I1140-J1140-K1140),0)</f>
        <v>562987039787</v>
      </c>
      <c r="M1140" s="31" t="n">
        <f aca="false">E1140+I1140-J1140-K1140+L1140</f>
        <v>100133656205948</v>
      </c>
      <c r="N1140" s="32" t="n">
        <f aca="false">HLOOKUP(ROUND(AVERAGE(M1128:M1139)/10^6,0),Assumption!$B$2:$E$3,2,1)*MAX((AVERAGE(M1128:M1139)-250*10^6),0)</f>
        <v>559014578321.935</v>
      </c>
      <c r="O1140" s="31" t="n">
        <f aca="false">M1140+N1140</f>
        <v>100692670784270</v>
      </c>
      <c r="P1140" s="31" t="n">
        <f aca="false">IF(A1140=1,SA,MAX(0,SA-M1139))</f>
        <v>0</v>
      </c>
      <c r="S1140" s="2" t="n">
        <v>0</v>
      </c>
      <c r="T1140" s="2" t="n">
        <v>0</v>
      </c>
      <c r="U1140" s="2" t="n">
        <v>1</v>
      </c>
      <c r="V1140" s="33" t="n">
        <v>1</v>
      </c>
    </row>
    <row r="1141" customFormat="false" ht="15.75" hidden="false" customHeight="true" outlineLevel="0" collapsed="false">
      <c r="A1141" s="2" t="n">
        <v>1139</v>
      </c>
      <c r="B1141" s="2" t="n">
        <v>95</v>
      </c>
      <c r="C1141" s="2" t="n">
        <f aca="false">A1141-(B1141-1)*12</f>
        <v>11</v>
      </c>
      <c r="D1141" s="2" t="n">
        <f aca="false">'thong tin khach hang'!$B$4+B1141-1</f>
        <v>96</v>
      </c>
      <c r="E1141" s="31" t="n">
        <f aca="false">IF(A1141=1,0,O1140)</f>
        <v>100692670784270</v>
      </c>
      <c r="F1141" s="2" t="n">
        <f aca="true">TP*VLOOKUP('thong tin khach hang'!$E$10,$X$2:$Z$5,3,0)*OFFSET($S1141,0,VLOOKUP('thong tin khach hang'!$E$10,$X$2:$Z$5,2,0))</f>
        <v>0</v>
      </c>
      <c r="G1141" s="2" t="n">
        <f aca="true">EP*VLOOKUP('thong tin khach hang'!$E$10,$X$2:$Z$5,3,0)*OFFSET($S1141,0,VLOOKUP('thong tin khach hang'!$E$10,$X$2:$Z$5,2,0))</f>
        <v>0</v>
      </c>
      <c r="H1141" s="2" t="n">
        <f aca="false">F1141*HLOOKUP(B1141,Assumption!$A$10:$G$12,2,1)+G1141*HLOOKUP(B1141,Assumption!$A$10:$G$12,3,1)</f>
        <v>0</v>
      </c>
      <c r="I1141" s="2" t="n">
        <f aca="false">F1141+G1141-H1141</f>
        <v>0</v>
      </c>
      <c r="J1141" s="32" t="n">
        <f aca="false">VLOOKUP(D1141,Assumption!$O$3:$Q$103,IF('thong tin khach hang'!$B$3="Nam",2,3),0)/12*P1141</f>
        <v>0</v>
      </c>
      <c r="K1141" s="2" t="n">
        <v>20000</v>
      </c>
      <c r="L1141" s="31" t="n">
        <f aca="false">ROUND($L$1*(E1141+I1141-J1141-K1141),0)</f>
        <v>569330999947</v>
      </c>
      <c r="M1141" s="31" t="n">
        <f aca="false">E1141+I1141-J1141-K1141+L1141</f>
        <v>101262001764217</v>
      </c>
      <c r="N1141" s="32" t="n">
        <f aca="false">HLOOKUP(ROUND(AVERAGE(M1129:M1140)/10^6,0),Assumption!$B$2:$E$3,2,1)*MAX((AVERAGE(M1129:M1140)-250*10^6),0)</f>
        <v>565313820312.098</v>
      </c>
      <c r="O1141" s="31" t="n">
        <f aca="false">M1141+N1141</f>
        <v>101827315584530</v>
      </c>
      <c r="P1141" s="31" t="n">
        <f aca="false">IF(A1141=1,SA,MAX(0,SA-M1140))</f>
        <v>0</v>
      </c>
      <c r="S1141" s="2" t="n">
        <v>0</v>
      </c>
      <c r="T1141" s="2" t="n">
        <v>0</v>
      </c>
      <c r="U1141" s="2" t="n">
        <v>0</v>
      </c>
      <c r="V1141" s="33" t="n">
        <v>1</v>
      </c>
    </row>
    <row r="1142" customFormat="false" ht="15.75" hidden="false" customHeight="true" outlineLevel="0" collapsed="false">
      <c r="A1142" s="2" t="n">
        <v>1140</v>
      </c>
      <c r="B1142" s="2" t="n">
        <v>95</v>
      </c>
      <c r="C1142" s="2" t="n">
        <f aca="false">A1142-(B1142-1)*12</f>
        <v>12</v>
      </c>
      <c r="D1142" s="2" t="n">
        <f aca="false">'thong tin khach hang'!$B$4+B1142-1</f>
        <v>96</v>
      </c>
      <c r="E1142" s="31" t="n">
        <f aca="false">IF(A1142=1,0,O1141)</f>
        <v>101827315584530</v>
      </c>
      <c r="F1142" s="2" t="n">
        <f aca="true">TP*VLOOKUP('thong tin khach hang'!$E$10,$X$2:$Z$5,3,0)*OFFSET($S1142,0,VLOOKUP('thong tin khach hang'!$E$10,$X$2:$Z$5,2,0))</f>
        <v>0</v>
      </c>
      <c r="G1142" s="2" t="n">
        <f aca="true">EP*VLOOKUP('thong tin khach hang'!$E$10,$X$2:$Z$5,3,0)*OFFSET($S1142,0,VLOOKUP('thong tin khach hang'!$E$10,$X$2:$Z$5,2,0))</f>
        <v>0</v>
      </c>
      <c r="H1142" s="2" t="n">
        <f aca="false">F1142*HLOOKUP(B1142,Assumption!$A$10:$G$12,2,1)+G1142*HLOOKUP(B1142,Assumption!$A$10:$G$12,3,1)</f>
        <v>0</v>
      </c>
      <c r="I1142" s="2" t="n">
        <f aca="false">F1142+G1142-H1142</f>
        <v>0</v>
      </c>
      <c r="J1142" s="32" t="n">
        <f aca="false">VLOOKUP(D1142,Assumption!$O$3:$Q$103,IF('thong tin khach hang'!$B$3="Nam",2,3),0)/12*P1142</f>
        <v>0</v>
      </c>
      <c r="K1142" s="2" t="n">
        <v>20000</v>
      </c>
      <c r="L1142" s="31" t="n">
        <f aca="false">ROUND($L$1*(E1142+I1142-J1142-K1142),0)</f>
        <v>575746446611</v>
      </c>
      <c r="M1142" s="31" t="n">
        <f aca="false">E1142+I1142-J1142-K1142+L1142</f>
        <v>102403062011141</v>
      </c>
      <c r="N1142" s="32" t="n">
        <f aca="false">HLOOKUP(ROUND(AVERAGE(M1130:M1141)/10^6,0),Assumption!$B$2:$E$3,2,1)*MAX((AVERAGE(M1130:M1141)-250*10^6),0)</f>
        <v>571684044744.89</v>
      </c>
      <c r="O1142" s="31" t="n">
        <f aca="false">M1142+N1142</f>
        <v>102974746055885</v>
      </c>
      <c r="P1142" s="31" t="n">
        <f aca="false">IF(A1142=1,SA,MAX(0,SA-M1141))</f>
        <v>0</v>
      </c>
      <c r="S1142" s="2" t="n">
        <v>0</v>
      </c>
      <c r="T1142" s="2" t="n">
        <v>0</v>
      </c>
      <c r="U1142" s="2" t="n">
        <v>0</v>
      </c>
      <c r="V1142" s="33" t="n">
        <v>1</v>
      </c>
    </row>
    <row r="1143" customFormat="false" ht="15.75" hidden="false" customHeight="true" outlineLevel="0" collapsed="false">
      <c r="A1143" s="2" t="n">
        <v>1141</v>
      </c>
      <c r="B1143" s="2" t="n">
        <v>96</v>
      </c>
      <c r="C1143" s="2" t="n">
        <f aca="false">A1143-(B1143-1)*12</f>
        <v>1</v>
      </c>
      <c r="D1143" s="2" t="n">
        <f aca="false">'thong tin khach hang'!$B$4+B1143-1</f>
        <v>97</v>
      </c>
      <c r="E1143" s="31" t="n">
        <f aca="false">IF(A1143=1,0,O1142)</f>
        <v>102974746055885</v>
      </c>
      <c r="F1143" s="2" t="n">
        <f aca="true">TP*VLOOKUP('thong tin khach hang'!$E$10,$X$2:$Z$5,3,0)*OFFSET($S1143,0,VLOOKUP('thong tin khach hang'!$E$10,$X$2:$Z$5,2,0))</f>
        <v>30000000</v>
      </c>
      <c r="G1143" s="2" t="n">
        <f aca="true">EP*VLOOKUP('thong tin khach hang'!$E$10,$X$2:$Z$5,3,0)*OFFSET($S1143,0,VLOOKUP('thong tin khach hang'!$E$10,$X$2:$Z$5,2,0))</f>
        <v>30000000</v>
      </c>
      <c r="H1143" s="2" t="n">
        <f aca="false">F1143*HLOOKUP(B1143,Assumption!$A$10:$G$12,2,1)+G1143*HLOOKUP(B1143,Assumption!$A$10:$G$12,3,1)</f>
        <v>1500000</v>
      </c>
      <c r="I1143" s="2" t="n">
        <f aca="false">F1143+G1143-H1143</f>
        <v>58500000</v>
      </c>
      <c r="J1143" s="32" t="n">
        <f aca="false">VLOOKUP(D1143,Assumption!$O$3:$Q$103,IF('thong tin khach hang'!$B$3="Nam",2,3),0)/12*P1143</f>
        <v>0</v>
      </c>
      <c r="K1143" s="2" t="n">
        <v>20000</v>
      </c>
      <c r="L1143" s="31" t="n">
        <f aca="false">ROUND($L$1*(E1143+I1143-J1143-K1143),0)</f>
        <v>582234516086</v>
      </c>
      <c r="M1143" s="31" t="n">
        <f aca="false">E1143+I1143-J1143-K1143+L1143</f>
        <v>103557039051971</v>
      </c>
      <c r="N1143" s="32" t="n">
        <f aca="false">HLOOKUP(ROUND(AVERAGE(M1131:M1142)/10^6,0),Assumption!$B$2:$E$3,2,1)*MAX((AVERAGE(M1131:M1142)-250*10^6),0)</f>
        <v>578126051479.592</v>
      </c>
      <c r="O1143" s="31" t="n">
        <f aca="false">M1143+N1143</f>
        <v>104135165103451</v>
      </c>
      <c r="P1143" s="31" t="n">
        <f aca="false">IF(A1143=1,SA,MAX(0,SA-M1142))</f>
        <v>0</v>
      </c>
      <c r="S1143" s="2" t="n">
        <v>1</v>
      </c>
      <c r="T1143" s="2" t="n">
        <v>1</v>
      </c>
      <c r="U1143" s="2" t="n">
        <v>1</v>
      </c>
      <c r="V1143" s="33" t="n">
        <v>1</v>
      </c>
    </row>
    <row r="1144" customFormat="false" ht="15.75" hidden="false" customHeight="true" outlineLevel="0" collapsed="false">
      <c r="A1144" s="2" t="n">
        <v>1142</v>
      </c>
      <c r="B1144" s="2" t="n">
        <v>96</v>
      </c>
      <c r="C1144" s="2" t="n">
        <f aca="false">A1144-(B1144-1)*12</f>
        <v>2</v>
      </c>
      <c r="D1144" s="2" t="n">
        <f aca="false">'thong tin khach hang'!$B$4+B1144-1</f>
        <v>97</v>
      </c>
      <c r="E1144" s="31" t="n">
        <f aca="false">IF(A1144=1,0,O1143)</f>
        <v>104135165103451</v>
      </c>
      <c r="F1144" s="2" t="n">
        <f aca="true">TP*VLOOKUP('thong tin khach hang'!$E$10,$X$2:$Z$5,3,0)*OFFSET($S1144,0,VLOOKUP('thong tin khach hang'!$E$10,$X$2:$Z$5,2,0))</f>
        <v>0</v>
      </c>
      <c r="G1144" s="2" t="n">
        <f aca="true">EP*VLOOKUP('thong tin khach hang'!$E$10,$X$2:$Z$5,3,0)*OFFSET($S1144,0,VLOOKUP('thong tin khach hang'!$E$10,$X$2:$Z$5,2,0))</f>
        <v>0</v>
      </c>
      <c r="H1144" s="2" t="n">
        <f aca="false">F1144*HLOOKUP(B1144,Assumption!$A$10:$G$12,2,1)+G1144*HLOOKUP(B1144,Assumption!$A$10:$G$12,3,1)</f>
        <v>0</v>
      </c>
      <c r="I1144" s="2" t="n">
        <f aca="false">F1144+G1144-H1144</f>
        <v>0</v>
      </c>
      <c r="J1144" s="32" t="n">
        <f aca="false">VLOOKUP(D1144,Assumption!$O$3:$Q$103,IF('thong tin khach hang'!$B$3="Nam",2,3),0)/12*P1144</f>
        <v>0</v>
      </c>
      <c r="K1144" s="2" t="n">
        <v>20000</v>
      </c>
      <c r="L1144" s="31" t="n">
        <f aca="false">ROUND($L$1*(E1144+I1144-J1144-K1144),0)</f>
        <v>588795363323</v>
      </c>
      <c r="M1144" s="31" t="n">
        <f aca="false">E1144+I1144-J1144-K1144+L1144</f>
        <v>104723960446774</v>
      </c>
      <c r="N1144" s="32" t="n">
        <f aca="false">HLOOKUP(ROUND(AVERAGE(M1132:M1143)/10^6,0),Assumption!$B$2:$E$3,2,1)*MAX((AVERAGE(M1132:M1143)-250*10^6),0)</f>
        <v>584640649388.626</v>
      </c>
      <c r="O1144" s="31" t="n">
        <f aca="false">M1144+N1144</f>
        <v>105308601096163</v>
      </c>
      <c r="P1144" s="31" t="n">
        <f aca="false">IF(A1144=1,SA,MAX(0,SA-M1143))</f>
        <v>0</v>
      </c>
      <c r="S1144" s="2" t="n">
        <v>0</v>
      </c>
      <c r="T1144" s="2" t="n">
        <v>0</v>
      </c>
      <c r="U1144" s="2" t="n">
        <v>0</v>
      </c>
      <c r="V1144" s="33" t="n">
        <v>1</v>
      </c>
    </row>
    <row r="1145" customFormat="false" ht="15.75" hidden="false" customHeight="true" outlineLevel="0" collapsed="false">
      <c r="A1145" s="2" t="n">
        <v>1143</v>
      </c>
      <c r="B1145" s="2" t="n">
        <v>96</v>
      </c>
      <c r="C1145" s="2" t="n">
        <f aca="false">A1145-(B1145-1)*12</f>
        <v>3</v>
      </c>
      <c r="D1145" s="2" t="n">
        <f aca="false">'thong tin khach hang'!$B$4+B1145-1</f>
        <v>97</v>
      </c>
      <c r="E1145" s="31" t="n">
        <f aca="false">IF(A1145=1,0,O1144)</f>
        <v>105308601096163</v>
      </c>
      <c r="F1145" s="2" t="n">
        <f aca="true">TP*VLOOKUP('thong tin khach hang'!$E$10,$X$2:$Z$5,3,0)*OFFSET($S1145,0,VLOOKUP('thong tin khach hang'!$E$10,$X$2:$Z$5,2,0))</f>
        <v>0</v>
      </c>
      <c r="G1145" s="2" t="n">
        <f aca="true">EP*VLOOKUP('thong tin khach hang'!$E$10,$X$2:$Z$5,3,0)*OFFSET($S1145,0,VLOOKUP('thong tin khach hang'!$E$10,$X$2:$Z$5,2,0))</f>
        <v>0</v>
      </c>
      <c r="H1145" s="2" t="n">
        <f aca="false">F1145*HLOOKUP(B1145,Assumption!$A$10:$G$12,2,1)+G1145*HLOOKUP(B1145,Assumption!$A$10:$G$12,3,1)</f>
        <v>0</v>
      </c>
      <c r="I1145" s="2" t="n">
        <f aca="false">F1145+G1145-H1145</f>
        <v>0</v>
      </c>
      <c r="J1145" s="32" t="n">
        <f aca="false">VLOOKUP(D1145,Assumption!$O$3:$Q$103,IF('thong tin khach hang'!$B$3="Nam",2,3),0)/12*P1145</f>
        <v>0</v>
      </c>
      <c r="K1145" s="2" t="n">
        <v>20000</v>
      </c>
      <c r="L1145" s="31" t="n">
        <f aca="false">ROUND($L$1*(E1145+I1145-J1145-K1145),0)</f>
        <v>595430141029</v>
      </c>
      <c r="M1145" s="31" t="n">
        <f aca="false">E1145+I1145-J1145-K1145+L1145</f>
        <v>105904031217192</v>
      </c>
      <c r="N1145" s="32" t="n">
        <f aca="false">HLOOKUP(ROUND(AVERAGE(M1133:M1144)/10^6,0),Assumption!$B$2:$E$3,2,1)*MAX((AVERAGE(M1133:M1144)-250*10^6),0)</f>
        <v>591228656459.12</v>
      </c>
      <c r="O1145" s="31" t="n">
        <f aca="false">M1145+N1145</f>
        <v>106495259873651</v>
      </c>
      <c r="P1145" s="31" t="n">
        <f aca="false">IF(A1145=1,SA,MAX(0,SA-M1144))</f>
        <v>0</v>
      </c>
      <c r="S1145" s="2" t="n">
        <v>0</v>
      </c>
      <c r="T1145" s="2" t="n">
        <v>0</v>
      </c>
      <c r="U1145" s="2" t="n">
        <v>0</v>
      </c>
      <c r="V1145" s="33" t="n">
        <v>1</v>
      </c>
    </row>
    <row r="1146" customFormat="false" ht="15.75" hidden="false" customHeight="true" outlineLevel="0" collapsed="false">
      <c r="A1146" s="2" t="n">
        <v>1144</v>
      </c>
      <c r="B1146" s="2" t="n">
        <v>96</v>
      </c>
      <c r="C1146" s="2" t="n">
        <f aca="false">A1146-(B1146-1)*12</f>
        <v>4</v>
      </c>
      <c r="D1146" s="2" t="n">
        <f aca="false">'thong tin khach hang'!$B$4+B1146-1</f>
        <v>97</v>
      </c>
      <c r="E1146" s="31" t="n">
        <f aca="false">IF(A1146=1,0,O1145)</f>
        <v>106495259873651</v>
      </c>
      <c r="F1146" s="2" t="n">
        <f aca="true">TP*VLOOKUP('thong tin khach hang'!$E$10,$X$2:$Z$5,3,0)*OFFSET($S1146,0,VLOOKUP('thong tin khach hang'!$E$10,$X$2:$Z$5,2,0))</f>
        <v>0</v>
      </c>
      <c r="G1146" s="2" t="n">
        <f aca="true">EP*VLOOKUP('thong tin khach hang'!$E$10,$X$2:$Z$5,3,0)*OFFSET($S1146,0,VLOOKUP('thong tin khach hang'!$E$10,$X$2:$Z$5,2,0))</f>
        <v>0</v>
      </c>
      <c r="H1146" s="2" t="n">
        <f aca="false">F1146*HLOOKUP(B1146,Assumption!$A$10:$G$12,2,1)+G1146*HLOOKUP(B1146,Assumption!$A$10:$G$12,3,1)</f>
        <v>0</v>
      </c>
      <c r="I1146" s="2" t="n">
        <f aca="false">F1146+G1146-H1146</f>
        <v>0</v>
      </c>
      <c r="J1146" s="32" t="n">
        <f aca="false">VLOOKUP(D1146,Assumption!$O$3:$Q$103,IF('thong tin khach hang'!$B$3="Nam",2,3),0)/12*P1146</f>
        <v>0</v>
      </c>
      <c r="K1146" s="2" t="n">
        <v>20000</v>
      </c>
      <c r="L1146" s="31" t="n">
        <f aca="false">ROUND($L$1*(E1146+I1146-J1146-K1146),0)</f>
        <v>602139682282</v>
      </c>
      <c r="M1146" s="31" t="n">
        <f aca="false">E1146+I1146-J1146-K1146+L1146</f>
        <v>107097399535933</v>
      </c>
      <c r="N1146" s="32" t="n">
        <f aca="false">HLOOKUP(ROUND(AVERAGE(M1134:M1145)/10^6,0),Assumption!$B$2:$E$3,2,1)*MAX((AVERAGE(M1134:M1145)-250*10^6),0)</f>
        <v>597890899895.618</v>
      </c>
      <c r="O1146" s="31" t="n">
        <f aca="false">M1146+N1146</f>
        <v>107695290435828</v>
      </c>
      <c r="P1146" s="31" t="n">
        <f aca="false">IF(A1146=1,SA,MAX(0,SA-M1145))</f>
        <v>0</v>
      </c>
      <c r="S1146" s="2" t="n">
        <v>0</v>
      </c>
      <c r="T1146" s="2" t="n">
        <v>0</v>
      </c>
      <c r="U1146" s="2" t="n">
        <v>1</v>
      </c>
      <c r="V1146" s="33" t="n">
        <v>1</v>
      </c>
    </row>
    <row r="1147" customFormat="false" ht="15.75" hidden="false" customHeight="true" outlineLevel="0" collapsed="false">
      <c r="A1147" s="2" t="n">
        <v>1145</v>
      </c>
      <c r="B1147" s="2" t="n">
        <v>96</v>
      </c>
      <c r="C1147" s="2" t="n">
        <f aca="false">A1147-(B1147-1)*12</f>
        <v>5</v>
      </c>
      <c r="D1147" s="2" t="n">
        <f aca="false">'thong tin khach hang'!$B$4+B1147-1</f>
        <v>97</v>
      </c>
      <c r="E1147" s="31" t="n">
        <f aca="false">IF(A1147=1,0,O1146)</f>
        <v>107695290435828</v>
      </c>
      <c r="F1147" s="2" t="n">
        <f aca="true">TP*VLOOKUP('thong tin khach hang'!$E$10,$X$2:$Z$5,3,0)*OFFSET($S1147,0,VLOOKUP('thong tin khach hang'!$E$10,$X$2:$Z$5,2,0))</f>
        <v>0</v>
      </c>
      <c r="G1147" s="2" t="n">
        <f aca="true">EP*VLOOKUP('thong tin khach hang'!$E$10,$X$2:$Z$5,3,0)*OFFSET($S1147,0,VLOOKUP('thong tin khach hang'!$E$10,$X$2:$Z$5,2,0))</f>
        <v>0</v>
      </c>
      <c r="H1147" s="2" t="n">
        <f aca="false">F1147*HLOOKUP(B1147,Assumption!$A$10:$G$12,2,1)+G1147*HLOOKUP(B1147,Assumption!$A$10:$G$12,3,1)</f>
        <v>0</v>
      </c>
      <c r="I1147" s="2" t="n">
        <f aca="false">F1147+G1147-H1147</f>
        <v>0</v>
      </c>
      <c r="J1147" s="32" t="n">
        <f aca="false">VLOOKUP(D1147,Assumption!$O$3:$Q$103,IF('thong tin khach hang'!$B$3="Nam",2,3),0)/12*P1147</f>
        <v>0</v>
      </c>
      <c r="K1147" s="2" t="n">
        <v>20000</v>
      </c>
      <c r="L1147" s="31" t="n">
        <f aca="false">ROUND($L$1*(E1147+I1147-J1147-K1147),0)</f>
        <v>608924829550</v>
      </c>
      <c r="M1147" s="31" t="n">
        <f aca="false">E1147+I1147-J1147-K1147+L1147</f>
        <v>108304215245378</v>
      </c>
      <c r="N1147" s="32" t="n">
        <f aca="false">HLOOKUP(ROUND(AVERAGE(M1135:M1146)/10^6,0),Assumption!$B$2:$E$3,2,1)*MAX((AVERAGE(M1135:M1146)-250*10^6),0)</f>
        <v>604628216223.942</v>
      </c>
      <c r="O1147" s="31" t="n">
        <f aca="false">M1147+N1147</f>
        <v>108908843461602</v>
      </c>
      <c r="P1147" s="31" t="n">
        <f aca="false">IF(A1147=1,SA,MAX(0,SA-M1146))</f>
        <v>0</v>
      </c>
      <c r="S1147" s="2" t="n">
        <v>0</v>
      </c>
      <c r="T1147" s="2" t="n">
        <v>0</v>
      </c>
      <c r="U1147" s="2" t="n">
        <v>0</v>
      </c>
      <c r="V1147" s="33" t="n">
        <v>1</v>
      </c>
    </row>
    <row r="1148" customFormat="false" ht="15.75" hidden="false" customHeight="true" outlineLevel="0" collapsed="false">
      <c r="A1148" s="2" t="n">
        <v>1146</v>
      </c>
      <c r="B1148" s="2" t="n">
        <v>96</v>
      </c>
      <c r="C1148" s="2" t="n">
        <f aca="false">A1148-(B1148-1)*12</f>
        <v>6</v>
      </c>
      <c r="D1148" s="2" t="n">
        <f aca="false">'thong tin khach hang'!$B$4+B1148-1</f>
        <v>97</v>
      </c>
      <c r="E1148" s="31" t="n">
        <f aca="false">IF(A1148=1,0,O1147)</f>
        <v>108908843461602</v>
      </c>
      <c r="F1148" s="2" t="n">
        <f aca="true">TP*VLOOKUP('thong tin khach hang'!$E$10,$X$2:$Z$5,3,0)*OFFSET($S1148,0,VLOOKUP('thong tin khach hang'!$E$10,$X$2:$Z$5,2,0))</f>
        <v>0</v>
      </c>
      <c r="G1148" s="2" t="n">
        <f aca="true">EP*VLOOKUP('thong tin khach hang'!$E$10,$X$2:$Z$5,3,0)*OFFSET($S1148,0,VLOOKUP('thong tin khach hang'!$E$10,$X$2:$Z$5,2,0))</f>
        <v>0</v>
      </c>
      <c r="H1148" s="2" t="n">
        <f aca="false">F1148*HLOOKUP(B1148,Assumption!$A$10:$G$12,2,1)+G1148*HLOOKUP(B1148,Assumption!$A$10:$G$12,3,1)</f>
        <v>0</v>
      </c>
      <c r="I1148" s="2" t="n">
        <f aca="false">F1148+G1148-H1148</f>
        <v>0</v>
      </c>
      <c r="J1148" s="32" t="n">
        <f aca="false">VLOOKUP(D1148,Assumption!$O$3:$Q$103,IF('thong tin khach hang'!$B$3="Nam",2,3),0)/12*P1148</f>
        <v>0</v>
      </c>
      <c r="K1148" s="2" t="n">
        <v>20000</v>
      </c>
      <c r="L1148" s="31" t="n">
        <f aca="false">ROUND($L$1*(E1148+I1148-J1148-K1148),0)</f>
        <v>615786434793</v>
      </c>
      <c r="M1148" s="31" t="n">
        <f aca="false">E1148+I1148-J1148-K1148+L1148</f>
        <v>109524629876395</v>
      </c>
      <c r="N1148" s="32" t="n">
        <f aca="false">HLOOKUP(ROUND(AVERAGE(M1136:M1147)/10^6,0),Assumption!$B$2:$E$3,2,1)*MAX((AVERAGE(M1136:M1147)-250*10^6),0)</f>
        <v>611441451396.231</v>
      </c>
      <c r="O1148" s="31" t="n">
        <f aca="false">M1148+N1148</f>
        <v>110136071327792</v>
      </c>
      <c r="P1148" s="31" t="n">
        <f aca="false">IF(A1148=1,SA,MAX(0,SA-M1147))</f>
        <v>0</v>
      </c>
      <c r="S1148" s="2" t="n">
        <v>0</v>
      </c>
      <c r="T1148" s="2" t="n">
        <v>0</v>
      </c>
      <c r="U1148" s="2" t="n">
        <v>0</v>
      </c>
      <c r="V1148" s="33" t="n">
        <v>1</v>
      </c>
    </row>
    <row r="1149" customFormat="false" ht="15.75" hidden="false" customHeight="true" outlineLevel="0" collapsed="false">
      <c r="A1149" s="2" t="n">
        <v>1147</v>
      </c>
      <c r="B1149" s="2" t="n">
        <v>96</v>
      </c>
      <c r="C1149" s="2" t="n">
        <f aca="false">A1149-(B1149-1)*12</f>
        <v>7</v>
      </c>
      <c r="D1149" s="2" t="n">
        <f aca="false">'thong tin khach hang'!$B$4+B1149-1</f>
        <v>97</v>
      </c>
      <c r="E1149" s="31" t="n">
        <f aca="false">IF(A1149=1,0,O1148)</f>
        <v>110136071327792</v>
      </c>
      <c r="F1149" s="2" t="n">
        <f aca="true">TP*VLOOKUP('thong tin khach hang'!$E$10,$X$2:$Z$5,3,0)*OFFSET($S1149,0,VLOOKUP('thong tin khach hang'!$E$10,$X$2:$Z$5,2,0))</f>
        <v>0</v>
      </c>
      <c r="G1149" s="2" t="n">
        <f aca="true">EP*VLOOKUP('thong tin khach hang'!$E$10,$X$2:$Z$5,3,0)*OFFSET($S1149,0,VLOOKUP('thong tin khach hang'!$E$10,$X$2:$Z$5,2,0))</f>
        <v>0</v>
      </c>
      <c r="H1149" s="2" t="n">
        <f aca="false">F1149*HLOOKUP(B1149,Assumption!$A$10:$G$12,2,1)+G1149*HLOOKUP(B1149,Assumption!$A$10:$G$12,3,1)</f>
        <v>0</v>
      </c>
      <c r="I1149" s="2" t="n">
        <f aca="false">F1149+G1149-H1149</f>
        <v>0</v>
      </c>
      <c r="J1149" s="32" t="n">
        <f aca="false">VLOOKUP(D1149,Assumption!$O$3:$Q$103,IF('thong tin khach hang'!$B$3="Nam",2,3),0)/12*P1149</f>
        <v>0</v>
      </c>
      <c r="K1149" s="2" t="n">
        <v>20000</v>
      </c>
      <c r="L1149" s="31" t="n">
        <f aca="false">ROUND($L$1*(E1149+I1149-J1149-K1149),0)</f>
        <v>622725359572</v>
      </c>
      <c r="M1149" s="31" t="n">
        <f aca="false">E1149+I1149-J1149-K1149+L1149</f>
        <v>110758796667364</v>
      </c>
      <c r="N1149" s="32" t="n">
        <f aca="false">HLOOKUP(ROUND(AVERAGE(M1137:M1148)/10^6,0),Assumption!$B$2:$E$3,2,1)*MAX((AVERAGE(M1137:M1148)-250*10^6),0)</f>
        <v>618331460897.162</v>
      </c>
      <c r="O1149" s="31" t="n">
        <f aca="false">M1149+N1149</f>
        <v>111377128128261</v>
      </c>
      <c r="P1149" s="31" t="n">
        <f aca="false">IF(A1149=1,SA,MAX(0,SA-M1148))</f>
        <v>0</v>
      </c>
      <c r="S1149" s="2" t="n">
        <v>0</v>
      </c>
      <c r="T1149" s="2" t="n">
        <v>1</v>
      </c>
      <c r="U1149" s="2" t="n">
        <v>1</v>
      </c>
      <c r="V1149" s="33" t="n">
        <v>1</v>
      </c>
    </row>
    <row r="1150" customFormat="false" ht="15.75" hidden="false" customHeight="true" outlineLevel="0" collapsed="false">
      <c r="A1150" s="2" t="n">
        <v>1148</v>
      </c>
      <c r="B1150" s="2" t="n">
        <v>96</v>
      </c>
      <c r="C1150" s="2" t="n">
        <f aca="false">A1150-(B1150-1)*12</f>
        <v>8</v>
      </c>
      <c r="D1150" s="2" t="n">
        <f aca="false">'thong tin khach hang'!$B$4+B1150-1</f>
        <v>97</v>
      </c>
      <c r="E1150" s="31" t="n">
        <f aca="false">IF(A1150=1,0,O1149)</f>
        <v>111377128128261</v>
      </c>
      <c r="F1150" s="2" t="n">
        <f aca="true">TP*VLOOKUP('thong tin khach hang'!$E$10,$X$2:$Z$5,3,0)*OFFSET($S1150,0,VLOOKUP('thong tin khach hang'!$E$10,$X$2:$Z$5,2,0))</f>
        <v>0</v>
      </c>
      <c r="G1150" s="2" t="n">
        <f aca="true">EP*VLOOKUP('thong tin khach hang'!$E$10,$X$2:$Z$5,3,0)*OFFSET($S1150,0,VLOOKUP('thong tin khach hang'!$E$10,$X$2:$Z$5,2,0))</f>
        <v>0</v>
      </c>
      <c r="H1150" s="2" t="n">
        <f aca="false">F1150*HLOOKUP(B1150,Assumption!$A$10:$G$12,2,1)+G1150*HLOOKUP(B1150,Assumption!$A$10:$G$12,3,1)</f>
        <v>0</v>
      </c>
      <c r="I1150" s="2" t="n">
        <f aca="false">F1150+G1150-H1150</f>
        <v>0</v>
      </c>
      <c r="J1150" s="32" t="n">
        <f aca="false">VLOOKUP(D1150,Assumption!$O$3:$Q$103,IF('thong tin khach hang'!$B$3="Nam",2,3),0)/12*P1150</f>
        <v>0</v>
      </c>
      <c r="K1150" s="2" t="n">
        <v>20000</v>
      </c>
      <c r="L1150" s="31" t="n">
        <f aca="false">ROUND($L$1*(E1150+I1150-J1150-K1150),0)</f>
        <v>629742475156</v>
      </c>
      <c r="M1150" s="31" t="n">
        <f aca="false">E1150+I1150-J1150-K1150+L1150</f>
        <v>112006870583417</v>
      </c>
      <c r="N1150" s="32" t="n">
        <f aca="false">HLOOKUP(ROUND(AVERAGE(M1138:M1149)/10^6,0),Assumption!$B$2:$E$3,2,1)*MAX((AVERAGE(M1138:M1149)-250*10^6),0)</f>
        <v>625299109851.36</v>
      </c>
      <c r="O1150" s="31" t="n">
        <f aca="false">M1150+N1150</f>
        <v>112632169693268</v>
      </c>
      <c r="P1150" s="31" t="n">
        <f aca="false">IF(A1150=1,SA,MAX(0,SA-M1149))</f>
        <v>0</v>
      </c>
      <c r="S1150" s="2" t="n">
        <v>0</v>
      </c>
      <c r="T1150" s="2" t="n">
        <v>0</v>
      </c>
      <c r="U1150" s="2" t="n">
        <v>0</v>
      </c>
      <c r="V1150" s="33" t="n">
        <v>1</v>
      </c>
    </row>
    <row r="1151" customFormat="false" ht="15.75" hidden="false" customHeight="true" outlineLevel="0" collapsed="false">
      <c r="A1151" s="2" t="n">
        <v>1149</v>
      </c>
      <c r="B1151" s="2" t="n">
        <v>96</v>
      </c>
      <c r="C1151" s="2" t="n">
        <f aca="false">A1151-(B1151-1)*12</f>
        <v>9</v>
      </c>
      <c r="D1151" s="2" t="n">
        <f aca="false">'thong tin khach hang'!$B$4+B1151-1</f>
        <v>97</v>
      </c>
      <c r="E1151" s="31" t="n">
        <f aca="false">IF(A1151=1,0,O1150)</f>
        <v>112632169693268</v>
      </c>
      <c r="F1151" s="2" t="n">
        <f aca="true">TP*VLOOKUP('thong tin khach hang'!$E$10,$X$2:$Z$5,3,0)*OFFSET($S1151,0,VLOOKUP('thong tin khach hang'!$E$10,$X$2:$Z$5,2,0))</f>
        <v>0</v>
      </c>
      <c r="G1151" s="2" t="n">
        <f aca="true">EP*VLOOKUP('thong tin khach hang'!$E$10,$X$2:$Z$5,3,0)*OFFSET($S1151,0,VLOOKUP('thong tin khach hang'!$E$10,$X$2:$Z$5,2,0))</f>
        <v>0</v>
      </c>
      <c r="H1151" s="2" t="n">
        <f aca="false">F1151*HLOOKUP(B1151,Assumption!$A$10:$G$12,2,1)+G1151*HLOOKUP(B1151,Assumption!$A$10:$G$12,3,1)</f>
        <v>0</v>
      </c>
      <c r="I1151" s="2" t="n">
        <f aca="false">F1151+G1151-H1151</f>
        <v>0</v>
      </c>
      <c r="J1151" s="32" t="n">
        <f aca="false">VLOOKUP(D1151,Assumption!$O$3:$Q$103,IF('thong tin khach hang'!$B$3="Nam",2,3),0)/12*P1151</f>
        <v>0</v>
      </c>
      <c r="K1151" s="2" t="n">
        <v>20000</v>
      </c>
      <c r="L1151" s="31" t="n">
        <f aca="false">ROUND($L$1*(E1151+I1151-J1151-K1151),0)</f>
        <v>636838662632</v>
      </c>
      <c r="M1151" s="31" t="n">
        <f aca="false">E1151+I1151-J1151-K1151+L1151</f>
        <v>113269008335900</v>
      </c>
      <c r="N1151" s="32" t="n">
        <f aca="false">HLOOKUP(ROUND(AVERAGE(M1139:M1150)/10^6,0),Assumption!$B$2:$E$3,2,1)*MAX((AVERAGE(M1139:M1150)-250*10^6),0)</f>
        <v>632345273132.032</v>
      </c>
      <c r="O1151" s="31" t="n">
        <f aca="false">M1151+N1151</f>
        <v>113901353609032</v>
      </c>
      <c r="P1151" s="31" t="n">
        <f aca="false">IF(A1151=1,SA,MAX(0,SA-M1150))</f>
        <v>0</v>
      </c>
      <c r="S1151" s="2" t="n">
        <v>0</v>
      </c>
      <c r="T1151" s="2" t="n">
        <v>0</v>
      </c>
      <c r="U1151" s="2" t="n">
        <v>0</v>
      </c>
      <c r="V1151" s="33" t="n">
        <v>1</v>
      </c>
    </row>
    <row r="1152" customFormat="false" ht="15.75" hidden="false" customHeight="true" outlineLevel="0" collapsed="false">
      <c r="A1152" s="2" t="n">
        <v>1150</v>
      </c>
      <c r="B1152" s="2" t="n">
        <v>96</v>
      </c>
      <c r="C1152" s="2" t="n">
        <f aca="false">A1152-(B1152-1)*12</f>
        <v>10</v>
      </c>
      <c r="D1152" s="2" t="n">
        <f aca="false">'thong tin khach hang'!$B$4+B1152-1</f>
        <v>97</v>
      </c>
      <c r="E1152" s="31" t="n">
        <f aca="false">IF(A1152=1,0,O1151)</f>
        <v>113901353609032</v>
      </c>
      <c r="F1152" s="2" t="n">
        <f aca="true">TP*VLOOKUP('thong tin khach hang'!$E$10,$X$2:$Z$5,3,0)*OFFSET($S1152,0,VLOOKUP('thong tin khach hang'!$E$10,$X$2:$Z$5,2,0))</f>
        <v>0</v>
      </c>
      <c r="G1152" s="2" t="n">
        <f aca="true">EP*VLOOKUP('thong tin khach hang'!$E$10,$X$2:$Z$5,3,0)*OFFSET($S1152,0,VLOOKUP('thong tin khach hang'!$E$10,$X$2:$Z$5,2,0))</f>
        <v>0</v>
      </c>
      <c r="H1152" s="2" t="n">
        <f aca="false">F1152*HLOOKUP(B1152,Assumption!$A$10:$G$12,2,1)+G1152*HLOOKUP(B1152,Assumption!$A$10:$G$12,3,1)</f>
        <v>0</v>
      </c>
      <c r="I1152" s="2" t="n">
        <f aca="false">F1152+G1152-H1152</f>
        <v>0</v>
      </c>
      <c r="J1152" s="32" t="n">
        <f aca="false">VLOOKUP(D1152,Assumption!$O$3:$Q$103,IF('thong tin khach hang'!$B$3="Nam",2,3),0)/12*P1152</f>
        <v>0</v>
      </c>
      <c r="K1152" s="2" t="n">
        <v>20000</v>
      </c>
      <c r="L1152" s="31" t="n">
        <f aca="false">ROUND($L$1*(E1152+I1152-J1152-K1152),0)</f>
        <v>644014813015</v>
      </c>
      <c r="M1152" s="31" t="n">
        <f aca="false">E1152+I1152-J1152-K1152+L1152</f>
        <v>114545368402047</v>
      </c>
      <c r="N1152" s="32" t="n">
        <f aca="false">HLOOKUP(ROUND(AVERAGE(M1140:M1151)/10^6,0),Assumption!$B$2:$E$3,2,1)*MAX((AVERAGE(M1140:M1151)-250*10^6),0)</f>
        <v>639470835470.815</v>
      </c>
      <c r="O1152" s="31" t="n">
        <f aca="false">M1152+N1152</f>
        <v>115184839237518</v>
      </c>
      <c r="P1152" s="31" t="n">
        <f aca="false">IF(A1152=1,SA,MAX(0,SA-M1151))</f>
        <v>0</v>
      </c>
      <c r="S1152" s="2" t="n">
        <v>0</v>
      </c>
      <c r="T1152" s="2" t="n">
        <v>0</v>
      </c>
      <c r="U1152" s="2" t="n">
        <v>1</v>
      </c>
      <c r="V1152" s="33" t="n">
        <v>1</v>
      </c>
    </row>
    <row r="1153" customFormat="false" ht="15.75" hidden="false" customHeight="true" outlineLevel="0" collapsed="false">
      <c r="A1153" s="2" t="n">
        <v>1151</v>
      </c>
      <c r="B1153" s="2" t="n">
        <v>96</v>
      </c>
      <c r="C1153" s="2" t="n">
        <f aca="false">A1153-(B1153-1)*12</f>
        <v>11</v>
      </c>
      <c r="D1153" s="2" t="n">
        <f aca="false">'thong tin khach hang'!$B$4+B1153-1</f>
        <v>97</v>
      </c>
      <c r="E1153" s="31" t="n">
        <f aca="false">IF(A1153=1,0,O1152)</f>
        <v>115184839237518</v>
      </c>
      <c r="F1153" s="2" t="n">
        <f aca="true">TP*VLOOKUP('thong tin khach hang'!$E$10,$X$2:$Z$5,3,0)*OFFSET($S1153,0,VLOOKUP('thong tin khach hang'!$E$10,$X$2:$Z$5,2,0))</f>
        <v>0</v>
      </c>
      <c r="G1153" s="2" t="n">
        <f aca="true">EP*VLOOKUP('thong tin khach hang'!$E$10,$X$2:$Z$5,3,0)*OFFSET($S1153,0,VLOOKUP('thong tin khach hang'!$E$10,$X$2:$Z$5,2,0))</f>
        <v>0</v>
      </c>
      <c r="H1153" s="2" t="n">
        <f aca="false">F1153*HLOOKUP(B1153,Assumption!$A$10:$G$12,2,1)+G1153*HLOOKUP(B1153,Assumption!$A$10:$G$12,3,1)</f>
        <v>0</v>
      </c>
      <c r="I1153" s="2" t="n">
        <f aca="false">F1153+G1153-H1153</f>
        <v>0</v>
      </c>
      <c r="J1153" s="32" t="n">
        <f aca="false">VLOOKUP(D1153,Assumption!$O$3:$Q$103,IF('thong tin khach hang'!$B$3="Nam",2,3),0)/12*P1153</f>
        <v>0</v>
      </c>
      <c r="K1153" s="2" t="n">
        <v>20000</v>
      </c>
      <c r="L1153" s="31" t="n">
        <f aca="false">ROUND($L$1*(E1153+I1153-J1153-K1153),0)</f>
        <v>651271827361</v>
      </c>
      <c r="M1153" s="31" t="n">
        <f aca="false">E1153+I1153-J1153-K1153+L1153</f>
        <v>115836111044879</v>
      </c>
      <c r="N1153" s="32" t="n">
        <f aca="false">HLOOKUP(ROUND(AVERAGE(M1141:M1152)/10^6,0),Assumption!$B$2:$E$3,2,1)*MAX((AVERAGE(M1141:M1152)-250*10^6),0)</f>
        <v>646676691568.864</v>
      </c>
      <c r="O1153" s="31" t="n">
        <f aca="false">M1153+N1153</f>
        <v>116482787736448</v>
      </c>
      <c r="P1153" s="31" t="n">
        <f aca="false">IF(A1153=1,SA,MAX(0,SA-M1152))</f>
        <v>0</v>
      </c>
      <c r="S1153" s="2" t="n">
        <v>0</v>
      </c>
      <c r="T1153" s="2" t="n">
        <v>0</v>
      </c>
      <c r="U1153" s="2" t="n">
        <v>0</v>
      </c>
      <c r="V1153" s="33" t="n">
        <v>1</v>
      </c>
    </row>
    <row r="1154" customFormat="false" ht="15.75" hidden="false" customHeight="true" outlineLevel="0" collapsed="false">
      <c r="A1154" s="2" t="n">
        <v>1152</v>
      </c>
      <c r="B1154" s="2" t="n">
        <v>96</v>
      </c>
      <c r="C1154" s="2" t="n">
        <f aca="false">A1154-(B1154-1)*12</f>
        <v>12</v>
      </c>
      <c r="D1154" s="2" t="n">
        <f aca="false">'thong tin khach hang'!$B$4+B1154-1</f>
        <v>97</v>
      </c>
      <c r="E1154" s="31" t="n">
        <f aca="false">IF(A1154=1,0,O1153)</f>
        <v>116482787736448</v>
      </c>
      <c r="F1154" s="2" t="n">
        <f aca="true">TP*VLOOKUP('thong tin khach hang'!$E$10,$X$2:$Z$5,3,0)*OFFSET($S1154,0,VLOOKUP('thong tin khach hang'!$E$10,$X$2:$Z$5,2,0))</f>
        <v>0</v>
      </c>
      <c r="G1154" s="2" t="n">
        <f aca="true">EP*VLOOKUP('thong tin khach hang'!$E$10,$X$2:$Z$5,3,0)*OFFSET($S1154,0,VLOOKUP('thong tin khach hang'!$E$10,$X$2:$Z$5,2,0))</f>
        <v>0</v>
      </c>
      <c r="H1154" s="2" t="n">
        <f aca="false">F1154*HLOOKUP(B1154,Assumption!$A$10:$G$12,2,1)+G1154*HLOOKUP(B1154,Assumption!$A$10:$G$12,3,1)</f>
        <v>0</v>
      </c>
      <c r="I1154" s="2" t="n">
        <f aca="false">F1154+G1154-H1154</f>
        <v>0</v>
      </c>
      <c r="J1154" s="32" t="n">
        <f aca="false">VLOOKUP(D1154,Assumption!$O$3:$Q$103,IF('thong tin khach hang'!$B$3="Nam",2,3),0)/12*P1154</f>
        <v>0</v>
      </c>
      <c r="K1154" s="2" t="n">
        <v>20000</v>
      </c>
      <c r="L1154" s="31" t="n">
        <f aca="false">ROUND($L$1*(E1154+I1154-J1154-K1154),0)</f>
        <v>658610616879</v>
      </c>
      <c r="M1154" s="31" t="n">
        <f aca="false">E1154+I1154-J1154-K1154+L1154</f>
        <v>117141398333327</v>
      </c>
      <c r="N1154" s="32" t="n">
        <f aca="false">HLOOKUP(ROUND(AVERAGE(M1142:M1153)/10^6,0),Assumption!$B$2:$E$3,2,1)*MAX((AVERAGE(M1142:M1153)-250*10^6),0)</f>
        <v>653963746209.195</v>
      </c>
      <c r="O1154" s="31" t="n">
        <f aca="false">M1154+N1154</f>
        <v>117795362079536</v>
      </c>
      <c r="P1154" s="31" t="n">
        <f aca="false">IF(A1154=1,SA,MAX(0,SA-M1153))</f>
        <v>0</v>
      </c>
      <c r="S1154" s="2" t="n">
        <v>0</v>
      </c>
      <c r="T1154" s="2" t="n">
        <v>0</v>
      </c>
      <c r="U1154" s="2" t="n">
        <v>0</v>
      </c>
      <c r="V1154" s="33" t="n">
        <v>1</v>
      </c>
    </row>
    <row r="1155" customFormat="false" ht="15.75" hidden="false" customHeight="true" outlineLevel="0" collapsed="false">
      <c r="A1155" s="2" t="n">
        <v>1153</v>
      </c>
      <c r="B1155" s="2" t="n">
        <v>97</v>
      </c>
      <c r="C1155" s="2" t="n">
        <f aca="false">A1155-(B1155-1)*12</f>
        <v>1</v>
      </c>
      <c r="D1155" s="2" t="n">
        <f aca="false">'thong tin khach hang'!$B$4+B1155-1</f>
        <v>98</v>
      </c>
      <c r="E1155" s="31" t="n">
        <f aca="false">IF(A1155=1,0,O1154)</f>
        <v>117795362079536</v>
      </c>
      <c r="F1155" s="2" t="n">
        <f aca="true">TP*VLOOKUP('thong tin khach hang'!$E$10,$X$2:$Z$5,3,0)*OFFSET($S1155,0,VLOOKUP('thong tin khach hang'!$E$10,$X$2:$Z$5,2,0))</f>
        <v>30000000</v>
      </c>
      <c r="G1155" s="2" t="n">
        <f aca="true">EP*VLOOKUP('thong tin khach hang'!$E$10,$X$2:$Z$5,3,0)*OFFSET($S1155,0,VLOOKUP('thong tin khach hang'!$E$10,$X$2:$Z$5,2,0))</f>
        <v>30000000</v>
      </c>
      <c r="H1155" s="2" t="n">
        <f aca="false">F1155*HLOOKUP(B1155,Assumption!$A$10:$G$12,2,1)+G1155*HLOOKUP(B1155,Assumption!$A$10:$G$12,3,1)</f>
        <v>1500000</v>
      </c>
      <c r="I1155" s="2" t="n">
        <f aca="false">F1155+G1155-H1155</f>
        <v>58500000</v>
      </c>
      <c r="J1155" s="32" t="n">
        <f aca="false">VLOOKUP(D1155,Assumption!$O$3:$Q$103,IF('thong tin khach hang'!$B$3="Nam",2,3),0)/12*P1155</f>
        <v>0</v>
      </c>
      <c r="K1155" s="2" t="n">
        <v>20000</v>
      </c>
      <c r="L1155" s="31" t="n">
        <f aca="false">ROUND($L$1*(E1155+I1155-J1155-K1155),0)</f>
        <v>666032433814</v>
      </c>
      <c r="M1155" s="31" t="n">
        <f aca="false">E1155+I1155-J1155-K1155+L1155</f>
        <v>118461452993350</v>
      </c>
      <c r="N1155" s="32" t="n">
        <f aca="false">HLOOKUP(ROUND(AVERAGE(M1143:M1154)/10^6,0),Assumption!$B$2:$E$3,2,1)*MAX((AVERAGE(M1143:M1154)-250*10^6),0)</f>
        <v>661332914370.288</v>
      </c>
      <c r="O1155" s="31" t="n">
        <f aca="false">M1155+N1155</f>
        <v>119122785907720</v>
      </c>
      <c r="P1155" s="31" t="n">
        <f aca="false">IF(A1155=1,SA,MAX(0,SA-M1154))</f>
        <v>0</v>
      </c>
      <c r="S1155" s="2" t="n">
        <v>1</v>
      </c>
      <c r="T1155" s="2" t="n">
        <v>1</v>
      </c>
      <c r="U1155" s="2" t="n">
        <v>1</v>
      </c>
      <c r="V1155" s="33" t="n">
        <v>1</v>
      </c>
    </row>
    <row r="1156" customFormat="false" ht="15.75" hidden="false" customHeight="true" outlineLevel="0" collapsed="false">
      <c r="A1156" s="2" t="n">
        <v>1154</v>
      </c>
      <c r="B1156" s="2" t="n">
        <v>97</v>
      </c>
      <c r="C1156" s="2" t="n">
        <f aca="false">A1156-(B1156-1)*12</f>
        <v>2</v>
      </c>
      <c r="D1156" s="2" t="n">
        <f aca="false">'thong tin khach hang'!$B$4+B1156-1</f>
        <v>98</v>
      </c>
      <c r="E1156" s="31" t="n">
        <f aca="false">IF(A1156=1,0,O1155)</f>
        <v>119122785907720</v>
      </c>
      <c r="F1156" s="2" t="n">
        <f aca="true">TP*VLOOKUP('thong tin khach hang'!$E$10,$X$2:$Z$5,3,0)*OFFSET($S1156,0,VLOOKUP('thong tin khach hang'!$E$10,$X$2:$Z$5,2,0))</f>
        <v>0</v>
      </c>
      <c r="G1156" s="2" t="n">
        <f aca="true">EP*VLOOKUP('thong tin khach hang'!$E$10,$X$2:$Z$5,3,0)*OFFSET($S1156,0,VLOOKUP('thong tin khach hang'!$E$10,$X$2:$Z$5,2,0))</f>
        <v>0</v>
      </c>
      <c r="H1156" s="2" t="n">
        <f aca="false">F1156*HLOOKUP(B1156,Assumption!$A$10:$G$12,2,1)+G1156*HLOOKUP(B1156,Assumption!$A$10:$G$12,3,1)</f>
        <v>0</v>
      </c>
      <c r="I1156" s="2" t="n">
        <f aca="false">F1156+G1156-H1156</f>
        <v>0</v>
      </c>
      <c r="J1156" s="32" t="n">
        <f aca="false">VLOOKUP(D1156,Assumption!$O$3:$Q$103,IF('thong tin khach hang'!$B$3="Nam",2,3),0)/12*P1156</f>
        <v>0</v>
      </c>
      <c r="K1156" s="2" t="n">
        <v>20000</v>
      </c>
      <c r="L1156" s="31" t="n">
        <f aca="false">ROUND($L$1*(E1156+I1156-J1156-K1156),0)</f>
        <v>673537550362</v>
      </c>
      <c r="M1156" s="31" t="n">
        <f aca="false">E1156+I1156-J1156-K1156+L1156</f>
        <v>119796323438082</v>
      </c>
      <c r="N1156" s="32" t="n">
        <f aca="false">HLOOKUP(ROUND(AVERAGE(M1144:M1155)/10^6,0),Assumption!$B$2:$E$3,2,1)*MAX((AVERAGE(M1144:M1155)-250*10^6),0)</f>
        <v>668785121340.978</v>
      </c>
      <c r="O1156" s="31" t="n">
        <f aca="false">M1156+N1156</f>
        <v>120465108559423</v>
      </c>
      <c r="P1156" s="31" t="n">
        <f aca="false">IF(A1156=1,SA,MAX(0,SA-M1155))</f>
        <v>0</v>
      </c>
      <c r="S1156" s="2" t="n">
        <v>0</v>
      </c>
      <c r="T1156" s="2" t="n">
        <v>0</v>
      </c>
      <c r="U1156" s="2" t="n">
        <v>0</v>
      </c>
      <c r="V1156" s="33" t="n">
        <v>1</v>
      </c>
    </row>
    <row r="1157" customFormat="false" ht="15.75" hidden="false" customHeight="true" outlineLevel="0" collapsed="false">
      <c r="A1157" s="2" t="n">
        <v>1155</v>
      </c>
      <c r="B1157" s="2" t="n">
        <v>97</v>
      </c>
      <c r="C1157" s="2" t="n">
        <f aca="false">A1157-(B1157-1)*12</f>
        <v>3</v>
      </c>
      <c r="D1157" s="2" t="n">
        <f aca="false">'thong tin khach hang'!$B$4+B1157-1</f>
        <v>98</v>
      </c>
      <c r="E1157" s="31" t="n">
        <f aca="false">IF(A1157=1,0,O1156)</f>
        <v>120465108559423</v>
      </c>
      <c r="F1157" s="2" t="n">
        <f aca="true">TP*VLOOKUP('thong tin khach hang'!$E$10,$X$2:$Z$5,3,0)*OFFSET($S1157,0,VLOOKUP('thong tin khach hang'!$E$10,$X$2:$Z$5,2,0))</f>
        <v>0</v>
      </c>
      <c r="G1157" s="2" t="n">
        <f aca="true">EP*VLOOKUP('thong tin khach hang'!$E$10,$X$2:$Z$5,3,0)*OFFSET($S1157,0,VLOOKUP('thong tin khach hang'!$E$10,$X$2:$Z$5,2,0))</f>
        <v>0</v>
      </c>
      <c r="H1157" s="2" t="n">
        <f aca="false">F1157*HLOOKUP(B1157,Assumption!$A$10:$G$12,2,1)+G1157*HLOOKUP(B1157,Assumption!$A$10:$G$12,3,1)</f>
        <v>0</v>
      </c>
      <c r="I1157" s="2" t="n">
        <f aca="false">F1157+G1157-H1157</f>
        <v>0</v>
      </c>
      <c r="J1157" s="32" t="n">
        <f aca="false">VLOOKUP(D1157,Assumption!$O$3:$Q$103,IF('thong tin khach hang'!$B$3="Nam",2,3),0)/12*P1157</f>
        <v>0</v>
      </c>
      <c r="K1157" s="2" t="n">
        <v>20000</v>
      </c>
      <c r="L1157" s="31" t="n">
        <f aca="false">ROUND($L$1*(E1157+I1157-J1157-K1157),0)</f>
        <v>681127237791</v>
      </c>
      <c r="M1157" s="31" t="n">
        <f aca="false">E1157+I1157-J1157-K1157+L1157</f>
        <v>121146235777214</v>
      </c>
      <c r="N1157" s="32" t="n">
        <f aca="false">HLOOKUP(ROUND(AVERAGE(M1145:M1156)/10^6,0),Assumption!$B$2:$E$3,2,1)*MAX((AVERAGE(M1145:M1156)-250*10^6),0)</f>
        <v>676321302836.632</v>
      </c>
      <c r="O1157" s="31" t="n">
        <f aca="false">M1157+N1157</f>
        <v>121822557080051</v>
      </c>
      <c r="P1157" s="31" t="n">
        <f aca="false">IF(A1157=1,SA,MAX(0,SA-M1156))</f>
        <v>0</v>
      </c>
      <c r="S1157" s="2" t="n">
        <v>0</v>
      </c>
      <c r="T1157" s="2" t="n">
        <v>0</v>
      </c>
      <c r="U1157" s="2" t="n">
        <v>0</v>
      </c>
      <c r="V1157" s="33" t="n">
        <v>1</v>
      </c>
    </row>
    <row r="1158" customFormat="false" ht="15.75" hidden="false" customHeight="true" outlineLevel="0" collapsed="false">
      <c r="A1158" s="2" t="n">
        <v>1156</v>
      </c>
      <c r="B1158" s="2" t="n">
        <v>97</v>
      </c>
      <c r="C1158" s="2" t="n">
        <f aca="false">A1158-(B1158-1)*12</f>
        <v>4</v>
      </c>
      <c r="D1158" s="2" t="n">
        <f aca="false">'thong tin khach hang'!$B$4+B1158-1</f>
        <v>98</v>
      </c>
      <c r="E1158" s="31" t="n">
        <f aca="false">IF(A1158=1,0,O1157)</f>
        <v>121822557080051</v>
      </c>
      <c r="F1158" s="2" t="n">
        <f aca="true">TP*VLOOKUP('thong tin khach hang'!$E$10,$X$2:$Z$5,3,0)*OFFSET($S1158,0,VLOOKUP('thong tin khach hang'!$E$10,$X$2:$Z$5,2,0))</f>
        <v>0</v>
      </c>
      <c r="G1158" s="2" t="n">
        <f aca="true">EP*VLOOKUP('thong tin khach hang'!$E$10,$X$2:$Z$5,3,0)*OFFSET($S1158,0,VLOOKUP('thong tin khach hang'!$E$10,$X$2:$Z$5,2,0))</f>
        <v>0</v>
      </c>
      <c r="H1158" s="2" t="n">
        <f aca="false">F1158*HLOOKUP(B1158,Assumption!$A$10:$G$12,2,1)+G1158*HLOOKUP(B1158,Assumption!$A$10:$G$12,3,1)</f>
        <v>0</v>
      </c>
      <c r="I1158" s="2" t="n">
        <f aca="false">F1158+G1158-H1158</f>
        <v>0</v>
      </c>
      <c r="J1158" s="32" t="n">
        <f aca="false">VLOOKUP(D1158,Assumption!$O$3:$Q$103,IF('thong tin khach hang'!$B$3="Nam",2,3),0)/12*P1158</f>
        <v>0</v>
      </c>
      <c r="K1158" s="2" t="n">
        <v>20000</v>
      </c>
      <c r="L1158" s="31" t="n">
        <f aca="false">ROUND($L$1*(E1158+I1158-J1158-K1158),0)</f>
        <v>688802449083</v>
      </c>
      <c r="M1158" s="31" t="n">
        <f aca="false">E1158+I1158-J1158-K1158+L1158</f>
        <v>122511359509134</v>
      </c>
      <c r="N1158" s="32" t="n">
        <f aca="false">HLOOKUP(ROUND(AVERAGE(M1146:M1157)/10^6,0),Assumption!$B$2:$E$3,2,1)*MAX((AVERAGE(M1146:M1157)-250*10^6),0)</f>
        <v>683942405116.643</v>
      </c>
      <c r="O1158" s="31" t="n">
        <f aca="false">M1158+N1158</f>
        <v>123195301914250</v>
      </c>
      <c r="P1158" s="31" t="n">
        <f aca="false">IF(A1158=1,SA,MAX(0,SA-M1157))</f>
        <v>0</v>
      </c>
      <c r="S1158" s="2" t="n">
        <v>0</v>
      </c>
      <c r="T1158" s="2" t="n">
        <v>0</v>
      </c>
      <c r="U1158" s="2" t="n">
        <v>1</v>
      </c>
      <c r="V1158" s="33" t="n">
        <v>1</v>
      </c>
    </row>
    <row r="1159" customFormat="false" ht="15.75" hidden="false" customHeight="true" outlineLevel="0" collapsed="false">
      <c r="A1159" s="2" t="n">
        <v>1157</v>
      </c>
      <c r="B1159" s="2" t="n">
        <v>97</v>
      </c>
      <c r="C1159" s="2" t="n">
        <f aca="false">A1159-(B1159-1)*12</f>
        <v>5</v>
      </c>
      <c r="D1159" s="2" t="n">
        <f aca="false">'thong tin khach hang'!$B$4+B1159-1</f>
        <v>98</v>
      </c>
      <c r="E1159" s="31" t="n">
        <f aca="false">IF(A1159=1,0,O1158)</f>
        <v>123195301914250</v>
      </c>
      <c r="F1159" s="2" t="n">
        <f aca="true">TP*VLOOKUP('thong tin khach hang'!$E$10,$X$2:$Z$5,3,0)*OFFSET($S1159,0,VLOOKUP('thong tin khach hang'!$E$10,$X$2:$Z$5,2,0))</f>
        <v>0</v>
      </c>
      <c r="G1159" s="2" t="n">
        <f aca="true">EP*VLOOKUP('thong tin khach hang'!$E$10,$X$2:$Z$5,3,0)*OFFSET($S1159,0,VLOOKUP('thong tin khach hang'!$E$10,$X$2:$Z$5,2,0))</f>
        <v>0</v>
      </c>
      <c r="H1159" s="2" t="n">
        <f aca="false">F1159*HLOOKUP(B1159,Assumption!$A$10:$G$12,2,1)+G1159*HLOOKUP(B1159,Assumption!$A$10:$G$12,3,1)</f>
        <v>0</v>
      </c>
      <c r="I1159" s="2" t="n">
        <f aca="false">F1159+G1159-H1159</f>
        <v>0</v>
      </c>
      <c r="J1159" s="32" t="n">
        <f aca="false">VLOOKUP(D1159,Assumption!$O$3:$Q$103,IF('thong tin khach hang'!$B$3="Nam",2,3),0)/12*P1159</f>
        <v>0</v>
      </c>
      <c r="K1159" s="2" t="n">
        <v>20000</v>
      </c>
      <c r="L1159" s="31" t="n">
        <f aca="false">ROUND($L$1*(E1159+I1159-J1159-K1159),0)</f>
        <v>696564147955</v>
      </c>
      <c r="M1159" s="31" t="n">
        <f aca="false">E1159+I1159-J1159-K1159+L1159</f>
        <v>123891866042205</v>
      </c>
      <c r="N1159" s="32" t="n">
        <f aca="false">HLOOKUP(ROUND(AVERAGE(M1147:M1158)/10^6,0),Assumption!$B$2:$E$3,2,1)*MAX((AVERAGE(M1147:M1158)-250*10^6),0)</f>
        <v>691649385103.244</v>
      </c>
      <c r="O1159" s="31" t="n">
        <f aca="false">M1159+N1159</f>
        <v>124583515427309</v>
      </c>
      <c r="P1159" s="31" t="n">
        <f aca="false">IF(A1159=1,SA,MAX(0,SA-M1158))</f>
        <v>0</v>
      </c>
      <c r="S1159" s="2" t="n">
        <v>0</v>
      </c>
      <c r="T1159" s="2" t="n">
        <v>0</v>
      </c>
      <c r="U1159" s="2" t="n">
        <v>0</v>
      </c>
      <c r="V1159" s="33" t="n">
        <v>1</v>
      </c>
    </row>
    <row r="1160" customFormat="false" ht="15.75" hidden="false" customHeight="true" outlineLevel="0" collapsed="false">
      <c r="A1160" s="2" t="n">
        <v>1158</v>
      </c>
      <c r="B1160" s="2" t="n">
        <v>97</v>
      </c>
      <c r="C1160" s="2" t="n">
        <f aca="false">A1160-(B1160-1)*12</f>
        <v>6</v>
      </c>
      <c r="D1160" s="2" t="n">
        <f aca="false">'thong tin khach hang'!$B$4+B1160-1</f>
        <v>98</v>
      </c>
      <c r="E1160" s="31" t="n">
        <f aca="false">IF(A1160=1,0,O1159)</f>
        <v>124583515427309</v>
      </c>
      <c r="F1160" s="2" t="n">
        <f aca="true">TP*VLOOKUP('thong tin khach hang'!$E$10,$X$2:$Z$5,3,0)*OFFSET($S1160,0,VLOOKUP('thong tin khach hang'!$E$10,$X$2:$Z$5,2,0))</f>
        <v>0</v>
      </c>
      <c r="G1160" s="2" t="n">
        <f aca="true">EP*VLOOKUP('thong tin khach hang'!$E$10,$X$2:$Z$5,3,0)*OFFSET($S1160,0,VLOOKUP('thong tin khach hang'!$E$10,$X$2:$Z$5,2,0))</f>
        <v>0</v>
      </c>
      <c r="H1160" s="2" t="n">
        <f aca="false">F1160*HLOOKUP(B1160,Assumption!$A$10:$G$12,2,1)+G1160*HLOOKUP(B1160,Assumption!$A$10:$G$12,3,1)</f>
        <v>0</v>
      </c>
      <c r="I1160" s="2" t="n">
        <f aca="false">F1160+G1160-H1160</f>
        <v>0</v>
      </c>
      <c r="J1160" s="32" t="n">
        <f aca="false">VLOOKUP(D1160,Assumption!$O$3:$Q$103,IF('thong tin khach hang'!$B$3="Nam",2,3),0)/12*P1160</f>
        <v>0</v>
      </c>
      <c r="K1160" s="2" t="n">
        <v>20000</v>
      </c>
      <c r="L1160" s="31" t="n">
        <f aca="false">ROUND($L$1*(E1160+I1160-J1160-K1160),0)</f>
        <v>704413308987</v>
      </c>
      <c r="M1160" s="31" t="n">
        <f aca="false">E1160+I1160-J1160-K1160+L1160</f>
        <v>125287928716296</v>
      </c>
      <c r="N1160" s="32" t="n">
        <f aca="false">HLOOKUP(ROUND(AVERAGE(M1148:M1159)/10^6,0),Assumption!$B$2:$E$3,2,1)*MAX((AVERAGE(M1148:M1159)-250*10^6),0)</f>
        <v>699443210501.657</v>
      </c>
      <c r="O1160" s="31" t="n">
        <f aca="false">M1160+N1160</f>
        <v>125987371926797</v>
      </c>
      <c r="P1160" s="31" t="n">
        <f aca="false">IF(A1160=1,SA,MAX(0,SA-M1159))</f>
        <v>0</v>
      </c>
      <c r="S1160" s="2" t="n">
        <v>0</v>
      </c>
      <c r="T1160" s="2" t="n">
        <v>0</v>
      </c>
      <c r="U1160" s="2" t="n">
        <v>0</v>
      </c>
      <c r="V1160" s="33" t="n">
        <v>1</v>
      </c>
    </row>
    <row r="1161" customFormat="false" ht="15.75" hidden="false" customHeight="true" outlineLevel="0" collapsed="false">
      <c r="A1161" s="2" t="n">
        <v>1159</v>
      </c>
      <c r="B1161" s="2" t="n">
        <v>97</v>
      </c>
      <c r="C1161" s="2" t="n">
        <f aca="false">A1161-(B1161-1)*12</f>
        <v>7</v>
      </c>
      <c r="D1161" s="2" t="n">
        <f aca="false">'thong tin khach hang'!$B$4+B1161-1</f>
        <v>98</v>
      </c>
      <c r="E1161" s="31" t="n">
        <f aca="false">IF(A1161=1,0,O1160)</f>
        <v>125987371926797</v>
      </c>
      <c r="F1161" s="2" t="n">
        <f aca="true">TP*VLOOKUP('thong tin khach hang'!$E$10,$X$2:$Z$5,3,0)*OFFSET($S1161,0,VLOOKUP('thong tin khach hang'!$E$10,$X$2:$Z$5,2,0))</f>
        <v>0</v>
      </c>
      <c r="G1161" s="2" t="n">
        <f aca="true">EP*VLOOKUP('thong tin khach hang'!$E$10,$X$2:$Z$5,3,0)*OFFSET($S1161,0,VLOOKUP('thong tin khach hang'!$E$10,$X$2:$Z$5,2,0))</f>
        <v>0</v>
      </c>
      <c r="H1161" s="2" t="n">
        <f aca="false">F1161*HLOOKUP(B1161,Assumption!$A$10:$G$12,2,1)+G1161*HLOOKUP(B1161,Assumption!$A$10:$G$12,3,1)</f>
        <v>0</v>
      </c>
      <c r="I1161" s="2" t="n">
        <f aca="false">F1161+G1161-H1161</f>
        <v>0</v>
      </c>
      <c r="J1161" s="32" t="n">
        <f aca="false">VLOOKUP(D1161,Assumption!$O$3:$Q$103,IF('thong tin khach hang'!$B$3="Nam",2,3),0)/12*P1161</f>
        <v>0</v>
      </c>
      <c r="K1161" s="2" t="n">
        <v>20000</v>
      </c>
      <c r="L1161" s="31" t="n">
        <f aca="false">ROUND($L$1*(E1161+I1161-J1161-K1161),0)</f>
        <v>712350917738</v>
      </c>
      <c r="M1161" s="31" t="n">
        <f aca="false">E1161+I1161-J1161-K1161+L1161</f>
        <v>126699722824535</v>
      </c>
      <c r="N1161" s="32" t="n">
        <f aca="false">HLOOKUP(ROUND(AVERAGE(M1149:M1160)/10^6,0),Assumption!$B$2:$E$3,2,1)*MAX((AVERAGE(M1149:M1160)-250*10^6),0)</f>
        <v>707324859921.607</v>
      </c>
      <c r="O1161" s="31" t="n">
        <f aca="false">M1161+N1161</f>
        <v>127407047684457</v>
      </c>
      <c r="P1161" s="31" t="n">
        <f aca="false">IF(A1161=1,SA,MAX(0,SA-M1160))</f>
        <v>0</v>
      </c>
      <c r="S1161" s="2" t="n">
        <v>0</v>
      </c>
      <c r="T1161" s="2" t="n">
        <v>1</v>
      </c>
      <c r="U1161" s="2" t="n">
        <v>1</v>
      </c>
      <c r="V1161" s="33" t="n">
        <v>1</v>
      </c>
    </row>
    <row r="1162" customFormat="false" ht="15.75" hidden="false" customHeight="true" outlineLevel="0" collapsed="false">
      <c r="A1162" s="2" t="n">
        <v>1160</v>
      </c>
      <c r="B1162" s="2" t="n">
        <v>97</v>
      </c>
      <c r="C1162" s="2" t="n">
        <f aca="false">A1162-(B1162-1)*12</f>
        <v>8</v>
      </c>
      <c r="D1162" s="2" t="n">
        <f aca="false">'thong tin khach hang'!$B$4+B1162-1</f>
        <v>98</v>
      </c>
      <c r="E1162" s="31" t="n">
        <f aca="false">IF(A1162=1,0,O1161)</f>
        <v>127407047684457</v>
      </c>
      <c r="F1162" s="2" t="n">
        <f aca="true">TP*VLOOKUP('thong tin khach hang'!$E$10,$X$2:$Z$5,3,0)*OFFSET($S1162,0,VLOOKUP('thong tin khach hang'!$E$10,$X$2:$Z$5,2,0))</f>
        <v>0</v>
      </c>
      <c r="G1162" s="2" t="n">
        <f aca="true">EP*VLOOKUP('thong tin khach hang'!$E$10,$X$2:$Z$5,3,0)*OFFSET($S1162,0,VLOOKUP('thong tin khach hang'!$E$10,$X$2:$Z$5,2,0))</f>
        <v>0</v>
      </c>
      <c r="H1162" s="2" t="n">
        <f aca="false">F1162*HLOOKUP(B1162,Assumption!$A$10:$G$12,2,1)+G1162*HLOOKUP(B1162,Assumption!$A$10:$G$12,3,1)</f>
        <v>0</v>
      </c>
      <c r="I1162" s="2" t="n">
        <f aca="false">F1162+G1162-H1162</f>
        <v>0</v>
      </c>
      <c r="J1162" s="32" t="n">
        <f aca="false">VLOOKUP(D1162,Assumption!$O$3:$Q$103,IF('thong tin khach hang'!$B$3="Nam",2,3),0)/12*P1162</f>
        <v>0</v>
      </c>
      <c r="K1162" s="2" t="n">
        <v>20000</v>
      </c>
      <c r="L1162" s="31" t="n">
        <f aca="false">ROUND($L$1*(E1162+I1162-J1162-K1162),0)</f>
        <v>720377970875</v>
      </c>
      <c r="M1162" s="31" t="n">
        <f aca="false">E1162+I1162-J1162-K1162+L1162</f>
        <v>128127425635332</v>
      </c>
      <c r="N1162" s="32" t="n">
        <f aca="false">HLOOKUP(ROUND(AVERAGE(M1150:M1161)/10^6,0),Assumption!$B$2:$E$3,2,1)*MAX((AVERAGE(M1150:M1161)-250*10^6),0)</f>
        <v>715295323000.193</v>
      </c>
      <c r="O1162" s="31" t="n">
        <f aca="false">M1162+N1162</f>
        <v>128842720958332</v>
      </c>
      <c r="P1162" s="31" t="n">
        <f aca="false">IF(A1162=1,SA,MAX(0,SA-M1161))</f>
        <v>0</v>
      </c>
      <c r="S1162" s="2" t="n">
        <v>0</v>
      </c>
      <c r="T1162" s="2" t="n">
        <v>0</v>
      </c>
      <c r="U1162" s="2" t="n">
        <v>0</v>
      </c>
      <c r="V1162" s="33" t="n">
        <v>1</v>
      </c>
    </row>
    <row r="1163" customFormat="false" ht="15.75" hidden="false" customHeight="true" outlineLevel="0" collapsed="false">
      <c r="A1163" s="2" t="n">
        <v>1161</v>
      </c>
      <c r="B1163" s="2" t="n">
        <v>97</v>
      </c>
      <c r="C1163" s="2" t="n">
        <f aca="false">A1163-(B1163-1)*12</f>
        <v>9</v>
      </c>
      <c r="D1163" s="2" t="n">
        <f aca="false">'thong tin khach hang'!$B$4+B1163-1</f>
        <v>98</v>
      </c>
      <c r="E1163" s="31" t="n">
        <f aca="false">IF(A1163=1,0,O1162)</f>
        <v>128842720958332</v>
      </c>
      <c r="F1163" s="2" t="n">
        <f aca="true">TP*VLOOKUP('thong tin khach hang'!$E$10,$X$2:$Z$5,3,0)*OFFSET($S1163,0,VLOOKUP('thong tin khach hang'!$E$10,$X$2:$Z$5,2,0))</f>
        <v>0</v>
      </c>
      <c r="G1163" s="2" t="n">
        <f aca="true">EP*VLOOKUP('thong tin khach hang'!$E$10,$X$2:$Z$5,3,0)*OFFSET($S1163,0,VLOOKUP('thong tin khach hang'!$E$10,$X$2:$Z$5,2,0))</f>
        <v>0</v>
      </c>
      <c r="H1163" s="2" t="n">
        <f aca="false">F1163*HLOOKUP(B1163,Assumption!$A$10:$G$12,2,1)+G1163*HLOOKUP(B1163,Assumption!$A$10:$G$12,3,1)</f>
        <v>0</v>
      </c>
      <c r="I1163" s="2" t="n">
        <f aca="false">F1163+G1163-H1163</f>
        <v>0</v>
      </c>
      <c r="J1163" s="32" t="n">
        <f aca="false">VLOOKUP(D1163,Assumption!$O$3:$Q$103,IF('thong tin khach hang'!$B$3="Nam",2,3),0)/12*P1163</f>
        <v>0</v>
      </c>
      <c r="K1163" s="2" t="n">
        <v>20000</v>
      </c>
      <c r="L1163" s="31" t="n">
        <f aca="false">ROUND($L$1*(E1163+I1163-J1163-K1163),0)</f>
        <v>728495476294</v>
      </c>
      <c r="M1163" s="31" t="n">
        <f aca="false">E1163+I1163-J1163-K1163+L1163</f>
        <v>129571216414626</v>
      </c>
      <c r="N1163" s="32" t="n">
        <f aca="false">HLOOKUP(ROUND(AVERAGE(M1151:M1162)/10^6,0),Assumption!$B$2:$E$3,2,1)*MAX((AVERAGE(M1151:M1162)-250*10^6),0)</f>
        <v>723355600526.151</v>
      </c>
      <c r="O1163" s="31" t="n">
        <f aca="false">M1163+N1163</f>
        <v>130294572015152</v>
      </c>
      <c r="P1163" s="31" t="n">
        <f aca="false">IF(A1163=1,SA,MAX(0,SA-M1162))</f>
        <v>0</v>
      </c>
      <c r="S1163" s="2" t="n">
        <v>0</v>
      </c>
      <c r="T1163" s="2" t="n">
        <v>0</v>
      </c>
      <c r="U1163" s="2" t="n">
        <v>0</v>
      </c>
      <c r="V1163" s="33" t="n">
        <v>1</v>
      </c>
    </row>
    <row r="1164" customFormat="false" ht="15.75" hidden="false" customHeight="true" outlineLevel="0" collapsed="false">
      <c r="A1164" s="2" t="n">
        <v>1162</v>
      </c>
      <c r="B1164" s="2" t="n">
        <v>97</v>
      </c>
      <c r="C1164" s="2" t="n">
        <f aca="false">A1164-(B1164-1)*12</f>
        <v>10</v>
      </c>
      <c r="D1164" s="2" t="n">
        <f aca="false">'thong tin khach hang'!$B$4+B1164-1</f>
        <v>98</v>
      </c>
      <c r="E1164" s="31" t="n">
        <f aca="false">IF(A1164=1,0,O1163)</f>
        <v>130294572015152</v>
      </c>
      <c r="F1164" s="2" t="n">
        <f aca="true">TP*VLOOKUP('thong tin khach hang'!$E$10,$X$2:$Z$5,3,0)*OFFSET($S1164,0,VLOOKUP('thong tin khach hang'!$E$10,$X$2:$Z$5,2,0))</f>
        <v>0</v>
      </c>
      <c r="G1164" s="2" t="n">
        <f aca="true">EP*VLOOKUP('thong tin khach hang'!$E$10,$X$2:$Z$5,3,0)*OFFSET($S1164,0,VLOOKUP('thong tin khach hang'!$E$10,$X$2:$Z$5,2,0))</f>
        <v>0</v>
      </c>
      <c r="H1164" s="2" t="n">
        <f aca="false">F1164*HLOOKUP(B1164,Assumption!$A$10:$G$12,2,1)+G1164*HLOOKUP(B1164,Assumption!$A$10:$G$12,3,1)</f>
        <v>0</v>
      </c>
      <c r="I1164" s="2" t="n">
        <f aca="false">F1164+G1164-H1164</f>
        <v>0</v>
      </c>
      <c r="J1164" s="32" t="n">
        <f aca="false">VLOOKUP(D1164,Assumption!$O$3:$Q$103,IF('thong tin khach hang'!$B$3="Nam",2,3),0)/12*P1164</f>
        <v>0</v>
      </c>
      <c r="K1164" s="2" t="n">
        <v>20000</v>
      </c>
      <c r="L1164" s="31" t="n">
        <f aca="false">ROUND($L$1*(E1164+I1164-J1164-K1164),0)</f>
        <v>736704453250</v>
      </c>
      <c r="M1164" s="31" t="n">
        <f aca="false">E1164+I1164-J1164-K1164+L1164</f>
        <v>131031276448402</v>
      </c>
      <c r="N1164" s="32" t="n">
        <f aca="false">HLOOKUP(ROUND(AVERAGE(M1152:M1163)/10^6,0),Assumption!$B$2:$E$3,2,1)*MAX((AVERAGE(M1152:M1163)-250*10^6),0)</f>
        <v>731506704565.514</v>
      </c>
      <c r="O1164" s="31" t="n">
        <f aca="false">M1164+N1164</f>
        <v>131762783152968</v>
      </c>
      <c r="P1164" s="31" t="n">
        <f aca="false">IF(A1164=1,SA,MAX(0,SA-M1163))</f>
        <v>0</v>
      </c>
      <c r="S1164" s="2" t="n">
        <v>0</v>
      </c>
      <c r="T1164" s="2" t="n">
        <v>0</v>
      </c>
      <c r="U1164" s="2" t="n">
        <v>1</v>
      </c>
      <c r="V1164" s="33" t="n">
        <v>1</v>
      </c>
    </row>
    <row r="1165" customFormat="false" ht="15.75" hidden="false" customHeight="true" outlineLevel="0" collapsed="false">
      <c r="A1165" s="2" t="n">
        <v>1163</v>
      </c>
      <c r="B1165" s="2" t="n">
        <v>97</v>
      </c>
      <c r="C1165" s="2" t="n">
        <f aca="false">A1165-(B1165-1)*12</f>
        <v>11</v>
      </c>
      <c r="D1165" s="2" t="n">
        <f aca="false">'thong tin khach hang'!$B$4+B1165-1</f>
        <v>98</v>
      </c>
      <c r="E1165" s="31" t="n">
        <f aca="false">IF(A1165=1,0,O1164)</f>
        <v>131762783152968</v>
      </c>
      <c r="F1165" s="2" t="n">
        <f aca="true">TP*VLOOKUP('thong tin khach hang'!$E$10,$X$2:$Z$5,3,0)*OFFSET($S1165,0,VLOOKUP('thong tin khach hang'!$E$10,$X$2:$Z$5,2,0))</f>
        <v>0</v>
      </c>
      <c r="G1165" s="2" t="n">
        <f aca="true">EP*VLOOKUP('thong tin khach hang'!$E$10,$X$2:$Z$5,3,0)*OFFSET($S1165,0,VLOOKUP('thong tin khach hang'!$E$10,$X$2:$Z$5,2,0))</f>
        <v>0</v>
      </c>
      <c r="H1165" s="2" t="n">
        <f aca="false">F1165*HLOOKUP(B1165,Assumption!$A$10:$G$12,2,1)+G1165*HLOOKUP(B1165,Assumption!$A$10:$G$12,3,1)</f>
        <v>0</v>
      </c>
      <c r="I1165" s="2" t="n">
        <f aca="false">F1165+G1165-H1165</f>
        <v>0</v>
      </c>
      <c r="J1165" s="32" t="n">
        <f aca="false">VLOOKUP(D1165,Assumption!$O$3:$Q$103,IF('thong tin khach hang'!$B$3="Nam",2,3),0)/12*P1165</f>
        <v>0</v>
      </c>
      <c r="K1165" s="2" t="n">
        <v>20000</v>
      </c>
      <c r="L1165" s="31" t="n">
        <f aca="false">ROUND($L$1*(E1165+I1165-J1165-K1165),0)</f>
        <v>745005932483</v>
      </c>
      <c r="M1165" s="31" t="n">
        <f aca="false">E1165+I1165-J1165-K1165+L1165</f>
        <v>132507789065451</v>
      </c>
      <c r="N1165" s="32" t="n">
        <f aca="false">HLOOKUP(ROUND(AVERAGE(M1153:M1164)/10^6,0),Assumption!$B$2:$E$3,2,1)*MAX((AVERAGE(M1153:M1164)-250*10^6),0)</f>
        <v>739749658588.692</v>
      </c>
      <c r="O1165" s="31" t="n">
        <f aca="false">M1165+N1165</f>
        <v>133247538724040</v>
      </c>
      <c r="P1165" s="31" t="n">
        <f aca="false">IF(A1165=1,SA,MAX(0,SA-M1164))</f>
        <v>0</v>
      </c>
      <c r="S1165" s="2" t="n">
        <v>0</v>
      </c>
      <c r="T1165" s="2" t="n">
        <v>0</v>
      </c>
      <c r="U1165" s="2" t="n">
        <v>0</v>
      </c>
      <c r="V1165" s="33" t="n">
        <v>1</v>
      </c>
    </row>
    <row r="1166" customFormat="false" ht="15.75" hidden="false" customHeight="true" outlineLevel="0" collapsed="false">
      <c r="A1166" s="2" t="n">
        <v>1164</v>
      </c>
      <c r="B1166" s="2" t="n">
        <v>97</v>
      </c>
      <c r="C1166" s="2" t="n">
        <f aca="false">A1166-(B1166-1)*12</f>
        <v>12</v>
      </c>
      <c r="D1166" s="2" t="n">
        <f aca="false">'thong tin khach hang'!$B$4+B1166-1</f>
        <v>98</v>
      </c>
      <c r="E1166" s="31" t="n">
        <f aca="false">IF(A1166=1,0,O1165)</f>
        <v>133247538724040</v>
      </c>
      <c r="F1166" s="2" t="n">
        <f aca="true">TP*VLOOKUP('thong tin khach hang'!$E$10,$X$2:$Z$5,3,0)*OFFSET($S1166,0,VLOOKUP('thong tin khach hang'!$E$10,$X$2:$Z$5,2,0))</f>
        <v>0</v>
      </c>
      <c r="G1166" s="2" t="n">
        <f aca="true">EP*VLOOKUP('thong tin khach hang'!$E$10,$X$2:$Z$5,3,0)*OFFSET($S1166,0,VLOOKUP('thong tin khach hang'!$E$10,$X$2:$Z$5,2,0))</f>
        <v>0</v>
      </c>
      <c r="H1166" s="2" t="n">
        <f aca="false">F1166*HLOOKUP(B1166,Assumption!$A$10:$G$12,2,1)+G1166*HLOOKUP(B1166,Assumption!$A$10:$G$12,3,1)</f>
        <v>0</v>
      </c>
      <c r="I1166" s="2" t="n">
        <f aca="false">F1166+G1166-H1166</f>
        <v>0</v>
      </c>
      <c r="J1166" s="32" t="n">
        <f aca="false">VLOOKUP(D1166,Assumption!$O$3:$Q$103,IF('thong tin khach hang'!$B$3="Nam",2,3),0)/12*P1166</f>
        <v>0</v>
      </c>
      <c r="K1166" s="2" t="n">
        <v>20000</v>
      </c>
      <c r="L1166" s="31" t="n">
        <f aca="false">ROUND($L$1*(E1166+I1166-J1166-K1166),0)</f>
        <v>753400956347</v>
      </c>
      <c r="M1166" s="31" t="n">
        <f aca="false">E1166+I1166-J1166-K1166+L1166</f>
        <v>134000939660387</v>
      </c>
      <c r="N1166" s="32" t="n">
        <f aca="false">HLOOKUP(ROUND(AVERAGE(M1154:M1165)/10^6,0),Assumption!$B$2:$E$3,2,1)*MAX((AVERAGE(M1154:M1165)-250*10^6),0)</f>
        <v>748085497598.977</v>
      </c>
      <c r="O1166" s="31" t="n">
        <f aca="false">M1166+N1166</f>
        <v>134749025157986</v>
      </c>
      <c r="P1166" s="31" t="n">
        <f aca="false">IF(A1166=1,SA,MAX(0,SA-M1165))</f>
        <v>0</v>
      </c>
      <c r="S1166" s="2" t="n">
        <v>0</v>
      </c>
      <c r="T1166" s="2" t="n">
        <v>0</v>
      </c>
      <c r="U1166" s="2" t="n">
        <v>0</v>
      </c>
      <c r="V1166" s="33" t="n">
        <v>1</v>
      </c>
    </row>
    <row r="1167" customFormat="false" ht="15.75" hidden="false" customHeight="true" outlineLevel="0" collapsed="false">
      <c r="A1167" s="2" t="n">
        <v>1165</v>
      </c>
      <c r="B1167" s="2" t="n">
        <v>98</v>
      </c>
      <c r="C1167" s="2" t="n">
        <f aca="false">A1167-(B1167-1)*12</f>
        <v>1</v>
      </c>
      <c r="D1167" s="2" t="n">
        <f aca="false">'thong tin khach hang'!$B$4+B1167-1</f>
        <v>99</v>
      </c>
      <c r="E1167" s="31" t="n">
        <f aca="false">IF(A1167=1,0,O1166)</f>
        <v>134749025157986</v>
      </c>
      <c r="F1167" s="2" t="n">
        <f aca="true">TP*VLOOKUP('thong tin khach hang'!$E$10,$X$2:$Z$5,3,0)*OFFSET($S1167,0,VLOOKUP('thong tin khach hang'!$E$10,$X$2:$Z$5,2,0))</f>
        <v>30000000</v>
      </c>
      <c r="G1167" s="2" t="n">
        <f aca="true">EP*VLOOKUP('thong tin khach hang'!$E$10,$X$2:$Z$5,3,0)*OFFSET($S1167,0,VLOOKUP('thong tin khach hang'!$E$10,$X$2:$Z$5,2,0))</f>
        <v>30000000</v>
      </c>
      <c r="H1167" s="2" t="n">
        <f aca="false">F1167*HLOOKUP(B1167,Assumption!$A$10:$G$12,2,1)+G1167*HLOOKUP(B1167,Assumption!$A$10:$G$12,3,1)</f>
        <v>1500000</v>
      </c>
      <c r="I1167" s="2" t="n">
        <f aca="false">F1167+G1167-H1167</f>
        <v>58500000</v>
      </c>
      <c r="J1167" s="32" t="n">
        <f aca="false">VLOOKUP(D1167,Assumption!$O$3:$Q$103,IF('thong tin khach hang'!$B$3="Nam",2,3),0)/12*P1167</f>
        <v>0</v>
      </c>
      <c r="K1167" s="2" t="n">
        <v>20000</v>
      </c>
      <c r="L1167" s="31" t="n">
        <f aca="false">ROUND($L$1*(E1167+I1167-J1167-K1167),0)</f>
        <v>761890909709</v>
      </c>
      <c r="M1167" s="31" t="n">
        <f aca="false">E1167+I1167-J1167-K1167+L1167</f>
        <v>135510974547695</v>
      </c>
      <c r="N1167" s="32" t="n">
        <f aca="false">HLOOKUP(ROUND(AVERAGE(M1155:M1166)/10^6,0),Assumption!$B$2:$E$3,2,1)*MAX((AVERAGE(M1155:M1166)-250*10^6),0)</f>
        <v>756515268262.507</v>
      </c>
      <c r="O1167" s="31" t="n">
        <f aca="false">M1167+N1167</f>
        <v>136267489815957</v>
      </c>
      <c r="P1167" s="31" t="n">
        <f aca="false">IF(A1167=1,SA,MAX(0,SA-M1166))</f>
        <v>0</v>
      </c>
      <c r="S1167" s="2" t="n">
        <v>1</v>
      </c>
      <c r="T1167" s="2" t="n">
        <v>1</v>
      </c>
      <c r="U1167" s="2" t="n">
        <v>1</v>
      </c>
      <c r="V1167" s="33" t="n">
        <v>1</v>
      </c>
    </row>
    <row r="1168" customFormat="false" ht="15.75" hidden="false" customHeight="true" outlineLevel="0" collapsed="false">
      <c r="A1168" s="2" t="n">
        <v>1166</v>
      </c>
      <c r="B1168" s="2" t="n">
        <v>98</v>
      </c>
      <c r="C1168" s="2" t="n">
        <f aca="false">A1168-(B1168-1)*12</f>
        <v>2</v>
      </c>
      <c r="D1168" s="2" t="n">
        <f aca="false">'thong tin khach hang'!$B$4+B1168-1</f>
        <v>99</v>
      </c>
      <c r="E1168" s="31" t="n">
        <f aca="false">IF(A1168=1,0,O1167)</f>
        <v>136267489815957</v>
      </c>
      <c r="F1168" s="2" t="n">
        <f aca="true">TP*VLOOKUP('thong tin khach hang'!$E$10,$X$2:$Z$5,3,0)*OFFSET($S1168,0,VLOOKUP('thong tin khach hang'!$E$10,$X$2:$Z$5,2,0))</f>
        <v>0</v>
      </c>
      <c r="G1168" s="2" t="n">
        <f aca="true">EP*VLOOKUP('thong tin khach hang'!$E$10,$X$2:$Z$5,3,0)*OFFSET($S1168,0,VLOOKUP('thong tin khach hang'!$E$10,$X$2:$Z$5,2,0))</f>
        <v>0</v>
      </c>
      <c r="H1168" s="2" t="n">
        <f aca="false">F1168*HLOOKUP(B1168,Assumption!$A$10:$G$12,2,1)+G1168*HLOOKUP(B1168,Assumption!$A$10:$G$12,3,1)</f>
        <v>0</v>
      </c>
      <c r="I1168" s="2" t="n">
        <f aca="false">F1168+G1168-H1168</f>
        <v>0</v>
      </c>
      <c r="J1168" s="32" t="n">
        <f aca="false">VLOOKUP(D1168,Assumption!$O$3:$Q$103,IF('thong tin khach hang'!$B$3="Nam",2,3),0)/12*P1168</f>
        <v>0</v>
      </c>
      <c r="K1168" s="2" t="n">
        <v>20000</v>
      </c>
      <c r="L1168" s="31" t="n">
        <f aca="false">ROUND($L$1*(E1168+I1168-J1168-K1168),0)</f>
        <v>770476198883</v>
      </c>
      <c r="M1168" s="31" t="n">
        <f aca="false">E1168+I1168-J1168-K1168+L1168</f>
        <v>137037965994840</v>
      </c>
      <c r="N1168" s="32" t="n">
        <f aca="false">HLOOKUP(ROUND(AVERAGE(M1156:M1167)/10^6,0),Assumption!$B$2:$E$3,2,1)*MAX((AVERAGE(M1156:M1167)-250*10^6),0)</f>
        <v>765040029039.68</v>
      </c>
      <c r="O1168" s="31" t="n">
        <f aca="false">M1168+N1168</f>
        <v>137803006023880</v>
      </c>
      <c r="P1168" s="31" t="n">
        <f aca="false">IF(A1168=1,SA,MAX(0,SA-M1167))</f>
        <v>0</v>
      </c>
      <c r="S1168" s="2" t="n">
        <v>0</v>
      </c>
      <c r="T1168" s="2" t="n">
        <v>0</v>
      </c>
      <c r="U1168" s="2" t="n">
        <v>0</v>
      </c>
      <c r="V1168" s="33" t="n">
        <v>1</v>
      </c>
    </row>
    <row r="1169" customFormat="false" ht="15.75" hidden="false" customHeight="true" outlineLevel="0" collapsed="false">
      <c r="A1169" s="2" t="n">
        <v>1167</v>
      </c>
      <c r="B1169" s="2" t="n">
        <v>98</v>
      </c>
      <c r="C1169" s="2" t="n">
        <f aca="false">A1169-(B1169-1)*12</f>
        <v>3</v>
      </c>
      <c r="D1169" s="2" t="n">
        <f aca="false">'thong tin khach hang'!$B$4+B1169-1</f>
        <v>99</v>
      </c>
      <c r="E1169" s="31" t="n">
        <f aca="false">IF(A1169=1,0,O1168)</f>
        <v>137803006023880</v>
      </c>
      <c r="F1169" s="2" t="n">
        <f aca="true">TP*VLOOKUP('thong tin khach hang'!$E$10,$X$2:$Z$5,3,0)*OFFSET($S1169,0,VLOOKUP('thong tin khach hang'!$E$10,$X$2:$Z$5,2,0))</f>
        <v>0</v>
      </c>
      <c r="G1169" s="2" t="n">
        <f aca="true">EP*VLOOKUP('thong tin khach hang'!$E$10,$X$2:$Z$5,3,0)*OFFSET($S1169,0,VLOOKUP('thong tin khach hang'!$E$10,$X$2:$Z$5,2,0))</f>
        <v>0</v>
      </c>
      <c r="H1169" s="2" t="n">
        <f aca="false">F1169*HLOOKUP(B1169,Assumption!$A$10:$G$12,2,1)+G1169*HLOOKUP(B1169,Assumption!$A$10:$G$12,3,1)</f>
        <v>0</v>
      </c>
      <c r="I1169" s="2" t="n">
        <f aca="false">F1169+G1169-H1169</f>
        <v>0</v>
      </c>
      <c r="J1169" s="32" t="n">
        <f aca="false">VLOOKUP(D1169,Assumption!$O$3:$Q$103,IF('thong tin khach hang'!$B$3="Nam",2,3),0)/12*P1169</f>
        <v>0</v>
      </c>
      <c r="K1169" s="2" t="n">
        <v>20000</v>
      </c>
      <c r="L1169" s="31" t="n">
        <f aca="false">ROUND($L$1*(E1169+I1169-J1169-K1169),0)</f>
        <v>779158230767</v>
      </c>
      <c r="M1169" s="31" t="n">
        <f aca="false">E1169+I1169-J1169-K1169+L1169</f>
        <v>138582164234647</v>
      </c>
      <c r="N1169" s="32" t="n">
        <f aca="false">HLOOKUP(ROUND(AVERAGE(M1157:M1168)/10^6,0),Assumption!$B$2:$E$3,2,1)*MAX((AVERAGE(M1157:M1168)-250*10^6),0)</f>
        <v>773660850318.059</v>
      </c>
      <c r="O1169" s="31" t="n">
        <f aca="false">M1169+N1169</f>
        <v>139355825084965</v>
      </c>
      <c r="P1169" s="31" t="n">
        <f aca="false">IF(A1169=1,SA,MAX(0,SA-M1168))</f>
        <v>0</v>
      </c>
      <c r="S1169" s="2" t="n">
        <v>0</v>
      </c>
      <c r="T1169" s="2" t="n">
        <v>0</v>
      </c>
      <c r="U1169" s="2" t="n">
        <v>0</v>
      </c>
      <c r="V1169" s="33" t="n">
        <v>1</v>
      </c>
    </row>
    <row r="1170" customFormat="false" ht="15.75" hidden="false" customHeight="true" outlineLevel="0" collapsed="false">
      <c r="A1170" s="2" t="n">
        <v>1168</v>
      </c>
      <c r="B1170" s="2" t="n">
        <v>98</v>
      </c>
      <c r="C1170" s="2" t="n">
        <f aca="false">A1170-(B1170-1)*12</f>
        <v>4</v>
      </c>
      <c r="D1170" s="2" t="n">
        <f aca="false">'thong tin khach hang'!$B$4+B1170-1</f>
        <v>99</v>
      </c>
      <c r="E1170" s="31" t="n">
        <f aca="false">IF(A1170=1,0,O1169)</f>
        <v>139355825084965</v>
      </c>
      <c r="F1170" s="2" t="n">
        <f aca="true">TP*VLOOKUP('thong tin khach hang'!$E$10,$X$2:$Z$5,3,0)*OFFSET($S1170,0,VLOOKUP('thong tin khach hang'!$E$10,$X$2:$Z$5,2,0))</f>
        <v>0</v>
      </c>
      <c r="G1170" s="2" t="n">
        <f aca="true">EP*VLOOKUP('thong tin khach hang'!$E$10,$X$2:$Z$5,3,0)*OFFSET($S1170,0,VLOOKUP('thong tin khach hang'!$E$10,$X$2:$Z$5,2,0))</f>
        <v>0</v>
      </c>
      <c r="H1170" s="2" t="n">
        <f aca="false">F1170*HLOOKUP(B1170,Assumption!$A$10:$G$12,2,1)+G1170*HLOOKUP(B1170,Assumption!$A$10:$G$12,3,1)</f>
        <v>0</v>
      </c>
      <c r="I1170" s="2" t="n">
        <f aca="false">F1170+G1170-H1170</f>
        <v>0</v>
      </c>
      <c r="J1170" s="32" t="n">
        <f aca="false">VLOOKUP(D1170,Assumption!$O$3:$Q$103,IF('thong tin khach hang'!$B$3="Nam",2,3),0)/12*P1170</f>
        <v>0</v>
      </c>
      <c r="K1170" s="2" t="n">
        <v>20000</v>
      </c>
      <c r="L1170" s="31" t="n">
        <f aca="false">ROUND($L$1*(E1170+I1170-J1170-K1170),0)</f>
        <v>787938095499</v>
      </c>
      <c r="M1170" s="31" t="n">
        <f aca="false">E1170+I1170-J1170-K1170+L1170</f>
        <v>140143763160464</v>
      </c>
      <c r="N1170" s="32" t="n">
        <f aca="false">HLOOKUP(ROUND(AVERAGE(M1158:M1169)/10^6,0),Assumption!$B$2:$E$3,2,1)*MAX((AVERAGE(M1158:M1169)-250*10^6),0)</f>
        <v>782378814546.775</v>
      </c>
      <c r="O1170" s="31" t="n">
        <f aca="false">M1170+N1170</f>
        <v>140926141975011</v>
      </c>
      <c r="P1170" s="31" t="n">
        <f aca="false">IF(A1170=1,SA,MAX(0,SA-M1169))</f>
        <v>0</v>
      </c>
      <c r="S1170" s="2" t="n">
        <v>0</v>
      </c>
      <c r="T1170" s="2" t="n">
        <v>0</v>
      </c>
      <c r="U1170" s="2" t="n">
        <v>1</v>
      </c>
      <c r="V1170" s="33" t="n">
        <v>1</v>
      </c>
    </row>
    <row r="1171" customFormat="false" ht="15.75" hidden="false" customHeight="true" outlineLevel="0" collapsed="false">
      <c r="A1171" s="2" t="n">
        <v>1169</v>
      </c>
      <c r="B1171" s="2" t="n">
        <v>98</v>
      </c>
      <c r="C1171" s="2" t="n">
        <f aca="false">A1171-(B1171-1)*12</f>
        <v>5</v>
      </c>
      <c r="D1171" s="2" t="n">
        <f aca="false">'thong tin khach hang'!$B$4+B1171-1</f>
        <v>99</v>
      </c>
      <c r="E1171" s="31" t="n">
        <f aca="false">IF(A1171=1,0,O1170)</f>
        <v>140926141975011</v>
      </c>
      <c r="F1171" s="2" t="n">
        <f aca="true">TP*VLOOKUP('thong tin khach hang'!$E$10,$X$2:$Z$5,3,0)*OFFSET($S1171,0,VLOOKUP('thong tin khach hang'!$E$10,$X$2:$Z$5,2,0))</f>
        <v>0</v>
      </c>
      <c r="G1171" s="2" t="n">
        <f aca="true">EP*VLOOKUP('thong tin khach hang'!$E$10,$X$2:$Z$5,3,0)*OFFSET($S1171,0,VLOOKUP('thong tin khach hang'!$E$10,$X$2:$Z$5,2,0))</f>
        <v>0</v>
      </c>
      <c r="H1171" s="2" t="n">
        <f aca="false">F1171*HLOOKUP(B1171,Assumption!$A$10:$G$12,2,1)+G1171*HLOOKUP(B1171,Assumption!$A$10:$G$12,3,1)</f>
        <v>0</v>
      </c>
      <c r="I1171" s="2" t="n">
        <f aca="false">F1171+G1171-H1171</f>
        <v>0</v>
      </c>
      <c r="J1171" s="32" t="n">
        <f aca="false">VLOOKUP(D1171,Assumption!$O$3:$Q$103,IF('thong tin khach hang'!$B$3="Nam",2,3),0)/12*P1171</f>
        <v>0</v>
      </c>
      <c r="K1171" s="2" t="n">
        <v>20000</v>
      </c>
      <c r="L1171" s="31" t="n">
        <f aca="false">ROUND($L$1*(E1171+I1171-J1171-K1171),0)</f>
        <v>796816895500</v>
      </c>
      <c r="M1171" s="31" t="n">
        <f aca="false">E1171+I1171-J1171-K1171+L1171</f>
        <v>141722958850511</v>
      </c>
      <c r="N1171" s="32" t="n">
        <f aca="false">HLOOKUP(ROUND(AVERAGE(M1159:M1170)/10^6,0),Assumption!$B$2:$E$3,2,1)*MAX((AVERAGE(M1159:M1170)-250*10^6),0)</f>
        <v>791195016372.44</v>
      </c>
      <c r="O1171" s="31" t="n">
        <f aca="false">M1171+N1171</f>
        <v>142514153866883</v>
      </c>
      <c r="P1171" s="31" t="n">
        <f aca="false">IF(A1171=1,SA,MAX(0,SA-M1170))</f>
        <v>0</v>
      </c>
      <c r="S1171" s="2" t="n">
        <v>0</v>
      </c>
      <c r="T1171" s="2" t="n">
        <v>0</v>
      </c>
      <c r="U1171" s="2" t="n">
        <v>0</v>
      </c>
      <c r="V1171" s="33" t="n">
        <v>1</v>
      </c>
    </row>
    <row r="1172" customFormat="false" ht="15.75" hidden="false" customHeight="true" outlineLevel="0" collapsed="false">
      <c r="A1172" s="2" t="n">
        <v>1170</v>
      </c>
      <c r="B1172" s="2" t="n">
        <v>98</v>
      </c>
      <c r="C1172" s="2" t="n">
        <f aca="false">A1172-(B1172-1)*12</f>
        <v>6</v>
      </c>
      <c r="D1172" s="2" t="n">
        <f aca="false">'thong tin khach hang'!$B$4+B1172-1</f>
        <v>99</v>
      </c>
      <c r="E1172" s="31" t="n">
        <f aca="false">IF(A1172=1,0,O1171)</f>
        <v>142514153866883</v>
      </c>
      <c r="F1172" s="2" t="n">
        <f aca="true">TP*VLOOKUP('thong tin khach hang'!$E$10,$X$2:$Z$5,3,0)*OFFSET($S1172,0,VLOOKUP('thong tin khach hang'!$E$10,$X$2:$Z$5,2,0))</f>
        <v>0</v>
      </c>
      <c r="G1172" s="2" t="n">
        <f aca="true">EP*VLOOKUP('thong tin khach hang'!$E$10,$X$2:$Z$5,3,0)*OFFSET($S1172,0,VLOOKUP('thong tin khach hang'!$E$10,$X$2:$Z$5,2,0))</f>
        <v>0</v>
      </c>
      <c r="H1172" s="2" t="n">
        <f aca="false">F1172*HLOOKUP(B1172,Assumption!$A$10:$G$12,2,1)+G1172*HLOOKUP(B1172,Assumption!$A$10:$G$12,3,1)</f>
        <v>0</v>
      </c>
      <c r="I1172" s="2" t="n">
        <f aca="false">F1172+G1172-H1172</f>
        <v>0</v>
      </c>
      <c r="J1172" s="32" t="n">
        <f aca="false">VLOOKUP(D1172,Assumption!$O$3:$Q$103,IF('thong tin khach hang'!$B$3="Nam",2,3),0)/12*P1172</f>
        <v>0</v>
      </c>
      <c r="K1172" s="2" t="n">
        <v>20000</v>
      </c>
      <c r="L1172" s="31" t="n">
        <f aca="false">ROUND($L$1*(E1172+I1172-J1172-K1172),0)</f>
        <v>805795745613</v>
      </c>
      <c r="M1172" s="31" t="n">
        <f aca="false">E1172+I1172-J1172-K1172+L1172</f>
        <v>143319949592496</v>
      </c>
      <c r="N1172" s="32" t="n">
        <f aca="false">HLOOKUP(ROUND(AVERAGE(M1160:M1171)/10^6,0),Assumption!$B$2:$E$3,2,1)*MAX((AVERAGE(M1160:M1171)-250*10^6),0)</f>
        <v>800110562776.592</v>
      </c>
      <c r="O1172" s="31" t="n">
        <f aca="false">M1172+N1172</f>
        <v>144120060155273</v>
      </c>
      <c r="P1172" s="31" t="n">
        <f aca="false">IF(A1172=1,SA,MAX(0,SA-M1171))</f>
        <v>0</v>
      </c>
      <c r="S1172" s="2" t="n">
        <v>0</v>
      </c>
      <c r="T1172" s="2" t="n">
        <v>0</v>
      </c>
      <c r="U1172" s="2" t="n">
        <v>0</v>
      </c>
      <c r="V1172" s="33" t="n">
        <v>1</v>
      </c>
    </row>
    <row r="1173" customFormat="false" ht="15.75" hidden="false" customHeight="true" outlineLevel="0" collapsed="false">
      <c r="A1173" s="2" t="n">
        <v>1171</v>
      </c>
      <c r="B1173" s="2" t="n">
        <v>98</v>
      </c>
      <c r="C1173" s="2" t="n">
        <f aca="false">A1173-(B1173-1)*12</f>
        <v>7</v>
      </c>
      <c r="D1173" s="2" t="n">
        <f aca="false">'thong tin khach hang'!$B$4+B1173-1</f>
        <v>99</v>
      </c>
      <c r="E1173" s="31" t="n">
        <f aca="false">IF(A1173=1,0,O1172)</f>
        <v>144120060155273</v>
      </c>
      <c r="F1173" s="2" t="n">
        <f aca="true">TP*VLOOKUP('thong tin khach hang'!$E$10,$X$2:$Z$5,3,0)*OFFSET($S1173,0,VLOOKUP('thong tin khach hang'!$E$10,$X$2:$Z$5,2,0))</f>
        <v>0</v>
      </c>
      <c r="G1173" s="2" t="n">
        <f aca="true">EP*VLOOKUP('thong tin khach hang'!$E$10,$X$2:$Z$5,3,0)*OFFSET($S1173,0,VLOOKUP('thong tin khach hang'!$E$10,$X$2:$Z$5,2,0))</f>
        <v>0</v>
      </c>
      <c r="H1173" s="2" t="n">
        <f aca="false">F1173*HLOOKUP(B1173,Assumption!$A$10:$G$12,2,1)+G1173*HLOOKUP(B1173,Assumption!$A$10:$G$12,3,1)</f>
        <v>0</v>
      </c>
      <c r="I1173" s="2" t="n">
        <f aca="false">F1173+G1173-H1173</f>
        <v>0</v>
      </c>
      <c r="J1173" s="32" t="n">
        <f aca="false">VLOOKUP(D1173,Assumption!$O$3:$Q$103,IF('thong tin khach hang'!$B$3="Nam",2,3),0)/12*P1173</f>
        <v>0</v>
      </c>
      <c r="K1173" s="2" t="n">
        <v>20000</v>
      </c>
      <c r="L1173" s="31" t="n">
        <f aca="false">ROUND($L$1*(E1173+I1173-J1173-K1173),0)</f>
        <v>814875773246</v>
      </c>
      <c r="M1173" s="31" t="n">
        <f aca="false">E1173+I1173-J1173-K1173+L1173</f>
        <v>144934935908519</v>
      </c>
      <c r="N1173" s="32" t="n">
        <f aca="false">HLOOKUP(ROUND(AVERAGE(M1161:M1172)/10^6,0),Assumption!$B$2:$E$3,2,1)*MAX((AVERAGE(M1161:M1172)-250*10^6),0)</f>
        <v>809126573214.692</v>
      </c>
      <c r="O1173" s="31" t="n">
        <f aca="false">M1173+N1173</f>
        <v>145744062481733</v>
      </c>
      <c r="P1173" s="31" t="n">
        <f aca="false">IF(A1173=1,SA,MAX(0,SA-M1172))</f>
        <v>0</v>
      </c>
      <c r="S1173" s="2" t="n">
        <v>0</v>
      </c>
      <c r="T1173" s="2" t="n">
        <v>1</v>
      </c>
      <c r="U1173" s="2" t="n">
        <v>1</v>
      </c>
      <c r="V1173" s="33" t="n">
        <v>1</v>
      </c>
    </row>
    <row r="1174" customFormat="false" ht="15.75" hidden="false" customHeight="true" outlineLevel="0" collapsed="false">
      <c r="A1174" s="2" t="n">
        <v>1172</v>
      </c>
      <c r="B1174" s="2" t="n">
        <v>98</v>
      </c>
      <c r="C1174" s="2" t="n">
        <f aca="false">A1174-(B1174-1)*12</f>
        <v>8</v>
      </c>
      <c r="D1174" s="2" t="n">
        <f aca="false">'thong tin khach hang'!$B$4+B1174-1</f>
        <v>99</v>
      </c>
      <c r="E1174" s="31" t="n">
        <f aca="false">IF(A1174=1,0,O1173)</f>
        <v>145744062481733</v>
      </c>
      <c r="F1174" s="2" t="n">
        <f aca="true">TP*VLOOKUP('thong tin khach hang'!$E$10,$X$2:$Z$5,3,0)*OFFSET($S1174,0,VLOOKUP('thong tin khach hang'!$E$10,$X$2:$Z$5,2,0))</f>
        <v>0</v>
      </c>
      <c r="G1174" s="2" t="n">
        <f aca="true">EP*VLOOKUP('thong tin khach hang'!$E$10,$X$2:$Z$5,3,0)*OFFSET($S1174,0,VLOOKUP('thong tin khach hang'!$E$10,$X$2:$Z$5,2,0))</f>
        <v>0</v>
      </c>
      <c r="H1174" s="2" t="n">
        <f aca="false">F1174*HLOOKUP(B1174,Assumption!$A$10:$G$12,2,1)+G1174*HLOOKUP(B1174,Assumption!$A$10:$G$12,3,1)</f>
        <v>0</v>
      </c>
      <c r="I1174" s="2" t="n">
        <f aca="false">F1174+G1174-H1174</f>
        <v>0</v>
      </c>
      <c r="J1174" s="32" t="n">
        <f aca="false">VLOOKUP(D1174,Assumption!$O$3:$Q$103,IF('thong tin khach hang'!$B$3="Nam",2,3),0)/12*P1174</f>
        <v>0</v>
      </c>
      <c r="K1174" s="2" t="n">
        <v>20000</v>
      </c>
      <c r="L1174" s="31" t="n">
        <f aca="false">ROUND($L$1*(E1174+I1174-J1174-K1174),0)</f>
        <v>824058118510</v>
      </c>
      <c r="M1174" s="31" t="n">
        <f aca="false">E1174+I1174-J1174-K1174+L1174</f>
        <v>146568120580243</v>
      </c>
      <c r="N1174" s="32" t="n">
        <f aca="false">HLOOKUP(ROUND(AVERAGE(M1162:M1173)/10^6,0),Assumption!$B$2:$E$3,2,1)*MAX((AVERAGE(M1162:M1173)-250*10^6),0)</f>
        <v>818244179756.684</v>
      </c>
      <c r="O1174" s="31" t="n">
        <f aca="false">M1174+N1174</f>
        <v>147386364760000</v>
      </c>
      <c r="P1174" s="31" t="n">
        <f aca="false">IF(A1174=1,SA,MAX(0,SA-M1173))</f>
        <v>0</v>
      </c>
      <c r="S1174" s="2" t="n">
        <v>0</v>
      </c>
      <c r="T1174" s="2" t="n">
        <v>0</v>
      </c>
      <c r="U1174" s="2" t="n">
        <v>0</v>
      </c>
      <c r="V1174" s="33" t="n">
        <v>1</v>
      </c>
    </row>
    <row r="1175" customFormat="false" ht="15.75" hidden="false" customHeight="true" outlineLevel="0" collapsed="false">
      <c r="A1175" s="2" t="n">
        <v>1173</v>
      </c>
      <c r="B1175" s="2" t="n">
        <v>98</v>
      </c>
      <c r="C1175" s="2" t="n">
        <f aca="false">A1175-(B1175-1)*12</f>
        <v>9</v>
      </c>
      <c r="D1175" s="2" t="n">
        <f aca="false">'thong tin khach hang'!$B$4+B1175-1</f>
        <v>99</v>
      </c>
      <c r="E1175" s="31" t="n">
        <f aca="false">IF(A1175=1,0,O1174)</f>
        <v>147386364760000</v>
      </c>
      <c r="F1175" s="2" t="n">
        <f aca="true">TP*VLOOKUP('thong tin khach hang'!$E$10,$X$2:$Z$5,3,0)*OFFSET($S1175,0,VLOOKUP('thong tin khach hang'!$E$10,$X$2:$Z$5,2,0))</f>
        <v>0</v>
      </c>
      <c r="G1175" s="2" t="n">
        <f aca="true">EP*VLOOKUP('thong tin khach hang'!$E$10,$X$2:$Z$5,3,0)*OFFSET($S1175,0,VLOOKUP('thong tin khach hang'!$E$10,$X$2:$Z$5,2,0))</f>
        <v>0</v>
      </c>
      <c r="H1175" s="2" t="n">
        <f aca="false">F1175*HLOOKUP(B1175,Assumption!$A$10:$G$12,2,1)+G1175*HLOOKUP(B1175,Assumption!$A$10:$G$12,3,1)</f>
        <v>0</v>
      </c>
      <c r="I1175" s="2" t="n">
        <f aca="false">F1175+G1175-H1175</f>
        <v>0</v>
      </c>
      <c r="J1175" s="32" t="n">
        <f aca="false">VLOOKUP(D1175,Assumption!$O$3:$Q$103,IF('thong tin khach hang'!$B$3="Nam",2,3),0)/12*P1175</f>
        <v>0</v>
      </c>
      <c r="K1175" s="2" t="n">
        <v>20000</v>
      </c>
      <c r="L1175" s="31" t="n">
        <f aca="false">ROUND($L$1*(E1175+I1175-J1175-K1175),0)</f>
        <v>833343934361</v>
      </c>
      <c r="M1175" s="31" t="n">
        <f aca="false">E1175+I1175-J1175-K1175+L1175</f>
        <v>148219708674361</v>
      </c>
      <c r="N1175" s="32" t="n">
        <f aca="false">HLOOKUP(ROUND(AVERAGE(M1163:M1174)/10^6,0),Assumption!$B$2:$E$3,2,1)*MAX((AVERAGE(M1163:M1174)-250*10^6),0)</f>
        <v>827464527229.14</v>
      </c>
      <c r="O1175" s="31" t="n">
        <f aca="false">M1175+N1175</f>
        <v>149047173201590</v>
      </c>
      <c r="P1175" s="31" t="n">
        <f aca="false">IF(A1175=1,SA,MAX(0,SA-M1174))</f>
        <v>0</v>
      </c>
      <c r="S1175" s="2" t="n">
        <v>0</v>
      </c>
      <c r="T1175" s="2" t="n">
        <v>0</v>
      </c>
      <c r="U1175" s="2" t="n">
        <v>0</v>
      </c>
      <c r="V1175" s="33" t="n">
        <v>1</v>
      </c>
    </row>
    <row r="1176" customFormat="false" ht="15.75" hidden="false" customHeight="true" outlineLevel="0" collapsed="false">
      <c r="A1176" s="2" t="n">
        <v>1174</v>
      </c>
      <c r="B1176" s="2" t="n">
        <v>98</v>
      </c>
      <c r="C1176" s="2" t="n">
        <f aca="false">A1176-(B1176-1)*12</f>
        <v>10</v>
      </c>
      <c r="D1176" s="2" t="n">
        <f aca="false">'thong tin khach hang'!$B$4+B1176-1</f>
        <v>99</v>
      </c>
      <c r="E1176" s="31" t="n">
        <f aca="false">IF(A1176=1,0,O1175)</f>
        <v>149047173201590</v>
      </c>
      <c r="F1176" s="2" t="n">
        <f aca="true">TP*VLOOKUP('thong tin khach hang'!$E$10,$X$2:$Z$5,3,0)*OFFSET($S1176,0,VLOOKUP('thong tin khach hang'!$E$10,$X$2:$Z$5,2,0))</f>
        <v>0</v>
      </c>
      <c r="G1176" s="2" t="n">
        <f aca="true">EP*VLOOKUP('thong tin khach hang'!$E$10,$X$2:$Z$5,3,0)*OFFSET($S1176,0,VLOOKUP('thong tin khach hang'!$E$10,$X$2:$Z$5,2,0))</f>
        <v>0</v>
      </c>
      <c r="H1176" s="2" t="n">
        <f aca="false">F1176*HLOOKUP(B1176,Assumption!$A$10:$G$12,2,1)+G1176*HLOOKUP(B1176,Assumption!$A$10:$G$12,3,1)</f>
        <v>0</v>
      </c>
      <c r="I1176" s="2" t="n">
        <f aca="false">F1176+G1176-H1176</f>
        <v>0</v>
      </c>
      <c r="J1176" s="32" t="n">
        <f aca="false">VLOOKUP(D1176,Assumption!$O$3:$Q$103,IF('thong tin khach hang'!$B$3="Nam",2,3),0)/12*P1176</f>
        <v>0</v>
      </c>
      <c r="K1176" s="2" t="n">
        <v>20000</v>
      </c>
      <c r="L1176" s="31" t="n">
        <f aca="false">ROUND($L$1*(E1176+I1176-J1176-K1176),0)</f>
        <v>842734386750</v>
      </c>
      <c r="M1176" s="31" t="n">
        <f aca="false">E1176+I1176-J1176-K1176+L1176</f>
        <v>149889907568340</v>
      </c>
      <c r="N1176" s="32" t="n">
        <f aca="false">HLOOKUP(ROUND(AVERAGE(M1164:M1175)/10^6,0),Assumption!$B$2:$E$3,2,1)*MAX((AVERAGE(M1164:M1175)-250*10^6),0)</f>
        <v>836788773359.007</v>
      </c>
      <c r="O1176" s="31" t="n">
        <f aca="false">M1176+N1176</f>
        <v>150726696341699</v>
      </c>
      <c r="P1176" s="31" t="n">
        <f aca="false">IF(A1176=1,SA,MAX(0,SA-M1175))</f>
        <v>0</v>
      </c>
      <c r="S1176" s="2" t="n">
        <v>0</v>
      </c>
      <c r="T1176" s="2" t="n">
        <v>0</v>
      </c>
      <c r="U1176" s="2" t="n">
        <v>1</v>
      </c>
      <c r="V1176" s="33" t="n">
        <v>1</v>
      </c>
    </row>
    <row r="1177" customFormat="false" ht="15.75" hidden="false" customHeight="true" outlineLevel="0" collapsed="false">
      <c r="A1177" s="2" t="n">
        <v>1175</v>
      </c>
      <c r="B1177" s="2" t="n">
        <v>98</v>
      </c>
      <c r="C1177" s="2" t="n">
        <f aca="false">A1177-(B1177-1)*12</f>
        <v>11</v>
      </c>
      <c r="D1177" s="2" t="n">
        <f aca="false">'thong tin khach hang'!$B$4+B1177-1</f>
        <v>99</v>
      </c>
      <c r="E1177" s="31" t="n">
        <f aca="false">IF(A1177=1,0,O1176)</f>
        <v>150726696341699</v>
      </c>
      <c r="F1177" s="2" t="n">
        <f aca="true">TP*VLOOKUP('thong tin khach hang'!$E$10,$X$2:$Z$5,3,0)*OFFSET($S1177,0,VLOOKUP('thong tin khach hang'!$E$10,$X$2:$Z$5,2,0))</f>
        <v>0</v>
      </c>
      <c r="G1177" s="2" t="n">
        <f aca="true">EP*VLOOKUP('thong tin khach hang'!$E$10,$X$2:$Z$5,3,0)*OFFSET($S1177,0,VLOOKUP('thong tin khach hang'!$E$10,$X$2:$Z$5,2,0))</f>
        <v>0</v>
      </c>
      <c r="H1177" s="2" t="n">
        <f aca="false">F1177*HLOOKUP(B1177,Assumption!$A$10:$G$12,2,1)+G1177*HLOOKUP(B1177,Assumption!$A$10:$G$12,3,1)</f>
        <v>0</v>
      </c>
      <c r="I1177" s="2" t="n">
        <f aca="false">F1177+G1177-H1177</f>
        <v>0</v>
      </c>
      <c r="J1177" s="32" t="n">
        <f aca="false">VLOOKUP(D1177,Assumption!$O$3:$Q$103,IF('thong tin khach hang'!$B$3="Nam",2,3),0)/12*P1177</f>
        <v>0</v>
      </c>
      <c r="K1177" s="2" t="n">
        <v>20000</v>
      </c>
      <c r="L1177" s="31" t="n">
        <f aca="false">ROUND($L$1*(E1177+I1177-J1177-K1177),0)</f>
        <v>852230654766</v>
      </c>
      <c r="M1177" s="31" t="n">
        <f aca="false">E1177+I1177-J1177-K1177+L1177</f>
        <v>151578926976465</v>
      </c>
      <c r="N1177" s="32" t="n">
        <f aca="false">HLOOKUP(ROUND(AVERAGE(M1165:M1176)/10^6,0),Assumption!$B$2:$E$3,2,1)*MAX((AVERAGE(M1165:M1176)-250*10^6),0)</f>
        <v>846218088918.976</v>
      </c>
      <c r="O1177" s="31" t="n">
        <f aca="false">M1177+N1177</f>
        <v>152425145065384</v>
      </c>
      <c r="P1177" s="31" t="n">
        <f aca="false">IF(A1177=1,SA,MAX(0,SA-M1176))</f>
        <v>0</v>
      </c>
      <c r="S1177" s="2" t="n">
        <v>0</v>
      </c>
      <c r="T1177" s="2" t="n">
        <v>0</v>
      </c>
      <c r="U1177" s="2" t="n">
        <v>0</v>
      </c>
      <c r="V1177" s="33" t="n">
        <v>1</v>
      </c>
    </row>
    <row r="1178" customFormat="false" ht="15.75" hidden="false" customHeight="true" outlineLevel="0" collapsed="false">
      <c r="A1178" s="2" t="n">
        <v>1176</v>
      </c>
      <c r="B1178" s="2" t="n">
        <v>98</v>
      </c>
      <c r="C1178" s="2" t="n">
        <f aca="false">A1178-(B1178-1)*12</f>
        <v>12</v>
      </c>
      <c r="D1178" s="2" t="n">
        <f aca="false">'thong tin khach hang'!$B$4+B1178-1</f>
        <v>99</v>
      </c>
      <c r="E1178" s="31" t="n">
        <f aca="false">IF(A1178=1,0,O1177)</f>
        <v>152425145065384</v>
      </c>
      <c r="F1178" s="2" t="n">
        <f aca="true">TP*VLOOKUP('thong tin khach hang'!$E$10,$X$2:$Z$5,3,0)*OFFSET($S1178,0,VLOOKUP('thong tin khach hang'!$E$10,$X$2:$Z$5,2,0))</f>
        <v>0</v>
      </c>
      <c r="G1178" s="2" t="n">
        <f aca="true">EP*VLOOKUP('thong tin khach hang'!$E$10,$X$2:$Z$5,3,0)*OFFSET($S1178,0,VLOOKUP('thong tin khach hang'!$E$10,$X$2:$Z$5,2,0))</f>
        <v>0</v>
      </c>
      <c r="H1178" s="2" t="n">
        <f aca="false">F1178*HLOOKUP(B1178,Assumption!$A$10:$G$12,2,1)+G1178*HLOOKUP(B1178,Assumption!$A$10:$G$12,3,1)</f>
        <v>0</v>
      </c>
      <c r="I1178" s="2" t="n">
        <f aca="false">F1178+G1178-H1178</f>
        <v>0</v>
      </c>
      <c r="J1178" s="32" t="n">
        <f aca="false">VLOOKUP(D1178,Assumption!$O$3:$Q$103,IF('thong tin khach hang'!$B$3="Nam",2,3),0)/12*P1178</f>
        <v>0</v>
      </c>
      <c r="K1178" s="2" t="n">
        <v>20000</v>
      </c>
      <c r="L1178" s="31" t="n">
        <f aca="false">ROUND($L$1*(E1178+I1178-J1178-K1178),0)</f>
        <v>861833930783</v>
      </c>
      <c r="M1178" s="31" t="n">
        <f aca="false">E1178+I1178-J1178-K1178+L1178</f>
        <v>153286978976167</v>
      </c>
      <c r="N1178" s="32" t="n">
        <f aca="false">HLOOKUP(ROUND(AVERAGE(M1166:M1177)/10^6,0),Assumption!$B$2:$E$3,2,1)*MAX((AVERAGE(M1166:M1177)-250*10^6),0)</f>
        <v>855753657874.483</v>
      </c>
      <c r="O1178" s="31" t="n">
        <f aca="false">M1178+N1178</f>
        <v>154142732634042</v>
      </c>
      <c r="P1178" s="31" t="n">
        <f aca="false">IF(A1178=1,SA,MAX(0,SA-M1177))</f>
        <v>0</v>
      </c>
      <c r="S1178" s="2" t="n">
        <v>0</v>
      </c>
      <c r="T1178" s="2" t="n">
        <v>0</v>
      </c>
      <c r="U1178" s="2" t="n">
        <v>0</v>
      </c>
      <c r="V1178" s="33" t="n">
        <v>1</v>
      </c>
    </row>
    <row r="1179" customFormat="false" ht="15.75" hidden="false" customHeight="true" outlineLevel="0" collapsed="false">
      <c r="A1179" s="2" t="n">
        <v>1177</v>
      </c>
      <c r="B1179" s="2" t="n">
        <v>99</v>
      </c>
      <c r="C1179" s="2" t="n">
        <f aca="false">A1179-(B1179-1)*12</f>
        <v>1</v>
      </c>
      <c r="D1179" s="2" t="n">
        <f aca="false">'thong tin khach hang'!$B$4+B1179-1</f>
        <v>100</v>
      </c>
      <c r="E1179" s="31" t="n">
        <f aca="false">IF(A1179=1,0,O1178)</f>
        <v>154142732634042</v>
      </c>
      <c r="F1179" s="2" t="n">
        <f aca="true">TP*VLOOKUP('thong tin khach hang'!$E$10,$X$2:$Z$5,3,0)*OFFSET($S1179,0,VLOOKUP('thong tin khach hang'!$E$10,$X$2:$Z$5,2,0))</f>
        <v>30000000</v>
      </c>
      <c r="G1179" s="2" t="n">
        <f aca="true">EP*VLOOKUP('thong tin khach hang'!$E$10,$X$2:$Z$5,3,0)*OFFSET($S1179,0,VLOOKUP('thong tin khach hang'!$E$10,$X$2:$Z$5,2,0))</f>
        <v>30000000</v>
      </c>
      <c r="H1179" s="2" t="n">
        <f aca="false">F1179*HLOOKUP(B1179,Assumption!$A$10:$G$12,2,1)+G1179*HLOOKUP(B1179,Assumption!$A$10:$G$12,3,1)</f>
        <v>1500000</v>
      </c>
      <c r="I1179" s="2" t="n">
        <f aca="false">F1179+G1179-H1179</f>
        <v>58500000</v>
      </c>
      <c r="J1179" s="32" t="n">
        <f aca="false">VLOOKUP(D1179,Assumption!$O$3:$Q$103,IF('thong tin khach hang'!$B$3="Nam",2,3),0)/12*P1179</f>
        <v>0</v>
      </c>
      <c r="K1179" s="2" t="n">
        <v>20000</v>
      </c>
      <c r="L1179" s="31" t="n">
        <f aca="false">ROUND($L$1*(E1179+I1179-J1179-K1179),0)</f>
        <v>871545751379</v>
      </c>
      <c r="M1179" s="31" t="n">
        <f aca="false">E1179+I1179-J1179-K1179+L1179</f>
        <v>155014336865421</v>
      </c>
      <c r="N1179" s="32" t="n">
        <f aca="false">HLOOKUP(ROUND(AVERAGE(M1167:M1178)/10^6,0),Assumption!$B$2:$E$3,2,1)*MAX((AVERAGE(M1167:M1178)-250*10^6),0)</f>
        <v>865396677532.373</v>
      </c>
      <c r="O1179" s="31" t="n">
        <f aca="false">M1179+N1179</f>
        <v>155879733542953</v>
      </c>
      <c r="P1179" s="31" t="n">
        <f aca="false">IF(A1179=1,SA,MAX(0,SA-M1178))</f>
        <v>0</v>
      </c>
      <c r="S1179" s="2" t="n">
        <v>1</v>
      </c>
      <c r="T1179" s="2" t="n">
        <v>1</v>
      </c>
      <c r="U1179" s="2" t="n">
        <v>1</v>
      </c>
      <c r="V1179" s="33" t="n">
        <v>1</v>
      </c>
    </row>
    <row r="1180" customFormat="false" ht="15.75" hidden="false" customHeight="true" outlineLevel="0" collapsed="false">
      <c r="A1180" s="2" t="n">
        <v>1178</v>
      </c>
      <c r="B1180" s="2" t="n">
        <v>99</v>
      </c>
      <c r="C1180" s="2" t="n">
        <f aca="false">A1180-(B1180-1)*12</f>
        <v>2</v>
      </c>
      <c r="D1180" s="2" t="n">
        <f aca="false">'thong tin khach hang'!$B$4+B1180-1</f>
        <v>100</v>
      </c>
      <c r="E1180" s="31" t="n">
        <f aca="false">IF(A1180=1,0,O1179)</f>
        <v>155879733542953</v>
      </c>
      <c r="F1180" s="2" t="n">
        <f aca="true">TP*VLOOKUP('thong tin khach hang'!$E$10,$X$2:$Z$5,3,0)*OFFSET($S1180,0,VLOOKUP('thong tin khach hang'!$E$10,$X$2:$Z$5,2,0))</f>
        <v>0</v>
      </c>
      <c r="G1180" s="2" t="n">
        <f aca="true">EP*VLOOKUP('thong tin khach hang'!$E$10,$X$2:$Z$5,3,0)*OFFSET($S1180,0,VLOOKUP('thong tin khach hang'!$E$10,$X$2:$Z$5,2,0))</f>
        <v>0</v>
      </c>
      <c r="H1180" s="2" t="n">
        <f aca="false">F1180*HLOOKUP(B1180,Assumption!$A$10:$G$12,2,1)+G1180*HLOOKUP(B1180,Assumption!$A$10:$G$12,3,1)</f>
        <v>0</v>
      </c>
      <c r="I1180" s="2" t="n">
        <f aca="false">F1180+G1180-H1180</f>
        <v>0</v>
      </c>
      <c r="J1180" s="32" t="n">
        <f aca="false">VLOOKUP(D1180,Assumption!$O$3:$Q$103,IF('thong tin khach hang'!$B$3="Nam",2,3),0)/12*P1180</f>
        <v>0</v>
      </c>
      <c r="K1180" s="2" t="n">
        <v>20000</v>
      </c>
      <c r="L1180" s="31" t="n">
        <f aca="false">ROUND($L$1*(E1180+I1180-J1180-K1180),0)</f>
        <v>881366676289</v>
      </c>
      <c r="M1180" s="31" t="n">
        <f aca="false">E1180+I1180-J1180-K1180+L1180</f>
        <v>156761100199242</v>
      </c>
      <c r="N1180" s="32" t="n">
        <f aca="false">HLOOKUP(ROUND(AVERAGE(M1168:M1179)/10^6,0),Assumption!$B$2:$E$3,2,1)*MAX((AVERAGE(M1168:M1179)-250*10^6),0)</f>
        <v>875148358691.236</v>
      </c>
      <c r="O1180" s="31" t="n">
        <f aca="false">M1180+N1180</f>
        <v>157636248557933</v>
      </c>
      <c r="P1180" s="31" t="n">
        <f aca="false">IF(A1180=1,SA,MAX(0,SA-M1179))</f>
        <v>0</v>
      </c>
      <c r="S1180" s="2" t="n">
        <v>0</v>
      </c>
      <c r="T1180" s="2" t="n">
        <v>0</v>
      </c>
      <c r="U1180" s="2" t="n">
        <v>0</v>
      </c>
      <c r="V1180" s="33" t="n">
        <v>1</v>
      </c>
    </row>
    <row r="1181" customFormat="false" ht="15.75" hidden="false" customHeight="true" outlineLevel="0" collapsed="false">
      <c r="A1181" s="2" t="n">
        <v>1179</v>
      </c>
      <c r="B1181" s="2" t="n">
        <v>99</v>
      </c>
      <c r="C1181" s="2" t="n">
        <f aca="false">A1181-(B1181-1)*12</f>
        <v>3</v>
      </c>
      <c r="D1181" s="2" t="n">
        <f aca="false">'thong tin khach hang'!$B$4+B1181-1</f>
        <v>100</v>
      </c>
      <c r="E1181" s="31" t="n">
        <f aca="false">IF(A1181=1,0,O1180)</f>
        <v>157636248557933</v>
      </c>
      <c r="F1181" s="2" t="n">
        <f aca="true">TP*VLOOKUP('thong tin khach hang'!$E$10,$X$2:$Z$5,3,0)*OFFSET($S1181,0,VLOOKUP('thong tin khach hang'!$E$10,$X$2:$Z$5,2,0))</f>
        <v>0</v>
      </c>
      <c r="G1181" s="2" t="n">
        <f aca="true">EP*VLOOKUP('thong tin khach hang'!$E$10,$X$2:$Z$5,3,0)*OFFSET($S1181,0,VLOOKUP('thong tin khach hang'!$E$10,$X$2:$Z$5,2,0))</f>
        <v>0</v>
      </c>
      <c r="H1181" s="2" t="n">
        <f aca="false">F1181*HLOOKUP(B1181,Assumption!$A$10:$G$12,2,1)+G1181*HLOOKUP(B1181,Assumption!$A$10:$G$12,3,1)</f>
        <v>0</v>
      </c>
      <c r="I1181" s="2" t="n">
        <f aca="false">F1181+G1181-H1181</f>
        <v>0</v>
      </c>
      <c r="J1181" s="32" t="n">
        <f aca="false">VLOOKUP(D1181,Assumption!$O$3:$Q$103,IF('thong tin khach hang'!$B$3="Nam",2,3),0)/12*P1181</f>
        <v>0</v>
      </c>
      <c r="K1181" s="2" t="n">
        <v>20000</v>
      </c>
      <c r="L1181" s="31" t="n">
        <f aca="false">ROUND($L$1*(E1181+I1181-J1181-K1181),0)</f>
        <v>891298267559</v>
      </c>
      <c r="M1181" s="31" t="n">
        <f aca="false">E1181+I1181-J1181-K1181+L1181</f>
        <v>158527546805492</v>
      </c>
      <c r="N1181" s="32" t="n">
        <f aca="false">HLOOKUP(ROUND(AVERAGE(M1169:M1180)/10^6,0),Assumption!$B$2:$E$3,2,1)*MAX((AVERAGE(M1169:M1180)-250*10^6),0)</f>
        <v>885009925793.437</v>
      </c>
      <c r="O1181" s="31" t="n">
        <f aca="false">M1181+N1181</f>
        <v>159412556731286</v>
      </c>
      <c r="P1181" s="31" t="n">
        <f aca="false">IF(A1181=1,SA,MAX(0,SA-M1180))</f>
        <v>0</v>
      </c>
      <c r="S1181" s="2" t="n">
        <v>0</v>
      </c>
      <c r="T1181" s="2" t="n">
        <v>0</v>
      </c>
      <c r="U1181" s="2" t="n">
        <v>0</v>
      </c>
      <c r="V1181" s="33" t="n">
        <v>1</v>
      </c>
    </row>
    <row r="1182" customFormat="false" ht="15.75" hidden="false" customHeight="true" outlineLevel="0" collapsed="false">
      <c r="A1182" s="2" t="n">
        <v>1180</v>
      </c>
      <c r="B1182" s="2" t="n">
        <v>99</v>
      </c>
      <c r="C1182" s="2" t="n">
        <f aca="false">A1182-(B1182-1)*12</f>
        <v>4</v>
      </c>
      <c r="D1182" s="2" t="n">
        <f aca="false">'thong tin khach hang'!$B$4+B1182-1</f>
        <v>100</v>
      </c>
      <c r="E1182" s="31" t="n">
        <f aca="false">IF(A1182=1,0,O1181)</f>
        <v>159412556731286</v>
      </c>
      <c r="F1182" s="2" t="n">
        <f aca="true">TP*VLOOKUP('thong tin khach hang'!$E$10,$X$2:$Z$5,3,0)*OFFSET($S1182,0,VLOOKUP('thong tin khach hang'!$E$10,$X$2:$Z$5,2,0))</f>
        <v>0</v>
      </c>
      <c r="G1182" s="2" t="n">
        <f aca="true">EP*VLOOKUP('thong tin khach hang'!$E$10,$X$2:$Z$5,3,0)*OFFSET($S1182,0,VLOOKUP('thong tin khach hang'!$E$10,$X$2:$Z$5,2,0))</f>
        <v>0</v>
      </c>
      <c r="H1182" s="2" t="n">
        <f aca="false">F1182*HLOOKUP(B1182,Assumption!$A$10:$G$12,2,1)+G1182*HLOOKUP(B1182,Assumption!$A$10:$G$12,3,1)</f>
        <v>0</v>
      </c>
      <c r="I1182" s="2" t="n">
        <f aca="false">F1182+G1182-H1182</f>
        <v>0</v>
      </c>
      <c r="J1182" s="32" t="n">
        <f aca="false">VLOOKUP(D1182,Assumption!$O$3:$Q$103,IF('thong tin khach hang'!$B$3="Nam",2,3),0)/12*P1182</f>
        <v>0</v>
      </c>
      <c r="K1182" s="2" t="n">
        <v>20000</v>
      </c>
      <c r="L1182" s="31" t="n">
        <f aca="false">ROUND($L$1*(E1182+I1182-J1182-K1182),0)</f>
        <v>901341772224</v>
      </c>
      <c r="M1182" s="31" t="n">
        <f aca="false">E1182+I1182-J1182-K1182+L1182</f>
        <v>160313898483510</v>
      </c>
      <c r="N1182" s="32" t="n">
        <f aca="false">HLOOKUP(ROUND(AVERAGE(M1170:M1181)/10^6,0),Assumption!$B$2:$E$3,2,1)*MAX((AVERAGE(M1170:M1181)-250*10^6),0)</f>
        <v>894982617078.86</v>
      </c>
      <c r="O1182" s="31" t="n">
        <f aca="false">M1182+N1182</f>
        <v>161208881100588</v>
      </c>
      <c r="P1182" s="31" t="n">
        <f aca="false">IF(A1182=1,SA,MAX(0,SA-M1181))</f>
        <v>0</v>
      </c>
      <c r="S1182" s="2" t="n">
        <v>0</v>
      </c>
      <c r="T1182" s="2" t="n">
        <v>0</v>
      </c>
      <c r="U1182" s="2" t="n">
        <v>1</v>
      </c>
      <c r="V1182" s="33" t="n">
        <v>1</v>
      </c>
    </row>
    <row r="1183" customFormat="false" ht="15.75" hidden="false" customHeight="true" outlineLevel="0" collapsed="false">
      <c r="A1183" s="2" t="n">
        <v>1181</v>
      </c>
      <c r="B1183" s="2" t="n">
        <v>99</v>
      </c>
      <c r="C1183" s="2" t="n">
        <f aca="false">A1183-(B1183-1)*12</f>
        <v>5</v>
      </c>
      <c r="D1183" s="2" t="n">
        <f aca="false">'thong tin khach hang'!$B$4+B1183-1</f>
        <v>100</v>
      </c>
      <c r="E1183" s="31" t="n">
        <f aca="false">IF(A1183=1,0,O1182)</f>
        <v>161208881100588</v>
      </c>
      <c r="F1183" s="2" t="n">
        <f aca="true">TP*VLOOKUP('thong tin khach hang'!$E$10,$X$2:$Z$5,3,0)*OFFSET($S1183,0,VLOOKUP('thong tin khach hang'!$E$10,$X$2:$Z$5,2,0))</f>
        <v>0</v>
      </c>
      <c r="G1183" s="2" t="n">
        <f aca="true">EP*VLOOKUP('thong tin khach hang'!$E$10,$X$2:$Z$5,3,0)*OFFSET($S1183,0,VLOOKUP('thong tin khach hang'!$E$10,$X$2:$Z$5,2,0))</f>
        <v>0</v>
      </c>
      <c r="H1183" s="2" t="n">
        <f aca="false">F1183*HLOOKUP(B1183,Assumption!$A$10:$G$12,2,1)+G1183*HLOOKUP(B1183,Assumption!$A$10:$G$12,3,1)</f>
        <v>0</v>
      </c>
      <c r="I1183" s="2" t="n">
        <f aca="false">F1183+G1183-H1183</f>
        <v>0</v>
      </c>
      <c r="J1183" s="32" t="n">
        <f aca="false">VLOOKUP(D1183,Assumption!$O$3:$Q$103,IF('thong tin khach hang'!$B$3="Nam",2,3),0)/12*P1183</f>
        <v>0</v>
      </c>
      <c r="K1183" s="2" t="n">
        <v>20000</v>
      </c>
      <c r="L1183" s="31" t="n">
        <f aca="false">ROUND($L$1*(E1183+I1183-J1183-K1183),0)</f>
        <v>911498451371</v>
      </c>
      <c r="M1183" s="31" t="n">
        <f aca="false">E1183+I1183-J1183-K1183+L1183</f>
        <v>162120379531959</v>
      </c>
      <c r="N1183" s="32" t="n">
        <f aca="false">HLOOKUP(ROUND(AVERAGE(M1171:M1182)/10^6,0),Assumption!$B$2:$E$3,2,1)*MAX((AVERAGE(M1171:M1182)-250*10^6),0)</f>
        <v>905067684740.383</v>
      </c>
      <c r="O1183" s="31" t="n">
        <f aca="false">M1183+N1183</f>
        <v>163025447216700</v>
      </c>
      <c r="P1183" s="31" t="n">
        <f aca="false">IF(A1183=1,SA,MAX(0,SA-M1182))</f>
        <v>0</v>
      </c>
      <c r="S1183" s="2" t="n">
        <v>0</v>
      </c>
      <c r="T1183" s="2" t="n">
        <v>0</v>
      </c>
      <c r="U1183" s="2" t="n">
        <v>0</v>
      </c>
      <c r="V1183" s="33" t="n">
        <v>1</v>
      </c>
    </row>
    <row r="1184" customFormat="false" ht="15.75" hidden="false" customHeight="true" outlineLevel="0" collapsed="false">
      <c r="A1184" s="2" t="n">
        <v>1182</v>
      </c>
      <c r="B1184" s="2" t="n">
        <v>99</v>
      </c>
      <c r="C1184" s="2" t="n">
        <f aca="false">A1184-(B1184-1)*12</f>
        <v>6</v>
      </c>
      <c r="D1184" s="2" t="n">
        <f aca="false">'thong tin khach hang'!$B$4+B1184-1</f>
        <v>100</v>
      </c>
      <c r="E1184" s="31" t="n">
        <f aca="false">IF(A1184=1,0,O1183)</f>
        <v>163025447216700</v>
      </c>
      <c r="F1184" s="2" t="n">
        <f aca="true">TP*VLOOKUP('thong tin khach hang'!$E$10,$X$2:$Z$5,3,0)*OFFSET($S1184,0,VLOOKUP('thong tin khach hang'!$E$10,$X$2:$Z$5,2,0))</f>
        <v>0</v>
      </c>
      <c r="G1184" s="2" t="n">
        <f aca="true">EP*VLOOKUP('thong tin khach hang'!$E$10,$X$2:$Z$5,3,0)*OFFSET($S1184,0,VLOOKUP('thong tin khach hang'!$E$10,$X$2:$Z$5,2,0))</f>
        <v>0</v>
      </c>
      <c r="H1184" s="2" t="n">
        <f aca="false">F1184*HLOOKUP(B1184,Assumption!$A$10:$G$12,2,1)+G1184*HLOOKUP(B1184,Assumption!$A$10:$G$12,3,1)</f>
        <v>0</v>
      </c>
      <c r="I1184" s="2" t="n">
        <f aca="false">F1184+G1184-H1184</f>
        <v>0</v>
      </c>
      <c r="J1184" s="32" t="n">
        <f aca="false">VLOOKUP(D1184,Assumption!$O$3:$Q$103,IF('thong tin khach hang'!$B$3="Nam",2,3),0)/12*P1184</f>
        <v>0</v>
      </c>
      <c r="K1184" s="2" t="n">
        <v>20000</v>
      </c>
      <c r="L1184" s="31" t="n">
        <f aca="false">ROUND($L$1*(E1184+I1184-J1184-K1184),0)</f>
        <v>921769580297</v>
      </c>
      <c r="M1184" s="31" t="n">
        <f aca="false">E1184+I1184-J1184-K1184+L1184</f>
        <v>163947216776997</v>
      </c>
      <c r="N1184" s="32" t="n">
        <f aca="false">HLOOKUP(ROUND(AVERAGE(M1172:M1183)/10^6,0),Assumption!$B$2:$E$3,2,1)*MAX((AVERAGE(M1172:M1183)-250*10^6),0)</f>
        <v>915266395081.108</v>
      </c>
      <c r="O1184" s="31" t="n">
        <f aca="false">M1184+N1184</f>
        <v>164862483172078</v>
      </c>
      <c r="P1184" s="31" t="n">
        <f aca="false">IF(A1184=1,SA,MAX(0,SA-M1183))</f>
        <v>0</v>
      </c>
      <c r="S1184" s="2" t="n">
        <v>0</v>
      </c>
      <c r="T1184" s="2" t="n">
        <v>0</v>
      </c>
      <c r="U1184" s="2" t="n">
        <v>0</v>
      </c>
      <c r="V1184" s="33" t="n">
        <v>1</v>
      </c>
    </row>
    <row r="1185" customFormat="false" ht="15.75" hidden="false" customHeight="true" outlineLevel="0" collapsed="false">
      <c r="A1185" s="2" t="n">
        <v>1183</v>
      </c>
      <c r="B1185" s="2" t="n">
        <v>99</v>
      </c>
      <c r="C1185" s="2" t="n">
        <f aca="false">A1185-(B1185-1)*12</f>
        <v>7</v>
      </c>
      <c r="D1185" s="2" t="n">
        <f aca="false">'thong tin khach hang'!$B$4+B1185-1</f>
        <v>100</v>
      </c>
      <c r="E1185" s="31" t="n">
        <f aca="false">IF(A1185=1,0,O1184)</f>
        <v>164862483172078</v>
      </c>
      <c r="F1185" s="2" t="n">
        <f aca="true">TP*VLOOKUP('thong tin khach hang'!$E$10,$X$2:$Z$5,3,0)*OFFSET($S1185,0,VLOOKUP('thong tin khach hang'!$E$10,$X$2:$Z$5,2,0))</f>
        <v>0</v>
      </c>
      <c r="G1185" s="2" t="n">
        <f aca="true">EP*VLOOKUP('thong tin khach hang'!$E$10,$X$2:$Z$5,3,0)*OFFSET($S1185,0,VLOOKUP('thong tin khach hang'!$E$10,$X$2:$Z$5,2,0))</f>
        <v>0</v>
      </c>
      <c r="H1185" s="2" t="n">
        <f aca="false">F1185*HLOOKUP(B1185,Assumption!$A$10:$G$12,2,1)+G1185*HLOOKUP(B1185,Assumption!$A$10:$G$12,3,1)</f>
        <v>0</v>
      </c>
      <c r="I1185" s="2" t="n">
        <f aca="false">F1185+G1185-H1185</f>
        <v>0</v>
      </c>
      <c r="J1185" s="32" t="n">
        <f aca="false">VLOOKUP(D1185,Assumption!$O$3:$Q$103,IF('thong tin khach hang'!$B$3="Nam",2,3),0)/12*P1185</f>
        <v>0</v>
      </c>
      <c r="K1185" s="2" t="n">
        <v>20000</v>
      </c>
      <c r="L1185" s="31" t="n">
        <f aca="false">ROUND($L$1*(E1185+I1185-J1185-K1185),0)</f>
        <v>932156448671</v>
      </c>
      <c r="M1185" s="31" t="n">
        <f aca="false">E1185+I1185-J1185-K1185+L1185</f>
        <v>165794639600749</v>
      </c>
      <c r="N1185" s="32" t="n">
        <f aca="false">HLOOKUP(ROUND(AVERAGE(M1173:M1184)/10^6,0),Assumption!$B$2:$E$3,2,1)*MAX((AVERAGE(M1173:M1184)-250*10^6),0)</f>
        <v>925580028673.358</v>
      </c>
      <c r="O1185" s="31" t="n">
        <f aca="false">M1185+N1185</f>
        <v>166720219629422</v>
      </c>
      <c r="P1185" s="31" t="n">
        <f aca="false">IF(A1185=1,SA,MAX(0,SA-M1184))</f>
        <v>0</v>
      </c>
      <c r="S1185" s="2" t="n">
        <v>0</v>
      </c>
      <c r="T1185" s="2" t="n">
        <v>1</v>
      </c>
      <c r="U1185" s="2" t="n">
        <v>1</v>
      </c>
      <c r="V1185" s="33" t="n">
        <v>1</v>
      </c>
    </row>
    <row r="1186" customFormat="false" ht="15.75" hidden="false" customHeight="true" outlineLevel="0" collapsed="false">
      <c r="A1186" s="2" t="n">
        <v>1184</v>
      </c>
      <c r="B1186" s="2" t="n">
        <v>99</v>
      </c>
      <c r="C1186" s="2" t="n">
        <f aca="false">A1186-(B1186-1)*12</f>
        <v>8</v>
      </c>
      <c r="D1186" s="2" t="n">
        <f aca="false">'thong tin khach hang'!$B$4+B1186-1</f>
        <v>100</v>
      </c>
      <c r="E1186" s="31" t="n">
        <f aca="false">IF(A1186=1,0,O1185)</f>
        <v>166720219629422</v>
      </c>
      <c r="F1186" s="2" t="n">
        <f aca="true">TP*VLOOKUP('thong tin khach hang'!$E$10,$X$2:$Z$5,3,0)*OFFSET($S1186,0,VLOOKUP('thong tin khach hang'!$E$10,$X$2:$Z$5,2,0))</f>
        <v>0</v>
      </c>
      <c r="G1186" s="2" t="n">
        <f aca="true">EP*VLOOKUP('thong tin khach hang'!$E$10,$X$2:$Z$5,3,0)*OFFSET($S1186,0,VLOOKUP('thong tin khach hang'!$E$10,$X$2:$Z$5,2,0))</f>
        <v>0</v>
      </c>
      <c r="H1186" s="2" t="n">
        <f aca="false">F1186*HLOOKUP(B1186,Assumption!$A$10:$G$12,2,1)+G1186*HLOOKUP(B1186,Assumption!$A$10:$G$12,3,1)</f>
        <v>0</v>
      </c>
      <c r="I1186" s="2" t="n">
        <f aca="false">F1186+G1186-H1186</f>
        <v>0</v>
      </c>
      <c r="J1186" s="32" t="n">
        <f aca="false">VLOOKUP(D1186,Assumption!$O$3:$Q$103,IF('thong tin khach hang'!$B$3="Nam",2,3),0)/12*P1186</f>
        <v>0</v>
      </c>
      <c r="K1186" s="2" t="n">
        <v>20000</v>
      </c>
      <c r="L1186" s="31" t="n">
        <f aca="false">ROUND($L$1*(E1186+I1186-J1186-K1186),0)</f>
        <v>942660360692</v>
      </c>
      <c r="M1186" s="31" t="n">
        <f aca="false">E1186+I1186-J1186-K1186+L1186</f>
        <v>167662879970114</v>
      </c>
      <c r="N1186" s="32" t="n">
        <f aca="false">HLOOKUP(ROUND(AVERAGE(M1174:M1185)/10^6,0),Assumption!$B$2:$E$3,2,1)*MAX((AVERAGE(M1174:M1185)-250*10^6),0)</f>
        <v>936009880519.473</v>
      </c>
      <c r="O1186" s="31" t="n">
        <f aca="false">M1186+N1186</f>
        <v>168598889850634</v>
      </c>
      <c r="P1186" s="31" t="n">
        <f aca="false">IF(A1186=1,SA,MAX(0,SA-M1185))</f>
        <v>0</v>
      </c>
      <c r="S1186" s="2" t="n">
        <v>0</v>
      </c>
      <c r="T1186" s="2" t="n">
        <v>0</v>
      </c>
      <c r="U1186" s="2" t="n">
        <v>0</v>
      </c>
      <c r="V1186" s="33" t="n">
        <v>1</v>
      </c>
    </row>
    <row r="1187" customFormat="false" ht="15.75" hidden="false" customHeight="true" outlineLevel="0" collapsed="false">
      <c r="A1187" s="2" t="n">
        <v>1185</v>
      </c>
      <c r="B1187" s="2" t="n">
        <v>99</v>
      </c>
      <c r="C1187" s="2" t="n">
        <f aca="false">A1187-(B1187-1)*12</f>
        <v>9</v>
      </c>
      <c r="D1187" s="2" t="n">
        <f aca="false">'thong tin khach hang'!$B$4+B1187-1</f>
        <v>100</v>
      </c>
      <c r="E1187" s="31" t="n">
        <f aca="false">IF(A1187=1,0,O1186)</f>
        <v>168598889850634</v>
      </c>
      <c r="F1187" s="2" t="n">
        <f aca="true">TP*VLOOKUP('thong tin khach hang'!$E$10,$X$2:$Z$5,3,0)*OFFSET($S1187,0,VLOOKUP('thong tin khach hang'!$E$10,$X$2:$Z$5,2,0))</f>
        <v>0</v>
      </c>
      <c r="G1187" s="2" t="n">
        <f aca="true">EP*VLOOKUP('thong tin khach hang'!$E$10,$X$2:$Z$5,3,0)*OFFSET($S1187,0,VLOOKUP('thong tin khach hang'!$E$10,$X$2:$Z$5,2,0))</f>
        <v>0</v>
      </c>
      <c r="H1187" s="2" t="n">
        <f aca="false">F1187*HLOOKUP(B1187,Assumption!$A$10:$G$12,2,1)+G1187*HLOOKUP(B1187,Assumption!$A$10:$G$12,3,1)</f>
        <v>0</v>
      </c>
      <c r="I1187" s="2" t="n">
        <f aca="false">F1187+G1187-H1187</f>
        <v>0</v>
      </c>
      <c r="J1187" s="32" t="n">
        <f aca="false">VLOOKUP(D1187,Assumption!$O$3:$Q$103,IF('thong tin khach hang'!$B$3="Nam",2,3),0)/12*P1187</f>
        <v>0</v>
      </c>
      <c r="K1187" s="2" t="n">
        <v>20000</v>
      </c>
      <c r="L1187" s="31" t="n">
        <f aca="false">ROUND($L$1*(E1187+I1187-J1187-K1187),0)</f>
        <v>953282635258</v>
      </c>
      <c r="M1187" s="31" t="n">
        <f aca="false">E1187+I1187-J1187-K1187+L1187</f>
        <v>169552172465892</v>
      </c>
      <c r="N1187" s="32" t="n">
        <f aca="false">HLOOKUP(ROUND(AVERAGE(M1175:M1186)/10^6,0),Assumption!$B$2:$E$3,2,1)*MAX((AVERAGE(M1175:M1186)-250*10^6),0)</f>
        <v>946557260214.408</v>
      </c>
      <c r="O1187" s="31" t="n">
        <f aca="false">M1187+N1187</f>
        <v>170498729726106</v>
      </c>
      <c r="P1187" s="31" t="n">
        <f aca="false">IF(A1187=1,SA,MAX(0,SA-M1186))</f>
        <v>0</v>
      </c>
      <c r="S1187" s="2" t="n">
        <v>0</v>
      </c>
      <c r="T1187" s="2" t="n">
        <v>0</v>
      </c>
      <c r="U1187" s="2" t="n">
        <v>0</v>
      </c>
      <c r="V1187" s="33" t="n">
        <v>1</v>
      </c>
    </row>
    <row r="1188" customFormat="false" ht="15.75" hidden="false" customHeight="true" outlineLevel="0" collapsed="false">
      <c r="A1188" s="2" t="n">
        <v>1186</v>
      </c>
      <c r="B1188" s="2" t="n">
        <v>99</v>
      </c>
      <c r="C1188" s="2" t="n">
        <f aca="false">A1188-(B1188-1)*12</f>
        <v>10</v>
      </c>
      <c r="D1188" s="2" t="n">
        <f aca="false">'thong tin khach hang'!$B$4+B1188-1</f>
        <v>100</v>
      </c>
      <c r="E1188" s="31" t="n">
        <f aca="false">IF(A1188=1,0,O1187)</f>
        <v>170498729726106</v>
      </c>
      <c r="F1188" s="2" t="n">
        <f aca="true">TP*VLOOKUP('thong tin khach hang'!$E$10,$X$2:$Z$5,3,0)*OFFSET($S1188,0,VLOOKUP('thong tin khach hang'!$E$10,$X$2:$Z$5,2,0))</f>
        <v>0</v>
      </c>
      <c r="G1188" s="2" t="n">
        <f aca="true">EP*VLOOKUP('thong tin khach hang'!$E$10,$X$2:$Z$5,3,0)*OFFSET($S1188,0,VLOOKUP('thong tin khach hang'!$E$10,$X$2:$Z$5,2,0))</f>
        <v>0</v>
      </c>
      <c r="H1188" s="2" t="n">
        <f aca="false">F1188*HLOOKUP(B1188,Assumption!$A$10:$G$12,2,1)+G1188*HLOOKUP(B1188,Assumption!$A$10:$G$12,3,1)</f>
        <v>0</v>
      </c>
      <c r="I1188" s="2" t="n">
        <f aca="false">F1188+G1188-H1188</f>
        <v>0</v>
      </c>
      <c r="J1188" s="32" t="n">
        <f aca="false">VLOOKUP(D1188,Assumption!$O$3:$Q$103,IF('thong tin khach hang'!$B$3="Nam",2,3),0)/12*P1188</f>
        <v>0</v>
      </c>
      <c r="K1188" s="2" t="n">
        <v>20000</v>
      </c>
      <c r="L1188" s="31" t="n">
        <f aca="false">ROUND($L$1*(E1188+I1188-J1188-K1188),0)</f>
        <v>964024606126</v>
      </c>
      <c r="M1188" s="31" t="n">
        <f aca="false">E1188+I1188-J1188-K1188+L1188</f>
        <v>171462754312232</v>
      </c>
      <c r="N1188" s="32" t="n">
        <f aca="false">HLOOKUP(ROUND(AVERAGE(M1176:M1187)/10^6,0),Assumption!$B$2:$E$3,2,1)*MAX((AVERAGE(M1176:M1187)-250*10^6),0)</f>
        <v>957223492110.174</v>
      </c>
      <c r="O1188" s="31" t="n">
        <f aca="false">M1188+N1188</f>
        <v>172419977804342</v>
      </c>
      <c r="P1188" s="31" t="n">
        <f aca="false">IF(A1188=1,SA,MAX(0,SA-M1187))</f>
        <v>0</v>
      </c>
      <c r="S1188" s="2" t="n">
        <v>0</v>
      </c>
      <c r="T1188" s="2" t="n">
        <v>0</v>
      </c>
      <c r="U1188" s="2" t="n">
        <v>1</v>
      </c>
      <c r="V1188" s="33" t="n">
        <v>1</v>
      </c>
    </row>
    <row r="1189" customFormat="false" ht="15.75" hidden="false" customHeight="true" outlineLevel="0" collapsed="false">
      <c r="A1189" s="2" t="n">
        <v>1187</v>
      </c>
      <c r="B1189" s="2" t="n">
        <v>99</v>
      </c>
      <c r="C1189" s="2" t="n">
        <f aca="false">A1189-(B1189-1)*12</f>
        <v>11</v>
      </c>
      <c r="D1189" s="2" t="n">
        <f aca="false">'thong tin khach hang'!$B$4+B1189-1</f>
        <v>100</v>
      </c>
      <c r="E1189" s="31" t="n">
        <f aca="false">IF(A1189=1,0,O1188)</f>
        <v>172419977804342</v>
      </c>
      <c r="F1189" s="2" t="n">
        <f aca="true">TP*VLOOKUP('thong tin khach hang'!$E$10,$X$2:$Z$5,3,0)*OFFSET($S1189,0,VLOOKUP('thong tin khach hang'!$E$10,$X$2:$Z$5,2,0))</f>
        <v>0</v>
      </c>
      <c r="G1189" s="2" t="n">
        <f aca="true">EP*VLOOKUP('thong tin khach hang'!$E$10,$X$2:$Z$5,3,0)*OFFSET($S1189,0,VLOOKUP('thong tin khach hang'!$E$10,$X$2:$Z$5,2,0))</f>
        <v>0</v>
      </c>
      <c r="H1189" s="2" t="n">
        <f aca="false">F1189*HLOOKUP(B1189,Assumption!$A$10:$G$12,2,1)+G1189*HLOOKUP(B1189,Assumption!$A$10:$G$12,3,1)</f>
        <v>0</v>
      </c>
      <c r="I1189" s="2" t="n">
        <f aca="false">F1189+G1189-H1189</f>
        <v>0</v>
      </c>
      <c r="J1189" s="32" t="n">
        <f aca="false">VLOOKUP(D1189,Assumption!$O$3:$Q$103,IF('thong tin khach hang'!$B$3="Nam",2,3),0)/12*P1189</f>
        <v>0</v>
      </c>
      <c r="K1189" s="2" t="n">
        <v>20000</v>
      </c>
      <c r="L1189" s="31" t="n">
        <f aca="false">ROUND($L$1*(E1189+I1189-J1189-K1189),0)</f>
        <v>974887622086</v>
      </c>
      <c r="M1189" s="31" t="n">
        <f aca="false">E1189+I1189-J1189-K1189+L1189</f>
        <v>173394865406428</v>
      </c>
      <c r="N1189" s="32" t="n">
        <f aca="false">HLOOKUP(ROUND(AVERAGE(M1177:M1188)/10^6,0),Assumption!$B$2:$E$3,2,1)*MAX((AVERAGE(M1177:M1188)-250*10^6),0)</f>
        <v>968009915482.12</v>
      </c>
      <c r="O1189" s="31" t="n">
        <f aca="false">M1189+N1189</f>
        <v>174362875321910</v>
      </c>
      <c r="P1189" s="31" t="n">
        <f aca="false">IF(A1189=1,SA,MAX(0,SA-M1188))</f>
        <v>0</v>
      </c>
      <c r="S1189" s="2" t="n">
        <v>0</v>
      </c>
      <c r="T1189" s="2" t="n">
        <v>0</v>
      </c>
      <c r="U1189" s="2" t="n">
        <v>0</v>
      </c>
      <c r="V1189" s="33" t="n">
        <v>1</v>
      </c>
    </row>
    <row r="1190" customFormat="false" ht="15.75" hidden="false" customHeight="true" outlineLevel="0" collapsed="false">
      <c r="A1190" s="2" t="n">
        <v>1188</v>
      </c>
      <c r="B1190" s="2" t="n">
        <v>99</v>
      </c>
      <c r="C1190" s="2" t="n">
        <f aca="false">A1190-(B1190-1)*12</f>
        <v>12</v>
      </c>
      <c r="D1190" s="2" t="n">
        <f aca="false">'thong tin khach hang'!$B$4+B1190-1</f>
        <v>100</v>
      </c>
      <c r="E1190" s="31" t="n">
        <f aca="false">IF(A1190=1,0,O1189)</f>
        <v>174362875321910</v>
      </c>
      <c r="F1190" s="2" t="n">
        <f aca="true">TP*VLOOKUP('thong tin khach hang'!$E$10,$X$2:$Z$5,3,0)*OFFSET($S1190,0,VLOOKUP('thong tin khach hang'!$E$10,$X$2:$Z$5,2,0))</f>
        <v>0</v>
      </c>
      <c r="G1190" s="2" t="n">
        <f aca="true">EP*VLOOKUP('thong tin khach hang'!$E$10,$X$2:$Z$5,3,0)*OFFSET($S1190,0,VLOOKUP('thong tin khach hang'!$E$10,$X$2:$Z$5,2,0))</f>
        <v>0</v>
      </c>
      <c r="H1190" s="2" t="n">
        <f aca="false">F1190*HLOOKUP(B1190,Assumption!$A$10:$G$12,2,1)+G1190*HLOOKUP(B1190,Assumption!$A$10:$G$12,3,1)</f>
        <v>0</v>
      </c>
      <c r="I1190" s="2" t="n">
        <f aca="false">F1190+G1190-H1190</f>
        <v>0</v>
      </c>
      <c r="J1190" s="32" t="n">
        <f aca="false">VLOOKUP(D1190,Assumption!$O$3:$Q$103,IF('thong tin khach hang'!$B$3="Nam",2,3),0)/12*P1190</f>
        <v>0</v>
      </c>
      <c r="K1190" s="2" t="n">
        <v>20000</v>
      </c>
      <c r="L1190" s="31" t="n">
        <f aca="false">ROUND($L$1*(E1190+I1190-J1190-K1190),0)</f>
        <v>985873047123</v>
      </c>
      <c r="M1190" s="31" t="n">
        <f aca="false">E1190+I1190-J1190-K1190+L1190</f>
        <v>175348748349033</v>
      </c>
      <c r="N1190" s="32" t="n">
        <f aca="false">HLOOKUP(ROUND(AVERAGE(M1178:M1189)/10^6,0),Assumption!$B$2:$E$3,2,1)*MAX((AVERAGE(M1178:M1189)-250*10^6),0)</f>
        <v>978917884697.102</v>
      </c>
      <c r="O1190" s="31" t="n">
        <f aca="false">M1190+N1190</f>
        <v>176327666233731</v>
      </c>
      <c r="P1190" s="31" t="n">
        <f aca="false">IF(A1190=1,SA,MAX(0,SA-M1189))</f>
        <v>0</v>
      </c>
      <c r="S1190" s="2" t="n">
        <v>0</v>
      </c>
      <c r="T1190" s="2" t="n">
        <v>0</v>
      </c>
      <c r="U1190" s="2" t="n">
        <v>0</v>
      </c>
      <c r="V1190" s="33" t="n">
        <v>1</v>
      </c>
    </row>
    <row r="1191" customFormat="false" ht="15.75" hidden="false" customHeight="true" outlineLevel="0" collapsed="false">
      <c r="A1191" s="2" t="n">
        <v>1189</v>
      </c>
      <c r="B1191" s="2" t="n">
        <v>100</v>
      </c>
      <c r="C1191" s="2" t="n">
        <f aca="false">A1191-(B1191-1)*12</f>
        <v>1</v>
      </c>
      <c r="D1191" s="2" t="n">
        <f aca="false">'thong tin khach hang'!$B$4+B1191-1</f>
        <v>101</v>
      </c>
      <c r="E1191" s="31" t="n">
        <f aca="false">IF(A1191=1,0,O1190)</f>
        <v>176327666233731</v>
      </c>
      <c r="F1191" s="2" t="n">
        <f aca="true">TP*VLOOKUP('thong tin khach hang'!$E$10,$X$2:$Z$5,3,0)*OFFSET($S1191,0,VLOOKUP('thong tin khach hang'!$E$10,$X$2:$Z$5,2,0))</f>
        <v>30000000</v>
      </c>
      <c r="G1191" s="2" t="n">
        <f aca="true">EP*VLOOKUP('thong tin khach hang'!$E$10,$X$2:$Z$5,3,0)*OFFSET($S1191,0,VLOOKUP('thong tin khach hang'!$E$10,$X$2:$Z$5,2,0))</f>
        <v>30000000</v>
      </c>
      <c r="H1191" s="2" t="n">
        <f aca="false">F1191*HLOOKUP(B1191,Assumption!$A$10:$G$12,2,1)+G1191*HLOOKUP(B1191,Assumption!$A$10:$G$12,3,1)</f>
        <v>1500000</v>
      </c>
      <c r="I1191" s="2" t="n">
        <f aca="false">F1191+G1191-H1191</f>
        <v>58500000</v>
      </c>
      <c r="J1191" s="32" t="e">
        <f aca="false">VLOOKUP(D1191,Assumption!$O$3:$Q$103,IF('thong tin khach hang'!$B$3="Nam",2,3),0)/12*P1191</f>
        <v>#N/A</v>
      </c>
      <c r="K1191" s="2" t="n">
        <v>20000</v>
      </c>
      <c r="L1191" s="31" t="e">
        <f aca="false">ROUND($L$1*(E1191+I1191-J1191-K1191),0)</f>
        <v>#N/A</v>
      </c>
      <c r="M1191" s="31" t="e">
        <f aca="false">E1191+I1191-J1191-K1191+L1191</f>
        <v>#N/A</v>
      </c>
      <c r="N1191" s="32" t="n">
        <f aca="false">HLOOKUP(ROUND(AVERAGE(M1179:M1190)/10^6,0),Assumption!$B$2:$E$3,2,1)*MAX((AVERAGE(M1179:M1190)-250*10^6),0)</f>
        <v>989948769383.535</v>
      </c>
      <c r="O1191" s="31" t="e">
        <f aca="false">M1191+N1191</f>
        <v>#N/A</v>
      </c>
      <c r="P1191" s="31" t="n">
        <f aca="false">IF(A1191=1,SA,MAX(0,SA-M1190))</f>
        <v>0</v>
      </c>
      <c r="S1191" s="2" t="n">
        <v>1</v>
      </c>
      <c r="T1191" s="2" t="n">
        <v>1</v>
      </c>
      <c r="U1191" s="2" t="n">
        <v>1</v>
      </c>
      <c r="V1191" s="33" t="n">
        <v>1</v>
      </c>
    </row>
    <row r="1192" customFormat="false" ht="15.75" hidden="false" customHeight="true" outlineLevel="0" collapsed="false">
      <c r="A1192" s="2" t="n">
        <v>1190</v>
      </c>
      <c r="B1192" s="2" t="n">
        <v>100</v>
      </c>
      <c r="C1192" s="2" t="n">
        <f aca="false">A1192-(B1192-1)*12</f>
        <v>2</v>
      </c>
      <c r="D1192" s="2" t="n">
        <f aca="false">'thong tin khach hang'!$B$4+B1192-1</f>
        <v>101</v>
      </c>
      <c r="E1192" s="31" t="e">
        <f aca="false">IF(A1192=1,0,O1191)</f>
        <v>#N/A</v>
      </c>
      <c r="F1192" s="2" t="n">
        <f aca="true">TP*VLOOKUP('thong tin khach hang'!$E$10,$X$2:$Z$5,3,0)*OFFSET($S1192,0,VLOOKUP('thong tin khach hang'!$E$10,$X$2:$Z$5,2,0))</f>
        <v>0</v>
      </c>
      <c r="G1192" s="2" t="n">
        <f aca="true">EP*VLOOKUP('thong tin khach hang'!$E$10,$X$2:$Z$5,3,0)*OFFSET($S1192,0,VLOOKUP('thong tin khach hang'!$E$10,$X$2:$Z$5,2,0))</f>
        <v>0</v>
      </c>
      <c r="H1192" s="2" t="n">
        <f aca="false">F1192*HLOOKUP(B1192,Assumption!$A$10:$G$12,2,1)+G1192*HLOOKUP(B1192,Assumption!$A$10:$G$12,3,1)</f>
        <v>0</v>
      </c>
      <c r="I1192" s="2" t="n">
        <f aca="false">F1192+G1192-H1192</f>
        <v>0</v>
      </c>
      <c r="J1192" s="32" t="e">
        <f aca="false">VLOOKUP(D1192,Assumption!$O$3:$Q$103,IF('thong tin khach hang'!$B$3="Nam",2,3),0)/12*P1192</f>
        <v>#N/A</v>
      </c>
      <c r="K1192" s="2" t="n">
        <v>20000</v>
      </c>
      <c r="L1192" s="31" t="e">
        <f aca="false">ROUND($L$1*(E1192+I1192-J1192-K1192),0)</f>
        <v>#N/A</v>
      </c>
      <c r="M1192" s="31" t="e">
        <f aca="false">E1192+I1192-J1192-K1192+L1192</f>
        <v>#N/A</v>
      </c>
      <c r="N1192" s="32" t="e">
        <f aca="false">HLOOKUP(ROUND(AVERAGE(M1180:M1191)/10^6,0),Assumption!$B$2:$E$3,2,1)*MAX((AVERAGE(M1180:M1191)-250*10^6),0)</f>
        <v>#N/A</v>
      </c>
      <c r="O1192" s="31" t="e">
        <f aca="false">M1192+N1192</f>
        <v>#N/A</v>
      </c>
      <c r="P1192" s="31" t="e">
        <f aca="false">IF(A1192=1,SA,MAX(0,SA-M1191))</f>
        <v>#N/A</v>
      </c>
      <c r="S1192" s="2" t="n">
        <v>0</v>
      </c>
      <c r="T1192" s="2" t="n">
        <v>0</v>
      </c>
      <c r="U1192" s="2" t="n">
        <v>0</v>
      </c>
      <c r="V1192" s="33" t="n">
        <v>1</v>
      </c>
    </row>
    <row r="1193" customFormat="false" ht="15.75" hidden="false" customHeight="true" outlineLevel="0" collapsed="false">
      <c r="A1193" s="2" t="n">
        <v>1191</v>
      </c>
      <c r="B1193" s="2" t="n">
        <v>100</v>
      </c>
      <c r="C1193" s="2" t="n">
        <f aca="false">A1193-(B1193-1)*12</f>
        <v>3</v>
      </c>
      <c r="D1193" s="2" t="n">
        <f aca="false">'thong tin khach hang'!$B$4+B1193-1</f>
        <v>101</v>
      </c>
      <c r="E1193" s="31" t="e">
        <f aca="false">IF(A1193=1,0,O1192)</f>
        <v>#N/A</v>
      </c>
      <c r="F1193" s="2" t="n">
        <f aca="true">TP*VLOOKUP('thong tin khach hang'!$E$10,$X$2:$Z$5,3,0)*OFFSET($S1193,0,VLOOKUP('thong tin khach hang'!$E$10,$X$2:$Z$5,2,0))</f>
        <v>0</v>
      </c>
      <c r="G1193" s="2" t="n">
        <f aca="true">EP*VLOOKUP('thong tin khach hang'!$E$10,$X$2:$Z$5,3,0)*OFFSET($S1193,0,VLOOKUP('thong tin khach hang'!$E$10,$X$2:$Z$5,2,0))</f>
        <v>0</v>
      </c>
      <c r="H1193" s="2" t="n">
        <f aca="false">F1193*HLOOKUP(B1193,Assumption!$A$10:$G$12,2,1)+G1193*HLOOKUP(B1193,Assumption!$A$10:$G$12,3,1)</f>
        <v>0</v>
      </c>
      <c r="I1193" s="2" t="n">
        <f aca="false">F1193+G1193-H1193</f>
        <v>0</v>
      </c>
      <c r="J1193" s="32" t="e">
        <f aca="false">VLOOKUP(D1193,Assumption!$O$3:$Q$103,IF('thong tin khach hang'!$B$3="Nam",2,3),0)/12*P1193</f>
        <v>#N/A</v>
      </c>
      <c r="K1193" s="2" t="n">
        <v>20000</v>
      </c>
      <c r="L1193" s="31" t="e">
        <f aca="false">ROUND($L$1*(E1193+I1193-J1193-K1193),0)</f>
        <v>#N/A</v>
      </c>
      <c r="M1193" s="31" t="e">
        <f aca="false">E1193+I1193-J1193-K1193+L1193</f>
        <v>#N/A</v>
      </c>
      <c r="N1193" s="32" t="e">
        <f aca="false">HLOOKUP(ROUND(AVERAGE(M1181:M1192)/10^6,0),Assumption!$B$2:$E$3,2,1)*MAX((AVERAGE(M1181:M1192)-250*10^6),0)</f>
        <v>#N/A</v>
      </c>
      <c r="O1193" s="31" t="e">
        <f aca="false">M1193+N1193</f>
        <v>#N/A</v>
      </c>
      <c r="P1193" s="31" t="e">
        <f aca="false">IF(A1193=1,SA,MAX(0,SA-M1192))</f>
        <v>#N/A</v>
      </c>
      <c r="S1193" s="2" t="n">
        <v>0</v>
      </c>
      <c r="T1193" s="2" t="n">
        <v>0</v>
      </c>
      <c r="U1193" s="2" t="n">
        <v>0</v>
      </c>
      <c r="V1193" s="33" t="n">
        <v>1</v>
      </c>
    </row>
    <row r="1194" customFormat="false" ht="15.75" hidden="false" customHeight="true" outlineLevel="0" collapsed="false">
      <c r="A1194" s="2" t="n">
        <v>1192</v>
      </c>
      <c r="B1194" s="2" t="n">
        <v>100</v>
      </c>
      <c r="C1194" s="2" t="n">
        <f aca="false">A1194-(B1194-1)*12</f>
        <v>4</v>
      </c>
      <c r="D1194" s="2" t="n">
        <f aca="false">'thong tin khach hang'!$B$4+B1194-1</f>
        <v>101</v>
      </c>
      <c r="E1194" s="31" t="e">
        <f aca="false">IF(A1194=1,0,O1193)</f>
        <v>#N/A</v>
      </c>
      <c r="F1194" s="2" t="n">
        <f aca="true">TP*VLOOKUP('thong tin khach hang'!$E$10,$X$2:$Z$5,3,0)*OFFSET($S1194,0,VLOOKUP('thong tin khach hang'!$E$10,$X$2:$Z$5,2,0))</f>
        <v>0</v>
      </c>
      <c r="G1194" s="2" t="n">
        <f aca="true">EP*VLOOKUP('thong tin khach hang'!$E$10,$X$2:$Z$5,3,0)*OFFSET($S1194,0,VLOOKUP('thong tin khach hang'!$E$10,$X$2:$Z$5,2,0))</f>
        <v>0</v>
      </c>
      <c r="H1194" s="2" t="n">
        <f aca="false">F1194*HLOOKUP(B1194,Assumption!$A$10:$G$12,2,1)+G1194*HLOOKUP(B1194,Assumption!$A$10:$G$12,3,1)</f>
        <v>0</v>
      </c>
      <c r="I1194" s="2" t="n">
        <f aca="false">F1194+G1194-H1194</f>
        <v>0</v>
      </c>
      <c r="J1194" s="32" t="e">
        <f aca="false">VLOOKUP(D1194,Assumption!$O$3:$Q$103,IF('thong tin khach hang'!$B$3="Nam",2,3),0)/12*P1194</f>
        <v>#N/A</v>
      </c>
      <c r="K1194" s="2" t="n">
        <v>20000</v>
      </c>
      <c r="L1194" s="31" t="e">
        <f aca="false">ROUND($L$1*(E1194+I1194-J1194-K1194),0)</f>
        <v>#N/A</v>
      </c>
      <c r="M1194" s="31" t="e">
        <f aca="false">E1194+I1194-J1194-K1194+L1194</f>
        <v>#N/A</v>
      </c>
      <c r="N1194" s="32" t="e">
        <f aca="false">HLOOKUP(ROUND(AVERAGE(M1182:M1193)/10^6,0),Assumption!$B$2:$E$3,2,1)*MAX((AVERAGE(M1182:M1193)-250*10^6),0)</f>
        <v>#N/A</v>
      </c>
      <c r="O1194" s="31" t="e">
        <f aca="false">M1194+N1194</f>
        <v>#N/A</v>
      </c>
      <c r="P1194" s="31" t="e">
        <f aca="false">IF(A1194=1,SA,MAX(0,SA-M1193))</f>
        <v>#N/A</v>
      </c>
      <c r="S1194" s="2" t="n">
        <v>0</v>
      </c>
      <c r="T1194" s="2" t="n">
        <v>0</v>
      </c>
      <c r="U1194" s="2" t="n">
        <v>1</v>
      </c>
      <c r="V1194" s="33" t="n">
        <v>1</v>
      </c>
    </row>
    <row r="1195" customFormat="false" ht="15.75" hidden="false" customHeight="true" outlineLevel="0" collapsed="false">
      <c r="A1195" s="2" t="n">
        <v>1193</v>
      </c>
      <c r="B1195" s="2" t="n">
        <v>100</v>
      </c>
      <c r="C1195" s="2" t="n">
        <f aca="false">A1195-(B1195-1)*12</f>
        <v>5</v>
      </c>
      <c r="D1195" s="2" t="n">
        <f aca="false">'thong tin khach hang'!$B$4+B1195-1</f>
        <v>101</v>
      </c>
      <c r="E1195" s="31" t="e">
        <f aca="false">IF(A1195=1,0,O1194)</f>
        <v>#N/A</v>
      </c>
      <c r="F1195" s="2" t="n">
        <f aca="true">TP*VLOOKUP('thong tin khach hang'!$E$10,$X$2:$Z$5,3,0)*OFFSET($S1195,0,VLOOKUP('thong tin khach hang'!$E$10,$X$2:$Z$5,2,0))</f>
        <v>0</v>
      </c>
      <c r="G1195" s="2" t="n">
        <f aca="true">EP*VLOOKUP('thong tin khach hang'!$E$10,$X$2:$Z$5,3,0)*OFFSET($S1195,0,VLOOKUP('thong tin khach hang'!$E$10,$X$2:$Z$5,2,0))</f>
        <v>0</v>
      </c>
      <c r="H1195" s="2" t="n">
        <f aca="false">F1195*HLOOKUP(B1195,Assumption!$A$10:$G$12,2,1)+G1195*HLOOKUP(B1195,Assumption!$A$10:$G$12,3,1)</f>
        <v>0</v>
      </c>
      <c r="I1195" s="2" t="n">
        <f aca="false">F1195+G1195-H1195</f>
        <v>0</v>
      </c>
      <c r="J1195" s="32" t="e">
        <f aca="false">VLOOKUP(D1195,Assumption!$O$3:$Q$103,IF('thong tin khach hang'!$B$3="Nam",2,3),0)/12*P1195</f>
        <v>#N/A</v>
      </c>
      <c r="K1195" s="2" t="n">
        <v>20000</v>
      </c>
      <c r="L1195" s="31" t="e">
        <f aca="false">ROUND($L$1*(E1195+I1195-J1195-K1195),0)</f>
        <v>#N/A</v>
      </c>
      <c r="M1195" s="31" t="e">
        <f aca="false">E1195+I1195-J1195-K1195+L1195</f>
        <v>#N/A</v>
      </c>
      <c r="N1195" s="32" t="e">
        <f aca="false">HLOOKUP(ROUND(AVERAGE(M1183:M1194)/10^6,0),Assumption!$B$2:$E$3,2,1)*MAX((AVERAGE(M1183:M1194)-250*10^6),0)</f>
        <v>#N/A</v>
      </c>
      <c r="O1195" s="31" t="e">
        <f aca="false">M1195+N1195</f>
        <v>#N/A</v>
      </c>
      <c r="P1195" s="31" t="e">
        <f aca="false">IF(A1195=1,SA,MAX(0,SA-M1194))</f>
        <v>#N/A</v>
      </c>
      <c r="S1195" s="2" t="n">
        <v>0</v>
      </c>
      <c r="T1195" s="2" t="n">
        <v>0</v>
      </c>
      <c r="U1195" s="2" t="n">
        <v>0</v>
      </c>
      <c r="V1195" s="33" t="n">
        <v>1</v>
      </c>
    </row>
    <row r="1196" customFormat="false" ht="15.75" hidden="false" customHeight="true" outlineLevel="0" collapsed="false">
      <c r="A1196" s="2" t="n">
        <v>1194</v>
      </c>
      <c r="B1196" s="2" t="n">
        <v>100</v>
      </c>
      <c r="C1196" s="2" t="n">
        <f aca="false">A1196-(B1196-1)*12</f>
        <v>6</v>
      </c>
      <c r="D1196" s="2" t="n">
        <f aca="false">'thong tin khach hang'!$B$4+B1196-1</f>
        <v>101</v>
      </c>
      <c r="E1196" s="31" t="e">
        <f aca="false">IF(A1196=1,0,O1195)</f>
        <v>#N/A</v>
      </c>
      <c r="F1196" s="2" t="n">
        <f aca="true">TP*VLOOKUP('thong tin khach hang'!$E$10,$X$2:$Z$5,3,0)*OFFSET($S1196,0,VLOOKUP('thong tin khach hang'!$E$10,$X$2:$Z$5,2,0))</f>
        <v>0</v>
      </c>
      <c r="G1196" s="2" t="n">
        <f aca="true">EP*VLOOKUP('thong tin khach hang'!$E$10,$X$2:$Z$5,3,0)*OFFSET($S1196,0,VLOOKUP('thong tin khach hang'!$E$10,$X$2:$Z$5,2,0))</f>
        <v>0</v>
      </c>
      <c r="H1196" s="2" t="n">
        <f aca="false">F1196*HLOOKUP(B1196,Assumption!$A$10:$G$12,2,1)+G1196*HLOOKUP(B1196,Assumption!$A$10:$G$12,3,1)</f>
        <v>0</v>
      </c>
      <c r="I1196" s="2" t="n">
        <f aca="false">F1196+G1196-H1196</f>
        <v>0</v>
      </c>
      <c r="J1196" s="32" t="e">
        <f aca="false">VLOOKUP(D1196,Assumption!$O$3:$Q$103,IF('thong tin khach hang'!$B$3="Nam",2,3),0)/12*P1196</f>
        <v>#N/A</v>
      </c>
      <c r="K1196" s="2" t="n">
        <v>20000</v>
      </c>
      <c r="L1196" s="31" t="e">
        <f aca="false">ROUND($L$1*(E1196+I1196-J1196-K1196),0)</f>
        <v>#N/A</v>
      </c>
      <c r="M1196" s="31" t="e">
        <f aca="false">E1196+I1196-J1196-K1196+L1196</f>
        <v>#N/A</v>
      </c>
      <c r="N1196" s="32" t="e">
        <f aca="false">HLOOKUP(ROUND(AVERAGE(M1184:M1195)/10^6,0),Assumption!$B$2:$E$3,2,1)*MAX((AVERAGE(M1184:M1195)-250*10^6),0)</f>
        <v>#N/A</v>
      </c>
      <c r="O1196" s="31" t="e">
        <f aca="false">M1196+N1196</f>
        <v>#N/A</v>
      </c>
      <c r="P1196" s="31" t="e">
        <f aca="false">IF(A1196=1,SA,MAX(0,SA-M1195))</f>
        <v>#N/A</v>
      </c>
      <c r="S1196" s="2" t="n">
        <v>0</v>
      </c>
      <c r="T1196" s="2" t="n">
        <v>0</v>
      </c>
      <c r="U1196" s="2" t="n">
        <v>0</v>
      </c>
      <c r="V1196" s="33" t="n">
        <v>1</v>
      </c>
    </row>
    <row r="1197" customFormat="false" ht="15.75" hidden="false" customHeight="true" outlineLevel="0" collapsed="false">
      <c r="A1197" s="2" t="n">
        <v>1195</v>
      </c>
      <c r="B1197" s="2" t="n">
        <v>100</v>
      </c>
      <c r="C1197" s="2" t="n">
        <f aca="false">A1197-(B1197-1)*12</f>
        <v>7</v>
      </c>
      <c r="D1197" s="2" t="n">
        <f aca="false">'thong tin khach hang'!$B$4+B1197-1</f>
        <v>101</v>
      </c>
      <c r="E1197" s="31" t="e">
        <f aca="false">IF(A1197=1,0,O1196)</f>
        <v>#N/A</v>
      </c>
      <c r="F1197" s="2" t="n">
        <f aca="true">TP*VLOOKUP('thong tin khach hang'!$E$10,$X$2:$Z$5,3,0)*OFFSET($S1197,0,VLOOKUP('thong tin khach hang'!$E$10,$X$2:$Z$5,2,0))</f>
        <v>0</v>
      </c>
      <c r="G1197" s="2" t="n">
        <f aca="true">EP*VLOOKUP('thong tin khach hang'!$E$10,$X$2:$Z$5,3,0)*OFFSET($S1197,0,VLOOKUP('thong tin khach hang'!$E$10,$X$2:$Z$5,2,0))</f>
        <v>0</v>
      </c>
      <c r="H1197" s="2" t="n">
        <f aca="false">F1197*HLOOKUP(B1197,Assumption!$A$10:$G$12,2,1)+G1197*HLOOKUP(B1197,Assumption!$A$10:$G$12,3,1)</f>
        <v>0</v>
      </c>
      <c r="I1197" s="2" t="n">
        <f aca="false">F1197+G1197-H1197</f>
        <v>0</v>
      </c>
      <c r="J1197" s="32" t="e">
        <f aca="false">VLOOKUP(D1197,Assumption!$O$3:$Q$103,IF('thong tin khach hang'!$B$3="Nam",2,3),0)/12*P1197</f>
        <v>#N/A</v>
      </c>
      <c r="K1197" s="2" t="n">
        <v>20000</v>
      </c>
      <c r="L1197" s="31" t="e">
        <f aca="false">ROUND($L$1*(E1197+I1197-J1197-K1197),0)</f>
        <v>#N/A</v>
      </c>
      <c r="M1197" s="31" t="e">
        <f aca="false">E1197+I1197-J1197-K1197+L1197</f>
        <v>#N/A</v>
      </c>
      <c r="N1197" s="32" t="e">
        <f aca="false">HLOOKUP(ROUND(AVERAGE(M1185:M1196)/10^6,0),Assumption!$B$2:$E$3,2,1)*MAX((AVERAGE(M1185:M1196)-250*10^6),0)</f>
        <v>#N/A</v>
      </c>
      <c r="O1197" s="31" t="e">
        <f aca="false">M1197+N1197</f>
        <v>#N/A</v>
      </c>
      <c r="P1197" s="31" t="e">
        <f aca="false">IF(A1197=1,SA,MAX(0,SA-M1196))</f>
        <v>#N/A</v>
      </c>
      <c r="S1197" s="2" t="n">
        <v>0</v>
      </c>
      <c r="T1197" s="2" t="n">
        <v>1</v>
      </c>
      <c r="U1197" s="2" t="n">
        <v>1</v>
      </c>
      <c r="V1197" s="33" t="n">
        <v>1</v>
      </c>
    </row>
    <row r="1198" customFormat="false" ht="15.75" hidden="false" customHeight="true" outlineLevel="0" collapsed="false">
      <c r="A1198" s="2" t="n">
        <v>1196</v>
      </c>
      <c r="B1198" s="2" t="n">
        <v>100</v>
      </c>
      <c r="C1198" s="2" t="n">
        <f aca="false">A1198-(B1198-1)*12</f>
        <v>8</v>
      </c>
      <c r="D1198" s="2" t="n">
        <f aca="false">'thong tin khach hang'!$B$4+B1198-1</f>
        <v>101</v>
      </c>
      <c r="E1198" s="31" t="e">
        <f aca="false">IF(A1198=1,0,O1197)</f>
        <v>#N/A</v>
      </c>
      <c r="F1198" s="2" t="n">
        <f aca="true">TP*VLOOKUP('thong tin khach hang'!$E$10,$X$2:$Z$5,3,0)*OFFSET($S1198,0,VLOOKUP('thong tin khach hang'!$E$10,$X$2:$Z$5,2,0))</f>
        <v>0</v>
      </c>
      <c r="G1198" s="2" t="n">
        <f aca="true">EP*VLOOKUP('thong tin khach hang'!$E$10,$X$2:$Z$5,3,0)*OFFSET($S1198,0,VLOOKUP('thong tin khach hang'!$E$10,$X$2:$Z$5,2,0))</f>
        <v>0</v>
      </c>
      <c r="H1198" s="2" t="n">
        <f aca="false">F1198*HLOOKUP(B1198,Assumption!$A$10:$G$12,2,1)+G1198*HLOOKUP(B1198,Assumption!$A$10:$G$12,3,1)</f>
        <v>0</v>
      </c>
      <c r="I1198" s="2" t="n">
        <f aca="false">F1198+G1198-H1198</f>
        <v>0</v>
      </c>
      <c r="J1198" s="32" t="e">
        <f aca="false">VLOOKUP(D1198,Assumption!$O$3:$Q$103,IF('thong tin khach hang'!$B$3="Nam",2,3),0)/12*P1198</f>
        <v>#N/A</v>
      </c>
      <c r="K1198" s="2" t="n">
        <v>20000</v>
      </c>
      <c r="L1198" s="31" t="e">
        <f aca="false">ROUND($L$1*(E1198+I1198-J1198-K1198),0)</f>
        <v>#N/A</v>
      </c>
      <c r="M1198" s="31" t="e">
        <f aca="false">E1198+I1198-J1198-K1198+L1198</f>
        <v>#N/A</v>
      </c>
      <c r="N1198" s="32" t="e">
        <f aca="false">HLOOKUP(ROUND(AVERAGE(M1186:M1197)/10^6,0),Assumption!$B$2:$E$3,2,1)*MAX((AVERAGE(M1186:M1197)-250*10^6),0)</f>
        <v>#N/A</v>
      </c>
      <c r="O1198" s="31" t="e">
        <f aca="false">M1198+N1198</f>
        <v>#N/A</v>
      </c>
      <c r="P1198" s="31" t="e">
        <f aca="false">IF(A1198=1,SA,MAX(0,SA-M1197))</f>
        <v>#N/A</v>
      </c>
      <c r="S1198" s="2" t="n">
        <v>0</v>
      </c>
      <c r="T1198" s="2" t="n">
        <v>0</v>
      </c>
      <c r="U1198" s="2" t="n">
        <v>0</v>
      </c>
      <c r="V1198" s="33" t="n">
        <v>1</v>
      </c>
    </row>
    <row r="1199" customFormat="false" ht="15.75" hidden="false" customHeight="true" outlineLevel="0" collapsed="false">
      <c r="A1199" s="2" t="n">
        <v>1197</v>
      </c>
      <c r="B1199" s="2" t="n">
        <v>100</v>
      </c>
      <c r="C1199" s="2" t="n">
        <f aca="false">A1199-(B1199-1)*12</f>
        <v>9</v>
      </c>
      <c r="D1199" s="2" t="n">
        <f aca="false">'thong tin khach hang'!$B$4+B1199-1</f>
        <v>101</v>
      </c>
      <c r="E1199" s="31" t="e">
        <f aca="false">IF(A1199=1,0,O1198)</f>
        <v>#N/A</v>
      </c>
      <c r="F1199" s="2" t="n">
        <f aca="true">TP*VLOOKUP('thong tin khach hang'!$E$10,$X$2:$Z$5,3,0)*OFFSET($S1199,0,VLOOKUP('thong tin khach hang'!$E$10,$X$2:$Z$5,2,0))</f>
        <v>0</v>
      </c>
      <c r="G1199" s="2" t="n">
        <f aca="true">EP*VLOOKUP('thong tin khach hang'!$E$10,$X$2:$Z$5,3,0)*OFFSET($S1199,0,VLOOKUP('thong tin khach hang'!$E$10,$X$2:$Z$5,2,0))</f>
        <v>0</v>
      </c>
      <c r="H1199" s="2" t="n">
        <f aca="false">F1199*HLOOKUP(B1199,Assumption!$A$10:$G$12,2,1)+G1199*HLOOKUP(B1199,Assumption!$A$10:$G$12,3,1)</f>
        <v>0</v>
      </c>
      <c r="I1199" s="2" t="n">
        <f aca="false">F1199+G1199-H1199</f>
        <v>0</v>
      </c>
      <c r="J1199" s="32" t="e">
        <f aca="false">VLOOKUP(D1199,Assumption!$O$3:$Q$103,IF('thong tin khach hang'!$B$3="Nam",2,3),0)/12*P1199</f>
        <v>#N/A</v>
      </c>
      <c r="K1199" s="2" t="n">
        <v>20000</v>
      </c>
      <c r="L1199" s="31" t="e">
        <f aca="false">ROUND($L$1*(E1199+I1199-J1199-K1199),0)</f>
        <v>#N/A</v>
      </c>
      <c r="M1199" s="31" t="e">
        <f aca="false">E1199+I1199-J1199-K1199+L1199</f>
        <v>#N/A</v>
      </c>
      <c r="N1199" s="32" t="e">
        <f aca="false">HLOOKUP(ROUND(AVERAGE(M1187:M1198)/10^6,0),Assumption!$B$2:$E$3,2,1)*MAX((AVERAGE(M1187:M1198)-250*10^6),0)</f>
        <v>#N/A</v>
      </c>
      <c r="O1199" s="31" t="e">
        <f aca="false">M1199+N1199</f>
        <v>#N/A</v>
      </c>
      <c r="P1199" s="31" t="e">
        <f aca="false">IF(A1199=1,SA,MAX(0,SA-M1198))</f>
        <v>#N/A</v>
      </c>
      <c r="S1199" s="2" t="n">
        <v>0</v>
      </c>
      <c r="T1199" s="2" t="n">
        <v>0</v>
      </c>
      <c r="U1199" s="2" t="n">
        <v>0</v>
      </c>
      <c r="V1199" s="33" t="n">
        <v>1</v>
      </c>
    </row>
    <row r="1200" customFormat="false" ht="15.75" hidden="false" customHeight="true" outlineLevel="0" collapsed="false">
      <c r="A1200" s="2" t="n">
        <v>1198</v>
      </c>
      <c r="B1200" s="2" t="n">
        <v>100</v>
      </c>
      <c r="C1200" s="2" t="n">
        <f aca="false">A1200-(B1200-1)*12</f>
        <v>10</v>
      </c>
      <c r="D1200" s="2" t="n">
        <f aca="false">'thong tin khach hang'!$B$4+B1200-1</f>
        <v>101</v>
      </c>
      <c r="E1200" s="31" t="e">
        <f aca="false">IF(A1200=1,0,O1199)</f>
        <v>#N/A</v>
      </c>
      <c r="F1200" s="2" t="n">
        <f aca="true">TP*VLOOKUP('thong tin khach hang'!$E$10,$X$2:$Z$5,3,0)*OFFSET($S1200,0,VLOOKUP('thong tin khach hang'!$E$10,$X$2:$Z$5,2,0))</f>
        <v>0</v>
      </c>
      <c r="G1200" s="2" t="n">
        <f aca="true">EP*VLOOKUP('thong tin khach hang'!$E$10,$X$2:$Z$5,3,0)*OFFSET($S1200,0,VLOOKUP('thong tin khach hang'!$E$10,$X$2:$Z$5,2,0))</f>
        <v>0</v>
      </c>
      <c r="H1200" s="2" t="n">
        <f aca="false">F1200*HLOOKUP(B1200,Assumption!$A$10:$G$12,2,1)+G1200*HLOOKUP(B1200,Assumption!$A$10:$G$12,3,1)</f>
        <v>0</v>
      </c>
      <c r="I1200" s="2" t="n">
        <f aca="false">F1200+G1200-H1200</f>
        <v>0</v>
      </c>
      <c r="J1200" s="32" t="e">
        <f aca="false">VLOOKUP(D1200,Assumption!$O$3:$Q$103,IF('thong tin khach hang'!$B$3="Nam",2,3),0)/12*P1200</f>
        <v>#N/A</v>
      </c>
      <c r="K1200" s="2" t="n">
        <v>20000</v>
      </c>
      <c r="L1200" s="31" t="e">
        <f aca="false">ROUND($L$1*(E1200+I1200-J1200-K1200),0)</f>
        <v>#N/A</v>
      </c>
      <c r="M1200" s="31" t="e">
        <f aca="false">E1200+I1200-J1200-K1200+L1200</f>
        <v>#N/A</v>
      </c>
      <c r="N1200" s="32" t="e">
        <f aca="false">HLOOKUP(ROUND(AVERAGE(M1188:M1199)/10^6,0),Assumption!$B$2:$E$3,2,1)*MAX((AVERAGE(M1188:M1199)-250*10^6),0)</f>
        <v>#N/A</v>
      </c>
      <c r="O1200" s="31" t="e">
        <f aca="false">M1200+N1200</f>
        <v>#N/A</v>
      </c>
      <c r="P1200" s="31" t="e">
        <f aca="false">IF(A1200=1,SA,MAX(0,SA-M1199))</f>
        <v>#N/A</v>
      </c>
      <c r="S1200" s="2" t="n">
        <v>0</v>
      </c>
      <c r="T1200" s="2" t="n">
        <v>0</v>
      </c>
      <c r="U1200" s="2" t="n">
        <v>1</v>
      </c>
      <c r="V1200" s="33" t="n">
        <v>1</v>
      </c>
    </row>
    <row r="1201" customFormat="false" ht="15.75" hidden="false" customHeight="true" outlineLevel="0" collapsed="false">
      <c r="A1201" s="2" t="n">
        <v>1199</v>
      </c>
      <c r="B1201" s="2" t="n">
        <v>100</v>
      </c>
      <c r="C1201" s="2" t="n">
        <f aca="false">A1201-(B1201-1)*12</f>
        <v>11</v>
      </c>
      <c r="D1201" s="2" t="n">
        <f aca="false">'thong tin khach hang'!$B$4+B1201-1</f>
        <v>101</v>
      </c>
      <c r="E1201" s="31" t="e">
        <f aca="false">IF(A1201=1,0,O1200)</f>
        <v>#N/A</v>
      </c>
      <c r="F1201" s="2" t="n">
        <f aca="true">TP*VLOOKUP('thong tin khach hang'!$E$10,$X$2:$Z$5,3,0)*OFFSET($S1201,0,VLOOKUP('thong tin khach hang'!$E$10,$X$2:$Z$5,2,0))</f>
        <v>0</v>
      </c>
      <c r="G1201" s="2" t="n">
        <f aca="true">EP*VLOOKUP('thong tin khach hang'!$E$10,$X$2:$Z$5,3,0)*OFFSET($S1201,0,VLOOKUP('thong tin khach hang'!$E$10,$X$2:$Z$5,2,0))</f>
        <v>0</v>
      </c>
      <c r="H1201" s="2" t="n">
        <f aca="false">F1201*HLOOKUP(B1201,Assumption!$A$10:$G$12,2,1)+G1201*HLOOKUP(B1201,Assumption!$A$10:$G$12,3,1)</f>
        <v>0</v>
      </c>
      <c r="I1201" s="2" t="n">
        <f aca="false">F1201+G1201-H1201</f>
        <v>0</v>
      </c>
      <c r="J1201" s="32" t="e">
        <f aca="false">VLOOKUP(D1201,Assumption!$O$3:$Q$103,IF('thong tin khach hang'!$B$3="Nam",2,3),0)/12*P1201</f>
        <v>#N/A</v>
      </c>
      <c r="K1201" s="2" t="n">
        <v>20000</v>
      </c>
      <c r="L1201" s="31" t="e">
        <f aca="false">ROUND($L$1*(E1201+I1201-J1201-K1201),0)</f>
        <v>#N/A</v>
      </c>
      <c r="M1201" s="31" t="e">
        <f aca="false">E1201+I1201-J1201-K1201+L1201</f>
        <v>#N/A</v>
      </c>
      <c r="N1201" s="32" t="e">
        <f aca="false">HLOOKUP(ROUND(AVERAGE(M1189:M1200)/10^6,0),Assumption!$B$2:$E$3,2,1)*MAX((AVERAGE(M1189:M1200)-250*10^6),0)</f>
        <v>#N/A</v>
      </c>
      <c r="O1201" s="31" t="e">
        <f aca="false">M1201+N1201</f>
        <v>#N/A</v>
      </c>
      <c r="P1201" s="31" t="e">
        <f aca="false">IF(A1201=1,SA,MAX(0,SA-M1200))</f>
        <v>#N/A</v>
      </c>
      <c r="S1201" s="2" t="n">
        <v>0</v>
      </c>
      <c r="T1201" s="2" t="n">
        <v>0</v>
      </c>
      <c r="U1201" s="2" t="n">
        <v>0</v>
      </c>
      <c r="V1201" s="33" t="n">
        <v>1</v>
      </c>
    </row>
    <row r="1202" customFormat="false" ht="15.75" hidden="false" customHeight="true" outlineLevel="0" collapsed="false">
      <c r="A1202" s="2" t="n">
        <v>1200</v>
      </c>
      <c r="B1202" s="2" t="n">
        <v>100</v>
      </c>
      <c r="C1202" s="2" t="n">
        <f aca="false">A1202-(B1202-1)*12</f>
        <v>12</v>
      </c>
      <c r="D1202" s="2" t="n">
        <f aca="false">'thong tin khach hang'!$B$4+B1202-1</f>
        <v>101</v>
      </c>
      <c r="E1202" s="31" t="e">
        <f aca="false">IF(A1202=1,0,O1201)</f>
        <v>#N/A</v>
      </c>
      <c r="F1202" s="2" t="n">
        <f aca="true">TP*VLOOKUP('thong tin khach hang'!$E$10,$X$2:$Z$5,3,0)*OFFSET($S1202,0,VLOOKUP('thong tin khach hang'!$E$10,$X$2:$Z$5,2,0))</f>
        <v>0</v>
      </c>
      <c r="G1202" s="2" t="n">
        <f aca="true">EP*VLOOKUP('thong tin khach hang'!$E$10,$X$2:$Z$5,3,0)*OFFSET($S1202,0,VLOOKUP('thong tin khach hang'!$E$10,$X$2:$Z$5,2,0))</f>
        <v>0</v>
      </c>
      <c r="H1202" s="2" t="n">
        <f aca="false">F1202*HLOOKUP(B1202,Assumption!$A$10:$G$12,2,1)+G1202*HLOOKUP(B1202,Assumption!$A$10:$G$12,3,1)</f>
        <v>0</v>
      </c>
      <c r="I1202" s="2" t="n">
        <f aca="false">F1202+G1202-H1202</f>
        <v>0</v>
      </c>
      <c r="J1202" s="32" t="e">
        <f aca="false">VLOOKUP(D1202,Assumption!$O$3:$Q$103,IF('thong tin khach hang'!$B$3="Nam",2,3),0)/12*P1202</f>
        <v>#N/A</v>
      </c>
      <c r="K1202" s="2" t="n">
        <v>20000</v>
      </c>
      <c r="L1202" s="31" t="e">
        <f aca="false">ROUND($L$1*(E1202+I1202-J1202-K1202),0)</f>
        <v>#N/A</v>
      </c>
      <c r="M1202" s="31" t="e">
        <f aca="false">E1202+I1202-J1202-K1202+L1202</f>
        <v>#N/A</v>
      </c>
      <c r="N1202" s="32" t="e">
        <f aca="false">HLOOKUP(ROUND(AVERAGE(M1190:M1201)/10^6,0),Assumption!$B$2:$E$3,2,1)*MAX((AVERAGE(M1190:M1201)-250*10^6),0)</f>
        <v>#N/A</v>
      </c>
      <c r="O1202" s="31" t="e">
        <f aca="false">M1202+N1202</f>
        <v>#N/A</v>
      </c>
      <c r="P1202" s="31" t="e">
        <f aca="false">IF(A1202=1,SA,MAX(0,SA-M1201))</f>
        <v>#N/A</v>
      </c>
      <c r="S1202" s="2" t="n">
        <v>0</v>
      </c>
      <c r="T1202" s="2" t="n">
        <v>0</v>
      </c>
      <c r="U1202" s="2" t="n">
        <v>0</v>
      </c>
      <c r="V1202" s="3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7.63"/>
    <col collapsed="false" customWidth="true" hidden="false" outlineLevel="0" max="5" min="5" style="0" width="16.13"/>
    <col collapsed="false" customWidth="true" hidden="false" outlineLevel="0" max="6" min="6" style="0" width="10.88"/>
    <col collapsed="false" customWidth="true" hidden="false" outlineLevel="0" max="7" min="7" style="0" width="11.88"/>
    <col collapsed="false" customWidth="true" hidden="false" outlineLevel="0" max="9" min="8" style="0" width="14.38"/>
    <col collapsed="false" customWidth="true" hidden="false" outlineLevel="0" max="10" min="10" style="0" width="13.63"/>
    <col collapsed="false" customWidth="true" hidden="false" outlineLevel="0" max="12" min="11" style="0" width="15.87"/>
    <col collapsed="false" customWidth="true" hidden="false" outlineLevel="0" max="13" min="13" style="0" width="19.61"/>
    <col collapsed="false" customWidth="true" hidden="false" outlineLevel="0" max="14" min="14" style="0" width="15.87"/>
    <col collapsed="false" customWidth="false" hidden="false" outlineLevel="0" max="15" min="15" style="0" width="11.5"/>
    <col collapsed="false" customWidth="true" hidden="false" outlineLevel="0" max="16" min="16" style="0" width="12.25"/>
    <col collapsed="false" customWidth="true" hidden="false" outlineLevel="0" max="18" min="17" style="0" width="7.63"/>
    <col collapsed="false" customWidth="true" hidden="false" outlineLevel="0" max="19" min="19" style="0" width="8.13"/>
    <col collapsed="false" customWidth="true" hidden="false" outlineLevel="0" max="20" min="20" style="0" width="8.25"/>
    <col collapsed="false" customWidth="true" hidden="false" outlineLevel="0" max="26" min="21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E1" s="31"/>
      <c r="K1" s="20" t="n">
        <v>0.05</v>
      </c>
      <c r="L1" s="2" t="n">
        <f aca="false">(1+$K$1)^(1/12)-1</f>
        <v>0.00407412378364835</v>
      </c>
    </row>
    <row r="2" customFormat="false" ht="15" hidden="false" customHeight="false" outlineLevel="0" collapsed="false">
      <c r="A2" s="2" t="s">
        <v>56</v>
      </c>
      <c r="B2" s="2" t="s">
        <v>39</v>
      </c>
      <c r="C2" s="2" t="s">
        <v>57</v>
      </c>
      <c r="D2" s="2" t="s">
        <v>32</v>
      </c>
      <c r="E2" s="31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J2" s="29" t="s">
        <v>63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68</v>
      </c>
      <c r="P2" s="2" t="s">
        <v>69</v>
      </c>
      <c r="S2" s="2" t="s">
        <v>4</v>
      </c>
      <c r="T2" s="2" t="s">
        <v>11</v>
      </c>
      <c r="U2" s="2" t="s">
        <v>70</v>
      </c>
      <c r="V2" s="2" t="s">
        <v>19</v>
      </c>
      <c r="X2" s="2" t="s">
        <v>4</v>
      </c>
      <c r="Y2" s="2" t="n">
        <v>0</v>
      </c>
      <c r="Z2" s="2" t="n">
        <v>1</v>
      </c>
    </row>
    <row r="3" customFormat="false" ht="15" hidden="false" customHeight="false" outlineLevel="0" collapsed="false">
      <c r="A3" s="2" t="n">
        <v>1</v>
      </c>
      <c r="B3" s="2" t="n">
        <v>1</v>
      </c>
      <c r="C3" s="2" t="n">
        <f aca="false">A3-(B3-1)*12</f>
        <v>1</v>
      </c>
      <c r="D3" s="2" t="n">
        <f aca="false">'thong tin khach hang'!$B$4+B3-1</f>
        <v>2</v>
      </c>
      <c r="E3" s="31" t="n">
        <f aca="false">IF(A3=1,0,O2)</f>
        <v>0</v>
      </c>
      <c r="F3" s="2" t="n">
        <f aca="true">TP*VLOOKUP('thong tin khach hang'!$E$10,$X$2:$Z$5,3,0)*OFFSET($S3,0,VLOOKUP('thong tin khach hang'!$E$10,$X$2:$Z$5,2,0))</f>
        <v>30000000</v>
      </c>
      <c r="G3" s="2" t="n">
        <f aca="true">EP*VLOOKUP('thong tin khach hang'!$E$10,$X$2:$Z$5,3,0)*OFFSET($S3,0,VLOOKUP('thong tin khach hang'!$E$10,$X$2:$Z$5,2,0))</f>
        <v>30000000</v>
      </c>
      <c r="H3" s="2" t="n">
        <f aca="false">F3*HLOOKUP(B3,Assumption!$A$10:$G$12,2,1)+G3*HLOOKUP(B3,Assumption!$A$10:$G$12,3,1)</f>
        <v>17400000</v>
      </c>
      <c r="I3" s="2" t="n">
        <f aca="false">F3+G3-H3</f>
        <v>42600000</v>
      </c>
      <c r="J3" s="32" t="n">
        <f aca="false">VLOOKUP(D3,Assumption!$O$3:$Q$103,IF('thong tin khach hang'!$B$3="Nam",2,3),0)/12*P3</f>
        <v>250685.817880759</v>
      </c>
      <c r="K3" s="2" t="n">
        <v>20000</v>
      </c>
      <c r="L3" s="31" t="n">
        <f aca="false">ROUND($L$1*(E3+I3-J3-K3),0)</f>
        <v>172455</v>
      </c>
      <c r="M3" s="31" t="n">
        <f aca="false">E3+I3-J3-K3+L3</f>
        <v>42501769.1821192</v>
      </c>
      <c r="N3" s="31"/>
      <c r="O3" s="31" t="n">
        <f aca="false">M3+N3</f>
        <v>42501769.1821192</v>
      </c>
      <c r="P3" s="31" t="n">
        <f aca="false">IF(A3=1,SA,MAX(0,SA-O2))</f>
        <v>1100000000</v>
      </c>
      <c r="S3" s="2" t="n">
        <v>1</v>
      </c>
      <c r="T3" s="2" t="n">
        <v>1</v>
      </c>
      <c r="U3" s="2" t="n">
        <v>1</v>
      </c>
      <c r="V3" s="33" t="n">
        <v>1</v>
      </c>
      <c r="X3" s="2" t="s">
        <v>11</v>
      </c>
      <c r="Y3" s="2" t="n">
        <v>1</v>
      </c>
      <c r="Z3" s="2" t="n">
        <v>0.5</v>
      </c>
    </row>
    <row r="4" customFormat="false" ht="15" hidden="false" customHeight="false" outlineLevel="0" collapsed="false">
      <c r="A4" s="2" t="n">
        <v>2</v>
      </c>
      <c r="B4" s="2" t="n">
        <v>1</v>
      </c>
      <c r="C4" s="2" t="n">
        <f aca="false">A4-(B4-1)*12</f>
        <v>2</v>
      </c>
      <c r="D4" s="2" t="n">
        <f aca="false">'thong tin khach hang'!$B$4+B4-1</f>
        <v>2</v>
      </c>
      <c r="E4" s="31" t="n">
        <f aca="false">IF(A4=1,0,O3)</f>
        <v>42501769.1821192</v>
      </c>
      <c r="F4" s="2" t="n">
        <f aca="true">TP*VLOOKUP('thong tin khach hang'!$E$10,$X$2:$Z$5,3,0)*OFFSET($S4,0,VLOOKUP('thong tin khach hang'!$E$10,$X$2:$Z$5,2,0))</f>
        <v>0</v>
      </c>
      <c r="G4" s="2" t="n">
        <f aca="true">EP*VLOOKUP('thong tin khach hang'!$E$10,$X$2:$Z$5,3,0)*OFFSET($S4,0,VLOOKUP('thong tin khach hang'!$E$10,$X$2:$Z$5,2,0))</f>
        <v>0</v>
      </c>
      <c r="H4" s="2" t="n">
        <f aca="false">F4*HLOOKUP(B4,Assumption!$A$10:$G$12,2,1)+G4*HLOOKUP(B4,Assumption!$A$10:$G$12,3,1)</f>
        <v>0</v>
      </c>
      <c r="I4" s="2" t="n">
        <f aca="false">F4+G4-H4</f>
        <v>0</v>
      </c>
      <c r="J4" s="32" t="n">
        <f aca="false">VLOOKUP(D4,Assumption!$O$3:$Q$103,IF('thong tin khach hang'!$B$3="Nam",2,3),0)/12*P4</f>
        <v>240999.82627276</v>
      </c>
      <c r="K4" s="2" t="n">
        <v>20000</v>
      </c>
      <c r="L4" s="31" t="n">
        <f aca="false">ROUND($L$1*(E4+I4-J4-K4),0)</f>
        <v>172094</v>
      </c>
      <c r="M4" s="31" t="n">
        <f aca="false">E4+I4-J4-K4+L4</f>
        <v>42412863.3558465</v>
      </c>
      <c r="N4" s="31"/>
      <c r="O4" s="31" t="n">
        <f aca="false">M4+N4</f>
        <v>42412863.3558465</v>
      </c>
      <c r="P4" s="31" t="n">
        <f aca="false">IF(A4=1,SA,MAX(0,SA-M3))</f>
        <v>1057498230.81788</v>
      </c>
      <c r="S4" s="2" t="n">
        <v>0</v>
      </c>
      <c r="T4" s="2" t="n">
        <v>0</v>
      </c>
      <c r="U4" s="2" t="n">
        <v>0</v>
      </c>
      <c r="V4" s="33" t="n">
        <v>1</v>
      </c>
      <c r="X4" s="2" t="s">
        <v>15</v>
      </c>
      <c r="Y4" s="2" t="n">
        <v>2</v>
      </c>
      <c r="Z4" s="2" t="n">
        <v>0.25</v>
      </c>
    </row>
    <row r="5" customFormat="false" ht="15" hidden="false" customHeight="false" outlineLevel="0" collapsed="false">
      <c r="A5" s="2" t="n">
        <v>3</v>
      </c>
      <c r="B5" s="2" t="n">
        <v>1</v>
      </c>
      <c r="C5" s="2" t="n">
        <f aca="false">A5-(B5-1)*12</f>
        <v>3</v>
      </c>
      <c r="D5" s="2" t="n">
        <f aca="false">'thong tin khach hang'!$B$4+B5-1</f>
        <v>2</v>
      </c>
      <c r="E5" s="31" t="n">
        <f aca="false">IF(A5=1,0,O4)</f>
        <v>42412863.3558465</v>
      </c>
      <c r="F5" s="2" t="n">
        <f aca="true">TP*VLOOKUP('thong tin khach hang'!$E$10,$X$2:$Z$5,3,0)*OFFSET($S5,0,VLOOKUP('thong tin khach hang'!$E$10,$X$2:$Z$5,2,0))</f>
        <v>0</v>
      </c>
      <c r="G5" s="2" t="n">
        <f aca="true">EP*VLOOKUP('thong tin khach hang'!$E$10,$X$2:$Z$5,3,0)*OFFSET($S5,0,VLOOKUP('thong tin khach hang'!$E$10,$X$2:$Z$5,2,0))</f>
        <v>0</v>
      </c>
      <c r="H5" s="2" t="n">
        <f aca="false">F5*HLOOKUP(B5,Assumption!$A$10:$G$12,2,1)+G5*HLOOKUP(B5,Assumption!$A$10:$G$12,3,1)</f>
        <v>0</v>
      </c>
      <c r="I5" s="2" t="n">
        <f aca="false">F5+G5-H5</f>
        <v>0</v>
      </c>
      <c r="J5" s="32" t="n">
        <f aca="false">VLOOKUP(D5,Assumption!$O$3:$Q$103,IF('thong tin khach hang'!$B$3="Nam",2,3),0)/12*P5</f>
        <v>241020.087572554</v>
      </c>
      <c r="K5" s="2" t="n">
        <v>20000</v>
      </c>
      <c r="L5" s="31" t="n">
        <f aca="false">ROUND($L$1*(E5+I5-J5-K5),0)</f>
        <v>171732</v>
      </c>
      <c r="M5" s="31" t="n">
        <f aca="false">E5+I5-J5-K5+L5</f>
        <v>42323575.2682739</v>
      </c>
      <c r="N5" s="31"/>
      <c r="O5" s="31" t="n">
        <f aca="false">M5+N5</f>
        <v>42323575.2682739</v>
      </c>
      <c r="P5" s="31" t="n">
        <f aca="false">IF(A5=1,SA,MAX(0,SA-M4))</f>
        <v>1057587136.64415</v>
      </c>
      <c r="S5" s="2" t="n">
        <v>0</v>
      </c>
      <c r="T5" s="2" t="n">
        <v>0</v>
      </c>
      <c r="U5" s="2" t="n">
        <v>0</v>
      </c>
      <c r="V5" s="33" t="n">
        <v>1</v>
      </c>
      <c r="X5" s="2" t="s">
        <v>71</v>
      </c>
      <c r="Y5" s="2" t="n">
        <v>3</v>
      </c>
      <c r="Z5" s="2" t="n">
        <f aca="false">1/12</f>
        <v>0.0833333333333333</v>
      </c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f aca="false">A6-(B6-1)*12</f>
        <v>4</v>
      </c>
      <c r="D6" s="2" t="n">
        <f aca="false">'thong tin khach hang'!$B$4+B6-1</f>
        <v>2</v>
      </c>
      <c r="E6" s="31" t="n">
        <f aca="false">IF(A6=1,0,O5)</f>
        <v>42323575.2682739</v>
      </c>
      <c r="F6" s="2" t="n">
        <f aca="true">TP*VLOOKUP('thong tin khach hang'!$E$10,$X$2:$Z$5,3,0)*OFFSET($S6,0,VLOOKUP('thong tin khach hang'!$E$10,$X$2:$Z$5,2,0))</f>
        <v>0</v>
      </c>
      <c r="G6" s="2" t="n">
        <f aca="true">EP*VLOOKUP('thong tin khach hang'!$E$10,$X$2:$Z$5,3,0)*OFFSET($S6,0,VLOOKUP('thong tin khach hang'!$E$10,$X$2:$Z$5,2,0))</f>
        <v>0</v>
      </c>
      <c r="H6" s="2" t="n">
        <f aca="false">F6*HLOOKUP(B6,Assumption!$A$10:$G$12,2,1)+G6*HLOOKUP(B6,Assumption!$A$10:$G$12,3,1)</f>
        <v>0</v>
      </c>
      <c r="I6" s="2" t="n">
        <f aca="false">F6+G6-H6</f>
        <v>0</v>
      </c>
      <c r="J6" s="32" t="n">
        <f aca="false">VLOOKUP(D6,Assumption!$O$3:$Q$103,IF('thong tin khach hang'!$B$3="Nam",2,3),0)/12*P6</f>
        <v>241040.435988246</v>
      </c>
      <c r="K6" s="2" t="n">
        <v>20000</v>
      </c>
      <c r="L6" s="31" t="n">
        <f aca="false">ROUND($L$1*(E6+I6-J6-K6),0)</f>
        <v>171368</v>
      </c>
      <c r="M6" s="31" t="n">
        <f aca="false">E6+I6-J6-K6+L6</f>
        <v>42233902.8322857</v>
      </c>
      <c r="N6" s="31"/>
      <c r="O6" s="31" t="n">
        <f aca="false">M6+N6</f>
        <v>42233902.8322857</v>
      </c>
      <c r="P6" s="31" t="n">
        <f aca="false">IF(A6=1,SA,MAX(0,SA-M5))</f>
        <v>1057676424.73173</v>
      </c>
      <c r="S6" s="2" t="n">
        <v>0</v>
      </c>
      <c r="T6" s="2" t="n">
        <v>0</v>
      </c>
      <c r="U6" s="2" t="n">
        <v>1</v>
      </c>
      <c r="V6" s="33" t="n">
        <v>1</v>
      </c>
    </row>
    <row r="7" customFormat="false" ht="15" hidden="false" customHeight="false" outlineLevel="0" collapsed="false">
      <c r="A7" s="2" t="n">
        <v>5</v>
      </c>
      <c r="B7" s="2" t="n">
        <v>1</v>
      </c>
      <c r="C7" s="2" t="n">
        <f aca="false">A7-(B7-1)*12</f>
        <v>5</v>
      </c>
      <c r="D7" s="2" t="n">
        <f aca="false">'thong tin khach hang'!$B$4+B7-1</f>
        <v>2</v>
      </c>
      <c r="E7" s="31" t="n">
        <f aca="false">IF(A7=1,0,O6)</f>
        <v>42233902.8322857</v>
      </c>
      <c r="F7" s="2" t="n">
        <f aca="true">TP*VLOOKUP('thong tin khach hang'!$E$10,$X$2:$Z$5,3,0)*OFFSET($S7,0,VLOOKUP('thong tin khach hang'!$E$10,$X$2:$Z$5,2,0))</f>
        <v>0</v>
      </c>
      <c r="G7" s="2" t="n">
        <f aca="true">EP*VLOOKUP('thong tin khach hang'!$E$10,$X$2:$Z$5,3,0)*OFFSET($S7,0,VLOOKUP('thong tin khach hang'!$E$10,$X$2:$Z$5,2,0))</f>
        <v>0</v>
      </c>
      <c r="H7" s="2" t="n">
        <f aca="false">F7*HLOOKUP(B7,Assumption!$A$10:$G$12,2,1)+G7*HLOOKUP(B7,Assumption!$A$10:$G$12,3,1)</f>
        <v>0</v>
      </c>
      <c r="I7" s="2" t="n">
        <f aca="false">F7+G7-H7</f>
        <v>0</v>
      </c>
      <c r="J7" s="32" t="n">
        <f aca="false">VLOOKUP(D7,Assumption!$O$3:$Q$103,IF('thong tin khach hang'!$B$3="Nam",2,3),0)/12*P7</f>
        <v>241060.871995479</v>
      </c>
      <c r="K7" s="2" t="n">
        <v>20000</v>
      </c>
      <c r="L7" s="31" t="n">
        <f aca="false">ROUND($L$1*(E7+I7-J7-K7),0)</f>
        <v>171003</v>
      </c>
      <c r="M7" s="31" t="n">
        <f aca="false">E7+I7-J7-K7+L7</f>
        <v>42143844.9602902</v>
      </c>
      <c r="N7" s="31"/>
      <c r="O7" s="31" t="n">
        <f aca="false">M7+N7</f>
        <v>42143844.9602902</v>
      </c>
      <c r="P7" s="31" t="n">
        <f aca="false">IF(A7=1,SA,MAX(0,SA-M6))</f>
        <v>1057766097.16771</v>
      </c>
      <c r="S7" s="2" t="n">
        <v>0</v>
      </c>
      <c r="T7" s="2" t="n">
        <v>0</v>
      </c>
      <c r="U7" s="2" t="n">
        <v>0</v>
      </c>
      <c r="V7" s="33" t="n">
        <v>1</v>
      </c>
    </row>
    <row r="8" customFormat="false" ht="15" hidden="false" customHeight="false" outlineLevel="0" collapsed="false">
      <c r="A8" s="2" t="n">
        <v>6</v>
      </c>
      <c r="B8" s="2" t="n">
        <v>1</v>
      </c>
      <c r="C8" s="2" t="n">
        <f aca="false">A8-(B8-1)*12</f>
        <v>6</v>
      </c>
      <c r="D8" s="2" t="n">
        <f aca="false">'thong tin khach hang'!$B$4+B8-1</f>
        <v>2</v>
      </c>
      <c r="E8" s="31" t="n">
        <f aca="false">IF(A8=1,0,O7)</f>
        <v>42143844.9602902</v>
      </c>
      <c r="F8" s="2" t="n">
        <f aca="true">TP*VLOOKUP('thong tin khach hang'!$E$10,$X$2:$Z$5,3,0)*OFFSET($S8,0,VLOOKUP('thong tin khach hang'!$E$10,$X$2:$Z$5,2,0))</f>
        <v>0</v>
      </c>
      <c r="G8" s="2" t="n">
        <f aca="true">EP*VLOOKUP('thong tin khach hang'!$E$10,$X$2:$Z$5,3,0)*OFFSET($S8,0,VLOOKUP('thong tin khach hang'!$E$10,$X$2:$Z$5,2,0))</f>
        <v>0</v>
      </c>
      <c r="H8" s="2" t="n">
        <f aca="false">F8*HLOOKUP(B8,Assumption!$A$10:$G$12,2,1)+G8*HLOOKUP(B8,Assumption!$A$10:$G$12,3,1)</f>
        <v>0</v>
      </c>
      <c r="I8" s="2" t="n">
        <f aca="false">F8+G8-H8</f>
        <v>0</v>
      </c>
      <c r="J8" s="32" t="n">
        <f aca="false">VLOOKUP(D8,Assumption!$O$3:$Q$103,IF('thong tin khach hang'!$B$3="Nam",2,3),0)/12*P8</f>
        <v>241081.395842114</v>
      </c>
      <c r="K8" s="2" t="n">
        <v>20000</v>
      </c>
      <c r="L8" s="31" t="n">
        <f aca="false">ROUND($L$1*(E8+I8-J8-K8),0)</f>
        <v>170636</v>
      </c>
      <c r="M8" s="31" t="n">
        <f aca="false">E8+I8-J8-K8+L8</f>
        <v>42053399.5644481</v>
      </c>
      <c r="N8" s="31"/>
      <c r="O8" s="31" t="n">
        <f aca="false">M8+N8</f>
        <v>42053399.5644481</v>
      </c>
      <c r="P8" s="31" t="n">
        <f aca="false">IF(A8=1,SA,MAX(0,SA-M7))</f>
        <v>1057856155.03971</v>
      </c>
      <c r="S8" s="2" t="n">
        <v>0</v>
      </c>
      <c r="T8" s="2" t="n">
        <v>0</v>
      </c>
      <c r="U8" s="2" t="n">
        <v>0</v>
      </c>
      <c r="V8" s="33" t="n">
        <v>1</v>
      </c>
    </row>
    <row r="9" customFormat="false" ht="15" hidden="false" customHeight="false" outlineLevel="0" collapsed="false">
      <c r="A9" s="2" t="n">
        <v>7</v>
      </c>
      <c r="B9" s="2" t="n">
        <v>1</v>
      </c>
      <c r="C9" s="2" t="n">
        <f aca="false">A9-(B9-1)*12</f>
        <v>7</v>
      </c>
      <c r="D9" s="2" t="n">
        <f aca="false">'thong tin khach hang'!$B$4+B9-1</f>
        <v>2</v>
      </c>
      <c r="E9" s="31" t="n">
        <f aca="false">IF(A9=1,0,O8)</f>
        <v>42053399.5644481</v>
      </c>
      <c r="F9" s="2" t="n">
        <f aca="true">TP*VLOOKUP('thong tin khach hang'!$E$10,$X$2:$Z$5,3,0)*OFFSET($S9,0,VLOOKUP('thong tin khach hang'!$E$10,$X$2:$Z$5,2,0))</f>
        <v>0</v>
      </c>
      <c r="G9" s="2" t="n">
        <f aca="true">EP*VLOOKUP('thong tin khach hang'!$E$10,$X$2:$Z$5,3,0)*OFFSET($S9,0,VLOOKUP('thong tin khach hang'!$E$10,$X$2:$Z$5,2,0))</f>
        <v>0</v>
      </c>
      <c r="H9" s="2" t="n">
        <f aca="false">F9*HLOOKUP(B9,Assumption!$A$10:$G$12,2,1)+G9*HLOOKUP(B9,Assumption!$A$10:$G$12,3,1)</f>
        <v>0</v>
      </c>
      <c r="I9" s="2" t="n">
        <f aca="false">F9+G9-H9</f>
        <v>0</v>
      </c>
      <c r="J9" s="32" t="n">
        <f aca="false">VLOOKUP(D9,Assumption!$O$3:$Q$103,IF('thong tin khach hang'!$B$3="Nam",2,3),0)/12*P9</f>
        <v>241102.008003959</v>
      </c>
      <c r="K9" s="2" t="n">
        <v>20000</v>
      </c>
      <c r="L9" s="31" t="n">
        <f aca="false">ROUND($L$1*(E9+I9-J9-K9),0)</f>
        <v>170267</v>
      </c>
      <c r="M9" s="31" t="n">
        <f aca="false">E9+I9-J9-K9+L9</f>
        <v>41962564.5564441</v>
      </c>
      <c r="N9" s="31"/>
      <c r="O9" s="31" t="n">
        <f aca="false">M9+N9</f>
        <v>41962564.5564441</v>
      </c>
      <c r="P9" s="31" t="n">
        <f aca="false">IF(A9=1,SA,MAX(0,SA-M8))</f>
        <v>1057946600.43555</v>
      </c>
      <c r="S9" s="2" t="n">
        <v>0</v>
      </c>
      <c r="T9" s="2" t="n">
        <v>1</v>
      </c>
      <c r="U9" s="2" t="n">
        <v>1</v>
      </c>
      <c r="V9" s="33" t="n">
        <v>1</v>
      </c>
    </row>
    <row r="10" customFormat="false" ht="15" hidden="false" customHeight="false" outlineLevel="0" collapsed="false">
      <c r="A10" s="2" t="n">
        <v>8</v>
      </c>
      <c r="B10" s="2" t="n">
        <v>1</v>
      </c>
      <c r="C10" s="2" t="n">
        <f aca="false">A10-(B10-1)*12</f>
        <v>8</v>
      </c>
      <c r="D10" s="2" t="n">
        <f aca="false">'thong tin khach hang'!$B$4+B10-1</f>
        <v>2</v>
      </c>
      <c r="E10" s="31" t="n">
        <f aca="false">IF(A10=1,0,O9)</f>
        <v>41962564.5564441</v>
      </c>
      <c r="F10" s="2" t="n">
        <f aca="true">TP*VLOOKUP('thong tin khach hang'!$E$10,$X$2:$Z$5,3,0)*OFFSET($S10,0,VLOOKUP('thong tin khach hang'!$E$10,$X$2:$Z$5,2,0))</f>
        <v>0</v>
      </c>
      <c r="G10" s="2" t="n">
        <f aca="true">EP*VLOOKUP('thong tin khach hang'!$E$10,$X$2:$Z$5,3,0)*OFFSET($S10,0,VLOOKUP('thong tin khach hang'!$E$10,$X$2:$Z$5,2,0))</f>
        <v>0</v>
      </c>
      <c r="H10" s="2" t="n">
        <f aca="false">F10*HLOOKUP(B10,Assumption!$A$10:$G$12,2,1)+G10*HLOOKUP(B10,Assumption!$A$10:$G$12,3,1)</f>
        <v>0</v>
      </c>
      <c r="I10" s="2" t="n">
        <f aca="false">F10+G10-H10</f>
        <v>0</v>
      </c>
      <c r="J10" s="32" t="n">
        <f aca="false">VLOOKUP(D10,Assumption!$O$3:$Q$103,IF('thong tin khach hang'!$B$3="Nam",2,3),0)/12*P10</f>
        <v>241122.708956935</v>
      </c>
      <c r="K10" s="2" t="n">
        <v>20000</v>
      </c>
      <c r="L10" s="31" t="n">
        <f aca="false">ROUND($L$1*(E10+I10-J10-K10),0)</f>
        <v>169897</v>
      </c>
      <c r="M10" s="31" t="n">
        <f aca="false">E10+I10-J10-K10+L10</f>
        <v>41871338.8474872</v>
      </c>
      <c r="N10" s="31"/>
      <c r="O10" s="31" t="n">
        <f aca="false">M10+N10</f>
        <v>41871338.8474872</v>
      </c>
      <c r="P10" s="31" t="n">
        <f aca="false">IF(A10=1,SA,MAX(0,SA-M9))</f>
        <v>1058037435.44356</v>
      </c>
      <c r="S10" s="2" t="n">
        <v>0</v>
      </c>
      <c r="T10" s="2" t="n">
        <v>0</v>
      </c>
      <c r="U10" s="2" t="n">
        <v>0</v>
      </c>
      <c r="V10" s="33" t="n">
        <v>1</v>
      </c>
    </row>
    <row r="11" customFormat="false" ht="15" hidden="false" customHeight="false" outlineLevel="0" collapsed="false">
      <c r="A11" s="2" t="n">
        <v>9</v>
      </c>
      <c r="B11" s="2" t="n">
        <v>1</v>
      </c>
      <c r="C11" s="2" t="n">
        <f aca="false">A11-(B11-1)*12</f>
        <v>9</v>
      </c>
      <c r="D11" s="2" t="n">
        <f aca="false">'thong tin khach hang'!$B$4+B11-1</f>
        <v>2</v>
      </c>
      <c r="E11" s="31" t="n">
        <f aca="false">IF(A11=1,0,O10)</f>
        <v>41871338.8474872</v>
      </c>
      <c r="F11" s="2" t="n">
        <f aca="true">TP*VLOOKUP('thong tin khach hang'!$E$10,$X$2:$Z$5,3,0)*OFFSET($S11,0,VLOOKUP('thong tin khach hang'!$E$10,$X$2:$Z$5,2,0))</f>
        <v>0</v>
      </c>
      <c r="G11" s="2" t="n">
        <f aca="true">EP*VLOOKUP('thong tin khach hang'!$E$10,$X$2:$Z$5,3,0)*OFFSET($S11,0,VLOOKUP('thong tin khach hang'!$E$10,$X$2:$Z$5,2,0))</f>
        <v>0</v>
      </c>
      <c r="H11" s="2" t="n">
        <f aca="false">F11*HLOOKUP(B11,Assumption!$A$10:$G$12,2,1)+G11*HLOOKUP(B11,Assumption!$A$10:$G$12,3,1)</f>
        <v>0</v>
      </c>
      <c r="I11" s="2" t="n">
        <f aca="false">F11+G11-H11</f>
        <v>0</v>
      </c>
      <c r="J11" s="32" t="n">
        <f aca="false">VLOOKUP(D11,Assumption!$O$3:$Q$103,IF('thong tin khach hang'!$B$3="Nam",2,3),0)/12*P11</f>
        <v>241143.498949173</v>
      </c>
      <c r="K11" s="2" t="n">
        <v>20000</v>
      </c>
      <c r="L11" s="31" t="n">
        <f aca="false">ROUND($L$1*(E11+I11-J11-K11),0)</f>
        <v>169525</v>
      </c>
      <c r="M11" s="31" t="n">
        <f aca="false">E11+I11-J11-K11+L11</f>
        <v>41779720.348538</v>
      </c>
      <c r="N11" s="31"/>
      <c r="O11" s="31" t="n">
        <f aca="false">M11+N11</f>
        <v>41779720.348538</v>
      </c>
      <c r="P11" s="31" t="n">
        <f aca="false">IF(A11=1,SA,MAX(0,SA-M10))</f>
        <v>1058128661.15251</v>
      </c>
      <c r="S11" s="2" t="n">
        <v>0</v>
      </c>
      <c r="T11" s="2" t="n">
        <v>0</v>
      </c>
      <c r="U11" s="2" t="n">
        <v>0</v>
      </c>
      <c r="V11" s="33" t="n">
        <v>1</v>
      </c>
    </row>
    <row r="12" customFormat="false" ht="15" hidden="false" customHeight="false" outlineLevel="0" collapsed="false">
      <c r="A12" s="2" t="n">
        <v>10</v>
      </c>
      <c r="B12" s="2" t="n">
        <v>1</v>
      </c>
      <c r="C12" s="2" t="n">
        <f aca="false">A12-(B12-1)*12</f>
        <v>10</v>
      </c>
      <c r="D12" s="2" t="n">
        <f aca="false">'thong tin khach hang'!$B$4+B12-1</f>
        <v>2</v>
      </c>
      <c r="E12" s="31" t="n">
        <f aca="false">IF(A12=1,0,O11)</f>
        <v>41779720.348538</v>
      </c>
      <c r="F12" s="2" t="n">
        <f aca="true">TP*VLOOKUP('thong tin khach hang'!$E$10,$X$2:$Z$5,3,0)*OFFSET($S12,0,VLOOKUP('thong tin khach hang'!$E$10,$X$2:$Z$5,2,0))</f>
        <v>0</v>
      </c>
      <c r="G12" s="2" t="n">
        <f aca="true">EP*VLOOKUP('thong tin khach hang'!$E$10,$X$2:$Z$5,3,0)*OFFSET($S12,0,VLOOKUP('thong tin khach hang'!$E$10,$X$2:$Z$5,2,0))</f>
        <v>0</v>
      </c>
      <c r="H12" s="2" t="n">
        <f aca="false">F12*HLOOKUP(B12,Assumption!$A$10:$G$12,2,1)+G12*HLOOKUP(B12,Assumption!$A$10:$G$12,3,1)</f>
        <v>0</v>
      </c>
      <c r="I12" s="2" t="n">
        <f aca="false">F12+G12-H12</f>
        <v>0</v>
      </c>
      <c r="J12" s="32" t="n">
        <f aca="false">VLOOKUP(D12,Assumption!$O$3:$Q$103,IF('thong tin khach hang'!$B$3="Nam",2,3),0)/12*P12</f>
        <v>241164.378456757</v>
      </c>
      <c r="K12" s="2" t="n">
        <v>20000</v>
      </c>
      <c r="L12" s="31" t="n">
        <f aca="false">ROUND($L$1*(E12+I12-J12-K12),0)</f>
        <v>169152</v>
      </c>
      <c r="M12" s="31" t="n">
        <f aca="false">E12+I12-J12-K12+L12</f>
        <v>41687707.9700813</v>
      </c>
      <c r="N12" s="31"/>
      <c r="O12" s="31" t="n">
        <f aca="false">M12+N12</f>
        <v>41687707.9700813</v>
      </c>
      <c r="P12" s="31" t="n">
        <f aca="false">IF(A12=1,SA,MAX(0,SA-M11))</f>
        <v>1058220279.65146</v>
      </c>
      <c r="S12" s="2" t="n">
        <v>0</v>
      </c>
      <c r="T12" s="2" t="n">
        <v>0</v>
      </c>
      <c r="U12" s="2" t="n">
        <v>1</v>
      </c>
      <c r="V12" s="33" t="n">
        <v>1</v>
      </c>
    </row>
    <row r="13" customFormat="false" ht="15" hidden="false" customHeight="false" outlineLevel="0" collapsed="false">
      <c r="A13" s="2" t="n">
        <v>11</v>
      </c>
      <c r="B13" s="2" t="n">
        <v>1</v>
      </c>
      <c r="C13" s="2" t="n">
        <f aca="false">A13-(B13-1)*12</f>
        <v>11</v>
      </c>
      <c r="D13" s="2" t="n">
        <f aca="false">'thong tin khach hang'!$B$4+B13-1</f>
        <v>2</v>
      </c>
      <c r="E13" s="31" t="n">
        <f aca="false">IF(A13=1,0,O12)</f>
        <v>41687707.9700813</v>
      </c>
      <c r="F13" s="2" t="n">
        <f aca="true">TP*VLOOKUP('thong tin khach hang'!$E$10,$X$2:$Z$5,3,0)*OFFSET($S13,0,VLOOKUP('thong tin khach hang'!$E$10,$X$2:$Z$5,2,0))</f>
        <v>0</v>
      </c>
      <c r="G13" s="2" t="n">
        <f aca="true">EP*VLOOKUP('thong tin khach hang'!$E$10,$X$2:$Z$5,3,0)*OFFSET($S13,0,VLOOKUP('thong tin khach hang'!$E$10,$X$2:$Z$5,2,0))</f>
        <v>0</v>
      </c>
      <c r="H13" s="2" t="n">
        <f aca="false">F13*HLOOKUP(B13,Assumption!$A$10:$G$12,2,1)+G13*HLOOKUP(B13,Assumption!$A$10:$G$12,3,1)</f>
        <v>0</v>
      </c>
      <c r="I13" s="2" t="n">
        <f aca="false">F13+G13-H13</f>
        <v>0</v>
      </c>
      <c r="J13" s="32" t="n">
        <f aca="false">VLOOKUP(D13,Assumption!$O$3:$Q$103,IF('thong tin khach hang'!$B$3="Nam",2,3),0)/12*P13</f>
        <v>241185.347727983</v>
      </c>
      <c r="K13" s="2" t="n">
        <v>20000</v>
      </c>
      <c r="L13" s="31" t="n">
        <f aca="false">ROUND($L$1*(E13+I13-J13-K13),0)</f>
        <v>168777</v>
      </c>
      <c r="M13" s="31" t="n">
        <f aca="false">E13+I13-J13-K13+L13</f>
        <v>41595299.6223533</v>
      </c>
      <c r="N13" s="31"/>
      <c r="O13" s="31" t="n">
        <f aca="false">M13+N13</f>
        <v>41595299.6223533</v>
      </c>
      <c r="P13" s="31" t="n">
        <f aca="false">IF(A13=1,SA,MAX(0,SA-M12))</f>
        <v>1058312292.02992</v>
      </c>
      <c r="S13" s="2" t="n">
        <v>0</v>
      </c>
      <c r="T13" s="2" t="n">
        <v>0</v>
      </c>
      <c r="U13" s="2" t="n">
        <v>0</v>
      </c>
      <c r="V13" s="33" t="n">
        <v>1</v>
      </c>
    </row>
    <row r="14" customFormat="false" ht="15" hidden="false" customHeight="false" outlineLevel="0" collapsed="false">
      <c r="A14" s="2" t="n">
        <v>12</v>
      </c>
      <c r="B14" s="2" t="n">
        <v>1</v>
      </c>
      <c r="C14" s="2" t="n">
        <f aca="false">A14-(B14-1)*12</f>
        <v>12</v>
      </c>
      <c r="D14" s="2" t="n">
        <f aca="false">'thong tin khach hang'!$B$4+B14-1</f>
        <v>2</v>
      </c>
      <c r="E14" s="31" t="n">
        <f aca="false">IF(A14=1,0,O13)</f>
        <v>41595299.6223533</v>
      </c>
      <c r="F14" s="2" t="n">
        <f aca="true">TP*VLOOKUP('thong tin khach hang'!$E$10,$X$2:$Z$5,3,0)*OFFSET($S14,0,VLOOKUP('thong tin khach hang'!$E$10,$X$2:$Z$5,2,0))</f>
        <v>0</v>
      </c>
      <c r="G14" s="2" t="n">
        <f aca="true">EP*VLOOKUP('thong tin khach hang'!$E$10,$X$2:$Z$5,3,0)*OFFSET($S14,0,VLOOKUP('thong tin khach hang'!$E$10,$X$2:$Z$5,2,0))</f>
        <v>0</v>
      </c>
      <c r="H14" s="2" t="n">
        <f aca="false">F14*HLOOKUP(B14,Assumption!$A$10:$G$12,2,1)+G14*HLOOKUP(B14,Assumption!$A$10:$G$12,3,1)</f>
        <v>0</v>
      </c>
      <c r="I14" s="2" t="n">
        <f aca="false">F14+G14-H14</f>
        <v>0</v>
      </c>
      <c r="J14" s="32" t="n">
        <f aca="false">VLOOKUP(D14,Assumption!$O$3:$Q$103,IF('thong tin khach hang'!$B$3="Nam",2,3),0)/12*P14</f>
        <v>241206.4072391</v>
      </c>
      <c r="K14" s="2" t="n">
        <v>20000</v>
      </c>
      <c r="L14" s="31" t="n">
        <f aca="false">ROUND($L$1*(E14+I14-J14-K14),0)</f>
        <v>168400</v>
      </c>
      <c r="M14" s="31" t="n">
        <f aca="false">E14+I14-J14-K14+L14</f>
        <v>41502493.2151142</v>
      </c>
      <c r="N14" s="31"/>
      <c r="O14" s="31" t="n">
        <f aca="false">M14+N14</f>
        <v>41502493.2151142</v>
      </c>
      <c r="P14" s="31" t="n">
        <f aca="false">IF(A14=1,SA,MAX(0,SA-M13))</f>
        <v>1058404700.37765</v>
      </c>
      <c r="S14" s="2" t="n">
        <v>0</v>
      </c>
      <c r="T14" s="2" t="n">
        <v>0</v>
      </c>
      <c r="U14" s="2" t="n">
        <v>0</v>
      </c>
      <c r="V14" s="33" t="n">
        <v>1</v>
      </c>
    </row>
    <row r="15" customFormat="false" ht="15" hidden="false" customHeight="false" outlineLevel="0" collapsed="false">
      <c r="A15" s="2" t="n">
        <v>13</v>
      </c>
      <c r="B15" s="2" t="n">
        <v>2</v>
      </c>
      <c r="C15" s="2" t="n">
        <f aca="false">A15-(B15-1)*12</f>
        <v>1</v>
      </c>
      <c r="D15" s="2" t="n">
        <f aca="false">'thong tin khach hang'!$B$4+B15-1</f>
        <v>3</v>
      </c>
      <c r="E15" s="31" t="n">
        <f aca="false">IF(A15=1,0,O14)</f>
        <v>41502493.2151142</v>
      </c>
      <c r="F15" s="2" t="n">
        <f aca="true">TP*VLOOKUP('thong tin khach hang'!$E$10,$X$2:$Z$5,3,0)*OFFSET($S15,0,VLOOKUP('thong tin khach hang'!$E$10,$X$2:$Z$5,2,0))</f>
        <v>30000000</v>
      </c>
      <c r="G15" s="2" t="n">
        <f aca="true">EP*VLOOKUP('thong tin khach hang'!$E$10,$X$2:$Z$5,3,0)*OFFSET($S15,0,VLOOKUP('thong tin khach hang'!$E$10,$X$2:$Z$5,2,0))</f>
        <v>30000000</v>
      </c>
      <c r="H15" s="2" t="n">
        <f aca="false">F15*HLOOKUP(B15,Assumption!$A$10:$G$12,2,1)+G15*HLOOKUP(B15,Assumption!$A$10:$G$12,3,1)</f>
        <v>9300000</v>
      </c>
      <c r="I15" s="2" t="n">
        <f aca="false">F15+G15-H15</f>
        <v>50700000</v>
      </c>
      <c r="J15" s="32" t="n">
        <f aca="false">VLOOKUP(D15,Assumption!$O$3:$Q$103,IF('thong tin khach hang'!$B$3="Nam",2,3),0)/12*P15</f>
        <v>241227.557466467</v>
      </c>
      <c r="K15" s="2" t="n">
        <v>20000</v>
      </c>
      <c r="L15" s="31" t="n">
        <f aca="false">ROUND($L$1*(E15+I15-J15-K15),0)</f>
        <v>374580</v>
      </c>
      <c r="M15" s="31" t="n">
        <f aca="false">E15+I15-J15-K15+L15</f>
        <v>92315845.6576477</v>
      </c>
      <c r="N15" s="31" t="n">
        <f aca="false">HLOOKUP(ROUND(AVERAGE(M3:M14)/10^6,0),Assumption!$B$2:$E$3,2,1)*M15</f>
        <v>0</v>
      </c>
      <c r="O15" s="31" t="n">
        <f aca="false">M15+N15</f>
        <v>92315845.6576477</v>
      </c>
      <c r="P15" s="31" t="n">
        <f aca="false">IF(A15=1,SA,MAX(0,SA-M14))</f>
        <v>1058497506.78489</v>
      </c>
      <c r="S15" s="2" t="n">
        <v>1</v>
      </c>
      <c r="T15" s="2" t="n">
        <v>1</v>
      </c>
      <c r="U15" s="2" t="n">
        <v>1</v>
      </c>
      <c r="V15" s="33" t="n">
        <v>1</v>
      </c>
    </row>
    <row r="16" customFormat="false" ht="15" hidden="false" customHeight="false" outlineLevel="0" collapsed="false">
      <c r="A16" s="2" t="n">
        <v>14</v>
      </c>
      <c r="B16" s="2" t="n">
        <v>2</v>
      </c>
      <c r="C16" s="2" t="n">
        <f aca="false">A16-(B16-1)*12</f>
        <v>2</v>
      </c>
      <c r="D16" s="2" t="n">
        <f aca="false">'thong tin khach hang'!$B$4+B16-1</f>
        <v>3</v>
      </c>
      <c r="E16" s="31" t="n">
        <f aca="false">IF(A16=1,0,O15)</f>
        <v>92315845.6576477</v>
      </c>
      <c r="F16" s="2" t="n">
        <f aca="true">TP*VLOOKUP('thong tin khach hang'!$E$10,$X$2:$Z$5,3,0)*OFFSET($S16,0,VLOOKUP('thong tin khach hang'!$E$10,$X$2:$Z$5,2,0))</f>
        <v>0</v>
      </c>
      <c r="G16" s="2" t="n">
        <f aca="true">EP*VLOOKUP('thong tin khach hang'!$E$10,$X$2:$Z$5,3,0)*OFFSET($S16,0,VLOOKUP('thong tin khach hang'!$E$10,$X$2:$Z$5,2,0))</f>
        <v>0</v>
      </c>
      <c r="H16" s="2" t="n">
        <f aca="false">F16*HLOOKUP(B16,Assumption!$A$10:$G$12,2,1)+G16*HLOOKUP(B16,Assumption!$A$10:$G$12,3,1)</f>
        <v>0</v>
      </c>
      <c r="I16" s="2" t="n">
        <f aca="false">F16+G16-H16</f>
        <v>0</v>
      </c>
      <c r="J16" s="32" t="n">
        <f aca="false">VLOOKUP(D16,Assumption!$O$3:$Q$103,IF('thong tin khach hang'!$B$3="Nam",2,3),0)/12*P16</f>
        <v>229647.387633449</v>
      </c>
      <c r="K16" s="2" t="n">
        <v>20000</v>
      </c>
      <c r="L16" s="31" t="n">
        <f aca="false">ROUND($L$1*(E16+I16-J16-K16),0)</f>
        <v>375089</v>
      </c>
      <c r="M16" s="31" t="n">
        <f aca="false">E16+I16-J16-K16+L16</f>
        <v>92441287.2700143</v>
      </c>
      <c r="N16" s="31" t="n">
        <f aca="false">HLOOKUP(ROUND(AVERAGE(M4:M15)/10^6,0),Assumption!$B$2:$E$3,2,1)*M16</f>
        <v>0</v>
      </c>
      <c r="O16" s="31" t="n">
        <f aca="false">M16+N16</f>
        <v>92441287.2700143</v>
      </c>
      <c r="P16" s="31" t="n">
        <f aca="false">IF(A16=1,SA,MAX(0,SA-M15))</f>
        <v>1007684154.34235</v>
      </c>
      <c r="S16" s="2" t="n">
        <v>0</v>
      </c>
      <c r="T16" s="2" t="n">
        <v>0</v>
      </c>
      <c r="U16" s="2" t="n">
        <v>0</v>
      </c>
      <c r="V16" s="33" t="n">
        <v>1</v>
      </c>
    </row>
    <row r="17" customFormat="false" ht="15" hidden="false" customHeight="false" outlineLevel="0" collapsed="false">
      <c r="A17" s="2" t="n">
        <v>15</v>
      </c>
      <c r="B17" s="2" t="n">
        <v>2</v>
      </c>
      <c r="C17" s="2" t="n">
        <f aca="false">A17-(B17-1)*12</f>
        <v>3</v>
      </c>
      <c r="D17" s="2" t="n">
        <f aca="false">'thong tin khach hang'!$B$4+B17-1</f>
        <v>3</v>
      </c>
      <c r="E17" s="31" t="n">
        <f aca="false">IF(A17=1,0,O16)</f>
        <v>92441287.2700143</v>
      </c>
      <c r="F17" s="2" t="n">
        <f aca="true">TP*VLOOKUP('thong tin khach hang'!$E$10,$X$2:$Z$5,3,0)*OFFSET($S17,0,VLOOKUP('thong tin khach hang'!$E$10,$X$2:$Z$5,2,0))</f>
        <v>0</v>
      </c>
      <c r="G17" s="2" t="n">
        <f aca="true">EP*VLOOKUP('thong tin khach hang'!$E$10,$X$2:$Z$5,3,0)*OFFSET($S17,0,VLOOKUP('thong tin khach hang'!$E$10,$X$2:$Z$5,2,0))</f>
        <v>0</v>
      </c>
      <c r="H17" s="2" t="n">
        <f aca="false">F17*HLOOKUP(B17,Assumption!$A$10:$G$12,2,1)+G17*HLOOKUP(B17,Assumption!$A$10:$G$12,3,1)</f>
        <v>0</v>
      </c>
      <c r="I17" s="2" t="n">
        <f aca="false">F17+G17-H17</f>
        <v>0</v>
      </c>
      <c r="J17" s="32" t="n">
        <f aca="false">VLOOKUP(D17,Assumption!$O$3:$Q$103,IF('thong tin khach hang'!$B$3="Nam",2,3),0)/12*P17</f>
        <v>229618.79996691</v>
      </c>
      <c r="K17" s="2" t="n">
        <v>20000</v>
      </c>
      <c r="L17" s="31" t="n">
        <f aca="false">ROUND($L$1*(E17+I17-J17-K17),0)</f>
        <v>375600</v>
      </c>
      <c r="M17" s="31" t="n">
        <f aca="false">E17+I17-J17-K17+L17</f>
        <v>92567268.4700474</v>
      </c>
      <c r="N17" s="31" t="n">
        <f aca="false">HLOOKUP(ROUND(AVERAGE(M5:M16)/10^6,0),Assumption!$B$2:$E$3,2,1)*M17</f>
        <v>0</v>
      </c>
      <c r="O17" s="31" t="n">
        <f aca="false">M17+N17</f>
        <v>92567268.4700474</v>
      </c>
      <c r="P17" s="31" t="n">
        <f aca="false">IF(A17=1,SA,MAX(0,SA-M16))</f>
        <v>1007558712.72999</v>
      </c>
      <c r="S17" s="2" t="n">
        <v>0</v>
      </c>
      <c r="T17" s="2" t="n">
        <v>0</v>
      </c>
      <c r="U17" s="2" t="n">
        <v>0</v>
      </c>
      <c r="V17" s="33" t="n">
        <v>1</v>
      </c>
    </row>
    <row r="18" customFormat="false" ht="15" hidden="false" customHeight="false" outlineLevel="0" collapsed="false">
      <c r="A18" s="2" t="n">
        <v>16</v>
      </c>
      <c r="B18" s="2" t="n">
        <v>2</v>
      </c>
      <c r="C18" s="2" t="n">
        <f aca="false">A18-(B18-1)*12</f>
        <v>4</v>
      </c>
      <c r="D18" s="2" t="n">
        <f aca="false">'thong tin khach hang'!$B$4+B18-1</f>
        <v>3</v>
      </c>
      <c r="E18" s="31" t="n">
        <f aca="false">IF(A18=1,0,O17)</f>
        <v>92567268.4700474</v>
      </c>
      <c r="F18" s="2" t="n">
        <f aca="true">TP*VLOOKUP('thong tin khach hang'!$E$10,$X$2:$Z$5,3,0)*OFFSET($S18,0,VLOOKUP('thong tin khach hang'!$E$10,$X$2:$Z$5,2,0))</f>
        <v>0</v>
      </c>
      <c r="G18" s="2" t="n">
        <f aca="true">EP*VLOOKUP('thong tin khach hang'!$E$10,$X$2:$Z$5,3,0)*OFFSET($S18,0,VLOOKUP('thong tin khach hang'!$E$10,$X$2:$Z$5,2,0))</f>
        <v>0</v>
      </c>
      <c r="H18" s="2" t="n">
        <f aca="false">F18*HLOOKUP(B18,Assumption!$A$10:$G$12,2,1)+G18*HLOOKUP(B18,Assumption!$A$10:$G$12,3,1)</f>
        <v>0</v>
      </c>
      <c r="I18" s="2" t="n">
        <f aca="false">F18+G18-H18</f>
        <v>0</v>
      </c>
      <c r="J18" s="32" t="n">
        <f aca="false">VLOOKUP(D18,Assumption!$O$3:$Q$103,IF('thong tin khach hang'!$B$3="Nam",2,3),0)/12*P18</f>
        <v>229590.089330394</v>
      </c>
      <c r="K18" s="2" t="n">
        <v>20000</v>
      </c>
      <c r="L18" s="31" t="n">
        <f aca="false">ROUND($L$1*(E18+I18-J18-K18),0)</f>
        <v>376114</v>
      </c>
      <c r="M18" s="31" t="n">
        <f aca="false">E18+I18-J18-K18+L18</f>
        <v>92693792.380717</v>
      </c>
      <c r="N18" s="31" t="n">
        <f aca="false">HLOOKUP(ROUND(AVERAGE(M6:M17)/10^6,0),Assumption!$B$2:$E$3,2,1)*M18</f>
        <v>0</v>
      </c>
      <c r="O18" s="31" t="n">
        <f aca="false">M18+N18</f>
        <v>92693792.380717</v>
      </c>
      <c r="P18" s="31" t="n">
        <f aca="false">IF(A18=1,SA,MAX(0,SA-M17))</f>
        <v>1007432731.52995</v>
      </c>
      <c r="S18" s="2" t="n">
        <v>0</v>
      </c>
      <c r="T18" s="2" t="n">
        <v>0</v>
      </c>
      <c r="U18" s="2" t="n">
        <v>1</v>
      </c>
      <c r="V18" s="33" t="n">
        <v>1</v>
      </c>
    </row>
    <row r="19" customFormat="false" ht="15" hidden="false" customHeight="false" outlineLevel="0" collapsed="false">
      <c r="A19" s="2" t="n">
        <v>17</v>
      </c>
      <c r="B19" s="2" t="n">
        <v>2</v>
      </c>
      <c r="C19" s="2" t="n">
        <f aca="false">A19-(B19-1)*12</f>
        <v>5</v>
      </c>
      <c r="D19" s="2" t="n">
        <f aca="false">'thong tin khach hang'!$B$4+B19-1</f>
        <v>3</v>
      </c>
      <c r="E19" s="31" t="n">
        <f aca="false">IF(A19=1,0,O18)</f>
        <v>92693792.380717</v>
      </c>
      <c r="F19" s="2" t="n">
        <f aca="true">TP*VLOOKUP('thong tin khach hang'!$E$10,$X$2:$Z$5,3,0)*OFFSET($S19,0,VLOOKUP('thong tin khach hang'!$E$10,$X$2:$Z$5,2,0))</f>
        <v>0</v>
      </c>
      <c r="G19" s="2" t="n">
        <f aca="true">EP*VLOOKUP('thong tin khach hang'!$E$10,$X$2:$Z$5,3,0)*OFFSET($S19,0,VLOOKUP('thong tin khach hang'!$E$10,$X$2:$Z$5,2,0))</f>
        <v>0</v>
      </c>
      <c r="H19" s="2" t="n">
        <f aca="false">F19*HLOOKUP(B19,Assumption!$A$10:$G$12,2,1)+G19*HLOOKUP(B19,Assumption!$A$10:$G$12,3,1)</f>
        <v>0</v>
      </c>
      <c r="I19" s="2" t="n">
        <f aca="false">F19+G19-H19</f>
        <v>0</v>
      </c>
      <c r="J19" s="32" t="n">
        <f aca="false">VLOOKUP(D19,Assumption!$O$3:$Q$103,IF('thong tin khach hang'!$B$3="Nam",2,3),0)/12*P19</f>
        <v>229561.255012187</v>
      </c>
      <c r="K19" s="2" t="n">
        <v>20000</v>
      </c>
      <c r="L19" s="31" t="n">
        <f aca="false">ROUND($L$1*(E19+I19-J19-K19),0)</f>
        <v>376629</v>
      </c>
      <c r="M19" s="31" t="n">
        <f aca="false">E19+I19-J19-K19+L19</f>
        <v>92820860.1257048</v>
      </c>
      <c r="N19" s="31" t="n">
        <f aca="false">HLOOKUP(ROUND(AVERAGE(M7:M18)/10^6,0),Assumption!$B$2:$E$3,2,1)*M19</f>
        <v>0</v>
      </c>
      <c r="O19" s="31" t="n">
        <f aca="false">M19+N19</f>
        <v>92820860.1257048</v>
      </c>
      <c r="P19" s="31" t="n">
        <f aca="false">IF(A19=1,SA,MAX(0,SA-M18))</f>
        <v>1007306207.61928</v>
      </c>
      <c r="S19" s="2" t="n">
        <v>0</v>
      </c>
      <c r="T19" s="2" t="n">
        <v>0</v>
      </c>
      <c r="U19" s="2" t="n">
        <v>0</v>
      </c>
      <c r="V19" s="33" t="n">
        <v>1</v>
      </c>
    </row>
    <row r="20" customFormat="false" ht="15" hidden="false" customHeight="false" outlineLevel="0" collapsed="false">
      <c r="A20" s="2" t="n">
        <v>18</v>
      </c>
      <c r="B20" s="2" t="n">
        <v>2</v>
      </c>
      <c r="C20" s="2" t="n">
        <f aca="false">A20-(B20-1)*12</f>
        <v>6</v>
      </c>
      <c r="D20" s="2" t="n">
        <f aca="false">'thong tin khach hang'!$B$4+B20-1</f>
        <v>3</v>
      </c>
      <c r="E20" s="31" t="n">
        <f aca="false">IF(A20=1,0,O19)</f>
        <v>92820860.1257048</v>
      </c>
      <c r="F20" s="2" t="n">
        <f aca="true">TP*VLOOKUP('thong tin khach hang'!$E$10,$X$2:$Z$5,3,0)*OFFSET($S20,0,VLOOKUP('thong tin khach hang'!$E$10,$X$2:$Z$5,2,0))</f>
        <v>0</v>
      </c>
      <c r="G20" s="2" t="n">
        <f aca="true">EP*VLOOKUP('thong tin khach hang'!$E$10,$X$2:$Z$5,3,0)*OFFSET($S20,0,VLOOKUP('thong tin khach hang'!$E$10,$X$2:$Z$5,2,0))</f>
        <v>0</v>
      </c>
      <c r="H20" s="2" t="n">
        <f aca="false">F20*HLOOKUP(B20,Assumption!$A$10:$G$12,2,1)+G20*HLOOKUP(B20,Assumption!$A$10:$G$12,3,1)</f>
        <v>0</v>
      </c>
      <c r="I20" s="2" t="n">
        <f aca="false">F20+G20-H20</f>
        <v>0</v>
      </c>
      <c r="J20" s="32" t="n">
        <f aca="false">VLOOKUP(D20,Assumption!$O$3:$Q$103,IF('thong tin khach hang'!$B$3="Nam",2,3),0)/12*P20</f>
        <v>229532.296756207</v>
      </c>
      <c r="K20" s="2" t="n">
        <v>20000</v>
      </c>
      <c r="L20" s="31" t="n">
        <f aca="false">ROUND($L$1*(E20+I20-J20-K20),0)</f>
        <v>377147</v>
      </c>
      <c r="M20" s="31" t="n">
        <f aca="false">E20+I20-J20-K20+L20</f>
        <v>92948474.8289486</v>
      </c>
      <c r="N20" s="31" t="n">
        <f aca="false">HLOOKUP(ROUND(AVERAGE(M8:M19)/10^6,0),Assumption!$B$2:$E$3,2,1)*M20</f>
        <v>0</v>
      </c>
      <c r="O20" s="31" t="n">
        <f aca="false">M20+N20</f>
        <v>92948474.8289486</v>
      </c>
      <c r="P20" s="31" t="n">
        <f aca="false">IF(A20=1,SA,MAX(0,SA-M19))</f>
        <v>1007179139.8743</v>
      </c>
      <c r="S20" s="2" t="n">
        <v>0</v>
      </c>
      <c r="T20" s="2" t="n">
        <v>0</v>
      </c>
      <c r="U20" s="2" t="n">
        <v>0</v>
      </c>
      <c r="V20" s="33" t="n">
        <v>1</v>
      </c>
    </row>
    <row r="21" customFormat="false" ht="15.75" hidden="false" customHeight="true" outlineLevel="0" collapsed="false">
      <c r="A21" s="2" t="n">
        <v>19</v>
      </c>
      <c r="B21" s="2" t="n">
        <v>2</v>
      </c>
      <c r="C21" s="2" t="n">
        <f aca="false">A21-(B21-1)*12</f>
        <v>7</v>
      </c>
      <c r="D21" s="2" t="n">
        <f aca="false">'thong tin khach hang'!$B$4+B21-1</f>
        <v>3</v>
      </c>
      <c r="E21" s="31" t="n">
        <f aca="false">IF(A21=1,0,O20)</f>
        <v>92948474.8289486</v>
      </c>
      <c r="F21" s="2" t="n">
        <f aca="true">TP*VLOOKUP('thong tin khach hang'!$E$10,$X$2:$Z$5,3,0)*OFFSET($S21,0,VLOOKUP('thong tin khach hang'!$E$10,$X$2:$Z$5,2,0))</f>
        <v>0</v>
      </c>
      <c r="G21" s="2" t="n">
        <f aca="true">EP*VLOOKUP('thong tin khach hang'!$E$10,$X$2:$Z$5,3,0)*OFFSET($S21,0,VLOOKUP('thong tin khach hang'!$E$10,$X$2:$Z$5,2,0))</f>
        <v>0</v>
      </c>
      <c r="H21" s="2" t="n">
        <f aca="false">F21*HLOOKUP(B21,Assumption!$A$10:$G$12,2,1)+G21*HLOOKUP(B21,Assumption!$A$10:$G$12,3,1)</f>
        <v>0</v>
      </c>
      <c r="I21" s="2" t="n">
        <f aca="false">F21+G21-H21</f>
        <v>0</v>
      </c>
      <c r="J21" s="32" t="n">
        <f aca="false">VLOOKUP(D21,Assumption!$O$3:$Q$103,IF('thong tin khach hang'!$B$3="Nam",2,3),0)/12*P21</f>
        <v>229503.213850519</v>
      </c>
      <c r="K21" s="2" t="n">
        <v>20000</v>
      </c>
      <c r="L21" s="31" t="n">
        <f aca="false">ROUND($L$1*(E21+I21-J21-K21),0)</f>
        <v>377667</v>
      </c>
      <c r="M21" s="31" t="n">
        <f aca="false">E21+I21-J21-K21+L21</f>
        <v>93076638.6150981</v>
      </c>
      <c r="N21" s="31" t="n">
        <f aca="false">HLOOKUP(ROUND(AVERAGE(M9:M20)/10^6,0),Assumption!$B$2:$E$3,2,1)*M21</f>
        <v>0</v>
      </c>
      <c r="O21" s="31" t="n">
        <f aca="false">M21+N21</f>
        <v>93076638.6150981</v>
      </c>
      <c r="P21" s="31" t="n">
        <f aca="false">IF(A21=1,SA,MAX(0,SA-M20))</f>
        <v>1007051525.17105</v>
      </c>
      <c r="S21" s="2" t="n">
        <v>0</v>
      </c>
      <c r="T21" s="2" t="n">
        <v>1</v>
      </c>
      <c r="U21" s="2" t="n">
        <v>1</v>
      </c>
      <c r="V21" s="33" t="n">
        <v>1</v>
      </c>
    </row>
    <row r="22" customFormat="false" ht="15.75" hidden="false" customHeight="true" outlineLevel="0" collapsed="false">
      <c r="A22" s="2" t="n">
        <v>20</v>
      </c>
      <c r="B22" s="2" t="n">
        <v>2</v>
      </c>
      <c r="C22" s="2" t="n">
        <f aca="false">A22-(B22-1)*12</f>
        <v>8</v>
      </c>
      <c r="D22" s="2" t="n">
        <f aca="false">'thong tin khach hang'!$B$4+B22-1</f>
        <v>3</v>
      </c>
      <c r="E22" s="31" t="n">
        <f aca="false">IF(A22=1,0,O21)</f>
        <v>93076638.6150981</v>
      </c>
      <c r="F22" s="2" t="n">
        <f aca="true">TP*VLOOKUP('thong tin khach hang'!$E$10,$X$2:$Z$5,3,0)*OFFSET($S22,0,VLOOKUP('thong tin khach hang'!$E$10,$X$2:$Z$5,2,0))</f>
        <v>0</v>
      </c>
      <c r="G22" s="2" t="n">
        <f aca="true">EP*VLOOKUP('thong tin khach hang'!$E$10,$X$2:$Z$5,3,0)*OFFSET($S22,0,VLOOKUP('thong tin khach hang'!$E$10,$X$2:$Z$5,2,0))</f>
        <v>0</v>
      </c>
      <c r="H22" s="2" t="n">
        <f aca="false">F22*HLOOKUP(B22,Assumption!$A$10:$G$12,2,1)+G22*HLOOKUP(B22,Assumption!$A$10:$G$12,3,1)</f>
        <v>0</v>
      </c>
      <c r="I22" s="2" t="n">
        <f aca="false">F22+G22-H22</f>
        <v>0</v>
      </c>
      <c r="J22" s="32" t="n">
        <f aca="false">VLOOKUP(D22,Assumption!$O$3:$Q$103,IF('thong tin khach hang'!$B$3="Nam",2,3),0)/12*P22</f>
        <v>229474.005810925</v>
      </c>
      <c r="K22" s="2" t="n">
        <v>20000</v>
      </c>
      <c r="L22" s="31" t="n">
        <f aca="false">ROUND($L$1*(E22+I22-J22-K22),0)</f>
        <v>378189</v>
      </c>
      <c r="M22" s="31" t="n">
        <f aca="false">E22+I22-J22-K22+L22</f>
        <v>93205353.6092871</v>
      </c>
      <c r="N22" s="31" t="n">
        <f aca="false">HLOOKUP(ROUND(AVERAGE(M10:M21)/10^6,0),Assumption!$B$2:$E$3,2,1)*M22</f>
        <v>0</v>
      </c>
      <c r="O22" s="31" t="n">
        <f aca="false">M22+N22</f>
        <v>93205353.6092871</v>
      </c>
      <c r="P22" s="31" t="n">
        <f aca="false">IF(A22=1,SA,MAX(0,SA-M21))</f>
        <v>1006923361.3849</v>
      </c>
      <c r="S22" s="2" t="n">
        <v>0</v>
      </c>
      <c r="T22" s="2" t="n">
        <v>0</v>
      </c>
      <c r="U22" s="2" t="n">
        <v>0</v>
      </c>
      <c r="V22" s="33" t="n">
        <v>1</v>
      </c>
    </row>
    <row r="23" customFormat="false" ht="15.75" hidden="false" customHeight="true" outlineLevel="0" collapsed="false">
      <c r="A23" s="2" t="n">
        <v>21</v>
      </c>
      <c r="B23" s="2" t="n">
        <v>2</v>
      </c>
      <c r="C23" s="2" t="n">
        <f aca="false">A23-(B23-1)*12</f>
        <v>9</v>
      </c>
      <c r="D23" s="2" t="n">
        <f aca="false">'thong tin khach hang'!$B$4+B23-1</f>
        <v>3</v>
      </c>
      <c r="E23" s="31" t="n">
        <f aca="false">IF(A23=1,0,O22)</f>
        <v>93205353.6092871</v>
      </c>
      <c r="F23" s="2" t="n">
        <f aca="true">TP*VLOOKUP('thong tin khach hang'!$E$10,$X$2:$Z$5,3,0)*OFFSET($S23,0,VLOOKUP('thong tin khach hang'!$E$10,$X$2:$Z$5,2,0))</f>
        <v>0</v>
      </c>
      <c r="G23" s="2" t="n">
        <f aca="true">EP*VLOOKUP('thong tin khach hang'!$E$10,$X$2:$Z$5,3,0)*OFFSET($S23,0,VLOOKUP('thong tin khach hang'!$E$10,$X$2:$Z$5,2,0))</f>
        <v>0</v>
      </c>
      <c r="H23" s="2" t="n">
        <f aca="false">F23*HLOOKUP(B23,Assumption!$A$10:$G$12,2,1)+G23*HLOOKUP(B23,Assumption!$A$10:$G$12,3,1)</f>
        <v>0</v>
      </c>
      <c r="I23" s="2" t="n">
        <f aca="false">F23+G23-H23</f>
        <v>0</v>
      </c>
      <c r="J23" s="32" t="n">
        <f aca="false">VLOOKUP(D23,Assumption!$O$3:$Q$103,IF('thong tin khach hang'!$B$3="Nam",2,3),0)/12*P23</f>
        <v>229444.672153114</v>
      </c>
      <c r="K23" s="2" t="n">
        <v>20000</v>
      </c>
      <c r="L23" s="31" t="n">
        <f aca="false">ROUND($L$1*(E23+I23-J23-K23),0)</f>
        <v>378714</v>
      </c>
      <c r="M23" s="31" t="n">
        <f aca="false">E23+I23-J23-K23+L23</f>
        <v>93334622.937134</v>
      </c>
      <c r="N23" s="31" t="n">
        <f aca="false">HLOOKUP(ROUND(AVERAGE(M11:M22)/10^6,0),Assumption!$B$2:$E$3,2,1)*M23</f>
        <v>0</v>
      </c>
      <c r="O23" s="31" t="n">
        <f aca="false">M23+N23</f>
        <v>93334622.937134</v>
      </c>
      <c r="P23" s="31" t="n">
        <f aca="false">IF(A23=1,SA,MAX(0,SA-M22))</f>
        <v>1006794646.39071</v>
      </c>
      <c r="S23" s="2" t="n">
        <v>0</v>
      </c>
      <c r="T23" s="2" t="n">
        <v>0</v>
      </c>
      <c r="U23" s="2" t="n">
        <v>0</v>
      </c>
      <c r="V23" s="33" t="n">
        <v>1</v>
      </c>
    </row>
    <row r="24" customFormat="false" ht="15.75" hidden="false" customHeight="true" outlineLevel="0" collapsed="false">
      <c r="A24" s="2" t="n">
        <v>22</v>
      </c>
      <c r="B24" s="2" t="n">
        <v>2</v>
      </c>
      <c r="C24" s="2" t="n">
        <f aca="false">A24-(B24-1)*12</f>
        <v>10</v>
      </c>
      <c r="D24" s="2" t="n">
        <f aca="false">'thong tin khach hang'!$B$4+B24-1</f>
        <v>3</v>
      </c>
      <c r="E24" s="31" t="n">
        <f aca="false">IF(A24=1,0,O23)</f>
        <v>93334622.937134</v>
      </c>
      <c r="F24" s="2" t="n">
        <f aca="true">TP*VLOOKUP('thong tin khach hang'!$E$10,$X$2:$Z$5,3,0)*OFFSET($S24,0,VLOOKUP('thong tin khach hang'!$E$10,$X$2:$Z$5,2,0))</f>
        <v>0</v>
      </c>
      <c r="G24" s="2" t="n">
        <f aca="true">EP*VLOOKUP('thong tin khach hang'!$E$10,$X$2:$Z$5,3,0)*OFFSET($S24,0,VLOOKUP('thong tin khach hang'!$E$10,$X$2:$Z$5,2,0))</f>
        <v>0</v>
      </c>
      <c r="H24" s="2" t="n">
        <f aca="false">F24*HLOOKUP(B24,Assumption!$A$10:$G$12,2,1)+G24*HLOOKUP(B24,Assumption!$A$10:$G$12,3,1)</f>
        <v>0</v>
      </c>
      <c r="I24" s="2" t="n">
        <f aca="false">F24+G24-H24</f>
        <v>0</v>
      </c>
      <c r="J24" s="32" t="n">
        <f aca="false">VLOOKUP(D24,Assumption!$O$3:$Q$103,IF('thong tin khach hang'!$B$3="Nam",2,3),0)/12*P24</f>
        <v>229415.21216477</v>
      </c>
      <c r="K24" s="2" t="n">
        <v>20000</v>
      </c>
      <c r="L24" s="31" t="n">
        <f aca="false">ROUND($L$1*(E24+I24-J24-K24),0)</f>
        <v>379241</v>
      </c>
      <c r="M24" s="31" t="n">
        <f aca="false">E24+I24-J24-K24+L24</f>
        <v>93464448.7249692</v>
      </c>
      <c r="N24" s="31" t="n">
        <f aca="false">HLOOKUP(ROUND(AVERAGE(M12:M23)/10^6,0),Assumption!$B$2:$E$3,2,1)*M24</f>
        <v>0</v>
      </c>
      <c r="O24" s="31" t="n">
        <f aca="false">M24+N24</f>
        <v>93464448.7249692</v>
      </c>
      <c r="P24" s="31" t="n">
        <f aca="false">IF(A24=1,SA,MAX(0,SA-M23))</f>
        <v>1006665377.06287</v>
      </c>
      <c r="S24" s="2" t="n">
        <v>0</v>
      </c>
      <c r="T24" s="2" t="n">
        <v>0</v>
      </c>
      <c r="U24" s="2" t="n">
        <v>1</v>
      </c>
      <c r="V24" s="33" t="n">
        <v>1</v>
      </c>
    </row>
    <row r="25" customFormat="false" ht="15.75" hidden="false" customHeight="true" outlineLevel="0" collapsed="false">
      <c r="A25" s="2" t="n">
        <v>23</v>
      </c>
      <c r="B25" s="2" t="n">
        <v>2</v>
      </c>
      <c r="C25" s="2" t="n">
        <f aca="false">A25-(B25-1)*12</f>
        <v>11</v>
      </c>
      <c r="D25" s="2" t="n">
        <f aca="false">'thong tin khach hang'!$B$4+B25-1</f>
        <v>3</v>
      </c>
      <c r="E25" s="31" t="n">
        <f aca="false">IF(A25=1,0,O24)</f>
        <v>93464448.7249692</v>
      </c>
      <c r="F25" s="2" t="n">
        <f aca="true">TP*VLOOKUP('thong tin khach hang'!$E$10,$X$2:$Z$5,3,0)*OFFSET($S25,0,VLOOKUP('thong tin khach hang'!$E$10,$X$2:$Z$5,2,0))</f>
        <v>0</v>
      </c>
      <c r="G25" s="2" t="n">
        <f aca="true">EP*VLOOKUP('thong tin khach hang'!$E$10,$X$2:$Z$5,3,0)*OFFSET($S25,0,VLOOKUP('thong tin khach hang'!$E$10,$X$2:$Z$5,2,0))</f>
        <v>0</v>
      </c>
      <c r="H25" s="2" t="n">
        <f aca="false">F25*HLOOKUP(B25,Assumption!$A$10:$G$12,2,1)+G25*HLOOKUP(B25,Assumption!$A$10:$G$12,3,1)</f>
        <v>0</v>
      </c>
      <c r="I25" s="2" t="n">
        <f aca="false">F25+G25-H25</f>
        <v>0</v>
      </c>
      <c r="J25" s="32" t="n">
        <f aca="false">VLOOKUP(D25,Assumption!$O$3:$Q$103,IF('thong tin khach hang'!$B$3="Nam",2,3),0)/12*P25</f>
        <v>229385.625361311</v>
      </c>
      <c r="K25" s="2" t="n">
        <v>20000</v>
      </c>
      <c r="L25" s="31" t="n">
        <f aca="false">ROUND($L$1*(E25+I25-J25-K25),0)</f>
        <v>379770</v>
      </c>
      <c r="M25" s="31" t="n">
        <f aca="false">E25+I25-J25-K25+L25</f>
        <v>93594833.0996079</v>
      </c>
      <c r="N25" s="31" t="n">
        <f aca="false">HLOOKUP(ROUND(AVERAGE(M13:M24)/10^6,0),Assumption!$B$2:$E$3,2,1)*M25</f>
        <v>0</v>
      </c>
      <c r="O25" s="31" t="n">
        <f aca="false">M25+N25</f>
        <v>93594833.0996079</v>
      </c>
      <c r="P25" s="31" t="n">
        <f aca="false">IF(A25=1,SA,MAX(0,SA-M24))</f>
        <v>1006535551.27503</v>
      </c>
      <c r="S25" s="2" t="n">
        <v>0</v>
      </c>
      <c r="T25" s="2" t="n">
        <v>0</v>
      </c>
      <c r="U25" s="2" t="n">
        <v>0</v>
      </c>
      <c r="V25" s="33" t="n">
        <v>1</v>
      </c>
    </row>
    <row r="26" customFormat="false" ht="15.75" hidden="false" customHeight="true" outlineLevel="0" collapsed="false">
      <c r="A26" s="2" t="n">
        <v>24</v>
      </c>
      <c r="B26" s="2" t="n">
        <v>2</v>
      </c>
      <c r="C26" s="2" t="n">
        <f aca="false">A26-(B26-1)*12</f>
        <v>12</v>
      </c>
      <c r="D26" s="2" t="n">
        <f aca="false">'thong tin khach hang'!$B$4+B26-1</f>
        <v>3</v>
      </c>
      <c r="E26" s="31" t="n">
        <f aca="false">IF(A26=1,0,O25)</f>
        <v>93594833.0996079</v>
      </c>
      <c r="F26" s="2" t="n">
        <f aca="true">TP*VLOOKUP('thong tin khach hang'!$E$10,$X$2:$Z$5,3,0)*OFFSET($S26,0,VLOOKUP('thong tin khach hang'!$E$10,$X$2:$Z$5,2,0))</f>
        <v>0</v>
      </c>
      <c r="G26" s="2" t="n">
        <f aca="true">EP*VLOOKUP('thong tin khach hang'!$E$10,$X$2:$Z$5,3,0)*OFFSET($S26,0,VLOOKUP('thong tin khach hang'!$E$10,$X$2:$Z$5,2,0))</f>
        <v>0</v>
      </c>
      <c r="H26" s="2" t="n">
        <f aca="false">F26*HLOOKUP(B26,Assumption!$A$10:$G$12,2,1)+G26*HLOOKUP(B26,Assumption!$A$10:$G$12,3,1)</f>
        <v>0</v>
      </c>
      <c r="I26" s="2" t="n">
        <f aca="false">F26+G26-H26</f>
        <v>0</v>
      </c>
      <c r="J26" s="32" t="n">
        <f aca="false">VLOOKUP(D26,Assumption!$O$3:$Q$103,IF('thong tin khach hang'!$B$3="Nam",2,3),0)/12*P26</f>
        <v>229355.911258043</v>
      </c>
      <c r="K26" s="2" t="n">
        <v>20000</v>
      </c>
      <c r="L26" s="31" t="n">
        <f aca="false">ROUND($L$1*(E26+I26-J26-K26),0)</f>
        <v>380301</v>
      </c>
      <c r="M26" s="31" t="n">
        <f aca="false">E26+I26-J26-K26+L26</f>
        <v>93725778.1883499</v>
      </c>
      <c r="N26" s="31" t="n">
        <f aca="false">HLOOKUP(ROUND(AVERAGE(M14:M25)/10^6,0),Assumption!$B$2:$E$3,2,1)*M26</f>
        <v>0</v>
      </c>
      <c r="O26" s="31" t="n">
        <f aca="false">M26+N26</f>
        <v>93725778.1883499</v>
      </c>
      <c r="P26" s="31" t="n">
        <f aca="false">IF(A26=1,SA,MAX(0,SA-M25))</f>
        <v>1006405166.90039</v>
      </c>
      <c r="S26" s="2" t="n">
        <v>0</v>
      </c>
      <c r="T26" s="2" t="n">
        <v>0</v>
      </c>
      <c r="U26" s="2" t="n">
        <v>0</v>
      </c>
      <c r="V26" s="33" t="n">
        <v>1</v>
      </c>
    </row>
    <row r="27" customFormat="false" ht="15.75" hidden="false" customHeight="true" outlineLevel="0" collapsed="false">
      <c r="A27" s="2" t="n">
        <v>25</v>
      </c>
      <c r="B27" s="2" t="n">
        <v>3</v>
      </c>
      <c r="C27" s="2" t="n">
        <f aca="false">A27-(B27-1)*12</f>
        <v>1</v>
      </c>
      <c r="D27" s="2" t="n">
        <f aca="false">'thong tin khach hang'!$B$4+B27-1</f>
        <v>4</v>
      </c>
      <c r="E27" s="31" t="n">
        <f aca="false">IF(A27=1,0,O26)</f>
        <v>93725778.1883499</v>
      </c>
      <c r="F27" s="2" t="n">
        <f aca="true">TP*VLOOKUP('thong tin khach hang'!$E$10,$X$2:$Z$5,3,0)*OFFSET($S27,0,VLOOKUP('thong tin khach hang'!$E$10,$X$2:$Z$5,2,0))</f>
        <v>30000000</v>
      </c>
      <c r="G27" s="2" t="n">
        <f aca="true">EP*VLOOKUP('thong tin khach hang'!$E$10,$X$2:$Z$5,3,0)*OFFSET($S27,0,VLOOKUP('thong tin khach hang'!$E$10,$X$2:$Z$5,2,0))</f>
        <v>30000000</v>
      </c>
      <c r="H27" s="2" t="n">
        <f aca="false">F27*HLOOKUP(B27,Assumption!$A$10:$G$12,2,1)+G27*HLOOKUP(B27,Assumption!$A$10:$G$12,3,1)</f>
        <v>7800000</v>
      </c>
      <c r="I27" s="2" t="n">
        <f aca="false">F27+G27-H27</f>
        <v>52200000</v>
      </c>
      <c r="J27" s="32" t="n">
        <f aca="false">VLOOKUP(D27,Assumption!$O$3:$Q$103,IF('thong tin khach hang'!$B$3="Nam",2,3),0)/12*P27</f>
        <v>229326.069370162</v>
      </c>
      <c r="K27" s="2" t="n">
        <v>20000</v>
      </c>
      <c r="L27" s="31" t="n">
        <f aca="false">ROUND($L$1*(E27+I27-J27-K27),0)</f>
        <v>593504</v>
      </c>
      <c r="M27" s="31" t="n">
        <f aca="false">E27+I27-J27-K27+L27</f>
        <v>146269956.11898</v>
      </c>
      <c r="N27" s="31" t="n">
        <f aca="false">HLOOKUP(ROUND(AVERAGE(M15:M26)/10^6,0),Assumption!$B$2:$E$3,2,1)*M27</f>
        <v>0</v>
      </c>
      <c r="O27" s="31" t="n">
        <f aca="false">M27+N27</f>
        <v>146269956.11898</v>
      </c>
      <c r="P27" s="31" t="n">
        <f aca="false">IF(A27=1,SA,MAX(0,SA-M26))</f>
        <v>1006274221.81165</v>
      </c>
      <c r="S27" s="2" t="n">
        <v>1</v>
      </c>
      <c r="T27" s="2" t="n">
        <v>1</v>
      </c>
      <c r="U27" s="2" t="n">
        <v>1</v>
      </c>
      <c r="V27" s="33" t="n">
        <v>1</v>
      </c>
    </row>
    <row r="28" customFormat="false" ht="15.75" hidden="false" customHeight="true" outlineLevel="0" collapsed="false">
      <c r="A28" s="2" t="n">
        <v>26</v>
      </c>
      <c r="B28" s="2" t="n">
        <v>3</v>
      </c>
      <c r="C28" s="2" t="n">
        <f aca="false">A28-(B28-1)*12</f>
        <v>2</v>
      </c>
      <c r="D28" s="2" t="n">
        <f aca="false">'thong tin khach hang'!$B$4+B28-1</f>
        <v>4</v>
      </c>
      <c r="E28" s="31" t="n">
        <f aca="false">IF(A28=1,0,O27)</f>
        <v>146269956.11898</v>
      </c>
      <c r="F28" s="2" t="n">
        <f aca="true">TP*VLOOKUP('thong tin khach hang'!$E$10,$X$2:$Z$5,3,0)*OFFSET($S28,0,VLOOKUP('thong tin khach hang'!$E$10,$X$2:$Z$5,2,0))</f>
        <v>0</v>
      </c>
      <c r="G28" s="2" t="n">
        <f aca="true">EP*VLOOKUP('thong tin khach hang'!$E$10,$X$2:$Z$5,3,0)*OFFSET($S28,0,VLOOKUP('thong tin khach hang'!$E$10,$X$2:$Z$5,2,0))</f>
        <v>0</v>
      </c>
      <c r="H28" s="2" t="n">
        <f aca="false">F28*HLOOKUP(B28,Assumption!$A$10:$G$12,2,1)+G28*HLOOKUP(B28,Assumption!$A$10:$G$12,3,1)</f>
        <v>0</v>
      </c>
      <c r="I28" s="2" t="n">
        <f aca="false">F28+G28-H28</f>
        <v>0</v>
      </c>
      <c r="J28" s="32" t="n">
        <f aca="false">VLOOKUP(D28,Assumption!$O$3:$Q$103,IF('thong tin khach hang'!$B$3="Nam",2,3),0)/12*P28</f>
        <v>217351.450988878</v>
      </c>
      <c r="K28" s="2" t="n">
        <v>20000</v>
      </c>
      <c r="L28" s="31" t="n">
        <f aca="false">ROUND($L$1*(E28+I28-J28-K28),0)</f>
        <v>594955</v>
      </c>
      <c r="M28" s="31" t="n">
        <f aca="false">E28+I28-J28-K28+L28</f>
        <v>146627559.667991</v>
      </c>
      <c r="N28" s="31" t="n">
        <f aca="false">HLOOKUP(ROUND(AVERAGE(M16:M27)/10^6,0),Assumption!$B$2:$E$3,2,1)*M28</f>
        <v>0</v>
      </c>
      <c r="O28" s="31" t="n">
        <f aca="false">M28+N28</f>
        <v>146627559.667991</v>
      </c>
      <c r="P28" s="31" t="n">
        <f aca="false">IF(A28=1,SA,MAX(0,SA-M27))</f>
        <v>953730043.88102</v>
      </c>
      <c r="S28" s="2" t="n">
        <v>0</v>
      </c>
      <c r="T28" s="2" t="n">
        <v>0</v>
      </c>
      <c r="U28" s="2" t="n">
        <v>0</v>
      </c>
      <c r="V28" s="33" t="n">
        <v>1</v>
      </c>
    </row>
    <row r="29" customFormat="false" ht="15.75" hidden="false" customHeight="true" outlineLevel="0" collapsed="false">
      <c r="A29" s="2" t="n">
        <v>27</v>
      </c>
      <c r="B29" s="2" t="n">
        <v>3</v>
      </c>
      <c r="C29" s="2" t="n">
        <f aca="false">A29-(B29-1)*12</f>
        <v>3</v>
      </c>
      <c r="D29" s="2" t="n">
        <f aca="false">'thong tin khach hang'!$B$4+B29-1</f>
        <v>4</v>
      </c>
      <c r="E29" s="31" t="n">
        <f aca="false">IF(A29=1,0,O28)</f>
        <v>146627559.667991</v>
      </c>
      <c r="F29" s="2" t="n">
        <f aca="true">TP*VLOOKUP('thong tin khach hang'!$E$10,$X$2:$Z$5,3,0)*OFFSET($S29,0,VLOOKUP('thong tin khach hang'!$E$10,$X$2:$Z$5,2,0))</f>
        <v>0</v>
      </c>
      <c r="G29" s="2" t="n">
        <f aca="true">EP*VLOOKUP('thong tin khach hang'!$E$10,$X$2:$Z$5,3,0)*OFFSET($S29,0,VLOOKUP('thong tin khach hang'!$E$10,$X$2:$Z$5,2,0))</f>
        <v>0</v>
      </c>
      <c r="H29" s="2" t="n">
        <f aca="false">F29*HLOOKUP(B29,Assumption!$A$10:$G$12,2,1)+G29*HLOOKUP(B29,Assumption!$A$10:$G$12,3,1)</f>
        <v>0</v>
      </c>
      <c r="I29" s="2" t="n">
        <f aca="false">F29+G29-H29</f>
        <v>0</v>
      </c>
      <c r="J29" s="32" t="n">
        <f aca="false">VLOOKUP(D29,Assumption!$O$3:$Q$103,IF('thong tin khach hang'!$B$3="Nam",2,3),0)/12*P29</f>
        <v>217269.954499641</v>
      </c>
      <c r="K29" s="2" t="n">
        <v>20000</v>
      </c>
      <c r="L29" s="31" t="n">
        <f aca="false">ROUND($L$1*(E29+I29-J29-K29),0)</f>
        <v>596412</v>
      </c>
      <c r="M29" s="31" t="n">
        <f aca="false">E29+I29-J29-K29+L29</f>
        <v>146986701.713491</v>
      </c>
      <c r="N29" s="31" t="n">
        <f aca="false">HLOOKUP(ROUND(AVERAGE(M17:M28)/10^6,0),Assumption!$B$2:$E$3,2,1)*M29</f>
        <v>0</v>
      </c>
      <c r="O29" s="31" t="n">
        <f aca="false">M29+N29</f>
        <v>146986701.713491</v>
      </c>
      <c r="P29" s="31" t="n">
        <f aca="false">IF(A29=1,SA,MAX(0,SA-M28))</f>
        <v>953372440.332009</v>
      </c>
      <c r="S29" s="2" t="n">
        <v>0</v>
      </c>
      <c r="T29" s="2" t="n">
        <v>0</v>
      </c>
      <c r="U29" s="2" t="n">
        <v>0</v>
      </c>
      <c r="V29" s="33" t="n">
        <v>1</v>
      </c>
    </row>
    <row r="30" customFormat="false" ht="15.75" hidden="false" customHeight="true" outlineLevel="0" collapsed="false">
      <c r="A30" s="2" t="n">
        <v>28</v>
      </c>
      <c r="B30" s="2" t="n">
        <v>3</v>
      </c>
      <c r="C30" s="2" t="n">
        <f aca="false">A30-(B30-1)*12</f>
        <v>4</v>
      </c>
      <c r="D30" s="2" t="n">
        <f aca="false">'thong tin khach hang'!$B$4+B30-1</f>
        <v>4</v>
      </c>
      <c r="E30" s="31" t="n">
        <f aca="false">IF(A30=1,0,O29)</f>
        <v>146986701.713491</v>
      </c>
      <c r="F30" s="2" t="n">
        <f aca="true">TP*VLOOKUP('thong tin khach hang'!$E$10,$X$2:$Z$5,3,0)*OFFSET($S30,0,VLOOKUP('thong tin khach hang'!$E$10,$X$2:$Z$5,2,0))</f>
        <v>0</v>
      </c>
      <c r="G30" s="2" t="n">
        <f aca="true">EP*VLOOKUP('thong tin khach hang'!$E$10,$X$2:$Z$5,3,0)*OFFSET($S30,0,VLOOKUP('thong tin khach hang'!$E$10,$X$2:$Z$5,2,0))</f>
        <v>0</v>
      </c>
      <c r="H30" s="2" t="n">
        <f aca="false">F30*HLOOKUP(B30,Assumption!$A$10:$G$12,2,1)+G30*HLOOKUP(B30,Assumption!$A$10:$G$12,3,1)</f>
        <v>0</v>
      </c>
      <c r="I30" s="2" t="n">
        <f aca="false">F30+G30-H30</f>
        <v>0</v>
      </c>
      <c r="J30" s="32" t="n">
        <f aca="false">VLOOKUP(D30,Assumption!$O$3:$Q$103,IF('thong tin khach hang'!$B$3="Nam",2,3),0)/12*P30</f>
        <v>217188.107392903</v>
      </c>
      <c r="K30" s="2" t="n">
        <v>20000</v>
      </c>
      <c r="L30" s="31" t="n">
        <f aca="false">ROUND($L$1*(E30+I30-J30-K30),0)</f>
        <v>597876</v>
      </c>
      <c r="M30" s="31" t="n">
        <f aca="false">E30+I30-J30-K30+L30</f>
        <v>147347389.606098</v>
      </c>
      <c r="N30" s="31" t="n">
        <f aca="false">HLOOKUP(ROUND(AVERAGE(M18:M29)/10^6,0),Assumption!$B$2:$E$3,2,1)*M30</f>
        <v>0</v>
      </c>
      <c r="O30" s="31" t="n">
        <f aca="false">M30+N30</f>
        <v>147347389.606098</v>
      </c>
      <c r="P30" s="31" t="n">
        <f aca="false">IF(A30=1,SA,MAX(0,SA-M29))</f>
        <v>953013298.286509</v>
      </c>
      <c r="S30" s="2" t="n">
        <v>0</v>
      </c>
      <c r="T30" s="2" t="n">
        <v>0</v>
      </c>
      <c r="U30" s="2" t="n">
        <v>1</v>
      </c>
      <c r="V30" s="33" t="n">
        <v>1</v>
      </c>
    </row>
    <row r="31" customFormat="false" ht="15.75" hidden="false" customHeight="true" outlineLevel="0" collapsed="false">
      <c r="A31" s="2" t="n">
        <v>29</v>
      </c>
      <c r="B31" s="2" t="n">
        <v>3</v>
      </c>
      <c r="C31" s="2" t="n">
        <f aca="false">A31-(B31-1)*12</f>
        <v>5</v>
      </c>
      <c r="D31" s="2" t="n">
        <f aca="false">'thong tin khach hang'!$B$4+B31-1</f>
        <v>4</v>
      </c>
      <c r="E31" s="31" t="n">
        <f aca="false">IF(A31=1,0,O30)</f>
        <v>147347389.606098</v>
      </c>
      <c r="F31" s="2" t="n">
        <f aca="true">TP*VLOOKUP('thong tin khach hang'!$E$10,$X$2:$Z$5,3,0)*OFFSET($S31,0,VLOOKUP('thong tin khach hang'!$E$10,$X$2:$Z$5,2,0))</f>
        <v>0</v>
      </c>
      <c r="G31" s="2" t="n">
        <f aca="true">EP*VLOOKUP('thong tin khach hang'!$E$10,$X$2:$Z$5,3,0)*OFFSET($S31,0,VLOOKUP('thong tin khach hang'!$E$10,$X$2:$Z$5,2,0))</f>
        <v>0</v>
      </c>
      <c r="H31" s="2" t="n">
        <f aca="false">F31*HLOOKUP(B31,Assumption!$A$10:$G$12,2,1)+G31*HLOOKUP(B31,Assumption!$A$10:$G$12,3,1)</f>
        <v>0</v>
      </c>
      <c r="I31" s="2" t="n">
        <f aca="false">F31+G31-H31</f>
        <v>0</v>
      </c>
      <c r="J31" s="32" t="n">
        <f aca="false">VLOOKUP(D31,Assumption!$O$3:$Q$103,IF('thong tin khach hang'!$B$3="Nam",2,3),0)/12*P31</f>
        <v>217105.907993487</v>
      </c>
      <c r="K31" s="2" t="n">
        <v>20000</v>
      </c>
      <c r="L31" s="31" t="n">
        <f aca="false">ROUND($L$1*(E31+I31-J31-K31),0)</f>
        <v>599346</v>
      </c>
      <c r="M31" s="31" t="n">
        <f aca="false">E31+I31-J31-K31+L31</f>
        <v>147709629.698105</v>
      </c>
      <c r="N31" s="31" t="n">
        <f aca="false">HLOOKUP(ROUND(AVERAGE(M19:M30)/10^6,0),Assumption!$B$2:$E$3,2,1)*M31</f>
        <v>0</v>
      </c>
      <c r="O31" s="31" t="n">
        <f aca="false">M31+N31</f>
        <v>147709629.698105</v>
      </c>
      <c r="P31" s="31" t="n">
        <f aca="false">IF(A31=1,SA,MAX(0,SA-M30))</f>
        <v>952652610.393902</v>
      </c>
      <c r="S31" s="2" t="n">
        <v>0</v>
      </c>
      <c r="T31" s="2" t="n">
        <v>0</v>
      </c>
      <c r="U31" s="2" t="n">
        <v>0</v>
      </c>
      <c r="V31" s="33" t="n">
        <v>1</v>
      </c>
    </row>
    <row r="32" customFormat="false" ht="15.75" hidden="false" customHeight="true" outlineLevel="0" collapsed="false">
      <c r="A32" s="2" t="n">
        <v>30</v>
      </c>
      <c r="B32" s="2" t="n">
        <v>3</v>
      </c>
      <c r="C32" s="2" t="n">
        <f aca="false">A32-(B32-1)*12</f>
        <v>6</v>
      </c>
      <c r="D32" s="2" t="n">
        <f aca="false">'thong tin khach hang'!$B$4+B32-1</f>
        <v>4</v>
      </c>
      <c r="E32" s="31" t="n">
        <f aca="false">IF(A32=1,0,O31)</f>
        <v>147709629.698105</v>
      </c>
      <c r="F32" s="2" t="n">
        <f aca="true">TP*VLOOKUP('thong tin khach hang'!$E$10,$X$2:$Z$5,3,0)*OFFSET($S32,0,VLOOKUP('thong tin khach hang'!$E$10,$X$2:$Z$5,2,0))</f>
        <v>0</v>
      </c>
      <c r="G32" s="2" t="n">
        <f aca="true">EP*VLOOKUP('thong tin khach hang'!$E$10,$X$2:$Z$5,3,0)*OFFSET($S32,0,VLOOKUP('thong tin khach hang'!$E$10,$X$2:$Z$5,2,0))</f>
        <v>0</v>
      </c>
      <c r="H32" s="2" t="n">
        <f aca="false">F32*HLOOKUP(B32,Assumption!$A$10:$G$12,2,1)+G32*HLOOKUP(B32,Assumption!$A$10:$G$12,3,1)</f>
        <v>0</v>
      </c>
      <c r="I32" s="2" t="n">
        <f aca="false">F32+G32-H32</f>
        <v>0</v>
      </c>
      <c r="J32" s="32" t="n">
        <f aca="false">VLOOKUP(D32,Assumption!$O$3:$Q$103,IF('thong tin khach hang'!$B$3="Nam",2,3),0)/12*P32</f>
        <v>217023.354853729</v>
      </c>
      <c r="K32" s="2" t="n">
        <v>20000</v>
      </c>
      <c r="L32" s="31" t="n">
        <f aca="false">ROUND($L$1*(E32+I32-J32-K32),0)</f>
        <v>600822</v>
      </c>
      <c r="M32" s="31" t="n">
        <f aca="false">E32+I32-J32-K32+L32</f>
        <v>148073428.343251</v>
      </c>
      <c r="N32" s="31" t="n">
        <f aca="false">HLOOKUP(ROUND(AVERAGE(M20:M31)/10^6,0),Assumption!$B$2:$E$3,2,1)*M32</f>
        <v>0</v>
      </c>
      <c r="O32" s="31" t="n">
        <f aca="false">M32+N32</f>
        <v>148073428.343251</v>
      </c>
      <c r="P32" s="31" t="n">
        <f aca="false">IF(A32=1,SA,MAX(0,SA-M31))</f>
        <v>952290370.301895</v>
      </c>
      <c r="S32" s="2" t="n">
        <v>0</v>
      </c>
      <c r="T32" s="2" t="n">
        <v>0</v>
      </c>
      <c r="U32" s="2" t="n">
        <v>0</v>
      </c>
      <c r="V32" s="33" t="n">
        <v>1</v>
      </c>
    </row>
    <row r="33" customFormat="false" ht="15.75" hidden="false" customHeight="true" outlineLevel="0" collapsed="false">
      <c r="A33" s="2" t="n">
        <v>31</v>
      </c>
      <c r="B33" s="2" t="n">
        <v>3</v>
      </c>
      <c r="C33" s="2" t="n">
        <f aca="false">A33-(B33-1)*12</f>
        <v>7</v>
      </c>
      <c r="D33" s="2" t="n">
        <f aca="false">'thong tin khach hang'!$B$4+B33-1</f>
        <v>4</v>
      </c>
      <c r="E33" s="31" t="n">
        <f aca="false">IF(A33=1,0,O32)</f>
        <v>148073428.343251</v>
      </c>
      <c r="F33" s="2" t="n">
        <f aca="true">TP*VLOOKUP('thong tin khach hang'!$E$10,$X$2:$Z$5,3,0)*OFFSET($S33,0,VLOOKUP('thong tin khach hang'!$E$10,$X$2:$Z$5,2,0))</f>
        <v>0</v>
      </c>
      <c r="G33" s="2" t="n">
        <f aca="true">EP*VLOOKUP('thong tin khach hang'!$E$10,$X$2:$Z$5,3,0)*OFFSET($S33,0,VLOOKUP('thong tin khach hang'!$E$10,$X$2:$Z$5,2,0))</f>
        <v>0</v>
      </c>
      <c r="H33" s="2" t="n">
        <f aca="false">F33*HLOOKUP(B33,Assumption!$A$10:$G$12,2,1)+G33*HLOOKUP(B33,Assumption!$A$10:$G$12,3,1)</f>
        <v>0</v>
      </c>
      <c r="I33" s="2" t="n">
        <f aca="false">F33+G33-H33</f>
        <v>0</v>
      </c>
      <c r="J33" s="32" t="n">
        <f aca="false">VLOOKUP(D33,Assumption!$O$3:$Q$103,IF('thong tin khach hang'!$B$3="Nam",2,3),0)/12*P33</f>
        <v>216940.446525636</v>
      </c>
      <c r="K33" s="2" t="n">
        <v>20000</v>
      </c>
      <c r="L33" s="31" t="n">
        <f aca="false">ROUND($L$1*(E33+I33-J33-K33),0)</f>
        <v>602304</v>
      </c>
      <c r="M33" s="31" t="n">
        <f aca="false">E33+I33-J33-K33+L33</f>
        <v>148438791.896725</v>
      </c>
      <c r="N33" s="31" t="n">
        <f aca="false">HLOOKUP(ROUND(AVERAGE(M21:M32)/10^6,0),Assumption!$B$2:$E$3,2,1)*M33</f>
        <v>0</v>
      </c>
      <c r="O33" s="31" t="n">
        <f aca="false">M33+N33</f>
        <v>148438791.896725</v>
      </c>
      <c r="P33" s="31" t="n">
        <f aca="false">IF(A33=1,SA,MAX(0,SA-M32))</f>
        <v>951926571.656749</v>
      </c>
      <c r="S33" s="2" t="n">
        <v>0</v>
      </c>
      <c r="T33" s="2" t="n">
        <v>1</v>
      </c>
      <c r="U33" s="2" t="n">
        <v>1</v>
      </c>
      <c r="V33" s="33" t="n">
        <v>1</v>
      </c>
    </row>
    <row r="34" customFormat="false" ht="15.75" hidden="false" customHeight="true" outlineLevel="0" collapsed="false">
      <c r="A34" s="2" t="n">
        <v>32</v>
      </c>
      <c r="B34" s="2" t="n">
        <v>3</v>
      </c>
      <c r="C34" s="2" t="n">
        <f aca="false">A34-(B34-1)*12</f>
        <v>8</v>
      </c>
      <c r="D34" s="2" t="n">
        <f aca="false">'thong tin khach hang'!$B$4+B34-1</f>
        <v>4</v>
      </c>
      <c r="E34" s="31" t="n">
        <f aca="false">IF(A34=1,0,O33)</f>
        <v>148438791.896725</v>
      </c>
      <c r="F34" s="2" t="n">
        <f aca="true">TP*VLOOKUP('thong tin khach hang'!$E$10,$X$2:$Z$5,3,0)*OFFSET($S34,0,VLOOKUP('thong tin khach hang'!$E$10,$X$2:$Z$5,2,0))</f>
        <v>0</v>
      </c>
      <c r="G34" s="2" t="n">
        <f aca="true">EP*VLOOKUP('thong tin khach hang'!$E$10,$X$2:$Z$5,3,0)*OFFSET($S34,0,VLOOKUP('thong tin khach hang'!$E$10,$X$2:$Z$5,2,0))</f>
        <v>0</v>
      </c>
      <c r="H34" s="2" t="n">
        <f aca="false">F34*HLOOKUP(B34,Assumption!$A$10:$G$12,2,1)+G34*HLOOKUP(B34,Assumption!$A$10:$G$12,3,1)</f>
        <v>0</v>
      </c>
      <c r="I34" s="2" t="n">
        <f aca="false">F34+G34-H34</f>
        <v>0</v>
      </c>
      <c r="J34" s="32" t="n">
        <f aca="false">VLOOKUP(D34,Assumption!$O$3:$Q$103,IF('thong tin khach hang'!$B$3="Nam",2,3),0)/12*P34</f>
        <v>216857.181560884</v>
      </c>
      <c r="K34" s="2" t="n">
        <v>20000</v>
      </c>
      <c r="L34" s="31" t="n">
        <f aca="false">ROUND($L$1*(E34+I34-J34-K34),0)</f>
        <v>603793</v>
      </c>
      <c r="M34" s="31" t="n">
        <f aca="false">E34+I34-J34-K34+L34</f>
        <v>148805727.715165</v>
      </c>
      <c r="N34" s="31" t="n">
        <f aca="false">HLOOKUP(ROUND(AVERAGE(M22:M33)/10^6,0),Assumption!$B$2:$E$3,2,1)*M34</f>
        <v>0</v>
      </c>
      <c r="O34" s="31" t="n">
        <f aca="false">M34+N34</f>
        <v>148805727.715165</v>
      </c>
      <c r="P34" s="31" t="n">
        <f aca="false">IF(A34=1,SA,MAX(0,SA-M33))</f>
        <v>951561208.103275</v>
      </c>
      <c r="S34" s="2" t="n">
        <v>0</v>
      </c>
      <c r="T34" s="2" t="n">
        <v>0</v>
      </c>
      <c r="U34" s="2" t="n">
        <v>0</v>
      </c>
      <c r="V34" s="33" t="n">
        <v>1</v>
      </c>
    </row>
    <row r="35" customFormat="false" ht="15.75" hidden="false" customHeight="true" outlineLevel="0" collapsed="false">
      <c r="A35" s="2" t="n">
        <v>33</v>
      </c>
      <c r="B35" s="2" t="n">
        <v>3</v>
      </c>
      <c r="C35" s="2" t="n">
        <f aca="false">A35-(B35-1)*12</f>
        <v>9</v>
      </c>
      <c r="D35" s="2" t="n">
        <f aca="false">'thong tin khach hang'!$B$4+B35-1</f>
        <v>4</v>
      </c>
      <c r="E35" s="31" t="n">
        <f aca="false">IF(A35=1,0,O34)</f>
        <v>148805727.715165</v>
      </c>
      <c r="F35" s="2" t="n">
        <f aca="true">TP*VLOOKUP('thong tin khach hang'!$E$10,$X$2:$Z$5,3,0)*OFFSET($S35,0,VLOOKUP('thong tin khach hang'!$E$10,$X$2:$Z$5,2,0))</f>
        <v>0</v>
      </c>
      <c r="G35" s="2" t="n">
        <f aca="true">EP*VLOOKUP('thong tin khach hang'!$E$10,$X$2:$Z$5,3,0)*OFFSET($S35,0,VLOOKUP('thong tin khach hang'!$E$10,$X$2:$Z$5,2,0))</f>
        <v>0</v>
      </c>
      <c r="H35" s="2" t="n">
        <f aca="false">F35*HLOOKUP(B35,Assumption!$A$10:$G$12,2,1)+G35*HLOOKUP(B35,Assumption!$A$10:$G$12,3,1)</f>
        <v>0</v>
      </c>
      <c r="I35" s="2" t="n">
        <f aca="false">F35+G35-H35</f>
        <v>0</v>
      </c>
      <c r="J35" s="32" t="n">
        <f aca="false">VLOOKUP(D35,Assumption!$O$3:$Q$103,IF('thong tin khach hang'!$B$3="Nam",2,3),0)/12*P35</f>
        <v>216773.558282925</v>
      </c>
      <c r="K35" s="2" t="n">
        <v>20000</v>
      </c>
      <c r="L35" s="31" t="n">
        <f aca="false">ROUND($L$1*(E35+I35-J35-K35),0)</f>
        <v>605288</v>
      </c>
      <c r="M35" s="31" t="n">
        <f aca="false">E35+I35-J35-K35+L35</f>
        <v>149174242.156882</v>
      </c>
      <c r="N35" s="31" t="n">
        <f aca="false">HLOOKUP(ROUND(AVERAGE(M23:M34)/10^6,0),Assumption!$B$2:$E$3,2,1)*M35</f>
        <v>0</v>
      </c>
      <c r="O35" s="31" t="n">
        <f aca="false">M35+N35</f>
        <v>149174242.156882</v>
      </c>
      <c r="P35" s="31" t="n">
        <f aca="false">IF(A35=1,SA,MAX(0,SA-M34))</f>
        <v>951194272.284835</v>
      </c>
      <c r="S35" s="2" t="n">
        <v>0</v>
      </c>
      <c r="T35" s="2" t="n">
        <v>0</v>
      </c>
      <c r="U35" s="2" t="n">
        <v>0</v>
      </c>
      <c r="V35" s="33" t="n">
        <v>1</v>
      </c>
    </row>
    <row r="36" customFormat="false" ht="15.75" hidden="false" customHeight="true" outlineLevel="0" collapsed="false">
      <c r="A36" s="2" t="n">
        <v>34</v>
      </c>
      <c r="B36" s="2" t="n">
        <v>3</v>
      </c>
      <c r="C36" s="2" t="n">
        <f aca="false">A36-(B36-1)*12</f>
        <v>10</v>
      </c>
      <c r="D36" s="2" t="n">
        <f aca="false">'thong tin khach hang'!$B$4+B36-1</f>
        <v>4</v>
      </c>
      <c r="E36" s="31" t="n">
        <f aca="false">IF(A36=1,0,O35)</f>
        <v>149174242.156882</v>
      </c>
      <c r="F36" s="2" t="n">
        <f aca="true">TP*VLOOKUP('thong tin khach hang'!$E$10,$X$2:$Z$5,3,0)*OFFSET($S36,0,VLOOKUP('thong tin khach hang'!$E$10,$X$2:$Z$5,2,0))</f>
        <v>0</v>
      </c>
      <c r="G36" s="2" t="n">
        <f aca="true">EP*VLOOKUP('thong tin khach hang'!$E$10,$X$2:$Z$5,3,0)*OFFSET($S36,0,VLOOKUP('thong tin khach hang'!$E$10,$X$2:$Z$5,2,0))</f>
        <v>0</v>
      </c>
      <c r="H36" s="2" t="n">
        <f aca="false">F36*HLOOKUP(B36,Assumption!$A$10:$G$12,2,1)+G36*HLOOKUP(B36,Assumption!$A$10:$G$12,3,1)</f>
        <v>0</v>
      </c>
      <c r="I36" s="2" t="n">
        <f aca="false">F36+G36-H36</f>
        <v>0</v>
      </c>
      <c r="J36" s="32" t="n">
        <f aca="false">VLOOKUP(D36,Assumption!$O$3:$Q$103,IF('thong tin khach hang'!$B$3="Nam",2,3),0)/12*P36</f>
        <v>216689.575242723</v>
      </c>
      <c r="K36" s="2" t="n">
        <v>20000</v>
      </c>
      <c r="L36" s="31" t="n">
        <f aca="false">ROUND($L$1*(E36+I36-J36-K36),0)</f>
        <v>606790</v>
      </c>
      <c r="M36" s="31" t="n">
        <f aca="false">E36+I36-J36-K36+L36</f>
        <v>149544342.581639</v>
      </c>
      <c r="N36" s="31" t="n">
        <f aca="false">HLOOKUP(ROUND(AVERAGE(M24:M35)/10^6,0),Assumption!$B$2:$E$3,2,1)*M36</f>
        <v>0</v>
      </c>
      <c r="O36" s="31" t="n">
        <f aca="false">M36+N36</f>
        <v>149544342.581639</v>
      </c>
      <c r="P36" s="31" t="n">
        <f aca="false">IF(A36=1,SA,MAX(0,SA-M35))</f>
        <v>950825757.843118</v>
      </c>
      <c r="S36" s="2" t="n">
        <v>0</v>
      </c>
      <c r="T36" s="2" t="n">
        <v>0</v>
      </c>
      <c r="U36" s="2" t="n">
        <v>1</v>
      </c>
      <c r="V36" s="33" t="n">
        <v>1</v>
      </c>
    </row>
    <row r="37" customFormat="false" ht="15.75" hidden="false" customHeight="true" outlineLevel="0" collapsed="false">
      <c r="A37" s="2" t="n">
        <v>35</v>
      </c>
      <c r="B37" s="2" t="n">
        <v>3</v>
      </c>
      <c r="C37" s="2" t="n">
        <f aca="false">A37-(B37-1)*12</f>
        <v>11</v>
      </c>
      <c r="D37" s="2" t="n">
        <f aca="false">'thong tin khach hang'!$B$4+B37-1</f>
        <v>4</v>
      </c>
      <c r="E37" s="31" t="n">
        <f aca="false">IF(A37=1,0,O36)</f>
        <v>149544342.581639</v>
      </c>
      <c r="F37" s="2" t="n">
        <f aca="true">TP*VLOOKUP('thong tin khach hang'!$E$10,$X$2:$Z$5,3,0)*OFFSET($S37,0,VLOOKUP('thong tin khach hang'!$E$10,$X$2:$Z$5,2,0))</f>
        <v>0</v>
      </c>
      <c r="G37" s="2" t="n">
        <f aca="true">EP*VLOOKUP('thong tin khach hang'!$E$10,$X$2:$Z$5,3,0)*OFFSET($S37,0,VLOOKUP('thong tin khach hang'!$E$10,$X$2:$Z$5,2,0))</f>
        <v>0</v>
      </c>
      <c r="H37" s="2" t="n">
        <f aca="false">F37*HLOOKUP(B37,Assumption!$A$10:$G$12,2,1)+G37*HLOOKUP(B37,Assumption!$A$10:$G$12,3,1)</f>
        <v>0</v>
      </c>
      <c r="I37" s="2" t="n">
        <f aca="false">F37+G37-H37</f>
        <v>0</v>
      </c>
      <c r="J37" s="32" t="n">
        <f aca="false">VLOOKUP(D37,Assumption!$O$3:$Q$103,IF('thong tin khach hang'!$B$3="Nam",2,3),0)/12*P37</f>
        <v>216605.230763015</v>
      </c>
      <c r="K37" s="2" t="n">
        <v>20000</v>
      </c>
      <c r="L37" s="31" t="n">
        <f aca="false">ROUND($L$1*(E37+I37-J37-K37),0)</f>
        <v>608298</v>
      </c>
      <c r="M37" s="31" t="n">
        <f aca="false">E37+I37-J37-K37+L37</f>
        <v>149916035.350876</v>
      </c>
      <c r="N37" s="31" t="n">
        <f aca="false">HLOOKUP(ROUND(AVERAGE(M25:M36)/10^6,0),Assumption!$B$2:$E$3,2,1)*M37</f>
        <v>0</v>
      </c>
      <c r="O37" s="31" t="n">
        <f aca="false">M37+N37</f>
        <v>149916035.350876</v>
      </c>
      <c r="P37" s="31" t="n">
        <f aca="false">IF(A37=1,SA,MAX(0,SA-M36))</f>
        <v>950455657.418361</v>
      </c>
      <c r="S37" s="2" t="n">
        <v>0</v>
      </c>
      <c r="T37" s="2" t="n">
        <v>0</v>
      </c>
      <c r="U37" s="2" t="n">
        <v>0</v>
      </c>
      <c r="V37" s="33" t="n">
        <v>1</v>
      </c>
    </row>
    <row r="38" customFormat="false" ht="15.75" hidden="false" customHeight="true" outlineLevel="0" collapsed="false">
      <c r="A38" s="2" t="n">
        <v>36</v>
      </c>
      <c r="B38" s="2" t="n">
        <v>3</v>
      </c>
      <c r="C38" s="2" t="n">
        <f aca="false">A38-(B38-1)*12</f>
        <v>12</v>
      </c>
      <c r="D38" s="2" t="n">
        <f aca="false">'thong tin khach hang'!$B$4+B38-1</f>
        <v>4</v>
      </c>
      <c r="E38" s="31" t="n">
        <f aca="false">IF(A38=1,0,O37)</f>
        <v>149916035.350876</v>
      </c>
      <c r="F38" s="2" t="n">
        <f aca="true">TP*VLOOKUP('thong tin khach hang'!$E$10,$X$2:$Z$5,3,0)*OFFSET($S38,0,VLOOKUP('thong tin khach hang'!$E$10,$X$2:$Z$5,2,0))</f>
        <v>0</v>
      </c>
      <c r="G38" s="2" t="n">
        <f aca="true">EP*VLOOKUP('thong tin khach hang'!$E$10,$X$2:$Z$5,3,0)*OFFSET($S38,0,VLOOKUP('thong tin khach hang'!$E$10,$X$2:$Z$5,2,0))</f>
        <v>0</v>
      </c>
      <c r="H38" s="2" t="n">
        <f aca="false">F38*HLOOKUP(B38,Assumption!$A$10:$G$12,2,1)+G38*HLOOKUP(B38,Assumption!$A$10:$G$12,3,1)</f>
        <v>0</v>
      </c>
      <c r="I38" s="2" t="n">
        <f aca="false">F38+G38-H38</f>
        <v>0</v>
      </c>
      <c r="J38" s="32" t="n">
        <f aca="false">VLOOKUP(D38,Assumption!$O$3:$Q$103,IF('thong tin khach hang'!$B$3="Nam",2,3),0)/12*P38</f>
        <v>216520.523394055</v>
      </c>
      <c r="K38" s="2" t="n">
        <v>20000</v>
      </c>
      <c r="L38" s="31" t="n">
        <f aca="false">ROUND($L$1*(E38+I38-J38-K38),0)</f>
        <v>609813</v>
      </c>
      <c r="M38" s="31" t="n">
        <f aca="false">E38+I38-J38-K38+L38</f>
        <v>150289327.827482</v>
      </c>
      <c r="N38" s="31" t="n">
        <f aca="false">HLOOKUP(ROUND(AVERAGE(M26:M37)/10^6,0),Assumption!$B$2:$E$3,2,1)*M38</f>
        <v>0</v>
      </c>
      <c r="O38" s="31" t="n">
        <f aca="false">M38+N38</f>
        <v>150289327.827482</v>
      </c>
      <c r="P38" s="31" t="n">
        <f aca="false">IF(A38=1,SA,MAX(0,SA-M37))</f>
        <v>950083964.649124</v>
      </c>
      <c r="S38" s="2" t="n">
        <v>0</v>
      </c>
      <c r="T38" s="2" t="n">
        <v>0</v>
      </c>
      <c r="U38" s="2" t="n">
        <v>0</v>
      </c>
      <c r="V38" s="33" t="n">
        <v>1</v>
      </c>
    </row>
    <row r="39" customFormat="false" ht="15.75" hidden="false" customHeight="true" outlineLevel="0" collapsed="false">
      <c r="A39" s="2" t="n">
        <v>37</v>
      </c>
      <c r="B39" s="2" t="n">
        <v>4</v>
      </c>
      <c r="C39" s="2" t="n">
        <f aca="false">A39-(B39-1)*12</f>
        <v>1</v>
      </c>
      <c r="D39" s="2" t="n">
        <f aca="false">'thong tin khach hang'!$B$4+B39-1</f>
        <v>5</v>
      </c>
      <c r="E39" s="31" t="n">
        <f aca="false">IF(A39=1,0,O38)</f>
        <v>150289327.827482</v>
      </c>
      <c r="F39" s="2" t="n">
        <f aca="true">TP*VLOOKUP('thong tin khach hang'!$E$10,$X$2:$Z$5,3,0)*OFFSET($S39,0,VLOOKUP('thong tin khach hang'!$E$10,$X$2:$Z$5,2,0))</f>
        <v>30000000</v>
      </c>
      <c r="G39" s="2" t="n">
        <f aca="true">EP*VLOOKUP('thong tin khach hang'!$E$10,$X$2:$Z$5,3,0)*OFFSET($S39,0,VLOOKUP('thong tin khach hang'!$E$10,$X$2:$Z$5,2,0))</f>
        <v>30000000</v>
      </c>
      <c r="H39" s="2" t="n">
        <f aca="false">F39*HLOOKUP(B39,Assumption!$A$10:$G$12,2,1)+G39*HLOOKUP(B39,Assumption!$A$10:$G$12,3,1)</f>
        <v>6300000</v>
      </c>
      <c r="I39" s="2" t="n">
        <f aca="false">F39+G39-H39</f>
        <v>53700000</v>
      </c>
      <c r="J39" s="32" t="n">
        <f aca="false">VLOOKUP(D39,Assumption!$O$3:$Q$103,IF('thong tin khach hang'!$B$3="Nam",2,3),0)/12*P39</f>
        <v>216435.451457867</v>
      </c>
      <c r="K39" s="2" t="n">
        <v>20000</v>
      </c>
      <c r="L39" s="31" t="n">
        <f aca="false">ROUND($L$1*(E39+I39-J39-K39),0)</f>
        <v>830115</v>
      </c>
      <c r="M39" s="31" t="n">
        <f aca="false">E39+I39-J39-K39+L39</f>
        <v>204583007.376024</v>
      </c>
      <c r="N39" s="31" t="n">
        <f aca="false">HLOOKUP(ROUND(AVERAGE(M27:M38)/10^6,0),Assumption!$B$2:$E$3,2,1)*M39</f>
        <v>0</v>
      </c>
      <c r="O39" s="31" t="n">
        <f aca="false">M39+N39</f>
        <v>204583007.376024</v>
      </c>
      <c r="P39" s="31" t="n">
        <f aca="false">IF(A39=1,SA,MAX(0,SA-M38))</f>
        <v>949710672.172518</v>
      </c>
      <c r="S39" s="2" t="n">
        <v>1</v>
      </c>
      <c r="T39" s="2" t="n">
        <v>1</v>
      </c>
      <c r="U39" s="2" t="n">
        <v>1</v>
      </c>
      <c r="V39" s="33" t="n">
        <v>1</v>
      </c>
    </row>
    <row r="40" customFormat="false" ht="15.75" hidden="false" customHeight="true" outlineLevel="0" collapsed="false">
      <c r="A40" s="2" t="n">
        <v>38</v>
      </c>
      <c r="B40" s="2" t="n">
        <v>4</v>
      </c>
      <c r="C40" s="2" t="n">
        <f aca="false">A40-(B40-1)*12</f>
        <v>2</v>
      </c>
      <c r="D40" s="2" t="n">
        <f aca="false">'thong tin khach hang'!$B$4+B40-1</f>
        <v>5</v>
      </c>
      <c r="E40" s="31" t="n">
        <f aca="false">IF(A40=1,0,O39)</f>
        <v>204583007.376024</v>
      </c>
      <c r="F40" s="2" t="n">
        <f aca="true">TP*VLOOKUP('thong tin khach hang'!$E$10,$X$2:$Z$5,3,0)*OFFSET($S40,0,VLOOKUP('thong tin khach hang'!$E$10,$X$2:$Z$5,2,0))</f>
        <v>0</v>
      </c>
      <c r="G40" s="2" t="n">
        <f aca="true">EP*VLOOKUP('thong tin khach hang'!$E$10,$X$2:$Z$5,3,0)*OFFSET($S40,0,VLOOKUP('thong tin khach hang'!$E$10,$X$2:$Z$5,2,0))</f>
        <v>0</v>
      </c>
      <c r="H40" s="2" t="n">
        <f aca="false">F40*HLOOKUP(B40,Assumption!$A$10:$G$12,2,1)+G40*HLOOKUP(B40,Assumption!$A$10:$G$12,3,1)</f>
        <v>0</v>
      </c>
      <c r="I40" s="2" t="n">
        <f aca="false">F40+G40-H40</f>
        <v>0</v>
      </c>
      <c r="J40" s="32" t="n">
        <f aca="false">VLOOKUP(D40,Assumption!$O$3:$Q$103,IF('thong tin khach hang'!$B$3="Nam",2,3),0)/12*P40</f>
        <v>204062.128309337</v>
      </c>
      <c r="K40" s="2" t="n">
        <v>20000</v>
      </c>
      <c r="L40" s="31" t="n">
        <f aca="false">ROUND($L$1*(E40+I40-J40-K40),0)</f>
        <v>832584</v>
      </c>
      <c r="M40" s="31" t="n">
        <f aca="false">E40+I40-J40-K40+L40</f>
        <v>205191529.247715</v>
      </c>
      <c r="N40" s="31" t="n">
        <f aca="false">HLOOKUP(ROUND(AVERAGE(M28:M39)/10^6,0),Assumption!$B$2:$E$3,2,1)*M40</f>
        <v>0</v>
      </c>
      <c r="O40" s="31" t="n">
        <f aca="false">M40+N40</f>
        <v>205191529.247715</v>
      </c>
      <c r="P40" s="31" t="n">
        <f aca="false">IF(A40=1,SA,MAX(0,SA-M39))</f>
        <v>895416992.623976</v>
      </c>
      <c r="S40" s="2" t="n">
        <v>0</v>
      </c>
      <c r="T40" s="2" t="n">
        <v>0</v>
      </c>
      <c r="U40" s="2" t="n">
        <v>0</v>
      </c>
      <c r="V40" s="33" t="n">
        <v>1</v>
      </c>
    </row>
    <row r="41" customFormat="false" ht="15.75" hidden="false" customHeight="true" outlineLevel="0" collapsed="false">
      <c r="A41" s="2" t="n">
        <v>39</v>
      </c>
      <c r="B41" s="2" t="n">
        <v>4</v>
      </c>
      <c r="C41" s="2" t="n">
        <f aca="false">A41-(B41-1)*12</f>
        <v>3</v>
      </c>
      <c r="D41" s="2" t="n">
        <f aca="false">'thong tin khach hang'!$B$4+B41-1</f>
        <v>5</v>
      </c>
      <c r="E41" s="31" t="n">
        <f aca="false">IF(A41=1,0,O40)</f>
        <v>205191529.247715</v>
      </c>
      <c r="F41" s="2" t="n">
        <f aca="true">TP*VLOOKUP('thong tin khach hang'!$E$10,$X$2:$Z$5,3,0)*OFFSET($S41,0,VLOOKUP('thong tin khach hang'!$E$10,$X$2:$Z$5,2,0))</f>
        <v>0</v>
      </c>
      <c r="G41" s="2" t="n">
        <f aca="true">EP*VLOOKUP('thong tin khach hang'!$E$10,$X$2:$Z$5,3,0)*OFFSET($S41,0,VLOOKUP('thong tin khach hang'!$E$10,$X$2:$Z$5,2,0))</f>
        <v>0</v>
      </c>
      <c r="H41" s="2" t="n">
        <f aca="false">F41*HLOOKUP(B41,Assumption!$A$10:$G$12,2,1)+G41*HLOOKUP(B41,Assumption!$A$10:$G$12,3,1)</f>
        <v>0</v>
      </c>
      <c r="I41" s="2" t="n">
        <f aca="false">F41+G41-H41</f>
        <v>0</v>
      </c>
      <c r="J41" s="32" t="n">
        <f aca="false">VLOOKUP(D41,Assumption!$O$3:$Q$103,IF('thong tin khach hang'!$B$3="Nam",2,3),0)/12*P41</f>
        <v>203923.448488335</v>
      </c>
      <c r="K41" s="2" t="n">
        <v>20000</v>
      </c>
      <c r="L41" s="31" t="n">
        <f aca="false">ROUND($L$1*(E41+I41-J41-K41),0)</f>
        <v>835063</v>
      </c>
      <c r="M41" s="31" t="n">
        <f aca="false">E41+I41-J41-K41+L41</f>
        <v>205802668.799226</v>
      </c>
      <c r="N41" s="31" t="n">
        <f aca="false">HLOOKUP(ROUND(AVERAGE(M29:M40)/10^6,0),Assumption!$B$2:$E$3,2,1)*M41</f>
        <v>0</v>
      </c>
      <c r="O41" s="31" t="n">
        <f aca="false">M41+N41</f>
        <v>205802668.799226</v>
      </c>
      <c r="P41" s="31" t="n">
        <f aca="false">IF(A41=1,SA,MAX(0,SA-M40))</f>
        <v>894808470.752285</v>
      </c>
      <c r="S41" s="2" t="n">
        <v>0</v>
      </c>
      <c r="T41" s="2" t="n">
        <v>0</v>
      </c>
      <c r="U41" s="2" t="n">
        <v>0</v>
      </c>
      <c r="V41" s="33" t="n">
        <v>1</v>
      </c>
    </row>
    <row r="42" customFormat="false" ht="15.75" hidden="false" customHeight="true" outlineLevel="0" collapsed="false">
      <c r="A42" s="2" t="n">
        <v>40</v>
      </c>
      <c r="B42" s="2" t="n">
        <v>4</v>
      </c>
      <c r="C42" s="2" t="n">
        <f aca="false">A42-(B42-1)*12</f>
        <v>4</v>
      </c>
      <c r="D42" s="2" t="n">
        <f aca="false">'thong tin khach hang'!$B$4+B42-1</f>
        <v>5</v>
      </c>
      <c r="E42" s="31" t="n">
        <f aca="false">IF(A42=1,0,O41)</f>
        <v>205802668.799226</v>
      </c>
      <c r="F42" s="2" t="n">
        <f aca="true">TP*VLOOKUP('thong tin khach hang'!$E$10,$X$2:$Z$5,3,0)*OFFSET($S42,0,VLOOKUP('thong tin khach hang'!$E$10,$X$2:$Z$5,2,0))</f>
        <v>0</v>
      </c>
      <c r="G42" s="2" t="n">
        <f aca="true">EP*VLOOKUP('thong tin khach hang'!$E$10,$X$2:$Z$5,3,0)*OFFSET($S42,0,VLOOKUP('thong tin khach hang'!$E$10,$X$2:$Z$5,2,0))</f>
        <v>0</v>
      </c>
      <c r="H42" s="2" t="n">
        <f aca="false">F42*HLOOKUP(B42,Assumption!$A$10:$G$12,2,1)+G42*HLOOKUP(B42,Assumption!$A$10:$G$12,3,1)</f>
        <v>0</v>
      </c>
      <c r="I42" s="2" t="n">
        <f aca="false">F42+G42-H42</f>
        <v>0</v>
      </c>
      <c r="J42" s="32" t="n">
        <f aca="false">VLOOKUP(D42,Assumption!$O$3:$Q$103,IF('thong tin khach hang'!$B$3="Nam",2,3),0)/12*P42</f>
        <v>203784.172108053</v>
      </c>
      <c r="K42" s="2" t="n">
        <v>20000</v>
      </c>
      <c r="L42" s="31" t="n">
        <f aca="false">ROUND($L$1*(E42+I42-J42-K42),0)</f>
        <v>837554</v>
      </c>
      <c r="M42" s="31" t="n">
        <f aca="false">E42+I42-J42-K42+L42</f>
        <v>206416438.627118</v>
      </c>
      <c r="N42" s="31" t="n">
        <f aca="false">HLOOKUP(ROUND(AVERAGE(M30:M41)/10^6,0),Assumption!$B$2:$E$3,2,1)*M42</f>
        <v>0</v>
      </c>
      <c r="O42" s="31" t="n">
        <f aca="false">M42+N42</f>
        <v>206416438.627118</v>
      </c>
      <c r="P42" s="31" t="n">
        <f aca="false">IF(A42=1,SA,MAX(0,SA-M41))</f>
        <v>894197331.200774</v>
      </c>
      <c r="S42" s="2" t="n">
        <v>0</v>
      </c>
      <c r="T42" s="2" t="n">
        <v>0</v>
      </c>
      <c r="U42" s="2" t="n">
        <v>1</v>
      </c>
      <c r="V42" s="33" t="n">
        <v>1</v>
      </c>
    </row>
    <row r="43" customFormat="false" ht="15.75" hidden="false" customHeight="true" outlineLevel="0" collapsed="false">
      <c r="A43" s="2" t="n">
        <v>41</v>
      </c>
      <c r="B43" s="2" t="n">
        <v>4</v>
      </c>
      <c r="C43" s="2" t="n">
        <f aca="false">A43-(B43-1)*12</f>
        <v>5</v>
      </c>
      <c r="D43" s="2" t="n">
        <f aca="false">'thong tin khach hang'!$B$4+B43-1</f>
        <v>5</v>
      </c>
      <c r="E43" s="31" t="n">
        <f aca="false">IF(A43=1,0,O42)</f>
        <v>206416438.627118</v>
      </c>
      <c r="F43" s="2" t="n">
        <f aca="true">TP*VLOOKUP('thong tin khach hang'!$E$10,$X$2:$Z$5,3,0)*OFFSET($S43,0,VLOOKUP('thong tin khach hang'!$E$10,$X$2:$Z$5,2,0))</f>
        <v>0</v>
      </c>
      <c r="G43" s="2" t="n">
        <f aca="true">EP*VLOOKUP('thong tin khach hang'!$E$10,$X$2:$Z$5,3,0)*OFFSET($S43,0,VLOOKUP('thong tin khach hang'!$E$10,$X$2:$Z$5,2,0))</f>
        <v>0</v>
      </c>
      <c r="H43" s="2" t="n">
        <f aca="false">F43*HLOOKUP(B43,Assumption!$A$10:$G$12,2,1)+G43*HLOOKUP(B43,Assumption!$A$10:$G$12,3,1)</f>
        <v>0</v>
      </c>
      <c r="I43" s="2" t="n">
        <f aca="false">F43+G43-H43</f>
        <v>0</v>
      </c>
      <c r="J43" s="32" t="n">
        <f aca="false">VLOOKUP(D43,Assumption!$O$3:$Q$103,IF('thong tin khach hang'!$B$3="Nam",2,3),0)/12*P43</f>
        <v>203644.296297784</v>
      </c>
      <c r="K43" s="2" t="n">
        <v>20000</v>
      </c>
      <c r="L43" s="31" t="n">
        <f aca="false">ROUND($L$1*(E43+I43-J43-K43),0)</f>
        <v>840055</v>
      </c>
      <c r="M43" s="31" t="n">
        <f aca="false">E43+I43-J43-K43+L43</f>
        <v>207032849.330821</v>
      </c>
      <c r="N43" s="31" t="n">
        <f aca="false">HLOOKUP(ROUND(AVERAGE(M31:M42)/10^6,0),Assumption!$B$2:$E$3,2,1)*M43</f>
        <v>0</v>
      </c>
      <c r="O43" s="31" t="n">
        <f aca="false">M43+N43</f>
        <v>207032849.330821</v>
      </c>
      <c r="P43" s="31" t="n">
        <f aca="false">IF(A43=1,SA,MAX(0,SA-M42))</f>
        <v>893583561.372882</v>
      </c>
      <c r="S43" s="2" t="n">
        <v>0</v>
      </c>
      <c r="T43" s="2" t="n">
        <v>0</v>
      </c>
      <c r="U43" s="2" t="n">
        <v>0</v>
      </c>
      <c r="V43" s="33" t="n">
        <v>1</v>
      </c>
    </row>
    <row r="44" customFormat="false" ht="15.75" hidden="false" customHeight="true" outlineLevel="0" collapsed="false">
      <c r="A44" s="2" t="n">
        <v>42</v>
      </c>
      <c r="B44" s="2" t="n">
        <v>4</v>
      </c>
      <c r="C44" s="2" t="n">
        <f aca="false">A44-(B44-1)*12</f>
        <v>6</v>
      </c>
      <c r="D44" s="2" t="n">
        <f aca="false">'thong tin khach hang'!$B$4+B44-1</f>
        <v>5</v>
      </c>
      <c r="E44" s="31" t="n">
        <f aca="false">IF(A44=1,0,O43)</f>
        <v>207032849.330821</v>
      </c>
      <c r="F44" s="2" t="n">
        <f aca="true">TP*VLOOKUP('thong tin khach hang'!$E$10,$X$2:$Z$5,3,0)*OFFSET($S44,0,VLOOKUP('thong tin khach hang'!$E$10,$X$2:$Z$5,2,0))</f>
        <v>0</v>
      </c>
      <c r="G44" s="2" t="n">
        <f aca="true">EP*VLOOKUP('thong tin khach hang'!$E$10,$X$2:$Z$5,3,0)*OFFSET($S44,0,VLOOKUP('thong tin khach hang'!$E$10,$X$2:$Z$5,2,0))</f>
        <v>0</v>
      </c>
      <c r="H44" s="2" t="n">
        <f aca="false">F44*HLOOKUP(B44,Assumption!$A$10:$G$12,2,1)+G44*HLOOKUP(B44,Assumption!$A$10:$G$12,3,1)</f>
        <v>0</v>
      </c>
      <c r="I44" s="2" t="n">
        <f aca="false">F44+G44-H44</f>
        <v>0</v>
      </c>
      <c r="J44" s="32" t="n">
        <f aca="false">VLOOKUP(D44,Assumption!$O$3:$Q$103,IF('thong tin khach hang'!$B$3="Nam",2,3),0)/12*P44</f>
        <v>203503.818641959</v>
      </c>
      <c r="K44" s="2" t="n">
        <v>20000</v>
      </c>
      <c r="L44" s="31" t="n">
        <f aca="false">ROUND($L$1*(E44+I44-J44-K44),0)</f>
        <v>842567</v>
      </c>
      <c r="M44" s="31" t="n">
        <f aca="false">E44+I44-J44-K44+L44</f>
        <v>207651912.512179</v>
      </c>
      <c r="N44" s="31" t="n">
        <f aca="false">HLOOKUP(ROUND(AVERAGE(M32:M43)/10^6,0),Assumption!$B$2:$E$3,2,1)*M44</f>
        <v>0</v>
      </c>
      <c r="O44" s="31" t="n">
        <f aca="false">M44+N44</f>
        <v>207651912.512179</v>
      </c>
      <c r="P44" s="31" t="n">
        <f aca="false">IF(A44=1,SA,MAX(0,SA-M43))</f>
        <v>892967150.66918</v>
      </c>
      <c r="S44" s="2" t="n">
        <v>0</v>
      </c>
      <c r="T44" s="2" t="n">
        <v>0</v>
      </c>
      <c r="U44" s="2" t="n">
        <v>0</v>
      </c>
      <c r="V44" s="33" t="n">
        <v>1</v>
      </c>
    </row>
    <row r="45" customFormat="false" ht="15.75" hidden="false" customHeight="true" outlineLevel="0" collapsed="false">
      <c r="A45" s="2" t="n">
        <v>43</v>
      </c>
      <c r="B45" s="2" t="n">
        <v>4</v>
      </c>
      <c r="C45" s="2" t="n">
        <f aca="false">A45-(B45-1)*12</f>
        <v>7</v>
      </c>
      <c r="D45" s="2" t="n">
        <f aca="false">'thong tin khach hang'!$B$4+B45-1</f>
        <v>5</v>
      </c>
      <c r="E45" s="31" t="n">
        <f aca="false">IF(A45=1,0,O44)</f>
        <v>207651912.512179</v>
      </c>
      <c r="F45" s="2" t="n">
        <f aca="true">TP*VLOOKUP('thong tin khach hang'!$E$10,$X$2:$Z$5,3,0)*OFFSET($S45,0,VLOOKUP('thong tin khach hang'!$E$10,$X$2:$Z$5,2,0))</f>
        <v>0</v>
      </c>
      <c r="G45" s="2" t="n">
        <f aca="true">EP*VLOOKUP('thong tin khach hang'!$E$10,$X$2:$Z$5,3,0)*OFFSET($S45,0,VLOOKUP('thong tin khach hang'!$E$10,$X$2:$Z$5,2,0))</f>
        <v>0</v>
      </c>
      <c r="H45" s="2" t="n">
        <f aca="false">F45*HLOOKUP(B45,Assumption!$A$10:$G$12,2,1)+G45*HLOOKUP(B45,Assumption!$A$10:$G$12,3,1)</f>
        <v>0</v>
      </c>
      <c r="I45" s="2" t="n">
        <f aca="false">F45+G45-H45</f>
        <v>0</v>
      </c>
      <c r="J45" s="32" t="n">
        <f aca="false">VLOOKUP(D45,Assumption!$O$3:$Q$103,IF('thong tin khach hang'!$B$3="Nam",2,3),0)/12*P45</f>
        <v>203362.73649656</v>
      </c>
      <c r="K45" s="2" t="n">
        <v>20000</v>
      </c>
      <c r="L45" s="31" t="n">
        <f aca="false">ROUND($L$1*(E45+I45-J45-K45),0)</f>
        <v>845090</v>
      </c>
      <c r="M45" s="31" t="n">
        <f aca="false">E45+I45-J45-K45+L45</f>
        <v>208273639.775682</v>
      </c>
      <c r="N45" s="31" t="n">
        <f aca="false">HLOOKUP(ROUND(AVERAGE(M33:M44)/10^6,0),Assumption!$B$2:$E$3,2,1)*M45</f>
        <v>0</v>
      </c>
      <c r="O45" s="31" t="n">
        <f aca="false">M45+N45</f>
        <v>208273639.775682</v>
      </c>
      <c r="P45" s="31" t="n">
        <f aca="false">IF(A45=1,SA,MAX(0,SA-M44))</f>
        <v>892348087.487821</v>
      </c>
      <c r="S45" s="2" t="n">
        <v>0</v>
      </c>
      <c r="T45" s="2" t="n">
        <v>1</v>
      </c>
      <c r="U45" s="2" t="n">
        <v>1</v>
      </c>
      <c r="V45" s="33" t="n">
        <v>1</v>
      </c>
    </row>
    <row r="46" customFormat="false" ht="15.75" hidden="false" customHeight="true" outlineLevel="0" collapsed="false">
      <c r="A46" s="2" t="n">
        <v>44</v>
      </c>
      <c r="B46" s="2" t="n">
        <v>4</v>
      </c>
      <c r="C46" s="2" t="n">
        <f aca="false">A46-(B46-1)*12</f>
        <v>8</v>
      </c>
      <c r="D46" s="2" t="n">
        <f aca="false">'thong tin khach hang'!$B$4+B46-1</f>
        <v>5</v>
      </c>
      <c r="E46" s="31" t="n">
        <f aca="false">IF(A46=1,0,O45)</f>
        <v>208273639.775682</v>
      </c>
      <c r="F46" s="2" t="n">
        <f aca="true">TP*VLOOKUP('thong tin khach hang'!$E$10,$X$2:$Z$5,3,0)*OFFSET($S46,0,VLOOKUP('thong tin khach hang'!$E$10,$X$2:$Z$5,2,0))</f>
        <v>0</v>
      </c>
      <c r="G46" s="2" t="n">
        <f aca="true">EP*VLOOKUP('thong tin khach hang'!$E$10,$X$2:$Z$5,3,0)*OFFSET($S46,0,VLOOKUP('thong tin khach hang'!$E$10,$X$2:$Z$5,2,0))</f>
        <v>0</v>
      </c>
      <c r="H46" s="2" t="n">
        <f aca="false">F46*HLOOKUP(B46,Assumption!$A$10:$G$12,2,1)+G46*HLOOKUP(B46,Assumption!$A$10:$G$12,3,1)</f>
        <v>0</v>
      </c>
      <c r="I46" s="2" t="n">
        <f aca="false">F46+G46-H46</f>
        <v>0</v>
      </c>
      <c r="J46" s="32" t="n">
        <f aca="false">VLOOKUP(D46,Assumption!$O$3:$Q$103,IF('thong tin khach hang'!$B$3="Nam",2,3),0)/12*P46</f>
        <v>203221.047216969</v>
      </c>
      <c r="K46" s="2" t="n">
        <v>20000</v>
      </c>
      <c r="L46" s="31" t="n">
        <f aca="false">ROUND($L$1*(E46+I46-J46-K46),0)</f>
        <v>847623</v>
      </c>
      <c r="M46" s="31" t="n">
        <f aca="false">E46+I46-J46-K46+L46</f>
        <v>208898041.728465</v>
      </c>
      <c r="N46" s="31" t="n">
        <f aca="false">HLOOKUP(ROUND(AVERAGE(M34:M45)/10^6,0),Assumption!$B$2:$E$3,2,1)*M46</f>
        <v>0</v>
      </c>
      <c r="O46" s="31" t="n">
        <f aca="false">M46+N46</f>
        <v>208898041.728465</v>
      </c>
      <c r="P46" s="31" t="n">
        <f aca="false">IF(A46=1,SA,MAX(0,SA-M45))</f>
        <v>891726360.224318</v>
      </c>
      <c r="S46" s="2" t="n">
        <v>0</v>
      </c>
      <c r="T46" s="2" t="n">
        <v>0</v>
      </c>
      <c r="U46" s="2" t="n">
        <v>0</v>
      </c>
      <c r="V46" s="33" t="n">
        <v>1</v>
      </c>
    </row>
    <row r="47" customFormat="false" ht="15.75" hidden="false" customHeight="true" outlineLevel="0" collapsed="false">
      <c r="A47" s="2" t="n">
        <v>45</v>
      </c>
      <c r="B47" s="2" t="n">
        <v>4</v>
      </c>
      <c r="C47" s="2" t="n">
        <f aca="false">A47-(B47-1)*12</f>
        <v>9</v>
      </c>
      <c r="D47" s="2" t="n">
        <f aca="false">'thong tin khach hang'!$B$4+B47-1</f>
        <v>5</v>
      </c>
      <c r="E47" s="31" t="n">
        <f aca="false">IF(A47=1,0,O46)</f>
        <v>208898041.728465</v>
      </c>
      <c r="F47" s="2" t="n">
        <f aca="true">TP*VLOOKUP('thong tin khach hang'!$E$10,$X$2:$Z$5,3,0)*OFFSET($S47,0,VLOOKUP('thong tin khach hang'!$E$10,$X$2:$Z$5,2,0))</f>
        <v>0</v>
      </c>
      <c r="G47" s="2" t="n">
        <f aca="true">EP*VLOOKUP('thong tin khach hang'!$E$10,$X$2:$Z$5,3,0)*OFFSET($S47,0,VLOOKUP('thong tin khach hang'!$E$10,$X$2:$Z$5,2,0))</f>
        <v>0</v>
      </c>
      <c r="H47" s="2" t="n">
        <f aca="false">F47*HLOOKUP(B47,Assumption!$A$10:$G$12,2,1)+G47*HLOOKUP(B47,Assumption!$A$10:$G$12,3,1)</f>
        <v>0</v>
      </c>
      <c r="I47" s="2" t="n">
        <f aca="false">F47+G47-H47</f>
        <v>0</v>
      </c>
      <c r="J47" s="32" t="n">
        <f aca="false">VLOOKUP(D47,Assumption!$O$3:$Q$103,IF('thong tin khach hang'!$B$3="Nam",2,3),0)/12*P47</f>
        <v>203078.74838586</v>
      </c>
      <c r="K47" s="2" t="n">
        <v>20000</v>
      </c>
      <c r="L47" s="31" t="n">
        <f aca="false">ROUND($L$1*(E47+I47-J47-K47),0)</f>
        <v>850168</v>
      </c>
      <c r="M47" s="31" t="n">
        <f aca="false">E47+I47-J47-K47+L47</f>
        <v>209525130.980079</v>
      </c>
      <c r="N47" s="31" t="n">
        <f aca="false">HLOOKUP(ROUND(AVERAGE(M35:M46)/10^6,0),Assumption!$B$2:$E$3,2,1)*M47</f>
        <v>0</v>
      </c>
      <c r="O47" s="31" t="n">
        <f aca="false">M47+N47</f>
        <v>209525130.980079</v>
      </c>
      <c r="P47" s="31" t="n">
        <f aca="false">IF(A47=1,SA,MAX(0,SA-M46))</f>
        <v>891101958.271535</v>
      </c>
      <c r="S47" s="2" t="n">
        <v>0</v>
      </c>
      <c r="T47" s="2" t="n">
        <v>0</v>
      </c>
      <c r="U47" s="2" t="n">
        <v>0</v>
      </c>
      <c r="V47" s="33" t="n">
        <v>1</v>
      </c>
    </row>
    <row r="48" customFormat="false" ht="15.75" hidden="false" customHeight="true" outlineLevel="0" collapsed="false">
      <c r="A48" s="2" t="n">
        <v>46</v>
      </c>
      <c r="B48" s="2" t="n">
        <v>4</v>
      </c>
      <c r="C48" s="2" t="n">
        <f aca="false">A48-(B48-1)*12</f>
        <v>10</v>
      </c>
      <c r="D48" s="2" t="n">
        <f aca="false">'thong tin khach hang'!$B$4+B48-1</f>
        <v>5</v>
      </c>
      <c r="E48" s="31" t="n">
        <f aca="false">IF(A48=1,0,O47)</f>
        <v>209525130.980079</v>
      </c>
      <c r="F48" s="2" t="n">
        <f aca="true">TP*VLOOKUP('thong tin khach hang'!$E$10,$X$2:$Z$5,3,0)*OFFSET($S48,0,VLOOKUP('thong tin khach hang'!$E$10,$X$2:$Z$5,2,0))</f>
        <v>0</v>
      </c>
      <c r="G48" s="2" t="n">
        <f aca="true">EP*VLOOKUP('thong tin khach hang'!$E$10,$X$2:$Z$5,3,0)*OFFSET($S48,0,VLOOKUP('thong tin khach hang'!$E$10,$X$2:$Z$5,2,0))</f>
        <v>0</v>
      </c>
      <c r="H48" s="2" t="n">
        <f aca="false">F48*HLOOKUP(B48,Assumption!$A$10:$G$12,2,1)+G48*HLOOKUP(B48,Assumption!$A$10:$G$12,3,1)</f>
        <v>0</v>
      </c>
      <c r="I48" s="2" t="n">
        <f aca="false">F48+G48-H48</f>
        <v>0</v>
      </c>
      <c r="J48" s="32" t="n">
        <f aca="false">VLOOKUP(D48,Assumption!$O$3:$Q$103,IF('thong tin khach hang'!$B$3="Nam",2,3),0)/12*P48</f>
        <v>202935.837129564</v>
      </c>
      <c r="K48" s="2" t="n">
        <v>20000</v>
      </c>
      <c r="L48" s="31" t="n">
        <f aca="false">ROUND($L$1*(E48+I48-J48-K48),0)</f>
        <v>852723</v>
      </c>
      <c r="M48" s="31" t="n">
        <f aca="false">E48+I48-J48-K48+L48</f>
        <v>210154918.14295</v>
      </c>
      <c r="N48" s="31" t="n">
        <f aca="false">HLOOKUP(ROUND(AVERAGE(M36:M47)/10^6,0),Assumption!$B$2:$E$3,2,1)*M48</f>
        <v>0</v>
      </c>
      <c r="O48" s="31" t="n">
        <f aca="false">M48+N48</f>
        <v>210154918.14295</v>
      </c>
      <c r="P48" s="31" t="n">
        <f aca="false">IF(A48=1,SA,MAX(0,SA-M47))</f>
        <v>890474869.019921</v>
      </c>
      <c r="S48" s="2" t="n">
        <v>0</v>
      </c>
      <c r="T48" s="2" t="n">
        <v>0</v>
      </c>
      <c r="U48" s="2" t="n">
        <v>1</v>
      </c>
      <c r="V48" s="33" t="n">
        <v>1</v>
      </c>
    </row>
    <row r="49" customFormat="false" ht="15.75" hidden="false" customHeight="true" outlineLevel="0" collapsed="false">
      <c r="A49" s="2" t="n">
        <v>47</v>
      </c>
      <c r="B49" s="2" t="n">
        <v>4</v>
      </c>
      <c r="C49" s="2" t="n">
        <f aca="false">A49-(B49-1)*12</f>
        <v>11</v>
      </c>
      <c r="D49" s="2" t="n">
        <f aca="false">'thong tin khach hang'!$B$4+B49-1</f>
        <v>5</v>
      </c>
      <c r="E49" s="31" t="n">
        <f aca="false">IF(A49=1,0,O48)</f>
        <v>210154918.14295</v>
      </c>
      <c r="F49" s="2" t="n">
        <f aca="true">TP*VLOOKUP('thong tin khach hang'!$E$10,$X$2:$Z$5,3,0)*OFFSET($S49,0,VLOOKUP('thong tin khach hang'!$E$10,$X$2:$Z$5,2,0))</f>
        <v>0</v>
      </c>
      <c r="G49" s="2" t="n">
        <f aca="true">EP*VLOOKUP('thong tin khach hang'!$E$10,$X$2:$Z$5,3,0)*OFFSET($S49,0,VLOOKUP('thong tin khach hang'!$E$10,$X$2:$Z$5,2,0))</f>
        <v>0</v>
      </c>
      <c r="H49" s="2" t="n">
        <f aca="false">F49*HLOOKUP(B49,Assumption!$A$10:$G$12,2,1)+G49*HLOOKUP(B49,Assumption!$A$10:$G$12,3,1)</f>
        <v>0</v>
      </c>
      <c r="I49" s="2" t="n">
        <f aca="false">F49+G49-H49</f>
        <v>0</v>
      </c>
      <c r="J49" s="32" t="n">
        <f aca="false">VLOOKUP(D49,Assumption!$O$3:$Q$103,IF('thong tin khach hang'!$B$3="Nam",2,3),0)/12*P49</f>
        <v>202792.311029551</v>
      </c>
      <c r="K49" s="2" t="n">
        <v>20000</v>
      </c>
      <c r="L49" s="31" t="n">
        <f aca="false">ROUND($L$1*(E49+I49-J49-K49),0)</f>
        <v>855289</v>
      </c>
      <c r="M49" s="31" t="n">
        <f aca="false">E49+I49-J49-K49+L49</f>
        <v>210787414.83192</v>
      </c>
      <c r="N49" s="31" t="n">
        <f aca="false">HLOOKUP(ROUND(AVERAGE(M37:M48)/10^6,0),Assumption!$B$2:$E$3,2,1)*M49</f>
        <v>0</v>
      </c>
      <c r="O49" s="31" t="n">
        <f aca="false">M49+N49</f>
        <v>210787414.83192</v>
      </c>
      <c r="P49" s="31" t="n">
        <f aca="false">IF(A49=1,SA,MAX(0,SA-M48))</f>
        <v>889845081.85705</v>
      </c>
      <c r="S49" s="2" t="n">
        <v>0</v>
      </c>
      <c r="T49" s="2" t="n">
        <v>0</v>
      </c>
      <c r="U49" s="2" t="n">
        <v>0</v>
      </c>
      <c r="V49" s="33" t="n">
        <v>1</v>
      </c>
    </row>
    <row r="50" customFormat="false" ht="15.75" hidden="false" customHeight="true" outlineLevel="0" collapsed="false">
      <c r="A50" s="2" t="n">
        <v>48</v>
      </c>
      <c r="B50" s="2" t="n">
        <v>4</v>
      </c>
      <c r="C50" s="2" t="n">
        <f aca="false">A50-(B50-1)*12</f>
        <v>12</v>
      </c>
      <c r="D50" s="2" t="n">
        <f aca="false">'thong tin khach hang'!$B$4+B50-1</f>
        <v>5</v>
      </c>
      <c r="E50" s="31" t="n">
        <f aca="false">IF(A50=1,0,O49)</f>
        <v>210787414.83192</v>
      </c>
      <c r="F50" s="2" t="n">
        <f aca="true">TP*VLOOKUP('thong tin khach hang'!$E$10,$X$2:$Z$5,3,0)*OFFSET($S50,0,VLOOKUP('thong tin khach hang'!$E$10,$X$2:$Z$5,2,0))</f>
        <v>0</v>
      </c>
      <c r="G50" s="2" t="n">
        <f aca="true">EP*VLOOKUP('thong tin khach hang'!$E$10,$X$2:$Z$5,3,0)*OFFSET($S50,0,VLOOKUP('thong tin khach hang'!$E$10,$X$2:$Z$5,2,0))</f>
        <v>0</v>
      </c>
      <c r="H50" s="2" t="n">
        <f aca="false">F50*HLOOKUP(B50,Assumption!$A$10:$G$12,2,1)+G50*HLOOKUP(B50,Assumption!$A$10:$G$12,3,1)</f>
        <v>0</v>
      </c>
      <c r="I50" s="2" t="n">
        <f aca="false">F50+G50-H50</f>
        <v>0</v>
      </c>
      <c r="J50" s="32" t="n">
        <f aca="false">VLOOKUP(D50,Assumption!$O$3:$Q$103,IF('thong tin khach hang'!$B$3="Nam",2,3),0)/12*P50</f>
        <v>202648.16743884</v>
      </c>
      <c r="K50" s="2" t="n">
        <v>20000</v>
      </c>
      <c r="L50" s="31" t="n">
        <f aca="false">ROUND($L$1*(E50+I50-J50-K50),0)</f>
        <v>857867</v>
      </c>
      <c r="M50" s="31" t="n">
        <f aca="false">E50+I50-J50-K50+L50</f>
        <v>211422633.664481</v>
      </c>
      <c r="N50" s="31" t="n">
        <f aca="false">HLOOKUP(ROUND(AVERAGE(M38:M49)/10^6,0),Assumption!$B$2:$E$3,2,1)*M50</f>
        <v>0</v>
      </c>
      <c r="O50" s="31" t="n">
        <f aca="false">M50+N50</f>
        <v>211422633.664481</v>
      </c>
      <c r="P50" s="31" t="n">
        <f aca="false">IF(A50=1,SA,MAX(0,SA-M49))</f>
        <v>889212585.16808</v>
      </c>
      <c r="S50" s="2" t="n">
        <v>0</v>
      </c>
      <c r="T50" s="2" t="n">
        <v>0</v>
      </c>
      <c r="U50" s="2" t="n">
        <v>0</v>
      </c>
      <c r="V50" s="33" t="n">
        <v>1</v>
      </c>
    </row>
    <row r="51" customFormat="false" ht="15.75" hidden="false" customHeight="true" outlineLevel="0" collapsed="false">
      <c r="A51" s="2" t="n">
        <v>49</v>
      </c>
      <c r="B51" s="2" t="n">
        <v>5</v>
      </c>
      <c r="C51" s="2" t="n">
        <f aca="false">A51-(B51-1)*12</f>
        <v>1</v>
      </c>
      <c r="D51" s="2" t="n">
        <f aca="false">'thong tin khach hang'!$B$4+B51-1</f>
        <v>6</v>
      </c>
      <c r="E51" s="31" t="n">
        <f aca="false">IF(A51=1,0,O50)</f>
        <v>211422633.664481</v>
      </c>
      <c r="F51" s="2" t="n">
        <f aca="true">TP*VLOOKUP('thong tin khach hang'!$E$10,$X$2:$Z$5,3,0)*OFFSET($S51,0,VLOOKUP('thong tin khach hang'!$E$10,$X$2:$Z$5,2,0))</f>
        <v>30000000</v>
      </c>
      <c r="G51" s="2" t="n">
        <f aca="true">EP*VLOOKUP('thong tin khach hang'!$E$10,$X$2:$Z$5,3,0)*OFFSET($S51,0,VLOOKUP('thong tin khach hang'!$E$10,$X$2:$Z$5,2,0))</f>
        <v>30000000</v>
      </c>
      <c r="H51" s="2" t="n">
        <f aca="false">F51*HLOOKUP(B51,Assumption!$A$10:$G$12,2,1)+G51*HLOOKUP(B51,Assumption!$A$10:$G$12,3,1)</f>
        <v>4500000</v>
      </c>
      <c r="I51" s="2" t="n">
        <f aca="false">F51+G51-H51</f>
        <v>55500000</v>
      </c>
      <c r="J51" s="32" t="n">
        <f aca="false">VLOOKUP(D51,Assumption!$O$3:$Q$103,IF('thong tin khach hang'!$B$3="Nam",2,3),0)/12*P51</f>
        <v>202503.403481955</v>
      </c>
      <c r="K51" s="2" t="n">
        <v>20000</v>
      </c>
      <c r="L51" s="31" t="n">
        <f aca="false">ROUND($L$1*(E51+I51-J51-K51),0)</f>
        <v>1086569</v>
      </c>
      <c r="M51" s="31" t="n">
        <f aca="false">E51+I51-J51-K51+L51</f>
        <v>267786699.260999</v>
      </c>
      <c r="N51" s="31" t="n">
        <f aca="false">HLOOKUP(ROUND(AVERAGE(M39:M50)/10^6,0),Assumption!$B$2:$E$3,2,1)*M51</f>
        <v>0</v>
      </c>
      <c r="O51" s="31" t="n">
        <f aca="false">M51+N51</f>
        <v>267786699.260999</v>
      </c>
      <c r="P51" s="31" t="n">
        <f aca="false">IF(A51=1,SA,MAX(0,SA-M50))</f>
        <v>888577366.335519</v>
      </c>
      <c r="S51" s="2" t="n">
        <v>1</v>
      </c>
      <c r="T51" s="2" t="n">
        <v>1</v>
      </c>
      <c r="U51" s="2" t="n">
        <v>1</v>
      </c>
      <c r="V51" s="33" t="n">
        <v>1</v>
      </c>
    </row>
    <row r="52" customFormat="false" ht="15.75" hidden="false" customHeight="true" outlineLevel="0" collapsed="false">
      <c r="A52" s="2" t="n">
        <v>50</v>
      </c>
      <c r="B52" s="2" t="n">
        <v>5</v>
      </c>
      <c r="C52" s="2" t="n">
        <f aca="false">A52-(B52-1)*12</f>
        <v>2</v>
      </c>
      <c r="D52" s="2" t="n">
        <f aca="false">'thong tin khach hang'!$B$4+B52-1</f>
        <v>6</v>
      </c>
      <c r="E52" s="31" t="n">
        <f aca="false">IF(A52=1,0,O51)</f>
        <v>267786699.260999</v>
      </c>
      <c r="F52" s="2" t="n">
        <f aca="true">TP*VLOOKUP('thong tin khach hang'!$E$10,$X$2:$Z$5,3,0)*OFFSET($S52,0,VLOOKUP('thong tin khach hang'!$E$10,$X$2:$Z$5,2,0))</f>
        <v>0</v>
      </c>
      <c r="G52" s="2" t="n">
        <f aca="true">EP*VLOOKUP('thong tin khach hang'!$E$10,$X$2:$Z$5,3,0)*OFFSET($S52,0,VLOOKUP('thong tin khach hang'!$E$10,$X$2:$Z$5,2,0))</f>
        <v>0</v>
      </c>
      <c r="H52" s="2" t="n">
        <f aca="false">F52*HLOOKUP(B52,Assumption!$A$10:$G$12,2,1)+G52*HLOOKUP(B52,Assumption!$A$10:$G$12,3,1)</f>
        <v>0</v>
      </c>
      <c r="I52" s="2" t="n">
        <f aca="false">F52+G52-H52</f>
        <v>0</v>
      </c>
      <c r="J52" s="32" t="n">
        <f aca="false">VLOOKUP(D52,Assumption!$O$3:$Q$103,IF('thong tin khach hang'!$B$3="Nam",2,3),0)/12*P52</f>
        <v>189658.247224548</v>
      </c>
      <c r="K52" s="2" t="n">
        <v>20000</v>
      </c>
      <c r="L52" s="31" t="n">
        <f aca="false">ROUND($L$1*(E52+I52-J52-K52),0)</f>
        <v>1090142</v>
      </c>
      <c r="M52" s="31" t="n">
        <f aca="false">E52+I52-J52-K52+L52</f>
        <v>268667183.013775</v>
      </c>
      <c r="N52" s="31" t="n">
        <f aca="false">HLOOKUP(ROUND(AVERAGE(M40:M51)/10^6,0),Assumption!$B$2:$E$3,2,1)*M52</f>
        <v>0</v>
      </c>
      <c r="O52" s="31" t="n">
        <f aca="false">M52+N52</f>
        <v>268667183.013775</v>
      </c>
      <c r="P52" s="31" t="n">
        <f aca="false">IF(A52=1,SA,MAX(0,SA-M51))</f>
        <v>832213300.739001</v>
      </c>
      <c r="S52" s="2" t="n">
        <v>0</v>
      </c>
      <c r="T52" s="2" t="n">
        <v>0</v>
      </c>
      <c r="U52" s="2" t="n">
        <v>0</v>
      </c>
      <c r="V52" s="33" t="n">
        <v>1</v>
      </c>
    </row>
    <row r="53" customFormat="false" ht="15.75" hidden="false" customHeight="true" outlineLevel="0" collapsed="false">
      <c r="A53" s="2" t="n">
        <v>51</v>
      </c>
      <c r="B53" s="2" t="n">
        <v>5</v>
      </c>
      <c r="C53" s="2" t="n">
        <f aca="false">A53-(B53-1)*12</f>
        <v>3</v>
      </c>
      <c r="D53" s="2" t="n">
        <f aca="false">'thong tin khach hang'!$B$4+B53-1</f>
        <v>6</v>
      </c>
      <c r="E53" s="31" t="n">
        <f aca="false">IF(A53=1,0,O52)</f>
        <v>268667183.013775</v>
      </c>
      <c r="F53" s="2" t="n">
        <f aca="true">TP*VLOOKUP('thong tin khach hang'!$E$10,$X$2:$Z$5,3,0)*OFFSET($S53,0,VLOOKUP('thong tin khach hang'!$E$10,$X$2:$Z$5,2,0))</f>
        <v>0</v>
      </c>
      <c r="G53" s="2" t="n">
        <f aca="true">EP*VLOOKUP('thong tin khach hang'!$E$10,$X$2:$Z$5,3,0)*OFFSET($S53,0,VLOOKUP('thong tin khach hang'!$E$10,$X$2:$Z$5,2,0))</f>
        <v>0</v>
      </c>
      <c r="H53" s="2" t="n">
        <f aca="false">F53*HLOOKUP(B53,Assumption!$A$10:$G$12,2,1)+G53*HLOOKUP(B53,Assumption!$A$10:$G$12,3,1)</f>
        <v>0</v>
      </c>
      <c r="I53" s="2" t="n">
        <f aca="false">F53+G53-H53</f>
        <v>0</v>
      </c>
      <c r="J53" s="32" t="n">
        <f aca="false">VLOOKUP(D53,Assumption!$O$3:$Q$103,IF('thong tin khach hang'!$B$3="Nam",2,3),0)/12*P53</f>
        <v>189457.588324825</v>
      </c>
      <c r="K53" s="2" t="n">
        <v>20000</v>
      </c>
      <c r="L53" s="31" t="n">
        <f aca="false">ROUND($L$1*(E53+I53-J53-K53),0)</f>
        <v>1093730</v>
      </c>
      <c r="M53" s="31" t="n">
        <f aca="false">E53+I53-J53-K53+L53</f>
        <v>269551455.42545</v>
      </c>
      <c r="N53" s="31" t="n">
        <f aca="false">HLOOKUP(ROUND(AVERAGE(M41:M52)/10^6,0),Assumption!$B$2:$E$3,2,1)*M53</f>
        <v>0</v>
      </c>
      <c r="O53" s="31" t="n">
        <f aca="false">M53+N53</f>
        <v>269551455.42545</v>
      </c>
      <c r="P53" s="31" t="n">
        <f aca="false">IF(A53=1,SA,MAX(0,SA-M52))</f>
        <v>831332816.986225</v>
      </c>
      <c r="S53" s="2" t="n">
        <v>0</v>
      </c>
      <c r="T53" s="2" t="n">
        <v>0</v>
      </c>
      <c r="U53" s="2" t="n">
        <v>0</v>
      </c>
      <c r="V53" s="33" t="n">
        <v>1</v>
      </c>
    </row>
    <row r="54" customFormat="false" ht="15.75" hidden="false" customHeight="true" outlineLevel="0" collapsed="false">
      <c r="A54" s="2" t="n">
        <v>52</v>
      </c>
      <c r="B54" s="2" t="n">
        <v>5</v>
      </c>
      <c r="C54" s="2" t="n">
        <f aca="false">A54-(B54-1)*12</f>
        <v>4</v>
      </c>
      <c r="D54" s="2" t="n">
        <f aca="false">'thong tin khach hang'!$B$4+B54-1</f>
        <v>6</v>
      </c>
      <c r="E54" s="31" t="n">
        <f aca="false">IF(A54=1,0,O53)</f>
        <v>269551455.42545</v>
      </c>
      <c r="F54" s="2" t="n">
        <f aca="true">TP*VLOOKUP('thong tin khach hang'!$E$10,$X$2:$Z$5,3,0)*OFFSET($S54,0,VLOOKUP('thong tin khach hang'!$E$10,$X$2:$Z$5,2,0))</f>
        <v>0</v>
      </c>
      <c r="G54" s="2" t="n">
        <f aca="true">EP*VLOOKUP('thong tin khach hang'!$E$10,$X$2:$Z$5,3,0)*OFFSET($S54,0,VLOOKUP('thong tin khach hang'!$E$10,$X$2:$Z$5,2,0))</f>
        <v>0</v>
      </c>
      <c r="H54" s="2" t="n">
        <f aca="false">F54*HLOOKUP(B54,Assumption!$A$10:$G$12,2,1)+G54*HLOOKUP(B54,Assumption!$A$10:$G$12,3,1)</f>
        <v>0</v>
      </c>
      <c r="I54" s="2" t="n">
        <f aca="false">F54+G54-H54</f>
        <v>0</v>
      </c>
      <c r="J54" s="32" t="n">
        <f aca="false">VLOOKUP(D54,Assumption!$O$3:$Q$103,IF('thong tin khach hang'!$B$3="Nam",2,3),0)/12*P54</f>
        <v>189256.066004143</v>
      </c>
      <c r="K54" s="2" t="n">
        <v>20000</v>
      </c>
      <c r="L54" s="31" t="n">
        <f aca="false">ROUND($L$1*(E54+I54-J54-K54),0)</f>
        <v>1097333</v>
      </c>
      <c r="M54" s="31" t="n">
        <f aca="false">E54+I54-J54-K54+L54</f>
        <v>270439532.359446</v>
      </c>
      <c r="N54" s="31" t="n">
        <f aca="false">HLOOKUP(ROUND(AVERAGE(M42:M53)/10^6,0),Assumption!$B$2:$E$3,2,1)*M54</f>
        <v>0</v>
      </c>
      <c r="O54" s="31" t="n">
        <f aca="false">M54+N54</f>
        <v>270439532.359446</v>
      </c>
      <c r="P54" s="31" t="n">
        <f aca="false">IF(A54=1,SA,MAX(0,SA-M53))</f>
        <v>830448544.57455</v>
      </c>
      <c r="S54" s="2" t="n">
        <v>0</v>
      </c>
      <c r="T54" s="2" t="n">
        <v>0</v>
      </c>
      <c r="U54" s="2" t="n">
        <v>1</v>
      </c>
      <c r="V54" s="33" t="n">
        <v>1</v>
      </c>
    </row>
    <row r="55" customFormat="false" ht="15.75" hidden="false" customHeight="true" outlineLevel="0" collapsed="false">
      <c r="A55" s="2" t="n">
        <v>53</v>
      </c>
      <c r="B55" s="2" t="n">
        <v>5</v>
      </c>
      <c r="C55" s="2" t="n">
        <f aca="false">A55-(B55-1)*12</f>
        <v>5</v>
      </c>
      <c r="D55" s="2" t="n">
        <f aca="false">'thong tin khach hang'!$B$4+B55-1</f>
        <v>6</v>
      </c>
      <c r="E55" s="31" t="n">
        <f aca="false">IF(A55=1,0,O54)</f>
        <v>270439532.359446</v>
      </c>
      <c r="F55" s="2" t="n">
        <f aca="true">TP*VLOOKUP('thong tin khach hang'!$E$10,$X$2:$Z$5,3,0)*OFFSET($S55,0,VLOOKUP('thong tin khach hang'!$E$10,$X$2:$Z$5,2,0))</f>
        <v>0</v>
      </c>
      <c r="G55" s="2" t="n">
        <f aca="true">EP*VLOOKUP('thong tin khach hang'!$E$10,$X$2:$Z$5,3,0)*OFFSET($S55,0,VLOOKUP('thong tin khach hang'!$E$10,$X$2:$Z$5,2,0))</f>
        <v>0</v>
      </c>
      <c r="H55" s="2" t="n">
        <f aca="false">F55*HLOOKUP(B55,Assumption!$A$10:$G$12,2,1)+G55*HLOOKUP(B55,Assumption!$A$10:$G$12,3,1)</f>
        <v>0</v>
      </c>
      <c r="I55" s="2" t="n">
        <f aca="false">F55+G55-H55</f>
        <v>0</v>
      </c>
      <c r="J55" s="32" t="n">
        <f aca="false">VLOOKUP(D55,Assumption!$O$3:$Q$103,IF('thong tin khach hang'!$B$3="Nam",2,3),0)/12*P55</f>
        <v>189053.676647289</v>
      </c>
      <c r="K55" s="2" t="n">
        <v>20000</v>
      </c>
      <c r="L55" s="31" t="n">
        <f aca="false">ROUND($L$1*(E55+I55-J55-K55),0)</f>
        <v>1100952</v>
      </c>
      <c r="M55" s="31" t="n">
        <f aca="false">E55+I55-J55-K55+L55</f>
        <v>271331430.682798</v>
      </c>
      <c r="N55" s="31" t="n">
        <f aca="false">HLOOKUP(ROUND(AVERAGE(M43:M54)/10^6,0),Assumption!$B$2:$E$3,2,1)*M55</f>
        <v>0</v>
      </c>
      <c r="O55" s="31" t="n">
        <f aca="false">M55+N55</f>
        <v>271331430.682798</v>
      </c>
      <c r="P55" s="31" t="n">
        <f aca="false">IF(A55=1,SA,MAX(0,SA-M54))</f>
        <v>829560467.640554</v>
      </c>
      <c r="S55" s="2" t="n">
        <v>0</v>
      </c>
      <c r="T55" s="2" t="n">
        <v>0</v>
      </c>
      <c r="U55" s="2" t="n">
        <v>0</v>
      </c>
      <c r="V55" s="33" t="n">
        <v>1</v>
      </c>
    </row>
    <row r="56" customFormat="false" ht="15.75" hidden="false" customHeight="true" outlineLevel="0" collapsed="false">
      <c r="A56" s="2" t="n">
        <v>54</v>
      </c>
      <c r="B56" s="2" t="n">
        <v>5</v>
      </c>
      <c r="C56" s="2" t="n">
        <f aca="false">A56-(B56-1)*12</f>
        <v>6</v>
      </c>
      <c r="D56" s="2" t="n">
        <f aca="false">'thong tin khach hang'!$B$4+B56-1</f>
        <v>6</v>
      </c>
      <c r="E56" s="31" t="n">
        <f aca="false">IF(A56=1,0,O55)</f>
        <v>271331430.682798</v>
      </c>
      <c r="F56" s="2" t="n">
        <f aca="true">TP*VLOOKUP('thong tin khach hang'!$E$10,$X$2:$Z$5,3,0)*OFFSET($S56,0,VLOOKUP('thong tin khach hang'!$E$10,$X$2:$Z$5,2,0))</f>
        <v>0</v>
      </c>
      <c r="G56" s="2" t="n">
        <f aca="true">EP*VLOOKUP('thong tin khach hang'!$E$10,$X$2:$Z$5,3,0)*OFFSET($S56,0,VLOOKUP('thong tin khach hang'!$E$10,$X$2:$Z$5,2,0))</f>
        <v>0</v>
      </c>
      <c r="H56" s="2" t="n">
        <f aca="false">F56*HLOOKUP(B56,Assumption!$A$10:$G$12,2,1)+G56*HLOOKUP(B56,Assumption!$A$10:$G$12,3,1)</f>
        <v>0</v>
      </c>
      <c r="I56" s="2" t="n">
        <f aca="false">F56+G56-H56</f>
        <v>0</v>
      </c>
      <c r="J56" s="32" t="n">
        <f aca="false">VLOOKUP(D56,Assumption!$O$3:$Q$103,IF('thong tin khach hang'!$B$3="Nam",2,3),0)/12*P56</f>
        <v>188850.416410328</v>
      </c>
      <c r="K56" s="2" t="n">
        <v>20000</v>
      </c>
      <c r="L56" s="31" t="n">
        <f aca="false">ROUND($L$1*(E56+I56-J56-K56),0)</f>
        <v>1104587</v>
      </c>
      <c r="M56" s="31" t="n">
        <f aca="false">E56+I56-J56-K56+L56</f>
        <v>272227167.266388</v>
      </c>
      <c r="N56" s="31" t="n">
        <f aca="false">HLOOKUP(ROUND(AVERAGE(M44:M55)/10^6,0),Assumption!$B$2:$E$3,2,1)*M56</f>
        <v>0</v>
      </c>
      <c r="O56" s="31" t="n">
        <f aca="false">M56+N56</f>
        <v>272227167.266388</v>
      </c>
      <c r="P56" s="31" t="n">
        <f aca="false">IF(A56=1,SA,MAX(0,SA-M55))</f>
        <v>828668569.317202</v>
      </c>
      <c r="S56" s="2" t="n">
        <v>0</v>
      </c>
      <c r="T56" s="2" t="n">
        <v>0</v>
      </c>
      <c r="U56" s="2" t="n">
        <v>0</v>
      </c>
      <c r="V56" s="33" t="n">
        <v>1</v>
      </c>
    </row>
    <row r="57" customFormat="false" ht="15.75" hidden="false" customHeight="true" outlineLevel="0" collapsed="false">
      <c r="A57" s="2" t="n">
        <v>55</v>
      </c>
      <c r="B57" s="2" t="n">
        <v>5</v>
      </c>
      <c r="C57" s="2" t="n">
        <f aca="false">A57-(B57-1)*12</f>
        <v>7</v>
      </c>
      <c r="D57" s="2" t="n">
        <f aca="false">'thong tin khach hang'!$B$4+B57-1</f>
        <v>6</v>
      </c>
      <c r="E57" s="31" t="n">
        <f aca="false">IF(A57=1,0,O56)</f>
        <v>272227167.266388</v>
      </c>
      <c r="F57" s="2" t="n">
        <f aca="true">TP*VLOOKUP('thong tin khach hang'!$E$10,$X$2:$Z$5,3,0)*OFFSET($S57,0,VLOOKUP('thong tin khach hang'!$E$10,$X$2:$Z$5,2,0))</f>
        <v>0</v>
      </c>
      <c r="G57" s="2" t="n">
        <f aca="true">EP*VLOOKUP('thong tin khach hang'!$E$10,$X$2:$Z$5,3,0)*OFFSET($S57,0,VLOOKUP('thong tin khach hang'!$E$10,$X$2:$Z$5,2,0))</f>
        <v>0</v>
      </c>
      <c r="H57" s="2" t="n">
        <f aca="false">F57*HLOOKUP(B57,Assumption!$A$10:$G$12,2,1)+G57*HLOOKUP(B57,Assumption!$A$10:$G$12,3,1)</f>
        <v>0</v>
      </c>
      <c r="I57" s="2" t="n">
        <f aca="false">F57+G57-H57</f>
        <v>0</v>
      </c>
      <c r="J57" s="32" t="n">
        <f aca="false">VLOOKUP(D57,Assumption!$O$3:$Q$103,IF('thong tin khach hang'!$B$3="Nam",2,3),0)/12*P57</f>
        <v>188646.281448453</v>
      </c>
      <c r="K57" s="2" t="n">
        <v>20000</v>
      </c>
      <c r="L57" s="31" t="n">
        <f aca="false">ROUND($L$1*(E57+I57-J57-K57),0)</f>
        <v>1108237</v>
      </c>
      <c r="M57" s="31" t="n">
        <f aca="false">E57+I57-J57-K57+L57</f>
        <v>273126757.98494</v>
      </c>
      <c r="N57" s="32" t="n">
        <f aca="false">HLOOKUP(ROUND(AVERAGE(M45:M56)/10^6,0),Assumption!$B$2:$E$3,2,1)*MAX((AVERAGE(M45:M56)-250*10^6),0)</f>
        <v>0</v>
      </c>
      <c r="O57" s="31" t="n">
        <f aca="false">M57+N57</f>
        <v>273126757.98494</v>
      </c>
      <c r="P57" s="31" t="n">
        <f aca="false">IF(A57=1,SA,MAX(0,SA-M56))</f>
        <v>827772832.733612</v>
      </c>
      <c r="S57" s="2" t="n">
        <v>0</v>
      </c>
      <c r="T57" s="2" t="n">
        <v>1</v>
      </c>
      <c r="U57" s="2" t="n">
        <v>1</v>
      </c>
      <c r="V57" s="33" t="n">
        <v>1</v>
      </c>
    </row>
    <row r="58" customFormat="false" ht="15.75" hidden="false" customHeight="true" outlineLevel="0" collapsed="false">
      <c r="A58" s="2" t="n">
        <v>56</v>
      </c>
      <c r="B58" s="2" t="n">
        <v>5</v>
      </c>
      <c r="C58" s="2" t="n">
        <f aca="false">A58-(B58-1)*12</f>
        <v>8</v>
      </c>
      <c r="D58" s="2" t="n">
        <f aca="false">'thong tin khach hang'!$B$4+B58-1</f>
        <v>6</v>
      </c>
      <c r="E58" s="31" t="n">
        <f aca="false">IF(A58=1,0,O57)</f>
        <v>273126757.98494</v>
      </c>
      <c r="F58" s="2" t="n">
        <f aca="true">TP*VLOOKUP('thong tin khach hang'!$E$10,$X$2:$Z$5,3,0)*OFFSET($S58,0,VLOOKUP('thong tin khach hang'!$E$10,$X$2:$Z$5,2,0))</f>
        <v>0</v>
      </c>
      <c r="G58" s="2" t="n">
        <f aca="true">EP*VLOOKUP('thong tin khach hang'!$E$10,$X$2:$Z$5,3,0)*OFFSET($S58,0,VLOOKUP('thong tin khach hang'!$E$10,$X$2:$Z$5,2,0))</f>
        <v>0</v>
      </c>
      <c r="H58" s="2" t="n">
        <f aca="false">F58*HLOOKUP(B58,Assumption!$A$10:$G$12,2,1)+G58*HLOOKUP(B58,Assumption!$A$10:$G$12,3,1)</f>
        <v>0</v>
      </c>
      <c r="I58" s="2" t="n">
        <f aca="false">F58+G58-H58</f>
        <v>0</v>
      </c>
      <c r="J58" s="32" t="n">
        <f aca="false">VLOOKUP(D58,Assumption!$O$3:$Q$103,IF('thong tin khach hang'!$B$3="Nam",2,3),0)/12*P58</f>
        <v>188441.268143873</v>
      </c>
      <c r="K58" s="2" t="n">
        <v>20000</v>
      </c>
      <c r="L58" s="31" t="n">
        <f aca="false">ROUND($L$1*(E58+I58-J58-K58),0)</f>
        <v>1111903</v>
      </c>
      <c r="M58" s="31" t="n">
        <f aca="false">E58+I58-J58-K58+L58</f>
        <v>274030219.716796</v>
      </c>
      <c r="N58" s="32" t="n">
        <f aca="false">HLOOKUP(ROUND(AVERAGE(M46:M57)/10^6,0),Assumption!$B$2:$E$3,2,1)*MAX((AVERAGE(M46:M57)-250*10^6),0)</f>
        <v>0</v>
      </c>
      <c r="O58" s="31" t="n">
        <f aca="false">M58+N58</f>
        <v>274030219.716796</v>
      </c>
      <c r="P58" s="31" t="n">
        <f aca="false">IF(A58=1,SA,MAX(0,SA-M57))</f>
        <v>826873242.01506</v>
      </c>
      <c r="S58" s="2" t="n">
        <v>0</v>
      </c>
      <c r="T58" s="2" t="n">
        <v>0</v>
      </c>
      <c r="U58" s="2" t="n">
        <v>0</v>
      </c>
      <c r="V58" s="33" t="n">
        <v>1</v>
      </c>
    </row>
    <row r="59" customFormat="false" ht="15.75" hidden="false" customHeight="true" outlineLevel="0" collapsed="false">
      <c r="A59" s="2" t="n">
        <v>57</v>
      </c>
      <c r="B59" s="2" t="n">
        <v>5</v>
      </c>
      <c r="C59" s="2" t="n">
        <f aca="false">A59-(B59-1)*12</f>
        <v>9</v>
      </c>
      <c r="D59" s="2" t="n">
        <f aca="false">'thong tin khach hang'!$B$4+B59-1</f>
        <v>6</v>
      </c>
      <c r="E59" s="31" t="n">
        <f aca="false">IF(A59=1,0,O58)</f>
        <v>274030219.716796</v>
      </c>
      <c r="F59" s="2" t="n">
        <f aca="true">TP*VLOOKUP('thong tin khach hang'!$E$10,$X$2:$Z$5,3,0)*OFFSET($S59,0,VLOOKUP('thong tin khach hang'!$E$10,$X$2:$Z$5,2,0))</f>
        <v>0</v>
      </c>
      <c r="G59" s="2" t="n">
        <f aca="true">EP*VLOOKUP('thong tin khach hang'!$E$10,$X$2:$Z$5,3,0)*OFFSET($S59,0,VLOOKUP('thong tin khach hang'!$E$10,$X$2:$Z$5,2,0))</f>
        <v>0</v>
      </c>
      <c r="H59" s="2" t="n">
        <f aca="false">F59*HLOOKUP(B59,Assumption!$A$10:$G$12,2,1)+G59*HLOOKUP(B59,Assumption!$A$10:$G$12,3,1)</f>
        <v>0</v>
      </c>
      <c r="I59" s="2" t="n">
        <f aca="false">F59+G59-H59</f>
        <v>0</v>
      </c>
      <c r="J59" s="32" t="n">
        <f aca="false">VLOOKUP(D59,Assumption!$O$3:$Q$103,IF('thong tin khach hang'!$B$3="Nam",2,3),0)/12*P59</f>
        <v>188235.372650078</v>
      </c>
      <c r="K59" s="2" t="n">
        <v>20000</v>
      </c>
      <c r="L59" s="31" t="n">
        <f aca="false">ROUND($L$1*(E59+I59-J59-K59),0)</f>
        <v>1115585</v>
      </c>
      <c r="M59" s="31" t="n">
        <f aca="false">E59+I59-J59-K59+L59</f>
        <v>274937569.344146</v>
      </c>
      <c r="N59" s="32" t="n">
        <f aca="false">HLOOKUP(ROUND(AVERAGE(M47:M58)/10^6,0),Assumption!$B$2:$E$3,2,1)*MAX((AVERAGE(M47:M58)-250*10^6),0)</f>
        <v>1508.42388833696</v>
      </c>
      <c r="O59" s="31" t="n">
        <f aca="false">M59+N59</f>
        <v>274939077.768034</v>
      </c>
      <c r="P59" s="31" t="n">
        <f aca="false">IF(A59=1,SA,MAX(0,SA-M58))</f>
        <v>825969780.283204</v>
      </c>
      <c r="S59" s="2" t="n">
        <v>0</v>
      </c>
      <c r="T59" s="2" t="n">
        <v>0</v>
      </c>
      <c r="U59" s="2" t="n">
        <v>0</v>
      </c>
      <c r="V59" s="33" t="n">
        <v>1</v>
      </c>
    </row>
    <row r="60" customFormat="false" ht="15.75" hidden="false" customHeight="true" outlineLevel="0" collapsed="false">
      <c r="A60" s="2" t="n">
        <v>58</v>
      </c>
      <c r="B60" s="2" t="n">
        <v>5</v>
      </c>
      <c r="C60" s="2" t="n">
        <f aca="false">A60-(B60-1)*12</f>
        <v>10</v>
      </c>
      <c r="D60" s="2" t="n">
        <f aca="false">'thong tin khach hang'!$B$4+B60-1</f>
        <v>6</v>
      </c>
      <c r="E60" s="31" t="n">
        <f aca="false">IF(A60=1,0,O59)</f>
        <v>274939077.768034</v>
      </c>
      <c r="F60" s="2" t="n">
        <f aca="true">TP*VLOOKUP('thong tin khach hang'!$E$10,$X$2:$Z$5,3,0)*OFFSET($S60,0,VLOOKUP('thong tin khach hang'!$E$10,$X$2:$Z$5,2,0))</f>
        <v>0</v>
      </c>
      <c r="G60" s="2" t="n">
        <f aca="true">EP*VLOOKUP('thong tin khach hang'!$E$10,$X$2:$Z$5,3,0)*OFFSET($S60,0,VLOOKUP('thong tin khach hang'!$E$10,$X$2:$Z$5,2,0))</f>
        <v>0</v>
      </c>
      <c r="H60" s="2" t="n">
        <f aca="false">F60*HLOOKUP(B60,Assumption!$A$10:$G$12,2,1)+G60*HLOOKUP(B60,Assumption!$A$10:$G$12,3,1)</f>
        <v>0</v>
      </c>
      <c r="I60" s="2" t="n">
        <f aca="false">F60+G60-H60</f>
        <v>0</v>
      </c>
      <c r="J60" s="32" t="n">
        <f aca="false">VLOOKUP(D60,Assumption!$O$3:$Q$103,IF('thong tin khach hang'!$B$3="Nam",2,3),0)/12*P60</f>
        <v>188028.591119682</v>
      </c>
      <c r="K60" s="2" t="n">
        <v>20000</v>
      </c>
      <c r="L60" s="31" t="n">
        <f aca="false">ROUND($L$1*(E60+I60-J60-K60),0)</f>
        <v>1119288</v>
      </c>
      <c r="M60" s="31" t="n">
        <f aca="false">E60+I60-J60-K60+L60</f>
        <v>275850337.176914</v>
      </c>
      <c r="N60" s="32" t="n">
        <f aca="false">HLOOKUP(ROUND(AVERAGE(M48:M59)/10^6,0),Assumption!$B$2:$E$3,2,1)*MAX((AVERAGE(M48:M59)-250*10^6),0)</f>
        <v>12410.4969490147</v>
      </c>
      <c r="O60" s="31" t="n">
        <f aca="false">M60+N60</f>
        <v>275862747.673863</v>
      </c>
      <c r="P60" s="31" t="n">
        <f aca="false">IF(A60=1,SA,MAX(0,SA-M59))</f>
        <v>825062430.655854</v>
      </c>
      <c r="S60" s="2" t="n">
        <v>0</v>
      </c>
      <c r="T60" s="2" t="n">
        <v>0</v>
      </c>
      <c r="U60" s="2" t="n">
        <v>1</v>
      </c>
      <c r="V60" s="33" t="n">
        <v>1</v>
      </c>
    </row>
    <row r="61" customFormat="false" ht="15.75" hidden="false" customHeight="true" outlineLevel="0" collapsed="false">
      <c r="A61" s="2" t="n">
        <v>59</v>
      </c>
      <c r="B61" s="2" t="n">
        <v>5</v>
      </c>
      <c r="C61" s="2" t="n">
        <f aca="false">A61-(B61-1)*12</f>
        <v>11</v>
      </c>
      <c r="D61" s="2" t="n">
        <f aca="false">'thong tin khach hang'!$B$4+B61-1</f>
        <v>6</v>
      </c>
      <c r="E61" s="31" t="n">
        <f aca="false">IF(A61=1,0,O60)</f>
        <v>275862747.673863</v>
      </c>
      <c r="F61" s="2" t="n">
        <f aca="true">TP*VLOOKUP('thong tin khach hang'!$E$10,$X$2:$Z$5,3,0)*OFFSET($S61,0,VLOOKUP('thong tin khach hang'!$E$10,$X$2:$Z$5,2,0))</f>
        <v>0</v>
      </c>
      <c r="G61" s="2" t="n">
        <f aca="true">EP*VLOOKUP('thong tin khach hang'!$E$10,$X$2:$Z$5,3,0)*OFFSET($S61,0,VLOOKUP('thong tin khach hang'!$E$10,$X$2:$Z$5,2,0))</f>
        <v>0</v>
      </c>
      <c r="H61" s="2" t="n">
        <f aca="false">F61*HLOOKUP(B61,Assumption!$A$10:$G$12,2,1)+G61*HLOOKUP(B61,Assumption!$A$10:$G$12,3,1)</f>
        <v>0</v>
      </c>
      <c r="I61" s="2" t="n">
        <f aca="false">F61+G61-H61</f>
        <v>0</v>
      </c>
      <c r="J61" s="32" t="n">
        <f aca="false">VLOOKUP(D61,Assumption!$O$3:$Q$103,IF('thong tin khach hang'!$B$3="Nam",2,3),0)/12*P61</f>
        <v>187820.57480087</v>
      </c>
      <c r="K61" s="2" t="n">
        <v>20000</v>
      </c>
      <c r="L61" s="31" t="n">
        <f aca="false">ROUND($L$1*(E61+I61-J61-K61),0)</f>
        <v>1123052</v>
      </c>
      <c r="M61" s="31" t="n">
        <f aca="false">E61+I61-J61-K61+L61</f>
        <v>276777979.099062</v>
      </c>
      <c r="N61" s="32" t="n">
        <f aca="false">HLOOKUP(ROUND(AVERAGE(M49:M60)/10^6,0),Assumption!$B$2:$E$3,2,1)*MAX((AVERAGE(M49:M60)-250*10^6),0)</f>
        <v>23359.7334546755</v>
      </c>
      <c r="O61" s="31" t="n">
        <f aca="false">M61+N61</f>
        <v>276801338.832517</v>
      </c>
      <c r="P61" s="31" t="n">
        <f aca="false">IF(A61=1,SA,MAX(0,SA-M60))</f>
        <v>824149662.823086</v>
      </c>
      <c r="S61" s="2" t="n">
        <v>0</v>
      </c>
      <c r="T61" s="2" t="n">
        <v>0</v>
      </c>
      <c r="U61" s="2" t="n">
        <v>0</v>
      </c>
      <c r="V61" s="33" t="n">
        <v>1</v>
      </c>
    </row>
    <row r="62" customFormat="false" ht="15.75" hidden="false" customHeight="true" outlineLevel="0" collapsed="false">
      <c r="A62" s="2" t="n">
        <v>60</v>
      </c>
      <c r="B62" s="2" t="n">
        <v>5</v>
      </c>
      <c r="C62" s="2" t="n">
        <f aca="false">A62-(B62-1)*12</f>
        <v>12</v>
      </c>
      <c r="D62" s="2" t="n">
        <f aca="false">'thong tin khach hang'!$B$4+B62-1</f>
        <v>6</v>
      </c>
      <c r="E62" s="31" t="n">
        <f aca="false">IF(A62=1,0,O61)</f>
        <v>276801338.832517</v>
      </c>
      <c r="F62" s="2" t="n">
        <f aca="true">TP*VLOOKUP('thong tin khach hang'!$E$10,$X$2:$Z$5,3,0)*OFFSET($S62,0,VLOOKUP('thong tin khach hang'!$E$10,$X$2:$Z$5,2,0))</f>
        <v>0</v>
      </c>
      <c r="G62" s="2" t="n">
        <f aca="true">EP*VLOOKUP('thong tin khach hang'!$E$10,$X$2:$Z$5,3,0)*OFFSET($S62,0,VLOOKUP('thong tin khach hang'!$E$10,$X$2:$Z$5,2,0))</f>
        <v>0</v>
      </c>
      <c r="H62" s="2" t="n">
        <f aca="false">F62*HLOOKUP(B62,Assumption!$A$10:$G$12,2,1)+G62*HLOOKUP(B62,Assumption!$A$10:$G$12,3,1)</f>
        <v>0</v>
      </c>
      <c r="I62" s="2" t="n">
        <f aca="false">F62+G62-H62</f>
        <v>0</v>
      </c>
      <c r="J62" s="32" t="n">
        <f aca="false">VLOOKUP(D62,Assumption!$O$3:$Q$103,IF('thong tin khach hang'!$B$3="Nam",2,3),0)/12*P62</f>
        <v>187609.168733639</v>
      </c>
      <c r="K62" s="2" t="n">
        <v>20000</v>
      </c>
      <c r="L62" s="31" t="n">
        <f aca="false">ROUND($L$1*(E62+I62-J62-K62),0)</f>
        <v>1126877</v>
      </c>
      <c r="M62" s="31" t="n">
        <f aca="false">E62+I62-J62-K62+L62</f>
        <v>277720606.663784</v>
      </c>
      <c r="N62" s="32" t="n">
        <f aca="false">HLOOKUP(ROUND(AVERAGE(M50:M61)/10^6,0),Assumption!$B$2:$E$3,2,1)*MAX((AVERAGE(M50:M61)-250*10^6),0)</f>
        <v>34358.1608325326</v>
      </c>
      <c r="O62" s="31" t="n">
        <f aca="false">M62+N62</f>
        <v>277754964.824616</v>
      </c>
      <c r="P62" s="31" t="n">
        <f aca="false">IF(A62=1,SA,MAX(0,SA-M61))</f>
        <v>823222020.900938</v>
      </c>
      <c r="S62" s="2" t="n">
        <v>0</v>
      </c>
      <c r="T62" s="2" t="n">
        <v>0</v>
      </c>
      <c r="U62" s="2" t="n">
        <v>0</v>
      </c>
      <c r="V62" s="33" t="n">
        <v>1</v>
      </c>
    </row>
    <row r="63" customFormat="false" ht="15.75" hidden="false" customHeight="true" outlineLevel="0" collapsed="false">
      <c r="A63" s="2" t="n">
        <v>61</v>
      </c>
      <c r="B63" s="2" t="n">
        <v>6</v>
      </c>
      <c r="C63" s="2" t="n">
        <f aca="false">A63-(B63-1)*12</f>
        <v>1</v>
      </c>
      <c r="D63" s="2" t="n">
        <f aca="false">'thong tin khach hang'!$B$4+B63-1</f>
        <v>7</v>
      </c>
      <c r="E63" s="31" t="n">
        <f aca="false">IF(A63=1,0,O62)</f>
        <v>277754964.824616</v>
      </c>
      <c r="F63" s="2" t="n">
        <f aca="true">TP*VLOOKUP('thong tin khach hang'!$E$10,$X$2:$Z$5,3,0)*OFFSET($S63,0,VLOOKUP('thong tin khach hang'!$E$10,$X$2:$Z$5,2,0))</f>
        <v>30000000</v>
      </c>
      <c r="G63" s="2" t="n">
        <f aca="true">EP*VLOOKUP('thong tin khach hang'!$E$10,$X$2:$Z$5,3,0)*OFFSET($S63,0,VLOOKUP('thong tin khach hang'!$E$10,$X$2:$Z$5,2,0))</f>
        <v>30000000</v>
      </c>
      <c r="H63" s="2" t="n">
        <f aca="false">F63*HLOOKUP(B63,Assumption!$A$10:$G$12,2,1)+G63*HLOOKUP(B63,Assumption!$A$10:$G$12,3,1)</f>
        <v>1500000</v>
      </c>
      <c r="I63" s="2" t="n">
        <f aca="false">F63+G63-H63</f>
        <v>58500000</v>
      </c>
      <c r="J63" s="32" t="n">
        <f aca="false">VLOOKUP(D63,Assumption!$O$3:$Q$103,IF('thong tin khach hang'!$B$3="Nam",2,3),0)/12*P63</f>
        <v>187394.34749544</v>
      </c>
      <c r="K63" s="2" t="n">
        <v>20000</v>
      </c>
      <c r="L63" s="31" t="n">
        <f aca="false">ROUND($L$1*(E63+I63-J63-K63),0)</f>
        <v>1369099</v>
      </c>
      <c r="M63" s="31" t="n">
        <f aca="false">E63+I63-J63-K63+L63</f>
        <v>337416669.477121</v>
      </c>
      <c r="N63" s="32" t="n">
        <f aca="false">HLOOKUP(ROUND(AVERAGE(M51:M62)/10^6,0),Assumption!$B$2:$E$3,2,1)*MAX((AVERAGE(M51:M62)-250*10^6),0)</f>
        <v>45407.8229990829</v>
      </c>
      <c r="O63" s="31" t="n">
        <f aca="false">M63+N63</f>
        <v>337462077.30012</v>
      </c>
      <c r="P63" s="31" t="n">
        <f aca="false">IF(A63=1,SA,MAX(0,SA-M62))</f>
        <v>822279393.336216</v>
      </c>
      <c r="S63" s="2" t="n">
        <v>1</v>
      </c>
      <c r="T63" s="2" t="n">
        <v>1</v>
      </c>
      <c r="U63" s="2" t="n">
        <v>1</v>
      </c>
      <c r="V63" s="33" t="n">
        <v>1</v>
      </c>
    </row>
    <row r="64" customFormat="false" ht="15.75" hidden="false" customHeight="true" outlineLevel="0" collapsed="false">
      <c r="A64" s="2" t="n">
        <v>62</v>
      </c>
      <c r="B64" s="2" t="n">
        <v>6</v>
      </c>
      <c r="C64" s="2" t="n">
        <f aca="false">A64-(B64-1)*12</f>
        <v>2</v>
      </c>
      <c r="D64" s="2" t="n">
        <f aca="false">'thong tin khach hang'!$B$4+B64-1</f>
        <v>7</v>
      </c>
      <c r="E64" s="31" t="n">
        <f aca="false">IF(A64=1,0,O63)</f>
        <v>337462077.30012</v>
      </c>
      <c r="F64" s="2" t="n">
        <f aca="true">TP*VLOOKUP('thong tin khach hang'!$E$10,$X$2:$Z$5,3,0)*OFFSET($S64,0,VLOOKUP('thong tin khach hang'!$E$10,$X$2:$Z$5,2,0))</f>
        <v>0</v>
      </c>
      <c r="G64" s="2" t="n">
        <f aca="true">EP*VLOOKUP('thong tin khach hang'!$E$10,$X$2:$Z$5,3,0)*OFFSET($S64,0,VLOOKUP('thong tin khach hang'!$E$10,$X$2:$Z$5,2,0))</f>
        <v>0</v>
      </c>
      <c r="H64" s="2" t="n">
        <f aca="false">F64*HLOOKUP(B64,Assumption!$A$10:$G$12,2,1)+G64*HLOOKUP(B64,Assumption!$A$10:$G$12,3,1)</f>
        <v>0</v>
      </c>
      <c r="I64" s="2" t="n">
        <f aca="false">F64+G64-H64</f>
        <v>0</v>
      </c>
      <c r="J64" s="32" t="n">
        <f aca="false">VLOOKUP(D64,Assumption!$O$3:$Q$103,IF('thong tin khach hang'!$B$3="Nam",2,3),0)/12*P64</f>
        <v>173789.841740329</v>
      </c>
      <c r="K64" s="2" t="n">
        <v>20000</v>
      </c>
      <c r="L64" s="31" t="n">
        <f aca="false">ROUND($L$1*(E64+I64-J64-K64),0)</f>
        <v>1374073</v>
      </c>
      <c r="M64" s="31" t="n">
        <f aca="false">E64+I64-J64-K64+L64</f>
        <v>338642360.458379</v>
      </c>
      <c r="N64" s="32" t="n">
        <f aca="false">HLOOKUP(ROUND(AVERAGE(M52:M63)/10^6,0),Assumption!$B$2:$E$3,2,1)*MAX((AVERAGE(M52:M63)-250*10^6),0)</f>
        <v>57012.8180351032</v>
      </c>
      <c r="O64" s="31" t="n">
        <f aca="false">M64+N64</f>
        <v>338699373.276415</v>
      </c>
      <c r="P64" s="31" t="n">
        <f aca="false">IF(A64=1,SA,MAX(0,SA-M63))</f>
        <v>762583330.522879</v>
      </c>
      <c r="S64" s="2" t="n">
        <v>0</v>
      </c>
      <c r="T64" s="2" t="n">
        <v>0</v>
      </c>
      <c r="U64" s="2" t="n">
        <v>0</v>
      </c>
      <c r="V64" s="33" t="n">
        <v>1</v>
      </c>
    </row>
    <row r="65" customFormat="false" ht="15.75" hidden="false" customHeight="true" outlineLevel="0" collapsed="false">
      <c r="A65" s="2" t="n">
        <v>63</v>
      </c>
      <c r="B65" s="2" t="n">
        <v>6</v>
      </c>
      <c r="C65" s="2" t="n">
        <f aca="false">A65-(B65-1)*12</f>
        <v>3</v>
      </c>
      <c r="D65" s="2" t="n">
        <f aca="false">'thong tin khach hang'!$B$4+B65-1</f>
        <v>7</v>
      </c>
      <c r="E65" s="31" t="n">
        <f aca="false">IF(A65=1,0,O64)</f>
        <v>338699373.276415</v>
      </c>
      <c r="F65" s="2" t="n">
        <f aca="true">TP*VLOOKUP('thong tin khach hang'!$E$10,$X$2:$Z$5,3,0)*OFFSET($S65,0,VLOOKUP('thong tin khach hang'!$E$10,$X$2:$Z$5,2,0))</f>
        <v>0</v>
      </c>
      <c r="G65" s="2" t="n">
        <f aca="true">EP*VLOOKUP('thong tin khach hang'!$E$10,$X$2:$Z$5,3,0)*OFFSET($S65,0,VLOOKUP('thong tin khach hang'!$E$10,$X$2:$Z$5,2,0))</f>
        <v>0</v>
      </c>
      <c r="H65" s="2" t="n">
        <f aca="false">F65*HLOOKUP(B65,Assumption!$A$10:$G$12,2,1)+G65*HLOOKUP(B65,Assumption!$A$10:$G$12,3,1)</f>
        <v>0</v>
      </c>
      <c r="I65" s="2" t="n">
        <f aca="false">F65+G65-H65</f>
        <v>0</v>
      </c>
      <c r="J65" s="32" t="n">
        <f aca="false">VLOOKUP(D65,Assumption!$O$3:$Q$103,IF('thong tin khach hang'!$B$3="Nam",2,3),0)/12*P65</f>
        <v>173510.511425687</v>
      </c>
      <c r="K65" s="2" t="n">
        <v>20000</v>
      </c>
      <c r="L65" s="31" t="n">
        <f aca="false">ROUND($L$1*(E65+I65-J65-K65),0)</f>
        <v>1379115</v>
      </c>
      <c r="M65" s="31" t="n">
        <f aca="false">E65+I65-J65-K65+L65</f>
        <v>339884977.764989</v>
      </c>
      <c r="N65" s="32" t="n">
        <f aca="false">HLOOKUP(ROUND(AVERAGE(M53:M64)/10^6,0),Assumption!$B$2:$E$3,2,1)*MAX((AVERAGE(M53:M64)-250*10^6),0)</f>
        <v>68675.3476092039</v>
      </c>
      <c r="O65" s="31" t="n">
        <f aca="false">M65+N65</f>
        <v>339953653.112598</v>
      </c>
      <c r="P65" s="31" t="n">
        <f aca="false">IF(A65=1,SA,MAX(0,SA-M64))</f>
        <v>761357639.541621</v>
      </c>
      <c r="S65" s="2" t="n">
        <v>0</v>
      </c>
      <c r="T65" s="2" t="n">
        <v>0</v>
      </c>
      <c r="U65" s="2" t="n">
        <v>0</v>
      </c>
      <c r="V65" s="33" t="n">
        <v>1</v>
      </c>
    </row>
    <row r="66" customFormat="false" ht="15.75" hidden="false" customHeight="true" outlineLevel="0" collapsed="false">
      <c r="A66" s="2" t="n">
        <v>64</v>
      </c>
      <c r="B66" s="2" t="n">
        <v>6</v>
      </c>
      <c r="C66" s="2" t="n">
        <f aca="false">A66-(B66-1)*12</f>
        <v>4</v>
      </c>
      <c r="D66" s="2" t="n">
        <f aca="false">'thong tin khach hang'!$B$4+B66-1</f>
        <v>7</v>
      </c>
      <c r="E66" s="31" t="n">
        <f aca="false">IF(A66=1,0,O65)</f>
        <v>339953653.112598</v>
      </c>
      <c r="F66" s="2" t="n">
        <f aca="true">TP*VLOOKUP('thong tin khach hang'!$E$10,$X$2:$Z$5,3,0)*OFFSET($S66,0,VLOOKUP('thong tin khach hang'!$E$10,$X$2:$Z$5,2,0))</f>
        <v>0</v>
      </c>
      <c r="G66" s="2" t="n">
        <f aca="true">EP*VLOOKUP('thong tin khach hang'!$E$10,$X$2:$Z$5,3,0)*OFFSET($S66,0,VLOOKUP('thong tin khach hang'!$E$10,$X$2:$Z$5,2,0))</f>
        <v>0</v>
      </c>
      <c r="H66" s="2" t="n">
        <f aca="false">F66*HLOOKUP(B66,Assumption!$A$10:$G$12,2,1)+G66*HLOOKUP(B66,Assumption!$A$10:$G$12,3,1)</f>
        <v>0</v>
      </c>
      <c r="I66" s="2" t="n">
        <f aca="false">F66+G66-H66</f>
        <v>0</v>
      </c>
      <c r="J66" s="32" t="n">
        <f aca="false">VLOOKUP(D66,Assumption!$O$3:$Q$103,IF('thong tin khach hang'!$B$3="Nam",2,3),0)/12*P66</f>
        <v>173227.32366585</v>
      </c>
      <c r="K66" s="2" t="n">
        <v>20000</v>
      </c>
      <c r="L66" s="31" t="n">
        <f aca="false">ROUND($L$1*(E66+I66-J66-K66),0)</f>
        <v>1384226</v>
      </c>
      <c r="M66" s="31" t="n">
        <f aca="false">E66+I66-J66-K66+L66</f>
        <v>341144651.788932</v>
      </c>
      <c r="N66" s="32" t="n">
        <f aca="false">HLOOKUP(ROUND(AVERAGE(M54:M65)/10^6,0),Assumption!$B$2:$E$3,2,1)*MAX((AVERAGE(M54:M65)-250*10^6),0)</f>
        <v>80397.6013324605</v>
      </c>
      <c r="O66" s="31" t="n">
        <f aca="false">M66+N66</f>
        <v>341225049.390265</v>
      </c>
      <c r="P66" s="31" t="n">
        <f aca="false">IF(A66=1,SA,MAX(0,SA-M65))</f>
        <v>760115022.235011</v>
      </c>
      <c r="S66" s="2" t="n">
        <v>0</v>
      </c>
      <c r="T66" s="2" t="n">
        <v>0</v>
      </c>
      <c r="U66" s="2" t="n">
        <v>1</v>
      </c>
      <c r="V66" s="33" t="n">
        <v>1</v>
      </c>
    </row>
    <row r="67" customFormat="false" ht="15.75" hidden="false" customHeight="true" outlineLevel="0" collapsed="false">
      <c r="A67" s="2" t="n">
        <v>65</v>
      </c>
      <c r="B67" s="2" t="n">
        <v>6</v>
      </c>
      <c r="C67" s="2" t="n">
        <f aca="false">A67-(B67-1)*12</f>
        <v>5</v>
      </c>
      <c r="D67" s="2" t="n">
        <f aca="false">'thong tin khach hang'!$B$4+B67-1</f>
        <v>7</v>
      </c>
      <c r="E67" s="31" t="n">
        <f aca="false">IF(A67=1,0,O66)</f>
        <v>341225049.390265</v>
      </c>
      <c r="F67" s="2" t="n">
        <f aca="true">TP*VLOOKUP('thong tin khach hang'!$E$10,$X$2:$Z$5,3,0)*OFFSET($S67,0,VLOOKUP('thong tin khach hang'!$E$10,$X$2:$Z$5,2,0))</f>
        <v>0</v>
      </c>
      <c r="G67" s="2" t="n">
        <f aca="true">EP*VLOOKUP('thong tin khach hang'!$E$10,$X$2:$Z$5,3,0)*OFFSET($S67,0,VLOOKUP('thong tin khach hang'!$E$10,$X$2:$Z$5,2,0))</f>
        <v>0</v>
      </c>
      <c r="H67" s="2" t="n">
        <f aca="false">F67*HLOOKUP(B67,Assumption!$A$10:$G$12,2,1)+G67*HLOOKUP(B67,Assumption!$A$10:$G$12,3,1)</f>
        <v>0</v>
      </c>
      <c r="I67" s="2" t="n">
        <f aca="false">F67+G67-H67</f>
        <v>0</v>
      </c>
      <c r="J67" s="32" t="n">
        <f aca="false">VLOOKUP(D67,Assumption!$O$3:$Q$103,IF('thong tin khach hang'!$B$3="Nam",2,3),0)/12*P67</f>
        <v>172940.248744982</v>
      </c>
      <c r="K67" s="2" t="n">
        <v>20000</v>
      </c>
      <c r="L67" s="31" t="n">
        <f aca="false">ROUND($L$1*(E67+I67-J67-K67),0)</f>
        <v>1389407</v>
      </c>
      <c r="M67" s="31" t="n">
        <f aca="false">E67+I67-J67-K67+L67</f>
        <v>342421516.14152</v>
      </c>
      <c r="N67" s="32" t="n">
        <f aca="false">HLOOKUP(ROUND(AVERAGE(M55:M66)/10^6,0),Assumption!$B$2:$E$3,2,1)*MAX((AVERAGE(M55:M66)-250*10^6),0)</f>
        <v>92181.7879040414</v>
      </c>
      <c r="O67" s="31" t="n">
        <f aca="false">M67+N67</f>
        <v>342513697.929424</v>
      </c>
      <c r="P67" s="31" t="n">
        <f aca="false">IF(A67=1,SA,MAX(0,SA-M66))</f>
        <v>758855348.211068</v>
      </c>
      <c r="S67" s="2" t="n">
        <v>0</v>
      </c>
      <c r="T67" s="2" t="n">
        <v>0</v>
      </c>
      <c r="U67" s="2" t="n">
        <v>0</v>
      </c>
      <c r="V67" s="33" t="n">
        <v>1</v>
      </c>
    </row>
    <row r="68" customFormat="false" ht="15.75" hidden="false" customHeight="true" outlineLevel="0" collapsed="false">
      <c r="A68" s="2" t="n">
        <v>66</v>
      </c>
      <c r="B68" s="2" t="n">
        <v>6</v>
      </c>
      <c r="C68" s="2" t="n">
        <f aca="false">A68-(B68-1)*12</f>
        <v>6</v>
      </c>
      <c r="D68" s="2" t="n">
        <f aca="false">'thong tin khach hang'!$B$4+B68-1</f>
        <v>7</v>
      </c>
      <c r="E68" s="31" t="n">
        <f aca="false">IF(A68=1,0,O67)</f>
        <v>342513697.929424</v>
      </c>
      <c r="F68" s="2" t="n">
        <f aca="true">TP*VLOOKUP('thong tin khach hang'!$E$10,$X$2:$Z$5,3,0)*OFFSET($S68,0,VLOOKUP('thong tin khach hang'!$E$10,$X$2:$Z$5,2,0))</f>
        <v>0</v>
      </c>
      <c r="G68" s="2" t="n">
        <f aca="true">EP*VLOOKUP('thong tin khach hang'!$E$10,$X$2:$Z$5,3,0)*OFFSET($S68,0,VLOOKUP('thong tin khach hang'!$E$10,$X$2:$Z$5,2,0))</f>
        <v>0</v>
      </c>
      <c r="H68" s="2" t="n">
        <f aca="false">F68*HLOOKUP(B68,Assumption!$A$10:$G$12,2,1)+G68*HLOOKUP(B68,Assumption!$A$10:$G$12,3,1)</f>
        <v>0</v>
      </c>
      <c r="I68" s="2" t="n">
        <f aca="false">F68+G68-H68</f>
        <v>0</v>
      </c>
      <c r="J68" s="32" t="n">
        <f aca="false">VLOOKUP(D68,Assumption!$O$3:$Q$103,IF('thong tin khach hang'!$B$3="Nam",2,3),0)/12*P68</f>
        <v>172649.256213572</v>
      </c>
      <c r="K68" s="2" t="n">
        <v>20000</v>
      </c>
      <c r="L68" s="31" t="n">
        <f aca="false">ROUND($L$1*(E68+I68-J68-K68),0)</f>
        <v>1394658</v>
      </c>
      <c r="M68" s="31" t="n">
        <f aca="false">E68+I68-J68-K68+L68</f>
        <v>343715706.67321</v>
      </c>
      <c r="N68" s="32" t="n">
        <f aca="false">HLOOKUP(ROUND(AVERAGE(M56:M67)/10^6,0),Assumption!$B$2:$E$3,2,1)*MAX((AVERAGE(M56:M67)-250*10^6),0)</f>
        <v>104030.135480495</v>
      </c>
      <c r="O68" s="31" t="n">
        <f aca="false">M68+N68</f>
        <v>343819736.808691</v>
      </c>
      <c r="P68" s="31" t="n">
        <f aca="false">IF(A68=1,SA,MAX(0,SA-M67))</f>
        <v>757578483.85848</v>
      </c>
      <c r="S68" s="2" t="n">
        <v>0</v>
      </c>
      <c r="T68" s="2" t="n">
        <v>0</v>
      </c>
      <c r="U68" s="2" t="n">
        <v>0</v>
      </c>
      <c r="V68" s="33" t="n">
        <v>1</v>
      </c>
    </row>
    <row r="69" customFormat="false" ht="15.75" hidden="false" customHeight="true" outlineLevel="0" collapsed="false">
      <c r="A69" s="2" t="n">
        <v>67</v>
      </c>
      <c r="B69" s="2" t="n">
        <v>6</v>
      </c>
      <c r="C69" s="2" t="n">
        <f aca="false">A69-(B69-1)*12</f>
        <v>7</v>
      </c>
      <c r="D69" s="2" t="n">
        <f aca="false">'thong tin khach hang'!$B$4+B69-1</f>
        <v>7</v>
      </c>
      <c r="E69" s="31" t="n">
        <f aca="false">IF(A69=1,0,O68)</f>
        <v>343819736.808691</v>
      </c>
      <c r="F69" s="2" t="n">
        <f aca="true">TP*VLOOKUP('thong tin khach hang'!$E$10,$X$2:$Z$5,3,0)*OFFSET($S69,0,VLOOKUP('thong tin khach hang'!$E$10,$X$2:$Z$5,2,0))</f>
        <v>0</v>
      </c>
      <c r="G69" s="2" t="n">
        <f aca="true">EP*VLOOKUP('thong tin khach hang'!$E$10,$X$2:$Z$5,3,0)*OFFSET($S69,0,VLOOKUP('thong tin khach hang'!$E$10,$X$2:$Z$5,2,0))</f>
        <v>0</v>
      </c>
      <c r="H69" s="2" t="n">
        <f aca="false">F69*HLOOKUP(B69,Assumption!$A$10:$G$12,2,1)+G69*HLOOKUP(B69,Assumption!$A$10:$G$12,3,1)</f>
        <v>0</v>
      </c>
      <c r="I69" s="2" t="n">
        <f aca="false">F69+G69-H69</f>
        <v>0</v>
      </c>
      <c r="J69" s="32" t="n">
        <f aca="false">VLOOKUP(D69,Assumption!$O$3:$Q$103,IF('thong tin khach hang'!$B$3="Nam",2,3),0)/12*P69</f>
        <v>172354.315111817</v>
      </c>
      <c r="K69" s="2" t="n">
        <v>20000</v>
      </c>
      <c r="L69" s="31" t="n">
        <f aca="false">ROUND($L$1*(E69+I69-J69-K69),0)</f>
        <v>1399980</v>
      </c>
      <c r="M69" s="31" t="n">
        <f aca="false">E69+I69-J69-K69+L69</f>
        <v>345027362.493579</v>
      </c>
      <c r="N69" s="32" t="n">
        <f aca="false">HLOOKUP(ROUND(AVERAGE(M57:M68)/10^6,0),Assumption!$B$2:$E$3,2,1)*MAX((AVERAGE(M57:M68)-250*10^6),0)</f>
        <v>115944.892048299</v>
      </c>
      <c r="O69" s="31" t="n">
        <f aca="false">M69+N69</f>
        <v>345143307.385627</v>
      </c>
      <c r="P69" s="31" t="n">
        <f aca="false">IF(A69=1,SA,MAX(0,SA-M68))</f>
        <v>756284293.32679</v>
      </c>
      <c r="S69" s="2" t="n">
        <v>0</v>
      </c>
      <c r="T69" s="2" t="n">
        <v>1</v>
      </c>
      <c r="U69" s="2" t="n">
        <v>1</v>
      </c>
      <c r="V69" s="33" t="n">
        <v>1</v>
      </c>
    </row>
    <row r="70" customFormat="false" ht="15.75" hidden="false" customHeight="true" outlineLevel="0" collapsed="false">
      <c r="A70" s="2" t="n">
        <v>68</v>
      </c>
      <c r="B70" s="2" t="n">
        <v>6</v>
      </c>
      <c r="C70" s="2" t="n">
        <f aca="false">A70-(B70-1)*12</f>
        <v>8</v>
      </c>
      <c r="D70" s="2" t="n">
        <f aca="false">'thong tin khach hang'!$B$4+B70-1</f>
        <v>7</v>
      </c>
      <c r="E70" s="31" t="n">
        <f aca="false">IF(A70=1,0,O69)</f>
        <v>345143307.385627</v>
      </c>
      <c r="F70" s="2" t="n">
        <f aca="true">TP*VLOOKUP('thong tin khach hang'!$E$10,$X$2:$Z$5,3,0)*OFFSET($S70,0,VLOOKUP('thong tin khach hang'!$E$10,$X$2:$Z$5,2,0))</f>
        <v>0</v>
      </c>
      <c r="G70" s="2" t="n">
        <f aca="true">EP*VLOOKUP('thong tin khach hang'!$E$10,$X$2:$Z$5,3,0)*OFFSET($S70,0,VLOOKUP('thong tin khach hang'!$E$10,$X$2:$Z$5,2,0))</f>
        <v>0</v>
      </c>
      <c r="H70" s="2" t="n">
        <f aca="false">F70*HLOOKUP(B70,Assumption!$A$10:$G$12,2,1)+G70*HLOOKUP(B70,Assumption!$A$10:$G$12,3,1)</f>
        <v>0</v>
      </c>
      <c r="I70" s="2" t="n">
        <f aca="false">F70+G70-H70</f>
        <v>0</v>
      </c>
      <c r="J70" s="32" t="n">
        <f aca="false">VLOOKUP(D70,Assumption!$O$3:$Q$103,IF('thong tin khach hang'!$B$3="Nam",2,3),0)/12*P70</f>
        <v>172055.393737174</v>
      </c>
      <c r="K70" s="2" t="n">
        <v>20000</v>
      </c>
      <c r="L70" s="31" t="n">
        <f aca="false">ROUND($L$1*(E70+I70-J70-K70),0)</f>
        <v>1405374</v>
      </c>
      <c r="M70" s="31" t="n">
        <f aca="false">E70+I70-J70-K70+L70</f>
        <v>346356625.99189</v>
      </c>
      <c r="N70" s="32" t="n">
        <f aca="false">HLOOKUP(ROUND(AVERAGE(M58:M69)/10^6,0),Assumption!$B$2:$E$3,2,1)*MAX((AVERAGE(M58:M69)-250*10^6),0)</f>
        <v>127928.326133072</v>
      </c>
      <c r="O70" s="31" t="n">
        <f aca="false">M70+N70</f>
        <v>346484554.318023</v>
      </c>
      <c r="P70" s="31" t="n">
        <f aca="false">IF(A70=1,SA,MAX(0,SA-M69))</f>
        <v>754972637.506421</v>
      </c>
      <c r="S70" s="2" t="n">
        <v>0</v>
      </c>
      <c r="T70" s="2" t="n">
        <v>0</v>
      </c>
      <c r="U70" s="2" t="n">
        <v>0</v>
      </c>
      <c r="V70" s="33" t="n">
        <v>1</v>
      </c>
    </row>
    <row r="71" customFormat="false" ht="15.75" hidden="false" customHeight="true" outlineLevel="0" collapsed="false">
      <c r="A71" s="2" t="n">
        <v>69</v>
      </c>
      <c r="B71" s="2" t="n">
        <v>6</v>
      </c>
      <c r="C71" s="2" t="n">
        <f aca="false">A71-(B71-1)*12</f>
        <v>9</v>
      </c>
      <c r="D71" s="2" t="n">
        <f aca="false">'thong tin khach hang'!$B$4+B71-1</f>
        <v>7</v>
      </c>
      <c r="E71" s="31" t="n">
        <f aca="false">IF(A71=1,0,O70)</f>
        <v>346484554.318023</v>
      </c>
      <c r="F71" s="2" t="n">
        <f aca="true">TP*VLOOKUP('thong tin khach hang'!$E$10,$X$2:$Z$5,3,0)*OFFSET($S71,0,VLOOKUP('thong tin khach hang'!$E$10,$X$2:$Z$5,2,0))</f>
        <v>0</v>
      </c>
      <c r="G71" s="2" t="n">
        <f aca="true">EP*VLOOKUP('thong tin khach hang'!$E$10,$X$2:$Z$5,3,0)*OFFSET($S71,0,VLOOKUP('thong tin khach hang'!$E$10,$X$2:$Z$5,2,0))</f>
        <v>0</v>
      </c>
      <c r="H71" s="2" t="n">
        <f aca="false">F71*HLOOKUP(B71,Assumption!$A$10:$G$12,2,1)+G71*HLOOKUP(B71,Assumption!$A$10:$G$12,3,1)</f>
        <v>0</v>
      </c>
      <c r="I71" s="2" t="n">
        <f aca="false">F71+G71-H71</f>
        <v>0</v>
      </c>
      <c r="J71" s="32" t="n">
        <f aca="false">VLOOKUP(D71,Assumption!$O$3:$Q$103,IF('thong tin khach hang'!$B$3="Nam",2,3),0)/12*P71</f>
        <v>171752.459639671</v>
      </c>
      <c r="K71" s="2" t="n">
        <v>20000</v>
      </c>
      <c r="L71" s="31" t="n">
        <f aca="false">ROUND($L$1*(E71+I71-J71-K71),0)</f>
        <v>1410840</v>
      </c>
      <c r="M71" s="31" t="n">
        <f aca="false">E71+I71-J71-K71+L71</f>
        <v>347703641.858383</v>
      </c>
      <c r="N71" s="32" t="n">
        <f aca="false">HLOOKUP(ROUND(AVERAGE(M59:M70)/10^6,0),Assumption!$B$2:$E$3,2,1)*MAX((AVERAGE(M59:M70)-250*10^6),0)</f>
        <v>139982.727178921</v>
      </c>
      <c r="O71" s="31" t="n">
        <f aca="false">M71+N71</f>
        <v>347843624.585562</v>
      </c>
      <c r="P71" s="31" t="n">
        <f aca="false">IF(A71=1,SA,MAX(0,SA-M70))</f>
        <v>753643374.00811</v>
      </c>
      <c r="S71" s="2" t="n">
        <v>0</v>
      </c>
      <c r="T71" s="2" t="n">
        <v>0</v>
      </c>
      <c r="U71" s="2" t="n">
        <v>0</v>
      </c>
      <c r="V71" s="33" t="n">
        <v>1</v>
      </c>
    </row>
    <row r="72" customFormat="false" ht="15.75" hidden="false" customHeight="true" outlineLevel="0" collapsed="false">
      <c r="A72" s="2" t="n">
        <v>70</v>
      </c>
      <c r="B72" s="2" t="n">
        <v>6</v>
      </c>
      <c r="C72" s="2" t="n">
        <f aca="false">A72-(B72-1)*12</f>
        <v>10</v>
      </c>
      <c r="D72" s="2" t="n">
        <f aca="false">'thong tin khach hang'!$B$4+B72-1</f>
        <v>7</v>
      </c>
      <c r="E72" s="31" t="n">
        <f aca="false">IF(A72=1,0,O71)</f>
        <v>347843624.585562</v>
      </c>
      <c r="F72" s="2" t="n">
        <f aca="true">TP*VLOOKUP('thong tin khach hang'!$E$10,$X$2:$Z$5,3,0)*OFFSET($S72,0,VLOOKUP('thong tin khach hang'!$E$10,$X$2:$Z$5,2,0))</f>
        <v>0</v>
      </c>
      <c r="G72" s="2" t="n">
        <f aca="true">EP*VLOOKUP('thong tin khach hang'!$E$10,$X$2:$Z$5,3,0)*OFFSET($S72,0,VLOOKUP('thong tin khach hang'!$E$10,$X$2:$Z$5,2,0))</f>
        <v>0</v>
      </c>
      <c r="H72" s="2" t="n">
        <f aca="false">F72*HLOOKUP(B72,Assumption!$A$10:$G$12,2,1)+G72*HLOOKUP(B72,Assumption!$A$10:$G$12,3,1)</f>
        <v>0</v>
      </c>
      <c r="I72" s="2" t="n">
        <f aca="false">F72+G72-H72</f>
        <v>0</v>
      </c>
      <c r="J72" s="32" t="n">
        <f aca="false">VLOOKUP(D72,Assumption!$O$3:$Q$103,IF('thong tin khach hang'!$B$3="Nam",2,3),0)/12*P72</f>
        <v>171445.479844952</v>
      </c>
      <c r="K72" s="2" t="n">
        <v>20000</v>
      </c>
      <c r="L72" s="31" t="n">
        <f aca="false">ROUND($L$1*(E72+I72-J72-K72),0)</f>
        <v>1416378</v>
      </c>
      <c r="M72" s="31" t="n">
        <f aca="false">E72+I72-J72-K72+L72</f>
        <v>349068557.105717</v>
      </c>
      <c r="N72" s="32" t="n">
        <f aca="false">HLOOKUP(ROUND(AVERAGE(M60:M71)/10^6,0),Assumption!$B$2:$E$3,2,1)*MAX((AVERAGE(M60:M71)-250*10^6),0)</f>
        <v>152110.405931294</v>
      </c>
      <c r="O72" s="31" t="n">
        <f aca="false">M72+N72</f>
        <v>349220667.511649</v>
      </c>
      <c r="P72" s="31" t="n">
        <f aca="false">IF(A72=1,SA,MAX(0,SA-M71))</f>
        <v>752296358.141617</v>
      </c>
      <c r="S72" s="2" t="n">
        <v>0</v>
      </c>
      <c r="T72" s="2" t="n">
        <v>0</v>
      </c>
      <c r="U72" s="2" t="n">
        <v>1</v>
      </c>
      <c r="V72" s="33" t="n">
        <v>1</v>
      </c>
    </row>
    <row r="73" customFormat="false" ht="15.75" hidden="false" customHeight="true" outlineLevel="0" collapsed="false">
      <c r="A73" s="2" t="n">
        <v>71</v>
      </c>
      <c r="B73" s="2" t="n">
        <v>6</v>
      </c>
      <c r="C73" s="2" t="n">
        <f aca="false">A73-(B73-1)*12</f>
        <v>11</v>
      </c>
      <c r="D73" s="2" t="n">
        <f aca="false">'thong tin khach hang'!$B$4+B73-1</f>
        <v>7</v>
      </c>
      <c r="E73" s="31" t="n">
        <f aca="false">IF(A73=1,0,O72)</f>
        <v>349220667.511649</v>
      </c>
      <c r="F73" s="2" t="n">
        <f aca="true">TP*VLOOKUP('thong tin khach hang'!$E$10,$X$2:$Z$5,3,0)*OFFSET($S73,0,VLOOKUP('thong tin khach hang'!$E$10,$X$2:$Z$5,2,0))</f>
        <v>0</v>
      </c>
      <c r="G73" s="2" t="n">
        <f aca="true">EP*VLOOKUP('thong tin khach hang'!$E$10,$X$2:$Z$5,3,0)*OFFSET($S73,0,VLOOKUP('thong tin khach hang'!$E$10,$X$2:$Z$5,2,0))</f>
        <v>0</v>
      </c>
      <c r="H73" s="2" t="n">
        <f aca="false">F73*HLOOKUP(B73,Assumption!$A$10:$G$12,2,1)+G73*HLOOKUP(B73,Assumption!$A$10:$G$12,3,1)</f>
        <v>0</v>
      </c>
      <c r="I73" s="2" t="n">
        <f aca="false">F73+G73-H73</f>
        <v>0</v>
      </c>
      <c r="J73" s="32" t="n">
        <f aca="false">VLOOKUP(D73,Assumption!$O$3:$Q$103,IF('thong tin khach hang'!$B$3="Nam",2,3),0)/12*P73</f>
        <v>171134.420849393</v>
      </c>
      <c r="K73" s="2" t="n">
        <v>20000</v>
      </c>
      <c r="L73" s="31" t="n">
        <f aca="false">ROUND($L$1*(E73+I73-J73-K73),0)</f>
        <v>1421990</v>
      </c>
      <c r="M73" s="31" t="n">
        <f aca="false">E73+I73-J73-K73+L73</f>
        <v>350451523.090799</v>
      </c>
      <c r="N73" s="32" t="n">
        <f aca="false">HLOOKUP(ROUND(AVERAGE(M61:M72)/10^6,0),Assumption!$B$2:$E$3,2,1)*MAX((AVERAGE(M61:M72)-250*10^6),0)</f>
        <v>164313.442586094</v>
      </c>
      <c r="O73" s="31" t="n">
        <f aca="false">M73+N73</f>
        <v>350615836.533385</v>
      </c>
      <c r="P73" s="31" t="n">
        <f aca="false">IF(A73=1,SA,MAX(0,SA-M72))</f>
        <v>750931442.894283</v>
      </c>
      <c r="S73" s="2" t="n">
        <v>0</v>
      </c>
      <c r="T73" s="2" t="n">
        <v>0</v>
      </c>
      <c r="U73" s="2" t="n">
        <v>0</v>
      </c>
      <c r="V73" s="33" t="n">
        <v>1</v>
      </c>
    </row>
    <row r="74" customFormat="false" ht="15.75" hidden="false" customHeight="true" outlineLevel="0" collapsed="false">
      <c r="A74" s="2" t="n">
        <v>72</v>
      </c>
      <c r="B74" s="2" t="n">
        <v>6</v>
      </c>
      <c r="C74" s="2" t="n">
        <f aca="false">A74-(B74-1)*12</f>
        <v>12</v>
      </c>
      <c r="D74" s="2" t="n">
        <f aca="false">'thong tin khach hang'!$B$4+B74-1</f>
        <v>7</v>
      </c>
      <c r="E74" s="31" t="n">
        <f aca="false">IF(A74=1,0,O73)</f>
        <v>350615836.533385</v>
      </c>
      <c r="F74" s="2" t="n">
        <f aca="true">TP*VLOOKUP('thong tin khach hang'!$E$10,$X$2:$Z$5,3,0)*OFFSET($S74,0,VLOOKUP('thong tin khach hang'!$E$10,$X$2:$Z$5,2,0))</f>
        <v>0</v>
      </c>
      <c r="G74" s="2" t="n">
        <f aca="true">EP*VLOOKUP('thong tin khach hang'!$E$10,$X$2:$Z$5,3,0)*OFFSET($S74,0,VLOOKUP('thong tin khach hang'!$E$10,$X$2:$Z$5,2,0))</f>
        <v>0</v>
      </c>
      <c r="H74" s="2" t="n">
        <f aca="false">F74*HLOOKUP(B74,Assumption!$A$10:$G$12,2,1)+G74*HLOOKUP(B74,Assumption!$A$10:$G$12,3,1)</f>
        <v>0</v>
      </c>
      <c r="I74" s="2" t="n">
        <f aca="false">F74+G74-H74</f>
        <v>0</v>
      </c>
      <c r="J74" s="32" t="n">
        <f aca="false">VLOOKUP(D74,Assumption!$O$3:$Q$103,IF('thong tin khach hang'!$B$3="Nam",2,3),0)/12*P74</f>
        <v>170819.248159328</v>
      </c>
      <c r="K74" s="2" t="n">
        <v>20000</v>
      </c>
      <c r="L74" s="31" t="n">
        <f aca="false">ROUND($L$1*(E74+I74-J74-K74),0)</f>
        <v>1427675</v>
      </c>
      <c r="M74" s="31" t="n">
        <f aca="false">E74+I74-J74-K74+L74</f>
        <v>351852692.285226</v>
      </c>
      <c r="N74" s="32" t="n">
        <f aca="false">HLOOKUP(ROUND(AVERAGE(M62:M73)/10^6,0),Assumption!$B$2:$E$3,2,1)*MAX((AVERAGE(M62:M73)-250*10^6),0)</f>
        <v>176592.366584717</v>
      </c>
      <c r="O74" s="31" t="n">
        <f aca="false">M74+N74</f>
        <v>352029284.651811</v>
      </c>
      <c r="P74" s="31" t="n">
        <f aca="false">IF(A74=1,SA,MAX(0,SA-M73))</f>
        <v>749548476.909201</v>
      </c>
      <c r="S74" s="2" t="n">
        <v>0</v>
      </c>
      <c r="T74" s="2" t="n">
        <v>0</v>
      </c>
      <c r="U74" s="2" t="n">
        <v>0</v>
      </c>
      <c r="V74" s="33" t="n">
        <v>1</v>
      </c>
    </row>
    <row r="75" customFormat="false" ht="15.75" hidden="false" customHeight="true" outlineLevel="0" collapsed="false">
      <c r="A75" s="2" t="n">
        <v>73</v>
      </c>
      <c r="B75" s="2" t="n">
        <v>7</v>
      </c>
      <c r="C75" s="2" t="n">
        <f aca="false">A75-(B75-1)*12</f>
        <v>1</v>
      </c>
      <c r="D75" s="2" t="n">
        <f aca="false">'thong tin khach hang'!$B$4+B75-1</f>
        <v>8</v>
      </c>
      <c r="E75" s="31" t="n">
        <f aca="false">IF(A75=1,0,O74)</f>
        <v>352029284.651811</v>
      </c>
      <c r="F75" s="2" t="n">
        <f aca="true">TP*VLOOKUP('thong tin khach hang'!$E$10,$X$2:$Z$5,3,0)*OFFSET($S75,0,VLOOKUP('thong tin khach hang'!$E$10,$X$2:$Z$5,2,0))</f>
        <v>30000000</v>
      </c>
      <c r="G75" s="2" t="n">
        <f aca="true">EP*VLOOKUP('thong tin khach hang'!$E$10,$X$2:$Z$5,3,0)*OFFSET($S75,0,VLOOKUP('thong tin khach hang'!$E$10,$X$2:$Z$5,2,0))</f>
        <v>30000000</v>
      </c>
      <c r="H75" s="2" t="n">
        <f aca="false">F75*HLOOKUP(B75,Assumption!$A$10:$G$12,2,1)+G75*HLOOKUP(B75,Assumption!$A$10:$G$12,3,1)</f>
        <v>1500000</v>
      </c>
      <c r="I75" s="2" t="n">
        <f aca="false">F75+G75-H75</f>
        <v>58500000</v>
      </c>
      <c r="J75" s="32" t="n">
        <f aca="false">VLOOKUP(D75,Assumption!$O$3:$Q$103,IF('thong tin khach hang'!$B$3="Nam",2,3),0)/12*P75</f>
        <v>170499.92702706</v>
      </c>
      <c r="K75" s="2" t="n">
        <v>20000</v>
      </c>
      <c r="L75" s="31" t="n">
        <f aca="false">ROUND($L$1*(E75+I75-J75-K75),0)</f>
        <v>1671771</v>
      </c>
      <c r="M75" s="31" t="n">
        <f aca="false">E75+I75-J75-K75+L75</f>
        <v>412010555.724784</v>
      </c>
      <c r="N75" s="32" t="n">
        <f aca="false">HLOOKUP(ROUND(AVERAGE(M63:M74)/10^6,0),Assumption!$B$2:$E$3,2,1)*MAX((AVERAGE(M63:M74)-250*10^6),0)</f>
        <v>188947.714188291</v>
      </c>
      <c r="O75" s="31" t="n">
        <f aca="false">M75+N75</f>
        <v>412199503.438972</v>
      </c>
      <c r="P75" s="31" t="n">
        <f aca="false">IF(A75=1,SA,MAX(0,SA-M74))</f>
        <v>748147307.714774</v>
      </c>
      <c r="S75" s="2" t="n">
        <v>1</v>
      </c>
      <c r="T75" s="2" t="n">
        <v>1</v>
      </c>
      <c r="U75" s="2" t="n">
        <v>1</v>
      </c>
      <c r="V75" s="33" t="n">
        <v>1</v>
      </c>
    </row>
    <row r="76" customFormat="false" ht="15.75" hidden="false" customHeight="true" outlineLevel="0" collapsed="false">
      <c r="A76" s="2" t="n">
        <v>74</v>
      </c>
      <c r="B76" s="2" t="n">
        <v>7</v>
      </c>
      <c r="C76" s="2" t="n">
        <f aca="false">A76-(B76-1)*12</f>
        <v>2</v>
      </c>
      <c r="D76" s="2" t="n">
        <f aca="false">'thong tin khach hang'!$B$4+B76-1</f>
        <v>8</v>
      </c>
      <c r="E76" s="31" t="n">
        <f aca="false">IF(A76=1,0,O75)</f>
        <v>412199503.438972</v>
      </c>
      <c r="F76" s="2" t="n">
        <f aca="true">TP*VLOOKUP('thong tin khach hang'!$E$10,$X$2:$Z$5,3,0)*OFFSET($S76,0,VLOOKUP('thong tin khach hang'!$E$10,$X$2:$Z$5,2,0))</f>
        <v>0</v>
      </c>
      <c r="G76" s="2" t="n">
        <f aca="true">EP*VLOOKUP('thong tin khach hang'!$E$10,$X$2:$Z$5,3,0)*OFFSET($S76,0,VLOOKUP('thong tin khach hang'!$E$10,$X$2:$Z$5,2,0))</f>
        <v>0</v>
      </c>
      <c r="H76" s="2" t="n">
        <f aca="false">F76*HLOOKUP(B76,Assumption!$A$10:$G$12,2,1)+G76*HLOOKUP(B76,Assumption!$A$10:$G$12,3,1)</f>
        <v>0</v>
      </c>
      <c r="I76" s="2" t="n">
        <f aca="false">F76+G76-H76</f>
        <v>0</v>
      </c>
      <c r="J76" s="32" t="n">
        <f aca="false">VLOOKUP(D76,Assumption!$O$3:$Q$103,IF('thong tin khach hang'!$B$3="Nam",2,3),0)/12*P76</f>
        <v>156790.178664965</v>
      </c>
      <c r="K76" s="2" t="n">
        <v>20000</v>
      </c>
      <c r="L76" s="31" t="n">
        <f aca="false">ROUND($L$1*(E76+I76-J76-K76),0)</f>
        <v>1678632</v>
      </c>
      <c r="M76" s="31" t="n">
        <f aca="false">E76+I76-J76-K76+L76</f>
        <v>413701345.260307</v>
      </c>
      <c r="N76" s="32" t="n">
        <f aca="false">HLOOKUP(ROUND(AVERAGE(M64:M75)/10^6,0),Assumption!$B$2:$E$3,2,1)*MAX((AVERAGE(M64:M75)-250*10^6),0)</f>
        <v>201380.028562902</v>
      </c>
      <c r="O76" s="31" t="n">
        <f aca="false">M76+N76</f>
        <v>413902725.28887</v>
      </c>
      <c r="P76" s="31" t="n">
        <f aca="false">IF(A76=1,SA,MAX(0,SA-M75))</f>
        <v>687989444.275216</v>
      </c>
      <c r="S76" s="2" t="n">
        <v>0</v>
      </c>
      <c r="T76" s="2" t="n">
        <v>0</v>
      </c>
      <c r="U76" s="2" t="n">
        <v>0</v>
      </c>
      <c r="V76" s="33" t="n">
        <v>1</v>
      </c>
    </row>
    <row r="77" customFormat="false" ht="15.75" hidden="false" customHeight="true" outlineLevel="0" collapsed="false">
      <c r="A77" s="2" t="n">
        <v>75</v>
      </c>
      <c r="B77" s="2" t="n">
        <v>7</v>
      </c>
      <c r="C77" s="2" t="n">
        <f aca="false">A77-(B77-1)*12</f>
        <v>3</v>
      </c>
      <c r="D77" s="2" t="n">
        <f aca="false">'thong tin khach hang'!$B$4+B77-1</f>
        <v>8</v>
      </c>
      <c r="E77" s="31" t="n">
        <f aca="false">IF(A77=1,0,O76)</f>
        <v>413902725.28887</v>
      </c>
      <c r="F77" s="2" t="n">
        <f aca="true">TP*VLOOKUP('thong tin khach hang'!$E$10,$X$2:$Z$5,3,0)*OFFSET($S77,0,VLOOKUP('thong tin khach hang'!$E$10,$X$2:$Z$5,2,0))</f>
        <v>0</v>
      </c>
      <c r="G77" s="2" t="n">
        <f aca="true">EP*VLOOKUP('thong tin khach hang'!$E$10,$X$2:$Z$5,3,0)*OFFSET($S77,0,VLOOKUP('thong tin khach hang'!$E$10,$X$2:$Z$5,2,0))</f>
        <v>0</v>
      </c>
      <c r="H77" s="2" t="n">
        <f aca="false">F77*HLOOKUP(B77,Assumption!$A$10:$G$12,2,1)+G77*HLOOKUP(B77,Assumption!$A$10:$G$12,3,1)</f>
        <v>0</v>
      </c>
      <c r="I77" s="2" t="n">
        <f aca="false">F77+G77-H77</f>
        <v>0</v>
      </c>
      <c r="J77" s="32" t="n">
        <f aca="false">VLOOKUP(D77,Assumption!$O$3:$Q$103,IF('thong tin khach hang'!$B$3="Nam",2,3),0)/12*P77</f>
        <v>156404.854158077</v>
      </c>
      <c r="K77" s="2" t="n">
        <v>20000</v>
      </c>
      <c r="L77" s="31" t="n">
        <f aca="false">ROUND($L$1*(E77+I77-J77-K77),0)</f>
        <v>1685572</v>
      </c>
      <c r="M77" s="31" t="n">
        <f aca="false">E77+I77-J77-K77+L77</f>
        <v>415411892.434712</v>
      </c>
      <c r="N77" s="32" t="n">
        <f aca="false">HLOOKUP(ROUND(AVERAGE(M65:M76)/10^6,0),Assumption!$B$2:$E$3,2,1)*MAX((AVERAGE(M65:M76)-250*10^6),0)</f>
        <v>213889.859363223</v>
      </c>
      <c r="O77" s="31" t="n">
        <f aca="false">M77+N77</f>
        <v>415625782.294075</v>
      </c>
      <c r="P77" s="31" t="n">
        <f aca="false">IF(A77=1,SA,MAX(0,SA-M76))</f>
        <v>686298654.739693</v>
      </c>
      <c r="S77" s="2" t="n">
        <v>0</v>
      </c>
      <c r="T77" s="2" t="n">
        <v>0</v>
      </c>
      <c r="U77" s="2" t="n">
        <v>0</v>
      </c>
      <c r="V77" s="33" t="n">
        <v>1</v>
      </c>
    </row>
    <row r="78" customFormat="false" ht="15.75" hidden="false" customHeight="true" outlineLevel="0" collapsed="false">
      <c r="A78" s="2" t="n">
        <v>76</v>
      </c>
      <c r="B78" s="2" t="n">
        <v>7</v>
      </c>
      <c r="C78" s="2" t="n">
        <f aca="false">A78-(B78-1)*12</f>
        <v>4</v>
      </c>
      <c r="D78" s="2" t="n">
        <f aca="false">'thong tin khach hang'!$B$4+B78-1</f>
        <v>8</v>
      </c>
      <c r="E78" s="31" t="n">
        <f aca="false">IF(A78=1,0,O77)</f>
        <v>415625782.294075</v>
      </c>
      <c r="F78" s="2" t="n">
        <f aca="true">TP*VLOOKUP('thong tin khach hang'!$E$10,$X$2:$Z$5,3,0)*OFFSET($S78,0,VLOOKUP('thong tin khach hang'!$E$10,$X$2:$Z$5,2,0))</f>
        <v>0</v>
      </c>
      <c r="G78" s="2" t="n">
        <f aca="true">EP*VLOOKUP('thong tin khach hang'!$E$10,$X$2:$Z$5,3,0)*OFFSET($S78,0,VLOOKUP('thong tin khach hang'!$E$10,$X$2:$Z$5,2,0))</f>
        <v>0</v>
      </c>
      <c r="H78" s="2" t="n">
        <f aca="false">F78*HLOOKUP(B78,Assumption!$A$10:$G$12,2,1)+G78*HLOOKUP(B78,Assumption!$A$10:$G$12,3,1)</f>
        <v>0</v>
      </c>
      <c r="I78" s="2" t="n">
        <f aca="false">F78+G78-H78</f>
        <v>0</v>
      </c>
      <c r="J78" s="32" t="n">
        <f aca="false">VLOOKUP(D78,Assumption!$O$3:$Q$103,IF('thong tin khach hang'!$B$3="Nam",2,3),0)/12*P78</f>
        <v>156015.026960405</v>
      </c>
      <c r="K78" s="2" t="n">
        <v>20000</v>
      </c>
      <c r="L78" s="31" t="n">
        <f aca="false">ROUND($L$1*(E78+I78-J78-K78),0)</f>
        <v>1692594</v>
      </c>
      <c r="M78" s="31" t="n">
        <f aca="false">E78+I78-J78-K78+L78</f>
        <v>417142361.267115</v>
      </c>
      <c r="N78" s="32" t="n">
        <f aca="false">HLOOKUP(ROUND(AVERAGE(M66:M77)/10^6,0),Assumption!$B$2:$E$3,2,1)*MAX((AVERAGE(M66:M77)-250*10^6),0)</f>
        <v>226477.678474843</v>
      </c>
      <c r="O78" s="31" t="n">
        <f aca="false">M78+N78</f>
        <v>417368838.945589</v>
      </c>
      <c r="P78" s="31" t="n">
        <f aca="false">IF(A78=1,SA,MAX(0,SA-M77))</f>
        <v>684588107.565288</v>
      </c>
      <c r="S78" s="2" t="n">
        <v>0</v>
      </c>
      <c r="T78" s="2" t="n">
        <v>0</v>
      </c>
      <c r="U78" s="2" t="n">
        <v>1</v>
      </c>
      <c r="V78" s="33" t="n">
        <v>1</v>
      </c>
    </row>
    <row r="79" customFormat="false" ht="15.75" hidden="false" customHeight="true" outlineLevel="0" collapsed="false">
      <c r="A79" s="2" t="n">
        <v>77</v>
      </c>
      <c r="B79" s="2" t="n">
        <v>7</v>
      </c>
      <c r="C79" s="2" t="n">
        <f aca="false">A79-(B79-1)*12</f>
        <v>5</v>
      </c>
      <c r="D79" s="2" t="n">
        <f aca="false">'thong tin khach hang'!$B$4+B79-1</f>
        <v>8</v>
      </c>
      <c r="E79" s="31" t="n">
        <f aca="false">IF(A79=1,0,O78)</f>
        <v>417368838.945589</v>
      </c>
      <c r="F79" s="2" t="n">
        <f aca="true">TP*VLOOKUP('thong tin khach hang'!$E$10,$X$2:$Z$5,3,0)*OFFSET($S79,0,VLOOKUP('thong tin khach hang'!$E$10,$X$2:$Z$5,2,0))</f>
        <v>0</v>
      </c>
      <c r="G79" s="2" t="n">
        <f aca="true">EP*VLOOKUP('thong tin khach hang'!$E$10,$X$2:$Z$5,3,0)*OFFSET($S79,0,VLOOKUP('thong tin khach hang'!$E$10,$X$2:$Z$5,2,0))</f>
        <v>0</v>
      </c>
      <c r="H79" s="2" t="n">
        <f aca="false">F79*HLOOKUP(B79,Assumption!$A$10:$G$12,2,1)+G79*HLOOKUP(B79,Assumption!$A$10:$G$12,3,1)</f>
        <v>0</v>
      </c>
      <c r="I79" s="2" t="n">
        <f aca="false">F79+G79-H79</f>
        <v>0</v>
      </c>
      <c r="J79" s="32" t="n">
        <f aca="false">VLOOKUP(D79,Assumption!$O$3:$Q$103,IF('thong tin khach hang'!$B$3="Nam",2,3),0)/12*P79</f>
        <v>155620.659692616</v>
      </c>
      <c r="K79" s="2" t="n">
        <v>20000</v>
      </c>
      <c r="L79" s="31" t="n">
        <f aca="false">ROUND($L$1*(E79+I79-J79-K79),0)</f>
        <v>1699697</v>
      </c>
      <c r="M79" s="31" t="n">
        <f aca="false">E79+I79-J79-K79+L79</f>
        <v>418892915.285897</v>
      </c>
      <c r="N79" s="32" t="n">
        <f aca="false">HLOOKUP(ROUND(AVERAGE(M67:M78)/10^6,0),Assumption!$B$2:$E$3,2,1)*MAX((AVERAGE(M67:M78)-250*10^6),0)</f>
        <v>239143.963387874</v>
      </c>
      <c r="O79" s="31" t="n">
        <f aca="false">M79+N79</f>
        <v>419132059.249285</v>
      </c>
      <c r="P79" s="31" t="n">
        <f aca="false">IF(A79=1,SA,MAX(0,SA-M78))</f>
        <v>682857638.732885</v>
      </c>
      <c r="S79" s="2" t="n">
        <v>0</v>
      </c>
      <c r="T79" s="2" t="n">
        <v>0</v>
      </c>
      <c r="U79" s="2" t="n">
        <v>0</v>
      </c>
      <c r="V79" s="33" t="n">
        <v>1</v>
      </c>
    </row>
    <row r="80" customFormat="false" ht="15.75" hidden="false" customHeight="true" outlineLevel="0" collapsed="false">
      <c r="A80" s="2" t="n">
        <v>78</v>
      </c>
      <c r="B80" s="2" t="n">
        <v>7</v>
      </c>
      <c r="C80" s="2" t="n">
        <f aca="false">A80-(B80-1)*12</f>
        <v>6</v>
      </c>
      <c r="D80" s="2" t="n">
        <f aca="false">'thong tin khach hang'!$B$4+B80-1</f>
        <v>8</v>
      </c>
      <c r="E80" s="31" t="n">
        <f aca="false">IF(A80=1,0,O79)</f>
        <v>419132059.249285</v>
      </c>
      <c r="F80" s="2" t="n">
        <f aca="true">TP*VLOOKUP('thong tin khach hang'!$E$10,$X$2:$Z$5,3,0)*OFFSET($S80,0,VLOOKUP('thong tin khach hang'!$E$10,$X$2:$Z$5,2,0))</f>
        <v>0</v>
      </c>
      <c r="G80" s="2" t="n">
        <f aca="true">EP*VLOOKUP('thong tin khach hang'!$E$10,$X$2:$Z$5,3,0)*OFFSET($S80,0,VLOOKUP('thong tin khach hang'!$E$10,$X$2:$Z$5,2,0))</f>
        <v>0</v>
      </c>
      <c r="H80" s="2" t="n">
        <f aca="false">F80*HLOOKUP(B80,Assumption!$A$10:$G$12,2,1)+G80*HLOOKUP(B80,Assumption!$A$10:$G$12,3,1)</f>
        <v>0</v>
      </c>
      <c r="I80" s="2" t="n">
        <f aca="false">F80+G80-H80</f>
        <v>0</v>
      </c>
      <c r="J80" s="32" t="n">
        <f aca="false">VLOOKUP(D80,Assumption!$O$3:$Q$103,IF('thong tin khach hang'!$B$3="Nam",2,3),0)/12*P80</f>
        <v>155221.715087213</v>
      </c>
      <c r="K80" s="2" t="n">
        <v>20000</v>
      </c>
      <c r="L80" s="31" t="n">
        <f aca="false">ROUND($L$1*(E80+I80-J80-K80),0)</f>
        <v>1706882</v>
      </c>
      <c r="M80" s="31" t="n">
        <f aca="false">E80+I80-J80-K80+L80</f>
        <v>420663719.534197</v>
      </c>
      <c r="N80" s="32" t="n">
        <f aca="false">HLOOKUP(ROUND(AVERAGE(M68:M79)/10^6,0),Assumption!$B$2:$E$3,2,1)*MAX((AVERAGE(M68:M79)-250*10^6),0)</f>
        <v>251889.196578603</v>
      </c>
      <c r="O80" s="31" t="n">
        <f aca="false">M80+N80</f>
        <v>420915608.730776</v>
      </c>
      <c r="P80" s="31" t="n">
        <f aca="false">IF(A80=1,SA,MAX(0,SA-M79))</f>
        <v>681107084.714103</v>
      </c>
      <c r="S80" s="2" t="n">
        <v>0</v>
      </c>
      <c r="T80" s="2" t="n">
        <v>0</v>
      </c>
      <c r="U80" s="2" t="n">
        <v>0</v>
      </c>
      <c r="V80" s="33" t="n">
        <v>1</v>
      </c>
    </row>
    <row r="81" customFormat="false" ht="15.75" hidden="false" customHeight="true" outlineLevel="0" collapsed="false">
      <c r="A81" s="2" t="n">
        <v>79</v>
      </c>
      <c r="B81" s="2" t="n">
        <v>7</v>
      </c>
      <c r="C81" s="2" t="n">
        <f aca="false">A81-(B81-1)*12</f>
        <v>7</v>
      </c>
      <c r="D81" s="2" t="n">
        <f aca="false">'thong tin khach hang'!$B$4+B81-1</f>
        <v>8</v>
      </c>
      <c r="E81" s="31" t="n">
        <f aca="false">IF(A81=1,0,O80)</f>
        <v>420915608.730776</v>
      </c>
      <c r="F81" s="2" t="n">
        <f aca="true">TP*VLOOKUP('thong tin khach hang'!$E$10,$X$2:$Z$5,3,0)*OFFSET($S81,0,VLOOKUP('thong tin khach hang'!$E$10,$X$2:$Z$5,2,0))</f>
        <v>0</v>
      </c>
      <c r="G81" s="2" t="n">
        <f aca="true">EP*VLOOKUP('thong tin khach hang'!$E$10,$X$2:$Z$5,3,0)*OFFSET($S81,0,VLOOKUP('thong tin khach hang'!$E$10,$X$2:$Z$5,2,0))</f>
        <v>0</v>
      </c>
      <c r="H81" s="2" t="n">
        <f aca="false">F81*HLOOKUP(B81,Assumption!$A$10:$G$12,2,1)+G81*HLOOKUP(B81,Assumption!$A$10:$G$12,3,1)</f>
        <v>0</v>
      </c>
      <c r="I81" s="2" t="n">
        <f aca="false">F81+G81-H81</f>
        <v>0</v>
      </c>
      <c r="J81" s="32" t="n">
        <f aca="false">VLOOKUP(D81,Assumption!$O$3:$Q$103,IF('thong tin khach hang'!$B$3="Nam",2,3),0)/12*P81</f>
        <v>154818.155531493</v>
      </c>
      <c r="K81" s="2" t="n">
        <v>20000</v>
      </c>
      <c r="L81" s="31" t="n">
        <f aca="false">ROUND($L$1*(E81+I81-J81-K81),0)</f>
        <v>1714150</v>
      </c>
      <c r="M81" s="31" t="n">
        <f aca="false">E81+I81-J81-K81+L81</f>
        <v>422454940.575245</v>
      </c>
      <c r="N81" s="32" t="n">
        <f aca="false">HLOOKUP(ROUND(AVERAGE(M69:M80)/10^6,0),Assumption!$B$2:$E$3,2,1)*MAX((AVERAGE(M69:M80)-250*10^6),0)</f>
        <v>264713.865388768</v>
      </c>
      <c r="O81" s="31" t="n">
        <f aca="false">M81+N81</f>
        <v>422719654.440633</v>
      </c>
      <c r="P81" s="31" t="n">
        <f aca="false">IF(A81=1,SA,MAX(0,SA-M80))</f>
        <v>679336280.465803</v>
      </c>
      <c r="S81" s="2" t="n">
        <v>0</v>
      </c>
      <c r="T81" s="2" t="n">
        <v>1</v>
      </c>
      <c r="U81" s="2" t="n">
        <v>1</v>
      </c>
      <c r="V81" s="33" t="n">
        <v>1</v>
      </c>
    </row>
    <row r="82" customFormat="false" ht="15.75" hidden="false" customHeight="true" outlineLevel="0" collapsed="false">
      <c r="A82" s="2" t="n">
        <v>80</v>
      </c>
      <c r="B82" s="2" t="n">
        <v>7</v>
      </c>
      <c r="C82" s="2" t="n">
        <f aca="false">A82-(B82-1)*12</f>
        <v>8</v>
      </c>
      <c r="D82" s="2" t="n">
        <f aca="false">'thong tin khach hang'!$B$4+B82-1</f>
        <v>8</v>
      </c>
      <c r="E82" s="31" t="n">
        <f aca="false">IF(A82=1,0,O81)</f>
        <v>422719654.440633</v>
      </c>
      <c r="F82" s="2" t="n">
        <f aca="true">TP*VLOOKUP('thong tin khach hang'!$E$10,$X$2:$Z$5,3,0)*OFFSET($S82,0,VLOOKUP('thong tin khach hang'!$E$10,$X$2:$Z$5,2,0))</f>
        <v>0</v>
      </c>
      <c r="G82" s="2" t="n">
        <f aca="true">EP*VLOOKUP('thong tin khach hang'!$E$10,$X$2:$Z$5,3,0)*OFFSET($S82,0,VLOOKUP('thong tin khach hang'!$E$10,$X$2:$Z$5,2,0))</f>
        <v>0</v>
      </c>
      <c r="H82" s="2" t="n">
        <f aca="false">F82*HLOOKUP(B82,Assumption!$A$10:$G$12,2,1)+G82*HLOOKUP(B82,Assumption!$A$10:$G$12,3,1)</f>
        <v>0</v>
      </c>
      <c r="I82" s="2" t="n">
        <f aca="false">F82+G82-H82</f>
        <v>0</v>
      </c>
      <c r="J82" s="32" t="n">
        <f aca="false">VLOOKUP(D82,Assumption!$O$3:$Q$103,IF('thong tin khach hang'!$B$3="Nam",2,3),0)/12*P82</f>
        <v>154409.943066329</v>
      </c>
      <c r="K82" s="2" t="n">
        <v>20000</v>
      </c>
      <c r="L82" s="31" t="n">
        <f aca="false">ROUND($L$1*(E82+I82-J82-K82),0)</f>
        <v>1721502</v>
      </c>
      <c r="M82" s="31" t="n">
        <f aca="false">E82+I82-J82-K82+L82</f>
        <v>424266746.497567</v>
      </c>
      <c r="N82" s="32" t="n">
        <f aca="false">HLOOKUP(ROUND(AVERAGE(M70:M81)/10^6,0),Assumption!$B$2:$E$3,2,1)*MAX((AVERAGE(M70:M81)-250*10^6),0)</f>
        <v>277618.461735712</v>
      </c>
      <c r="O82" s="31" t="n">
        <f aca="false">M82+N82</f>
        <v>424544364.959303</v>
      </c>
      <c r="P82" s="31" t="n">
        <f aca="false">IF(A82=1,SA,MAX(0,SA-M81))</f>
        <v>677545059.424755</v>
      </c>
      <c r="S82" s="2" t="n">
        <v>0</v>
      </c>
      <c r="T82" s="2" t="n">
        <v>0</v>
      </c>
      <c r="U82" s="2" t="n">
        <v>0</v>
      </c>
      <c r="V82" s="33" t="n">
        <v>1</v>
      </c>
    </row>
    <row r="83" customFormat="false" ht="15.75" hidden="false" customHeight="true" outlineLevel="0" collapsed="false">
      <c r="A83" s="2" t="n">
        <v>81</v>
      </c>
      <c r="B83" s="2" t="n">
        <v>7</v>
      </c>
      <c r="C83" s="2" t="n">
        <f aca="false">A83-(B83-1)*12</f>
        <v>9</v>
      </c>
      <c r="D83" s="2" t="n">
        <f aca="false">'thong tin khach hang'!$B$4+B83-1</f>
        <v>8</v>
      </c>
      <c r="E83" s="31" t="n">
        <f aca="false">IF(A83=1,0,O82)</f>
        <v>424544364.959303</v>
      </c>
      <c r="F83" s="2" t="n">
        <f aca="true">TP*VLOOKUP('thong tin khach hang'!$E$10,$X$2:$Z$5,3,0)*OFFSET($S83,0,VLOOKUP('thong tin khach hang'!$E$10,$X$2:$Z$5,2,0))</f>
        <v>0</v>
      </c>
      <c r="G83" s="2" t="n">
        <f aca="true">EP*VLOOKUP('thong tin khach hang'!$E$10,$X$2:$Z$5,3,0)*OFFSET($S83,0,VLOOKUP('thong tin khach hang'!$E$10,$X$2:$Z$5,2,0))</f>
        <v>0</v>
      </c>
      <c r="H83" s="2" t="n">
        <f aca="false">F83*HLOOKUP(B83,Assumption!$A$10:$G$12,2,1)+G83*HLOOKUP(B83,Assumption!$A$10:$G$12,3,1)</f>
        <v>0</v>
      </c>
      <c r="I83" s="2" t="n">
        <f aca="false">F83+G83-H83</f>
        <v>0</v>
      </c>
      <c r="J83" s="32" t="n">
        <f aca="false">VLOOKUP(D83,Assumption!$O$3:$Q$103,IF('thong tin khach hang'!$B$3="Nam",2,3),0)/12*P83</f>
        <v>153997.039384985</v>
      </c>
      <c r="K83" s="2" t="n">
        <v>20000</v>
      </c>
      <c r="L83" s="31" t="n">
        <f aca="false">ROUND($L$1*(E83+I83-J83-K83),0)</f>
        <v>1728937</v>
      </c>
      <c r="M83" s="31" t="n">
        <f aca="false">E83+I83-J83-K83+L83</f>
        <v>426099304.919918</v>
      </c>
      <c r="N83" s="32" t="n">
        <f aca="false">HLOOKUP(ROUND(AVERAGE(M71:M82)/10^6,0),Assumption!$B$2:$E$3,2,1)*MAX((AVERAGE(M71:M82)-250*10^6),0)</f>
        <v>290603.481819991</v>
      </c>
      <c r="O83" s="31" t="n">
        <f aca="false">M83+N83</f>
        <v>426389908.401738</v>
      </c>
      <c r="P83" s="31" t="n">
        <f aca="false">IF(A83=1,SA,MAX(0,SA-M82))</f>
        <v>675733253.502433</v>
      </c>
      <c r="S83" s="2" t="n">
        <v>0</v>
      </c>
      <c r="T83" s="2" t="n">
        <v>0</v>
      </c>
      <c r="U83" s="2" t="n">
        <v>0</v>
      </c>
      <c r="V83" s="33" t="n">
        <v>1</v>
      </c>
    </row>
    <row r="84" customFormat="false" ht="15.75" hidden="false" customHeight="true" outlineLevel="0" collapsed="false">
      <c r="A84" s="2" t="n">
        <v>82</v>
      </c>
      <c r="B84" s="2" t="n">
        <v>7</v>
      </c>
      <c r="C84" s="2" t="n">
        <f aca="false">A84-(B84-1)*12</f>
        <v>10</v>
      </c>
      <c r="D84" s="2" t="n">
        <f aca="false">'thong tin khach hang'!$B$4+B84-1</f>
        <v>8</v>
      </c>
      <c r="E84" s="31" t="n">
        <f aca="false">IF(A84=1,0,O83)</f>
        <v>426389908.401738</v>
      </c>
      <c r="F84" s="2" t="n">
        <f aca="true">TP*VLOOKUP('thong tin khach hang'!$E$10,$X$2:$Z$5,3,0)*OFFSET($S84,0,VLOOKUP('thong tin khach hang'!$E$10,$X$2:$Z$5,2,0))</f>
        <v>0</v>
      </c>
      <c r="G84" s="2" t="n">
        <f aca="true">EP*VLOOKUP('thong tin khach hang'!$E$10,$X$2:$Z$5,3,0)*OFFSET($S84,0,VLOOKUP('thong tin khach hang'!$E$10,$X$2:$Z$5,2,0))</f>
        <v>0</v>
      </c>
      <c r="H84" s="2" t="n">
        <f aca="false">F84*HLOOKUP(B84,Assumption!$A$10:$G$12,2,1)+G84*HLOOKUP(B84,Assumption!$A$10:$G$12,3,1)</f>
        <v>0</v>
      </c>
      <c r="I84" s="2" t="n">
        <f aca="false">F84+G84-H84</f>
        <v>0</v>
      </c>
      <c r="J84" s="32" t="n">
        <f aca="false">VLOOKUP(D84,Assumption!$O$3:$Q$103,IF('thong tin khach hang'!$B$3="Nam",2,3),0)/12*P84</f>
        <v>153579.406287784</v>
      </c>
      <c r="K84" s="2" t="n">
        <v>20000</v>
      </c>
      <c r="L84" s="31" t="n">
        <f aca="false">ROUND($L$1*(E84+I84-J84-K84),0)</f>
        <v>1736458</v>
      </c>
      <c r="M84" s="31" t="n">
        <f aca="false">E84+I84-J84-K84+L84</f>
        <v>427952786.99545</v>
      </c>
      <c r="N84" s="32" t="n">
        <f aca="false">HLOOKUP(ROUND(AVERAGE(M72:M83)/10^6,0),Assumption!$B$2:$E$3,2,1)*MAX((AVERAGE(M72:M83)-250*10^6),0)</f>
        <v>303669.425663581</v>
      </c>
      <c r="O84" s="31" t="n">
        <f aca="false">M84+N84</f>
        <v>428256456.421114</v>
      </c>
      <c r="P84" s="31" t="n">
        <f aca="false">IF(A84=1,SA,MAX(0,SA-M83))</f>
        <v>673900695.080082</v>
      </c>
      <c r="S84" s="2" t="n">
        <v>0</v>
      </c>
      <c r="T84" s="2" t="n">
        <v>0</v>
      </c>
      <c r="U84" s="2" t="n">
        <v>1</v>
      </c>
      <c r="V84" s="33" t="n">
        <v>1</v>
      </c>
    </row>
    <row r="85" customFormat="false" ht="15.75" hidden="false" customHeight="true" outlineLevel="0" collapsed="false">
      <c r="A85" s="2" t="n">
        <v>83</v>
      </c>
      <c r="B85" s="2" t="n">
        <v>7</v>
      </c>
      <c r="C85" s="2" t="n">
        <f aca="false">A85-(B85-1)*12</f>
        <v>11</v>
      </c>
      <c r="D85" s="2" t="n">
        <f aca="false">'thong tin khach hang'!$B$4+B85-1</f>
        <v>8</v>
      </c>
      <c r="E85" s="31" t="n">
        <f aca="false">IF(A85=1,0,O84)</f>
        <v>428256456.421114</v>
      </c>
      <c r="F85" s="2" t="n">
        <f aca="true">TP*VLOOKUP('thong tin khach hang'!$E$10,$X$2:$Z$5,3,0)*OFFSET($S85,0,VLOOKUP('thong tin khach hang'!$E$10,$X$2:$Z$5,2,0))</f>
        <v>0</v>
      </c>
      <c r="G85" s="2" t="n">
        <f aca="true">EP*VLOOKUP('thong tin khach hang'!$E$10,$X$2:$Z$5,3,0)*OFFSET($S85,0,VLOOKUP('thong tin khach hang'!$E$10,$X$2:$Z$5,2,0))</f>
        <v>0</v>
      </c>
      <c r="H85" s="2" t="n">
        <f aca="false">F85*HLOOKUP(B85,Assumption!$A$10:$G$12,2,1)+G85*HLOOKUP(B85,Assumption!$A$10:$G$12,3,1)</f>
        <v>0</v>
      </c>
      <c r="I85" s="2" t="n">
        <f aca="false">F85+G85-H85</f>
        <v>0</v>
      </c>
      <c r="J85" s="32" t="n">
        <f aca="false">VLOOKUP(D85,Assumption!$O$3:$Q$103,IF('thong tin khach hang'!$B$3="Nam",2,3),0)/12*P85</f>
        <v>153157.004769573</v>
      </c>
      <c r="K85" s="2" t="n">
        <v>20000</v>
      </c>
      <c r="L85" s="31" t="n">
        <f aca="false">ROUND($L$1*(E85+I85-J85-K85),0)</f>
        <v>1744064</v>
      </c>
      <c r="M85" s="31" t="n">
        <f aca="false">E85+I85-J85-K85+L85</f>
        <v>429827363.416344</v>
      </c>
      <c r="N85" s="32" t="n">
        <f aca="false">HLOOKUP(ROUND(AVERAGE(M73:M84)/10^6,0),Assumption!$B$2:$E$3,2,1)*MAX((AVERAGE(M73:M84)-250*10^6),0)</f>
        <v>316816.797311869</v>
      </c>
      <c r="O85" s="31" t="n">
        <f aca="false">M85+N85</f>
        <v>430144180.213656</v>
      </c>
      <c r="P85" s="31" t="n">
        <f aca="false">IF(A85=1,SA,MAX(0,SA-M84))</f>
        <v>672047213.00455</v>
      </c>
      <c r="S85" s="2" t="n">
        <v>0</v>
      </c>
      <c r="T85" s="2" t="n">
        <v>0</v>
      </c>
      <c r="U85" s="2" t="n">
        <v>0</v>
      </c>
      <c r="V85" s="33" t="n">
        <v>1</v>
      </c>
    </row>
    <row r="86" customFormat="false" ht="15.75" hidden="false" customHeight="true" outlineLevel="0" collapsed="false">
      <c r="A86" s="2" t="n">
        <v>84</v>
      </c>
      <c r="B86" s="2" t="n">
        <v>7</v>
      </c>
      <c r="C86" s="2" t="n">
        <f aca="false">A86-(B86-1)*12</f>
        <v>12</v>
      </c>
      <c r="D86" s="2" t="n">
        <f aca="false">'thong tin khach hang'!$B$4+B86-1</f>
        <v>8</v>
      </c>
      <c r="E86" s="31" t="n">
        <f aca="false">IF(A86=1,0,O85)</f>
        <v>430144180.213656</v>
      </c>
      <c r="F86" s="2" t="n">
        <f aca="true">TP*VLOOKUP('thong tin khach hang'!$E$10,$X$2:$Z$5,3,0)*OFFSET($S86,0,VLOOKUP('thong tin khach hang'!$E$10,$X$2:$Z$5,2,0))</f>
        <v>0</v>
      </c>
      <c r="G86" s="2" t="n">
        <f aca="true">EP*VLOOKUP('thong tin khach hang'!$E$10,$X$2:$Z$5,3,0)*OFFSET($S86,0,VLOOKUP('thong tin khach hang'!$E$10,$X$2:$Z$5,2,0))</f>
        <v>0</v>
      </c>
      <c r="H86" s="2" t="n">
        <f aca="false">F86*HLOOKUP(B86,Assumption!$A$10:$G$12,2,1)+G86*HLOOKUP(B86,Assumption!$A$10:$G$12,3,1)</f>
        <v>0</v>
      </c>
      <c r="I86" s="2" t="n">
        <f aca="false">F86+G86-H86</f>
        <v>0</v>
      </c>
      <c r="J86" s="32" t="n">
        <f aca="false">VLOOKUP(D86,Assumption!$O$3:$Q$103,IF('thong tin khach hang'!$B$3="Nam",2,3),0)/12*P86</f>
        <v>152729.795930253</v>
      </c>
      <c r="K86" s="2" t="n">
        <v>20000</v>
      </c>
      <c r="L86" s="31" t="n">
        <f aca="false">ROUND($L$1*(E86+I86-J86-K86),0)</f>
        <v>1751757</v>
      </c>
      <c r="M86" s="31" t="n">
        <f aca="false">E86+I86-J86-K86+L86</f>
        <v>431723207.417726</v>
      </c>
      <c r="N86" s="32" t="n">
        <f aca="false">HLOOKUP(ROUND(AVERAGE(M74:M85)/10^6,0),Assumption!$B$2:$E$3,2,1)*MAX((AVERAGE(M74:M85)-250*10^6),0)</f>
        <v>330046.104032793</v>
      </c>
      <c r="O86" s="31" t="n">
        <f aca="false">M86+N86</f>
        <v>432053253.521758</v>
      </c>
      <c r="P86" s="31" t="n">
        <f aca="false">IF(A86=1,SA,MAX(0,SA-M85))</f>
        <v>670172636.583656</v>
      </c>
      <c r="S86" s="2" t="n">
        <v>0</v>
      </c>
      <c r="T86" s="2" t="n">
        <v>0</v>
      </c>
      <c r="U86" s="2" t="n">
        <v>0</v>
      </c>
      <c r="V86" s="33" t="n">
        <v>1</v>
      </c>
    </row>
    <row r="87" customFormat="false" ht="15.75" hidden="false" customHeight="true" outlineLevel="0" collapsed="false">
      <c r="A87" s="2" t="n">
        <v>85</v>
      </c>
      <c r="B87" s="2" t="n">
        <v>8</v>
      </c>
      <c r="C87" s="2" t="n">
        <f aca="false">A87-(B87-1)*12</f>
        <v>1</v>
      </c>
      <c r="D87" s="2" t="n">
        <f aca="false">'thong tin khach hang'!$B$4+B87-1</f>
        <v>9</v>
      </c>
      <c r="E87" s="31" t="n">
        <f aca="false">IF(A87=1,0,O86)</f>
        <v>432053253.521758</v>
      </c>
      <c r="F87" s="2" t="n">
        <f aca="true">TP*VLOOKUP('thong tin khach hang'!$E$10,$X$2:$Z$5,3,0)*OFFSET($S87,0,VLOOKUP('thong tin khach hang'!$E$10,$X$2:$Z$5,2,0))</f>
        <v>30000000</v>
      </c>
      <c r="G87" s="2" t="n">
        <f aca="true">EP*VLOOKUP('thong tin khach hang'!$E$10,$X$2:$Z$5,3,0)*OFFSET($S87,0,VLOOKUP('thong tin khach hang'!$E$10,$X$2:$Z$5,2,0))</f>
        <v>30000000</v>
      </c>
      <c r="H87" s="2" t="n">
        <f aca="false">F87*HLOOKUP(B87,Assumption!$A$10:$G$12,2,1)+G87*HLOOKUP(B87,Assumption!$A$10:$G$12,3,1)</f>
        <v>1500000</v>
      </c>
      <c r="I87" s="2" t="n">
        <f aca="false">F87+G87-H87</f>
        <v>58500000</v>
      </c>
      <c r="J87" s="32" t="n">
        <f aca="false">VLOOKUP(D87,Assumption!$O$3:$Q$103,IF('thong tin khach hang'!$B$3="Nam",2,3),0)/12*P87</f>
        <v>152297.740290198</v>
      </c>
      <c r="K87" s="2" t="n">
        <v>20000</v>
      </c>
      <c r="L87" s="31" t="n">
        <f aca="false">ROUND($L$1*(E87+I87-J87-K87),0)</f>
        <v>1997873</v>
      </c>
      <c r="M87" s="31" t="n">
        <f aca="false">E87+I87-J87-K87+L87</f>
        <v>492378828.781468</v>
      </c>
      <c r="N87" s="32" t="n">
        <f aca="false">HLOOKUP(ROUND(AVERAGE(M75:M86)/10^6,0),Assumption!$B$2:$E$3,2,1)*MAX((AVERAGE(M75:M86)-250*10^6),0)</f>
        <v>343357.856554877</v>
      </c>
      <c r="O87" s="31" t="n">
        <f aca="false">M87+N87</f>
        <v>492722186.638023</v>
      </c>
      <c r="P87" s="31" t="n">
        <f aca="false">IF(A87=1,SA,MAX(0,SA-M86))</f>
        <v>668276792.582274</v>
      </c>
      <c r="S87" s="2" t="n">
        <v>1</v>
      </c>
      <c r="T87" s="2" t="n">
        <v>1</v>
      </c>
      <c r="U87" s="2" t="n">
        <v>1</v>
      </c>
      <c r="V87" s="33" t="n">
        <v>1</v>
      </c>
    </row>
    <row r="88" customFormat="false" ht="15.75" hidden="false" customHeight="true" outlineLevel="0" collapsed="false">
      <c r="A88" s="2" t="n">
        <v>86</v>
      </c>
      <c r="B88" s="2" t="n">
        <v>8</v>
      </c>
      <c r="C88" s="2" t="n">
        <f aca="false">A88-(B88-1)*12</f>
        <v>2</v>
      </c>
      <c r="D88" s="2" t="n">
        <f aca="false">'thong tin khach hang'!$B$4+B88-1</f>
        <v>9</v>
      </c>
      <c r="E88" s="31" t="n">
        <f aca="false">IF(A88=1,0,O87)</f>
        <v>492722186.638023</v>
      </c>
      <c r="F88" s="2" t="n">
        <f aca="true">TP*VLOOKUP('thong tin khach hang'!$E$10,$X$2:$Z$5,3,0)*OFFSET($S88,0,VLOOKUP('thong tin khach hang'!$E$10,$X$2:$Z$5,2,0))</f>
        <v>0</v>
      </c>
      <c r="G88" s="2" t="n">
        <f aca="true">EP*VLOOKUP('thong tin khach hang'!$E$10,$X$2:$Z$5,3,0)*OFFSET($S88,0,VLOOKUP('thong tin khach hang'!$E$10,$X$2:$Z$5,2,0))</f>
        <v>0</v>
      </c>
      <c r="H88" s="2" t="n">
        <f aca="false">F88*HLOOKUP(B88,Assumption!$A$10:$G$12,2,1)+G88*HLOOKUP(B88,Assumption!$A$10:$G$12,3,1)</f>
        <v>0</v>
      </c>
      <c r="I88" s="2" t="n">
        <f aca="false">F88+G88-H88</f>
        <v>0</v>
      </c>
      <c r="J88" s="32" t="n">
        <f aca="false">VLOOKUP(D88,Assumption!$O$3:$Q$103,IF('thong tin khach hang'!$B$3="Nam",2,3),0)/12*P88</f>
        <v>138474.55478962</v>
      </c>
      <c r="K88" s="2" t="n">
        <v>20000</v>
      </c>
      <c r="L88" s="31" t="n">
        <f aca="false">ROUND($L$1*(E88+I88-J88-K88),0)</f>
        <v>2006766</v>
      </c>
      <c r="M88" s="31" t="n">
        <f aca="false">E88+I88-J88-K88+L88</f>
        <v>494570478.083233</v>
      </c>
      <c r="N88" s="32" t="n">
        <f aca="false">HLOOKUP(ROUND(AVERAGE(M76:M87)/10^6,0),Assumption!$B$2:$E$3,2,1)*MAX((AVERAGE(M76:M87)-250*10^6),0)</f>
        <v>356752.568730991</v>
      </c>
      <c r="O88" s="31" t="n">
        <f aca="false">M88+N88</f>
        <v>494927230.651964</v>
      </c>
      <c r="P88" s="31" t="n">
        <f aca="false">IF(A88=1,SA,MAX(0,SA-M87))</f>
        <v>607621171.218532</v>
      </c>
      <c r="S88" s="2" t="n">
        <v>0</v>
      </c>
      <c r="T88" s="2" t="n">
        <v>0</v>
      </c>
      <c r="U88" s="2" t="n">
        <v>0</v>
      </c>
      <c r="V88" s="33" t="n">
        <v>1</v>
      </c>
    </row>
    <row r="89" customFormat="false" ht="15.75" hidden="false" customHeight="true" outlineLevel="0" collapsed="false">
      <c r="A89" s="2" t="n">
        <v>87</v>
      </c>
      <c r="B89" s="2" t="n">
        <v>8</v>
      </c>
      <c r="C89" s="2" t="n">
        <f aca="false">A89-(B89-1)*12</f>
        <v>3</v>
      </c>
      <c r="D89" s="2" t="n">
        <f aca="false">'thong tin khach hang'!$B$4+B89-1</f>
        <v>9</v>
      </c>
      <c r="E89" s="31" t="n">
        <f aca="false">IF(A89=1,0,O88)</f>
        <v>494927230.651964</v>
      </c>
      <c r="F89" s="2" t="n">
        <f aca="true">TP*VLOOKUP('thong tin khach hang'!$E$10,$X$2:$Z$5,3,0)*OFFSET($S89,0,VLOOKUP('thong tin khach hang'!$E$10,$X$2:$Z$5,2,0))</f>
        <v>0</v>
      </c>
      <c r="G89" s="2" t="n">
        <f aca="true">EP*VLOOKUP('thong tin khach hang'!$E$10,$X$2:$Z$5,3,0)*OFFSET($S89,0,VLOOKUP('thong tin khach hang'!$E$10,$X$2:$Z$5,2,0))</f>
        <v>0</v>
      </c>
      <c r="H89" s="2" t="n">
        <f aca="false">F89*HLOOKUP(B89,Assumption!$A$10:$G$12,2,1)+G89*HLOOKUP(B89,Assumption!$A$10:$G$12,3,1)</f>
        <v>0</v>
      </c>
      <c r="I89" s="2" t="n">
        <f aca="false">F89+G89-H89</f>
        <v>0</v>
      </c>
      <c r="J89" s="32" t="n">
        <f aca="false">VLOOKUP(D89,Assumption!$O$3:$Q$103,IF('thong tin khach hang'!$B$3="Nam",2,3),0)/12*P89</f>
        <v>137975.086246238</v>
      </c>
      <c r="K89" s="2" t="n">
        <v>20000</v>
      </c>
      <c r="L89" s="31" t="n">
        <f aca="false">ROUND($L$1*(E89+I89-J89-K89),0)</f>
        <v>2015751</v>
      </c>
      <c r="M89" s="31" t="n">
        <f aca="false">E89+I89-J89-K89+L89</f>
        <v>496785006.565718</v>
      </c>
      <c r="N89" s="32" t="n">
        <f aca="false">HLOOKUP(ROUND(AVERAGE(M77:M88)/10^6,0),Assumption!$B$2:$E$3,2,1)*MAX((AVERAGE(M77:M88)-250*10^6),0)</f>
        <v>370230.757534812</v>
      </c>
      <c r="O89" s="31" t="n">
        <f aca="false">M89+N89</f>
        <v>497155237.323253</v>
      </c>
      <c r="P89" s="31" t="n">
        <f aca="false">IF(A89=1,SA,MAX(0,SA-M88))</f>
        <v>605429521.916767</v>
      </c>
      <c r="S89" s="2" t="n">
        <v>0</v>
      </c>
      <c r="T89" s="2" t="n">
        <v>0</v>
      </c>
      <c r="U89" s="2" t="n">
        <v>0</v>
      </c>
      <c r="V89" s="33" t="n">
        <v>1</v>
      </c>
    </row>
    <row r="90" customFormat="false" ht="15.75" hidden="false" customHeight="true" outlineLevel="0" collapsed="false">
      <c r="A90" s="2" t="n">
        <v>88</v>
      </c>
      <c r="B90" s="2" t="n">
        <v>8</v>
      </c>
      <c r="C90" s="2" t="n">
        <f aca="false">A90-(B90-1)*12</f>
        <v>4</v>
      </c>
      <c r="D90" s="2" t="n">
        <f aca="false">'thong tin khach hang'!$B$4+B90-1</f>
        <v>9</v>
      </c>
      <c r="E90" s="31" t="n">
        <f aca="false">IF(A90=1,0,O89)</f>
        <v>497155237.323253</v>
      </c>
      <c r="F90" s="2" t="n">
        <f aca="true">TP*VLOOKUP('thong tin khach hang'!$E$10,$X$2:$Z$5,3,0)*OFFSET($S90,0,VLOOKUP('thong tin khach hang'!$E$10,$X$2:$Z$5,2,0))</f>
        <v>0</v>
      </c>
      <c r="G90" s="2" t="n">
        <f aca="true">EP*VLOOKUP('thong tin khach hang'!$E$10,$X$2:$Z$5,3,0)*OFFSET($S90,0,VLOOKUP('thong tin khach hang'!$E$10,$X$2:$Z$5,2,0))</f>
        <v>0</v>
      </c>
      <c r="H90" s="2" t="n">
        <f aca="false">F90*HLOOKUP(B90,Assumption!$A$10:$G$12,2,1)+G90*HLOOKUP(B90,Assumption!$A$10:$G$12,3,1)</f>
        <v>0</v>
      </c>
      <c r="I90" s="2" t="n">
        <f aca="false">F90+G90-H90</f>
        <v>0</v>
      </c>
      <c r="J90" s="32" t="n">
        <f aca="false">VLOOKUP(D90,Assumption!$O$3:$Q$103,IF('thong tin khach hang'!$B$3="Nam",2,3),0)/12*P90</f>
        <v>137470.403624554</v>
      </c>
      <c r="K90" s="2" t="n">
        <v>20000</v>
      </c>
      <c r="L90" s="31" t="n">
        <f aca="false">ROUND($L$1*(E90+I90-J90-K90),0)</f>
        <v>2024830</v>
      </c>
      <c r="M90" s="31" t="n">
        <f aca="false">E90+I90-J90-K90+L90</f>
        <v>499022596.919629</v>
      </c>
      <c r="N90" s="32" t="n">
        <f aca="false">HLOOKUP(ROUND(AVERAGE(M78:M89)/10^6,0),Assumption!$B$2:$E$3,2,1)*MAX((AVERAGE(M78:M89)-250*10^6),0)</f>
        <v>383792.943223313</v>
      </c>
      <c r="O90" s="31" t="n">
        <f aca="false">M90+N90</f>
        <v>499406389.862852</v>
      </c>
      <c r="P90" s="31" t="n">
        <f aca="false">IF(A90=1,SA,MAX(0,SA-M89))</f>
        <v>603214993.434282</v>
      </c>
      <c r="S90" s="2" t="n">
        <v>0</v>
      </c>
      <c r="T90" s="2" t="n">
        <v>0</v>
      </c>
      <c r="U90" s="2" t="n">
        <v>1</v>
      </c>
      <c r="V90" s="33" t="n">
        <v>1</v>
      </c>
    </row>
    <row r="91" customFormat="false" ht="15.75" hidden="false" customHeight="true" outlineLevel="0" collapsed="false">
      <c r="A91" s="2" t="n">
        <v>89</v>
      </c>
      <c r="B91" s="2" t="n">
        <v>8</v>
      </c>
      <c r="C91" s="2" t="n">
        <f aca="false">A91-(B91-1)*12</f>
        <v>5</v>
      </c>
      <c r="D91" s="2" t="n">
        <f aca="false">'thong tin khach hang'!$B$4+B91-1</f>
        <v>9</v>
      </c>
      <c r="E91" s="31" t="n">
        <f aca="false">IF(A91=1,0,O90)</f>
        <v>499406389.862852</v>
      </c>
      <c r="F91" s="2" t="n">
        <f aca="true">TP*VLOOKUP('thong tin khach hang'!$E$10,$X$2:$Z$5,3,0)*OFFSET($S91,0,VLOOKUP('thong tin khach hang'!$E$10,$X$2:$Z$5,2,0))</f>
        <v>0</v>
      </c>
      <c r="G91" s="2" t="n">
        <f aca="true">EP*VLOOKUP('thong tin khach hang'!$E$10,$X$2:$Z$5,3,0)*OFFSET($S91,0,VLOOKUP('thong tin khach hang'!$E$10,$X$2:$Z$5,2,0))</f>
        <v>0</v>
      </c>
      <c r="H91" s="2" t="n">
        <f aca="false">F91*HLOOKUP(B91,Assumption!$A$10:$G$12,2,1)+G91*HLOOKUP(B91,Assumption!$A$10:$G$12,3,1)</f>
        <v>0</v>
      </c>
      <c r="I91" s="2" t="n">
        <f aca="false">F91+G91-H91</f>
        <v>0</v>
      </c>
      <c r="J91" s="32" t="n">
        <f aca="false">VLOOKUP(D91,Assumption!$O$3:$Q$103,IF('thong tin khach hang'!$B$3="Nam",2,3),0)/12*P91</f>
        <v>136960.465290052</v>
      </c>
      <c r="K91" s="2" t="n">
        <v>20000</v>
      </c>
      <c r="L91" s="31" t="n">
        <f aca="false">ROUND($L$1*(E91+I91-J91-K91),0)</f>
        <v>2034004</v>
      </c>
      <c r="M91" s="31" t="n">
        <f aca="false">E91+I91-J91-K91+L91</f>
        <v>501283433.397562</v>
      </c>
      <c r="N91" s="32" t="n">
        <f aca="false">HLOOKUP(ROUND(AVERAGE(M79:M90)/10^6,0),Assumption!$B$2:$E$3,2,1)*MAX((AVERAGE(M79:M90)-250*10^6),0)</f>
        <v>397439.649165399</v>
      </c>
      <c r="O91" s="31" t="n">
        <f aca="false">M91+N91</f>
        <v>501680873.046727</v>
      </c>
      <c r="P91" s="31" t="n">
        <f aca="false">IF(A91=1,SA,MAX(0,SA-M90))</f>
        <v>600977403.080372</v>
      </c>
      <c r="S91" s="2" t="n">
        <v>0</v>
      </c>
      <c r="T91" s="2" t="n">
        <v>0</v>
      </c>
      <c r="U91" s="2" t="n">
        <v>0</v>
      </c>
      <c r="V91" s="33" t="n">
        <v>1</v>
      </c>
    </row>
    <row r="92" customFormat="false" ht="15.75" hidden="false" customHeight="true" outlineLevel="0" collapsed="false">
      <c r="A92" s="2" t="n">
        <v>90</v>
      </c>
      <c r="B92" s="2" t="n">
        <v>8</v>
      </c>
      <c r="C92" s="2" t="n">
        <f aca="false">A92-(B92-1)*12</f>
        <v>6</v>
      </c>
      <c r="D92" s="2" t="n">
        <f aca="false">'thong tin khach hang'!$B$4+B92-1</f>
        <v>9</v>
      </c>
      <c r="E92" s="31" t="n">
        <f aca="false">IF(A92=1,0,O91)</f>
        <v>501680873.046727</v>
      </c>
      <c r="F92" s="2" t="n">
        <f aca="true">TP*VLOOKUP('thong tin khach hang'!$E$10,$X$2:$Z$5,3,0)*OFFSET($S92,0,VLOOKUP('thong tin khach hang'!$E$10,$X$2:$Z$5,2,0))</f>
        <v>0</v>
      </c>
      <c r="G92" s="2" t="n">
        <f aca="true">EP*VLOOKUP('thong tin khach hang'!$E$10,$X$2:$Z$5,3,0)*OFFSET($S92,0,VLOOKUP('thong tin khach hang'!$E$10,$X$2:$Z$5,2,0))</f>
        <v>0</v>
      </c>
      <c r="H92" s="2" t="n">
        <f aca="false">F92*HLOOKUP(B92,Assumption!$A$10:$G$12,2,1)+G92*HLOOKUP(B92,Assumption!$A$10:$G$12,3,1)</f>
        <v>0</v>
      </c>
      <c r="I92" s="2" t="n">
        <f aca="false">F92+G92-H92</f>
        <v>0</v>
      </c>
      <c r="J92" s="32" t="n">
        <f aca="false">VLOOKUP(D92,Assumption!$O$3:$Q$103,IF('thong tin khach hang'!$B$3="Nam",2,3),0)/12*P92</f>
        <v>136445.229252266</v>
      </c>
      <c r="K92" s="2" t="n">
        <v>20000</v>
      </c>
      <c r="L92" s="31" t="n">
        <f aca="false">ROUND($L$1*(E92+I92-J92-K92),0)</f>
        <v>2043273</v>
      </c>
      <c r="M92" s="31" t="n">
        <f aca="false">E92+I92-J92-K92+L92</f>
        <v>503567700.817475</v>
      </c>
      <c r="N92" s="32" t="n">
        <f aca="false">HLOOKUP(ROUND(AVERAGE(M80:M91)/10^6,0),Assumption!$B$2:$E$3,2,1)*MAX((AVERAGE(M80:M91)-250*10^6),0)</f>
        <v>411171.402184009</v>
      </c>
      <c r="O92" s="31" t="n">
        <f aca="false">M92+N92</f>
        <v>503978872.219659</v>
      </c>
      <c r="P92" s="31" t="n">
        <f aca="false">IF(A92=1,SA,MAX(0,SA-M91))</f>
        <v>598716566.602438</v>
      </c>
      <c r="S92" s="2" t="n">
        <v>0</v>
      </c>
      <c r="T92" s="2" t="n">
        <v>0</v>
      </c>
      <c r="U92" s="2" t="n">
        <v>0</v>
      </c>
      <c r="V92" s="33" t="n">
        <v>1</v>
      </c>
    </row>
    <row r="93" customFormat="false" ht="15.75" hidden="false" customHeight="true" outlineLevel="0" collapsed="false">
      <c r="A93" s="2" t="n">
        <v>91</v>
      </c>
      <c r="B93" s="2" t="n">
        <v>8</v>
      </c>
      <c r="C93" s="2" t="n">
        <f aca="false">A93-(B93-1)*12</f>
        <v>7</v>
      </c>
      <c r="D93" s="2" t="n">
        <f aca="false">'thong tin khach hang'!$B$4+B93-1</f>
        <v>9</v>
      </c>
      <c r="E93" s="31" t="n">
        <f aca="false">IF(A93=1,0,O92)</f>
        <v>503978872.219659</v>
      </c>
      <c r="F93" s="2" t="n">
        <f aca="true">TP*VLOOKUP('thong tin khach hang'!$E$10,$X$2:$Z$5,3,0)*OFFSET($S93,0,VLOOKUP('thong tin khach hang'!$E$10,$X$2:$Z$5,2,0))</f>
        <v>0</v>
      </c>
      <c r="G93" s="2" t="n">
        <f aca="true">EP*VLOOKUP('thong tin khach hang'!$E$10,$X$2:$Z$5,3,0)*OFFSET($S93,0,VLOOKUP('thong tin khach hang'!$E$10,$X$2:$Z$5,2,0))</f>
        <v>0</v>
      </c>
      <c r="H93" s="2" t="n">
        <f aca="false">F93*HLOOKUP(B93,Assumption!$A$10:$G$12,2,1)+G93*HLOOKUP(B93,Assumption!$A$10:$G$12,3,1)</f>
        <v>0</v>
      </c>
      <c r="I93" s="2" t="n">
        <f aca="false">F93+G93-H93</f>
        <v>0</v>
      </c>
      <c r="J93" s="32" t="n">
        <f aca="false">VLOOKUP(D93,Assumption!$O$3:$Q$103,IF('thong tin khach hang'!$B$3="Nam",2,3),0)/12*P93</f>
        <v>135924.653391885</v>
      </c>
      <c r="K93" s="2" t="n">
        <v>20000</v>
      </c>
      <c r="L93" s="31" t="n">
        <f aca="false">ROUND($L$1*(E93+I93-J93-K93),0)</f>
        <v>2052637</v>
      </c>
      <c r="M93" s="31" t="n">
        <f aca="false">E93+I93-J93-K93+L93</f>
        <v>505875584.566267</v>
      </c>
      <c r="N93" s="32" t="n">
        <f aca="false">HLOOKUP(ROUND(AVERAGE(M81:M92)/10^6,0),Assumption!$B$2:$E$3,2,1)*MAX((AVERAGE(M81:M92)-250*10^6),0)</f>
        <v>424988.732397889</v>
      </c>
      <c r="O93" s="31" t="n">
        <f aca="false">M93+N93</f>
        <v>506300573.298665</v>
      </c>
      <c r="P93" s="31" t="n">
        <f aca="false">IF(A93=1,SA,MAX(0,SA-M92))</f>
        <v>596432299.182525</v>
      </c>
      <c r="S93" s="2" t="n">
        <v>0</v>
      </c>
      <c r="T93" s="2" t="n">
        <v>1</v>
      </c>
      <c r="U93" s="2" t="n">
        <v>1</v>
      </c>
      <c r="V93" s="33" t="n">
        <v>1</v>
      </c>
    </row>
    <row r="94" customFormat="false" ht="15.75" hidden="false" customHeight="true" outlineLevel="0" collapsed="false">
      <c r="A94" s="2" t="n">
        <v>92</v>
      </c>
      <c r="B94" s="2" t="n">
        <v>8</v>
      </c>
      <c r="C94" s="2" t="n">
        <f aca="false">A94-(B94-1)*12</f>
        <v>8</v>
      </c>
      <c r="D94" s="2" t="n">
        <f aca="false">'thong tin khach hang'!$B$4+B94-1</f>
        <v>9</v>
      </c>
      <c r="E94" s="31" t="n">
        <f aca="false">IF(A94=1,0,O93)</f>
        <v>506300573.298665</v>
      </c>
      <c r="F94" s="2" t="n">
        <f aca="true">TP*VLOOKUP('thong tin khach hang'!$E$10,$X$2:$Z$5,3,0)*OFFSET($S94,0,VLOOKUP('thong tin khach hang'!$E$10,$X$2:$Z$5,2,0))</f>
        <v>0</v>
      </c>
      <c r="G94" s="2" t="n">
        <f aca="true">EP*VLOOKUP('thong tin khach hang'!$E$10,$X$2:$Z$5,3,0)*OFFSET($S94,0,VLOOKUP('thong tin khach hang'!$E$10,$X$2:$Z$5,2,0))</f>
        <v>0</v>
      </c>
      <c r="H94" s="2" t="n">
        <f aca="false">F94*HLOOKUP(B94,Assumption!$A$10:$G$12,2,1)+G94*HLOOKUP(B94,Assumption!$A$10:$G$12,3,1)</f>
        <v>0</v>
      </c>
      <c r="I94" s="2" t="n">
        <f aca="false">F94+G94-H94</f>
        <v>0</v>
      </c>
      <c r="J94" s="32" t="n">
        <f aca="false">VLOOKUP(D94,Assumption!$O$3:$Q$103,IF('thong tin khach hang'!$B$3="Nam",2,3),0)/12*P94</f>
        <v>135398.695459939</v>
      </c>
      <c r="K94" s="2" t="n">
        <v>20000</v>
      </c>
      <c r="L94" s="31" t="n">
        <f aca="false">ROUND($L$1*(E94+I94-J94-K94),0)</f>
        <v>2062098</v>
      </c>
      <c r="M94" s="31" t="n">
        <f aca="false">E94+I94-J94-K94+L94</f>
        <v>508207272.603205</v>
      </c>
      <c r="N94" s="32" t="n">
        <f aca="false">HLOOKUP(ROUND(AVERAGE(M82:M93)/10^6,0),Assumption!$B$2:$E$3,2,1)*MAX((AVERAGE(M82:M93)-250*10^6),0)</f>
        <v>438892.173063059</v>
      </c>
      <c r="O94" s="31" t="n">
        <f aca="false">M94+N94</f>
        <v>508646164.776268</v>
      </c>
      <c r="P94" s="31" t="n">
        <f aca="false">IF(A94=1,SA,MAX(0,SA-M93))</f>
        <v>594124415.433733</v>
      </c>
      <c r="S94" s="2" t="n">
        <v>0</v>
      </c>
      <c r="T94" s="2" t="n">
        <v>0</v>
      </c>
      <c r="U94" s="2" t="n">
        <v>0</v>
      </c>
      <c r="V94" s="33" t="n">
        <v>1</v>
      </c>
    </row>
    <row r="95" customFormat="false" ht="15.75" hidden="false" customHeight="true" outlineLevel="0" collapsed="false">
      <c r="A95" s="2" t="n">
        <v>93</v>
      </c>
      <c r="B95" s="2" t="n">
        <v>8</v>
      </c>
      <c r="C95" s="2" t="n">
        <f aca="false">A95-(B95-1)*12</f>
        <v>9</v>
      </c>
      <c r="D95" s="2" t="n">
        <f aca="false">'thong tin khach hang'!$B$4+B95-1</f>
        <v>9</v>
      </c>
      <c r="E95" s="31" t="n">
        <f aca="false">IF(A95=1,0,O94)</f>
        <v>508646164.776268</v>
      </c>
      <c r="F95" s="2" t="n">
        <f aca="true">TP*VLOOKUP('thong tin khach hang'!$E$10,$X$2:$Z$5,3,0)*OFFSET($S95,0,VLOOKUP('thong tin khach hang'!$E$10,$X$2:$Z$5,2,0))</f>
        <v>0</v>
      </c>
      <c r="G95" s="2" t="n">
        <f aca="true">EP*VLOOKUP('thong tin khach hang'!$E$10,$X$2:$Z$5,3,0)*OFFSET($S95,0,VLOOKUP('thong tin khach hang'!$E$10,$X$2:$Z$5,2,0))</f>
        <v>0</v>
      </c>
      <c r="H95" s="2" t="n">
        <f aca="false">F95*HLOOKUP(B95,Assumption!$A$10:$G$12,2,1)+G95*HLOOKUP(B95,Assumption!$A$10:$G$12,3,1)</f>
        <v>0</v>
      </c>
      <c r="I95" s="2" t="n">
        <f aca="false">F95+G95-H95</f>
        <v>0</v>
      </c>
      <c r="J95" s="32" t="n">
        <f aca="false">VLOOKUP(D95,Assumption!$O$3:$Q$103,IF('thong tin khach hang'!$B$3="Nam",2,3),0)/12*P95</f>
        <v>134867.312621228</v>
      </c>
      <c r="K95" s="2" t="n">
        <v>20000</v>
      </c>
      <c r="L95" s="31" t="n">
        <f aca="false">ROUND($L$1*(E95+I95-J95-K95),0)</f>
        <v>2071656</v>
      </c>
      <c r="M95" s="31" t="n">
        <f aca="false">E95+I95-J95-K95+L95</f>
        <v>510562953.463647</v>
      </c>
      <c r="N95" s="32" t="n">
        <f aca="false">HLOOKUP(ROUND(AVERAGE(M83:M94)/10^6,0),Assumption!$B$2:$E$3,2,1)*MAX((AVERAGE(M83:M94)-250*10^6),0)</f>
        <v>452882.260747332</v>
      </c>
      <c r="O95" s="31" t="n">
        <f aca="false">M95+N95</f>
        <v>511015835.724394</v>
      </c>
      <c r="P95" s="31" t="n">
        <f aca="false">IF(A95=1,SA,MAX(0,SA-M94))</f>
        <v>591792727.396795</v>
      </c>
      <c r="S95" s="2" t="n">
        <v>0</v>
      </c>
      <c r="T95" s="2" t="n">
        <v>0</v>
      </c>
      <c r="U95" s="2" t="n">
        <v>0</v>
      </c>
      <c r="V95" s="33" t="n">
        <v>1</v>
      </c>
    </row>
    <row r="96" customFormat="false" ht="15.75" hidden="false" customHeight="true" outlineLevel="0" collapsed="false">
      <c r="A96" s="2" t="n">
        <v>94</v>
      </c>
      <c r="B96" s="2" t="n">
        <v>8</v>
      </c>
      <c r="C96" s="2" t="n">
        <f aca="false">A96-(B96-1)*12</f>
        <v>10</v>
      </c>
      <c r="D96" s="2" t="n">
        <f aca="false">'thong tin khach hang'!$B$4+B96-1</f>
        <v>9</v>
      </c>
      <c r="E96" s="31" t="n">
        <f aca="false">IF(A96=1,0,O95)</f>
        <v>511015835.724394</v>
      </c>
      <c r="F96" s="2" t="n">
        <f aca="true">TP*VLOOKUP('thong tin khach hang'!$E$10,$X$2:$Z$5,3,0)*OFFSET($S96,0,VLOOKUP('thong tin khach hang'!$E$10,$X$2:$Z$5,2,0))</f>
        <v>0</v>
      </c>
      <c r="G96" s="2" t="n">
        <f aca="true">EP*VLOOKUP('thong tin khach hang'!$E$10,$X$2:$Z$5,3,0)*OFFSET($S96,0,VLOOKUP('thong tin khach hang'!$E$10,$X$2:$Z$5,2,0))</f>
        <v>0</v>
      </c>
      <c r="H96" s="2" t="n">
        <f aca="false">F96*HLOOKUP(B96,Assumption!$A$10:$G$12,2,1)+G96*HLOOKUP(B96,Assumption!$A$10:$G$12,3,1)</f>
        <v>0</v>
      </c>
      <c r="I96" s="2" t="n">
        <f aca="false">F96+G96-H96</f>
        <v>0</v>
      </c>
      <c r="J96" s="32" t="n">
        <f aca="false">VLOOKUP(D96,Assumption!$O$3:$Q$103,IF('thong tin khach hang'!$B$3="Nam",2,3),0)/12*P96</f>
        <v>134330.461909259</v>
      </c>
      <c r="K96" s="2" t="n">
        <v>20000</v>
      </c>
      <c r="L96" s="31" t="n">
        <f aca="false">ROUND($L$1*(E96+I96-J96-K96),0)</f>
        <v>2081313</v>
      </c>
      <c r="M96" s="31" t="n">
        <f aca="false">E96+I96-J96-K96+L96</f>
        <v>512942818.262485</v>
      </c>
      <c r="N96" s="32" t="n">
        <f aca="false">HLOOKUP(ROUND(AVERAGE(M84:M95)/10^6,0),Assumption!$B$2:$E$3,2,1)*MAX((AVERAGE(M84:M95)-250*10^6),0)</f>
        <v>466959.535504621</v>
      </c>
      <c r="O96" s="31" t="n">
        <f aca="false">M96+N96</f>
        <v>513409777.797989</v>
      </c>
      <c r="P96" s="31" t="n">
        <f aca="false">IF(A96=1,SA,MAX(0,SA-M95))</f>
        <v>589437046.536353</v>
      </c>
      <c r="S96" s="2" t="n">
        <v>0</v>
      </c>
      <c r="T96" s="2" t="n">
        <v>0</v>
      </c>
      <c r="U96" s="2" t="n">
        <v>1</v>
      </c>
      <c r="V96" s="33" t="n">
        <v>1</v>
      </c>
    </row>
    <row r="97" customFormat="false" ht="15.75" hidden="false" customHeight="true" outlineLevel="0" collapsed="false">
      <c r="A97" s="2" t="n">
        <v>95</v>
      </c>
      <c r="B97" s="2" t="n">
        <v>8</v>
      </c>
      <c r="C97" s="2" t="n">
        <f aca="false">A97-(B97-1)*12</f>
        <v>11</v>
      </c>
      <c r="D97" s="2" t="n">
        <f aca="false">'thong tin khach hang'!$B$4+B97-1</f>
        <v>9</v>
      </c>
      <c r="E97" s="31" t="n">
        <f aca="false">IF(A97=1,0,O96)</f>
        <v>513409777.797989</v>
      </c>
      <c r="F97" s="2" t="n">
        <f aca="true">TP*VLOOKUP('thong tin khach hang'!$E$10,$X$2:$Z$5,3,0)*OFFSET($S97,0,VLOOKUP('thong tin khach hang'!$E$10,$X$2:$Z$5,2,0))</f>
        <v>0</v>
      </c>
      <c r="G97" s="2" t="n">
        <f aca="true">EP*VLOOKUP('thong tin khach hang'!$E$10,$X$2:$Z$5,3,0)*OFFSET($S97,0,VLOOKUP('thong tin khach hang'!$E$10,$X$2:$Z$5,2,0))</f>
        <v>0</v>
      </c>
      <c r="H97" s="2" t="n">
        <f aca="false">F97*HLOOKUP(B97,Assumption!$A$10:$G$12,2,1)+G97*HLOOKUP(B97,Assumption!$A$10:$G$12,3,1)</f>
        <v>0</v>
      </c>
      <c r="I97" s="2" t="n">
        <f aca="false">F97+G97-H97</f>
        <v>0</v>
      </c>
      <c r="J97" s="32" t="n">
        <f aca="false">VLOOKUP(D97,Assumption!$O$3:$Q$103,IF('thong tin khach hang'!$B$3="Nam",2,3),0)/12*P97</f>
        <v>133788.099769675</v>
      </c>
      <c r="K97" s="2" t="n">
        <v>20000</v>
      </c>
      <c r="L97" s="31" t="n">
        <f aca="false">ROUND($L$1*(E97+I97-J97-K97),0)</f>
        <v>2091068</v>
      </c>
      <c r="M97" s="31" t="n">
        <f aca="false">E97+I97-J97-K97+L97</f>
        <v>515347057.69822</v>
      </c>
      <c r="N97" s="32" t="n">
        <f aca="false">HLOOKUP(ROUND(AVERAGE(M85:M96)/10^6,0),Assumption!$B$2:$E$3,2,1)*MAX((AVERAGE(M85:M96)-250*10^6),0)</f>
        <v>481124.540715793</v>
      </c>
      <c r="O97" s="31" t="n">
        <f aca="false">M97+N97</f>
        <v>515828182.238936</v>
      </c>
      <c r="P97" s="31" t="n">
        <f aca="false">IF(A97=1,SA,MAX(0,SA-M96))</f>
        <v>587057181.737515</v>
      </c>
      <c r="S97" s="2" t="n">
        <v>0</v>
      </c>
      <c r="T97" s="2" t="n">
        <v>0</v>
      </c>
      <c r="U97" s="2" t="n">
        <v>0</v>
      </c>
      <c r="V97" s="33" t="n">
        <v>1</v>
      </c>
    </row>
    <row r="98" customFormat="false" ht="15.75" hidden="false" customHeight="true" outlineLevel="0" collapsed="false">
      <c r="A98" s="2" t="n">
        <v>96</v>
      </c>
      <c r="B98" s="2" t="n">
        <v>8</v>
      </c>
      <c r="C98" s="2" t="n">
        <f aca="false">A98-(B98-1)*12</f>
        <v>12</v>
      </c>
      <c r="D98" s="2" t="n">
        <f aca="false">'thong tin khach hang'!$B$4+B98-1</f>
        <v>9</v>
      </c>
      <c r="E98" s="31" t="n">
        <f aca="false">IF(A98=1,0,O97)</f>
        <v>515828182.238936</v>
      </c>
      <c r="F98" s="2" t="n">
        <f aca="true">TP*VLOOKUP('thong tin khach hang'!$E$10,$X$2:$Z$5,3,0)*OFFSET($S98,0,VLOOKUP('thong tin khach hang'!$E$10,$X$2:$Z$5,2,0))</f>
        <v>0</v>
      </c>
      <c r="G98" s="2" t="n">
        <f aca="true">EP*VLOOKUP('thong tin khach hang'!$E$10,$X$2:$Z$5,3,0)*OFFSET($S98,0,VLOOKUP('thong tin khach hang'!$E$10,$X$2:$Z$5,2,0))</f>
        <v>0</v>
      </c>
      <c r="H98" s="2" t="n">
        <f aca="false">F98*HLOOKUP(B98,Assumption!$A$10:$G$12,2,1)+G98*HLOOKUP(B98,Assumption!$A$10:$G$12,3,1)</f>
        <v>0</v>
      </c>
      <c r="I98" s="2" t="n">
        <f aca="false">F98+G98-H98</f>
        <v>0</v>
      </c>
      <c r="J98" s="32" t="n">
        <f aca="false">VLOOKUP(D98,Assumption!$O$3:$Q$103,IF('thong tin khach hang'!$B$3="Nam",2,3),0)/12*P98</f>
        <v>133240.182743013</v>
      </c>
      <c r="K98" s="2" t="n">
        <v>20000</v>
      </c>
      <c r="L98" s="31" t="n">
        <f aca="false">ROUND($L$1*(E98+I98-J98-K98),0)</f>
        <v>2100924</v>
      </c>
      <c r="M98" s="31" t="n">
        <f aca="false">E98+I98-J98-K98+L98</f>
        <v>517775866.056193</v>
      </c>
      <c r="N98" s="32" t="n">
        <f aca="false">HLOOKUP(ROUND(AVERAGE(M86:M97)/10^6,0),Assumption!$B$2:$E$3,2,1)*MAX((AVERAGE(M86:M97)-250*10^6),0)</f>
        <v>495377.823096105</v>
      </c>
      <c r="O98" s="31" t="n">
        <f aca="false">M98+N98</f>
        <v>518271243.879289</v>
      </c>
      <c r="P98" s="31" t="n">
        <f aca="false">IF(A98=1,SA,MAX(0,SA-M97))</f>
        <v>584652942.30178</v>
      </c>
      <c r="S98" s="2" t="n">
        <v>0</v>
      </c>
      <c r="T98" s="2" t="n">
        <v>0</v>
      </c>
      <c r="U98" s="2" t="n">
        <v>0</v>
      </c>
      <c r="V98" s="33" t="n">
        <v>1</v>
      </c>
    </row>
    <row r="99" customFormat="false" ht="15.75" hidden="false" customHeight="true" outlineLevel="0" collapsed="false">
      <c r="A99" s="2" t="n">
        <v>97</v>
      </c>
      <c r="B99" s="2" t="n">
        <v>9</v>
      </c>
      <c r="C99" s="2" t="n">
        <f aca="false">A99-(B99-1)*12</f>
        <v>1</v>
      </c>
      <c r="D99" s="2" t="n">
        <f aca="false">'thong tin khach hang'!$B$4+B99-1</f>
        <v>10</v>
      </c>
      <c r="E99" s="31" t="n">
        <f aca="false">IF(A99=1,0,O98)</f>
        <v>518271243.879289</v>
      </c>
      <c r="F99" s="2" t="n">
        <f aca="true">TP*VLOOKUP('thong tin khach hang'!$E$10,$X$2:$Z$5,3,0)*OFFSET($S99,0,VLOOKUP('thong tin khach hang'!$E$10,$X$2:$Z$5,2,0))</f>
        <v>30000000</v>
      </c>
      <c r="G99" s="2" t="n">
        <f aca="true">EP*VLOOKUP('thong tin khach hang'!$E$10,$X$2:$Z$5,3,0)*OFFSET($S99,0,VLOOKUP('thong tin khach hang'!$E$10,$X$2:$Z$5,2,0))</f>
        <v>30000000</v>
      </c>
      <c r="H99" s="2" t="n">
        <f aca="false">F99*HLOOKUP(B99,Assumption!$A$10:$G$12,2,1)+G99*HLOOKUP(B99,Assumption!$A$10:$G$12,3,1)</f>
        <v>1500000</v>
      </c>
      <c r="I99" s="2" t="n">
        <f aca="false">F99+G99-H99</f>
        <v>58500000</v>
      </c>
      <c r="J99" s="32" t="n">
        <f aca="false">VLOOKUP(D99,Assumption!$O$3:$Q$103,IF('thong tin khach hang'!$B$3="Nam",2,3),0)/12*P99</f>
        <v>132686.666552382</v>
      </c>
      <c r="K99" s="2" t="n">
        <v>20000</v>
      </c>
      <c r="L99" s="31" t="n">
        <f aca="false">ROUND($L$1*(E99+I99-J99-K99),0)</f>
        <v>2349215</v>
      </c>
      <c r="M99" s="31" t="n">
        <f aca="false">E99+I99-J99-K99+L99</f>
        <v>578967772.212736</v>
      </c>
      <c r="N99" s="32" t="n">
        <f aca="false">HLOOKUP(ROUND(AVERAGE(M87:M98)/10^6,0),Assumption!$B$2:$E$3,2,1)*MAX((AVERAGE(M87:M98)-250*10^6),0)</f>
        <v>1019439.86573837</v>
      </c>
      <c r="O99" s="31" t="n">
        <f aca="false">M99+N99</f>
        <v>579987212.078475</v>
      </c>
      <c r="P99" s="31" t="n">
        <f aca="false">IF(A99=1,SA,MAX(0,SA-M98))</f>
        <v>582224133.943808</v>
      </c>
      <c r="S99" s="2" t="n">
        <v>1</v>
      </c>
      <c r="T99" s="2" t="n">
        <v>1</v>
      </c>
      <c r="U99" s="2" t="n">
        <v>1</v>
      </c>
      <c r="V99" s="33" t="n">
        <v>1</v>
      </c>
    </row>
    <row r="100" customFormat="false" ht="15.75" hidden="false" customHeight="true" outlineLevel="0" collapsed="false">
      <c r="A100" s="2" t="n">
        <v>98</v>
      </c>
      <c r="B100" s="2" t="n">
        <v>9</v>
      </c>
      <c r="C100" s="2" t="n">
        <f aca="false">A100-(B100-1)*12</f>
        <v>2</v>
      </c>
      <c r="D100" s="2" t="n">
        <f aca="false">'thong tin khach hang'!$B$4+B100-1</f>
        <v>10</v>
      </c>
      <c r="E100" s="31" t="n">
        <f aca="false">IF(A100=1,0,O99)</f>
        <v>579987212.078475</v>
      </c>
      <c r="F100" s="2" t="n">
        <f aca="true">TP*VLOOKUP('thong tin khach hang'!$E$10,$X$2:$Z$5,3,0)*OFFSET($S100,0,VLOOKUP('thong tin khach hang'!$E$10,$X$2:$Z$5,2,0))</f>
        <v>0</v>
      </c>
      <c r="G100" s="2" t="n">
        <f aca="true">EP*VLOOKUP('thong tin khach hang'!$E$10,$X$2:$Z$5,3,0)*OFFSET($S100,0,VLOOKUP('thong tin khach hang'!$E$10,$X$2:$Z$5,2,0))</f>
        <v>0</v>
      </c>
      <c r="H100" s="2" t="n">
        <f aca="false">F100*HLOOKUP(B100,Assumption!$A$10:$G$12,2,1)+G100*HLOOKUP(B100,Assumption!$A$10:$G$12,3,1)</f>
        <v>0</v>
      </c>
      <c r="I100" s="2" t="n">
        <f aca="false">F100+G100-H100</f>
        <v>0</v>
      </c>
      <c r="J100" s="32" t="n">
        <f aca="false">VLOOKUP(D100,Assumption!$O$3:$Q$103,IF('thong tin khach hang'!$B$3="Nam",2,3),0)/12*P100</f>
        <v>118741.26378644</v>
      </c>
      <c r="K100" s="2" t="n">
        <v>20000</v>
      </c>
      <c r="L100" s="31" t="n">
        <f aca="false">ROUND($L$1*(E100+I100-J100-K100),0)</f>
        <v>2362374</v>
      </c>
      <c r="M100" s="31" t="n">
        <f aca="false">E100+I100-J100-K100+L100</f>
        <v>582210844.814688</v>
      </c>
      <c r="N100" s="32" t="n">
        <f aca="false">HLOOKUP(ROUND(AVERAGE(M88:M99)/10^6,0),Assumption!$B$2:$E$3,2,1)*MAX((AVERAGE(M88:M99)-250*10^6),0)</f>
        <v>1048302.84688212</v>
      </c>
      <c r="O100" s="31" t="n">
        <f aca="false">M100+N100</f>
        <v>583259147.66157</v>
      </c>
      <c r="P100" s="31" t="n">
        <f aca="false">IF(A100=1,SA,MAX(0,SA-M99))</f>
        <v>521032227.787264</v>
      </c>
      <c r="S100" s="2" t="n">
        <v>0</v>
      </c>
      <c r="T100" s="2" t="n">
        <v>0</v>
      </c>
      <c r="U100" s="2" t="n">
        <v>0</v>
      </c>
      <c r="V100" s="33" t="n">
        <v>1</v>
      </c>
    </row>
    <row r="101" customFormat="false" ht="15.75" hidden="false" customHeight="true" outlineLevel="0" collapsed="false">
      <c r="A101" s="2" t="n">
        <v>99</v>
      </c>
      <c r="B101" s="2" t="n">
        <v>9</v>
      </c>
      <c r="C101" s="2" t="n">
        <f aca="false">A101-(B101-1)*12</f>
        <v>3</v>
      </c>
      <c r="D101" s="2" t="n">
        <f aca="false">'thong tin khach hang'!$B$4+B101-1</f>
        <v>10</v>
      </c>
      <c r="E101" s="31" t="n">
        <f aca="false">IF(A101=1,0,O100)</f>
        <v>583259147.66157</v>
      </c>
      <c r="F101" s="2" t="n">
        <f aca="true">TP*VLOOKUP('thong tin khach hang'!$E$10,$X$2:$Z$5,3,0)*OFFSET($S101,0,VLOOKUP('thong tin khach hang'!$E$10,$X$2:$Z$5,2,0))</f>
        <v>0</v>
      </c>
      <c r="G101" s="2" t="n">
        <f aca="true">EP*VLOOKUP('thong tin khach hang'!$E$10,$X$2:$Z$5,3,0)*OFFSET($S101,0,VLOOKUP('thong tin khach hang'!$E$10,$X$2:$Z$5,2,0))</f>
        <v>0</v>
      </c>
      <c r="H101" s="2" t="n">
        <f aca="false">F101*HLOOKUP(B101,Assumption!$A$10:$G$12,2,1)+G101*HLOOKUP(B101,Assumption!$A$10:$G$12,3,1)</f>
        <v>0</v>
      </c>
      <c r="I101" s="2" t="n">
        <f aca="false">F101+G101-H101</f>
        <v>0</v>
      </c>
      <c r="J101" s="32" t="n">
        <f aca="false">VLOOKUP(D101,Assumption!$O$3:$Q$103,IF('thong tin khach hang'!$B$3="Nam",2,3),0)/12*P101</f>
        <v>118002.179870379</v>
      </c>
      <c r="K101" s="2" t="n">
        <v>20000</v>
      </c>
      <c r="L101" s="31" t="n">
        <f aca="false">ROUND($L$1*(E101+I101-J101-K101),0)</f>
        <v>2375708</v>
      </c>
      <c r="M101" s="31" t="n">
        <f aca="false">E101+I101-J101-K101+L101</f>
        <v>585496853.4817</v>
      </c>
      <c r="N101" s="32" t="n">
        <f aca="false">HLOOKUP(ROUND(AVERAGE(M89:M100)/10^6,0),Assumption!$B$2:$E$3,2,1)*MAX((AVERAGE(M89:M100)-250*10^6),0)</f>
        <v>1077516.30245927</v>
      </c>
      <c r="O101" s="31" t="n">
        <f aca="false">M101+N101</f>
        <v>586574369.784159</v>
      </c>
      <c r="P101" s="31" t="n">
        <f aca="false">IF(A101=1,SA,MAX(0,SA-M100))</f>
        <v>517789155.185312</v>
      </c>
      <c r="S101" s="2" t="n">
        <v>0</v>
      </c>
      <c r="T101" s="2" t="n">
        <v>0</v>
      </c>
      <c r="U101" s="2" t="n">
        <v>0</v>
      </c>
      <c r="V101" s="33" t="n">
        <v>1</v>
      </c>
    </row>
    <row r="102" customFormat="false" ht="15.75" hidden="false" customHeight="true" outlineLevel="0" collapsed="false">
      <c r="A102" s="2" t="n">
        <v>100</v>
      </c>
      <c r="B102" s="2" t="n">
        <v>9</v>
      </c>
      <c r="C102" s="2" t="n">
        <f aca="false">A102-(B102-1)*12</f>
        <v>4</v>
      </c>
      <c r="D102" s="2" t="n">
        <f aca="false">'thong tin khach hang'!$B$4+B102-1</f>
        <v>10</v>
      </c>
      <c r="E102" s="31" t="n">
        <f aca="false">IF(A102=1,0,O101)</f>
        <v>586574369.784159</v>
      </c>
      <c r="F102" s="2" t="n">
        <f aca="true">TP*VLOOKUP('thong tin khach hang'!$E$10,$X$2:$Z$5,3,0)*OFFSET($S102,0,VLOOKUP('thong tin khach hang'!$E$10,$X$2:$Z$5,2,0))</f>
        <v>0</v>
      </c>
      <c r="G102" s="2" t="n">
        <f aca="true">EP*VLOOKUP('thong tin khach hang'!$E$10,$X$2:$Z$5,3,0)*OFFSET($S102,0,VLOOKUP('thong tin khach hang'!$E$10,$X$2:$Z$5,2,0))</f>
        <v>0</v>
      </c>
      <c r="H102" s="2" t="n">
        <f aca="false">F102*HLOOKUP(B102,Assumption!$A$10:$G$12,2,1)+G102*HLOOKUP(B102,Assumption!$A$10:$G$12,3,1)</f>
        <v>0</v>
      </c>
      <c r="I102" s="2" t="n">
        <f aca="false">F102+G102-H102</f>
        <v>0</v>
      </c>
      <c r="J102" s="32" t="n">
        <f aca="false">VLOOKUP(D102,Assumption!$O$3:$Q$103,IF('thong tin khach hang'!$B$3="Nam",2,3),0)/12*P102</f>
        <v>117253.310988331</v>
      </c>
      <c r="K102" s="2" t="n">
        <v>20000</v>
      </c>
      <c r="L102" s="31" t="n">
        <f aca="false">ROUND($L$1*(E102+I102-J102-K102),0)</f>
        <v>2389217</v>
      </c>
      <c r="M102" s="31" t="n">
        <f aca="false">E102+I102-J102-K102+L102</f>
        <v>588826333.473171</v>
      </c>
      <c r="N102" s="32" t="n">
        <f aca="false">HLOOKUP(ROUND(AVERAGE(M90:M101)/10^6,0),Assumption!$B$2:$E$3,2,1)*MAX((AVERAGE(M90:M101)-250*10^6),0)</f>
        <v>1107086.91809794</v>
      </c>
      <c r="O102" s="31" t="n">
        <f aca="false">M102+N102</f>
        <v>589933420.391269</v>
      </c>
      <c r="P102" s="31" t="n">
        <f aca="false">IF(A102=1,SA,MAX(0,SA-M101))</f>
        <v>514503146.5183</v>
      </c>
      <c r="S102" s="2" t="n">
        <v>0</v>
      </c>
      <c r="T102" s="2" t="n">
        <v>0</v>
      </c>
      <c r="U102" s="2" t="n">
        <v>1</v>
      </c>
      <c r="V102" s="33" t="n">
        <v>1</v>
      </c>
    </row>
    <row r="103" customFormat="false" ht="15.75" hidden="false" customHeight="true" outlineLevel="0" collapsed="false">
      <c r="A103" s="2" t="n">
        <v>101</v>
      </c>
      <c r="B103" s="2" t="n">
        <v>9</v>
      </c>
      <c r="C103" s="2" t="n">
        <f aca="false">A103-(B103-1)*12</f>
        <v>5</v>
      </c>
      <c r="D103" s="2" t="n">
        <f aca="false">'thong tin khach hang'!$B$4+B103-1</f>
        <v>10</v>
      </c>
      <c r="E103" s="31" t="n">
        <f aca="false">IF(A103=1,0,O102)</f>
        <v>589933420.391269</v>
      </c>
      <c r="F103" s="2" t="n">
        <f aca="true">TP*VLOOKUP('thong tin khach hang'!$E$10,$X$2:$Z$5,3,0)*OFFSET($S103,0,VLOOKUP('thong tin khach hang'!$E$10,$X$2:$Z$5,2,0))</f>
        <v>0</v>
      </c>
      <c r="G103" s="2" t="n">
        <f aca="true">EP*VLOOKUP('thong tin khach hang'!$E$10,$X$2:$Z$5,3,0)*OFFSET($S103,0,VLOOKUP('thong tin khach hang'!$E$10,$X$2:$Z$5,2,0))</f>
        <v>0</v>
      </c>
      <c r="H103" s="2" t="n">
        <f aca="false">F103*HLOOKUP(B103,Assumption!$A$10:$G$12,2,1)+G103*HLOOKUP(B103,Assumption!$A$10:$G$12,3,1)</f>
        <v>0</v>
      </c>
      <c r="I103" s="2" t="n">
        <f aca="false">F103+G103-H103</f>
        <v>0</v>
      </c>
      <c r="J103" s="32" t="n">
        <f aca="false">VLOOKUP(D103,Assumption!$O$3:$Q$103,IF('thong tin khach hang'!$B$3="Nam",2,3),0)/12*P103</f>
        <v>116494.535156713</v>
      </c>
      <c r="K103" s="2" t="n">
        <v>20000</v>
      </c>
      <c r="L103" s="31" t="n">
        <f aca="false">ROUND($L$1*(E103+I103-J103-K103),0)</f>
        <v>2402906</v>
      </c>
      <c r="M103" s="31" t="n">
        <f aca="false">E103+I103-J103-K103+L103</f>
        <v>592199831.856112</v>
      </c>
      <c r="N103" s="32" t="n">
        <f aca="false">HLOOKUP(ROUND(AVERAGE(M91:M102)/10^6,0),Assumption!$B$2:$E$3,2,1)*MAX((AVERAGE(M91:M102)-250*10^6),0)</f>
        <v>1137021.49694912</v>
      </c>
      <c r="O103" s="31" t="n">
        <f aca="false">M103+N103</f>
        <v>593336853.353061</v>
      </c>
      <c r="P103" s="31" t="n">
        <f aca="false">IF(A103=1,SA,MAX(0,SA-M102))</f>
        <v>511173666.526829</v>
      </c>
      <c r="S103" s="2" t="n">
        <v>0</v>
      </c>
      <c r="T103" s="2" t="n">
        <v>0</v>
      </c>
      <c r="U103" s="2" t="n">
        <v>0</v>
      </c>
      <c r="V103" s="33" t="n">
        <v>1</v>
      </c>
    </row>
    <row r="104" customFormat="false" ht="15.75" hidden="false" customHeight="true" outlineLevel="0" collapsed="false">
      <c r="A104" s="2" t="n">
        <v>102</v>
      </c>
      <c r="B104" s="2" t="n">
        <v>9</v>
      </c>
      <c r="C104" s="2" t="n">
        <f aca="false">A104-(B104-1)*12</f>
        <v>6</v>
      </c>
      <c r="D104" s="2" t="n">
        <f aca="false">'thong tin khach hang'!$B$4+B104-1</f>
        <v>10</v>
      </c>
      <c r="E104" s="31" t="n">
        <f aca="false">IF(A104=1,0,O103)</f>
        <v>593336853.353061</v>
      </c>
      <c r="F104" s="2" t="n">
        <f aca="true">TP*VLOOKUP('thong tin khach hang'!$E$10,$X$2:$Z$5,3,0)*OFFSET($S104,0,VLOOKUP('thong tin khach hang'!$E$10,$X$2:$Z$5,2,0))</f>
        <v>0</v>
      </c>
      <c r="G104" s="2" t="n">
        <f aca="true">EP*VLOOKUP('thong tin khach hang'!$E$10,$X$2:$Z$5,3,0)*OFFSET($S104,0,VLOOKUP('thong tin khach hang'!$E$10,$X$2:$Z$5,2,0))</f>
        <v>0</v>
      </c>
      <c r="H104" s="2" t="n">
        <f aca="false">F104*HLOOKUP(B104,Assumption!$A$10:$G$12,2,1)+G104*HLOOKUP(B104,Assumption!$A$10:$G$12,3,1)</f>
        <v>0</v>
      </c>
      <c r="I104" s="2" t="n">
        <f aca="false">F104+G104-H104</f>
        <v>0</v>
      </c>
      <c r="J104" s="32" t="n">
        <f aca="false">VLOOKUP(D104,Assumption!$O$3:$Q$103,IF('thong tin khach hang'!$B$3="Nam",2,3),0)/12*P104</f>
        <v>115725.727701034</v>
      </c>
      <c r="K104" s="2" t="n">
        <v>20000</v>
      </c>
      <c r="L104" s="31" t="n">
        <f aca="false">ROUND($L$1*(E104+I104-J104-K104),0)</f>
        <v>2416775</v>
      </c>
      <c r="M104" s="31" t="n">
        <f aca="false">E104+I104-J104-K104+L104</f>
        <v>595617902.62536</v>
      </c>
      <c r="N104" s="32" t="n">
        <f aca="false">HLOOKUP(ROUND(AVERAGE(M92:M103)/10^6,0),Assumption!$B$2:$E$3,2,1)*MAX((AVERAGE(M92:M103)-250*10^6),0)</f>
        <v>1167326.96310197</v>
      </c>
      <c r="O104" s="31" t="n">
        <f aca="false">M104+N104</f>
        <v>596785229.588462</v>
      </c>
      <c r="P104" s="31" t="n">
        <f aca="false">IF(A104=1,SA,MAX(0,SA-M103))</f>
        <v>507800168.143888</v>
      </c>
      <c r="S104" s="2" t="n">
        <v>0</v>
      </c>
      <c r="T104" s="2" t="n">
        <v>0</v>
      </c>
      <c r="U104" s="2" t="n">
        <v>0</v>
      </c>
      <c r="V104" s="33" t="n">
        <v>1</v>
      </c>
    </row>
    <row r="105" customFormat="false" ht="15.75" hidden="false" customHeight="true" outlineLevel="0" collapsed="false">
      <c r="A105" s="2" t="n">
        <v>103</v>
      </c>
      <c r="B105" s="2" t="n">
        <v>9</v>
      </c>
      <c r="C105" s="2" t="n">
        <f aca="false">A105-(B105-1)*12</f>
        <v>7</v>
      </c>
      <c r="D105" s="2" t="n">
        <f aca="false">'thong tin khach hang'!$B$4+B105-1</f>
        <v>10</v>
      </c>
      <c r="E105" s="31" t="n">
        <f aca="false">IF(A105=1,0,O104)</f>
        <v>596785229.588462</v>
      </c>
      <c r="F105" s="2" t="n">
        <f aca="true">TP*VLOOKUP('thong tin khach hang'!$E$10,$X$2:$Z$5,3,0)*OFFSET($S105,0,VLOOKUP('thong tin khach hang'!$E$10,$X$2:$Z$5,2,0))</f>
        <v>0</v>
      </c>
      <c r="G105" s="2" t="n">
        <f aca="true">EP*VLOOKUP('thong tin khach hang'!$E$10,$X$2:$Z$5,3,0)*OFFSET($S105,0,VLOOKUP('thong tin khach hang'!$E$10,$X$2:$Z$5,2,0))</f>
        <v>0</v>
      </c>
      <c r="H105" s="2" t="n">
        <f aca="false">F105*HLOOKUP(B105,Assumption!$A$10:$G$12,2,1)+G105*HLOOKUP(B105,Assumption!$A$10:$G$12,3,1)</f>
        <v>0</v>
      </c>
      <c r="I105" s="2" t="n">
        <f aca="false">F105+G105-H105</f>
        <v>0</v>
      </c>
      <c r="J105" s="32" t="n">
        <f aca="false">VLOOKUP(D105,Assumption!$O$3:$Q$103,IF('thong tin khach hang'!$B$3="Nam",2,3),0)/12*P105</f>
        <v>114946.762367977</v>
      </c>
      <c r="K105" s="2" t="n">
        <v>20000</v>
      </c>
      <c r="L105" s="31" t="n">
        <f aca="false">ROUND($L$1*(E105+I105-J105-K105),0)</f>
        <v>2430827</v>
      </c>
      <c r="M105" s="31" t="n">
        <f aca="false">E105+I105-J105-K105+L105</f>
        <v>599081109.826094</v>
      </c>
      <c r="N105" s="32" t="n">
        <f aca="false">HLOOKUP(ROUND(AVERAGE(M93:M104)/10^6,0),Assumption!$B$2:$E$3,2,1)*MAX((AVERAGE(M93:M104)-250*10^6),0)</f>
        <v>1198010.36370459</v>
      </c>
      <c r="O105" s="31" t="n">
        <f aca="false">M105+N105</f>
        <v>600279120.189799</v>
      </c>
      <c r="P105" s="31" t="n">
        <f aca="false">IF(A105=1,SA,MAX(0,SA-M104))</f>
        <v>504382097.37464</v>
      </c>
      <c r="S105" s="2" t="n">
        <v>0</v>
      </c>
      <c r="T105" s="2" t="n">
        <v>1</v>
      </c>
      <c r="U105" s="2" t="n">
        <v>1</v>
      </c>
      <c r="V105" s="33" t="n">
        <v>1</v>
      </c>
    </row>
    <row r="106" customFormat="false" ht="15.75" hidden="false" customHeight="true" outlineLevel="0" collapsed="false">
      <c r="A106" s="2" t="n">
        <v>104</v>
      </c>
      <c r="B106" s="2" t="n">
        <v>9</v>
      </c>
      <c r="C106" s="2" t="n">
        <f aca="false">A106-(B106-1)*12</f>
        <v>8</v>
      </c>
      <c r="D106" s="2" t="n">
        <f aca="false">'thong tin khach hang'!$B$4+B106-1</f>
        <v>10</v>
      </c>
      <c r="E106" s="31" t="n">
        <f aca="false">IF(A106=1,0,O105)</f>
        <v>600279120.189799</v>
      </c>
      <c r="F106" s="2" t="n">
        <f aca="true">TP*VLOOKUP('thong tin khach hang'!$E$10,$X$2:$Z$5,3,0)*OFFSET($S106,0,VLOOKUP('thong tin khach hang'!$E$10,$X$2:$Z$5,2,0))</f>
        <v>0</v>
      </c>
      <c r="G106" s="2" t="n">
        <f aca="true">EP*VLOOKUP('thong tin khach hang'!$E$10,$X$2:$Z$5,3,0)*OFFSET($S106,0,VLOOKUP('thong tin khach hang'!$E$10,$X$2:$Z$5,2,0))</f>
        <v>0</v>
      </c>
      <c r="H106" s="2" t="n">
        <f aca="false">F106*HLOOKUP(B106,Assumption!$A$10:$G$12,2,1)+G106*HLOOKUP(B106,Assumption!$A$10:$G$12,3,1)</f>
        <v>0</v>
      </c>
      <c r="I106" s="2" t="n">
        <f aca="false">F106+G106-H106</f>
        <v>0</v>
      </c>
      <c r="J106" s="32" t="n">
        <f aca="false">VLOOKUP(D106,Assumption!$O$3:$Q$103,IF('thong tin khach hang'!$B$3="Nam",2,3),0)/12*P106</f>
        <v>114157.510613789</v>
      </c>
      <c r="K106" s="2" t="n">
        <v>20000</v>
      </c>
      <c r="L106" s="31" t="n">
        <f aca="false">ROUND($L$1*(E106+I106-J106-K106),0)</f>
        <v>2445065</v>
      </c>
      <c r="M106" s="31" t="n">
        <f aca="false">E106+I106-J106-K106+L106</f>
        <v>602590027.679185</v>
      </c>
      <c r="N106" s="32" t="n">
        <f aca="false">HLOOKUP(ROUND(AVERAGE(M94:M105)/10^6,0),Assumption!$B$2:$E$3,2,1)*MAX((AVERAGE(M94:M105)-250*10^6),0)</f>
        <v>1229078.87212454</v>
      </c>
      <c r="O106" s="31" t="n">
        <f aca="false">M106+N106</f>
        <v>603819106.55131</v>
      </c>
      <c r="P106" s="31" t="n">
        <f aca="false">IF(A106=1,SA,MAX(0,SA-M105))</f>
        <v>500918890.173906</v>
      </c>
      <c r="S106" s="2" t="n">
        <v>0</v>
      </c>
      <c r="T106" s="2" t="n">
        <v>0</v>
      </c>
      <c r="U106" s="2" t="n">
        <v>0</v>
      </c>
      <c r="V106" s="33" t="n">
        <v>1</v>
      </c>
    </row>
    <row r="107" customFormat="false" ht="15.75" hidden="false" customHeight="true" outlineLevel="0" collapsed="false">
      <c r="A107" s="2" t="n">
        <v>105</v>
      </c>
      <c r="B107" s="2" t="n">
        <v>9</v>
      </c>
      <c r="C107" s="2" t="n">
        <f aca="false">A107-(B107-1)*12</f>
        <v>9</v>
      </c>
      <c r="D107" s="2" t="n">
        <f aca="false">'thong tin khach hang'!$B$4+B107-1</f>
        <v>10</v>
      </c>
      <c r="E107" s="31" t="n">
        <f aca="false">IF(A107=1,0,O106)</f>
        <v>603819106.55131</v>
      </c>
      <c r="F107" s="2" t="n">
        <f aca="true">TP*VLOOKUP('thong tin khach hang'!$E$10,$X$2:$Z$5,3,0)*OFFSET($S107,0,VLOOKUP('thong tin khach hang'!$E$10,$X$2:$Z$5,2,0))</f>
        <v>0</v>
      </c>
      <c r="G107" s="2" t="n">
        <f aca="true">EP*VLOOKUP('thong tin khach hang'!$E$10,$X$2:$Z$5,3,0)*OFFSET($S107,0,VLOOKUP('thong tin khach hang'!$E$10,$X$2:$Z$5,2,0))</f>
        <v>0</v>
      </c>
      <c r="H107" s="2" t="n">
        <f aca="false">F107*HLOOKUP(B107,Assumption!$A$10:$G$12,2,1)+G107*HLOOKUP(B107,Assumption!$A$10:$G$12,3,1)</f>
        <v>0</v>
      </c>
      <c r="I107" s="2" t="n">
        <f aca="false">F107+G107-H107</f>
        <v>0</v>
      </c>
      <c r="J107" s="32" t="n">
        <f aca="false">VLOOKUP(D107,Assumption!$O$3:$Q$103,IF('thong tin khach hang'!$B$3="Nam",2,3),0)/12*P107</f>
        <v>113357.841575718</v>
      </c>
      <c r="K107" s="2" t="n">
        <v>20000</v>
      </c>
      <c r="L107" s="31" t="n">
        <f aca="false">ROUND($L$1*(E107+I107-J107-K107),0)</f>
        <v>2459490</v>
      </c>
      <c r="M107" s="31" t="n">
        <f aca="false">E107+I107-J107-K107+L107</f>
        <v>606145238.709734</v>
      </c>
      <c r="N107" s="32" t="n">
        <f aca="false">HLOOKUP(ROUND(AVERAGE(M95:M106)/10^6,0),Assumption!$B$2:$E$3,2,1)*MAX((AVERAGE(M95:M106)-250*10^6),0)</f>
        <v>1260539.7904832</v>
      </c>
      <c r="O107" s="31" t="n">
        <f aca="false">M107+N107</f>
        <v>607405778.500217</v>
      </c>
      <c r="P107" s="31" t="n">
        <f aca="false">IF(A107=1,SA,MAX(0,SA-M106))</f>
        <v>497409972.320815</v>
      </c>
      <c r="S107" s="2" t="n">
        <v>0</v>
      </c>
      <c r="T107" s="2" t="n">
        <v>0</v>
      </c>
      <c r="U107" s="2" t="n">
        <v>0</v>
      </c>
      <c r="V107" s="33" t="n">
        <v>1</v>
      </c>
    </row>
    <row r="108" customFormat="false" ht="15.75" hidden="false" customHeight="true" outlineLevel="0" collapsed="false">
      <c r="A108" s="2" t="n">
        <v>106</v>
      </c>
      <c r="B108" s="2" t="n">
        <v>9</v>
      </c>
      <c r="C108" s="2" t="n">
        <f aca="false">A108-(B108-1)*12</f>
        <v>10</v>
      </c>
      <c r="D108" s="2" t="n">
        <f aca="false">'thong tin khach hang'!$B$4+B108-1</f>
        <v>10</v>
      </c>
      <c r="E108" s="31" t="n">
        <f aca="false">IF(A108=1,0,O107)</f>
        <v>607405778.500217</v>
      </c>
      <c r="F108" s="2" t="n">
        <f aca="true">TP*VLOOKUP('thong tin khach hang'!$E$10,$X$2:$Z$5,3,0)*OFFSET($S108,0,VLOOKUP('thong tin khach hang'!$E$10,$X$2:$Z$5,2,0))</f>
        <v>0</v>
      </c>
      <c r="G108" s="2" t="n">
        <f aca="true">EP*VLOOKUP('thong tin khach hang'!$E$10,$X$2:$Z$5,3,0)*OFFSET($S108,0,VLOOKUP('thong tin khach hang'!$E$10,$X$2:$Z$5,2,0))</f>
        <v>0</v>
      </c>
      <c r="H108" s="2" t="n">
        <f aca="false">F108*HLOOKUP(B108,Assumption!$A$10:$G$12,2,1)+G108*HLOOKUP(B108,Assumption!$A$10:$G$12,3,1)</f>
        <v>0</v>
      </c>
      <c r="I108" s="2" t="n">
        <f aca="false">F108+G108-H108</f>
        <v>0</v>
      </c>
      <c r="J108" s="32" t="n">
        <f aca="false">VLOOKUP(D108,Assumption!$O$3:$Q$103,IF('thong tin khach hang'!$B$3="Nam",2,3),0)/12*P108</f>
        <v>112547.622498507</v>
      </c>
      <c r="K108" s="2" t="n">
        <v>20000</v>
      </c>
      <c r="L108" s="31" t="n">
        <f aca="false">ROUND($L$1*(E108+I108-J108-K108),0)</f>
        <v>2474106</v>
      </c>
      <c r="M108" s="31" t="n">
        <f aca="false">E108+I108-J108-K108+L108</f>
        <v>609747336.877719</v>
      </c>
      <c r="N108" s="32" t="n">
        <f aca="false">HLOOKUP(ROUND(AVERAGE(M96:M107)/10^6,0),Assumption!$B$2:$E$3,2,1)*MAX((AVERAGE(M96:M107)-250*10^6),0)</f>
        <v>1292400.55223189</v>
      </c>
      <c r="O108" s="31" t="n">
        <f aca="false">M108+N108</f>
        <v>611039737.42995</v>
      </c>
      <c r="P108" s="31" t="n">
        <f aca="false">IF(A108=1,SA,MAX(0,SA-M107))</f>
        <v>493854761.290266</v>
      </c>
      <c r="S108" s="2" t="n">
        <v>0</v>
      </c>
      <c r="T108" s="2" t="n">
        <v>0</v>
      </c>
      <c r="U108" s="2" t="n">
        <v>1</v>
      </c>
      <c r="V108" s="33" t="n">
        <v>1</v>
      </c>
    </row>
    <row r="109" customFormat="false" ht="15.75" hidden="false" customHeight="true" outlineLevel="0" collapsed="false">
      <c r="A109" s="2" t="n">
        <v>107</v>
      </c>
      <c r="B109" s="2" t="n">
        <v>9</v>
      </c>
      <c r="C109" s="2" t="n">
        <f aca="false">A109-(B109-1)*12</f>
        <v>11</v>
      </c>
      <c r="D109" s="2" t="n">
        <f aca="false">'thong tin khach hang'!$B$4+B109-1</f>
        <v>10</v>
      </c>
      <c r="E109" s="31" t="n">
        <f aca="false">IF(A109=1,0,O108)</f>
        <v>611039737.42995</v>
      </c>
      <c r="F109" s="2" t="n">
        <f aca="true">TP*VLOOKUP('thong tin khach hang'!$E$10,$X$2:$Z$5,3,0)*OFFSET($S109,0,VLOOKUP('thong tin khach hang'!$E$10,$X$2:$Z$5,2,0))</f>
        <v>0</v>
      </c>
      <c r="G109" s="2" t="n">
        <f aca="true">EP*VLOOKUP('thong tin khach hang'!$E$10,$X$2:$Z$5,3,0)*OFFSET($S109,0,VLOOKUP('thong tin khach hang'!$E$10,$X$2:$Z$5,2,0))</f>
        <v>0</v>
      </c>
      <c r="H109" s="2" t="n">
        <f aca="false">F109*HLOOKUP(B109,Assumption!$A$10:$G$12,2,1)+G109*HLOOKUP(B109,Assumption!$A$10:$G$12,3,1)</f>
        <v>0</v>
      </c>
      <c r="I109" s="2" t="n">
        <f aca="false">F109+G109-H109</f>
        <v>0</v>
      </c>
      <c r="J109" s="32" t="n">
        <f aca="false">VLOOKUP(D109,Assumption!$O$3:$Q$103,IF('thong tin khach hang'!$B$3="Nam",2,3),0)/12*P109</f>
        <v>111726.718020936</v>
      </c>
      <c r="K109" s="2" t="n">
        <v>20000</v>
      </c>
      <c r="L109" s="31" t="n">
        <f aca="false">ROUND($L$1*(E109+I109-J109-K109),0)</f>
        <v>2488915</v>
      </c>
      <c r="M109" s="31" t="n">
        <f aca="false">E109+I109-J109-K109+L109</f>
        <v>613396925.711929</v>
      </c>
      <c r="N109" s="32" t="n">
        <f aca="false">HLOOKUP(ROUND(AVERAGE(M97:M108)/10^6,0),Assumption!$B$2:$E$3,2,1)*MAX((AVERAGE(M97:M108)-250*10^6),0)</f>
        <v>1324668.72510364</v>
      </c>
      <c r="O109" s="31" t="n">
        <f aca="false">M109+N109</f>
        <v>614721594.437033</v>
      </c>
      <c r="P109" s="31" t="n">
        <f aca="false">IF(A109=1,SA,MAX(0,SA-M108))</f>
        <v>490252663.122282</v>
      </c>
      <c r="S109" s="2" t="n">
        <v>0</v>
      </c>
      <c r="T109" s="2" t="n">
        <v>0</v>
      </c>
      <c r="U109" s="2" t="n">
        <v>0</v>
      </c>
      <c r="V109" s="33" t="n">
        <v>1</v>
      </c>
    </row>
    <row r="110" customFormat="false" ht="15.75" hidden="false" customHeight="true" outlineLevel="0" collapsed="false">
      <c r="A110" s="2" t="n">
        <v>108</v>
      </c>
      <c r="B110" s="2" t="n">
        <v>9</v>
      </c>
      <c r="C110" s="2" t="n">
        <f aca="false">A110-(B110-1)*12</f>
        <v>12</v>
      </c>
      <c r="D110" s="2" t="n">
        <f aca="false">'thong tin khach hang'!$B$4+B110-1</f>
        <v>10</v>
      </c>
      <c r="E110" s="31" t="n">
        <f aca="false">IF(A110=1,0,O109)</f>
        <v>614721594.437033</v>
      </c>
      <c r="F110" s="2" t="n">
        <f aca="true">TP*VLOOKUP('thong tin khach hang'!$E$10,$X$2:$Z$5,3,0)*OFFSET($S110,0,VLOOKUP('thong tin khach hang'!$E$10,$X$2:$Z$5,2,0))</f>
        <v>0</v>
      </c>
      <c r="G110" s="2" t="n">
        <f aca="true">EP*VLOOKUP('thong tin khach hang'!$E$10,$X$2:$Z$5,3,0)*OFFSET($S110,0,VLOOKUP('thong tin khach hang'!$E$10,$X$2:$Z$5,2,0))</f>
        <v>0</v>
      </c>
      <c r="H110" s="2" t="n">
        <f aca="false">F110*HLOOKUP(B110,Assumption!$A$10:$G$12,2,1)+G110*HLOOKUP(B110,Assumption!$A$10:$G$12,3,1)</f>
        <v>0</v>
      </c>
      <c r="I110" s="2" t="n">
        <f aca="false">F110+G110-H110</f>
        <v>0</v>
      </c>
      <c r="J110" s="32" t="n">
        <f aca="false">VLOOKUP(D110,Assumption!$O$3:$Q$103,IF('thong tin khach hang'!$B$3="Nam",2,3),0)/12*P110</f>
        <v>110894.990601088</v>
      </c>
      <c r="K110" s="2" t="n">
        <v>20000</v>
      </c>
      <c r="L110" s="31" t="n">
        <f aca="false">ROUND($L$1*(E110+I110-J110-K110),0)</f>
        <v>2503919</v>
      </c>
      <c r="M110" s="31" t="n">
        <f aca="false">E110+I110-J110-K110+L110</f>
        <v>617094618.446432</v>
      </c>
      <c r="N110" s="32" t="n">
        <f aca="false">HLOOKUP(ROUND(AVERAGE(M98:M109)/10^6,0),Assumption!$B$2:$E$3,2,1)*MAX((AVERAGE(M98:M109)-250*10^6),0)</f>
        <v>1357352.01444154</v>
      </c>
      <c r="O110" s="31" t="n">
        <f aca="false">M110+N110</f>
        <v>618451970.460874</v>
      </c>
      <c r="P110" s="31" t="n">
        <f aca="false">IF(A110=1,SA,MAX(0,SA-M109))</f>
        <v>486603074.288071</v>
      </c>
      <c r="S110" s="2" t="n">
        <v>0</v>
      </c>
      <c r="T110" s="2" t="n">
        <v>0</v>
      </c>
      <c r="U110" s="2" t="n">
        <v>0</v>
      </c>
      <c r="V110" s="33" t="n">
        <v>1</v>
      </c>
    </row>
    <row r="111" customFormat="false" ht="15.75" hidden="false" customHeight="true" outlineLevel="0" collapsed="false">
      <c r="A111" s="2" t="n">
        <v>109</v>
      </c>
      <c r="B111" s="2" t="n">
        <v>10</v>
      </c>
      <c r="C111" s="2" t="n">
        <f aca="false">A111-(B111-1)*12</f>
        <v>1</v>
      </c>
      <c r="D111" s="2" t="n">
        <f aca="false">'thong tin khach hang'!$B$4+B111-1</f>
        <v>11</v>
      </c>
      <c r="E111" s="31" t="n">
        <f aca="false">IF(A111=1,0,O110)</f>
        <v>618451970.460874</v>
      </c>
      <c r="F111" s="2" t="n">
        <f aca="true">TP*VLOOKUP('thong tin khach hang'!$E$10,$X$2:$Z$5,3,0)*OFFSET($S111,0,VLOOKUP('thong tin khach hang'!$E$10,$X$2:$Z$5,2,0))</f>
        <v>30000000</v>
      </c>
      <c r="G111" s="2" t="n">
        <f aca="true">EP*VLOOKUP('thong tin khach hang'!$E$10,$X$2:$Z$5,3,0)*OFFSET($S111,0,VLOOKUP('thong tin khach hang'!$E$10,$X$2:$Z$5,2,0))</f>
        <v>30000000</v>
      </c>
      <c r="H111" s="2" t="n">
        <f aca="false">F111*HLOOKUP(B111,Assumption!$A$10:$G$12,2,1)+G111*HLOOKUP(B111,Assumption!$A$10:$G$12,3,1)</f>
        <v>1500000</v>
      </c>
      <c r="I111" s="2" t="n">
        <f aca="false">F111+G111-H111</f>
        <v>58500000</v>
      </c>
      <c r="J111" s="32" t="n">
        <f aca="false">VLOOKUP(D111,Assumption!$O$3:$Q$103,IF('thong tin khach hang'!$B$3="Nam",2,3),0)/12*P111</f>
        <v>110052.300485251</v>
      </c>
      <c r="K111" s="2" t="n">
        <v>20000</v>
      </c>
      <c r="L111" s="31" t="n">
        <f aca="false">ROUND($L$1*(E111+I111-J111-K111),0)</f>
        <v>2757456</v>
      </c>
      <c r="M111" s="31" t="n">
        <f aca="false">E111+I111-J111-K111+L111</f>
        <v>679579374.160388</v>
      </c>
      <c r="N111" s="32" t="n">
        <f aca="false">HLOOKUP(ROUND(AVERAGE(M99:M110)/10^6,0),Assumption!$B$2:$E$3,2,1)*MAX((AVERAGE(M99:M110)-250*10^6),0)</f>
        <v>1390458.26523829</v>
      </c>
      <c r="O111" s="31" t="n">
        <f aca="false">M111+N111</f>
        <v>680969832.425627</v>
      </c>
      <c r="P111" s="31" t="n">
        <f aca="false">IF(A111=1,SA,MAX(0,SA-M110))</f>
        <v>482905381.553568</v>
      </c>
      <c r="S111" s="2" t="n">
        <v>1</v>
      </c>
      <c r="T111" s="2" t="n">
        <v>1</v>
      </c>
      <c r="U111" s="2" t="n">
        <v>1</v>
      </c>
      <c r="V111" s="33" t="n">
        <v>1</v>
      </c>
    </row>
    <row r="112" customFormat="false" ht="15.75" hidden="false" customHeight="true" outlineLevel="0" collapsed="false">
      <c r="A112" s="2" t="n">
        <v>110</v>
      </c>
      <c r="B112" s="2" t="n">
        <v>10</v>
      </c>
      <c r="C112" s="2" t="n">
        <f aca="false">A112-(B112-1)*12</f>
        <v>2</v>
      </c>
      <c r="D112" s="2" t="n">
        <f aca="false">'thong tin khach hang'!$B$4+B112-1</f>
        <v>11</v>
      </c>
      <c r="E112" s="31" t="n">
        <f aca="false">IF(A112=1,0,O111)</f>
        <v>680969832.425627</v>
      </c>
      <c r="F112" s="2" t="n">
        <f aca="true">TP*VLOOKUP('thong tin khach hang'!$E$10,$X$2:$Z$5,3,0)*OFFSET($S112,0,VLOOKUP('thong tin khach hang'!$E$10,$X$2:$Z$5,2,0))</f>
        <v>0</v>
      </c>
      <c r="G112" s="2" t="n">
        <f aca="true">EP*VLOOKUP('thong tin khach hang'!$E$10,$X$2:$Z$5,3,0)*OFFSET($S112,0,VLOOKUP('thong tin khach hang'!$E$10,$X$2:$Z$5,2,0))</f>
        <v>0</v>
      </c>
      <c r="H112" s="2" t="n">
        <f aca="false">F112*HLOOKUP(B112,Assumption!$A$10:$G$12,2,1)+G112*HLOOKUP(B112,Assumption!$A$10:$G$12,3,1)</f>
        <v>0</v>
      </c>
      <c r="I112" s="2" t="n">
        <f aca="false">F112+G112-H112</f>
        <v>0</v>
      </c>
      <c r="J112" s="32" t="n">
        <f aca="false">VLOOKUP(D112,Assumption!$O$3:$Q$103,IF('thong tin khach hang'!$B$3="Nam",2,3),0)/12*P112</f>
        <v>95812.2622204943</v>
      </c>
      <c r="K112" s="2" t="n">
        <v>20000</v>
      </c>
      <c r="L112" s="31" t="n">
        <f aca="false">ROUND($L$1*(E112+I112-J112-K112),0)</f>
        <v>2773884</v>
      </c>
      <c r="M112" s="31" t="n">
        <f aca="false">E112+I112-J112-K112+L112</f>
        <v>683627904.163406</v>
      </c>
      <c r="N112" s="32" t="n">
        <f aca="false">HLOOKUP(ROUND(AVERAGE(M100:M111)/10^6,0),Assumption!$B$2:$E$3,2,1)*MAX((AVERAGE(M100:M111)-250*10^6),0)</f>
        <v>1423995.4658875</v>
      </c>
      <c r="O112" s="31" t="n">
        <f aca="false">M112+N112</f>
        <v>685051899.629294</v>
      </c>
      <c r="P112" s="31" t="n">
        <f aca="false">IF(A112=1,SA,MAX(0,SA-M111))</f>
        <v>420420625.839612</v>
      </c>
      <c r="S112" s="2" t="n">
        <v>0</v>
      </c>
      <c r="T112" s="2" t="n">
        <v>0</v>
      </c>
      <c r="U112" s="2" t="n">
        <v>0</v>
      </c>
      <c r="V112" s="33" t="n">
        <v>1</v>
      </c>
    </row>
    <row r="113" customFormat="false" ht="15.75" hidden="false" customHeight="true" outlineLevel="0" collapsed="false">
      <c r="A113" s="2" t="n">
        <v>111</v>
      </c>
      <c r="B113" s="2" t="n">
        <v>10</v>
      </c>
      <c r="C113" s="2" t="n">
        <f aca="false">A113-(B113-1)*12</f>
        <v>3</v>
      </c>
      <c r="D113" s="2" t="n">
        <f aca="false">'thong tin khach hang'!$B$4+B113-1</f>
        <v>11</v>
      </c>
      <c r="E113" s="31" t="n">
        <f aca="false">IF(A113=1,0,O112)</f>
        <v>685051899.629294</v>
      </c>
      <c r="F113" s="2" t="n">
        <f aca="true">TP*VLOOKUP('thong tin khach hang'!$E$10,$X$2:$Z$5,3,0)*OFFSET($S113,0,VLOOKUP('thong tin khach hang'!$E$10,$X$2:$Z$5,2,0))</f>
        <v>0</v>
      </c>
      <c r="G113" s="2" t="n">
        <f aca="true">EP*VLOOKUP('thong tin khach hang'!$E$10,$X$2:$Z$5,3,0)*OFFSET($S113,0,VLOOKUP('thong tin khach hang'!$E$10,$X$2:$Z$5,2,0))</f>
        <v>0</v>
      </c>
      <c r="H113" s="2" t="n">
        <f aca="false">F113*HLOOKUP(B113,Assumption!$A$10:$G$12,2,1)+G113*HLOOKUP(B113,Assumption!$A$10:$G$12,3,1)</f>
        <v>0</v>
      </c>
      <c r="I113" s="2" t="n">
        <f aca="false">F113+G113-H113</f>
        <v>0</v>
      </c>
      <c r="J113" s="32" t="n">
        <f aca="false">VLOOKUP(D113,Assumption!$O$3:$Q$103,IF('thong tin khach hang'!$B$3="Nam",2,3),0)/12*P113</f>
        <v>94889.6176250204</v>
      </c>
      <c r="K113" s="2" t="n">
        <v>20000</v>
      </c>
      <c r="L113" s="31" t="n">
        <f aca="false">ROUND($L$1*(E113+I113-J113-K113),0)</f>
        <v>2790518</v>
      </c>
      <c r="M113" s="31" t="n">
        <f aca="false">E113+I113-J113-K113+L113</f>
        <v>687727528.011669</v>
      </c>
      <c r="N113" s="32" t="n">
        <f aca="false">HLOOKUP(ROUND(AVERAGE(M101:M112)/10^6,0),Assumption!$B$2:$E$3,2,1)*MAX((AVERAGE(M101:M112)-250*10^6),0)</f>
        <v>1457801.15233708</v>
      </c>
      <c r="O113" s="31" t="n">
        <f aca="false">M113+N113</f>
        <v>689185329.164006</v>
      </c>
      <c r="P113" s="31" t="n">
        <f aca="false">IF(A113=1,SA,MAX(0,SA-M112))</f>
        <v>416372095.836594</v>
      </c>
      <c r="S113" s="2" t="n">
        <v>0</v>
      </c>
      <c r="T113" s="2" t="n">
        <v>0</v>
      </c>
      <c r="U113" s="2" t="n">
        <v>0</v>
      </c>
      <c r="V113" s="33" t="n">
        <v>1</v>
      </c>
    </row>
    <row r="114" customFormat="false" ht="15.75" hidden="false" customHeight="true" outlineLevel="0" collapsed="false">
      <c r="A114" s="2" t="n">
        <v>112</v>
      </c>
      <c r="B114" s="2" t="n">
        <v>10</v>
      </c>
      <c r="C114" s="2" t="n">
        <f aca="false">A114-(B114-1)*12</f>
        <v>4</v>
      </c>
      <c r="D114" s="2" t="n">
        <f aca="false">'thong tin khach hang'!$B$4+B114-1</f>
        <v>11</v>
      </c>
      <c r="E114" s="31" t="n">
        <f aca="false">IF(A114=1,0,O113)</f>
        <v>689185329.164006</v>
      </c>
      <c r="F114" s="2" t="n">
        <f aca="true">TP*VLOOKUP('thong tin khach hang'!$E$10,$X$2:$Z$5,3,0)*OFFSET($S114,0,VLOOKUP('thong tin khach hang'!$E$10,$X$2:$Z$5,2,0))</f>
        <v>0</v>
      </c>
      <c r="G114" s="2" t="n">
        <f aca="true">EP*VLOOKUP('thong tin khach hang'!$E$10,$X$2:$Z$5,3,0)*OFFSET($S114,0,VLOOKUP('thong tin khach hang'!$E$10,$X$2:$Z$5,2,0))</f>
        <v>0</v>
      </c>
      <c r="H114" s="2" t="n">
        <f aca="false">F114*HLOOKUP(B114,Assumption!$A$10:$G$12,2,1)+G114*HLOOKUP(B114,Assumption!$A$10:$G$12,3,1)</f>
        <v>0</v>
      </c>
      <c r="I114" s="2" t="n">
        <f aca="false">F114+G114-H114</f>
        <v>0</v>
      </c>
      <c r="J114" s="32" t="n">
        <f aca="false">VLOOKUP(D114,Assumption!$O$3:$Q$103,IF('thong tin khach hang'!$B$3="Nam",2,3),0)/12*P114</f>
        <v>93955.3289364703</v>
      </c>
      <c r="K114" s="2" t="n">
        <v>20000</v>
      </c>
      <c r="L114" s="31" t="n">
        <f aca="false">ROUND($L$1*(E114+I114-J114-K114),0)</f>
        <v>2807362</v>
      </c>
      <c r="M114" s="31" t="n">
        <f aca="false">E114+I114-J114-K114+L114</f>
        <v>691878735.835069</v>
      </c>
      <c r="N114" s="32" t="n">
        <f aca="false">HLOOKUP(ROUND(AVERAGE(M102:M113)/10^6,0),Assumption!$B$2:$E$3,2,1)*MAX((AVERAGE(M102:M113)-250*10^6),0)</f>
        <v>1491878.04384707</v>
      </c>
      <c r="O114" s="31" t="n">
        <f aca="false">M114+N114</f>
        <v>693370613.878916</v>
      </c>
      <c r="P114" s="31" t="n">
        <f aca="false">IF(A114=1,SA,MAX(0,SA-M113))</f>
        <v>412272471.988331</v>
      </c>
      <c r="S114" s="2" t="n">
        <v>0</v>
      </c>
      <c r="T114" s="2" t="n">
        <v>0</v>
      </c>
      <c r="U114" s="2" t="n">
        <v>1</v>
      </c>
      <c r="V114" s="33" t="n">
        <v>1</v>
      </c>
    </row>
    <row r="115" customFormat="false" ht="15.75" hidden="false" customHeight="true" outlineLevel="0" collapsed="false">
      <c r="A115" s="2" t="n">
        <v>113</v>
      </c>
      <c r="B115" s="2" t="n">
        <v>10</v>
      </c>
      <c r="C115" s="2" t="n">
        <f aca="false">A115-(B115-1)*12</f>
        <v>5</v>
      </c>
      <c r="D115" s="2" t="n">
        <f aca="false">'thong tin khach hang'!$B$4+B115-1</f>
        <v>11</v>
      </c>
      <c r="E115" s="31" t="n">
        <f aca="false">IF(A115=1,0,O114)</f>
        <v>693370613.878916</v>
      </c>
      <c r="F115" s="2" t="n">
        <f aca="true">TP*VLOOKUP('thong tin khach hang'!$E$10,$X$2:$Z$5,3,0)*OFFSET($S115,0,VLOOKUP('thong tin khach hang'!$E$10,$X$2:$Z$5,2,0))</f>
        <v>0</v>
      </c>
      <c r="G115" s="2" t="n">
        <f aca="true">EP*VLOOKUP('thong tin khach hang'!$E$10,$X$2:$Z$5,3,0)*OFFSET($S115,0,VLOOKUP('thong tin khach hang'!$E$10,$X$2:$Z$5,2,0))</f>
        <v>0</v>
      </c>
      <c r="H115" s="2" t="n">
        <f aca="false">F115*HLOOKUP(B115,Assumption!$A$10:$G$12,2,1)+G115*HLOOKUP(B115,Assumption!$A$10:$G$12,3,1)</f>
        <v>0</v>
      </c>
      <c r="I115" s="2" t="n">
        <f aca="false">F115+G115-H115</f>
        <v>0</v>
      </c>
      <c r="J115" s="32" t="n">
        <f aca="false">VLOOKUP(D115,Assumption!$O$3:$Q$103,IF('thong tin khach hang'!$B$3="Nam",2,3),0)/12*P115</f>
        <v>93009.2844561046</v>
      </c>
      <c r="K115" s="2" t="n">
        <v>20000</v>
      </c>
      <c r="L115" s="31" t="n">
        <f aca="false">ROUND($L$1*(E115+I115-J115-K115),0)</f>
        <v>2824417</v>
      </c>
      <c r="M115" s="31" t="n">
        <f aca="false">E115+I115-J115-K115+L115</f>
        <v>696082021.59446</v>
      </c>
      <c r="N115" s="32" t="n">
        <f aca="false">HLOOKUP(ROUND(AVERAGE(M103:M114)/10^6,0),Assumption!$B$2:$E$3,2,1)*MAX((AVERAGE(M103:M114)-250*10^6),0)</f>
        <v>1526228.84463437</v>
      </c>
      <c r="O115" s="31" t="n">
        <f aca="false">M115+N115</f>
        <v>697608250.439095</v>
      </c>
      <c r="P115" s="31" t="n">
        <f aca="false">IF(A115=1,SA,MAX(0,SA-M114))</f>
        <v>408121264.164931</v>
      </c>
      <c r="S115" s="2" t="n">
        <v>0</v>
      </c>
      <c r="T115" s="2" t="n">
        <v>0</v>
      </c>
      <c r="U115" s="2" t="n">
        <v>0</v>
      </c>
      <c r="V115" s="33" t="n">
        <v>1</v>
      </c>
    </row>
    <row r="116" customFormat="false" ht="15.75" hidden="false" customHeight="true" outlineLevel="0" collapsed="false">
      <c r="A116" s="2" t="n">
        <v>114</v>
      </c>
      <c r="B116" s="2" t="n">
        <v>10</v>
      </c>
      <c r="C116" s="2" t="n">
        <f aca="false">A116-(B116-1)*12</f>
        <v>6</v>
      </c>
      <c r="D116" s="2" t="n">
        <f aca="false">'thong tin khach hang'!$B$4+B116-1</f>
        <v>11</v>
      </c>
      <c r="E116" s="31" t="n">
        <f aca="false">IF(A116=1,0,O115)</f>
        <v>697608250.439095</v>
      </c>
      <c r="F116" s="2" t="n">
        <f aca="true">TP*VLOOKUP('thong tin khach hang'!$E$10,$X$2:$Z$5,3,0)*OFFSET($S116,0,VLOOKUP('thong tin khach hang'!$E$10,$X$2:$Z$5,2,0))</f>
        <v>0</v>
      </c>
      <c r="G116" s="2" t="n">
        <f aca="true">EP*VLOOKUP('thong tin khach hang'!$E$10,$X$2:$Z$5,3,0)*OFFSET($S116,0,VLOOKUP('thong tin khach hang'!$E$10,$X$2:$Z$5,2,0))</f>
        <v>0</v>
      </c>
      <c r="H116" s="2" t="n">
        <f aca="false">F116*HLOOKUP(B116,Assumption!$A$10:$G$12,2,1)+G116*HLOOKUP(B116,Assumption!$A$10:$G$12,3,1)</f>
        <v>0</v>
      </c>
      <c r="I116" s="2" t="n">
        <f aca="false">F116+G116-H116</f>
        <v>0</v>
      </c>
      <c r="J116" s="32" t="n">
        <f aca="false">VLOOKUP(D116,Assumption!$O$3:$Q$103,IF('thong tin khach hang'!$B$3="Nam",2,3),0)/12*P116</f>
        <v>92051.3716121233</v>
      </c>
      <c r="K116" s="2" t="n">
        <v>20000</v>
      </c>
      <c r="L116" s="31" t="n">
        <f aca="false">ROUND($L$1*(E116+I116-J116-K116),0)</f>
        <v>2841686</v>
      </c>
      <c r="M116" s="31" t="n">
        <f aca="false">E116+I116-J116-K116+L116</f>
        <v>700337885.067482</v>
      </c>
      <c r="N116" s="32" t="n">
        <f aca="false">HLOOKUP(ROUND(AVERAGE(M104:M115)/10^6,0),Assumption!$B$2:$E$3,2,1)*MAX((AVERAGE(M104:M115)-250*10^6),0)</f>
        <v>1560856.24121382</v>
      </c>
      <c r="O116" s="31" t="n">
        <f aca="false">M116+N116</f>
        <v>701898741.308696</v>
      </c>
      <c r="P116" s="31" t="n">
        <f aca="false">IF(A116=1,SA,MAX(0,SA-M115))</f>
        <v>403917978.40554</v>
      </c>
      <c r="S116" s="2" t="n">
        <v>0</v>
      </c>
      <c r="T116" s="2" t="n">
        <v>0</v>
      </c>
      <c r="U116" s="2" t="n">
        <v>0</v>
      </c>
      <c r="V116" s="33" t="n">
        <v>1</v>
      </c>
    </row>
    <row r="117" customFormat="false" ht="15.75" hidden="false" customHeight="true" outlineLevel="0" collapsed="false">
      <c r="A117" s="2" t="n">
        <v>115</v>
      </c>
      <c r="B117" s="2" t="n">
        <v>10</v>
      </c>
      <c r="C117" s="2" t="n">
        <f aca="false">A117-(B117-1)*12</f>
        <v>7</v>
      </c>
      <c r="D117" s="2" t="n">
        <f aca="false">'thong tin khach hang'!$B$4+B117-1</f>
        <v>11</v>
      </c>
      <c r="E117" s="31" t="n">
        <f aca="false">IF(A117=1,0,O116)</f>
        <v>701898741.308696</v>
      </c>
      <c r="F117" s="2" t="n">
        <f aca="true">TP*VLOOKUP('thong tin khach hang'!$E$10,$X$2:$Z$5,3,0)*OFFSET($S117,0,VLOOKUP('thong tin khach hang'!$E$10,$X$2:$Z$5,2,0))</f>
        <v>0</v>
      </c>
      <c r="G117" s="2" t="n">
        <f aca="true">EP*VLOOKUP('thong tin khach hang'!$E$10,$X$2:$Z$5,3,0)*OFFSET($S117,0,VLOOKUP('thong tin khach hang'!$E$10,$X$2:$Z$5,2,0))</f>
        <v>0</v>
      </c>
      <c r="H117" s="2" t="n">
        <f aca="false">F117*HLOOKUP(B117,Assumption!$A$10:$G$12,2,1)+G117*HLOOKUP(B117,Assumption!$A$10:$G$12,3,1)</f>
        <v>0</v>
      </c>
      <c r="I117" s="2" t="n">
        <f aca="false">F117+G117-H117</f>
        <v>0</v>
      </c>
      <c r="J117" s="32" t="n">
        <f aca="false">VLOOKUP(D117,Assumption!$O$3:$Q$103,IF('thong tin khach hang'!$B$3="Nam",2,3),0)/12*P117</f>
        <v>91081.476507102</v>
      </c>
      <c r="K117" s="2" t="n">
        <v>20000</v>
      </c>
      <c r="L117" s="31" t="n">
        <f aca="false">ROUND($L$1*(E117+I117-J117-K117),0)</f>
        <v>2859170</v>
      </c>
      <c r="M117" s="31" t="n">
        <f aca="false">E117+I117-J117-K117+L117</f>
        <v>704646829.832189</v>
      </c>
      <c r="N117" s="32" t="n">
        <f aca="false">HLOOKUP(ROUND(AVERAGE(M105:M116)/10^6,0),Assumption!$B$2:$E$3,2,1)*MAX((AVERAGE(M105:M116)-250*10^6),0)</f>
        <v>1595762.90202786</v>
      </c>
      <c r="O117" s="31" t="n">
        <f aca="false">M117+N117</f>
        <v>706242592.734217</v>
      </c>
      <c r="P117" s="31" t="n">
        <f aca="false">IF(A117=1,SA,MAX(0,SA-M116))</f>
        <v>399662114.932517</v>
      </c>
      <c r="S117" s="2" t="n">
        <v>0</v>
      </c>
      <c r="T117" s="2" t="n">
        <v>1</v>
      </c>
      <c r="U117" s="2" t="n">
        <v>1</v>
      </c>
      <c r="V117" s="33" t="n">
        <v>1</v>
      </c>
    </row>
    <row r="118" customFormat="false" ht="15.75" hidden="false" customHeight="true" outlineLevel="0" collapsed="false">
      <c r="A118" s="2" t="n">
        <v>116</v>
      </c>
      <c r="B118" s="2" t="n">
        <v>10</v>
      </c>
      <c r="C118" s="2" t="n">
        <f aca="false">A118-(B118-1)*12</f>
        <v>8</v>
      </c>
      <c r="D118" s="2" t="n">
        <f aca="false">'thong tin khach hang'!$B$4+B118-1</f>
        <v>11</v>
      </c>
      <c r="E118" s="31" t="n">
        <f aca="false">IF(A118=1,0,O117)</f>
        <v>706242592.734217</v>
      </c>
      <c r="F118" s="2" t="n">
        <f aca="true">TP*VLOOKUP('thong tin khach hang'!$E$10,$X$2:$Z$5,3,0)*OFFSET($S118,0,VLOOKUP('thong tin khach hang'!$E$10,$X$2:$Z$5,2,0))</f>
        <v>0</v>
      </c>
      <c r="G118" s="2" t="n">
        <f aca="true">EP*VLOOKUP('thong tin khach hang'!$E$10,$X$2:$Z$5,3,0)*OFFSET($S118,0,VLOOKUP('thong tin khach hang'!$E$10,$X$2:$Z$5,2,0))</f>
        <v>0</v>
      </c>
      <c r="H118" s="2" t="n">
        <f aca="false">F118*HLOOKUP(B118,Assumption!$A$10:$G$12,2,1)+G118*HLOOKUP(B118,Assumption!$A$10:$G$12,3,1)</f>
        <v>0</v>
      </c>
      <c r="I118" s="2" t="n">
        <f aca="false">F118+G118-H118</f>
        <v>0</v>
      </c>
      <c r="J118" s="32" t="n">
        <f aca="false">VLOOKUP(D118,Assumption!$O$3:$Q$103,IF('thong tin khach hang'!$B$3="Nam",2,3),0)/12*P118</f>
        <v>90099.4843775169</v>
      </c>
      <c r="K118" s="2" t="n">
        <v>20000</v>
      </c>
      <c r="L118" s="31" t="n">
        <f aca="false">ROUND($L$1*(E118+I118-J118-K118),0)</f>
        <v>2876871</v>
      </c>
      <c r="M118" s="31" t="n">
        <f aca="false">E118+I118-J118-K118+L118</f>
        <v>709009364.24984</v>
      </c>
      <c r="N118" s="32" t="n">
        <f aca="false">HLOOKUP(ROUND(AVERAGE(M106:M117)/10^6,0),Assumption!$B$2:$E$3,2,1)*MAX((AVERAGE(M106:M117)-250*10^6),0)</f>
        <v>1630951.47536322</v>
      </c>
      <c r="O118" s="31" t="n">
        <f aca="false">M118+N118</f>
        <v>710640315.725203</v>
      </c>
      <c r="P118" s="31" t="n">
        <f aca="false">IF(A118=1,SA,MAX(0,SA-M117))</f>
        <v>395353170.167811</v>
      </c>
      <c r="S118" s="2" t="n">
        <v>0</v>
      </c>
      <c r="T118" s="2" t="n">
        <v>0</v>
      </c>
      <c r="U118" s="2" t="n">
        <v>0</v>
      </c>
      <c r="V118" s="33" t="n">
        <v>1</v>
      </c>
    </row>
    <row r="119" customFormat="false" ht="15.75" hidden="false" customHeight="true" outlineLevel="0" collapsed="false">
      <c r="A119" s="2" t="n">
        <v>117</v>
      </c>
      <c r="B119" s="2" t="n">
        <v>10</v>
      </c>
      <c r="C119" s="2" t="n">
        <f aca="false">A119-(B119-1)*12</f>
        <v>9</v>
      </c>
      <c r="D119" s="2" t="n">
        <f aca="false">'thong tin khach hang'!$B$4+B119-1</f>
        <v>11</v>
      </c>
      <c r="E119" s="31" t="n">
        <f aca="false">IF(A119=1,0,O118)</f>
        <v>710640315.725203</v>
      </c>
      <c r="F119" s="2" t="n">
        <f aca="true">TP*VLOOKUP('thong tin khach hang'!$E$10,$X$2:$Z$5,3,0)*OFFSET($S119,0,VLOOKUP('thong tin khach hang'!$E$10,$X$2:$Z$5,2,0))</f>
        <v>0</v>
      </c>
      <c r="G119" s="2" t="n">
        <f aca="true">EP*VLOOKUP('thong tin khach hang'!$E$10,$X$2:$Z$5,3,0)*OFFSET($S119,0,VLOOKUP('thong tin khach hang'!$E$10,$X$2:$Z$5,2,0))</f>
        <v>0</v>
      </c>
      <c r="H119" s="2" t="n">
        <f aca="false">F119*HLOOKUP(B119,Assumption!$A$10:$G$12,2,1)+G119*HLOOKUP(B119,Assumption!$A$10:$G$12,3,1)</f>
        <v>0</v>
      </c>
      <c r="I119" s="2" t="n">
        <f aca="false">F119+G119-H119</f>
        <v>0</v>
      </c>
      <c r="J119" s="32" t="n">
        <f aca="false">VLOOKUP(D119,Assumption!$O$3:$Q$103,IF('thong tin khach hang'!$B$3="Nam",2,3),0)/12*P119</f>
        <v>89105.27936977</v>
      </c>
      <c r="K119" s="2" t="n">
        <v>20000</v>
      </c>
      <c r="L119" s="31" t="n">
        <f aca="false">ROUND($L$1*(E119+I119-J119-K119),0)</f>
        <v>2894792</v>
      </c>
      <c r="M119" s="31" t="n">
        <f aca="false">E119+I119-J119-K119+L119</f>
        <v>713426002.445833</v>
      </c>
      <c r="N119" s="32" t="n">
        <f aca="false">HLOOKUP(ROUND(AVERAGE(M107:M118)/10^6,0),Assumption!$B$2:$E$3,2,1)*MAX((AVERAGE(M107:M118)-250*10^6),0)</f>
        <v>1666424.58755344</v>
      </c>
      <c r="O119" s="31" t="n">
        <f aca="false">M119+N119</f>
        <v>715092427.033386</v>
      </c>
      <c r="P119" s="31" t="n">
        <f aca="false">IF(A119=1,SA,MAX(0,SA-M118))</f>
        <v>390990635.75016</v>
      </c>
      <c r="S119" s="2" t="n">
        <v>0</v>
      </c>
      <c r="T119" s="2" t="n">
        <v>0</v>
      </c>
      <c r="U119" s="2" t="n">
        <v>0</v>
      </c>
      <c r="V119" s="33" t="n">
        <v>1</v>
      </c>
    </row>
    <row r="120" customFormat="false" ht="15.75" hidden="false" customHeight="true" outlineLevel="0" collapsed="false">
      <c r="A120" s="2" t="n">
        <v>118</v>
      </c>
      <c r="B120" s="2" t="n">
        <v>10</v>
      </c>
      <c r="C120" s="2" t="n">
        <f aca="false">A120-(B120-1)*12</f>
        <v>10</v>
      </c>
      <c r="D120" s="2" t="n">
        <f aca="false">'thong tin khach hang'!$B$4+B120-1</f>
        <v>11</v>
      </c>
      <c r="E120" s="31" t="n">
        <f aca="false">IF(A120=1,0,O119)</f>
        <v>715092427.033386</v>
      </c>
      <c r="F120" s="2" t="n">
        <f aca="true">TP*VLOOKUP('thong tin khach hang'!$E$10,$X$2:$Z$5,3,0)*OFFSET($S120,0,VLOOKUP('thong tin khach hang'!$E$10,$X$2:$Z$5,2,0))</f>
        <v>0</v>
      </c>
      <c r="G120" s="2" t="n">
        <f aca="true">EP*VLOOKUP('thong tin khach hang'!$E$10,$X$2:$Z$5,3,0)*OFFSET($S120,0,VLOOKUP('thong tin khach hang'!$E$10,$X$2:$Z$5,2,0))</f>
        <v>0</v>
      </c>
      <c r="H120" s="2" t="n">
        <f aca="false">F120*HLOOKUP(B120,Assumption!$A$10:$G$12,2,1)+G120*HLOOKUP(B120,Assumption!$A$10:$G$12,3,1)</f>
        <v>0</v>
      </c>
      <c r="I120" s="2" t="n">
        <f aca="false">F120+G120-H120</f>
        <v>0</v>
      </c>
      <c r="J120" s="32" t="n">
        <f aca="false">VLOOKUP(D120,Assumption!$O$3:$Q$103,IF('thong tin khach hang'!$B$3="Nam",2,3),0)/12*P120</f>
        <v>88098.7443166372</v>
      </c>
      <c r="K120" s="2" t="n">
        <v>20000</v>
      </c>
      <c r="L120" s="31" t="n">
        <f aca="false">ROUND($L$1*(E120+I120-J120-K120),0)</f>
        <v>2912935</v>
      </c>
      <c r="M120" s="31" t="n">
        <f aca="false">E120+I120-J120-K120+L120</f>
        <v>717897263.28907</v>
      </c>
      <c r="N120" s="32" t="n">
        <f aca="false">HLOOKUP(ROUND(AVERAGE(M108:M119)/10^6,0),Assumption!$B$2:$E$3,2,1)*MAX((AVERAGE(M108:M119)-250*10^6),0)</f>
        <v>1702184.84213214</v>
      </c>
      <c r="O120" s="31" t="n">
        <f aca="false">M120+N120</f>
        <v>719599448.131202</v>
      </c>
      <c r="P120" s="31" t="n">
        <f aca="false">IF(A120=1,SA,MAX(0,SA-M119))</f>
        <v>386573997.554167</v>
      </c>
      <c r="S120" s="2" t="n">
        <v>0</v>
      </c>
      <c r="T120" s="2" t="n">
        <v>0</v>
      </c>
      <c r="U120" s="2" t="n">
        <v>1</v>
      </c>
      <c r="V120" s="33" t="n">
        <v>1</v>
      </c>
    </row>
    <row r="121" customFormat="false" ht="15.75" hidden="false" customHeight="true" outlineLevel="0" collapsed="false">
      <c r="A121" s="2" t="n">
        <v>119</v>
      </c>
      <c r="B121" s="2" t="n">
        <v>10</v>
      </c>
      <c r="C121" s="2" t="n">
        <f aca="false">A121-(B121-1)*12</f>
        <v>11</v>
      </c>
      <c r="D121" s="2" t="n">
        <f aca="false">'thong tin khach hang'!$B$4+B121-1</f>
        <v>11</v>
      </c>
      <c r="E121" s="31" t="n">
        <f aca="false">IF(A121=1,0,O120)</f>
        <v>719599448.131202</v>
      </c>
      <c r="F121" s="2" t="n">
        <f aca="true">TP*VLOOKUP('thong tin khach hang'!$E$10,$X$2:$Z$5,3,0)*OFFSET($S121,0,VLOOKUP('thong tin khach hang'!$E$10,$X$2:$Z$5,2,0))</f>
        <v>0</v>
      </c>
      <c r="G121" s="2" t="n">
        <f aca="true">EP*VLOOKUP('thong tin khach hang'!$E$10,$X$2:$Z$5,3,0)*OFFSET($S121,0,VLOOKUP('thong tin khach hang'!$E$10,$X$2:$Z$5,2,0))</f>
        <v>0</v>
      </c>
      <c r="H121" s="2" t="n">
        <f aca="false">F121*HLOOKUP(B121,Assumption!$A$10:$G$12,2,1)+G121*HLOOKUP(B121,Assumption!$A$10:$G$12,3,1)</f>
        <v>0</v>
      </c>
      <c r="I121" s="2" t="n">
        <f aca="false">F121+G121-H121</f>
        <v>0</v>
      </c>
      <c r="J121" s="32" t="n">
        <f aca="false">VLOOKUP(D121,Assumption!$O$3:$Q$103,IF('thong tin khach hang'!$B$3="Nam",2,3),0)/12*P121</f>
        <v>87079.760969869</v>
      </c>
      <c r="K121" s="2" t="n">
        <v>20000</v>
      </c>
      <c r="L121" s="31" t="n">
        <f aca="false">ROUND($L$1*(E121+I121-J121-K121),0)</f>
        <v>2931301</v>
      </c>
      <c r="M121" s="31" t="n">
        <f aca="false">E121+I121-J121-K121+L121</f>
        <v>722423669.370232</v>
      </c>
      <c r="N121" s="32" t="n">
        <f aca="false">HLOOKUP(ROUND(AVERAGE(M109:M120)/10^6,0),Assumption!$B$2:$E$3,2,1)*MAX((AVERAGE(M109:M120)-250*10^6),0)</f>
        <v>1738234.81760259</v>
      </c>
      <c r="O121" s="31" t="n">
        <f aca="false">M121+N121</f>
        <v>724161904.187835</v>
      </c>
      <c r="P121" s="31" t="n">
        <f aca="false">IF(A121=1,SA,MAX(0,SA-M120))</f>
        <v>382102736.71093</v>
      </c>
      <c r="S121" s="2" t="n">
        <v>0</v>
      </c>
      <c r="T121" s="2" t="n">
        <v>0</v>
      </c>
      <c r="U121" s="2" t="n">
        <v>0</v>
      </c>
      <c r="V121" s="33" t="n">
        <v>1</v>
      </c>
    </row>
    <row r="122" customFormat="false" ht="15.75" hidden="false" customHeight="true" outlineLevel="0" collapsed="false">
      <c r="A122" s="2" t="n">
        <v>120</v>
      </c>
      <c r="B122" s="2" t="n">
        <v>10</v>
      </c>
      <c r="C122" s="2" t="n">
        <f aca="false">A122-(B122-1)*12</f>
        <v>12</v>
      </c>
      <c r="D122" s="2" t="n">
        <f aca="false">'thong tin khach hang'!$B$4+B122-1</f>
        <v>11</v>
      </c>
      <c r="E122" s="31" t="n">
        <f aca="false">IF(A122=1,0,O121)</f>
        <v>724161904.187835</v>
      </c>
      <c r="F122" s="2" t="n">
        <f aca="true">TP*VLOOKUP('thong tin khach hang'!$E$10,$X$2:$Z$5,3,0)*OFFSET($S122,0,VLOOKUP('thong tin khach hang'!$E$10,$X$2:$Z$5,2,0))</f>
        <v>0</v>
      </c>
      <c r="G122" s="2" t="n">
        <f aca="true">EP*VLOOKUP('thong tin khach hang'!$E$10,$X$2:$Z$5,3,0)*OFFSET($S122,0,VLOOKUP('thong tin khach hang'!$E$10,$X$2:$Z$5,2,0))</f>
        <v>0</v>
      </c>
      <c r="H122" s="2" t="n">
        <f aca="false">F122*HLOOKUP(B122,Assumption!$A$10:$G$12,2,1)+G122*HLOOKUP(B122,Assumption!$A$10:$G$12,3,1)</f>
        <v>0</v>
      </c>
      <c r="I122" s="2" t="n">
        <f aca="false">F122+G122-H122</f>
        <v>0</v>
      </c>
      <c r="J122" s="32" t="n">
        <f aca="false">VLOOKUP(D122,Assumption!$O$3:$Q$103,IF('thong tin khach hang'!$B$3="Nam",2,3),0)/12*P122</f>
        <v>86048.2102330358</v>
      </c>
      <c r="K122" s="2" t="n">
        <v>20000</v>
      </c>
      <c r="L122" s="31" t="n">
        <f aca="false">ROUND($L$1*(E122+I122-J122-K122),0)</f>
        <v>2949893</v>
      </c>
      <c r="M122" s="31" t="n">
        <f aca="false">E122+I122-J122-K122+L122</f>
        <v>727005748.977602</v>
      </c>
      <c r="N122" s="32" t="n">
        <f aca="false">HLOOKUP(ROUND(AVERAGE(M110:M121)/10^6,0),Assumption!$B$2:$E$3,2,1)*MAX((AVERAGE(M110:M121)-250*10^6),0)</f>
        <v>1774577.06548869</v>
      </c>
      <c r="O122" s="31" t="n">
        <f aca="false">M122+N122</f>
        <v>728780326.04309</v>
      </c>
      <c r="P122" s="31" t="n">
        <f aca="false">IF(A122=1,SA,MAX(0,SA-M121))</f>
        <v>377576330.629768</v>
      </c>
      <c r="S122" s="2" t="n">
        <v>0</v>
      </c>
      <c r="T122" s="2" t="n">
        <v>0</v>
      </c>
      <c r="U122" s="2" t="n">
        <v>0</v>
      </c>
      <c r="V122" s="33" t="n">
        <v>1</v>
      </c>
    </row>
    <row r="123" customFormat="false" ht="15.75" hidden="false" customHeight="true" outlineLevel="0" collapsed="false">
      <c r="A123" s="2" t="n">
        <v>121</v>
      </c>
      <c r="B123" s="2" t="n">
        <v>11</v>
      </c>
      <c r="C123" s="2" t="n">
        <f aca="false">A123-(B123-1)*12</f>
        <v>1</v>
      </c>
      <c r="D123" s="2" t="n">
        <f aca="false">'thong tin khach hang'!$B$4+B123-1</f>
        <v>12</v>
      </c>
      <c r="E123" s="31" t="n">
        <f aca="false">IF(A123=1,0,O122)</f>
        <v>728780326.04309</v>
      </c>
      <c r="F123" s="2" t="n">
        <f aca="true">TP*VLOOKUP('thong tin khach hang'!$E$10,$X$2:$Z$5,3,0)*OFFSET($S123,0,VLOOKUP('thong tin khach hang'!$E$10,$X$2:$Z$5,2,0))</f>
        <v>30000000</v>
      </c>
      <c r="G123" s="2" t="n">
        <f aca="true">EP*VLOOKUP('thong tin khach hang'!$E$10,$X$2:$Z$5,3,0)*OFFSET($S123,0,VLOOKUP('thong tin khach hang'!$E$10,$X$2:$Z$5,2,0))</f>
        <v>30000000</v>
      </c>
      <c r="H123" s="2" t="n">
        <f aca="false">F123*HLOOKUP(B123,Assumption!$A$10:$G$12,2,1)+G123*HLOOKUP(B123,Assumption!$A$10:$G$12,3,1)</f>
        <v>1500000</v>
      </c>
      <c r="I123" s="2" t="n">
        <f aca="false">F123+G123-H123</f>
        <v>58500000</v>
      </c>
      <c r="J123" s="32" t="n">
        <f aca="false">VLOOKUP(D123,Assumption!$O$3:$Q$103,IF('thong tin khach hang'!$B$3="Nam",2,3),0)/12*P123</f>
        <v>85003.9717112465</v>
      </c>
      <c r="K123" s="2" t="n">
        <v>20000</v>
      </c>
      <c r="L123" s="31" t="n">
        <f aca="false">ROUND($L$1*(E123+I123-J123-K123),0)</f>
        <v>3207050</v>
      </c>
      <c r="M123" s="31" t="n">
        <f aca="false">E123+I123-J123-K123+L123</f>
        <v>790382372.071379</v>
      </c>
      <c r="N123" s="32" t="n">
        <f aca="false">HLOOKUP(ROUND(AVERAGE(M111:M122)/10^6,0),Assumption!$B$2:$E$3,2,1)*MAX((AVERAGE(M111:M122)-250*10^6),0)</f>
        <v>1811214.10899908</v>
      </c>
      <c r="O123" s="31" t="n">
        <f aca="false">M123+N123</f>
        <v>792193586.180378</v>
      </c>
      <c r="P123" s="31" t="n">
        <f aca="false">IF(A123=1,SA,MAX(0,SA-M122))</f>
        <v>372994251.022398</v>
      </c>
      <c r="S123" s="2" t="n">
        <v>1</v>
      </c>
      <c r="T123" s="2" t="n">
        <v>1</v>
      </c>
      <c r="U123" s="2" t="n">
        <v>1</v>
      </c>
      <c r="V123" s="33" t="n">
        <v>1</v>
      </c>
    </row>
    <row r="124" customFormat="false" ht="15.75" hidden="false" customHeight="true" outlineLevel="0" collapsed="false">
      <c r="A124" s="2" t="n">
        <v>122</v>
      </c>
      <c r="B124" s="2" t="n">
        <v>11</v>
      </c>
      <c r="C124" s="2" t="n">
        <f aca="false">A124-(B124-1)*12</f>
        <v>2</v>
      </c>
      <c r="D124" s="2" t="n">
        <f aca="false">'thong tin khach hang'!$B$4+B124-1</f>
        <v>12</v>
      </c>
      <c r="E124" s="31" t="n">
        <f aca="false">IF(A124=1,0,O123)</f>
        <v>792193586.180378</v>
      </c>
      <c r="F124" s="2" t="n">
        <f aca="true">TP*VLOOKUP('thong tin khach hang'!$E$10,$X$2:$Z$5,3,0)*OFFSET($S124,0,VLOOKUP('thong tin khach hang'!$E$10,$X$2:$Z$5,2,0))</f>
        <v>0</v>
      </c>
      <c r="G124" s="2" t="n">
        <f aca="true">EP*VLOOKUP('thong tin khach hang'!$E$10,$X$2:$Z$5,3,0)*OFFSET($S124,0,VLOOKUP('thong tin khach hang'!$E$10,$X$2:$Z$5,2,0))</f>
        <v>0</v>
      </c>
      <c r="H124" s="2" t="n">
        <f aca="false">F124*HLOOKUP(B124,Assumption!$A$10:$G$12,2,1)+G124*HLOOKUP(B124,Assumption!$A$10:$G$12,3,1)</f>
        <v>0</v>
      </c>
      <c r="I124" s="2" t="n">
        <f aca="false">F124+G124-H124</f>
        <v>0</v>
      </c>
      <c r="J124" s="32" t="n">
        <f aca="false">VLOOKUP(D124,Assumption!$O$3:$Q$103,IF('thong tin khach hang'!$B$3="Nam",2,3),0)/12*P124</f>
        <v>70560.6802614427</v>
      </c>
      <c r="K124" s="2" t="n">
        <v>20000</v>
      </c>
      <c r="L124" s="31" t="n">
        <f aca="false">ROUND($L$1*(E124+I124-J124-K124),0)</f>
        <v>3227126</v>
      </c>
      <c r="M124" s="31" t="n">
        <f aca="false">E124+I124-J124-K124+L124</f>
        <v>795330151.500117</v>
      </c>
      <c r="N124" s="32" t="n">
        <f aca="false">HLOOKUP(ROUND(AVERAGE(M112:M123)/10^6,0),Assumption!$B$2:$E$3,2,1)*MAX((AVERAGE(M112:M123)-250*10^6),0)</f>
        <v>1848148.44163608</v>
      </c>
      <c r="O124" s="31" t="n">
        <f aca="false">M124+N124</f>
        <v>797178299.941753</v>
      </c>
      <c r="P124" s="31" t="n">
        <f aca="false">IF(A124=1,SA,MAX(0,SA-M123))</f>
        <v>309617627.928621</v>
      </c>
      <c r="S124" s="2" t="n">
        <v>0</v>
      </c>
      <c r="T124" s="2" t="n">
        <v>0</v>
      </c>
      <c r="U124" s="2" t="n">
        <v>0</v>
      </c>
      <c r="V124" s="33" t="n">
        <v>1</v>
      </c>
    </row>
    <row r="125" customFormat="false" ht="15.75" hidden="false" customHeight="true" outlineLevel="0" collapsed="false">
      <c r="A125" s="2" t="n">
        <v>123</v>
      </c>
      <c r="B125" s="2" t="n">
        <v>11</v>
      </c>
      <c r="C125" s="2" t="n">
        <f aca="false">A125-(B125-1)*12</f>
        <v>3</v>
      </c>
      <c r="D125" s="2" t="n">
        <f aca="false">'thong tin khach hang'!$B$4+B125-1</f>
        <v>12</v>
      </c>
      <c r="E125" s="31" t="n">
        <f aca="false">IF(A125=1,0,O124)</f>
        <v>797178299.941753</v>
      </c>
      <c r="F125" s="2" t="n">
        <f aca="true">TP*VLOOKUP('thong tin khach hang'!$E$10,$X$2:$Z$5,3,0)*OFFSET($S125,0,VLOOKUP('thong tin khach hang'!$E$10,$X$2:$Z$5,2,0))</f>
        <v>0</v>
      </c>
      <c r="G125" s="2" t="n">
        <f aca="true">EP*VLOOKUP('thong tin khach hang'!$E$10,$X$2:$Z$5,3,0)*OFFSET($S125,0,VLOOKUP('thong tin khach hang'!$E$10,$X$2:$Z$5,2,0))</f>
        <v>0</v>
      </c>
      <c r="H125" s="2" t="n">
        <f aca="false">F125*HLOOKUP(B125,Assumption!$A$10:$G$12,2,1)+G125*HLOOKUP(B125,Assumption!$A$10:$G$12,3,1)</f>
        <v>0</v>
      </c>
      <c r="I125" s="2" t="n">
        <f aca="false">F125+G125-H125</f>
        <v>0</v>
      </c>
      <c r="J125" s="32" t="n">
        <f aca="false">VLOOKUP(D125,Assumption!$O$3:$Q$103,IF('thong tin khach hang'!$B$3="Nam",2,3),0)/12*P125</f>
        <v>69433.1001407275</v>
      </c>
      <c r="K125" s="2" t="n">
        <v>20000</v>
      </c>
      <c r="L125" s="31" t="n">
        <f aca="false">ROUND($L$1*(E125+I125-J125-K125),0)</f>
        <v>3247439</v>
      </c>
      <c r="M125" s="31" t="n">
        <f aca="false">E125+I125-J125-K125+L125</f>
        <v>800336305.841612</v>
      </c>
      <c r="N125" s="32" t="n">
        <f aca="false">HLOOKUP(ROUND(AVERAGE(M113:M124)/10^6,0),Assumption!$B$2:$E$3,2,1)*MAX((AVERAGE(M113:M124)-250*10^6),0)</f>
        <v>1885382.52408165</v>
      </c>
      <c r="O125" s="31" t="n">
        <f aca="false">M125+N125</f>
        <v>802221688.365694</v>
      </c>
      <c r="P125" s="31" t="n">
        <f aca="false">IF(A125=1,SA,MAX(0,SA-M124))</f>
        <v>304669848.499883</v>
      </c>
      <c r="S125" s="2" t="n">
        <v>0</v>
      </c>
      <c r="T125" s="2" t="n">
        <v>0</v>
      </c>
      <c r="U125" s="2" t="n">
        <v>0</v>
      </c>
      <c r="V125" s="33" t="n">
        <v>1</v>
      </c>
    </row>
    <row r="126" customFormat="false" ht="15.75" hidden="false" customHeight="true" outlineLevel="0" collapsed="false">
      <c r="A126" s="2" t="n">
        <v>124</v>
      </c>
      <c r="B126" s="2" t="n">
        <v>11</v>
      </c>
      <c r="C126" s="2" t="n">
        <f aca="false">A126-(B126-1)*12</f>
        <v>4</v>
      </c>
      <c r="D126" s="2" t="n">
        <f aca="false">'thong tin khach hang'!$B$4+B126-1</f>
        <v>12</v>
      </c>
      <c r="E126" s="31" t="n">
        <f aca="false">IF(A126=1,0,O125)</f>
        <v>802221688.365694</v>
      </c>
      <c r="F126" s="2" t="n">
        <f aca="true">TP*VLOOKUP('thong tin khach hang'!$E$10,$X$2:$Z$5,3,0)*OFFSET($S126,0,VLOOKUP('thong tin khach hang'!$E$10,$X$2:$Z$5,2,0))</f>
        <v>0</v>
      </c>
      <c r="G126" s="2" t="n">
        <f aca="true">EP*VLOOKUP('thong tin khach hang'!$E$10,$X$2:$Z$5,3,0)*OFFSET($S126,0,VLOOKUP('thong tin khach hang'!$E$10,$X$2:$Z$5,2,0))</f>
        <v>0</v>
      </c>
      <c r="H126" s="2" t="n">
        <f aca="false">F126*HLOOKUP(B126,Assumption!$A$10:$G$12,2,1)+G126*HLOOKUP(B126,Assumption!$A$10:$G$12,3,1)</f>
        <v>0</v>
      </c>
      <c r="I126" s="2" t="n">
        <f aca="false">F126+G126-H126</f>
        <v>0</v>
      </c>
      <c r="J126" s="32" t="n">
        <f aca="false">VLOOKUP(D126,Assumption!$O$3:$Q$103,IF('thong tin khach hang'!$B$3="Nam",2,3),0)/12*P126</f>
        <v>68292.216599332</v>
      </c>
      <c r="K126" s="2" t="n">
        <v>20000</v>
      </c>
      <c r="L126" s="31" t="n">
        <f aca="false">ROUND($L$1*(E126+I126-J126-K126),0)</f>
        <v>3267991</v>
      </c>
      <c r="M126" s="31" t="n">
        <f aca="false">E126+I126-J126-K126+L126</f>
        <v>805401387.149094</v>
      </c>
      <c r="N126" s="32" t="n">
        <f aca="false">HLOOKUP(ROUND(AVERAGE(M114:M125)/10^6,0),Assumption!$B$2:$E$3,2,1)*MAX((AVERAGE(M114:M125)-250*10^6),0)</f>
        <v>1922918.7833583</v>
      </c>
      <c r="O126" s="31" t="n">
        <f aca="false">M126+N126</f>
        <v>807324305.932453</v>
      </c>
      <c r="P126" s="31" t="n">
        <f aca="false">IF(A126=1,SA,MAX(0,SA-M125))</f>
        <v>299663694.158388</v>
      </c>
      <c r="S126" s="2" t="n">
        <v>0</v>
      </c>
      <c r="T126" s="2" t="n">
        <v>0</v>
      </c>
      <c r="U126" s="2" t="n">
        <v>1</v>
      </c>
      <c r="V126" s="33" t="n">
        <v>1</v>
      </c>
    </row>
    <row r="127" customFormat="false" ht="15.75" hidden="false" customHeight="true" outlineLevel="0" collapsed="false">
      <c r="A127" s="2" t="n">
        <v>125</v>
      </c>
      <c r="B127" s="2" t="n">
        <v>11</v>
      </c>
      <c r="C127" s="2" t="n">
        <f aca="false">A127-(B127-1)*12</f>
        <v>5</v>
      </c>
      <c r="D127" s="2" t="n">
        <f aca="false">'thong tin khach hang'!$B$4+B127-1</f>
        <v>12</v>
      </c>
      <c r="E127" s="31" t="n">
        <f aca="false">IF(A127=1,0,O126)</f>
        <v>807324305.932453</v>
      </c>
      <c r="F127" s="2" t="n">
        <f aca="true">TP*VLOOKUP('thong tin khach hang'!$E$10,$X$2:$Z$5,3,0)*OFFSET($S127,0,VLOOKUP('thong tin khach hang'!$E$10,$X$2:$Z$5,2,0))</f>
        <v>0</v>
      </c>
      <c r="G127" s="2" t="n">
        <f aca="true">EP*VLOOKUP('thong tin khach hang'!$E$10,$X$2:$Z$5,3,0)*OFFSET($S127,0,VLOOKUP('thong tin khach hang'!$E$10,$X$2:$Z$5,2,0))</f>
        <v>0</v>
      </c>
      <c r="H127" s="2" t="n">
        <f aca="false">F127*HLOOKUP(B127,Assumption!$A$10:$G$12,2,1)+G127*HLOOKUP(B127,Assumption!$A$10:$G$12,3,1)</f>
        <v>0</v>
      </c>
      <c r="I127" s="2" t="n">
        <f aca="false">F127+G127-H127</f>
        <v>0</v>
      </c>
      <c r="J127" s="32" t="n">
        <f aca="false">VLOOKUP(D127,Assumption!$O$3:$Q$103,IF('thong tin khach hang'!$B$3="Nam",2,3),0)/12*P127</f>
        <v>67137.903826424</v>
      </c>
      <c r="K127" s="2" t="n">
        <v>20000</v>
      </c>
      <c r="L127" s="31" t="n">
        <f aca="false">ROUND($L$1*(E127+I127-J127-K127),0)</f>
        <v>3288784</v>
      </c>
      <c r="M127" s="31" t="n">
        <f aca="false">E127+I127-J127-K127+L127</f>
        <v>810525952.028626</v>
      </c>
      <c r="N127" s="32" t="n">
        <f aca="false">HLOOKUP(ROUND(AVERAGE(M115:M126)/10^6,0),Assumption!$B$2:$E$3,2,1)*MAX((AVERAGE(M115:M126)-250*10^6),0)</f>
        <v>1960759.66712964</v>
      </c>
      <c r="O127" s="31" t="n">
        <f aca="false">M127+N127</f>
        <v>812486711.695756</v>
      </c>
      <c r="P127" s="31" t="n">
        <f aca="false">IF(A127=1,SA,MAX(0,SA-M126))</f>
        <v>294598612.850906</v>
      </c>
      <c r="S127" s="2" t="n">
        <v>0</v>
      </c>
      <c r="T127" s="2" t="n">
        <v>0</v>
      </c>
      <c r="U127" s="2" t="n">
        <v>0</v>
      </c>
      <c r="V127" s="33" t="n">
        <v>1</v>
      </c>
    </row>
    <row r="128" customFormat="false" ht="15.75" hidden="false" customHeight="true" outlineLevel="0" collapsed="false">
      <c r="A128" s="2" t="n">
        <v>126</v>
      </c>
      <c r="B128" s="2" t="n">
        <v>11</v>
      </c>
      <c r="C128" s="2" t="n">
        <f aca="false">A128-(B128-1)*12</f>
        <v>6</v>
      </c>
      <c r="D128" s="2" t="n">
        <f aca="false">'thong tin khach hang'!$B$4+B128-1</f>
        <v>12</v>
      </c>
      <c r="E128" s="31" t="n">
        <f aca="false">IF(A128=1,0,O127)</f>
        <v>812486711.695756</v>
      </c>
      <c r="F128" s="2" t="n">
        <f aca="true">TP*VLOOKUP('thong tin khach hang'!$E$10,$X$2:$Z$5,3,0)*OFFSET($S128,0,VLOOKUP('thong tin khach hang'!$E$10,$X$2:$Z$5,2,0))</f>
        <v>0</v>
      </c>
      <c r="G128" s="2" t="n">
        <f aca="true">EP*VLOOKUP('thong tin khach hang'!$E$10,$X$2:$Z$5,3,0)*OFFSET($S128,0,VLOOKUP('thong tin khach hang'!$E$10,$X$2:$Z$5,2,0))</f>
        <v>0</v>
      </c>
      <c r="H128" s="2" t="n">
        <f aca="false">F128*HLOOKUP(B128,Assumption!$A$10:$G$12,2,1)+G128*HLOOKUP(B128,Assumption!$A$10:$G$12,3,1)</f>
        <v>0</v>
      </c>
      <c r="I128" s="2" t="n">
        <f aca="false">F128+G128-H128</f>
        <v>0</v>
      </c>
      <c r="J128" s="32" t="n">
        <f aca="false">VLOOKUP(D128,Assumption!$O$3:$Q$103,IF('thong tin khach hang'!$B$3="Nam",2,3),0)/12*P128</f>
        <v>65970.0349735981</v>
      </c>
      <c r="K128" s="2" t="n">
        <v>20000</v>
      </c>
      <c r="L128" s="31" t="n">
        <f aca="false">ROUND($L$1*(E128+I128-J128-K128),0)</f>
        <v>3309821</v>
      </c>
      <c r="M128" s="31" t="n">
        <f aca="false">E128+I128-J128-K128+L128</f>
        <v>815710562.660782</v>
      </c>
      <c r="N128" s="32" t="n">
        <f aca="false">HLOOKUP(ROUND(AVERAGE(M116:M127)/10^6,0),Assumption!$B$2:$E$3,2,1)*MAX((AVERAGE(M116:M127)-250*10^6),0)</f>
        <v>1998907.64394103</v>
      </c>
      <c r="O128" s="31" t="n">
        <f aca="false">M128+N128</f>
        <v>817709470.304723</v>
      </c>
      <c r="P128" s="31" t="n">
        <f aca="false">IF(A128=1,SA,MAX(0,SA-M127))</f>
        <v>289474047.971374</v>
      </c>
      <c r="S128" s="2" t="n">
        <v>0</v>
      </c>
      <c r="T128" s="2" t="n">
        <v>0</v>
      </c>
      <c r="U128" s="2" t="n">
        <v>0</v>
      </c>
      <c r="V128" s="33" t="n">
        <v>1</v>
      </c>
    </row>
    <row r="129" customFormat="false" ht="15.75" hidden="false" customHeight="true" outlineLevel="0" collapsed="false">
      <c r="A129" s="2" t="n">
        <v>127</v>
      </c>
      <c r="B129" s="2" t="n">
        <v>11</v>
      </c>
      <c r="C129" s="2" t="n">
        <f aca="false">A129-(B129-1)*12</f>
        <v>7</v>
      </c>
      <c r="D129" s="2" t="n">
        <f aca="false">'thong tin khach hang'!$B$4+B129-1</f>
        <v>12</v>
      </c>
      <c r="E129" s="31" t="n">
        <f aca="false">IF(A129=1,0,O128)</f>
        <v>817709470.304723</v>
      </c>
      <c r="F129" s="2" t="n">
        <f aca="true">TP*VLOOKUP('thong tin khach hang'!$E$10,$X$2:$Z$5,3,0)*OFFSET($S129,0,VLOOKUP('thong tin khach hang'!$E$10,$X$2:$Z$5,2,0))</f>
        <v>0</v>
      </c>
      <c r="G129" s="2" t="n">
        <f aca="true">EP*VLOOKUP('thong tin khach hang'!$E$10,$X$2:$Z$5,3,0)*OFFSET($S129,0,VLOOKUP('thong tin khach hang'!$E$10,$X$2:$Z$5,2,0))</f>
        <v>0</v>
      </c>
      <c r="H129" s="2" t="n">
        <f aca="false">F129*HLOOKUP(B129,Assumption!$A$10:$G$12,2,1)+G129*HLOOKUP(B129,Assumption!$A$10:$G$12,3,1)</f>
        <v>0</v>
      </c>
      <c r="I129" s="2" t="n">
        <f aca="false">F129+G129-H129</f>
        <v>0</v>
      </c>
      <c r="J129" s="32" t="n">
        <f aca="false">VLOOKUP(D129,Assumption!$O$3:$Q$103,IF('thong tin khach hang'!$B$3="Nam",2,3),0)/12*P129</f>
        <v>64788.4819220388</v>
      </c>
      <c r="K129" s="2" t="n">
        <v>20000</v>
      </c>
      <c r="L129" s="31" t="n">
        <f aca="false">ROUND($L$1*(E129+I129-J129-K129),0)</f>
        <v>3331104</v>
      </c>
      <c r="M129" s="31" t="n">
        <f aca="false">E129+I129-J129-K129+L129</f>
        <v>820955785.822801</v>
      </c>
      <c r="N129" s="32" t="n">
        <f aca="false">HLOOKUP(ROUND(AVERAGE(M117:M128)/10^6,0),Assumption!$B$2:$E$3,2,1)*MAX((AVERAGE(M117:M128)-250*10^6),0)</f>
        <v>2037365.20313879</v>
      </c>
      <c r="O129" s="31" t="n">
        <f aca="false">M129+N129</f>
        <v>822993151.02594</v>
      </c>
      <c r="P129" s="31" t="n">
        <f aca="false">IF(A129=1,SA,MAX(0,SA-M128))</f>
        <v>284289437.339218</v>
      </c>
      <c r="S129" s="2" t="n">
        <v>0</v>
      </c>
      <c r="T129" s="2" t="n">
        <v>1</v>
      </c>
      <c r="U129" s="2" t="n">
        <v>1</v>
      </c>
      <c r="V129" s="33" t="n">
        <v>1</v>
      </c>
    </row>
    <row r="130" customFormat="false" ht="15.75" hidden="false" customHeight="true" outlineLevel="0" collapsed="false">
      <c r="A130" s="2" t="n">
        <v>128</v>
      </c>
      <c r="B130" s="2" t="n">
        <v>11</v>
      </c>
      <c r="C130" s="2" t="n">
        <f aca="false">A130-(B130-1)*12</f>
        <v>8</v>
      </c>
      <c r="D130" s="2" t="n">
        <f aca="false">'thong tin khach hang'!$B$4+B130-1</f>
        <v>12</v>
      </c>
      <c r="E130" s="31" t="n">
        <f aca="false">IF(A130=1,0,O129)</f>
        <v>822993151.02594</v>
      </c>
      <c r="F130" s="2" t="n">
        <f aca="true">TP*VLOOKUP('thong tin khach hang'!$E$10,$X$2:$Z$5,3,0)*OFFSET($S130,0,VLOOKUP('thong tin khach hang'!$E$10,$X$2:$Z$5,2,0))</f>
        <v>0</v>
      </c>
      <c r="G130" s="2" t="n">
        <f aca="true">EP*VLOOKUP('thong tin khach hang'!$E$10,$X$2:$Z$5,3,0)*OFFSET($S130,0,VLOOKUP('thong tin khach hang'!$E$10,$X$2:$Z$5,2,0))</f>
        <v>0</v>
      </c>
      <c r="H130" s="2" t="n">
        <f aca="false">F130*HLOOKUP(B130,Assumption!$A$10:$G$12,2,1)+G130*HLOOKUP(B130,Assumption!$A$10:$G$12,3,1)</f>
        <v>0</v>
      </c>
      <c r="I130" s="2" t="n">
        <f aca="false">F130+G130-H130</f>
        <v>0</v>
      </c>
      <c r="J130" s="32" t="n">
        <f aca="false">VLOOKUP(D130,Assumption!$O$3:$Q$103,IF('thong tin khach hang'!$B$3="Nam",2,3),0)/12*P130</f>
        <v>63593.115505368</v>
      </c>
      <c r="K130" s="2" t="n">
        <v>20000</v>
      </c>
      <c r="L130" s="31" t="n">
        <f aca="false">ROUND($L$1*(E130+I130-J130-K130),0)</f>
        <v>3352635</v>
      </c>
      <c r="M130" s="31" t="n">
        <f aca="false">E130+I130-J130-K130+L130</f>
        <v>826262192.910435</v>
      </c>
      <c r="N130" s="32" t="n">
        <f aca="false">HLOOKUP(ROUND(AVERAGE(M118:M129)/10^6,0),Assumption!$B$2:$E$3,2,1)*MAX((AVERAGE(M118:M129)-250*10^6),0)</f>
        <v>2076134.85513566</v>
      </c>
      <c r="O130" s="31" t="n">
        <f aca="false">M130+N130</f>
        <v>828338327.765571</v>
      </c>
      <c r="P130" s="31" t="n">
        <f aca="false">IF(A130=1,SA,MAX(0,SA-M129))</f>
        <v>279044214.177199</v>
      </c>
      <c r="S130" s="2" t="n">
        <v>0</v>
      </c>
      <c r="T130" s="2" t="n">
        <v>0</v>
      </c>
      <c r="U130" s="2" t="n">
        <v>0</v>
      </c>
      <c r="V130" s="33" t="n">
        <v>1</v>
      </c>
    </row>
    <row r="131" customFormat="false" ht="15.75" hidden="false" customHeight="true" outlineLevel="0" collapsed="false">
      <c r="A131" s="2" t="n">
        <v>129</v>
      </c>
      <c r="B131" s="2" t="n">
        <v>11</v>
      </c>
      <c r="C131" s="2" t="n">
        <f aca="false">A131-(B131-1)*12</f>
        <v>9</v>
      </c>
      <c r="D131" s="2" t="n">
        <f aca="false">'thong tin khach hang'!$B$4+B131-1</f>
        <v>12</v>
      </c>
      <c r="E131" s="31" t="n">
        <f aca="false">IF(A131=1,0,O130)</f>
        <v>828338327.765571</v>
      </c>
      <c r="F131" s="2" t="n">
        <f aca="true">TP*VLOOKUP('thong tin khach hang'!$E$10,$X$2:$Z$5,3,0)*OFFSET($S131,0,VLOOKUP('thong tin khach hang'!$E$10,$X$2:$Z$5,2,0))</f>
        <v>0</v>
      </c>
      <c r="G131" s="2" t="n">
        <f aca="true">EP*VLOOKUP('thong tin khach hang'!$E$10,$X$2:$Z$5,3,0)*OFFSET($S131,0,VLOOKUP('thong tin khach hang'!$E$10,$X$2:$Z$5,2,0))</f>
        <v>0</v>
      </c>
      <c r="H131" s="2" t="n">
        <f aca="false">F131*HLOOKUP(B131,Assumption!$A$10:$G$12,2,1)+G131*HLOOKUP(B131,Assumption!$A$10:$G$12,3,1)</f>
        <v>0</v>
      </c>
      <c r="I131" s="2" t="n">
        <f aca="false">F131+G131-H131</f>
        <v>0</v>
      </c>
      <c r="J131" s="32" t="n">
        <f aca="false">VLOOKUP(D131,Assumption!$O$3:$Q$103,IF('thong tin khach hang'!$B$3="Nam",2,3),0)/12*P131</f>
        <v>62383.8055046665</v>
      </c>
      <c r="K131" s="2" t="n">
        <v>20000</v>
      </c>
      <c r="L131" s="31" t="n">
        <f aca="false">ROUND($L$1*(E131+I131-J131-K131),0)</f>
        <v>3374417</v>
      </c>
      <c r="M131" s="31" t="n">
        <f aca="false">E131+I131-J131-K131+L131</f>
        <v>831630360.960066</v>
      </c>
      <c r="N131" s="32" t="n">
        <f aca="false">HLOOKUP(ROUND(AVERAGE(M119:M130)/10^6,0),Assumption!$B$2:$E$3,2,1)*MAX((AVERAGE(M119:M130)-250*10^6),0)</f>
        <v>2115219.13135586</v>
      </c>
      <c r="O131" s="31" t="n">
        <f aca="false">M131+N131</f>
        <v>833745580.091422</v>
      </c>
      <c r="P131" s="31" t="n">
        <f aca="false">IF(A131=1,SA,MAX(0,SA-M130))</f>
        <v>273737807.089565</v>
      </c>
      <c r="S131" s="2" t="n">
        <v>0</v>
      </c>
      <c r="T131" s="2" t="n">
        <v>0</v>
      </c>
      <c r="U131" s="2" t="n">
        <v>0</v>
      </c>
      <c r="V131" s="33" t="n">
        <v>1</v>
      </c>
    </row>
    <row r="132" customFormat="false" ht="15.75" hidden="false" customHeight="true" outlineLevel="0" collapsed="false">
      <c r="A132" s="2" t="n">
        <v>130</v>
      </c>
      <c r="B132" s="2" t="n">
        <v>11</v>
      </c>
      <c r="C132" s="2" t="n">
        <f aca="false">A132-(B132-1)*12</f>
        <v>10</v>
      </c>
      <c r="D132" s="2" t="n">
        <f aca="false">'thong tin khach hang'!$B$4+B132-1</f>
        <v>12</v>
      </c>
      <c r="E132" s="31" t="n">
        <f aca="false">IF(A132=1,0,O131)</f>
        <v>833745580.091422</v>
      </c>
      <c r="F132" s="2" t="n">
        <f aca="true">TP*VLOOKUP('thong tin khach hang'!$E$10,$X$2:$Z$5,3,0)*OFFSET($S132,0,VLOOKUP('thong tin khach hang'!$E$10,$X$2:$Z$5,2,0))</f>
        <v>0</v>
      </c>
      <c r="G132" s="2" t="n">
        <f aca="true">EP*VLOOKUP('thong tin khach hang'!$E$10,$X$2:$Z$5,3,0)*OFFSET($S132,0,VLOOKUP('thong tin khach hang'!$E$10,$X$2:$Z$5,2,0))</f>
        <v>0</v>
      </c>
      <c r="H132" s="2" t="n">
        <f aca="false">F132*HLOOKUP(B132,Assumption!$A$10:$G$12,2,1)+G132*HLOOKUP(B132,Assumption!$A$10:$G$12,3,1)</f>
        <v>0</v>
      </c>
      <c r="I132" s="2" t="n">
        <f aca="false">F132+G132-H132</f>
        <v>0</v>
      </c>
      <c r="J132" s="32" t="n">
        <f aca="false">VLOOKUP(D132,Assumption!$O$3:$Q$103,IF('thong tin khach hang'!$B$3="Nam",2,3),0)/12*P132</f>
        <v>61160.4204155364</v>
      </c>
      <c r="K132" s="2" t="n">
        <v>20000</v>
      </c>
      <c r="L132" s="31" t="n">
        <f aca="false">ROUND($L$1*(E132+I132-J132-K132),0)</f>
        <v>3396452</v>
      </c>
      <c r="M132" s="31" t="n">
        <f aca="false">E132+I132-J132-K132+L132</f>
        <v>837060871.671006</v>
      </c>
      <c r="N132" s="32" t="n">
        <f aca="false">HLOOKUP(ROUND(AVERAGE(M120:M131)/10^6,0),Assumption!$B$2:$E$3,2,1)*MAX((AVERAGE(M120:M131)-250*10^6),0)</f>
        <v>2154620.58419394</v>
      </c>
      <c r="O132" s="31" t="n">
        <f aca="false">M132+N132</f>
        <v>839215492.2552</v>
      </c>
      <c r="P132" s="31" t="n">
        <f aca="false">IF(A132=1,SA,MAX(0,SA-M131))</f>
        <v>268369639.039934</v>
      </c>
      <c r="S132" s="2" t="n">
        <v>0</v>
      </c>
      <c r="T132" s="2" t="n">
        <v>0</v>
      </c>
      <c r="U132" s="2" t="n">
        <v>1</v>
      </c>
      <c r="V132" s="33" t="n">
        <v>1</v>
      </c>
    </row>
    <row r="133" customFormat="false" ht="15.75" hidden="false" customHeight="true" outlineLevel="0" collapsed="false">
      <c r="A133" s="2" t="n">
        <v>131</v>
      </c>
      <c r="B133" s="2" t="n">
        <v>11</v>
      </c>
      <c r="C133" s="2" t="n">
        <f aca="false">A133-(B133-1)*12</f>
        <v>11</v>
      </c>
      <c r="D133" s="2" t="n">
        <f aca="false">'thong tin khach hang'!$B$4+B133-1</f>
        <v>12</v>
      </c>
      <c r="E133" s="31" t="n">
        <f aca="false">IF(A133=1,0,O132)</f>
        <v>839215492.2552</v>
      </c>
      <c r="F133" s="2" t="n">
        <f aca="true">TP*VLOOKUP('thong tin khach hang'!$E$10,$X$2:$Z$5,3,0)*OFFSET($S133,0,VLOOKUP('thong tin khach hang'!$E$10,$X$2:$Z$5,2,0))</f>
        <v>0</v>
      </c>
      <c r="G133" s="2" t="n">
        <f aca="true">EP*VLOOKUP('thong tin khach hang'!$E$10,$X$2:$Z$5,3,0)*OFFSET($S133,0,VLOOKUP('thong tin khach hang'!$E$10,$X$2:$Z$5,2,0))</f>
        <v>0</v>
      </c>
      <c r="H133" s="2" t="n">
        <f aca="false">F133*HLOOKUP(B133,Assumption!$A$10:$G$12,2,1)+G133*HLOOKUP(B133,Assumption!$A$10:$G$12,3,1)</f>
        <v>0</v>
      </c>
      <c r="I133" s="2" t="n">
        <f aca="false">F133+G133-H133</f>
        <v>0</v>
      </c>
      <c r="J133" s="32" t="n">
        <f aca="false">VLOOKUP(D133,Assumption!$O$3:$Q$103,IF('thong tin khach hang'!$B$3="Nam",2,3),0)/12*P133</f>
        <v>59922.8276709161</v>
      </c>
      <c r="K133" s="2" t="n">
        <v>20000</v>
      </c>
      <c r="L133" s="31" t="n">
        <f aca="false">ROUND($L$1*(E133+I133-J133-K133),0)</f>
        <v>3418742</v>
      </c>
      <c r="M133" s="31" t="n">
        <f aca="false">E133+I133-J133-K133+L133</f>
        <v>842554311.427529</v>
      </c>
      <c r="N133" s="32" t="n">
        <f aca="false">HLOOKUP(ROUND(AVERAGE(M121:M132)/10^6,0),Assumption!$B$2:$E$3,2,1)*MAX((AVERAGE(M121:M132)-250*10^6),0)</f>
        <v>2194341.78698792</v>
      </c>
      <c r="O133" s="31" t="n">
        <f aca="false">M133+N133</f>
        <v>844748653.214517</v>
      </c>
      <c r="P133" s="31" t="n">
        <f aca="false">IF(A133=1,SA,MAX(0,SA-M132))</f>
        <v>262939128.328994</v>
      </c>
      <c r="S133" s="2" t="n">
        <v>0</v>
      </c>
      <c r="T133" s="2" t="n">
        <v>0</v>
      </c>
      <c r="U133" s="2" t="n">
        <v>0</v>
      </c>
      <c r="V133" s="33" t="n">
        <v>1</v>
      </c>
    </row>
    <row r="134" customFormat="false" ht="15.75" hidden="false" customHeight="true" outlineLevel="0" collapsed="false">
      <c r="A134" s="2" t="n">
        <v>132</v>
      </c>
      <c r="B134" s="2" t="n">
        <v>11</v>
      </c>
      <c r="C134" s="2" t="n">
        <f aca="false">A134-(B134-1)*12</f>
        <v>12</v>
      </c>
      <c r="D134" s="2" t="n">
        <f aca="false">'thong tin khach hang'!$B$4+B134-1</f>
        <v>12</v>
      </c>
      <c r="E134" s="31" t="n">
        <f aca="false">IF(A134=1,0,O133)</f>
        <v>844748653.214517</v>
      </c>
      <c r="F134" s="2" t="n">
        <f aca="true">TP*VLOOKUP('thong tin khach hang'!$E$10,$X$2:$Z$5,3,0)*OFFSET($S134,0,VLOOKUP('thong tin khach hang'!$E$10,$X$2:$Z$5,2,0))</f>
        <v>0</v>
      </c>
      <c r="G134" s="2" t="n">
        <f aca="true">EP*VLOOKUP('thong tin khach hang'!$E$10,$X$2:$Z$5,3,0)*OFFSET($S134,0,VLOOKUP('thong tin khach hang'!$E$10,$X$2:$Z$5,2,0))</f>
        <v>0</v>
      </c>
      <c r="H134" s="2" t="n">
        <f aca="false">F134*HLOOKUP(B134,Assumption!$A$10:$G$12,2,1)+G134*HLOOKUP(B134,Assumption!$A$10:$G$12,3,1)</f>
        <v>0</v>
      </c>
      <c r="I134" s="2" t="n">
        <f aca="false">F134+G134-H134</f>
        <v>0</v>
      </c>
      <c r="J134" s="32" t="n">
        <f aca="false">VLOOKUP(D134,Assumption!$O$3:$Q$103,IF('thong tin khach hang'!$B$3="Nam",2,3),0)/12*P134</f>
        <v>58670.8936360592</v>
      </c>
      <c r="K134" s="2" t="n">
        <v>20000</v>
      </c>
      <c r="L134" s="31" t="n">
        <f aca="false">ROUND($L$1*(E134+I134-J134-K134),0)</f>
        <v>3441290</v>
      </c>
      <c r="M134" s="31" t="n">
        <f aca="false">E134+I134-J134-K134+L134</f>
        <v>848111272.320881</v>
      </c>
      <c r="N134" s="32" t="n">
        <f aca="false">HLOOKUP(ROUND(AVERAGE(M122:M133)/10^6,0),Assumption!$B$2:$E$3,2,1)*MAX((AVERAGE(M122:M133)-250*10^6),0)</f>
        <v>2234385.33434035</v>
      </c>
      <c r="O134" s="31" t="n">
        <f aca="false">M134+N134</f>
        <v>850345657.655221</v>
      </c>
      <c r="P134" s="31" t="n">
        <f aca="false">IF(A134=1,SA,MAX(0,SA-M133))</f>
        <v>257445688.572471</v>
      </c>
      <c r="S134" s="2" t="n">
        <v>0</v>
      </c>
      <c r="T134" s="2" t="n">
        <v>0</v>
      </c>
      <c r="U134" s="2" t="n">
        <v>0</v>
      </c>
      <c r="V134" s="33" t="n">
        <v>1</v>
      </c>
    </row>
    <row r="135" customFormat="false" ht="15.75" hidden="false" customHeight="true" outlineLevel="0" collapsed="false">
      <c r="A135" s="2" t="n">
        <v>133</v>
      </c>
      <c r="B135" s="2" t="n">
        <v>12</v>
      </c>
      <c r="C135" s="2" t="n">
        <f aca="false">A135-(B135-1)*12</f>
        <v>1</v>
      </c>
      <c r="D135" s="2" t="n">
        <f aca="false">'thong tin khach hang'!$B$4+B135-1</f>
        <v>13</v>
      </c>
      <c r="E135" s="31" t="n">
        <f aca="false">IF(A135=1,0,O134)</f>
        <v>850345657.655221</v>
      </c>
      <c r="F135" s="2" t="n">
        <f aca="true">TP*VLOOKUP('thong tin khach hang'!$E$10,$X$2:$Z$5,3,0)*OFFSET($S135,0,VLOOKUP('thong tin khach hang'!$E$10,$X$2:$Z$5,2,0))</f>
        <v>30000000</v>
      </c>
      <c r="G135" s="2" t="n">
        <f aca="true">EP*VLOOKUP('thong tin khach hang'!$E$10,$X$2:$Z$5,3,0)*OFFSET($S135,0,VLOOKUP('thong tin khach hang'!$E$10,$X$2:$Z$5,2,0))</f>
        <v>30000000</v>
      </c>
      <c r="H135" s="2" t="n">
        <f aca="false">F135*HLOOKUP(B135,Assumption!$A$10:$G$12,2,1)+G135*HLOOKUP(B135,Assumption!$A$10:$G$12,3,1)</f>
        <v>1500000</v>
      </c>
      <c r="I135" s="2" t="n">
        <f aca="false">F135+G135-H135</f>
        <v>58500000</v>
      </c>
      <c r="J135" s="32" t="n">
        <f aca="false">VLOOKUP(D135,Assumption!$O$3:$Q$103,IF('thong tin khach hang'!$B$3="Nam",2,3),0)/12*P135</f>
        <v>57404.4833756216</v>
      </c>
      <c r="K135" s="2" t="n">
        <v>20000</v>
      </c>
      <c r="L135" s="31" t="n">
        <f aca="false">ROUND($L$1*(E135+I135-J135-K135),0)</f>
        <v>3702434</v>
      </c>
      <c r="M135" s="31" t="n">
        <f aca="false">E135+I135-J135-K135+L135</f>
        <v>912470687.171846</v>
      </c>
      <c r="N135" s="32" t="n">
        <f aca="false">HLOOKUP(ROUND(AVERAGE(M123:M134)/10^6,0),Assumption!$B$2:$E$3,2,1)*MAX((AVERAGE(M123:M134)-250*10^6),0)</f>
        <v>2274753.84212144</v>
      </c>
      <c r="O135" s="31" t="n">
        <f aca="false">M135+N135</f>
        <v>914745441.013967</v>
      </c>
      <c r="P135" s="31" t="n">
        <f aca="false">IF(A135=1,SA,MAX(0,SA-M134))</f>
        <v>251888727.679119</v>
      </c>
      <c r="S135" s="2" t="n">
        <v>1</v>
      </c>
      <c r="T135" s="2" t="n">
        <v>1</v>
      </c>
      <c r="U135" s="2" t="n">
        <v>1</v>
      </c>
      <c r="V135" s="33" t="n">
        <v>1</v>
      </c>
    </row>
    <row r="136" customFormat="false" ht="15.75" hidden="false" customHeight="true" outlineLevel="0" collapsed="false">
      <c r="A136" s="2" t="n">
        <v>134</v>
      </c>
      <c r="B136" s="2" t="n">
        <v>12</v>
      </c>
      <c r="C136" s="2" t="n">
        <f aca="false">A136-(B136-1)*12</f>
        <v>2</v>
      </c>
      <c r="D136" s="2" t="n">
        <f aca="false">'thong tin khach hang'!$B$4+B136-1</f>
        <v>13</v>
      </c>
      <c r="E136" s="31" t="n">
        <f aca="false">IF(A136=1,0,O135)</f>
        <v>914745441.013967</v>
      </c>
      <c r="F136" s="2" t="n">
        <f aca="true">TP*VLOOKUP('thong tin khach hang'!$E$10,$X$2:$Z$5,3,0)*OFFSET($S136,0,VLOOKUP('thong tin khach hang'!$E$10,$X$2:$Z$5,2,0))</f>
        <v>0</v>
      </c>
      <c r="G136" s="2" t="n">
        <f aca="true">EP*VLOOKUP('thong tin khach hang'!$E$10,$X$2:$Z$5,3,0)*OFFSET($S136,0,VLOOKUP('thong tin khach hang'!$E$10,$X$2:$Z$5,2,0))</f>
        <v>0</v>
      </c>
      <c r="H136" s="2" t="n">
        <f aca="false">F136*HLOOKUP(B136,Assumption!$A$10:$G$12,2,1)+G136*HLOOKUP(B136,Assumption!$A$10:$G$12,3,1)</f>
        <v>0</v>
      </c>
      <c r="I136" s="2" t="n">
        <f aca="false">F136+G136-H136</f>
        <v>0</v>
      </c>
      <c r="J136" s="32" t="n">
        <f aca="false">VLOOKUP(D136,Assumption!$O$3:$Q$103,IF('thong tin khach hang'!$B$3="Nam",2,3),0)/12*P136</f>
        <v>42737.2174208569</v>
      </c>
      <c r="K136" s="2" t="n">
        <v>20000</v>
      </c>
      <c r="L136" s="31" t="n">
        <f aca="false">ROUND($L$1*(E136+I136-J136-K136),0)</f>
        <v>3726531</v>
      </c>
      <c r="M136" s="31" t="n">
        <f aca="false">E136+I136-J136-K136+L136</f>
        <v>918409234.796546</v>
      </c>
      <c r="N136" s="32" t="n">
        <f aca="false">HLOOKUP(ROUND(AVERAGE(M124:M135)/10^6,0),Assumption!$B$2:$E$3,2,1)*MAX((AVERAGE(M124:M135)-250*10^6),0)</f>
        <v>2315449.94715493</v>
      </c>
      <c r="O136" s="31" t="n">
        <f aca="false">M136+N136</f>
        <v>920724684.743701</v>
      </c>
      <c r="P136" s="31" t="n">
        <f aca="false">IF(A136=1,SA,MAX(0,SA-M135))</f>
        <v>187529312.828154</v>
      </c>
      <c r="S136" s="2" t="n">
        <v>0</v>
      </c>
      <c r="T136" s="2" t="n">
        <v>0</v>
      </c>
      <c r="U136" s="2" t="n">
        <v>0</v>
      </c>
      <c r="V136" s="33" t="n">
        <v>1</v>
      </c>
    </row>
    <row r="137" customFormat="false" ht="15.75" hidden="false" customHeight="true" outlineLevel="0" collapsed="false">
      <c r="A137" s="2" t="n">
        <v>135</v>
      </c>
      <c r="B137" s="2" t="n">
        <v>12</v>
      </c>
      <c r="C137" s="2" t="n">
        <f aca="false">A137-(B137-1)*12</f>
        <v>3</v>
      </c>
      <c r="D137" s="2" t="n">
        <f aca="false">'thong tin khach hang'!$B$4+B137-1</f>
        <v>13</v>
      </c>
      <c r="E137" s="31" t="n">
        <f aca="false">IF(A137=1,0,O136)</f>
        <v>920724684.743701</v>
      </c>
      <c r="F137" s="2" t="n">
        <f aca="true">TP*VLOOKUP('thong tin khach hang'!$E$10,$X$2:$Z$5,3,0)*OFFSET($S137,0,VLOOKUP('thong tin khach hang'!$E$10,$X$2:$Z$5,2,0))</f>
        <v>0</v>
      </c>
      <c r="G137" s="2" t="n">
        <f aca="true">EP*VLOOKUP('thong tin khach hang'!$E$10,$X$2:$Z$5,3,0)*OFFSET($S137,0,VLOOKUP('thong tin khach hang'!$E$10,$X$2:$Z$5,2,0))</f>
        <v>0</v>
      </c>
      <c r="H137" s="2" t="n">
        <f aca="false">F137*HLOOKUP(B137,Assumption!$A$10:$G$12,2,1)+G137*HLOOKUP(B137,Assumption!$A$10:$G$12,3,1)</f>
        <v>0</v>
      </c>
      <c r="I137" s="2" t="n">
        <f aca="false">F137+G137-H137</f>
        <v>0</v>
      </c>
      <c r="J137" s="32" t="n">
        <f aca="false">VLOOKUP(D137,Assumption!$O$3:$Q$103,IF('thong tin khach hang'!$B$3="Nam",2,3),0)/12*P137</f>
        <v>41383.8449951097</v>
      </c>
      <c r="K137" s="2" t="n">
        <v>20000</v>
      </c>
      <c r="L137" s="31" t="n">
        <f aca="false">ROUND($L$1*(E137+I137-J137-K137),0)</f>
        <v>3750896</v>
      </c>
      <c r="M137" s="31" t="n">
        <f aca="false">E137+I137-J137-K137+L137</f>
        <v>924414196.898706</v>
      </c>
      <c r="N137" s="32" t="n">
        <f aca="false">HLOOKUP(ROUND(AVERAGE(M125:M136)/10^6,0),Assumption!$B$2:$E$3,2,1)*MAX((AVERAGE(M125:M136)-250*10^6),0)</f>
        <v>2356476.30825374</v>
      </c>
      <c r="O137" s="31" t="n">
        <f aca="false">M137+N137</f>
        <v>926770673.20696</v>
      </c>
      <c r="P137" s="31" t="n">
        <f aca="false">IF(A137=1,SA,MAX(0,SA-M136))</f>
        <v>181590765.203454</v>
      </c>
      <c r="S137" s="2" t="n">
        <v>0</v>
      </c>
      <c r="T137" s="2" t="n">
        <v>0</v>
      </c>
      <c r="U137" s="2" t="n">
        <v>0</v>
      </c>
      <c r="V137" s="33" t="n">
        <v>1</v>
      </c>
    </row>
    <row r="138" customFormat="false" ht="15.75" hidden="false" customHeight="true" outlineLevel="0" collapsed="false">
      <c r="A138" s="2" t="n">
        <v>136</v>
      </c>
      <c r="B138" s="2" t="n">
        <v>12</v>
      </c>
      <c r="C138" s="2" t="n">
        <f aca="false">A138-(B138-1)*12</f>
        <v>4</v>
      </c>
      <c r="D138" s="2" t="n">
        <f aca="false">'thong tin khach hang'!$B$4+B138-1</f>
        <v>13</v>
      </c>
      <c r="E138" s="31" t="n">
        <f aca="false">IF(A138=1,0,O137)</f>
        <v>926770673.20696</v>
      </c>
      <c r="F138" s="2" t="n">
        <f aca="true">TP*VLOOKUP('thong tin khach hang'!$E$10,$X$2:$Z$5,3,0)*OFFSET($S138,0,VLOOKUP('thong tin khach hang'!$E$10,$X$2:$Z$5,2,0))</f>
        <v>0</v>
      </c>
      <c r="G138" s="2" t="n">
        <f aca="true">EP*VLOOKUP('thong tin khach hang'!$E$10,$X$2:$Z$5,3,0)*OFFSET($S138,0,VLOOKUP('thong tin khach hang'!$E$10,$X$2:$Z$5,2,0))</f>
        <v>0</v>
      </c>
      <c r="H138" s="2" t="n">
        <f aca="false">F138*HLOOKUP(B138,Assumption!$A$10:$G$12,2,1)+G138*HLOOKUP(B138,Assumption!$A$10:$G$12,3,1)</f>
        <v>0</v>
      </c>
      <c r="I138" s="2" t="n">
        <f aca="false">F138+G138-H138</f>
        <v>0</v>
      </c>
      <c r="J138" s="32" t="n">
        <f aca="false">VLOOKUP(D138,Assumption!$O$3:$Q$103,IF('thong tin khach hang'!$B$3="Nam",2,3),0)/12*P138</f>
        <v>40015.3369624526</v>
      </c>
      <c r="K138" s="2" t="n">
        <v>20000</v>
      </c>
      <c r="L138" s="31" t="n">
        <f aca="false">ROUND($L$1*(E138+I138-J138-K138),0)</f>
        <v>3775534</v>
      </c>
      <c r="M138" s="31" t="n">
        <f aca="false">E138+I138-J138-K138+L138</f>
        <v>930486191.869997</v>
      </c>
      <c r="N138" s="32" t="n">
        <f aca="false">HLOOKUP(ROUND(AVERAGE(M126:M137)/10^6,0),Assumption!$B$2:$E$3,2,1)*MAX((AVERAGE(M126:M137)-250*10^6),0)</f>
        <v>2397835.60527277</v>
      </c>
      <c r="O138" s="31" t="n">
        <f aca="false">M138+N138</f>
        <v>932884027.47527</v>
      </c>
      <c r="P138" s="31" t="n">
        <f aca="false">IF(A138=1,SA,MAX(0,SA-M137))</f>
        <v>175585803.101294</v>
      </c>
      <c r="S138" s="2" t="n">
        <v>0</v>
      </c>
      <c r="T138" s="2" t="n">
        <v>0</v>
      </c>
      <c r="U138" s="2" t="n">
        <v>1</v>
      </c>
      <c r="V138" s="33" t="n">
        <v>1</v>
      </c>
    </row>
    <row r="139" customFormat="false" ht="15.75" hidden="false" customHeight="true" outlineLevel="0" collapsed="false">
      <c r="A139" s="2" t="n">
        <v>137</v>
      </c>
      <c r="B139" s="2" t="n">
        <v>12</v>
      </c>
      <c r="C139" s="2" t="n">
        <f aca="false">A139-(B139-1)*12</f>
        <v>5</v>
      </c>
      <c r="D139" s="2" t="n">
        <f aca="false">'thong tin khach hang'!$B$4+B139-1</f>
        <v>13</v>
      </c>
      <c r="E139" s="31" t="n">
        <f aca="false">IF(A139=1,0,O138)</f>
        <v>932884027.47527</v>
      </c>
      <c r="F139" s="2" t="n">
        <f aca="true">TP*VLOOKUP('thong tin khach hang'!$E$10,$X$2:$Z$5,3,0)*OFFSET($S139,0,VLOOKUP('thong tin khach hang'!$E$10,$X$2:$Z$5,2,0))</f>
        <v>0</v>
      </c>
      <c r="G139" s="2" t="n">
        <f aca="true">EP*VLOOKUP('thong tin khach hang'!$E$10,$X$2:$Z$5,3,0)*OFFSET($S139,0,VLOOKUP('thong tin khach hang'!$E$10,$X$2:$Z$5,2,0))</f>
        <v>0</v>
      </c>
      <c r="H139" s="2" t="n">
        <f aca="false">F139*HLOOKUP(B139,Assumption!$A$10:$G$12,2,1)+G139*HLOOKUP(B139,Assumption!$A$10:$G$12,3,1)</f>
        <v>0</v>
      </c>
      <c r="I139" s="2" t="n">
        <f aca="false">F139+G139-H139</f>
        <v>0</v>
      </c>
      <c r="J139" s="32" t="n">
        <f aca="false">VLOOKUP(D139,Assumption!$O$3:$Q$103,IF('thong tin khach hang'!$B$3="Nam",2,3),0)/12*P139</f>
        <v>38631.5523937744</v>
      </c>
      <c r="K139" s="2" t="n">
        <v>20000</v>
      </c>
      <c r="L139" s="31" t="n">
        <f aca="false">ROUND($L$1*(E139+I139-J139-K139),0)</f>
        <v>3800446</v>
      </c>
      <c r="M139" s="31" t="n">
        <f aca="false">E139+I139-J139-K139+L139</f>
        <v>936625841.922876</v>
      </c>
      <c r="N139" s="32" t="n">
        <f aca="false">HLOOKUP(ROUND(AVERAGE(M127:M138)/10^6,0),Assumption!$B$2:$E$3,2,1)*MAX((AVERAGE(M127:M138)-250*10^6),0)</f>
        <v>2439530.54017974</v>
      </c>
      <c r="O139" s="31" t="n">
        <f aca="false">M139+N139</f>
        <v>939065372.463056</v>
      </c>
      <c r="P139" s="31" t="n">
        <f aca="false">IF(A139=1,SA,MAX(0,SA-M138))</f>
        <v>169513808.130003</v>
      </c>
      <c r="S139" s="2" t="n">
        <v>0</v>
      </c>
      <c r="T139" s="2" t="n">
        <v>0</v>
      </c>
      <c r="U139" s="2" t="n">
        <v>0</v>
      </c>
      <c r="V139" s="33" t="n">
        <v>1</v>
      </c>
    </row>
    <row r="140" customFormat="false" ht="15.75" hidden="false" customHeight="true" outlineLevel="0" collapsed="false">
      <c r="A140" s="2" t="n">
        <v>138</v>
      </c>
      <c r="B140" s="2" t="n">
        <v>12</v>
      </c>
      <c r="C140" s="2" t="n">
        <f aca="false">A140-(B140-1)*12</f>
        <v>6</v>
      </c>
      <c r="D140" s="2" t="n">
        <f aca="false">'thong tin khach hang'!$B$4+B140-1</f>
        <v>13</v>
      </c>
      <c r="E140" s="31" t="n">
        <f aca="false">IF(A140=1,0,O139)</f>
        <v>939065372.463056</v>
      </c>
      <c r="F140" s="2" t="n">
        <f aca="true">TP*VLOOKUP('thong tin khach hang'!$E$10,$X$2:$Z$5,3,0)*OFFSET($S140,0,VLOOKUP('thong tin khach hang'!$E$10,$X$2:$Z$5,2,0))</f>
        <v>0</v>
      </c>
      <c r="G140" s="2" t="n">
        <f aca="true">EP*VLOOKUP('thong tin khach hang'!$E$10,$X$2:$Z$5,3,0)*OFFSET($S140,0,VLOOKUP('thong tin khach hang'!$E$10,$X$2:$Z$5,2,0))</f>
        <v>0</v>
      </c>
      <c r="H140" s="2" t="n">
        <f aca="false">F140*HLOOKUP(B140,Assumption!$A$10:$G$12,2,1)+G140*HLOOKUP(B140,Assumption!$A$10:$G$12,3,1)</f>
        <v>0</v>
      </c>
      <c r="I140" s="2" t="n">
        <f aca="false">F140+G140-H140</f>
        <v>0</v>
      </c>
      <c r="J140" s="32" t="n">
        <f aca="false">VLOOKUP(D140,Assumption!$O$3:$Q$103,IF('thong tin khach hang'!$B$3="Nam",2,3),0)/12*P140</f>
        <v>37232.349489222</v>
      </c>
      <c r="K140" s="2" t="n">
        <v>20000</v>
      </c>
      <c r="L140" s="31" t="n">
        <f aca="false">ROUND($L$1*(E140+I140-J140-K140),0)</f>
        <v>3825635</v>
      </c>
      <c r="M140" s="31" t="n">
        <f aca="false">E140+I140-J140-K140+L140</f>
        <v>942833775.113567</v>
      </c>
      <c r="N140" s="32" t="n">
        <f aca="false">HLOOKUP(ROUND(AVERAGE(M128:M139)/10^6,0),Assumption!$B$2:$E$3,2,1)*MAX((AVERAGE(M128:M139)-250*10^6),0)</f>
        <v>2481563.83681116</v>
      </c>
      <c r="O140" s="31" t="n">
        <f aca="false">M140+N140</f>
        <v>945315338.950378</v>
      </c>
      <c r="P140" s="31" t="n">
        <f aca="false">IF(A140=1,SA,MAX(0,SA-M139))</f>
        <v>163374158.077124</v>
      </c>
      <c r="S140" s="2" t="n">
        <v>0</v>
      </c>
      <c r="T140" s="2" t="n">
        <v>0</v>
      </c>
      <c r="U140" s="2" t="n">
        <v>0</v>
      </c>
      <c r="V140" s="33" t="n">
        <v>1</v>
      </c>
    </row>
    <row r="141" customFormat="false" ht="15.75" hidden="false" customHeight="true" outlineLevel="0" collapsed="false">
      <c r="A141" s="2" t="n">
        <v>139</v>
      </c>
      <c r="B141" s="2" t="n">
        <v>12</v>
      </c>
      <c r="C141" s="2" t="n">
        <f aca="false">A141-(B141-1)*12</f>
        <v>7</v>
      </c>
      <c r="D141" s="2" t="n">
        <f aca="false">'thong tin khach hang'!$B$4+B141-1</f>
        <v>13</v>
      </c>
      <c r="E141" s="31" t="n">
        <f aca="false">IF(A141=1,0,O140)</f>
        <v>945315338.950378</v>
      </c>
      <c r="F141" s="2" t="n">
        <f aca="true">TP*VLOOKUP('thong tin khach hang'!$E$10,$X$2:$Z$5,3,0)*OFFSET($S141,0,VLOOKUP('thong tin khach hang'!$E$10,$X$2:$Z$5,2,0))</f>
        <v>0</v>
      </c>
      <c r="G141" s="2" t="n">
        <f aca="true">EP*VLOOKUP('thong tin khach hang'!$E$10,$X$2:$Z$5,3,0)*OFFSET($S141,0,VLOOKUP('thong tin khach hang'!$E$10,$X$2:$Z$5,2,0))</f>
        <v>0</v>
      </c>
      <c r="H141" s="2" t="n">
        <f aca="false">F141*HLOOKUP(B141,Assumption!$A$10:$G$12,2,1)+G141*HLOOKUP(B141,Assumption!$A$10:$G$12,3,1)</f>
        <v>0</v>
      </c>
      <c r="I141" s="2" t="n">
        <f aca="false">F141+G141-H141</f>
        <v>0</v>
      </c>
      <c r="J141" s="32" t="n">
        <f aca="false">VLOOKUP(D141,Assumption!$O$3:$Q$103,IF('thong tin khach hang'!$B$3="Nam",2,3),0)/12*P141</f>
        <v>35817.5851171698</v>
      </c>
      <c r="K141" s="2" t="n">
        <v>20000</v>
      </c>
      <c r="L141" s="31" t="n">
        <f aca="false">ROUND($L$1*(E141+I141-J141-K141),0)</f>
        <v>3851104</v>
      </c>
      <c r="M141" s="31" t="n">
        <f aca="false">E141+I141-J141-K141+L141</f>
        <v>949110625.365261</v>
      </c>
      <c r="N141" s="32" t="n">
        <f aca="false">HLOOKUP(ROUND(AVERAGE(M129:M140)/10^6,0),Assumption!$B$2:$E$3,2,1)*MAX((AVERAGE(M129:M140)-250*10^6),0)</f>
        <v>2523938.24096209</v>
      </c>
      <c r="O141" s="31" t="n">
        <f aca="false">M141+N141</f>
        <v>951634563.606223</v>
      </c>
      <c r="P141" s="31" t="n">
        <f aca="false">IF(A141=1,SA,MAX(0,SA-M140))</f>
        <v>157166224.886433</v>
      </c>
      <c r="S141" s="2" t="n">
        <v>0</v>
      </c>
      <c r="T141" s="2" t="n">
        <v>1</v>
      </c>
      <c r="U141" s="2" t="n">
        <v>1</v>
      </c>
      <c r="V141" s="33" t="n">
        <v>1</v>
      </c>
    </row>
    <row r="142" customFormat="false" ht="15.75" hidden="false" customHeight="true" outlineLevel="0" collapsed="false">
      <c r="A142" s="2" t="n">
        <v>140</v>
      </c>
      <c r="B142" s="2" t="n">
        <v>12</v>
      </c>
      <c r="C142" s="2" t="n">
        <f aca="false">A142-(B142-1)*12</f>
        <v>8</v>
      </c>
      <c r="D142" s="2" t="n">
        <f aca="false">'thong tin khach hang'!$B$4+B142-1</f>
        <v>13</v>
      </c>
      <c r="E142" s="31" t="n">
        <f aca="false">IF(A142=1,0,O141)</f>
        <v>951634563.606223</v>
      </c>
      <c r="F142" s="2" t="n">
        <f aca="true">TP*VLOOKUP('thong tin khach hang'!$E$10,$X$2:$Z$5,3,0)*OFFSET($S142,0,VLOOKUP('thong tin khach hang'!$E$10,$X$2:$Z$5,2,0))</f>
        <v>0</v>
      </c>
      <c r="G142" s="2" t="n">
        <f aca="true">EP*VLOOKUP('thong tin khach hang'!$E$10,$X$2:$Z$5,3,0)*OFFSET($S142,0,VLOOKUP('thong tin khach hang'!$E$10,$X$2:$Z$5,2,0))</f>
        <v>0</v>
      </c>
      <c r="H142" s="2" t="n">
        <f aca="false">F142*HLOOKUP(B142,Assumption!$A$10:$G$12,2,1)+G142*HLOOKUP(B142,Assumption!$A$10:$G$12,3,1)</f>
        <v>0</v>
      </c>
      <c r="I142" s="2" t="n">
        <f aca="false">F142+G142-H142</f>
        <v>0</v>
      </c>
      <c r="J142" s="32" t="n">
        <f aca="false">VLOOKUP(D142,Assumption!$O$3:$Q$103,IF('thong tin khach hang'!$B$3="Nam",2,3),0)/12*P142</f>
        <v>34387.1148089326</v>
      </c>
      <c r="K142" s="2" t="n">
        <v>20000</v>
      </c>
      <c r="L142" s="31" t="n">
        <f aca="false">ROUND($L$1*(E142+I142-J142-K142),0)</f>
        <v>3876855</v>
      </c>
      <c r="M142" s="31" t="n">
        <f aca="false">E142+I142-J142-K142+L142</f>
        <v>955457031.491414</v>
      </c>
      <c r="N142" s="32" t="n">
        <f aca="false">HLOOKUP(ROUND(AVERAGE(M130:M141)/10^6,0),Assumption!$B$2:$E$3,2,1)*MAX((AVERAGE(M130:M141)-250*10^6),0)</f>
        <v>2566656.52080957</v>
      </c>
      <c r="O142" s="31" t="n">
        <f aca="false">M142+N142</f>
        <v>958023688.012223</v>
      </c>
      <c r="P142" s="31" t="n">
        <f aca="false">IF(A142=1,SA,MAX(0,SA-M141))</f>
        <v>150889374.634739</v>
      </c>
      <c r="S142" s="2" t="n">
        <v>0</v>
      </c>
      <c r="T142" s="2" t="n">
        <v>0</v>
      </c>
      <c r="U142" s="2" t="n">
        <v>0</v>
      </c>
      <c r="V142" s="33" t="n">
        <v>1</v>
      </c>
    </row>
    <row r="143" customFormat="false" ht="15.75" hidden="false" customHeight="true" outlineLevel="0" collapsed="false">
      <c r="A143" s="2" t="n">
        <v>141</v>
      </c>
      <c r="B143" s="2" t="n">
        <v>12</v>
      </c>
      <c r="C143" s="2" t="n">
        <f aca="false">A143-(B143-1)*12</f>
        <v>9</v>
      </c>
      <c r="D143" s="2" t="n">
        <f aca="false">'thong tin khach hang'!$B$4+B143-1</f>
        <v>13</v>
      </c>
      <c r="E143" s="31" t="n">
        <f aca="false">IF(A143=1,0,O142)</f>
        <v>958023688.012223</v>
      </c>
      <c r="F143" s="2" t="n">
        <f aca="true">TP*VLOOKUP('thong tin khach hang'!$E$10,$X$2:$Z$5,3,0)*OFFSET($S143,0,VLOOKUP('thong tin khach hang'!$E$10,$X$2:$Z$5,2,0))</f>
        <v>0</v>
      </c>
      <c r="G143" s="2" t="n">
        <f aca="true">EP*VLOOKUP('thong tin khach hang'!$E$10,$X$2:$Z$5,3,0)*OFFSET($S143,0,VLOOKUP('thong tin khach hang'!$E$10,$X$2:$Z$5,2,0))</f>
        <v>0</v>
      </c>
      <c r="H143" s="2" t="n">
        <f aca="false">F143*HLOOKUP(B143,Assumption!$A$10:$G$12,2,1)+G143*HLOOKUP(B143,Assumption!$A$10:$G$12,3,1)</f>
        <v>0</v>
      </c>
      <c r="I143" s="2" t="n">
        <f aca="false">F143+G143-H143</f>
        <v>0</v>
      </c>
      <c r="J143" s="32" t="n">
        <f aca="false">VLOOKUP(D143,Assumption!$O$3:$Q$103,IF('thong tin khach hang'!$B$3="Nam",2,3),0)/12*P143</f>
        <v>32940.7929813525</v>
      </c>
      <c r="K143" s="2" t="n">
        <v>20000</v>
      </c>
      <c r="L143" s="31" t="n">
        <f aca="false">ROUND($L$1*(E143+I143-J143-K143),0)</f>
        <v>3902891</v>
      </c>
      <c r="M143" s="31" t="n">
        <f aca="false">E143+I143-J143-K143+L143</f>
        <v>961873638.219242</v>
      </c>
      <c r="N143" s="32" t="n">
        <f aca="false">HLOOKUP(ROUND(AVERAGE(M131:M142)/10^6,0),Assumption!$B$2:$E$3,2,1)*MAX((AVERAGE(M131:M142)-250*10^6),0)</f>
        <v>2609721.46700323</v>
      </c>
      <c r="O143" s="31" t="n">
        <f aca="false">M143+N143</f>
        <v>964483359.686245</v>
      </c>
      <c r="P143" s="31" t="n">
        <f aca="false">IF(A143=1,SA,MAX(0,SA-M142))</f>
        <v>144542968.508586</v>
      </c>
      <c r="S143" s="2" t="n">
        <v>0</v>
      </c>
      <c r="T143" s="2" t="n">
        <v>0</v>
      </c>
      <c r="U143" s="2" t="n">
        <v>0</v>
      </c>
      <c r="V143" s="33" t="n">
        <v>1</v>
      </c>
    </row>
    <row r="144" customFormat="false" ht="15.75" hidden="false" customHeight="true" outlineLevel="0" collapsed="false">
      <c r="A144" s="2" t="n">
        <v>142</v>
      </c>
      <c r="B144" s="2" t="n">
        <v>12</v>
      </c>
      <c r="C144" s="2" t="n">
        <f aca="false">A144-(B144-1)*12</f>
        <v>10</v>
      </c>
      <c r="D144" s="2" t="n">
        <f aca="false">'thong tin khach hang'!$B$4+B144-1</f>
        <v>13</v>
      </c>
      <c r="E144" s="31" t="n">
        <f aca="false">IF(A144=1,0,O143)</f>
        <v>964483359.686245</v>
      </c>
      <c r="F144" s="2" t="n">
        <f aca="true">TP*VLOOKUP('thong tin khach hang'!$E$10,$X$2:$Z$5,3,0)*OFFSET($S144,0,VLOOKUP('thong tin khach hang'!$E$10,$X$2:$Z$5,2,0))</f>
        <v>0</v>
      </c>
      <c r="G144" s="2" t="n">
        <f aca="true">EP*VLOOKUP('thong tin khach hang'!$E$10,$X$2:$Z$5,3,0)*OFFSET($S144,0,VLOOKUP('thong tin khach hang'!$E$10,$X$2:$Z$5,2,0))</f>
        <v>0</v>
      </c>
      <c r="H144" s="2" t="n">
        <f aca="false">F144*HLOOKUP(B144,Assumption!$A$10:$G$12,2,1)+G144*HLOOKUP(B144,Assumption!$A$10:$G$12,3,1)</f>
        <v>0</v>
      </c>
      <c r="I144" s="2" t="n">
        <f aca="false">F144+G144-H144</f>
        <v>0</v>
      </c>
      <c r="J144" s="32" t="n">
        <f aca="false">VLOOKUP(D144,Assumption!$O$3:$Q$103,IF('thong tin khach hang'!$B$3="Nam",2,3),0)/12*P144</f>
        <v>31478.4727035481</v>
      </c>
      <c r="K144" s="2" t="n">
        <v>20000</v>
      </c>
      <c r="L144" s="31" t="n">
        <f aca="false">ROUND($L$1*(E144+I144-J144-K144),0)</f>
        <v>3929215</v>
      </c>
      <c r="M144" s="31" t="n">
        <f aca="false">E144+I144-J144-K144+L144</f>
        <v>968361096.213542</v>
      </c>
      <c r="N144" s="32" t="n">
        <f aca="false">HLOOKUP(ROUND(AVERAGE(M132:M143)/10^6,0),Assumption!$B$2:$E$3,2,1)*MAX((AVERAGE(M132:M143)-250*10^6),0)</f>
        <v>2653135.89275629</v>
      </c>
      <c r="O144" s="31" t="n">
        <f aca="false">M144+N144</f>
        <v>971014232.106298</v>
      </c>
      <c r="P144" s="31" t="n">
        <f aca="false">IF(A144=1,SA,MAX(0,SA-M143))</f>
        <v>138126361.780758</v>
      </c>
      <c r="S144" s="2" t="n">
        <v>0</v>
      </c>
      <c r="T144" s="2" t="n">
        <v>0</v>
      </c>
      <c r="U144" s="2" t="n">
        <v>1</v>
      </c>
      <c r="V144" s="33" t="n">
        <v>1</v>
      </c>
    </row>
    <row r="145" customFormat="false" ht="15.75" hidden="false" customHeight="true" outlineLevel="0" collapsed="false">
      <c r="A145" s="2" t="n">
        <v>143</v>
      </c>
      <c r="B145" s="2" t="n">
        <v>12</v>
      </c>
      <c r="C145" s="2" t="n">
        <f aca="false">A145-(B145-1)*12</f>
        <v>11</v>
      </c>
      <c r="D145" s="2" t="n">
        <f aca="false">'thong tin khach hang'!$B$4+B145-1</f>
        <v>13</v>
      </c>
      <c r="E145" s="31" t="n">
        <f aca="false">IF(A145=1,0,O144)</f>
        <v>971014232.106298</v>
      </c>
      <c r="F145" s="2" t="n">
        <f aca="true">TP*VLOOKUP('thong tin khach hang'!$E$10,$X$2:$Z$5,3,0)*OFFSET($S145,0,VLOOKUP('thong tin khach hang'!$E$10,$X$2:$Z$5,2,0))</f>
        <v>0</v>
      </c>
      <c r="G145" s="2" t="n">
        <f aca="true">EP*VLOOKUP('thong tin khach hang'!$E$10,$X$2:$Z$5,3,0)*OFFSET($S145,0,VLOOKUP('thong tin khach hang'!$E$10,$X$2:$Z$5,2,0))</f>
        <v>0</v>
      </c>
      <c r="H145" s="2" t="n">
        <f aca="false">F145*HLOOKUP(B145,Assumption!$A$10:$G$12,2,1)+G145*HLOOKUP(B145,Assumption!$A$10:$G$12,3,1)</f>
        <v>0</v>
      </c>
      <c r="I145" s="2" t="n">
        <f aca="false">F145+G145-H145</f>
        <v>0</v>
      </c>
      <c r="J145" s="32" t="n">
        <f aca="false">VLOOKUP(D145,Assumption!$O$3:$Q$103,IF('thong tin khach hang'!$B$3="Nam",2,3),0)/12*P145</f>
        <v>30000.0056914862</v>
      </c>
      <c r="K145" s="2" t="n">
        <v>20000</v>
      </c>
      <c r="L145" s="31" t="n">
        <f aca="false">ROUND($L$1*(E145+I145-J145-K145),0)</f>
        <v>3955828</v>
      </c>
      <c r="M145" s="31" t="n">
        <f aca="false">E145+I145-J145-K145+L145</f>
        <v>974920060.100607</v>
      </c>
      <c r="N145" s="32" t="n">
        <f aca="false">HLOOKUP(ROUND(AVERAGE(M133:M144)/10^6,0),Assumption!$B$2:$E$3,2,1)*MAX((AVERAGE(M133:M144)-250*10^6),0)</f>
        <v>2696902.63427047</v>
      </c>
      <c r="O145" s="31" t="n">
        <f aca="false">M145+N145</f>
        <v>977616962.734877</v>
      </c>
      <c r="P145" s="31" t="n">
        <f aca="false">IF(A145=1,SA,MAX(0,SA-M144))</f>
        <v>131638903.786458</v>
      </c>
      <c r="S145" s="2" t="n">
        <v>0</v>
      </c>
      <c r="T145" s="2" t="n">
        <v>0</v>
      </c>
      <c r="U145" s="2" t="n">
        <v>0</v>
      </c>
      <c r="V145" s="33" t="n">
        <v>1</v>
      </c>
    </row>
    <row r="146" customFormat="false" ht="15.75" hidden="false" customHeight="true" outlineLevel="0" collapsed="false">
      <c r="A146" s="2" t="n">
        <v>144</v>
      </c>
      <c r="B146" s="2" t="n">
        <v>12</v>
      </c>
      <c r="C146" s="2" t="n">
        <f aca="false">A146-(B146-1)*12</f>
        <v>12</v>
      </c>
      <c r="D146" s="2" t="n">
        <f aca="false">'thong tin khach hang'!$B$4+B146-1</f>
        <v>13</v>
      </c>
      <c r="E146" s="31" t="n">
        <f aca="false">IF(A146=1,0,O145)</f>
        <v>977616962.734877</v>
      </c>
      <c r="F146" s="2" t="n">
        <f aca="true">TP*VLOOKUP('thong tin khach hang'!$E$10,$X$2:$Z$5,3,0)*OFFSET($S146,0,VLOOKUP('thong tin khach hang'!$E$10,$X$2:$Z$5,2,0))</f>
        <v>0</v>
      </c>
      <c r="G146" s="2" t="n">
        <f aca="true">EP*VLOOKUP('thong tin khach hang'!$E$10,$X$2:$Z$5,3,0)*OFFSET($S146,0,VLOOKUP('thong tin khach hang'!$E$10,$X$2:$Z$5,2,0))</f>
        <v>0</v>
      </c>
      <c r="H146" s="2" t="n">
        <f aca="false">F146*HLOOKUP(B146,Assumption!$A$10:$G$12,2,1)+G146*HLOOKUP(B146,Assumption!$A$10:$G$12,3,1)</f>
        <v>0</v>
      </c>
      <c r="I146" s="2" t="n">
        <f aca="false">F146+G146-H146</f>
        <v>0</v>
      </c>
      <c r="J146" s="32" t="n">
        <f aca="false">VLOOKUP(D146,Assumption!$O$3:$Q$103,IF('thong tin khach hang'!$B$3="Nam",2,3),0)/12*P146</f>
        <v>28505.2427583233</v>
      </c>
      <c r="K146" s="2" t="n">
        <v>20000</v>
      </c>
      <c r="L146" s="31" t="n">
        <f aca="false">ROUND($L$1*(E146+I146-J146-K146),0)</f>
        <v>3982735</v>
      </c>
      <c r="M146" s="31" t="n">
        <f aca="false">E146+I146-J146-K146+L146</f>
        <v>981551192.492119</v>
      </c>
      <c r="N146" s="32" t="n">
        <f aca="false">HLOOKUP(ROUND(AVERAGE(M134:M145)/10^6,0),Assumption!$B$2:$E$3,2,1)*MAX((AVERAGE(M134:M145)-250*10^6),0)</f>
        <v>2741024.55049483</v>
      </c>
      <c r="O146" s="31" t="n">
        <f aca="false">M146+N146</f>
        <v>984292217.042614</v>
      </c>
      <c r="P146" s="31" t="n">
        <f aca="false">IF(A146=1,SA,MAX(0,SA-M145))</f>
        <v>125079939.899393</v>
      </c>
      <c r="S146" s="2" t="n">
        <v>0</v>
      </c>
      <c r="T146" s="2" t="n">
        <v>0</v>
      </c>
      <c r="U146" s="2" t="n">
        <v>0</v>
      </c>
      <c r="V146" s="33" t="n">
        <v>1</v>
      </c>
    </row>
    <row r="147" customFormat="false" ht="15.75" hidden="false" customHeight="true" outlineLevel="0" collapsed="false">
      <c r="A147" s="2" t="n">
        <v>145</v>
      </c>
      <c r="B147" s="2" t="n">
        <v>13</v>
      </c>
      <c r="C147" s="2" t="n">
        <f aca="false">A147-(B147-1)*12</f>
        <v>1</v>
      </c>
      <c r="D147" s="2" t="n">
        <f aca="false">'thong tin khach hang'!$B$4+B147-1</f>
        <v>14</v>
      </c>
      <c r="E147" s="31" t="n">
        <f aca="false">IF(A147=1,0,O146)</f>
        <v>984292217.042614</v>
      </c>
      <c r="F147" s="2" t="n">
        <f aca="true">TP*VLOOKUP('thong tin khach hang'!$E$10,$X$2:$Z$5,3,0)*OFFSET($S147,0,VLOOKUP('thong tin khach hang'!$E$10,$X$2:$Z$5,2,0))</f>
        <v>30000000</v>
      </c>
      <c r="G147" s="2" t="n">
        <f aca="true">EP*VLOOKUP('thong tin khach hang'!$E$10,$X$2:$Z$5,3,0)*OFFSET($S147,0,VLOOKUP('thong tin khach hang'!$E$10,$X$2:$Z$5,2,0))</f>
        <v>30000000</v>
      </c>
      <c r="H147" s="2" t="n">
        <f aca="false">F147*HLOOKUP(B147,Assumption!$A$10:$G$12,2,1)+G147*HLOOKUP(B147,Assumption!$A$10:$G$12,3,1)</f>
        <v>1500000</v>
      </c>
      <c r="I147" s="2" t="n">
        <f aca="false">F147+G147-H147</f>
        <v>58500000</v>
      </c>
      <c r="J147" s="32" t="n">
        <f aca="false">VLOOKUP(D147,Assumption!$O$3:$Q$103,IF('thong tin khach hang'!$B$3="Nam",2,3),0)/12*P147</f>
        <v>26994.0328973762</v>
      </c>
      <c r="K147" s="2" t="n">
        <v>20000</v>
      </c>
      <c r="L147" s="31" t="n">
        <f aca="false">ROUND($L$1*(E147+I147-J147-K147),0)</f>
        <v>4248273</v>
      </c>
      <c r="M147" s="31" t="n">
        <f aca="false">E147+I147-J147-K147+L147</f>
        <v>1046993496.00972</v>
      </c>
      <c r="N147" s="32" t="n">
        <f aca="false">HLOOKUP(ROUND(AVERAGE(M135:M146)/10^6,0),Assumption!$B$2:$E$3,2,1)*MAX((AVERAGE(M135:M146)-250*10^6),0)</f>
        <v>2785504.52388524</v>
      </c>
      <c r="O147" s="31" t="n">
        <f aca="false">M147+N147</f>
        <v>1049779000.5336</v>
      </c>
      <c r="P147" s="31" t="n">
        <f aca="false">IF(A147=1,SA,MAX(0,SA-M146))</f>
        <v>118448807.507881</v>
      </c>
      <c r="S147" s="2" t="n">
        <v>1</v>
      </c>
      <c r="T147" s="2" t="n">
        <v>1</v>
      </c>
      <c r="U147" s="2" t="n">
        <v>1</v>
      </c>
      <c r="V147" s="33" t="n">
        <v>1</v>
      </c>
    </row>
    <row r="148" customFormat="false" ht="15.75" hidden="false" customHeight="true" outlineLevel="0" collapsed="false">
      <c r="A148" s="2" t="n">
        <v>146</v>
      </c>
      <c r="B148" s="2" t="n">
        <v>13</v>
      </c>
      <c r="C148" s="2" t="n">
        <f aca="false">A148-(B148-1)*12</f>
        <v>2</v>
      </c>
      <c r="D148" s="2" t="n">
        <f aca="false">'thong tin khach hang'!$B$4+B148-1</f>
        <v>14</v>
      </c>
      <c r="E148" s="31" t="n">
        <f aca="false">IF(A148=1,0,O147)</f>
        <v>1049779000.5336</v>
      </c>
      <c r="F148" s="2" t="n">
        <f aca="true">TP*VLOOKUP('thong tin khach hang'!$E$10,$X$2:$Z$5,3,0)*OFFSET($S148,0,VLOOKUP('thong tin khach hang'!$E$10,$X$2:$Z$5,2,0))</f>
        <v>0</v>
      </c>
      <c r="G148" s="2" t="n">
        <f aca="true">EP*VLOOKUP('thong tin khach hang'!$E$10,$X$2:$Z$5,3,0)*OFFSET($S148,0,VLOOKUP('thong tin khach hang'!$E$10,$X$2:$Z$5,2,0))</f>
        <v>0</v>
      </c>
      <c r="H148" s="2" t="n">
        <f aca="false">F148*HLOOKUP(B148,Assumption!$A$10:$G$12,2,1)+G148*HLOOKUP(B148,Assumption!$A$10:$G$12,3,1)</f>
        <v>0</v>
      </c>
      <c r="I148" s="2" t="n">
        <f aca="false">F148+G148-H148</f>
        <v>0</v>
      </c>
      <c r="J148" s="32" t="n">
        <f aca="false">VLOOKUP(D148,Assumption!$O$3:$Q$103,IF('thong tin khach hang'!$B$3="Nam",2,3),0)/12*P148</f>
        <v>12079.9807325491</v>
      </c>
      <c r="K148" s="2" t="n">
        <v>20000</v>
      </c>
      <c r="L148" s="31" t="n">
        <f aca="false">ROUND($L$1*(E148+I148-J148-K148),0)</f>
        <v>4276799</v>
      </c>
      <c r="M148" s="31" t="n">
        <f aca="false">E148+I148-J148-K148+L148</f>
        <v>1054023719.55287</v>
      </c>
      <c r="N148" s="32" t="n">
        <f aca="false">HLOOKUP(ROUND(AVERAGE(M136:M147)/10^6,0),Assumption!$B$2:$E$3,2,1)*MAX((AVERAGE(M136:M147)-250*10^6),0)</f>
        <v>2830345.46016453</v>
      </c>
      <c r="O148" s="31" t="n">
        <f aca="false">M148+N148</f>
        <v>1056854065.01303</v>
      </c>
      <c r="P148" s="31" t="n">
        <f aca="false">IF(A148=1,SA,MAX(0,SA-M147))</f>
        <v>53006503.9902838</v>
      </c>
      <c r="S148" s="2" t="n">
        <v>0</v>
      </c>
      <c r="T148" s="2" t="n">
        <v>0</v>
      </c>
      <c r="U148" s="2" t="n">
        <v>0</v>
      </c>
      <c r="V148" s="33" t="n">
        <v>1</v>
      </c>
    </row>
    <row r="149" customFormat="false" ht="15.75" hidden="false" customHeight="true" outlineLevel="0" collapsed="false">
      <c r="A149" s="2" t="n">
        <v>147</v>
      </c>
      <c r="B149" s="2" t="n">
        <v>13</v>
      </c>
      <c r="C149" s="2" t="n">
        <f aca="false">A149-(B149-1)*12</f>
        <v>3</v>
      </c>
      <c r="D149" s="2" t="n">
        <f aca="false">'thong tin khach hang'!$B$4+B149-1</f>
        <v>14</v>
      </c>
      <c r="E149" s="31" t="n">
        <f aca="false">IF(A149=1,0,O148)</f>
        <v>1056854065.01303</v>
      </c>
      <c r="F149" s="2" t="n">
        <f aca="true">TP*VLOOKUP('thong tin khach hang'!$E$10,$X$2:$Z$5,3,0)*OFFSET($S149,0,VLOOKUP('thong tin khach hang'!$E$10,$X$2:$Z$5,2,0))</f>
        <v>0</v>
      </c>
      <c r="G149" s="2" t="n">
        <f aca="true">EP*VLOOKUP('thong tin khach hang'!$E$10,$X$2:$Z$5,3,0)*OFFSET($S149,0,VLOOKUP('thong tin khach hang'!$E$10,$X$2:$Z$5,2,0))</f>
        <v>0</v>
      </c>
      <c r="H149" s="2" t="n">
        <f aca="false">F149*HLOOKUP(B149,Assumption!$A$10:$G$12,2,1)+G149*HLOOKUP(B149,Assumption!$A$10:$G$12,3,1)</f>
        <v>0</v>
      </c>
      <c r="I149" s="2" t="n">
        <f aca="false">F149+G149-H149</f>
        <v>0</v>
      </c>
      <c r="J149" s="32" t="n">
        <f aca="false">VLOOKUP(D149,Assumption!$O$3:$Q$103,IF('thong tin khach hang'!$B$3="Nam",2,3),0)/12*P149</f>
        <v>10477.8195154584</v>
      </c>
      <c r="K149" s="2" t="n">
        <v>20000</v>
      </c>
      <c r="L149" s="31" t="n">
        <f aca="false">ROUND($L$1*(E149+I149-J149-K149),0)</f>
        <v>4305630</v>
      </c>
      <c r="M149" s="31" t="n">
        <f aca="false">E149+I149-J149-K149+L149</f>
        <v>1061129217.19352</v>
      </c>
      <c r="N149" s="32" t="n">
        <f aca="false">HLOOKUP(ROUND(AVERAGE(M137:M148)/10^6,0),Assumption!$B$2:$E$3,2,1)*MAX((AVERAGE(M137:M148)-250*10^6),0)</f>
        <v>2875550.28841664</v>
      </c>
      <c r="O149" s="31" t="n">
        <f aca="false">M149+N149</f>
        <v>1064004767.48193</v>
      </c>
      <c r="P149" s="31" t="n">
        <f aca="false">IF(A149=1,SA,MAX(0,SA-M148))</f>
        <v>45976280.4471312</v>
      </c>
      <c r="S149" s="2" t="n">
        <v>0</v>
      </c>
      <c r="T149" s="2" t="n">
        <v>0</v>
      </c>
      <c r="U149" s="2" t="n">
        <v>0</v>
      </c>
      <c r="V149" s="33" t="n">
        <v>1</v>
      </c>
    </row>
    <row r="150" customFormat="false" ht="15.75" hidden="false" customHeight="true" outlineLevel="0" collapsed="false">
      <c r="A150" s="2" t="n">
        <v>148</v>
      </c>
      <c r="B150" s="2" t="n">
        <v>13</v>
      </c>
      <c r="C150" s="2" t="n">
        <f aca="false">A150-(B150-1)*12</f>
        <v>4</v>
      </c>
      <c r="D150" s="2" t="n">
        <f aca="false">'thong tin khach hang'!$B$4+B150-1</f>
        <v>14</v>
      </c>
      <c r="E150" s="31" t="n">
        <f aca="false">IF(A150=1,0,O149)</f>
        <v>1064004767.48193</v>
      </c>
      <c r="F150" s="2" t="n">
        <f aca="true">TP*VLOOKUP('thong tin khach hang'!$E$10,$X$2:$Z$5,3,0)*OFFSET($S150,0,VLOOKUP('thong tin khach hang'!$E$10,$X$2:$Z$5,2,0))</f>
        <v>0</v>
      </c>
      <c r="G150" s="2" t="n">
        <f aca="true">EP*VLOOKUP('thong tin khach hang'!$E$10,$X$2:$Z$5,3,0)*OFFSET($S150,0,VLOOKUP('thong tin khach hang'!$E$10,$X$2:$Z$5,2,0))</f>
        <v>0</v>
      </c>
      <c r="H150" s="2" t="n">
        <f aca="false">F150*HLOOKUP(B150,Assumption!$A$10:$G$12,2,1)+G150*HLOOKUP(B150,Assumption!$A$10:$G$12,3,1)</f>
        <v>0</v>
      </c>
      <c r="I150" s="2" t="n">
        <f aca="false">F150+G150-H150</f>
        <v>0</v>
      </c>
      <c r="J150" s="32" t="n">
        <f aca="false">VLOOKUP(D150,Assumption!$O$3:$Q$103,IF('thong tin khach hang'!$B$3="Nam",2,3),0)/12*P150</f>
        <v>8858.50361773483</v>
      </c>
      <c r="K150" s="2" t="n">
        <v>20000</v>
      </c>
      <c r="L150" s="31" t="n">
        <f aca="false">ROUND($L$1*(E150+I150-J150-K150),0)</f>
        <v>4334770</v>
      </c>
      <c r="M150" s="31" t="n">
        <f aca="false">E150+I150-J150-K150+L150</f>
        <v>1068310678.97832</v>
      </c>
      <c r="N150" s="32" t="n">
        <f aca="false">HLOOKUP(ROUND(AVERAGE(M138:M149)/10^6,0),Assumption!$B$2:$E$3,2,1)*MAX((AVERAGE(M138:M149)-250*10^6),0)</f>
        <v>2921121.96184824</v>
      </c>
      <c r="O150" s="31" t="n">
        <f aca="false">M150+N150</f>
        <v>1071231800.94017</v>
      </c>
      <c r="P150" s="31" t="n">
        <f aca="false">IF(A150=1,SA,MAX(0,SA-M149))</f>
        <v>38870782.8064821</v>
      </c>
      <c r="S150" s="2" t="n">
        <v>0</v>
      </c>
      <c r="T150" s="2" t="n">
        <v>0</v>
      </c>
      <c r="U150" s="2" t="n">
        <v>1</v>
      </c>
      <c r="V150" s="33" t="n">
        <v>1</v>
      </c>
    </row>
    <row r="151" customFormat="false" ht="15.75" hidden="false" customHeight="true" outlineLevel="0" collapsed="false">
      <c r="A151" s="2" t="n">
        <v>149</v>
      </c>
      <c r="B151" s="2" t="n">
        <v>13</v>
      </c>
      <c r="C151" s="2" t="n">
        <f aca="false">A151-(B151-1)*12</f>
        <v>5</v>
      </c>
      <c r="D151" s="2" t="n">
        <f aca="false">'thong tin khach hang'!$B$4+B151-1</f>
        <v>14</v>
      </c>
      <c r="E151" s="31" t="n">
        <f aca="false">IF(A151=1,0,O150)</f>
        <v>1071231800.94017</v>
      </c>
      <c r="F151" s="2" t="n">
        <f aca="true">TP*VLOOKUP('thong tin khach hang'!$E$10,$X$2:$Z$5,3,0)*OFFSET($S151,0,VLOOKUP('thong tin khach hang'!$E$10,$X$2:$Z$5,2,0))</f>
        <v>0</v>
      </c>
      <c r="G151" s="2" t="n">
        <f aca="true">EP*VLOOKUP('thong tin khach hang'!$E$10,$X$2:$Z$5,3,0)*OFFSET($S151,0,VLOOKUP('thong tin khach hang'!$E$10,$X$2:$Z$5,2,0))</f>
        <v>0</v>
      </c>
      <c r="H151" s="2" t="n">
        <f aca="false">F151*HLOOKUP(B151,Assumption!$A$10:$G$12,2,1)+G151*HLOOKUP(B151,Assumption!$A$10:$G$12,3,1)</f>
        <v>0</v>
      </c>
      <c r="I151" s="2" t="n">
        <f aca="false">F151+G151-H151</f>
        <v>0</v>
      </c>
      <c r="J151" s="32" t="n">
        <f aca="false">VLOOKUP(D151,Assumption!$O$3:$Q$103,IF('thong tin khach hang'!$B$3="Nam",2,3),0)/12*P151</f>
        <v>7221.87578036963</v>
      </c>
      <c r="K151" s="2" t="n">
        <v>20000</v>
      </c>
      <c r="L151" s="31" t="n">
        <f aca="false">ROUND($L$1*(E151+I151-J151-K151),0)</f>
        <v>4364220</v>
      </c>
      <c r="M151" s="31" t="n">
        <f aca="false">E151+I151-J151-K151+L151</f>
        <v>1075568799.06438</v>
      </c>
      <c r="N151" s="32" t="n">
        <f aca="false">HLOOKUP(ROUND(AVERAGE(M139:M150)/10^6,0),Assumption!$B$2:$E$3,2,1)*MAX((AVERAGE(M139:M150)-250*10^6),0)</f>
        <v>2967063.45755102</v>
      </c>
      <c r="O151" s="31" t="n">
        <f aca="false">M151+N151</f>
        <v>1078535862.52194</v>
      </c>
      <c r="P151" s="31" t="n">
        <f aca="false">IF(A151=1,SA,MAX(0,SA-M150))</f>
        <v>31689321.0216832</v>
      </c>
      <c r="S151" s="2" t="n">
        <v>0</v>
      </c>
      <c r="T151" s="2" t="n">
        <v>0</v>
      </c>
      <c r="U151" s="2" t="n">
        <v>0</v>
      </c>
      <c r="V151" s="33" t="n">
        <v>1</v>
      </c>
    </row>
    <row r="152" customFormat="false" ht="15.75" hidden="false" customHeight="true" outlineLevel="0" collapsed="false">
      <c r="A152" s="2" t="n">
        <v>150</v>
      </c>
      <c r="B152" s="2" t="n">
        <v>13</v>
      </c>
      <c r="C152" s="2" t="n">
        <f aca="false">A152-(B152-1)*12</f>
        <v>6</v>
      </c>
      <c r="D152" s="2" t="n">
        <f aca="false">'thong tin khach hang'!$B$4+B152-1</f>
        <v>14</v>
      </c>
      <c r="E152" s="31" t="n">
        <f aca="false">IF(A152=1,0,O151)</f>
        <v>1078535862.52194</v>
      </c>
      <c r="F152" s="2" t="n">
        <f aca="true">TP*VLOOKUP('thong tin khach hang'!$E$10,$X$2:$Z$5,3,0)*OFFSET($S152,0,VLOOKUP('thong tin khach hang'!$E$10,$X$2:$Z$5,2,0))</f>
        <v>0</v>
      </c>
      <c r="G152" s="2" t="n">
        <f aca="true">EP*VLOOKUP('thong tin khach hang'!$E$10,$X$2:$Z$5,3,0)*OFFSET($S152,0,VLOOKUP('thong tin khach hang'!$E$10,$X$2:$Z$5,2,0))</f>
        <v>0</v>
      </c>
      <c r="H152" s="2" t="n">
        <f aca="false">F152*HLOOKUP(B152,Assumption!$A$10:$G$12,2,1)+G152*HLOOKUP(B152,Assumption!$A$10:$G$12,3,1)</f>
        <v>0</v>
      </c>
      <c r="I152" s="2" t="n">
        <f aca="false">F152+G152-H152</f>
        <v>0</v>
      </c>
      <c r="J152" s="32" t="n">
        <f aca="false">VLOOKUP(D152,Assumption!$O$3:$Q$103,IF('thong tin khach hang'!$B$3="Nam",2,3),0)/12*P152</f>
        <v>5567.77780759445</v>
      </c>
      <c r="K152" s="2" t="n">
        <v>20000</v>
      </c>
      <c r="L152" s="31" t="n">
        <f aca="false">ROUND($L$1*(E152+I152-J152-K152),0)</f>
        <v>4393984</v>
      </c>
      <c r="M152" s="31" t="n">
        <f aca="false">E152+I152-J152-K152+L152</f>
        <v>1082904278.74413</v>
      </c>
      <c r="N152" s="32" t="n">
        <f aca="false">HLOOKUP(ROUND(AVERAGE(M140:M151)/10^6,0),Assumption!$B$2:$E$3,2,1)*MAX((AVERAGE(M140:M151)-250*10^6),0)</f>
        <v>4520066.66489728</v>
      </c>
      <c r="O152" s="31" t="n">
        <f aca="false">M152+N152</f>
        <v>1087424345.40903</v>
      </c>
      <c r="P152" s="31" t="n">
        <f aca="false">IF(A152=1,SA,MAX(0,SA-M151))</f>
        <v>24431200.9356153</v>
      </c>
      <c r="S152" s="2" t="n">
        <v>0</v>
      </c>
      <c r="T152" s="2" t="n">
        <v>0</v>
      </c>
      <c r="U152" s="2" t="n">
        <v>0</v>
      </c>
      <c r="V152" s="33" t="n">
        <v>1</v>
      </c>
    </row>
    <row r="153" customFormat="false" ht="15.75" hidden="false" customHeight="true" outlineLevel="0" collapsed="false">
      <c r="A153" s="2" t="n">
        <v>151</v>
      </c>
      <c r="B153" s="2" t="n">
        <v>13</v>
      </c>
      <c r="C153" s="2" t="n">
        <f aca="false">A153-(B153-1)*12</f>
        <v>7</v>
      </c>
      <c r="D153" s="2" t="n">
        <f aca="false">'thong tin khach hang'!$B$4+B153-1</f>
        <v>14</v>
      </c>
      <c r="E153" s="31" t="n">
        <f aca="false">IF(A153=1,0,O152)</f>
        <v>1087424345.40903</v>
      </c>
      <c r="F153" s="2" t="n">
        <f aca="true">TP*VLOOKUP('thong tin khach hang'!$E$10,$X$2:$Z$5,3,0)*OFFSET($S153,0,VLOOKUP('thong tin khach hang'!$E$10,$X$2:$Z$5,2,0))</f>
        <v>0</v>
      </c>
      <c r="G153" s="2" t="n">
        <f aca="true">EP*VLOOKUP('thong tin khach hang'!$E$10,$X$2:$Z$5,3,0)*OFFSET($S153,0,VLOOKUP('thong tin khach hang'!$E$10,$X$2:$Z$5,2,0))</f>
        <v>0</v>
      </c>
      <c r="H153" s="2" t="n">
        <f aca="false">F153*HLOOKUP(B153,Assumption!$A$10:$G$12,2,1)+G153*HLOOKUP(B153,Assumption!$A$10:$G$12,3,1)</f>
        <v>0</v>
      </c>
      <c r="I153" s="2" t="n">
        <f aca="false">F153+G153-H153</f>
        <v>0</v>
      </c>
      <c r="J153" s="32" t="n">
        <f aca="false">VLOOKUP(D153,Assumption!$O$3:$Q$103,IF('thong tin khach hang'!$B$3="Nam",2,3),0)/12*P153</f>
        <v>3896.04987753614</v>
      </c>
      <c r="K153" s="2" t="n">
        <v>20000</v>
      </c>
      <c r="L153" s="31" t="n">
        <f aca="false">ROUND($L$1*(E153+I153-J153-K153),0)</f>
        <v>4430204</v>
      </c>
      <c r="M153" s="31" t="n">
        <f aca="false">E153+I153-J153-K153+L153</f>
        <v>1091830653.35915</v>
      </c>
      <c r="N153" s="32" t="n">
        <f aca="false">HLOOKUP(ROUND(AVERAGE(M141:M152)/10^6,0),Assumption!$B$2:$E$3,2,1)*MAX((AVERAGE(M141:M152)-250*10^6),0)</f>
        <v>4590101.91671256</v>
      </c>
      <c r="O153" s="31" t="n">
        <f aca="false">M153+N153</f>
        <v>1096420755.27586</v>
      </c>
      <c r="P153" s="31" t="n">
        <f aca="false">IF(A153=1,SA,MAX(0,SA-M152))</f>
        <v>17095721.255872</v>
      </c>
      <c r="S153" s="2" t="n">
        <v>0</v>
      </c>
      <c r="T153" s="2" t="n">
        <v>1</v>
      </c>
      <c r="U153" s="2" t="n">
        <v>1</v>
      </c>
      <c r="V153" s="33" t="n">
        <v>1</v>
      </c>
    </row>
    <row r="154" customFormat="false" ht="15.75" hidden="false" customHeight="true" outlineLevel="0" collapsed="false">
      <c r="A154" s="2" t="n">
        <v>152</v>
      </c>
      <c r="B154" s="2" t="n">
        <v>13</v>
      </c>
      <c r="C154" s="2" t="n">
        <f aca="false">A154-(B154-1)*12</f>
        <v>8</v>
      </c>
      <c r="D154" s="2" t="n">
        <f aca="false">'thong tin khach hang'!$B$4+B154-1</f>
        <v>14</v>
      </c>
      <c r="E154" s="31" t="n">
        <f aca="false">IF(A154=1,0,O153)</f>
        <v>1096420755.27586</v>
      </c>
      <c r="F154" s="2" t="n">
        <f aca="true">TP*VLOOKUP('thong tin khach hang'!$E$10,$X$2:$Z$5,3,0)*OFFSET($S154,0,VLOOKUP('thong tin khach hang'!$E$10,$X$2:$Z$5,2,0))</f>
        <v>0</v>
      </c>
      <c r="G154" s="2" t="n">
        <f aca="true">EP*VLOOKUP('thong tin khach hang'!$E$10,$X$2:$Z$5,3,0)*OFFSET($S154,0,VLOOKUP('thong tin khach hang'!$E$10,$X$2:$Z$5,2,0))</f>
        <v>0</v>
      </c>
      <c r="H154" s="2" t="n">
        <f aca="false">F154*HLOOKUP(B154,Assumption!$A$10:$G$12,2,1)+G154*HLOOKUP(B154,Assumption!$A$10:$G$12,3,1)</f>
        <v>0</v>
      </c>
      <c r="I154" s="2" t="n">
        <f aca="false">F154+G154-H154</f>
        <v>0</v>
      </c>
      <c r="J154" s="32" t="n">
        <f aca="false">VLOOKUP(D154,Assumption!$O$3:$Q$103,IF('thong tin khach hang'!$B$3="Nam",2,3),0)/12*P154</f>
        <v>1861.76304019412</v>
      </c>
      <c r="K154" s="2" t="n">
        <v>20000</v>
      </c>
      <c r="L154" s="31" t="n">
        <f aca="false">ROUND($L$1*(E154+I154-J154-K154),0)</f>
        <v>4466865</v>
      </c>
      <c r="M154" s="31" t="n">
        <f aca="false">E154+I154-J154-K154+L154</f>
        <v>1100865758.51282</v>
      </c>
      <c r="N154" s="32" t="n">
        <f aca="false">HLOOKUP(ROUND(AVERAGE(M142:M153)/10^6,0),Assumption!$B$2:$E$3,2,1)*MAX((AVERAGE(M142:M153)-250*10^6),0)</f>
        <v>4661461.9307095</v>
      </c>
      <c r="O154" s="31" t="n">
        <f aca="false">M154+N154</f>
        <v>1105527220.44353</v>
      </c>
      <c r="P154" s="31" t="n">
        <f aca="false">IF(A154=1,SA,MAX(0,SA-M153))</f>
        <v>8169346.64085245</v>
      </c>
      <c r="S154" s="2" t="n">
        <v>0</v>
      </c>
      <c r="T154" s="2" t="n">
        <v>0</v>
      </c>
      <c r="U154" s="2" t="n">
        <v>0</v>
      </c>
      <c r="V154" s="33" t="n">
        <v>1</v>
      </c>
    </row>
    <row r="155" customFormat="false" ht="15.75" hidden="false" customHeight="true" outlineLevel="0" collapsed="false">
      <c r="A155" s="2" t="n">
        <v>153</v>
      </c>
      <c r="B155" s="2" t="n">
        <v>13</v>
      </c>
      <c r="C155" s="2" t="n">
        <f aca="false">A155-(B155-1)*12</f>
        <v>9</v>
      </c>
      <c r="D155" s="2" t="n">
        <f aca="false">'thong tin khach hang'!$B$4+B155-1</f>
        <v>14</v>
      </c>
      <c r="E155" s="31" t="n">
        <f aca="false">IF(A155=1,0,O154)</f>
        <v>1105527220.44353</v>
      </c>
      <c r="F155" s="2" t="n">
        <f aca="true">TP*VLOOKUP('thong tin khach hang'!$E$10,$X$2:$Z$5,3,0)*OFFSET($S155,0,VLOOKUP('thong tin khach hang'!$E$10,$X$2:$Z$5,2,0))</f>
        <v>0</v>
      </c>
      <c r="G155" s="2" t="n">
        <f aca="true">EP*VLOOKUP('thong tin khach hang'!$E$10,$X$2:$Z$5,3,0)*OFFSET($S155,0,VLOOKUP('thong tin khach hang'!$E$10,$X$2:$Z$5,2,0))</f>
        <v>0</v>
      </c>
      <c r="H155" s="2" t="n">
        <f aca="false">F155*HLOOKUP(B155,Assumption!$A$10:$G$12,2,1)+G155*HLOOKUP(B155,Assumption!$A$10:$G$12,3,1)</f>
        <v>0</v>
      </c>
      <c r="I155" s="2" t="n">
        <f aca="false">F155+G155-H155</f>
        <v>0</v>
      </c>
      <c r="J155" s="32" t="n">
        <f aca="false">VLOOKUP(D155,Assumption!$O$3:$Q$103,IF('thong tin khach hang'!$B$3="Nam",2,3),0)/12*P155</f>
        <v>0</v>
      </c>
      <c r="K155" s="2" t="n">
        <v>20000</v>
      </c>
      <c r="L155" s="31" t="n">
        <f aca="false">ROUND($L$1*(E155+I155-J155-K155),0)</f>
        <v>4503973</v>
      </c>
      <c r="M155" s="31" t="n">
        <f aca="false">E155+I155-J155-K155+L155</f>
        <v>1110011193.44353</v>
      </c>
      <c r="N155" s="32" t="n">
        <f aca="false">HLOOKUP(ROUND(AVERAGE(M143:M154)/10^6,0),Assumption!$B$2:$E$3,2,1)*MAX((AVERAGE(M143:M154)-250*10^6),0)</f>
        <v>4734166.29422021</v>
      </c>
      <c r="O155" s="31" t="n">
        <f aca="false">M155+N155</f>
        <v>1114745359.73775</v>
      </c>
      <c r="P155" s="31" t="n">
        <f aca="false">IF(A155=1,SA,MAX(0,SA-M154))</f>
        <v>0</v>
      </c>
      <c r="S155" s="2" t="n">
        <v>0</v>
      </c>
      <c r="T155" s="2" t="n">
        <v>0</v>
      </c>
      <c r="U155" s="2" t="n">
        <v>0</v>
      </c>
      <c r="V155" s="33" t="n">
        <v>1</v>
      </c>
    </row>
    <row r="156" customFormat="false" ht="15.75" hidden="false" customHeight="true" outlineLevel="0" collapsed="false">
      <c r="A156" s="2" t="n">
        <v>154</v>
      </c>
      <c r="B156" s="2" t="n">
        <v>13</v>
      </c>
      <c r="C156" s="2" t="n">
        <f aca="false">A156-(B156-1)*12</f>
        <v>10</v>
      </c>
      <c r="D156" s="2" t="n">
        <f aca="false">'thong tin khach hang'!$B$4+B156-1</f>
        <v>14</v>
      </c>
      <c r="E156" s="31" t="n">
        <f aca="false">IF(A156=1,0,O155)</f>
        <v>1114745359.73775</v>
      </c>
      <c r="F156" s="2" t="n">
        <f aca="true">TP*VLOOKUP('thong tin khach hang'!$E$10,$X$2:$Z$5,3,0)*OFFSET($S156,0,VLOOKUP('thong tin khach hang'!$E$10,$X$2:$Z$5,2,0))</f>
        <v>0</v>
      </c>
      <c r="G156" s="2" t="n">
        <f aca="true">EP*VLOOKUP('thong tin khach hang'!$E$10,$X$2:$Z$5,3,0)*OFFSET($S156,0,VLOOKUP('thong tin khach hang'!$E$10,$X$2:$Z$5,2,0))</f>
        <v>0</v>
      </c>
      <c r="H156" s="2" t="n">
        <f aca="false">F156*HLOOKUP(B156,Assumption!$A$10:$G$12,2,1)+G156*HLOOKUP(B156,Assumption!$A$10:$G$12,3,1)</f>
        <v>0</v>
      </c>
      <c r="I156" s="2" t="n">
        <f aca="false">F156+G156-H156</f>
        <v>0</v>
      </c>
      <c r="J156" s="32" t="n">
        <f aca="false">VLOOKUP(D156,Assumption!$O$3:$Q$103,IF('thong tin khach hang'!$B$3="Nam",2,3),0)/12*P156</f>
        <v>0</v>
      </c>
      <c r="K156" s="2" t="n">
        <v>20000</v>
      </c>
      <c r="L156" s="31" t="n">
        <f aca="false">ROUND($L$1*(E156+I156-J156-K156),0)</f>
        <v>4541529</v>
      </c>
      <c r="M156" s="31" t="n">
        <f aca="false">E156+I156-J156-K156+L156</f>
        <v>1119266888.73775</v>
      </c>
      <c r="N156" s="32" t="n">
        <f aca="false">HLOOKUP(ROUND(AVERAGE(M144:M155)/10^6,0),Assumption!$B$2:$E$3,2,1)*MAX((AVERAGE(M144:M155)-250*10^6),0)</f>
        <v>4808235.07183235</v>
      </c>
      <c r="O156" s="31" t="n">
        <f aca="false">M156+N156</f>
        <v>1124075123.80958</v>
      </c>
      <c r="P156" s="31" t="n">
        <f aca="false">IF(A156=1,SA,MAX(0,SA-M155))</f>
        <v>0</v>
      </c>
      <c r="S156" s="2" t="n">
        <v>0</v>
      </c>
      <c r="T156" s="2" t="n">
        <v>0</v>
      </c>
      <c r="U156" s="2" t="n">
        <v>1</v>
      </c>
      <c r="V156" s="33" t="n">
        <v>1</v>
      </c>
    </row>
    <row r="157" customFormat="false" ht="15.75" hidden="false" customHeight="true" outlineLevel="0" collapsed="false">
      <c r="A157" s="2" t="n">
        <v>155</v>
      </c>
      <c r="B157" s="2" t="n">
        <v>13</v>
      </c>
      <c r="C157" s="2" t="n">
        <f aca="false">A157-(B157-1)*12</f>
        <v>11</v>
      </c>
      <c r="D157" s="2" t="n">
        <f aca="false">'thong tin khach hang'!$B$4+B157-1</f>
        <v>14</v>
      </c>
      <c r="E157" s="31" t="n">
        <f aca="false">IF(A157=1,0,O156)</f>
        <v>1124075123.80958</v>
      </c>
      <c r="F157" s="2" t="n">
        <f aca="true">TP*VLOOKUP('thong tin khach hang'!$E$10,$X$2:$Z$5,3,0)*OFFSET($S157,0,VLOOKUP('thong tin khach hang'!$E$10,$X$2:$Z$5,2,0))</f>
        <v>0</v>
      </c>
      <c r="G157" s="2" t="n">
        <f aca="true">EP*VLOOKUP('thong tin khach hang'!$E$10,$X$2:$Z$5,3,0)*OFFSET($S157,0,VLOOKUP('thong tin khach hang'!$E$10,$X$2:$Z$5,2,0))</f>
        <v>0</v>
      </c>
      <c r="H157" s="2" t="n">
        <f aca="false">F157*HLOOKUP(B157,Assumption!$A$10:$G$12,2,1)+G157*HLOOKUP(B157,Assumption!$A$10:$G$12,3,1)</f>
        <v>0</v>
      </c>
      <c r="I157" s="2" t="n">
        <f aca="false">F157+G157-H157</f>
        <v>0</v>
      </c>
      <c r="J157" s="32" t="n">
        <f aca="false">VLOOKUP(D157,Assumption!$O$3:$Q$103,IF('thong tin khach hang'!$B$3="Nam",2,3),0)/12*P157</f>
        <v>0</v>
      </c>
      <c r="K157" s="2" t="n">
        <v>20000</v>
      </c>
      <c r="L157" s="31" t="n">
        <f aca="false">ROUND($L$1*(E157+I157-J157-K157),0)</f>
        <v>4579540</v>
      </c>
      <c r="M157" s="31" t="n">
        <f aca="false">E157+I157-J157-K157+L157</f>
        <v>1128634663.80958</v>
      </c>
      <c r="N157" s="32" t="n">
        <f aca="false">HLOOKUP(ROUND(AVERAGE(M145:M156)/10^6,0),Assumption!$B$2:$E$3,2,1)*MAX((AVERAGE(M145:M156)-250*10^6),0)</f>
        <v>4883687.96809445</v>
      </c>
      <c r="O157" s="31" t="n">
        <f aca="false">M157+N157</f>
        <v>1133518351.77768</v>
      </c>
      <c r="P157" s="31" t="n">
        <f aca="false">IF(A157=1,SA,MAX(0,SA-M156))</f>
        <v>0</v>
      </c>
      <c r="S157" s="2" t="n">
        <v>0</v>
      </c>
      <c r="T157" s="2" t="n">
        <v>0</v>
      </c>
      <c r="U157" s="2" t="n">
        <v>0</v>
      </c>
      <c r="V157" s="33" t="n">
        <v>1</v>
      </c>
    </row>
    <row r="158" customFormat="false" ht="15.75" hidden="false" customHeight="true" outlineLevel="0" collapsed="false">
      <c r="A158" s="2" t="n">
        <v>156</v>
      </c>
      <c r="B158" s="2" t="n">
        <v>13</v>
      </c>
      <c r="C158" s="2" t="n">
        <f aca="false">A158-(B158-1)*12</f>
        <v>12</v>
      </c>
      <c r="D158" s="2" t="n">
        <f aca="false">'thong tin khach hang'!$B$4+B158-1</f>
        <v>14</v>
      </c>
      <c r="E158" s="31" t="n">
        <f aca="false">IF(A158=1,0,O157)</f>
        <v>1133518351.77768</v>
      </c>
      <c r="F158" s="2" t="n">
        <f aca="true">TP*VLOOKUP('thong tin khach hang'!$E$10,$X$2:$Z$5,3,0)*OFFSET($S158,0,VLOOKUP('thong tin khach hang'!$E$10,$X$2:$Z$5,2,0))</f>
        <v>0</v>
      </c>
      <c r="G158" s="2" t="n">
        <f aca="true">EP*VLOOKUP('thong tin khach hang'!$E$10,$X$2:$Z$5,3,0)*OFFSET($S158,0,VLOOKUP('thong tin khach hang'!$E$10,$X$2:$Z$5,2,0))</f>
        <v>0</v>
      </c>
      <c r="H158" s="2" t="n">
        <f aca="false">F158*HLOOKUP(B158,Assumption!$A$10:$G$12,2,1)+G158*HLOOKUP(B158,Assumption!$A$10:$G$12,3,1)</f>
        <v>0</v>
      </c>
      <c r="I158" s="2" t="n">
        <f aca="false">F158+G158-H158</f>
        <v>0</v>
      </c>
      <c r="J158" s="32" t="n">
        <f aca="false">VLOOKUP(D158,Assumption!$O$3:$Q$103,IF('thong tin khach hang'!$B$3="Nam",2,3),0)/12*P158</f>
        <v>0</v>
      </c>
      <c r="K158" s="2" t="n">
        <v>20000</v>
      </c>
      <c r="L158" s="31" t="n">
        <f aca="false">ROUND($L$1*(E158+I158-J158-K158),0)</f>
        <v>4618013</v>
      </c>
      <c r="M158" s="31" t="n">
        <f aca="false">E158+I158-J158-K158+L158</f>
        <v>1138116364.77768</v>
      </c>
      <c r="N158" s="32" t="n">
        <f aca="false">HLOOKUP(ROUND(AVERAGE(M146:M157)/10^6,0),Assumption!$B$2:$E$3,2,1)*MAX((AVERAGE(M146:M157)-250*10^6),0)</f>
        <v>4960545.26994894</v>
      </c>
      <c r="O158" s="31" t="n">
        <f aca="false">M158+N158</f>
        <v>1143076910.04763</v>
      </c>
      <c r="P158" s="31" t="n">
        <f aca="false">IF(A158=1,SA,MAX(0,SA-M157))</f>
        <v>0</v>
      </c>
      <c r="S158" s="2" t="n">
        <v>0</v>
      </c>
      <c r="T158" s="2" t="n">
        <v>0</v>
      </c>
      <c r="U158" s="2" t="n">
        <v>0</v>
      </c>
      <c r="V158" s="33" t="n">
        <v>1</v>
      </c>
    </row>
    <row r="159" customFormat="false" ht="15.75" hidden="false" customHeight="true" outlineLevel="0" collapsed="false">
      <c r="A159" s="2" t="n">
        <v>157</v>
      </c>
      <c r="B159" s="2" t="n">
        <v>14</v>
      </c>
      <c r="C159" s="2" t="n">
        <f aca="false">A159-(B159-1)*12</f>
        <v>1</v>
      </c>
      <c r="D159" s="2" t="n">
        <f aca="false">'thong tin khach hang'!$B$4+B159-1</f>
        <v>15</v>
      </c>
      <c r="E159" s="31" t="n">
        <f aca="false">IF(A159=1,0,O158)</f>
        <v>1143076910.04763</v>
      </c>
      <c r="F159" s="2" t="n">
        <f aca="true">TP*VLOOKUP('thong tin khach hang'!$E$10,$X$2:$Z$5,3,0)*OFFSET($S159,0,VLOOKUP('thong tin khach hang'!$E$10,$X$2:$Z$5,2,0))</f>
        <v>30000000</v>
      </c>
      <c r="G159" s="2" t="n">
        <f aca="true">EP*VLOOKUP('thong tin khach hang'!$E$10,$X$2:$Z$5,3,0)*OFFSET($S159,0,VLOOKUP('thong tin khach hang'!$E$10,$X$2:$Z$5,2,0))</f>
        <v>30000000</v>
      </c>
      <c r="H159" s="2" t="n">
        <f aca="false">F159*HLOOKUP(B159,Assumption!$A$10:$G$12,2,1)+G159*HLOOKUP(B159,Assumption!$A$10:$G$12,3,1)</f>
        <v>1500000</v>
      </c>
      <c r="I159" s="2" t="n">
        <f aca="false">F159+G159-H159</f>
        <v>58500000</v>
      </c>
      <c r="J159" s="32" t="n">
        <f aca="false">VLOOKUP(D159,Assumption!$O$3:$Q$103,IF('thong tin khach hang'!$B$3="Nam",2,3),0)/12*P159</f>
        <v>0</v>
      </c>
      <c r="K159" s="2" t="n">
        <v>20000</v>
      </c>
      <c r="L159" s="31" t="n">
        <f aca="false">ROUND($L$1*(E159+I159-J159-K159),0)</f>
        <v>4895292</v>
      </c>
      <c r="M159" s="31" t="n">
        <f aca="false">E159+I159-J159-K159+L159</f>
        <v>1206452202.04763</v>
      </c>
      <c r="N159" s="32" t="n">
        <f aca="false">HLOOKUP(ROUND(AVERAGE(M147:M158)/10^6,0),Assumption!$B$2:$E$3,2,1)*MAX((AVERAGE(M147:M158)-250*10^6),0)</f>
        <v>5038827.85609172</v>
      </c>
      <c r="O159" s="31" t="n">
        <f aca="false">M159+N159</f>
        <v>1211491029.90372</v>
      </c>
      <c r="P159" s="31" t="n">
        <f aca="false">IF(A159=1,SA,MAX(0,SA-M158))</f>
        <v>0</v>
      </c>
      <c r="S159" s="2" t="n">
        <v>1</v>
      </c>
      <c r="T159" s="2" t="n">
        <v>1</v>
      </c>
      <c r="U159" s="2" t="n">
        <v>1</v>
      </c>
      <c r="V159" s="33" t="n">
        <v>1</v>
      </c>
    </row>
    <row r="160" customFormat="false" ht="15.75" hidden="false" customHeight="true" outlineLevel="0" collapsed="false">
      <c r="A160" s="2" t="n">
        <v>158</v>
      </c>
      <c r="B160" s="2" t="n">
        <v>14</v>
      </c>
      <c r="C160" s="2" t="n">
        <f aca="false">A160-(B160-1)*12</f>
        <v>2</v>
      </c>
      <c r="D160" s="2" t="n">
        <f aca="false">'thong tin khach hang'!$B$4+B160-1</f>
        <v>15</v>
      </c>
      <c r="E160" s="31" t="n">
        <f aca="false">IF(A160=1,0,O159)</f>
        <v>1211491029.90372</v>
      </c>
      <c r="F160" s="2" t="n">
        <f aca="true">TP*VLOOKUP('thong tin khach hang'!$E$10,$X$2:$Z$5,3,0)*OFFSET($S160,0,VLOOKUP('thong tin khach hang'!$E$10,$X$2:$Z$5,2,0))</f>
        <v>0</v>
      </c>
      <c r="G160" s="2" t="n">
        <f aca="true">EP*VLOOKUP('thong tin khach hang'!$E$10,$X$2:$Z$5,3,0)*OFFSET($S160,0,VLOOKUP('thong tin khach hang'!$E$10,$X$2:$Z$5,2,0))</f>
        <v>0</v>
      </c>
      <c r="H160" s="2" t="n">
        <f aca="false">F160*HLOOKUP(B160,Assumption!$A$10:$G$12,2,1)+G160*HLOOKUP(B160,Assumption!$A$10:$G$12,3,1)</f>
        <v>0</v>
      </c>
      <c r="I160" s="2" t="n">
        <f aca="false">F160+G160-H160</f>
        <v>0</v>
      </c>
      <c r="J160" s="32" t="n">
        <f aca="false">VLOOKUP(D160,Assumption!$O$3:$Q$103,IF('thong tin khach hang'!$B$3="Nam",2,3),0)/12*P160</f>
        <v>0</v>
      </c>
      <c r="K160" s="2" t="n">
        <v>20000</v>
      </c>
      <c r="L160" s="31" t="n">
        <f aca="false">ROUND($L$1*(E160+I160-J160-K160),0)</f>
        <v>4935683</v>
      </c>
      <c r="M160" s="31" t="n">
        <f aca="false">E160+I160-J160-K160+L160</f>
        <v>1216406712.90372</v>
      </c>
      <c r="N160" s="32" t="n">
        <f aca="false">HLOOKUP(ROUND(AVERAGE(M148:M159)/10^6,0),Assumption!$B$2:$E$3,2,1)*MAX((AVERAGE(M148:M159)-250*10^6),0)</f>
        <v>5118557.20911067</v>
      </c>
      <c r="O160" s="31" t="n">
        <f aca="false">M160+N160</f>
        <v>1221525270.11283</v>
      </c>
      <c r="P160" s="31" t="n">
        <f aca="false">IF(A160=1,SA,MAX(0,SA-M159))</f>
        <v>0</v>
      </c>
      <c r="S160" s="2" t="n">
        <v>0</v>
      </c>
      <c r="T160" s="2" t="n">
        <v>0</v>
      </c>
      <c r="U160" s="2" t="n">
        <v>0</v>
      </c>
      <c r="V160" s="33" t="n">
        <v>1</v>
      </c>
    </row>
    <row r="161" customFormat="false" ht="15.75" hidden="false" customHeight="true" outlineLevel="0" collapsed="false">
      <c r="A161" s="2" t="n">
        <v>159</v>
      </c>
      <c r="B161" s="2" t="n">
        <v>14</v>
      </c>
      <c r="C161" s="2" t="n">
        <f aca="false">A161-(B161-1)*12</f>
        <v>3</v>
      </c>
      <c r="D161" s="2" t="n">
        <f aca="false">'thong tin khach hang'!$B$4+B161-1</f>
        <v>15</v>
      </c>
      <c r="E161" s="31" t="n">
        <f aca="false">IF(A161=1,0,O160)</f>
        <v>1221525270.11283</v>
      </c>
      <c r="F161" s="2" t="n">
        <f aca="true">TP*VLOOKUP('thong tin khach hang'!$E$10,$X$2:$Z$5,3,0)*OFFSET($S161,0,VLOOKUP('thong tin khach hang'!$E$10,$X$2:$Z$5,2,0))</f>
        <v>0</v>
      </c>
      <c r="G161" s="2" t="n">
        <f aca="true">EP*VLOOKUP('thong tin khach hang'!$E$10,$X$2:$Z$5,3,0)*OFFSET($S161,0,VLOOKUP('thong tin khach hang'!$E$10,$X$2:$Z$5,2,0))</f>
        <v>0</v>
      </c>
      <c r="H161" s="2" t="n">
        <f aca="false">F161*HLOOKUP(B161,Assumption!$A$10:$G$12,2,1)+G161*HLOOKUP(B161,Assumption!$A$10:$G$12,3,1)</f>
        <v>0</v>
      </c>
      <c r="I161" s="2" t="n">
        <f aca="false">F161+G161-H161</f>
        <v>0</v>
      </c>
      <c r="J161" s="32" t="n">
        <f aca="false">VLOOKUP(D161,Assumption!$O$3:$Q$103,IF('thong tin khach hang'!$B$3="Nam",2,3),0)/12*P161</f>
        <v>0</v>
      </c>
      <c r="K161" s="2" t="n">
        <v>20000</v>
      </c>
      <c r="L161" s="31" t="n">
        <f aca="false">ROUND($L$1*(E161+I161-J161-K161),0)</f>
        <v>4976564</v>
      </c>
      <c r="M161" s="31" t="n">
        <f aca="false">E161+I161-J161-K161+L161</f>
        <v>1226481834.11283</v>
      </c>
      <c r="N161" s="32" t="n">
        <f aca="false">HLOOKUP(ROUND(AVERAGE(M149:M160)/10^6,0),Assumption!$B$2:$E$3,2,1)*MAX((AVERAGE(M149:M160)-250*10^6),0)</f>
        <v>5199748.7057861</v>
      </c>
      <c r="O161" s="31" t="n">
        <f aca="false">M161+N161</f>
        <v>1231681582.81861</v>
      </c>
      <c r="P161" s="31" t="n">
        <f aca="false">IF(A161=1,SA,MAX(0,SA-M160))</f>
        <v>0</v>
      </c>
      <c r="S161" s="2" t="n">
        <v>0</v>
      </c>
      <c r="T161" s="2" t="n">
        <v>0</v>
      </c>
      <c r="U161" s="2" t="n">
        <v>0</v>
      </c>
      <c r="V161" s="33" t="n">
        <v>1</v>
      </c>
    </row>
    <row r="162" customFormat="false" ht="15.75" hidden="false" customHeight="true" outlineLevel="0" collapsed="false">
      <c r="A162" s="2" t="n">
        <v>160</v>
      </c>
      <c r="B162" s="2" t="n">
        <v>14</v>
      </c>
      <c r="C162" s="2" t="n">
        <f aca="false">A162-(B162-1)*12</f>
        <v>4</v>
      </c>
      <c r="D162" s="2" t="n">
        <f aca="false">'thong tin khach hang'!$B$4+B162-1</f>
        <v>15</v>
      </c>
      <c r="E162" s="31" t="n">
        <f aca="false">IF(A162=1,0,O161)</f>
        <v>1231681582.81861</v>
      </c>
      <c r="F162" s="2" t="n">
        <f aca="true">TP*VLOOKUP('thong tin khach hang'!$E$10,$X$2:$Z$5,3,0)*OFFSET($S162,0,VLOOKUP('thong tin khach hang'!$E$10,$X$2:$Z$5,2,0))</f>
        <v>0</v>
      </c>
      <c r="G162" s="2" t="n">
        <f aca="true">EP*VLOOKUP('thong tin khach hang'!$E$10,$X$2:$Z$5,3,0)*OFFSET($S162,0,VLOOKUP('thong tin khach hang'!$E$10,$X$2:$Z$5,2,0))</f>
        <v>0</v>
      </c>
      <c r="H162" s="2" t="n">
        <f aca="false">F162*HLOOKUP(B162,Assumption!$A$10:$G$12,2,1)+G162*HLOOKUP(B162,Assumption!$A$10:$G$12,3,1)</f>
        <v>0</v>
      </c>
      <c r="I162" s="2" t="n">
        <f aca="false">F162+G162-H162</f>
        <v>0</v>
      </c>
      <c r="J162" s="32" t="n">
        <f aca="false">VLOOKUP(D162,Assumption!$O$3:$Q$103,IF('thong tin khach hang'!$B$3="Nam",2,3),0)/12*P162</f>
        <v>0</v>
      </c>
      <c r="K162" s="2" t="n">
        <v>20000</v>
      </c>
      <c r="L162" s="31" t="n">
        <f aca="false">ROUND($L$1*(E162+I162-J162-K162),0)</f>
        <v>5017942</v>
      </c>
      <c r="M162" s="31" t="n">
        <f aca="false">E162+I162-J162-K162+L162</f>
        <v>1236679524.81861</v>
      </c>
      <c r="N162" s="32" t="n">
        <f aca="false">HLOOKUP(ROUND(AVERAGE(M150:M161)/10^6,0),Assumption!$B$2:$E$3,2,1)*MAX((AVERAGE(M150:M161)-250*10^6),0)</f>
        <v>5282425.01424575</v>
      </c>
      <c r="O162" s="31" t="n">
        <f aca="false">M162+N162</f>
        <v>1241961949.83286</v>
      </c>
      <c r="P162" s="31" t="n">
        <f aca="false">IF(A162=1,SA,MAX(0,SA-M161))</f>
        <v>0</v>
      </c>
      <c r="S162" s="2" t="n">
        <v>0</v>
      </c>
      <c r="T162" s="2" t="n">
        <v>0</v>
      </c>
      <c r="U162" s="2" t="n">
        <v>1</v>
      </c>
      <c r="V162" s="33" t="n">
        <v>1</v>
      </c>
    </row>
    <row r="163" customFormat="false" ht="15.75" hidden="false" customHeight="true" outlineLevel="0" collapsed="false">
      <c r="A163" s="2" t="n">
        <v>161</v>
      </c>
      <c r="B163" s="2" t="n">
        <v>14</v>
      </c>
      <c r="C163" s="2" t="n">
        <f aca="false">A163-(B163-1)*12</f>
        <v>5</v>
      </c>
      <c r="D163" s="2" t="n">
        <f aca="false">'thong tin khach hang'!$B$4+B163-1</f>
        <v>15</v>
      </c>
      <c r="E163" s="31" t="n">
        <f aca="false">IF(A163=1,0,O162)</f>
        <v>1241961949.83286</v>
      </c>
      <c r="F163" s="2" t="n">
        <f aca="true">TP*VLOOKUP('thong tin khach hang'!$E$10,$X$2:$Z$5,3,0)*OFFSET($S163,0,VLOOKUP('thong tin khach hang'!$E$10,$X$2:$Z$5,2,0))</f>
        <v>0</v>
      </c>
      <c r="G163" s="2" t="n">
        <f aca="true">EP*VLOOKUP('thong tin khach hang'!$E$10,$X$2:$Z$5,3,0)*OFFSET($S163,0,VLOOKUP('thong tin khach hang'!$E$10,$X$2:$Z$5,2,0))</f>
        <v>0</v>
      </c>
      <c r="H163" s="2" t="n">
        <f aca="false">F163*HLOOKUP(B163,Assumption!$A$10:$G$12,2,1)+G163*HLOOKUP(B163,Assumption!$A$10:$G$12,3,1)</f>
        <v>0</v>
      </c>
      <c r="I163" s="2" t="n">
        <f aca="false">F163+G163-H163</f>
        <v>0</v>
      </c>
      <c r="J163" s="32" t="n">
        <f aca="false">VLOOKUP(D163,Assumption!$O$3:$Q$103,IF('thong tin khach hang'!$B$3="Nam",2,3),0)/12*P163</f>
        <v>0</v>
      </c>
      <c r="K163" s="2" t="n">
        <v>20000</v>
      </c>
      <c r="L163" s="31" t="n">
        <f aca="false">ROUND($L$1*(E163+I163-J163-K163),0)</f>
        <v>5059825</v>
      </c>
      <c r="M163" s="31" t="n">
        <f aca="false">E163+I163-J163-K163+L163</f>
        <v>1247001774.83286</v>
      </c>
      <c r="N163" s="32" t="n">
        <f aca="false">HLOOKUP(ROUND(AVERAGE(M151:M162)/10^6,0),Assumption!$B$2:$E$3,2,1)*MAX((AVERAGE(M151:M162)-250*10^6),0)</f>
        <v>5366609.4371659</v>
      </c>
      <c r="O163" s="31" t="n">
        <f aca="false">M163+N163</f>
        <v>1252368384.27003</v>
      </c>
      <c r="P163" s="31" t="n">
        <f aca="false">IF(A163=1,SA,MAX(0,SA-M162))</f>
        <v>0</v>
      </c>
      <c r="S163" s="2" t="n">
        <v>0</v>
      </c>
      <c r="T163" s="2" t="n">
        <v>0</v>
      </c>
      <c r="U163" s="2" t="n">
        <v>0</v>
      </c>
      <c r="V163" s="33" t="n">
        <v>1</v>
      </c>
    </row>
    <row r="164" customFormat="false" ht="15.75" hidden="false" customHeight="true" outlineLevel="0" collapsed="false">
      <c r="A164" s="2" t="n">
        <v>162</v>
      </c>
      <c r="B164" s="2" t="n">
        <v>14</v>
      </c>
      <c r="C164" s="2" t="n">
        <f aca="false">A164-(B164-1)*12</f>
        <v>6</v>
      </c>
      <c r="D164" s="2" t="n">
        <f aca="false">'thong tin khach hang'!$B$4+B164-1</f>
        <v>15</v>
      </c>
      <c r="E164" s="31" t="n">
        <f aca="false">IF(A164=1,0,O163)</f>
        <v>1252368384.27003</v>
      </c>
      <c r="F164" s="2" t="n">
        <f aca="true">TP*VLOOKUP('thong tin khach hang'!$E$10,$X$2:$Z$5,3,0)*OFFSET($S164,0,VLOOKUP('thong tin khach hang'!$E$10,$X$2:$Z$5,2,0))</f>
        <v>0</v>
      </c>
      <c r="G164" s="2" t="n">
        <f aca="true">EP*VLOOKUP('thong tin khach hang'!$E$10,$X$2:$Z$5,3,0)*OFFSET($S164,0,VLOOKUP('thong tin khach hang'!$E$10,$X$2:$Z$5,2,0))</f>
        <v>0</v>
      </c>
      <c r="H164" s="2" t="n">
        <f aca="false">F164*HLOOKUP(B164,Assumption!$A$10:$G$12,2,1)+G164*HLOOKUP(B164,Assumption!$A$10:$G$12,3,1)</f>
        <v>0</v>
      </c>
      <c r="I164" s="2" t="n">
        <f aca="false">F164+G164-H164</f>
        <v>0</v>
      </c>
      <c r="J164" s="32" t="n">
        <f aca="false">VLOOKUP(D164,Assumption!$O$3:$Q$103,IF('thong tin khach hang'!$B$3="Nam",2,3),0)/12*P164</f>
        <v>0</v>
      </c>
      <c r="K164" s="2" t="n">
        <v>20000</v>
      </c>
      <c r="L164" s="31" t="n">
        <f aca="false">ROUND($L$1*(E164+I164-J164-K164),0)</f>
        <v>5102222</v>
      </c>
      <c r="M164" s="31" t="n">
        <f aca="false">E164+I164-J164-K164+L164</f>
        <v>1257450606.27003</v>
      </c>
      <c r="N164" s="32" t="n">
        <f aca="false">HLOOKUP(ROUND(AVERAGE(M152:M163)/10^6,0),Assumption!$B$2:$E$3,2,1)*MAX((AVERAGE(M152:M163)-250*10^6),0)</f>
        <v>5452325.92505014</v>
      </c>
      <c r="O164" s="31" t="n">
        <f aca="false">M164+N164</f>
        <v>1262902932.19508</v>
      </c>
      <c r="P164" s="31" t="n">
        <f aca="false">IF(A164=1,SA,MAX(0,SA-M163))</f>
        <v>0</v>
      </c>
      <c r="S164" s="2" t="n">
        <v>0</v>
      </c>
      <c r="T164" s="2" t="n">
        <v>0</v>
      </c>
      <c r="U164" s="2" t="n">
        <v>0</v>
      </c>
      <c r="V164" s="33" t="n">
        <v>1</v>
      </c>
    </row>
    <row r="165" customFormat="false" ht="15.75" hidden="false" customHeight="true" outlineLevel="0" collapsed="false">
      <c r="A165" s="2" t="n">
        <v>163</v>
      </c>
      <c r="B165" s="2" t="n">
        <v>14</v>
      </c>
      <c r="C165" s="2" t="n">
        <f aca="false">A165-(B165-1)*12</f>
        <v>7</v>
      </c>
      <c r="D165" s="2" t="n">
        <f aca="false">'thong tin khach hang'!$B$4+B165-1</f>
        <v>15</v>
      </c>
      <c r="E165" s="31" t="n">
        <f aca="false">IF(A165=1,0,O164)</f>
        <v>1262902932.19508</v>
      </c>
      <c r="F165" s="2" t="n">
        <f aca="true">TP*VLOOKUP('thong tin khach hang'!$E$10,$X$2:$Z$5,3,0)*OFFSET($S165,0,VLOOKUP('thong tin khach hang'!$E$10,$X$2:$Z$5,2,0))</f>
        <v>0</v>
      </c>
      <c r="G165" s="2" t="n">
        <f aca="true">EP*VLOOKUP('thong tin khach hang'!$E$10,$X$2:$Z$5,3,0)*OFFSET($S165,0,VLOOKUP('thong tin khach hang'!$E$10,$X$2:$Z$5,2,0))</f>
        <v>0</v>
      </c>
      <c r="H165" s="2" t="n">
        <f aca="false">F165*HLOOKUP(B165,Assumption!$A$10:$G$12,2,1)+G165*HLOOKUP(B165,Assumption!$A$10:$G$12,3,1)</f>
        <v>0</v>
      </c>
      <c r="I165" s="2" t="n">
        <f aca="false">F165+G165-H165</f>
        <v>0</v>
      </c>
      <c r="J165" s="32" t="n">
        <f aca="false">VLOOKUP(D165,Assumption!$O$3:$Q$103,IF('thong tin khach hang'!$B$3="Nam",2,3),0)/12*P165</f>
        <v>0</v>
      </c>
      <c r="K165" s="2" t="n">
        <v>20000</v>
      </c>
      <c r="L165" s="31" t="n">
        <f aca="false">ROUND($L$1*(E165+I165-J165-K165),0)</f>
        <v>5145141</v>
      </c>
      <c r="M165" s="31" t="n">
        <f aca="false">E165+I165-J165-K165+L165</f>
        <v>1268028073.19508</v>
      </c>
      <c r="N165" s="32" t="n">
        <f aca="false">HLOOKUP(ROUND(AVERAGE(M153:M164)/10^6,0),Assumption!$B$2:$E$3,2,1)*MAX((AVERAGE(M153:M164)-250*10^6),0)</f>
        <v>5539599.08881309</v>
      </c>
      <c r="O165" s="31" t="n">
        <f aca="false">M165+N165</f>
        <v>1273567672.28389</v>
      </c>
      <c r="P165" s="31" t="n">
        <f aca="false">IF(A165=1,SA,MAX(0,SA-M164))</f>
        <v>0</v>
      </c>
      <c r="S165" s="2" t="n">
        <v>0</v>
      </c>
      <c r="T165" s="2" t="n">
        <v>1</v>
      </c>
      <c r="U165" s="2" t="n">
        <v>1</v>
      </c>
      <c r="V165" s="33" t="n">
        <v>1</v>
      </c>
    </row>
    <row r="166" customFormat="false" ht="15.75" hidden="false" customHeight="true" outlineLevel="0" collapsed="false">
      <c r="A166" s="2" t="n">
        <v>164</v>
      </c>
      <c r="B166" s="2" t="n">
        <v>14</v>
      </c>
      <c r="C166" s="2" t="n">
        <f aca="false">A166-(B166-1)*12</f>
        <v>8</v>
      </c>
      <c r="D166" s="2" t="n">
        <f aca="false">'thong tin khach hang'!$B$4+B166-1</f>
        <v>15</v>
      </c>
      <c r="E166" s="31" t="n">
        <f aca="false">IF(A166=1,0,O165)</f>
        <v>1273567672.28389</v>
      </c>
      <c r="F166" s="2" t="n">
        <f aca="true">TP*VLOOKUP('thong tin khach hang'!$E$10,$X$2:$Z$5,3,0)*OFFSET($S166,0,VLOOKUP('thong tin khach hang'!$E$10,$X$2:$Z$5,2,0))</f>
        <v>0</v>
      </c>
      <c r="G166" s="2" t="n">
        <f aca="true">EP*VLOOKUP('thong tin khach hang'!$E$10,$X$2:$Z$5,3,0)*OFFSET($S166,0,VLOOKUP('thong tin khach hang'!$E$10,$X$2:$Z$5,2,0))</f>
        <v>0</v>
      </c>
      <c r="H166" s="2" t="n">
        <f aca="false">F166*HLOOKUP(B166,Assumption!$A$10:$G$12,2,1)+G166*HLOOKUP(B166,Assumption!$A$10:$G$12,3,1)</f>
        <v>0</v>
      </c>
      <c r="I166" s="2" t="n">
        <f aca="false">F166+G166-H166</f>
        <v>0</v>
      </c>
      <c r="J166" s="32" t="n">
        <f aca="false">VLOOKUP(D166,Assumption!$O$3:$Q$103,IF('thong tin khach hang'!$B$3="Nam",2,3),0)/12*P166</f>
        <v>0</v>
      </c>
      <c r="K166" s="2" t="n">
        <v>20000</v>
      </c>
      <c r="L166" s="31" t="n">
        <f aca="false">ROUND($L$1*(E166+I166-J166-K166),0)</f>
        <v>5188591</v>
      </c>
      <c r="M166" s="31" t="n">
        <f aca="false">E166+I166-J166-K166+L166</f>
        <v>1278736263.28389</v>
      </c>
      <c r="N166" s="32" t="n">
        <f aca="false">HLOOKUP(ROUND(AVERAGE(M154:M165)/10^6,0),Assumption!$B$2:$E$3,2,1)*MAX((AVERAGE(M154:M165)-250*10^6),0)</f>
        <v>5627697.79873105</v>
      </c>
      <c r="O166" s="31" t="n">
        <f aca="false">M166+N166</f>
        <v>1284363961.08262</v>
      </c>
      <c r="P166" s="31" t="n">
        <f aca="false">IF(A166=1,SA,MAX(0,SA-M165))</f>
        <v>0</v>
      </c>
      <c r="S166" s="2" t="n">
        <v>0</v>
      </c>
      <c r="T166" s="2" t="n">
        <v>0</v>
      </c>
      <c r="U166" s="2" t="n">
        <v>0</v>
      </c>
      <c r="V166" s="33" t="n">
        <v>1</v>
      </c>
    </row>
    <row r="167" customFormat="false" ht="15.75" hidden="false" customHeight="true" outlineLevel="0" collapsed="false">
      <c r="A167" s="2" t="n">
        <v>165</v>
      </c>
      <c r="B167" s="2" t="n">
        <v>14</v>
      </c>
      <c r="C167" s="2" t="n">
        <f aca="false">A167-(B167-1)*12</f>
        <v>9</v>
      </c>
      <c r="D167" s="2" t="n">
        <f aca="false">'thong tin khach hang'!$B$4+B167-1</f>
        <v>15</v>
      </c>
      <c r="E167" s="31" t="n">
        <f aca="false">IF(A167=1,0,O166)</f>
        <v>1284363961.08262</v>
      </c>
      <c r="F167" s="2" t="n">
        <f aca="true">TP*VLOOKUP('thong tin khach hang'!$E$10,$X$2:$Z$5,3,0)*OFFSET($S167,0,VLOOKUP('thong tin khach hang'!$E$10,$X$2:$Z$5,2,0))</f>
        <v>0</v>
      </c>
      <c r="G167" s="2" t="n">
        <f aca="true">EP*VLOOKUP('thong tin khach hang'!$E$10,$X$2:$Z$5,3,0)*OFFSET($S167,0,VLOOKUP('thong tin khach hang'!$E$10,$X$2:$Z$5,2,0))</f>
        <v>0</v>
      </c>
      <c r="H167" s="2" t="n">
        <f aca="false">F167*HLOOKUP(B167,Assumption!$A$10:$G$12,2,1)+G167*HLOOKUP(B167,Assumption!$A$10:$G$12,3,1)</f>
        <v>0</v>
      </c>
      <c r="I167" s="2" t="n">
        <f aca="false">F167+G167-H167</f>
        <v>0</v>
      </c>
      <c r="J167" s="32" t="n">
        <f aca="false">VLOOKUP(D167,Assumption!$O$3:$Q$103,IF('thong tin khach hang'!$B$3="Nam",2,3),0)/12*P167</f>
        <v>0</v>
      </c>
      <c r="K167" s="2" t="n">
        <v>20000</v>
      </c>
      <c r="L167" s="31" t="n">
        <f aca="false">ROUND($L$1*(E167+I167-J167-K167),0)</f>
        <v>5232576</v>
      </c>
      <c r="M167" s="31" t="n">
        <f aca="false">E167+I167-J167-K167+L167</f>
        <v>1289576537.08262</v>
      </c>
      <c r="N167" s="32" t="n">
        <f aca="false">HLOOKUP(ROUND(AVERAGE(M155:M166)/10^6,0),Assumption!$B$2:$E$3,2,1)*MAX((AVERAGE(M155:M166)-250*10^6),0)</f>
        <v>5716633.05111659</v>
      </c>
      <c r="O167" s="31" t="n">
        <f aca="false">M167+N167</f>
        <v>1295293170.13374</v>
      </c>
      <c r="P167" s="31" t="n">
        <f aca="false">IF(A167=1,SA,MAX(0,SA-M166))</f>
        <v>0</v>
      </c>
      <c r="S167" s="2" t="n">
        <v>0</v>
      </c>
      <c r="T167" s="2" t="n">
        <v>0</v>
      </c>
      <c r="U167" s="2" t="n">
        <v>0</v>
      </c>
      <c r="V167" s="33" t="n">
        <v>1</v>
      </c>
    </row>
    <row r="168" customFormat="false" ht="15.75" hidden="false" customHeight="true" outlineLevel="0" collapsed="false">
      <c r="A168" s="2" t="n">
        <v>166</v>
      </c>
      <c r="B168" s="2" t="n">
        <v>14</v>
      </c>
      <c r="C168" s="2" t="n">
        <f aca="false">A168-(B168-1)*12</f>
        <v>10</v>
      </c>
      <c r="D168" s="2" t="n">
        <f aca="false">'thong tin khach hang'!$B$4+B168-1</f>
        <v>15</v>
      </c>
      <c r="E168" s="31" t="n">
        <f aca="false">IF(A168=1,0,O167)</f>
        <v>1295293170.13374</v>
      </c>
      <c r="F168" s="2" t="n">
        <f aca="true">TP*VLOOKUP('thong tin khach hang'!$E$10,$X$2:$Z$5,3,0)*OFFSET($S168,0,VLOOKUP('thong tin khach hang'!$E$10,$X$2:$Z$5,2,0))</f>
        <v>0</v>
      </c>
      <c r="G168" s="2" t="n">
        <f aca="true">EP*VLOOKUP('thong tin khach hang'!$E$10,$X$2:$Z$5,3,0)*OFFSET($S168,0,VLOOKUP('thong tin khach hang'!$E$10,$X$2:$Z$5,2,0))</f>
        <v>0</v>
      </c>
      <c r="H168" s="2" t="n">
        <f aca="false">F168*HLOOKUP(B168,Assumption!$A$10:$G$12,2,1)+G168*HLOOKUP(B168,Assumption!$A$10:$G$12,3,1)</f>
        <v>0</v>
      </c>
      <c r="I168" s="2" t="n">
        <f aca="false">F168+G168-H168</f>
        <v>0</v>
      </c>
      <c r="J168" s="32" t="n">
        <f aca="false">VLOOKUP(D168,Assumption!$O$3:$Q$103,IF('thong tin khach hang'!$B$3="Nam",2,3),0)/12*P168</f>
        <v>0</v>
      </c>
      <c r="K168" s="2" t="n">
        <v>20000</v>
      </c>
      <c r="L168" s="31" t="n">
        <f aca="false">ROUND($L$1*(E168+I168-J168-K168),0)</f>
        <v>5277103</v>
      </c>
      <c r="M168" s="31" t="n">
        <f aca="false">E168+I168-J168-K168+L168</f>
        <v>1300550273.13374</v>
      </c>
      <c r="N168" s="32" t="n">
        <f aca="false">HLOOKUP(ROUND(AVERAGE(M156:M167)/10^6,0),Assumption!$B$2:$E$3,2,1)*MAX((AVERAGE(M156:M167)-250*10^6),0)</f>
        <v>5806415.72293613</v>
      </c>
      <c r="O168" s="31" t="n">
        <f aca="false">M168+N168</f>
        <v>1306356688.85667</v>
      </c>
      <c r="P168" s="31" t="n">
        <f aca="false">IF(A168=1,SA,MAX(0,SA-M167))</f>
        <v>0</v>
      </c>
      <c r="S168" s="2" t="n">
        <v>0</v>
      </c>
      <c r="T168" s="2" t="n">
        <v>0</v>
      </c>
      <c r="U168" s="2" t="n">
        <v>1</v>
      </c>
      <c r="V168" s="33" t="n">
        <v>1</v>
      </c>
    </row>
    <row r="169" customFormat="false" ht="15.75" hidden="false" customHeight="true" outlineLevel="0" collapsed="false">
      <c r="A169" s="2" t="n">
        <v>167</v>
      </c>
      <c r="B169" s="2" t="n">
        <v>14</v>
      </c>
      <c r="C169" s="2" t="n">
        <f aca="false">A169-(B169-1)*12</f>
        <v>11</v>
      </c>
      <c r="D169" s="2" t="n">
        <f aca="false">'thong tin khach hang'!$B$4+B169-1</f>
        <v>15</v>
      </c>
      <c r="E169" s="31" t="n">
        <f aca="false">IF(A169=1,0,O168)</f>
        <v>1306356688.85667</v>
      </c>
      <c r="F169" s="2" t="n">
        <f aca="true">TP*VLOOKUP('thong tin khach hang'!$E$10,$X$2:$Z$5,3,0)*OFFSET($S169,0,VLOOKUP('thong tin khach hang'!$E$10,$X$2:$Z$5,2,0))</f>
        <v>0</v>
      </c>
      <c r="G169" s="2" t="n">
        <f aca="true">EP*VLOOKUP('thong tin khach hang'!$E$10,$X$2:$Z$5,3,0)*OFFSET($S169,0,VLOOKUP('thong tin khach hang'!$E$10,$X$2:$Z$5,2,0))</f>
        <v>0</v>
      </c>
      <c r="H169" s="2" t="n">
        <f aca="false">F169*HLOOKUP(B169,Assumption!$A$10:$G$12,2,1)+G169*HLOOKUP(B169,Assumption!$A$10:$G$12,3,1)</f>
        <v>0</v>
      </c>
      <c r="I169" s="2" t="n">
        <f aca="false">F169+G169-H169</f>
        <v>0</v>
      </c>
      <c r="J169" s="32" t="n">
        <f aca="false">VLOOKUP(D169,Assumption!$O$3:$Q$103,IF('thong tin khach hang'!$B$3="Nam",2,3),0)/12*P169</f>
        <v>0</v>
      </c>
      <c r="K169" s="2" t="n">
        <v>20000</v>
      </c>
      <c r="L169" s="31" t="n">
        <f aca="false">ROUND($L$1*(E169+I169-J169-K169),0)</f>
        <v>5322177</v>
      </c>
      <c r="M169" s="31" t="n">
        <f aca="false">E169+I169-J169-K169+L169</f>
        <v>1311658865.85667</v>
      </c>
      <c r="N169" s="32" t="n">
        <f aca="false">HLOOKUP(ROUND(AVERAGE(M157:M168)/10^6,0),Assumption!$B$2:$E$3,2,1)*MAX((AVERAGE(M157:M168)-250*10^6),0)</f>
        <v>5897057.41513412</v>
      </c>
      <c r="O169" s="31" t="n">
        <f aca="false">M169+N169</f>
        <v>1317555923.27181</v>
      </c>
      <c r="P169" s="31" t="n">
        <f aca="false">IF(A169=1,SA,MAX(0,SA-M168))</f>
        <v>0</v>
      </c>
      <c r="S169" s="2" t="n">
        <v>0</v>
      </c>
      <c r="T169" s="2" t="n">
        <v>0</v>
      </c>
      <c r="U169" s="2" t="n">
        <v>0</v>
      </c>
      <c r="V169" s="33" t="n">
        <v>1</v>
      </c>
    </row>
    <row r="170" customFormat="false" ht="15.75" hidden="false" customHeight="true" outlineLevel="0" collapsed="false">
      <c r="A170" s="2" t="n">
        <v>168</v>
      </c>
      <c r="B170" s="2" t="n">
        <v>14</v>
      </c>
      <c r="C170" s="2" t="n">
        <f aca="false">A170-(B170-1)*12</f>
        <v>12</v>
      </c>
      <c r="D170" s="2" t="n">
        <f aca="false">'thong tin khach hang'!$B$4+B170-1</f>
        <v>15</v>
      </c>
      <c r="E170" s="31" t="n">
        <f aca="false">IF(A170=1,0,O169)</f>
        <v>1317555923.27181</v>
      </c>
      <c r="F170" s="2" t="n">
        <f aca="true">TP*VLOOKUP('thong tin khach hang'!$E$10,$X$2:$Z$5,3,0)*OFFSET($S170,0,VLOOKUP('thong tin khach hang'!$E$10,$X$2:$Z$5,2,0))</f>
        <v>0</v>
      </c>
      <c r="G170" s="2" t="n">
        <f aca="true">EP*VLOOKUP('thong tin khach hang'!$E$10,$X$2:$Z$5,3,0)*OFFSET($S170,0,VLOOKUP('thong tin khach hang'!$E$10,$X$2:$Z$5,2,0))</f>
        <v>0</v>
      </c>
      <c r="H170" s="2" t="n">
        <f aca="false">F170*HLOOKUP(B170,Assumption!$A$10:$G$12,2,1)+G170*HLOOKUP(B170,Assumption!$A$10:$G$12,3,1)</f>
        <v>0</v>
      </c>
      <c r="I170" s="2" t="n">
        <f aca="false">F170+G170-H170</f>
        <v>0</v>
      </c>
      <c r="J170" s="32" t="n">
        <f aca="false">VLOOKUP(D170,Assumption!$O$3:$Q$103,IF('thong tin khach hang'!$B$3="Nam",2,3),0)/12*P170</f>
        <v>0</v>
      </c>
      <c r="K170" s="2" t="n">
        <v>20000</v>
      </c>
      <c r="L170" s="31" t="n">
        <f aca="false">ROUND($L$1*(E170+I170-J170-K170),0)</f>
        <v>5367804</v>
      </c>
      <c r="M170" s="31" t="n">
        <f aca="false">E170+I170-J170-K170+L170</f>
        <v>1322903727.27181</v>
      </c>
      <c r="N170" s="32" t="n">
        <f aca="false">HLOOKUP(ROUND(AVERAGE(M158:M169)/10^6,0),Assumption!$B$2:$E$3,2,1)*MAX((AVERAGE(M158:M169)-250*10^6),0)</f>
        <v>5988569.51615767</v>
      </c>
      <c r="O170" s="31" t="n">
        <f aca="false">M170+N170</f>
        <v>1328892296.78796</v>
      </c>
      <c r="P170" s="31" t="n">
        <f aca="false">IF(A170=1,SA,MAX(0,SA-M169))</f>
        <v>0</v>
      </c>
      <c r="S170" s="2" t="n">
        <v>0</v>
      </c>
      <c r="T170" s="2" t="n">
        <v>0</v>
      </c>
      <c r="U170" s="2" t="n">
        <v>0</v>
      </c>
      <c r="V170" s="33" t="n">
        <v>1</v>
      </c>
    </row>
    <row r="171" customFormat="false" ht="15.75" hidden="false" customHeight="true" outlineLevel="0" collapsed="false">
      <c r="A171" s="2" t="n">
        <v>169</v>
      </c>
      <c r="B171" s="2" t="n">
        <v>15</v>
      </c>
      <c r="C171" s="2" t="n">
        <f aca="false">A171-(B171-1)*12</f>
        <v>1</v>
      </c>
      <c r="D171" s="2" t="n">
        <f aca="false">'thong tin khach hang'!$B$4+B171-1</f>
        <v>16</v>
      </c>
      <c r="E171" s="31" t="n">
        <f aca="false">IF(A171=1,0,O170)</f>
        <v>1328892296.78796</v>
      </c>
      <c r="F171" s="2" t="n">
        <f aca="true">TP*VLOOKUP('thong tin khach hang'!$E$10,$X$2:$Z$5,3,0)*OFFSET($S171,0,VLOOKUP('thong tin khach hang'!$E$10,$X$2:$Z$5,2,0))</f>
        <v>30000000</v>
      </c>
      <c r="G171" s="2" t="n">
        <f aca="true">EP*VLOOKUP('thong tin khach hang'!$E$10,$X$2:$Z$5,3,0)*OFFSET($S171,0,VLOOKUP('thong tin khach hang'!$E$10,$X$2:$Z$5,2,0))</f>
        <v>30000000</v>
      </c>
      <c r="H171" s="2" t="n">
        <f aca="false">F171*HLOOKUP(B171,Assumption!$A$10:$G$12,2,1)+G171*HLOOKUP(B171,Assumption!$A$10:$G$12,3,1)</f>
        <v>1500000</v>
      </c>
      <c r="I171" s="2" t="n">
        <f aca="false">F171+G171-H171</f>
        <v>58500000</v>
      </c>
      <c r="J171" s="32" t="n">
        <f aca="false">VLOOKUP(D171,Assumption!$O$3:$Q$103,IF('thong tin khach hang'!$B$3="Nam",2,3),0)/12*P171</f>
        <v>0</v>
      </c>
      <c r="K171" s="2" t="n">
        <v>20000</v>
      </c>
      <c r="L171" s="31" t="n">
        <f aca="false">ROUND($L$1*(E171+I171-J171-K171),0)</f>
        <v>5652326</v>
      </c>
      <c r="M171" s="31" t="n">
        <f aca="false">E171+I171-J171-K171+L171</f>
        <v>1393024622.78796</v>
      </c>
      <c r="N171" s="32" t="n">
        <f aca="false">HLOOKUP(ROUND(AVERAGE(M159:M170)/10^6,0),Assumption!$B$2:$E$3,2,1)*MAX((AVERAGE(M159:M170)-250*10^6),0)</f>
        <v>6080963.19740473</v>
      </c>
      <c r="O171" s="31" t="n">
        <f aca="false">M171+N171</f>
        <v>1399105585.98537</v>
      </c>
      <c r="P171" s="31" t="n">
        <f aca="false">IF(A171=1,SA,MAX(0,SA-M170))</f>
        <v>0</v>
      </c>
      <c r="S171" s="2" t="n">
        <v>1</v>
      </c>
      <c r="T171" s="2" t="n">
        <v>1</v>
      </c>
      <c r="U171" s="2" t="n">
        <v>1</v>
      </c>
      <c r="V171" s="33" t="n">
        <v>1</v>
      </c>
    </row>
    <row r="172" customFormat="false" ht="15.75" hidden="false" customHeight="true" outlineLevel="0" collapsed="false">
      <c r="A172" s="2" t="n">
        <v>170</v>
      </c>
      <c r="B172" s="2" t="n">
        <v>15</v>
      </c>
      <c r="C172" s="2" t="n">
        <f aca="false">A172-(B172-1)*12</f>
        <v>2</v>
      </c>
      <c r="D172" s="2" t="n">
        <f aca="false">'thong tin khach hang'!$B$4+B172-1</f>
        <v>16</v>
      </c>
      <c r="E172" s="31" t="n">
        <f aca="false">IF(A172=1,0,O171)</f>
        <v>1399105585.98537</v>
      </c>
      <c r="F172" s="2" t="n">
        <f aca="true">TP*VLOOKUP('thong tin khach hang'!$E$10,$X$2:$Z$5,3,0)*OFFSET($S172,0,VLOOKUP('thong tin khach hang'!$E$10,$X$2:$Z$5,2,0))</f>
        <v>0</v>
      </c>
      <c r="G172" s="2" t="n">
        <f aca="true">EP*VLOOKUP('thong tin khach hang'!$E$10,$X$2:$Z$5,3,0)*OFFSET($S172,0,VLOOKUP('thong tin khach hang'!$E$10,$X$2:$Z$5,2,0))</f>
        <v>0</v>
      </c>
      <c r="H172" s="2" t="n">
        <f aca="false">F172*HLOOKUP(B172,Assumption!$A$10:$G$12,2,1)+G172*HLOOKUP(B172,Assumption!$A$10:$G$12,3,1)</f>
        <v>0</v>
      </c>
      <c r="I172" s="2" t="n">
        <f aca="false">F172+G172-H172</f>
        <v>0</v>
      </c>
      <c r="J172" s="32" t="n">
        <f aca="false">VLOOKUP(D172,Assumption!$O$3:$Q$103,IF('thong tin khach hang'!$B$3="Nam",2,3),0)/12*P172</f>
        <v>0</v>
      </c>
      <c r="K172" s="2" t="n">
        <v>20000</v>
      </c>
      <c r="L172" s="31" t="n">
        <f aca="false">ROUND($L$1*(E172+I172-J172-K172),0)</f>
        <v>5700048</v>
      </c>
      <c r="M172" s="31" t="n">
        <f aca="false">E172+I172-J172-K172+L172</f>
        <v>1404785633.98537</v>
      </c>
      <c r="N172" s="32" t="n">
        <f aca="false">HLOOKUP(ROUND(AVERAGE(M160:M171)/10^6,0),Assumption!$B$2:$E$3,2,1)*MAX((AVERAGE(M160:M171)-250*10^6),0)</f>
        <v>6174249.4077749</v>
      </c>
      <c r="O172" s="31" t="n">
        <f aca="false">M172+N172</f>
        <v>1410959883.39314</v>
      </c>
      <c r="P172" s="31" t="n">
        <f aca="false">IF(A172=1,SA,MAX(0,SA-M171))</f>
        <v>0</v>
      </c>
      <c r="S172" s="2" t="n">
        <v>0</v>
      </c>
      <c r="T172" s="2" t="n">
        <v>0</v>
      </c>
      <c r="U172" s="2" t="n">
        <v>0</v>
      </c>
      <c r="V172" s="33" t="n">
        <v>1</v>
      </c>
    </row>
    <row r="173" customFormat="false" ht="15.75" hidden="false" customHeight="true" outlineLevel="0" collapsed="false">
      <c r="A173" s="2" t="n">
        <v>171</v>
      </c>
      <c r="B173" s="2" t="n">
        <v>15</v>
      </c>
      <c r="C173" s="2" t="n">
        <f aca="false">A173-(B173-1)*12</f>
        <v>3</v>
      </c>
      <c r="D173" s="2" t="n">
        <f aca="false">'thong tin khach hang'!$B$4+B173-1</f>
        <v>16</v>
      </c>
      <c r="E173" s="31" t="n">
        <f aca="false">IF(A173=1,0,O172)</f>
        <v>1410959883.39314</v>
      </c>
      <c r="F173" s="2" t="n">
        <f aca="true">TP*VLOOKUP('thong tin khach hang'!$E$10,$X$2:$Z$5,3,0)*OFFSET($S173,0,VLOOKUP('thong tin khach hang'!$E$10,$X$2:$Z$5,2,0))</f>
        <v>0</v>
      </c>
      <c r="G173" s="2" t="n">
        <f aca="true">EP*VLOOKUP('thong tin khach hang'!$E$10,$X$2:$Z$5,3,0)*OFFSET($S173,0,VLOOKUP('thong tin khach hang'!$E$10,$X$2:$Z$5,2,0))</f>
        <v>0</v>
      </c>
      <c r="H173" s="2" t="n">
        <f aca="false">F173*HLOOKUP(B173,Assumption!$A$10:$G$12,2,1)+G173*HLOOKUP(B173,Assumption!$A$10:$G$12,3,1)</f>
        <v>0</v>
      </c>
      <c r="I173" s="2" t="n">
        <f aca="false">F173+G173-H173</f>
        <v>0</v>
      </c>
      <c r="J173" s="32" t="n">
        <f aca="false">VLOOKUP(D173,Assumption!$O$3:$Q$103,IF('thong tin khach hang'!$B$3="Nam",2,3),0)/12*P173</f>
        <v>0</v>
      </c>
      <c r="K173" s="2" t="n">
        <v>20000</v>
      </c>
      <c r="L173" s="31" t="n">
        <f aca="false">ROUND($L$1*(E173+I173-J173-K173),0)</f>
        <v>5748344</v>
      </c>
      <c r="M173" s="31" t="n">
        <f aca="false">E173+I173-J173-K173+L173</f>
        <v>1416688227.39314</v>
      </c>
      <c r="N173" s="32" t="n">
        <f aca="false">HLOOKUP(ROUND(AVERAGE(M161:M172)/10^6,0),Assumption!$B$2:$E$3,2,1)*MAX((AVERAGE(M161:M172)-250*10^6),0)</f>
        <v>6268438.86831573</v>
      </c>
      <c r="O173" s="31" t="n">
        <f aca="false">M173+N173</f>
        <v>1422956666.26146</v>
      </c>
      <c r="P173" s="31" t="n">
        <f aca="false">IF(A173=1,SA,MAX(0,SA-M172))</f>
        <v>0</v>
      </c>
      <c r="S173" s="2" t="n">
        <v>0</v>
      </c>
      <c r="T173" s="2" t="n">
        <v>0</v>
      </c>
      <c r="U173" s="2" t="n">
        <v>0</v>
      </c>
      <c r="V173" s="33" t="n">
        <v>1</v>
      </c>
    </row>
    <row r="174" customFormat="false" ht="15.75" hidden="false" customHeight="true" outlineLevel="0" collapsed="false">
      <c r="A174" s="2" t="n">
        <v>172</v>
      </c>
      <c r="B174" s="2" t="n">
        <v>15</v>
      </c>
      <c r="C174" s="2" t="n">
        <f aca="false">A174-(B174-1)*12</f>
        <v>4</v>
      </c>
      <c r="D174" s="2" t="n">
        <f aca="false">'thong tin khach hang'!$B$4+B174-1</f>
        <v>16</v>
      </c>
      <c r="E174" s="31" t="n">
        <f aca="false">IF(A174=1,0,O173)</f>
        <v>1422956666.26146</v>
      </c>
      <c r="F174" s="2" t="n">
        <f aca="true">TP*VLOOKUP('thong tin khach hang'!$E$10,$X$2:$Z$5,3,0)*OFFSET($S174,0,VLOOKUP('thong tin khach hang'!$E$10,$X$2:$Z$5,2,0))</f>
        <v>0</v>
      </c>
      <c r="G174" s="2" t="n">
        <f aca="true">EP*VLOOKUP('thong tin khach hang'!$E$10,$X$2:$Z$5,3,0)*OFFSET($S174,0,VLOOKUP('thong tin khach hang'!$E$10,$X$2:$Z$5,2,0))</f>
        <v>0</v>
      </c>
      <c r="H174" s="2" t="n">
        <f aca="false">F174*HLOOKUP(B174,Assumption!$A$10:$G$12,2,1)+G174*HLOOKUP(B174,Assumption!$A$10:$G$12,3,1)</f>
        <v>0</v>
      </c>
      <c r="I174" s="2" t="n">
        <f aca="false">F174+G174-H174</f>
        <v>0</v>
      </c>
      <c r="J174" s="32" t="n">
        <f aca="false">VLOOKUP(D174,Assumption!$O$3:$Q$103,IF('thong tin khach hang'!$B$3="Nam",2,3),0)/12*P174</f>
        <v>0</v>
      </c>
      <c r="K174" s="2" t="n">
        <v>20000</v>
      </c>
      <c r="L174" s="31" t="n">
        <f aca="false">ROUND($L$1*(E174+I174-J174-K174),0)</f>
        <v>5797220</v>
      </c>
      <c r="M174" s="31" t="n">
        <f aca="false">E174+I174-J174-K174+L174</f>
        <v>1428733886.26146</v>
      </c>
      <c r="N174" s="32" t="n">
        <f aca="false">HLOOKUP(ROUND(AVERAGE(M162:M173)/10^6,0),Assumption!$B$2:$E$3,2,1)*MAX((AVERAGE(M162:M173)-250*10^6),0)</f>
        <v>6363542.06495589</v>
      </c>
      <c r="O174" s="31" t="n">
        <f aca="false">M174+N174</f>
        <v>1435097428.32642</v>
      </c>
      <c r="P174" s="31" t="n">
        <f aca="false">IF(A174=1,SA,MAX(0,SA-M173))</f>
        <v>0</v>
      </c>
      <c r="S174" s="2" t="n">
        <v>0</v>
      </c>
      <c r="T174" s="2" t="n">
        <v>0</v>
      </c>
      <c r="U174" s="2" t="n">
        <v>1</v>
      </c>
      <c r="V174" s="33" t="n">
        <v>1</v>
      </c>
    </row>
    <row r="175" customFormat="false" ht="15.75" hidden="false" customHeight="true" outlineLevel="0" collapsed="false">
      <c r="A175" s="2" t="n">
        <v>173</v>
      </c>
      <c r="B175" s="2" t="n">
        <v>15</v>
      </c>
      <c r="C175" s="2" t="n">
        <f aca="false">A175-(B175-1)*12</f>
        <v>5</v>
      </c>
      <c r="D175" s="2" t="n">
        <f aca="false">'thong tin khach hang'!$B$4+B175-1</f>
        <v>16</v>
      </c>
      <c r="E175" s="31" t="n">
        <f aca="false">IF(A175=1,0,O174)</f>
        <v>1435097428.32642</v>
      </c>
      <c r="F175" s="2" t="n">
        <f aca="true">TP*VLOOKUP('thong tin khach hang'!$E$10,$X$2:$Z$5,3,0)*OFFSET($S175,0,VLOOKUP('thong tin khach hang'!$E$10,$X$2:$Z$5,2,0))</f>
        <v>0</v>
      </c>
      <c r="G175" s="2" t="n">
        <f aca="true">EP*VLOOKUP('thong tin khach hang'!$E$10,$X$2:$Z$5,3,0)*OFFSET($S175,0,VLOOKUP('thong tin khach hang'!$E$10,$X$2:$Z$5,2,0))</f>
        <v>0</v>
      </c>
      <c r="H175" s="2" t="n">
        <f aca="false">F175*HLOOKUP(B175,Assumption!$A$10:$G$12,2,1)+G175*HLOOKUP(B175,Assumption!$A$10:$G$12,3,1)</f>
        <v>0</v>
      </c>
      <c r="I175" s="2" t="n">
        <f aca="false">F175+G175-H175</f>
        <v>0</v>
      </c>
      <c r="J175" s="32" t="n">
        <f aca="false">VLOOKUP(D175,Assumption!$O$3:$Q$103,IF('thong tin khach hang'!$B$3="Nam",2,3),0)/12*P175</f>
        <v>0</v>
      </c>
      <c r="K175" s="2" t="n">
        <v>20000</v>
      </c>
      <c r="L175" s="31" t="n">
        <f aca="false">ROUND($L$1*(E175+I175-J175-K175),0)</f>
        <v>5846683</v>
      </c>
      <c r="M175" s="31" t="n">
        <f aca="false">E175+I175-J175-K175+L175</f>
        <v>1440924111.32642</v>
      </c>
      <c r="N175" s="32" t="n">
        <f aca="false">HLOOKUP(ROUND(AVERAGE(M163:M174)/10^6,0),Assumption!$B$2:$E$3,2,1)*MAX((AVERAGE(M163:M174)-250*10^6),0)</f>
        <v>6459569.24567731</v>
      </c>
      <c r="O175" s="31" t="n">
        <f aca="false">M175+N175</f>
        <v>1447383680.57209</v>
      </c>
      <c r="P175" s="31" t="n">
        <f aca="false">IF(A175=1,SA,MAX(0,SA-M174))</f>
        <v>0</v>
      </c>
      <c r="S175" s="2" t="n">
        <v>0</v>
      </c>
      <c r="T175" s="2" t="n">
        <v>0</v>
      </c>
      <c r="U175" s="2" t="n">
        <v>0</v>
      </c>
      <c r="V175" s="33" t="n">
        <v>1</v>
      </c>
    </row>
    <row r="176" customFormat="false" ht="15.75" hidden="false" customHeight="true" outlineLevel="0" collapsed="false">
      <c r="A176" s="2" t="n">
        <v>174</v>
      </c>
      <c r="B176" s="2" t="n">
        <v>15</v>
      </c>
      <c r="C176" s="2" t="n">
        <f aca="false">A176-(B176-1)*12</f>
        <v>6</v>
      </c>
      <c r="D176" s="2" t="n">
        <f aca="false">'thong tin khach hang'!$B$4+B176-1</f>
        <v>16</v>
      </c>
      <c r="E176" s="31" t="n">
        <f aca="false">IF(A176=1,0,O175)</f>
        <v>1447383680.57209</v>
      </c>
      <c r="F176" s="2" t="n">
        <f aca="true">TP*VLOOKUP('thong tin khach hang'!$E$10,$X$2:$Z$5,3,0)*OFFSET($S176,0,VLOOKUP('thong tin khach hang'!$E$10,$X$2:$Z$5,2,0))</f>
        <v>0</v>
      </c>
      <c r="G176" s="2" t="n">
        <f aca="true">EP*VLOOKUP('thong tin khach hang'!$E$10,$X$2:$Z$5,3,0)*OFFSET($S176,0,VLOOKUP('thong tin khach hang'!$E$10,$X$2:$Z$5,2,0))</f>
        <v>0</v>
      </c>
      <c r="H176" s="2" t="n">
        <f aca="false">F176*HLOOKUP(B176,Assumption!$A$10:$G$12,2,1)+G176*HLOOKUP(B176,Assumption!$A$10:$G$12,3,1)</f>
        <v>0</v>
      </c>
      <c r="I176" s="2" t="n">
        <f aca="false">F176+G176-H176</f>
        <v>0</v>
      </c>
      <c r="J176" s="32" t="n">
        <f aca="false">VLOOKUP(D176,Assumption!$O$3:$Q$103,IF('thong tin khach hang'!$B$3="Nam",2,3),0)/12*P176</f>
        <v>0</v>
      </c>
      <c r="K176" s="2" t="n">
        <v>20000</v>
      </c>
      <c r="L176" s="31" t="n">
        <f aca="false">ROUND($L$1*(E176+I176-J176-K176),0)</f>
        <v>5896739</v>
      </c>
      <c r="M176" s="31" t="n">
        <f aca="false">E176+I176-J176-K176+L176</f>
        <v>1453260419.57209</v>
      </c>
      <c r="N176" s="32" t="n">
        <f aca="false">HLOOKUP(ROUND(AVERAGE(M164:M175)/10^6,0),Assumption!$B$2:$E$3,2,1)*MAX((AVERAGE(M164:M175)-250*10^6),0)</f>
        <v>6556530.41392409</v>
      </c>
      <c r="O176" s="31" t="n">
        <f aca="false">M176+N176</f>
        <v>1459816949.98602</v>
      </c>
      <c r="P176" s="31" t="n">
        <f aca="false">IF(A176=1,SA,MAX(0,SA-M175))</f>
        <v>0</v>
      </c>
      <c r="S176" s="2" t="n">
        <v>0</v>
      </c>
      <c r="T176" s="2" t="n">
        <v>0</v>
      </c>
      <c r="U176" s="2" t="n">
        <v>0</v>
      </c>
      <c r="V176" s="33" t="n">
        <v>1</v>
      </c>
    </row>
    <row r="177" customFormat="false" ht="15.75" hidden="false" customHeight="true" outlineLevel="0" collapsed="false">
      <c r="A177" s="2" t="n">
        <v>175</v>
      </c>
      <c r="B177" s="2" t="n">
        <v>15</v>
      </c>
      <c r="C177" s="2" t="n">
        <f aca="false">A177-(B177-1)*12</f>
        <v>7</v>
      </c>
      <c r="D177" s="2" t="n">
        <f aca="false">'thong tin khach hang'!$B$4+B177-1</f>
        <v>16</v>
      </c>
      <c r="E177" s="31" t="n">
        <f aca="false">IF(A177=1,0,O176)</f>
        <v>1459816949.98602</v>
      </c>
      <c r="F177" s="2" t="n">
        <f aca="true">TP*VLOOKUP('thong tin khach hang'!$E$10,$X$2:$Z$5,3,0)*OFFSET($S177,0,VLOOKUP('thong tin khach hang'!$E$10,$X$2:$Z$5,2,0))</f>
        <v>0</v>
      </c>
      <c r="G177" s="2" t="n">
        <f aca="true">EP*VLOOKUP('thong tin khach hang'!$E$10,$X$2:$Z$5,3,0)*OFFSET($S177,0,VLOOKUP('thong tin khach hang'!$E$10,$X$2:$Z$5,2,0))</f>
        <v>0</v>
      </c>
      <c r="H177" s="2" t="n">
        <f aca="false">F177*HLOOKUP(B177,Assumption!$A$10:$G$12,2,1)+G177*HLOOKUP(B177,Assumption!$A$10:$G$12,3,1)</f>
        <v>0</v>
      </c>
      <c r="I177" s="2" t="n">
        <f aca="false">F177+G177-H177</f>
        <v>0</v>
      </c>
      <c r="J177" s="32" t="n">
        <f aca="false">VLOOKUP(D177,Assumption!$O$3:$Q$103,IF('thong tin khach hang'!$B$3="Nam",2,3),0)/12*P177</f>
        <v>0</v>
      </c>
      <c r="K177" s="2" t="n">
        <v>20000</v>
      </c>
      <c r="L177" s="31" t="n">
        <f aca="false">ROUND($L$1*(E177+I177-J177-K177),0)</f>
        <v>5947393</v>
      </c>
      <c r="M177" s="31" t="n">
        <f aca="false">E177+I177-J177-K177+L177</f>
        <v>1465744342.98602</v>
      </c>
      <c r="N177" s="32" t="n">
        <f aca="false">HLOOKUP(ROUND(AVERAGE(M165:M176)/10^6,0),Assumption!$B$2:$E$3,2,1)*MAX((AVERAGE(M165:M176)-250*10^6),0)</f>
        <v>6654435.32057512</v>
      </c>
      <c r="O177" s="31" t="n">
        <f aca="false">M177+N177</f>
        <v>1472398778.30659</v>
      </c>
      <c r="P177" s="31" t="n">
        <f aca="false">IF(A177=1,SA,MAX(0,SA-M176))</f>
        <v>0</v>
      </c>
      <c r="S177" s="2" t="n">
        <v>0</v>
      </c>
      <c r="T177" s="2" t="n">
        <v>1</v>
      </c>
      <c r="U177" s="2" t="n">
        <v>1</v>
      </c>
      <c r="V177" s="33" t="n">
        <v>1</v>
      </c>
    </row>
    <row r="178" customFormat="false" ht="15.75" hidden="false" customHeight="true" outlineLevel="0" collapsed="false">
      <c r="A178" s="2" t="n">
        <v>176</v>
      </c>
      <c r="B178" s="2" t="n">
        <v>15</v>
      </c>
      <c r="C178" s="2" t="n">
        <f aca="false">A178-(B178-1)*12</f>
        <v>8</v>
      </c>
      <c r="D178" s="2" t="n">
        <f aca="false">'thong tin khach hang'!$B$4+B178-1</f>
        <v>16</v>
      </c>
      <c r="E178" s="31" t="n">
        <f aca="false">IF(A178=1,0,O177)</f>
        <v>1472398778.30659</v>
      </c>
      <c r="F178" s="2" t="n">
        <f aca="true">TP*VLOOKUP('thong tin khach hang'!$E$10,$X$2:$Z$5,3,0)*OFFSET($S178,0,VLOOKUP('thong tin khach hang'!$E$10,$X$2:$Z$5,2,0))</f>
        <v>0</v>
      </c>
      <c r="G178" s="2" t="n">
        <f aca="true">EP*VLOOKUP('thong tin khach hang'!$E$10,$X$2:$Z$5,3,0)*OFFSET($S178,0,VLOOKUP('thong tin khach hang'!$E$10,$X$2:$Z$5,2,0))</f>
        <v>0</v>
      </c>
      <c r="H178" s="2" t="n">
        <f aca="false">F178*HLOOKUP(B178,Assumption!$A$10:$G$12,2,1)+G178*HLOOKUP(B178,Assumption!$A$10:$G$12,3,1)</f>
        <v>0</v>
      </c>
      <c r="I178" s="2" t="n">
        <f aca="false">F178+G178-H178</f>
        <v>0</v>
      </c>
      <c r="J178" s="32" t="n">
        <f aca="false">VLOOKUP(D178,Assumption!$O$3:$Q$103,IF('thong tin khach hang'!$B$3="Nam",2,3),0)/12*P178</f>
        <v>0</v>
      </c>
      <c r="K178" s="2" t="n">
        <v>20000</v>
      </c>
      <c r="L178" s="31" t="n">
        <f aca="false">ROUND($L$1*(E178+I178-J178-K178),0)</f>
        <v>5998653</v>
      </c>
      <c r="M178" s="31" t="n">
        <f aca="false">E178+I178-J178-K178+L178</f>
        <v>1478377431.30659</v>
      </c>
      <c r="N178" s="32" t="n">
        <f aca="false">HLOOKUP(ROUND(AVERAGE(M166:M177)/10^6,0),Assumption!$B$2:$E$3,2,1)*MAX((AVERAGE(M166:M177)-250*10^6),0)</f>
        <v>6753293.45547059</v>
      </c>
      <c r="O178" s="31" t="n">
        <f aca="false">M178+N178</f>
        <v>1485130724.76206</v>
      </c>
      <c r="P178" s="31" t="n">
        <f aca="false">IF(A178=1,SA,MAX(0,SA-M177))</f>
        <v>0</v>
      </c>
      <c r="S178" s="2" t="n">
        <v>0</v>
      </c>
      <c r="T178" s="2" t="n">
        <v>0</v>
      </c>
      <c r="U178" s="2" t="n">
        <v>0</v>
      </c>
      <c r="V178" s="33" t="n">
        <v>1</v>
      </c>
    </row>
    <row r="179" customFormat="false" ht="15.75" hidden="false" customHeight="true" outlineLevel="0" collapsed="false">
      <c r="A179" s="2" t="n">
        <v>177</v>
      </c>
      <c r="B179" s="2" t="n">
        <v>15</v>
      </c>
      <c r="C179" s="2" t="n">
        <f aca="false">A179-(B179-1)*12</f>
        <v>9</v>
      </c>
      <c r="D179" s="2" t="n">
        <f aca="false">'thong tin khach hang'!$B$4+B179-1</f>
        <v>16</v>
      </c>
      <c r="E179" s="31" t="n">
        <f aca="false">IF(A179=1,0,O178)</f>
        <v>1485130724.76206</v>
      </c>
      <c r="F179" s="2" t="n">
        <f aca="true">TP*VLOOKUP('thong tin khach hang'!$E$10,$X$2:$Z$5,3,0)*OFFSET($S179,0,VLOOKUP('thong tin khach hang'!$E$10,$X$2:$Z$5,2,0))</f>
        <v>0</v>
      </c>
      <c r="G179" s="2" t="n">
        <f aca="true">EP*VLOOKUP('thong tin khach hang'!$E$10,$X$2:$Z$5,3,0)*OFFSET($S179,0,VLOOKUP('thong tin khach hang'!$E$10,$X$2:$Z$5,2,0))</f>
        <v>0</v>
      </c>
      <c r="H179" s="2" t="n">
        <f aca="false">F179*HLOOKUP(B179,Assumption!$A$10:$G$12,2,1)+G179*HLOOKUP(B179,Assumption!$A$10:$G$12,3,1)</f>
        <v>0</v>
      </c>
      <c r="I179" s="2" t="n">
        <f aca="false">F179+G179-H179</f>
        <v>0</v>
      </c>
      <c r="J179" s="32" t="n">
        <f aca="false">VLOOKUP(D179,Assumption!$O$3:$Q$103,IF('thong tin khach hang'!$B$3="Nam",2,3),0)/12*P179</f>
        <v>0</v>
      </c>
      <c r="K179" s="2" t="n">
        <v>20000</v>
      </c>
      <c r="L179" s="31" t="n">
        <f aca="false">ROUND($L$1*(E179+I179-J179-K179),0)</f>
        <v>6050525</v>
      </c>
      <c r="M179" s="31" t="n">
        <f aca="false">E179+I179-J179-K179+L179</f>
        <v>1491161249.76206</v>
      </c>
      <c r="N179" s="32" t="n">
        <f aca="false">HLOOKUP(ROUND(AVERAGE(M167:M178)/10^6,0),Assumption!$B$2:$E$3,2,1)*MAX((AVERAGE(M167:M178)-250*10^6),0)</f>
        <v>6853114.03948194</v>
      </c>
      <c r="O179" s="31" t="n">
        <f aca="false">M179+N179</f>
        <v>1498014363.80154</v>
      </c>
      <c r="P179" s="31" t="n">
        <f aca="false">IF(A179=1,SA,MAX(0,SA-M178))</f>
        <v>0</v>
      </c>
      <c r="S179" s="2" t="n">
        <v>0</v>
      </c>
      <c r="T179" s="2" t="n">
        <v>0</v>
      </c>
      <c r="U179" s="2" t="n">
        <v>0</v>
      </c>
      <c r="V179" s="33" t="n">
        <v>1</v>
      </c>
    </row>
    <row r="180" customFormat="false" ht="15.75" hidden="false" customHeight="true" outlineLevel="0" collapsed="false">
      <c r="A180" s="2" t="n">
        <v>178</v>
      </c>
      <c r="B180" s="2" t="n">
        <v>15</v>
      </c>
      <c r="C180" s="2" t="n">
        <f aca="false">A180-(B180-1)*12</f>
        <v>10</v>
      </c>
      <c r="D180" s="2" t="n">
        <f aca="false">'thong tin khach hang'!$B$4+B180-1</f>
        <v>16</v>
      </c>
      <c r="E180" s="31" t="n">
        <f aca="false">IF(A180=1,0,O179)</f>
        <v>1498014363.80154</v>
      </c>
      <c r="F180" s="2" t="n">
        <f aca="true">TP*VLOOKUP('thong tin khach hang'!$E$10,$X$2:$Z$5,3,0)*OFFSET($S180,0,VLOOKUP('thong tin khach hang'!$E$10,$X$2:$Z$5,2,0))</f>
        <v>0</v>
      </c>
      <c r="G180" s="2" t="n">
        <f aca="true">EP*VLOOKUP('thong tin khach hang'!$E$10,$X$2:$Z$5,3,0)*OFFSET($S180,0,VLOOKUP('thong tin khach hang'!$E$10,$X$2:$Z$5,2,0))</f>
        <v>0</v>
      </c>
      <c r="H180" s="2" t="n">
        <f aca="false">F180*HLOOKUP(B180,Assumption!$A$10:$G$12,2,1)+G180*HLOOKUP(B180,Assumption!$A$10:$G$12,3,1)</f>
        <v>0</v>
      </c>
      <c r="I180" s="2" t="n">
        <f aca="false">F180+G180-H180</f>
        <v>0</v>
      </c>
      <c r="J180" s="32" t="n">
        <f aca="false">VLOOKUP(D180,Assumption!$O$3:$Q$103,IF('thong tin khach hang'!$B$3="Nam",2,3),0)/12*P180</f>
        <v>0</v>
      </c>
      <c r="K180" s="2" t="n">
        <v>20000</v>
      </c>
      <c r="L180" s="31" t="n">
        <f aca="false">ROUND($L$1*(E180+I180-J180-K180),0)</f>
        <v>6103014</v>
      </c>
      <c r="M180" s="31" t="n">
        <f aca="false">E180+I180-J180-K180+L180</f>
        <v>1504097377.80154</v>
      </c>
      <c r="N180" s="32" t="n">
        <f aca="false">HLOOKUP(ROUND(AVERAGE(M168:M179)/10^6,0),Assumption!$B$2:$E$3,2,1)*MAX((AVERAGE(M168:M179)-250*10^6),0)</f>
        <v>6953906.39582166</v>
      </c>
      <c r="O180" s="31" t="n">
        <f aca="false">M180+N180</f>
        <v>1511051284.19737</v>
      </c>
      <c r="P180" s="31" t="n">
        <f aca="false">IF(A180=1,SA,MAX(0,SA-M179))</f>
        <v>0</v>
      </c>
      <c r="S180" s="2" t="n">
        <v>0</v>
      </c>
      <c r="T180" s="2" t="n">
        <v>0</v>
      </c>
      <c r="U180" s="2" t="n">
        <v>1</v>
      </c>
      <c r="V180" s="33" t="n">
        <v>1</v>
      </c>
    </row>
    <row r="181" customFormat="false" ht="15.75" hidden="false" customHeight="true" outlineLevel="0" collapsed="false">
      <c r="A181" s="2" t="n">
        <v>179</v>
      </c>
      <c r="B181" s="2" t="n">
        <v>15</v>
      </c>
      <c r="C181" s="2" t="n">
        <f aca="false">A181-(B181-1)*12</f>
        <v>11</v>
      </c>
      <c r="D181" s="2" t="n">
        <f aca="false">'thong tin khach hang'!$B$4+B181-1</f>
        <v>16</v>
      </c>
      <c r="E181" s="31" t="n">
        <f aca="false">IF(A181=1,0,O180)</f>
        <v>1511051284.19737</v>
      </c>
      <c r="F181" s="2" t="n">
        <f aca="true">TP*VLOOKUP('thong tin khach hang'!$E$10,$X$2:$Z$5,3,0)*OFFSET($S181,0,VLOOKUP('thong tin khach hang'!$E$10,$X$2:$Z$5,2,0))</f>
        <v>0</v>
      </c>
      <c r="G181" s="2" t="n">
        <f aca="true">EP*VLOOKUP('thong tin khach hang'!$E$10,$X$2:$Z$5,3,0)*OFFSET($S181,0,VLOOKUP('thong tin khach hang'!$E$10,$X$2:$Z$5,2,0))</f>
        <v>0</v>
      </c>
      <c r="H181" s="2" t="n">
        <f aca="false">F181*HLOOKUP(B181,Assumption!$A$10:$G$12,2,1)+G181*HLOOKUP(B181,Assumption!$A$10:$G$12,3,1)</f>
        <v>0</v>
      </c>
      <c r="I181" s="2" t="n">
        <f aca="false">F181+G181-H181</f>
        <v>0</v>
      </c>
      <c r="J181" s="32" t="n">
        <f aca="false">VLOOKUP(D181,Assumption!$O$3:$Q$103,IF('thong tin khach hang'!$B$3="Nam",2,3),0)/12*P181</f>
        <v>0</v>
      </c>
      <c r="K181" s="2" t="n">
        <v>20000</v>
      </c>
      <c r="L181" s="31" t="n">
        <f aca="false">ROUND($L$1*(E181+I181-J181-K181),0)</f>
        <v>6156128</v>
      </c>
      <c r="M181" s="31" t="n">
        <f aca="false">E181+I181-J181-K181+L181</f>
        <v>1517187412.19737</v>
      </c>
      <c r="N181" s="32" t="n">
        <f aca="false">HLOOKUP(ROUND(AVERAGE(M169:M180)/10^6,0),Assumption!$B$2:$E$3,2,1)*MAX((AVERAGE(M169:M180)-250*10^6),0)</f>
        <v>7055679.94815557</v>
      </c>
      <c r="O181" s="31" t="n">
        <f aca="false">M181+N181</f>
        <v>1524243092.14552</v>
      </c>
      <c r="P181" s="31" t="n">
        <f aca="false">IF(A181=1,SA,MAX(0,SA-M180))</f>
        <v>0</v>
      </c>
      <c r="S181" s="2" t="n">
        <v>0</v>
      </c>
      <c r="T181" s="2" t="n">
        <v>0</v>
      </c>
      <c r="U181" s="2" t="n">
        <v>0</v>
      </c>
      <c r="V181" s="33" t="n">
        <v>1</v>
      </c>
    </row>
    <row r="182" customFormat="false" ht="15.75" hidden="false" customHeight="true" outlineLevel="0" collapsed="false">
      <c r="A182" s="2" t="n">
        <v>180</v>
      </c>
      <c r="B182" s="2" t="n">
        <v>15</v>
      </c>
      <c r="C182" s="2" t="n">
        <f aca="false">A182-(B182-1)*12</f>
        <v>12</v>
      </c>
      <c r="D182" s="2" t="n">
        <f aca="false">'thong tin khach hang'!$B$4+B182-1</f>
        <v>16</v>
      </c>
      <c r="E182" s="31" t="n">
        <f aca="false">IF(A182=1,0,O181)</f>
        <v>1524243092.14552</v>
      </c>
      <c r="F182" s="2" t="n">
        <f aca="true">TP*VLOOKUP('thong tin khach hang'!$E$10,$X$2:$Z$5,3,0)*OFFSET($S182,0,VLOOKUP('thong tin khach hang'!$E$10,$X$2:$Z$5,2,0))</f>
        <v>0</v>
      </c>
      <c r="G182" s="2" t="n">
        <f aca="true">EP*VLOOKUP('thong tin khach hang'!$E$10,$X$2:$Z$5,3,0)*OFFSET($S182,0,VLOOKUP('thong tin khach hang'!$E$10,$X$2:$Z$5,2,0))</f>
        <v>0</v>
      </c>
      <c r="H182" s="2" t="n">
        <f aca="false">F182*HLOOKUP(B182,Assumption!$A$10:$G$12,2,1)+G182*HLOOKUP(B182,Assumption!$A$10:$G$12,3,1)</f>
        <v>0</v>
      </c>
      <c r="I182" s="2" t="n">
        <f aca="false">F182+G182-H182</f>
        <v>0</v>
      </c>
      <c r="J182" s="32" t="n">
        <f aca="false">VLOOKUP(D182,Assumption!$O$3:$Q$103,IF('thong tin khach hang'!$B$3="Nam",2,3),0)/12*P182</f>
        <v>0</v>
      </c>
      <c r="K182" s="2" t="n">
        <v>20000</v>
      </c>
      <c r="L182" s="31" t="n">
        <f aca="false">ROUND($L$1*(E182+I182-J182-K182),0)</f>
        <v>6209874</v>
      </c>
      <c r="M182" s="31" t="n">
        <f aca="false">E182+I182-J182-K182+L182</f>
        <v>1530432966.14552</v>
      </c>
      <c r="N182" s="32" t="n">
        <f aca="false">HLOOKUP(ROUND(AVERAGE(M170:M181)/10^6,0),Assumption!$B$2:$E$3,2,1)*MAX((AVERAGE(M170:M181)-250*10^6),0)</f>
        <v>7158444.22132591</v>
      </c>
      <c r="O182" s="31" t="n">
        <f aca="false">M182+N182</f>
        <v>1537591410.36685</v>
      </c>
      <c r="P182" s="31" t="n">
        <f aca="false">IF(A182=1,SA,MAX(0,SA-M181))</f>
        <v>0</v>
      </c>
      <c r="S182" s="2" t="n">
        <v>0</v>
      </c>
      <c r="T182" s="2" t="n">
        <v>0</v>
      </c>
      <c r="U182" s="2" t="n">
        <v>0</v>
      </c>
      <c r="V182" s="33" t="n">
        <v>1</v>
      </c>
    </row>
    <row r="183" customFormat="false" ht="15.75" hidden="false" customHeight="true" outlineLevel="0" collapsed="false">
      <c r="A183" s="2" t="n">
        <v>181</v>
      </c>
      <c r="B183" s="2" t="n">
        <v>16</v>
      </c>
      <c r="C183" s="2" t="n">
        <f aca="false">A183-(B183-1)*12</f>
        <v>1</v>
      </c>
      <c r="D183" s="2" t="n">
        <f aca="false">'thong tin khach hang'!$B$4+B183-1</f>
        <v>17</v>
      </c>
      <c r="E183" s="31" t="n">
        <f aca="false">IF(A183=1,0,O182)</f>
        <v>1537591410.36685</v>
      </c>
      <c r="F183" s="2" t="n">
        <f aca="true">TP*VLOOKUP('thong tin khach hang'!$E$10,$X$2:$Z$5,3,0)*OFFSET($S183,0,VLOOKUP('thong tin khach hang'!$E$10,$X$2:$Z$5,2,0))</f>
        <v>30000000</v>
      </c>
      <c r="G183" s="2" t="n">
        <f aca="true">EP*VLOOKUP('thong tin khach hang'!$E$10,$X$2:$Z$5,3,0)*OFFSET($S183,0,VLOOKUP('thong tin khach hang'!$E$10,$X$2:$Z$5,2,0))</f>
        <v>30000000</v>
      </c>
      <c r="H183" s="2" t="n">
        <f aca="false">F183*HLOOKUP(B183,Assumption!$A$10:$G$12,2,1)+G183*HLOOKUP(B183,Assumption!$A$10:$G$12,3,1)</f>
        <v>1500000</v>
      </c>
      <c r="I183" s="2" t="n">
        <f aca="false">F183+G183-H183</f>
        <v>58500000</v>
      </c>
      <c r="J183" s="32" t="n">
        <f aca="false">VLOOKUP(D183,Assumption!$O$3:$Q$103,IF('thong tin khach hang'!$B$3="Nam",2,3),0)/12*P183</f>
        <v>0</v>
      </c>
      <c r="K183" s="2" t="n">
        <v>20000</v>
      </c>
      <c r="L183" s="31" t="n">
        <f aca="false">ROUND($L$1*(E183+I183-J183-K183),0)</f>
        <v>6502592</v>
      </c>
      <c r="M183" s="31" t="n">
        <f aca="false">E183+I183-J183-K183+L183</f>
        <v>1602574002.36685</v>
      </c>
      <c r="N183" s="32" t="n">
        <f aca="false">HLOOKUP(ROUND(AVERAGE(M171:M182)/10^6,0),Assumption!$B$2:$E$3,2,1)*MAX((AVERAGE(M171:M182)-250*10^6),0)</f>
        <v>7262208.84076277</v>
      </c>
      <c r="O183" s="31" t="n">
        <f aca="false">M183+N183</f>
        <v>1609836211.20761</v>
      </c>
      <c r="P183" s="31" t="n">
        <f aca="false">IF(A183=1,SA,MAX(0,SA-M182))</f>
        <v>0</v>
      </c>
      <c r="S183" s="2" t="n">
        <v>1</v>
      </c>
      <c r="T183" s="2" t="n">
        <v>1</v>
      </c>
      <c r="U183" s="2" t="n">
        <v>1</v>
      </c>
      <c r="V183" s="33" t="n">
        <v>1</v>
      </c>
    </row>
    <row r="184" customFormat="false" ht="15.75" hidden="false" customHeight="true" outlineLevel="0" collapsed="false">
      <c r="A184" s="2" t="n">
        <v>182</v>
      </c>
      <c r="B184" s="2" t="n">
        <v>16</v>
      </c>
      <c r="C184" s="2" t="n">
        <f aca="false">A184-(B184-1)*12</f>
        <v>2</v>
      </c>
      <c r="D184" s="2" t="n">
        <f aca="false">'thong tin khach hang'!$B$4+B184-1</f>
        <v>17</v>
      </c>
      <c r="E184" s="31" t="n">
        <f aca="false">IF(A184=1,0,O183)</f>
        <v>1609836211.20761</v>
      </c>
      <c r="F184" s="2" t="n">
        <f aca="true">TP*VLOOKUP('thong tin khach hang'!$E$10,$X$2:$Z$5,3,0)*OFFSET($S184,0,VLOOKUP('thong tin khach hang'!$E$10,$X$2:$Z$5,2,0))</f>
        <v>0</v>
      </c>
      <c r="G184" s="2" t="n">
        <f aca="true">EP*VLOOKUP('thong tin khach hang'!$E$10,$X$2:$Z$5,3,0)*OFFSET($S184,0,VLOOKUP('thong tin khach hang'!$E$10,$X$2:$Z$5,2,0))</f>
        <v>0</v>
      </c>
      <c r="H184" s="2" t="n">
        <f aca="false">F184*HLOOKUP(B184,Assumption!$A$10:$G$12,2,1)+G184*HLOOKUP(B184,Assumption!$A$10:$G$12,3,1)</f>
        <v>0</v>
      </c>
      <c r="I184" s="2" t="n">
        <f aca="false">F184+G184-H184</f>
        <v>0</v>
      </c>
      <c r="J184" s="32" t="n">
        <f aca="false">VLOOKUP(D184,Assumption!$O$3:$Q$103,IF('thong tin khach hang'!$B$3="Nam",2,3),0)/12*P184</f>
        <v>0</v>
      </c>
      <c r="K184" s="2" t="n">
        <v>20000</v>
      </c>
      <c r="L184" s="31" t="n">
        <f aca="false">ROUND($L$1*(E184+I184-J184-K184),0)</f>
        <v>6558591</v>
      </c>
      <c r="M184" s="31" t="n">
        <f aca="false">E184+I184-J184-K184+L184</f>
        <v>1616374802.20761</v>
      </c>
      <c r="N184" s="32" t="n">
        <f aca="false">HLOOKUP(ROUND(AVERAGE(M172:M183)/10^6,0),Assumption!$B$2:$E$3,2,1)*MAX((AVERAGE(M172:M183)-250*10^6),0)</f>
        <v>7366983.53055221</v>
      </c>
      <c r="O184" s="31" t="n">
        <f aca="false">M184+N184</f>
        <v>1623741785.73816</v>
      </c>
      <c r="P184" s="31" t="n">
        <f aca="false">IF(A184=1,SA,MAX(0,SA-M183))</f>
        <v>0</v>
      </c>
      <c r="S184" s="2" t="n">
        <v>0</v>
      </c>
      <c r="T184" s="2" t="n">
        <v>0</v>
      </c>
      <c r="U184" s="2" t="n">
        <v>0</v>
      </c>
      <c r="V184" s="33" t="n">
        <v>1</v>
      </c>
    </row>
    <row r="185" customFormat="false" ht="15.75" hidden="false" customHeight="true" outlineLevel="0" collapsed="false">
      <c r="A185" s="2" t="n">
        <v>183</v>
      </c>
      <c r="B185" s="2" t="n">
        <v>16</v>
      </c>
      <c r="C185" s="2" t="n">
        <f aca="false">A185-(B185-1)*12</f>
        <v>3</v>
      </c>
      <c r="D185" s="2" t="n">
        <f aca="false">'thong tin khach hang'!$B$4+B185-1</f>
        <v>17</v>
      </c>
      <c r="E185" s="31" t="n">
        <f aca="false">IF(A185=1,0,O184)</f>
        <v>1623741785.73816</v>
      </c>
      <c r="F185" s="2" t="n">
        <f aca="true">TP*VLOOKUP('thong tin khach hang'!$E$10,$X$2:$Z$5,3,0)*OFFSET($S185,0,VLOOKUP('thong tin khach hang'!$E$10,$X$2:$Z$5,2,0))</f>
        <v>0</v>
      </c>
      <c r="G185" s="2" t="n">
        <f aca="true">EP*VLOOKUP('thong tin khach hang'!$E$10,$X$2:$Z$5,3,0)*OFFSET($S185,0,VLOOKUP('thong tin khach hang'!$E$10,$X$2:$Z$5,2,0))</f>
        <v>0</v>
      </c>
      <c r="H185" s="2" t="n">
        <f aca="false">F185*HLOOKUP(B185,Assumption!$A$10:$G$12,2,1)+G185*HLOOKUP(B185,Assumption!$A$10:$G$12,3,1)</f>
        <v>0</v>
      </c>
      <c r="I185" s="2" t="n">
        <f aca="false">F185+G185-H185</f>
        <v>0</v>
      </c>
      <c r="J185" s="32" t="n">
        <f aca="false">VLOOKUP(D185,Assumption!$O$3:$Q$103,IF('thong tin khach hang'!$B$3="Nam",2,3),0)/12*P185</f>
        <v>0</v>
      </c>
      <c r="K185" s="2" t="n">
        <v>20000</v>
      </c>
      <c r="L185" s="31" t="n">
        <f aca="false">ROUND($L$1*(E185+I185-J185-K185),0)</f>
        <v>6615244</v>
      </c>
      <c r="M185" s="31" t="n">
        <f aca="false">E185+I185-J185-K185+L185</f>
        <v>1630337029.73816</v>
      </c>
      <c r="N185" s="32" t="n">
        <f aca="false">HLOOKUP(ROUND(AVERAGE(M173:M184)/10^6,0),Assumption!$B$2:$E$3,2,1)*MAX((AVERAGE(M173:M184)-250*10^6),0)</f>
        <v>7472778.11466333</v>
      </c>
      <c r="O185" s="31" t="n">
        <f aca="false">M185+N185</f>
        <v>1637809807.85283</v>
      </c>
      <c r="P185" s="31" t="n">
        <f aca="false">IF(A185=1,SA,MAX(0,SA-M184))</f>
        <v>0</v>
      </c>
      <c r="S185" s="2" t="n">
        <v>0</v>
      </c>
      <c r="T185" s="2" t="n">
        <v>0</v>
      </c>
      <c r="U185" s="2" t="n">
        <v>0</v>
      </c>
      <c r="V185" s="33" t="n">
        <v>1</v>
      </c>
    </row>
    <row r="186" customFormat="false" ht="15.75" hidden="false" customHeight="true" outlineLevel="0" collapsed="false">
      <c r="A186" s="2" t="n">
        <v>184</v>
      </c>
      <c r="B186" s="2" t="n">
        <v>16</v>
      </c>
      <c r="C186" s="2" t="n">
        <f aca="false">A186-(B186-1)*12</f>
        <v>4</v>
      </c>
      <c r="D186" s="2" t="n">
        <f aca="false">'thong tin khach hang'!$B$4+B186-1</f>
        <v>17</v>
      </c>
      <c r="E186" s="31" t="n">
        <f aca="false">IF(A186=1,0,O185)</f>
        <v>1637809807.85283</v>
      </c>
      <c r="F186" s="2" t="n">
        <f aca="true">TP*VLOOKUP('thong tin khach hang'!$E$10,$X$2:$Z$5,3,0)*OFFSET($S186,0,VLOOKUP('thong tin khach hang'!$E$10,$X$2:$Z$5,2,0))</f>
        <v>0</v>
      </c>
      <c r="G186" s="2" t="n">
        <f aca="true">EP*VLOOKUP('thong tin khach hang'!$E$10,$X$2:$Z$5,3,0)*OFFSET($S186,0,VLOOKUP('thong tin khach hang'!$E$10,$X$2:$Z$5,2,0))</f>
        <v>0</v>
      </c>
      <c r="H186" s="2" t="n">
        <f aca="false">F186*HLOOKUP(B186,Assumption!$A$10:$G$12,2,1)+G186*HLOOKUP(B186,Assumption!$A$10:$G$12,3,1)</f>
        <v>0</v>
      </c>
      <c r="I186" s="2" t="n">
        <f aca="false">F186+G186-H186</f>
        <v>0</v>
      </c>
      <c r="J186" s="32" t="n">
        <f aca="false">VLOOKUP(D186,Assumption!$O$3:$Q$103,IF('thong tin khach hang'!$B$3="Nam",2,3),0)/12*P186</f>
        <v>0</v>
      </c>
      <c r="K186" s="2" t="n">
        <v>20000</v>
      </c>
      <c r="L186" s="31" t="n">
        <f aca="false">ROUND($L$1*(E186+I186-J186-K186),0)</f>
        <v>6672558</v>
      </c>
      <c r="M186" s="31" t="n">
        <f aca="false">E186+I186-J186-K186+L186</f>
        <v>1644462365.85283</v>
      </c>
      <c r="N186" s="32" t="n">
        <f aca="false">HLOOKUP(ROUND(AVERAGE(M174:M185)/10^6,0),Assumption!$B$2:$E$3,2,1)*MAX((AVERAGE(M174:M185)-250*10^6),0)</f>
        <v>7579602.51583584</v>
      </c>
      <c r="O186" s="31" t="n">
        <f aca="false">M186+N186</f>
        <v>1652041968.36866</v>
      </c>
      <c r="P186" s="31" t="n">
        <f aca="false">IF(A186=1,SA,MAX(0,SA-M185))</f>
        <v>0</v>
      </c>
      <c r="S186" s="2" t="n">
        <v>0</v>
      </c>
      <c r="T186" s="2" t="n">
        <v>0</v>
      </c>
      <c r="U186" s="2" t="n">
        <v>1</v>
      </c>
      <c r="V186" s="33" t="n">
        <v>1</v>
      </c>
    </row>
    <row r="187" customFormat="false" ht="15.75" hidden="false" customHeight="true" outlineLevel="0" collapsed="false">
      <c r="A187" s="2" t="n">
        <v>185</v>
      </c>
      <c r="B187" s="2" t="n">
        <v>16</v>
      </c>
      <c r="C187" s="2" t="n">
        <f aca="false">A187-(B187-1)*12</f>
        <v>5</v>
      </c>
      <c r="D187" s="2" t="n">
        <f aca="false">'thong tin khach hang'!$B$4+B187-1</f>
        <v>17</v>
      </c>
      <c r="E187" s="31" t="n">
        <f aca="false">IF(A187=1,0,O186)</f>
        <v>1652041968.36866</v>
      </c>
      <c r="F187" s="2" t="n">
        <f aca="true">TP*VLOOKUP('thong tin khach hang'!$E$10,$X$2:$Z$5,3,0)*OFFSET($S187,0,VLOOKUP('thong tin khach hang'!$E$10,$X$2:$Z$5,2,0))</f>
        <v>0</v>
      </c>
      <c r="G187" s="2" t="n">
        <f aca="true">EP*VLOOKUP('thong tin khach hang'!$E$10,$X$2:$Z$5,3,0)*OFFSET($S187,0,VLOOKUP('thong tin khach hang'!$E$10,$X$2:$Z$5,2,0))</f>
        <v>0</v>
      </c>
      <c r="H187" s="2" t="n">
        <f aca="false">F187*HLOOKUP(B187,Assumption!$A$10:$G$12,2,1)+G187*HLOOKUP(B187,Assumption!$A$10:$G$12,3,1)</f>
        <v>0</v>
      </c>
      <c r="I187" s="2" t="n">
        <f aca="false">F187+G187-H187</f>
        <v>0</v>
      </c>
      <c r="J187" s="32" t="n">
        <f aca="false">VLOOKUP(D187,Assumption!$O$3:$Q$103,IF('thong tin khach hang'!$B$3="Nam",2,3),0)/12*P187</f>
        <v>0</v>
      </c>
      <c r="K187" s="2" t="n">
        <v>20000</v>
      </c>
      <c r="L187" s="31" t="n">
        <f aca="false">ROUND($L$1*(E187+I187-J187-K187),0)</f>
        <v>6730542</v>
      </c>
      <c r="M187" s="31" t="n">
        <f aca="false">E187+I187-J187-K187+L187</f>
        <v>1658752510.36866</v>
      </c>
      <c r="N187" s="32" t="n">
        <f aca="false">HLOOKUP(ROUND(AVERAGE(M175:M186)/10^6,0),Assumption!$B$2:$E$3,2,1)*MAX((AVERAGE(M175:M186)-250*10^6),0)</f>
        <v>7687466.75563153</v>
      </c>
      <c r="O187" s="31" t="n">
        <f aca="false">M187+N187</f>
        <v>1666439977.12429</v>
      </c>
      <c r="P187" s="31" t="n">
        <f aca="false">IF(A187=1,SA,MAX(0,SA-M186))</f>
        <v>0</v>
      </c>
      <c r="S187" s="2" t="n">
        <v>0</v>
      </c>
      <c r="T187" s="2" t="n">
        <v>0</v>
      </c>
      <c r="U187" s="2" t="n">
        <v>0</v>
      </c>
      <c r="V187" s="33" t="n">
        <v>1</v>
      </c>
    </row>
    <row r="188" customFormat="false" ht="15.75" hidden="false" customHeight="true" outlineLevel="0" collapsed="false">
      <c r="A188" s="2" t="n">
        <v>186</v>
      </c>
      <c r="B188" s="2" t="n">
        <v>16</v>
      </c>
      <c r="C188" s="2" t="n">
        <f aca="false">A188-(B188-1)*12</f>
        <v>6</v>
      </c>
      <c r="D188" s="2" t="n">
        <f aca="false">'thong tin khach hang'!$B$4+B188-1</f>
        <v>17</v>
      </c>
      <c r="E188" s="31" t="n">
        <f aca="false">IF(A188=1,0,O187)</f>
        <v>1666439977.12429</v>
      </c>
      <c r="F188" s="2" t="n">
        <f aca="true">TP*VLOOKUP('thong tin khach hang'!$E$10,$X$2:$Z$5,3,0)*OFFSET($S188,0,VLOOKUP('thong tin khach hang'!$E$10,$X$2:$Z$5,2,0))</f>
        <v>0</v>
      </c>
      <c r="G188" s="2" t="n">
        <f aca="true">EP*VLOOKUP('thong tin khach hang'!$E$10,$X$2:$Z$5,3,0)*OFFSET($S188,0,VLOOKUP('thong tin khach hang'!$E$10,$X$2:$Z$5,2,0))</f>
        <v>0</v>
      </c>
      <c r="H188" s="2" t="n">
        <f aca="false">F188*HLOOKUP(B188,Assumption!$A$10:$G$12,2,1)+G188*HLOOKUP(B188,Assumption!$A$10:$G$12,3,1)</f>
        <v>0</v>
      </c>
      <c r="I188" s="2" t="n">
        <f aca="false">F188+G188-H188</f>
        <v>0</v>
      </c>
      <c r="J188" s="32" t="n">
        <f aca="false">VLOOKUP(D188,Assumption!$O$3:$Q$103,IF('thong tin khach hang'!$B$3="Nam",2,3),0)/12*P188</f>
        <v>0</v>
      </c>
      <c r="K188" s="2" t="n">
        <v>20000</v>
      </c>
      <c r="L188" s="31" t="n">
        <f aca="false">ROUND($L$1*(E188+I188-J188-K188),0)</f>
        <v>6789201</v>
      </c>
      <c r="M188" s="31" t="n">
        <f aca="false">E188+I188-J188-K188+L188</f>
        <v>1673209178.12429</v>
      </c>
      <c r="N188" s="32" t="n">
        <f aca="false">HLOOKUP(ROUND(AVERAGE(M176:M187)/10^6,0),Assumption!$B$2:$E$3,2,1)*MAX((AVERAGE(M176:M187)-250*10^6),0)</f>
        <v>7796380.95515265</v>
      </c>
      <c r="O188" s="31" t="n">
        <f aca="false">M188+N188</f>
        <v>1681005559.07945</v>
      </c>
      <c r="P188" s="31" t="n">
        <f aca="false">IF(A188=1,SA,MAX(0,SA-M187))</f>
        <v>0</v>
      </c>
      <c r="S188" s="2" t="n">
        <v>0</v>
      </c>
      <c r="T188" s="2" t="n">
        <v>0</v>
      </c>
      <c r="U188" s="2" t="n">
        <v>0</v>
      </c>
      <c r="V188" s="33" t="n">
        <v>1</v>
      </c>
    </row>
    <row r="189" customFormat="false" ht="15.75" hidden="false" customHeight="true" outlineLevel="0" collapsed="false">
      <c r="A189" s="2" t="n">
        <v>187</v>
      </c>
      <c r="B189" s="2" t="n">
        <v>16</v>
      </c>
      <c r="C189" s="2" t="n">
        <f aca="false">A189-(B189-1)*12</f>
        <v>7</v>
      </c>
      <c r="D189" s="2" t="n">
        <f aca="false">'thong tin khach hang'!$B$4+B189-1</f>
        <v>17</v>
      </c>
      <c r="E189" s="31" t="n">
        <f aca="false">IF(A189=1,0,O188)</f>
        <v>1681005559.07945</v>
      </c>
      <c r="F189" s="2" t="n">
        <f aca="true">TP*VLOOKUP('thong tin khach hang'!$E$10,$X$2:$Z$5,3,0)*OFFSET($S189,0,VLOOKUP('thong tin khach hang'!$E$10,$X$2:$Z$5,2,0))</f>
        <v>0</v>
      </c>
      <c r="G189" s="2" t="n">
        <f aca="true">EP*VLOOKUP('thong tin khach hang'!$E$10,$X$2:$Z$5,3,0)*OFFSET($S189,0,VLOOKUP('thong tin khach hang'!$E$10,$X$2:$Z$5,2,0))</f>
        <v>0</v>
      </c>
      <c r="H189" s="2" t="n">
        <f aca="false">F189*HLOOKUP(B189,Assumption!$A$10:$G$12,2,1)+G189*HLOOKUP(B189,Assumption!$A$10:$G$12,3,1)</f>
        <v>0</v>
      </c>
      <c r="I189" s="2" t="n">
        <f aca="false">F189+G189-H189</f>
        <v>0</v>
      </c>
      <c r="J189" s="32" t="n">
        <f aca="false">VLOOKUP(D189,Assumption!$O$3:$Q$103,IF('thong tin khach hang'!$B$3="Nam",2,3),0)/12*P189</f>
        <v>0</v>
      </c>
      <c r="K189" s="2" t="n">
        <v>20000</v>
      </c>
      <c r="L189" s="31" t="n">
        <f aca="false">ROUND($L$1*(E189+I189-J189-K189),0)</f>
        <v>6848543</v>
      </c>
      <c r="M189" s="31" t="n">
        <f aca="false">E189+I189-J189-K189+L189</f>
        <v>1687834102.07945</v>
      </c>
      <c r="N189" s="32" t="n">
        <f aca="false">HLOOKUP(ROUND(AVERAGE(M177:M188)/10^6,0),Assumption!$B$2:$E$3,2,1)*MAX((AVERAGE(M177:M188)-250*10^6),0)</f>
        <v>7906355.33442875</v>
      </c>
      <c r="O189" s="31" t="n">
        <f aca="false">M189+N189</f>
        <v>1695740457.41387</v>
      </c>
      <c r="P189" s="31" t="n">
        <f aca="false">IF(A189=1,SA,MAX(0,SA-M188))</f>
        <v>0</v>
      </c>
      <c r="S189" s="2" t="n">
        <v>0</v>
      </c>
      <c r="T189" s="2" t="n">
        <v>1</v>
      </c>
      <c r="U189" s="2" t="n">
        <v>1</v>
      </c>
      <c r="V189" s="33" t="n">
        <v>1</v>
      </c>
    </row>
    <row r="190" customFormat="false" ht="15.75" hidden="false" customHeight="true" outlineLevel="0" collapsed="false">
      <c r="A190" s="2" t="n">
        <v>188</v>
      </c>
      <c r="B190" s="2" t="n">
        <v>16</v>
      </c>
      <c r="C190" s="2" t="n">
        <f aca="false">A190-(B190-1)*12</f>
        <v>8</v>
      </c>
      <c r="D190" s="2" t="n">
        <f aca="false">'thong tin khach hang'!$B$4+B190-1</f>
        <v>17</v>
      </c>
      <c r="E190" s="31" t="n">
        <f aca="false">IF(A190=1,0,O189)</f>
        <v>1695740457.41387</v>
      </c>
      <c r="F190" s="2" t="n">
        <f aca="true">TP*VLOOKUP('thong tin khach hang'!$E$10,$X$2:$Z$5,3,0)*OFFSET($S190,0,VLOOKUP('thong tin khach hang'!$E$10,$X$2:$Z$5,2,0))</f>
        <v>0</v>
      </c>
      <c r="G190" s="2" t="n">
        <f aca="true">EP*VLOOKUP('thong tin khach hang'!$E$10,$X$2:$Z$5,3,0)*OFFSET($S190,0,VLOOKUP('thong tin khach hang'!$E$10,$X$2:$Z$5,2,0))</f>
        <v>0</v>
      </c>
      <c r="H190" s="2" t="n">
        <f aca="false">F190*HLOOKUP(B190,Assumption!$A$10:$G$12,2,1)+G190*HLOOKUP(B190,Assumption!$A$10:$G$12,3,1)</f>
        <v>0</v>
      </c>
      <c r="I190" s="2" t="n">
        <f aca="false">F190+G190-H190</f>
        <v>0</v>
      </c>
      <c r="J190" s="32" t="n">
        <f aca="false">VLOOKUP(D190,Assumption!$O$3:$Q$103,IF('thong tin khach hang'!$B$3="Nam",2,3),0)/12*P190</f>
        <v>0</v>
      </c>
      <c r="K190" s="2" t="n">
        <v>20000</v>
      </c>
      <c r="L190" s="31" t="n">
        <f aca="false">ROUND($L$1*(E190+I190-J190-K190),0)</f>
        <v>6908575</v>
      </c>
      <c r="M190" s="31" t="n">
        <f aca="false">E190+I190-J190-K190+L190</f>
        <v>1702629032.41387</v>
      </c>
      <c r="N190" s="32" t="n">
        <f aca="false">HLOOKUP(ROUND(AVERAGE(M178:M189)/10^6,0),Assumption!$B$2:$E$3,2,1)*MAX((AVERAGE(M178:M189)-250*10^6),0)</f>
        <v>8017400.21397546</v>
      </c>
      <c r="O190" s="31" t="n">
        <f aca="false">M190+N190</f>
        <v>1710646432.62785</v>
      </c>
      <c r="P190" s="31" t="n">
        <f aca="false">IF(A190=1,SA,MAX(0,SA-M189))</f>
        <v>0</v>
      </c>
      <c r="S190" s="2" t="n">
        <v>0</v>
      </c>
      <c r="T190" s="2" t="n">
        <v>0</v>
      </c>
      <c r="U190" s="2" t="n">
        <v>0</v>
      </c>
      <c r="V190" s="33" t="n">
        <v>1</v>
      </c>
    </row>
    <row r="191" customFormat="false" ht="15.75" hidden="false" customHeight="true" outlineLevel="0" collapsed="false">
      <c r="A191" s="2" t="n">
        <v>189</v>
      </c>
      <c r="B191" s="2" t="n">
        <v>16</v>
      </c>
      <c r="C191" s="2" t="n">
        <f aca="false">A191-(B191-1)*12</f>
        <v>9</v>
      </c>
      <c r="D191" s="2" t="n">
        <f aca="false">'thong tin khach hang'!$B$4+B191-1</f>
        <v>17</v>
      </c>
      <c r="E191" s="31" t="n">
        <f aca="false">IF(A191=1,0,O190)</f>
        <v>1710646432.62785</v>
      </c>
      <c r="F191" s="2" t="n">
        <f aca="true">TP*VLOOKUP('thong tin khach hang'!$E$10,$X$2:$Z$5,3,0)*OFFSET($S191,0,VLOOKUP('thong tin khach hang'!$E$10,$X$2:$Z$5,2,0))</f>
        <v>0</v>
      </c>
      <c r="G191" s="2" t="n">
        <f aca="true">EP*VLOOKUP('thong tin khach hang'!$E$10,$X$2:$Z$5,3,0)*OFFSET($S191,0,VLOOKUP('thong tin khach hang'!$E$10,$X$2:$Z$5,2,0))</f>
        <v>0</v>
      </c>
      <c r="H191" s="2" t="n">
        <f aca="false">F191*HLOOKUP(B191,Assumption!$A$10:$G$12,2,1)+G191*HLOOKUP(B191,Assumption!$A$10:$G$12,3,1)</f>
        <v>0</v>
      </c>
      <c r="I191" s="2" t="n">
        <f aca="false">F191+G191-H191</f>
        <v>0</v>
      </c>
      <c r="J191" s="32" t="n">
        <f aca="false">VLOOKUP(D191,Assumption!$O$3:$Q$103,IF('thong tin khach hang'!$B$3="Nam",2,3),0)/12*P191</f>
        <v>0</v>
      </c>
      <c r="K191" s="2" t="n">
        <v>20000</v>
      </c>
      <c r="L191" s="31" t="n">
        <f aca="false">ROUND($L$1*(E191+I191-J191-K191),0)</f>
        <v>6969304</v>
      </c>
      <c r="M191" s="31" t="n">
        <f aca="false">E191+I191-J191-K191+L191</f>
        <v>1717595736.62785</v>
      </c>
      <c r="N191" s="32" t="n">
        <f aca="false">HLOOKUP(ROUND(AVERAGE(M179:M190)/10^6,0),Assumption!$B$2:$E$3,2,1)*MAX((AVERAGE(M179:M190)-250*10^6),0)</f>
        <v>8129526.01452911</v>
      </c>
      <c r="O191" s="31" t="n">
        <f aca="false">M191+N191</f>
        <v>1725725262.64238</v>
      </c>
      <c r="P191" s="31" t="n">
        <f aca="false">IF(A191=1,SA,MAX(0,SA-M190))</f>
        <v>0</v>
      </c>
      <c r="S191" s="2" t="n">
        <v>0</v>
      </c>
      <c r="T191" s="2" t="n">
        <v>0</v>
      </c>
      <c r="U191" s="2" t="n">
        <v>0</v>
      </c>
      <c r="V191" s="33" t="n">
        <v>1</v>
      </c>
    </row>
    <row r="192" customFormat="false" ht="15.75" hidden="false" customHeight="true" outlineLevel="0" collapsed="false">
      <c r="A192" s="2" t="n">
        <v>190</v>
      </c>
      <c r="B192" s="2" t="n">
        <v>16</v>
      </c>
      <c r="C192" s="2" t="n">
        <f aca="false">A192-(B192-1)*12</f>
        <v>10</v>
      </c>
      <c r="D192" s="2" t="n">
        <f aca="false">'thong tin khach hang'!$B$4+B192-1</f>
        <v>17</v>
      </c>
      <c r="E192" s="31" t="n">
        <f aca="false">IF(A192=1,0,O191)</f>
        <v>1725725262.64238</v>
      </c>
      <c r="F192" s="2" t="n">
        <f aca="true">TP*VLOOKUP('thong tin khach hang'!$E$10,$X$2:$Z$5,3,0)*OFFSET($S192,0,VLOOKUP('thong tin khach hang'!$E$10,$X$2:$Z$5,2,0))</f>
        <v>0</v>
      </c>
      <c r="G192" s="2" t="n">
        <f aca="true">EP*VLOOKUP('thong tin khach hang'!$E$10,$X$2:$Z$5,3,0)*OFFSET($S192,0,VLOOKUP('thong tin khach hang'!$E$10,$X$2:$Z$5,2,0))</f>
        <v>0</v>
      </c>
      <c r="H192" s="2" t="n">
        <f aca="false">F192*HLOOKUP(B192,Assumption!$A$10:$G$12,2,1)+G192*HLOOKUP(B192,Assumption!$A$10:$G$12,3,1)</f>
        <v>0</v>
      </c>
      <c r="I192" s="2" t="n">
        <f aca="false">F192+G192-H192</f>
        <v>0</v>
      </c>
      <c r="J192" s="32" t="n">
        <f aca="false">VLOOKUP(D192,Assumption!$O$3:$Q$103,IF('thong tin khach hang'!$B$3="Nam",2,3),0)/12*P192</f>
        <v>0</v>
      </c>
      <c r="K192" s="2" t="n">
        <v>20000</v>
      </c>
      <c r="L192" s="31" t="n">
        <f aca="false">ROUND($L$1*(E192+I192-J192-K192),0)</f>
        <v>7030737</v>
      </c>
      <c r="M192" s="31" t="n">
        <f aca="false">E192+I192-J192-K192+L192</f>
        <v>1732735999.64238</v>
      </c>
      <c r="N192" s="32" t="n">
        <f aca="false">HLOOKUP(ROUND(AVERAGE(M180:M191)/10^6,0),Assumption!$B$2:$E$3,2,1)*MAX((AVERAGE(M180:M191)-250*10^6),0)</f>
        <v>8242743.257962</v>
      </c>
      <c r="O192" s="31" t="n">
        <f aca="false">M192+N192</f>
        <v>1740978742.90034</v>
      </c>
      <c r="P192" s="31" t="n">
        <f aca="false">IF(A192=1,SA,MAX(0,SA-M191))</f>
        <v>0</v>
      </c>
      <c r="S192" s="2" t="n">
        <v>0</v>
      </c>
      <c r="T192" s="2" t="n">
        <v>0</v>
      </c>
      <c r="U192" s="2" t="n">
        <v>1</v>
      </c>
      <c r="V192" s="33" t="n">
        <v>1</v>
      </c>
    </row>
    <row r="193" customFormat="false" ht="15.75" hidden="false" customHeight="true" outlineLevel="0" collapsed="false">
      <c r="A193" s="2" t="n">
        <v>191</v>
      </c>
      <c r="B193" s="2" t="n">
        <v>16</v>
      </c>
      <c r="C193" s="2" t="n">
        <f aca="false">A193-(B193-1)*12</f>
        <v>11</v>
      </c>
      <c r="D193" s="2" t="n">
        <f aca="false">'thong tin khach hang'!$B$4+B193-1</f>
        <v>17</v>
      </c>
      <c r="E193" s="31" t="n">
        <f aca="false">IF(A193=1,0,O192)</f>
        <v>1740978742.90034</v>
      </c>
      <c r="F193" s="2" t="n">
        <f aca="true">TP*VLOOKUP('thong tin khach hang'!$E$10,$X$2:$Z$5,3,0)*OFFSET($S193,0,VLOOKUP('thong tin khach hang'!$E$10,$X$2:$Z$5,2,0))</f>
        <v>0</v>
      </c>
      <c r="G193" s="2" t="n">
        <f aca="true">EP*VLOOKUP('thong tin khach hang'!$E$10,$X$2:$Z$5,3,0)*OFFSET($S193,0,VLOOKUP('thong tin khach hang'!$E$10,$X$2:$Z$5,2,0))</f>
        <v>0</v>
      </c>
      <c r="H193" s="2" t="n">
        <f aca="false">F193*HLOOKUP(B193,Assumption!$A$10:$G$12,2,1)+G193*HLOOKUP(B193,Assumption!$A$10:$G$12,3,1)</f>
        <v>0</v>
      </c>
      <c r="I193" s="2" t="n">
        <f aca="false">F193+G193-H193</f>
        <v>0</v>
      </c>
      <c r="J193" s="32" t="n">
        <f aca="false">VLOOKUP(D193,Assumption!$O$3:$Q$103,IF('thong tin khach hang'!$B$3="Nam",2,3),0)/12*P193</f>
        <v>0</v>
      </c>
      <c r="K193" s="2" t="n">
        <v>20000</v>
      </c>
      <c r="L193" s="31" t="n">
        <f aca="false">ROUND($L$1*(E193+I193-J193-K193),0)</f>
        <v>7092881</v>
      </c>
      <c r="M193" s="31" t="n">
        <f aca="false">E193+I193-J193-K193+L193</f>
        <v>1748051623.90034</v>
      </c>
      <c r="N193" s="32" t="n">
        <f aca="false">HLOOKUP(ROUND(AVERAGE(M181:M192)/10^6,0),Assumption!$B$2:$E$3,2,1)*MAX((AVERAGE(M181:M192)-250*10^6),0)</f>
        <v>8357062.56888242</v>
      </c>
      <c r="O193" s="31" t="n">
        <f aca="false">M193+N193</f>
        <v>1756408686.46922</v>
      </c>
      <c r="P193" s="31" t="n">
        <f aca="false">IF(A193=1,SA,MAX(0,SA-M192))</f>
        <v>0</v>
      </c>
      <c r="S193" s="2" t="n">
        <v>0</v>
      </c>
      <c r="T193" s="2" t="n">
        <v>0</v>
      </c>
      <c r="U193" s="2" t="n">
        <v>0</v>
      </c>
      <c r="V193" s="33" t="n">
        <v>1</v>
      </c>
    </row>
    <row r="194" customFormat="false" ht="15.75" hidden="false" customHeight="true" outlineLevel="0" collapsed="false">
      <c r="A194" s="2" t="n">
        <v>192</v>
      </c>
      <c r="B194" s="2" t="n">
        <v>16</v>
      </c>
      <c r="C194" s="2" t="n">
        <f aca="false">A194-(B194-1)*12</f>
        <v>12</v>
      </c>
      <c r="D194" s="2" t="n">
        <f aca="false">'thong tin khach hang'!$B$4+B194-1</f>
        <v>17</v>
      </c>
      <c r="E194" s="31" t="n">
        <f aca="false">IF(A194=1,0,O193)</f>
        <v>1756408686.46922</v>
      </c>
      <c r="F194" s="2" t="n">
        <f aca="true">TP*VLOOKUP('thong tin khach hang'!$E$10,$X$2:$Z$5,3,0)*OFFSET($S194,0,VLOOKUP('thong tin khach hang'!$E$10,$X$2:$Z$5,2,0))</f>
        <v>0</v>
      </c>
      <c r="G194" s="2" t="n">
        <f aca="true">EP*VLOOKUP('thong tin khach hang'!$E$10,$X$2:$Z$5,3,0)*OFFSET($S194,0,VLOOKUP('thong tin khach hang'!$E$10,$X$2:$Z$5,2,0))</f>
        <v>0</v>
      </c>
      <c r="H194" s="2" t="n">
        <f aca="false">F194*HLOOKUP(B194,Assumption!$A$10:$G$12,2,1)+G194*HLOOKUP(B194,Assumption!$A$10:$G$12,3,1)</f>
        <v>0</v>
      </c>
      <c r="I194" s="2" t="n">
        <f aca="false">F194+G194-H194</f>
        <v>0</v>
      </c>
      <c r="J194" s="32" t="n">
        <f aca="false">VLOOKUP(D194,Assumption!$O$3:$Q$103,IF('thong tin khach hang'!$B$3="Nam",2,3),0)/12*P194</f>
        <v>0</v>
      </c>
      <c r="K194" s="2" t="n">
        <v>20000</v>
      </c>
      <c r="L194" s="31" t="n">
        <f aca="false">ROUND($L$1*(E194+I194-J194-K194),0)</f>
        <v>7155745</v>
      </c>
      <c r="M194" s="31" t="n">
        <f aca="false">E194+I194-J194-K194+L194</f>
        <v>1763544431.46922</v>
      </c>
      <c r="N194" s="32" t="n">
        <f aca="false">HLOOKUP(ROUND(AVERAGE(M182:M193)/10^6,0),Assumption!$B$2:$E$3,2,1)*MAX((AVERAGE(M182:M193)-250*10^6),0)</f>
        <v>8472494.67473391</v>
      </c>
      <c r="O194" s="31" t="n">
        <f aca="false">M194+N194</f>
        <v>1772016926.14396</v>
      </c>
      <c r="P194" s="31" t="n">
        <f aca="false">IF(A194=1,SA,MAX(0,SA-M193))</f>
        <v>0</v>
      </c>
      <c r="S194" s="2" t="n">
        <v>0</v>
      </c>
      <c r="T194" s="2" t="n">
        <v>0</v>
      </c>
      <c r="U194" s="2" t="n">
        <v>0</v>
      </c>
      <c r="V194" s="33" t="n">
        <v>1</v>
      </c>
    </row>
    <row r="195" customFormat="false" ht="15.75" hidden="false" customHeight="true" outlineLevel="0" collapsed="false">
      <c r="A195" s="2" t="n">
        <v>193</v>
      </c>
      <c r="B195" s="2" t="n">
        <v>17</v>
      </c>
      <c r="C195" s="2" t="n">
        <f aca="false">A195-(B195-1)*12</f>
        <v>1</v>
      </c>
      <c r="D195" s="2" t="n">
        <f aca="false">'thong tin khach hang'!$B$4+B195-1</f>
        <v>18</v>
      </c>
      <c r="E195" s="31" t="n">
        <f aca="false">IF(A195=1,0,O194)</f>
        <v>1772016926.14396</v>
      </c>
      <c r="F195" s="2" t="n">
        <f aca="true">TP*VLOOKUP('thong tin khach hang'!$E$10,$X$2:$Z$5,3,0)*OFFSET($S195,0,VLOOKUP('thong tin khach hang'!$E$10,$X$2:$Z$5,2,0))</f>
        <v>30000000</v>
      </c>
      <c r="G195" s="2" t="n">
        <f aca="true">EP*VLOOKUP('thong tin khach hang'!$E$10,$X$2:$Z$5,3,0)*OFFSET($S195,0,VLOOKUP('thong tin khach hang'!$E$10,$X$2:$Z$5,2,0))</f>
        <v>30000000</v>
      </c>
      <c r="H195" s="2" t="n">
        <f aca="false">F195*HLOOKUP(B195,Assumption!$A$10:$G$12,2,1)+G195*HLOOKUP(B195,Assumption!$A$10:$G$12,3,1)</f>
        <v>1500000</v>
      </c>
      <c r="I195" s="2" t="n">
        <f aca="false">F195+G195-H195</f>
        <v>58500000</v>
      </c>
      <c r="J195" s="32" t="n">
        <f aca="false">VLOOKUP(D195,Assumption!$O$3:$Q$103,IF('thong tin khach hang'!$B$3="Nam",2,3),0)/12*P195</f>
        <v>0</v>
      </c>
      <c r="K195" s="2" t="n">
        <v>20000</v>
      </c>
      <c r="L195" s="31" t="n">
        <f aca="false">ROUND($L$1*(E195+I195-J195-K195),0)</f>
        <v>7457671</v>
      </c>
      <c r="M195" s="31" t="n">
        <f aca="false">E195+I195-J195-K195+L195</f>
        <v>1837954597.14396</v>
      </c>
      <c r="N195" s="32" t="n">
        <f aca="false">HLOOKUP(ROUND(AVERAGE(M183:M194)/10^6,0),Assumption!$B$2:$E$3,2,1)*MAX((AVERAGE(M183:M194)-250*10^6),0)</f>
        <v>8589050.40739576</v>
      </c>
      <c r="O195" s="31" t="n">
        <f aca="false">M195+N195</f>
        <v>1846543647.55135</v>
      </c>
      <c r="P195" s="31" t="n">
        <f aca="false">IF(A195=1,SA,MAX(0,SA-M194))</f>
        <v>0</v>
      </c>
      <c r="S195" s="2" t="n">
        <v>1</v>
      </c>
      <c r="T195" s="2" t="n">
        <v>1</v>
      </c>
      <c r="U195" s="2" t="n">
        <v>1</v>
      </c>
      <c r="V195" s="33" t="n">
        <v>1</v>
      </c>
    </row>
    <row r="196" customFormat="false" ht="15.75" hidden="false" customHeight="true" outlineLevel="0" collapsed="false">
      <c r="A196" s="2" t="n">
        <v>194</v>
      </c>
      <c r="B196" s="2" t="n">
        <v>17</v>
      </c>
      <c r="C196" s="2" t="n">
        <f aca="false">A196-(B196-1)*12</f>
        <v>2</v>
      </c>
      <c r="D196" s="2" t="n">
        <f aca="false">'thong tin khach hang'!$B$4+B196-1</f>
        <v>18</v>
      </c>
      <c r="E196" s="31" t="n">
        <f aca="false">IF(A196=1,0,O195)</f>
        <v>1846543647.55135</v>
      </c>
      <c r="F196" s="2" t="n">
        <f aca="true">TP*VLOOKUP('thong tin khach hang'!$E$10,$X$2:$Z$5,3,0)*OFFSET($S196,0,VLOOKUP('thong tin khach hang'!$E$10,$X$2:$Z$5,2,0))</f>
        <v>0</v>
      </c>
      <c r="G196" s="2" t="n">
        <f aca="true">EP*VLOOKUP('thong tin khach hang'!$E$10,$X$2:$Z$5,3,0)*OFFSET($S196,0,VLOOKUP('thong tin khach hang'!$E$10,$X$2:$Z$5,2,0))</f>
        <v>0</v>
      </c>
      <c r="H196" s="2" t="n">
        <f aca="false">F196*HLOOKUP(B196,Assumption!$A$10:$G$12,2,1)+G196*HLOOKUP(B196,Assumption!$A$10:$G$12,3,1)</f>
        <v>0</v>
      </c>
      <c r="I196" s="2" t="n">
        <f aca="false">F196+G196-H196</f>
        <v>0</v>
      </c>
      <c r="J196" s="32" t="n">
        <f aca="false">VLOOKUP(D196,Assumption!$O$3:$Q$103,IF('thong tin khach hang'!$B$3="Nam",2,3),0)/12*P196</f>
        <v>0</v>
      </c>
      <c r="K196" s="2" t="n">
        <v>20000</v>
      </c>
      <c r="L196" s="31" t="n">
        <f aca="false">ROUND($L$1*(E196+I196-J196-K196),0)</f>
        <v>7522966</v>
      </c>
      <c r="M196" s="31" t="n">
        <f aca="false">E196+I196-J196-K196+L196</f>
        <v>1854046613.55135</v>
      </c>
      <c r="N196" s="32" t="n">
        <f aca="false">HLOOKUP(ROUND(AVERAGE(M184:M195)/10^6,0),Assumption!$B$2:$E$3,2,1)*MAX((AVERAGE(M184:M195)-250*10^6),0)</f>
        <v>8706740.70478431</v>
      </c>
      <c r="O196" s="31" t="n">
        <f aca="false">M196+N196</f>
        <v>1862753354.25614</v>
      </c>
      <c r="P196" s="31" t="n">
        <f aca="false">IF(A196=1,SA,MAX(0,SA-M195))</f>
        <v>0</v>
      </c>
      <c r="S196" s="2" t="n">
        <v>0</v>
      </c>
      <c r="T196" s="2" t="n">
        <v>0</v>
      </c>
      <c r="U196" s="2" t="n">
        <v>0</v>
      </c>
      <c r="V196" s="33" t="n">
        <v>1</v>
      </c>
    </row>
    <row r="197" customFormat="false" ht="15.75" hidden="false" customHeight="true" outlineLevel="0" collapsed="false">
      <c r="A197" s="2" t="n">
        <v>195</v>
      </c>
      <c r="B197" s="2" t="n">
        <v>17</v>
      </c>
      <c r="C197" s="2" t="n">
        <f aca="false">A197-(B197-1)*12</f>
        <v>3</v>
      </c>
      <c r="D197" s="2" t="n">
        <f aca="false">'thong tin khach hang'!$B$4+B197-1</f>
        <v>18</v>
      </c>
      <c r="E197" s="31" t="n">
        <f aca="false">IF(A197=1,0,O196)</f>
        <v>1862753354.25614</v>
      </c>
      <c r="F197" s="2" t="n">
        <f aca="true">TP*VLOOKUP('thong tin khach hang'!$E$10,$X$2:$Z$5,3,0)*OFFSET($S197,0,VLOOKUP('thong tin khach hang'!$E$10,$X$2:$Z$5,2,0))</f>
        <v>0</v>
      </c>
      <c r="G197" s="2" t="n">
        <f aca="true">EP*VLOOKUP('thong tin khach hang'!$E$10,$X$2:$Z$5,3,0)*OFFSET($S197,0,VLOOKUP('thong tin khach hang'!$E$10,$X$2:$Z$5,2,0))</f>
        <v>0</v>
      </c>
      <c r="H197" s="2" t="n">
        <f aca="false">F197*HLOOKUP(B197,Assumption!$A$10:$G$12,2,1)+G197*HLOOKUP(B197,Assumption!$A$10:$G$12,3,1)</f>
        <v>0</v>
      </c>
      <c r="I197" s="2" t="n">
        <f aca="false">F197+G197-H197</f>
        <v>0</v>
      </c>
      <c r="J197" s="32" t="n">
        <f aca="false">VLOOKUP(D197,Assumption!$O$3:$Q$103,IF('thong tin khach hang'!$B$3="Nam",2,3),0)/12*P197</f>
        <v>0</v>
      </c>
      <c r="K197" s="2" t="n">
        <v>20000</v>
      </c>
      <c r="L197" s="31" t="n">
        <f aca="false">ROUND($L$1*(E197+I197-J197-K197),0)</f>
        <v>7589006</v>
      </c>
      <c r="M197" s="31" t="n">
        <f aca="false">E197+I197-J197-K197+L197</f>
        <v>1870322360.25614</v>
      </c>
      <c r="N197" s="32" t="n">
        <f aca="false">HLOOKUP(ROUND(AVERAGE(M185:M196)/10^6,0),Assumption!$B$2:$E$3,2,1)*MAX((AVERAGE(M185:M196)-250*10^6),0)</f>
        <v>8825576.61045618</v>
      </c>
      <c r="O197" s="31" t="n">
        <f aca="false">M197+N197</f>
        <v>1879147936.86659</v>
      </c>
      <c r="P197" s="31" t="n">
        <f aca="false">IF(A197=1,SA,MAX(0,SA-M196))</f>
        <v>0</v>
      </c>
      <c r="S197" s="2" t="n">
        <v>0</v>
      </c>
      <c r="T197" s="2" t="n">
        <v>0</v>
      </c>
      <c r="U197" s="2" t="n">
        <v>0</v>
      </c>
      <c r="V197" s="33" t="n">
        <v>1</v>
      </c>
    </row>
    <row r="198" customFormat="false" ht="15.75" hidden="false" customHeight="true" outlineLevel="0" collapsed="false">
      <c r="A198" s="2" t="n">
        <v>196</v>
      </c>
      <c r="B198" s="2" t="n">
        <v>17</v>
      </c>
      <c r="C198" s="2" t="n">
        <f aca="false">A198-(B198-1)*12</f>
        <v>4</v>
      </c>
      <c r="D198" s="2" t="n">
        <f aca="false">'thong tin khach hang'!$B$4+B198-1</f>
        <v>18</v>
      </c>
      <c r="E198" s="31" t="n">
        <f aca="false">IF(A198=1,0,O197)</f>
        <v>1879147936.86659</v>
      </c>
      <c r="F198" s="2" t="n">
        <f aca="true">TP*VLOOKUP('thong tin khach hang'!$E$10,$X$2:$Z$5,3,0)*OFFSET($S198,0,VLOOKUP('thong tin khach hang'!$E$10,$X$2:$Z$5,2,0))</f>
        <v>0</v>
      </c>
      <c r="G198" s="2" t="n">
        <f aca="true">EP*VLOOKUP('thong tin khach hang'!$E$10,$X$2:$Z$5,3,0)*OFFSET($S198,0,VLOOKUP('thong tin khach hang'!$E$10,$X$2:$Z$5,2,0))</f>
        <v>0</v>
      </c>
      <c r="H198" s="2" t="n">
        <f aca="false">F198*HLOOKUP(B198,Assumption!$A$10:$G$12,2,1)+G198*HLOOKUP(B198,Assumption!$A$10:$G$12,3,1)</f>
        <v>0</v>
      </c>
      <c r="I198" s="2" t="n">
        <f aca="false">F198+G198-H198</f>
        <v>0</v>
      </c>
      <c r="J198" s="32" t="n">
        <f aca="false">VLOOKUP(D198,Assumption!$O$3:$Q$103,IF('thong tin khach hang'!$B$3="Nam",2,3),0)/12*P198</f>
        <v>0</v>
      </c>
      <c r="K198" s="2" t="n">
        <v>20000</v>
      </c>
      <c r="L198" s="31" t="n">
        <f aca="false">ROUND($L$1*(E198+I198-J198-K198),0)</f>
        <v>7655800</v>
      </c>
      <c r="M198" s="31" t="n">
        <f aca="false">E198+I198-J198-K198+L198</f>
        <v>1886783736.86659</v>
      </c>
      <c r="N198" s="32" t="n">
        <f aca="false">HLOOKUP(ROUND(AVERAGE(M186:M197)/10^6,0),Assumption!$B$2:$E$3,2,1)*MAX((AVERAGE(M186:M197)-250*10^6),0)</f>
        <v>8945569.27571517</v>
      </c>
      <c r="O198" s="31" t="n">
        <f aca="false">M198+N198</f>
        <v>1895729306.14231</v>
      </c>
      <c r="P198" s="31" t="n">
        <f aca="false">IF(A198=1,SA,MAX(0,SA-M197))</f>
        <v>0</v>
      </c>
      <c r="S198" s="2" t="n">
        <v>0</v>
      </c>
      <c r="T198" s="2" t="n">
        <v>0</v>
      </c>
      <c r="U198" s="2" t="n">
        <v>1</v>
      </c>
      <c r="V198" s="33" t="n">
        <v>1</v>
      </c>
    </row>
    <row r="199" customFormat="false" ht="15.75" hidden="false" customHeight="true" outlineLevel="0" collapsed="false">
      <c r="A199" s="2" t="n">
        <v>197</v>
      </c>
      <c r="B199" s="2" t="n">
        <v>17</v>
      </c>
      <c r="C199" s="2" t="n">
        <f aca="false">A199-(B199-1)*12</f>
        <v>5</v>
      </c>
      <c r="D199" s="2" t="n">
        <f aca="false">'thong tin khach hang'!$B$4+B199-1</f>
        <v>18</v>
      </c>
      <c r="E199" s="31" t="n">
        <f aca="false">IF(A199=1,0,O198)</f>
        <v>1895729306.14231</v>
      </c>
      <c r="F199" s="2" t="n">
        <f aca="true">TP*VLOOKUP('thong tin khach hang'!$E$10,$X$2:$Z$5,3,0)*OFFSET($S199,0,VLOOKUP('thong tin khach hang'!$E$10,$X$2:$Z$5,2,0))</f>
        <v>0</v>
      </c>
      <c r="G199" s="2" t="n">
        <f aca="true">EP*VLOOKUP('thong tin khach hang'!$E$10,$X$2:$Z$5,3,0)*OFFSET($S199,0,VLOOKUP('thong tin khach hang'!$E$10,$X$2:$Z$5,2,0))</f>
        <v>0</v>
      </c>
      <c r="H199" s="2" t="n">
        <f aca="false">F199*HLOOKUP(B199,Assumption!$A$10:$G$12,2,1)+G199*HLOOKUP(B199,Assumption!$A$10:$G$12,3,1)</f>
        <v>0</v>
      </c>
      <c r="I199" s="2" t="n">
        <f aca="false">F199+G199-H199</f>
        <v>0</v>
      </c>
      <c r="J199" s="32" t="n">
        <f aca="false">VLOOKUP(D199,Assumption!$O$3:$Q$103,IF('thong tin khach hang'!$B$3="Nam",2,3),0)/12*P199</f>
        <v>0</v>
      </c>
      <c r="K199" s="2" t="n">
        <v>20000</v>
      </c>
      <c r="L199" s="31" t="n">
        <f aca="false">ROUND($L$1*(E199+I199-J199-K199),0)</f>
        <v>7723354</v>
      </c>
      <c r="M199" s="31" t="n">
        <f aca="false">E199+I199-J199-K199+L199</f>
        <v>1903432660.14231</v>
      </c>
      <c r="N199" s="32" t="n">
        <f aca="false">HLOOKUP(ROUND(AVERAGE(M187:M198)/10^6,0),Assumption!$B$2:$E$3,2,1)*MAX((AVERAGE(M187:M198)-250*10^6),0)</f>
        <v>9066729.96122205</v>
      </c>
      <c r="O199" s="31" t="n">
        <f aca="false">M199+N199</f>
        <v>1912499390.10353</v>
      </c>
      <c r="P199" s="31" t="n">
        <f aca="false">IF(A199=1,SA,MAX(0,SA-M198))</f>
        <v>0</v>
      </c>
      <c r="S199" s="2" t="n">
        <v>0</v>
      </c>
      <c r="T199" s="2" t="n">
        <v>0</v>
      </c>
      <c r="U199" s="2" t="n">
        <v>0</v>
      </c>
      <c r="V199" s="33" t="n">
        <v>1</v>
      </c>
    </row>
    <row r="200" customFormat="false" ht="15.75" hidden="false" customHeight="true" outlineLevel="0" collapsed="false">
      <c r="A200" s="2" t="n">
        <v>198</v>
      </c>
      <c r="B200" s="2" t="n">
        <v>17</v>
      </c>
      <c r="C200" s="2" t="n">
        <f aca="false">A200-(B200-1)*12</f>
        <v>6</v>
      </c>
      <c r="D200" s="2" t="n">
        <f aca="false">'thong tin khach hang'!$B$4+B200-1</f>
        <v>18</v>
      </c>
      <c r="E200" s="31" t="n">
        <f aca="false">IF(A200=1,0,O199)</f>
        <v>1912499390.10353</v>
      </c>
      <c r="F200" s="2" t="n">
        <f aca="true">TP*VLOOKUP('thong tin khach hang'!$E$10,$X$2:$Z$5,3,0)*OFFSET($S200,0,VLOOKUP('thong tin khach hang'!$E$10,$X$2:$Z$5,2,0))</f>
        <v>0</v>
      </c>
      <c r="G200" s="2" t="n">
        <f aca="true">EP*VLOOKUP('thong tin khach hang'!$E$10,$X$2:$Z$5,3,0)*OFFSET($S200,0,VLOOKUP('thong tin khach hang'!$E$10,$X$2:$Z$5,2,0))</f>
        <v>0</v>
      </c>
      <c r="H200" s="2" t="n">
        <f aca="false">F200*HLOOKUP(B200,Assumption!$A$10:$G$12,2,1)+G200*HLOOKUP(B200,Assumption!$A$10:$G$12,3,1)</f>
        <v>0</v>
      </c>
      <c r="I200" s="2" t="n">
        <f aca="false">F200+G200-H200</f>
        <v>0</v>
      </c>
      <c r="J200" s="32" t="n">
        <f aca="false">VLOOKUP(D200,Assumption!$O$3:$Q$103,IF('thong tin khach hang'!$B$3="Nam",2,3),0)/12*P200</f>
        <v>0</v>
      </c>
      <c r="K200" s="2" t="n">
        <v>20000</v>
      </c>
      <c r="L200" s="31" t="n">
        <f aca="false">ROUND($L$1*(E200+I200-J200-K200),0)</f>
        <v>7791678</v>
      </c>
      <c r="M200" s="31" t="n">
        <f aca="false">E200+I200-J200-K200+L200</f>
        <v>1920271068.10353</v>
      </c>
      <c r="N200" s="32" t="n">
        <f aca="false">HLOOKUP(ROUND(AVERAGE(M188:M199)/10^6,0),Assumption!$B$2:$E$3,2,1)*MAX((AVERAGE(M188:M199)-250*10^6),0)</f>
        <v>9189070.03610888</v>
      </c>
      <c r="O200" s="31" t="n">
        <f aca="false">M200+N200</f>
        <v>1929460138.13964</v>
      </c>
      <c r="P200" s="31" t="n">
        <f aca="false">IF(A200=1,SA,MAX(0,SA-M199))</f>
        <v>0</v>
      </c>
      <c r="S200" s="2" t="n">
        <v>0</v>
      </c>
      <c r="T200" s="2" t="n">
        <v>0</v>
      </c>
      <c r="U200" s="2" t="n">
        <v>0</v>
      </c>
      <c r="V200" s="33" t="n">
        <v>1</v>
      </c>
    </row>
    <row r="201" customFormat="false" ht="15.75" hidden="false" customHeight="true" outlineLevel="0" collapsed="false">
      <c r="A201" s="2" t="n">
        <v>199</v>
      </c>
      <c r="B201" s="2" t="n">
        <v>17</v>
      </c>
      <c r="C201" s="2" t="n">
        <f aca="false">A201-(B201-1)*12</f>
        <v>7</v>
      </c>
      <c r="D201" s="2" t="n">
        <f aca="false">'thong tin khach hang'!$B$4+B201-1</f>
        <v>18</v>
      </c>
      <c r="E201" s="31" t="n">
        <f aca="false">IF(A201=1,0,O200)</f>
        <v>1929460138.13964</v>
      </c>
      <c r="F201" s="2" t="n">
        <f aca="true">TP*VLOOKUP('thong tin khach hang'!$E$10,$X$2:$Z$5,3,0)*OFFSET($S201,0,VLOOKUP('thong tin khach hang'!$E$10,$X$2:$Z$5,2,0))</f>
        <v>0</v>
      </c>
      <c r="G201" s="2" t="n">
        <f aca="true">EP*VLOOKUP('thong tin khach hang'!$E$10,$X$2:$Z$5,3,0)*OFFSET($S201,0,VLOOKUP('thong tin khach hang'!$E$10,$X$2:$Z$5,2,0))</f>
        <v>0</v>
      </c>
      <c r="H201" s="2" t="n">
        <f aca="false">F201*HLOOKUP(B201,Assumption!$A$10:$G$12,2,1)+G201*HLOOKUP(B201,Assumption!$A$10:$G$12,3,1)</f>
        <v>0</v>
      </c>
      <c r="I201" s="2" t="n">
        <f aca="false">F201+G201-H201</f>
        <v>0</v>
      </c>
      <c r="J201" s="32" t="n">
        <f aca="false">VLOOKUP(D201,Assumption!$O$3:$Q$103,IF('thong tin khach hang'!$B$3="Nam",2,3),0)/12*P201</f>
        <v>0</v>
      </c>
      <c r="K201" s="2" t="n">
        <v>20000</v>
      </c>
      <c r="L201" s="31" t="n">
        <f aca="false">ROUND($L$1*(E201+I201-J201-K201),0)</f>
        <v>7860778</v>
      </c>
      <c r="M201" s="31" t="n">
        <f aca="false">E201+I201-J201-K201+L201</f>
        <v>1937300916.13964</v>
      </c>
      <c r="N201" s="32" t="n">
        <f aca="false">HLOOKUP(ROUND(AVERAGE(M189:M200)/10^6,0),Assumption!$B$2:$E$3,2,1)*MAX((AVERAGE(M189:M200)-250*10^6),0)</f>
        <v>9312600.9810985</v>
      </c>
      <c r="O201" s="31" t="n">
        <f aca="false">M201+N201</f>
        <v>1946613517.12074</v>
      </c>
      <c r="P201" s="31" t="n">
        <f aca="false">IF(A201=1,SA,MAX(0,SA-M200))</f>
        <v>0</v>
      </c>
      <c r="S201" s="2" t="n">
        <v>0</v>
      </c>
      <c r="T201" s="2" t="n">
        <v>1</v>
      </c>
      <c r="U201" s="2" t="n">
        <v>1</v>
      </c>
      <c r="V201" s="33" t="n">
        <v>1</v>
      </c>
    </row>
    <row r="202" customFormat="false" ht="15.75" hidden="false" customHeight="true" outlineLevel="0" collapsed="false">
      <c r="A202" s="2" t="n">
        <v>200</v>
      </c>
      <c r="B202" s="2" t="n">
        <v>17</v>
      </c>
      <c r="C202" s="2" t="n">
        <f aca="false">A202-(B202-1)*12</f>
        <v>8</v>
      </c>
      <c r="D202" s="2" t="n">
        <f aca="false">'thong tin khach hang'!$B$4+B202-1</f>
        <v>18</v>
      </c>
      <c r="E202" s="31" t="n">
        <f aca="false">IF(A202=1,0,O201)</f>
        <v>1946613517.12074</v>
      </c>
      <c r="F202" s="2" t="n">
        <f aca="true">TP*VLOOKUP('thong tin khach hang'!$E$10,$X$2:$Z$5,3,0)*OFFSET($S202,0,VLOOKUP('thong tin khach hang'!$E$10,$X$2:$Z$5,2,0))</f>
        <v>0</v>
      </c>
      <c r="G202" s="2" t="n">
        <f aca="true">EP*VLOOKUP('thong tin khach hang'!$E$10,$X$2:$Z$5,3,0)*OFFSET($S202,0,VLOOKUP('thong tin khach hang'!$E$10,$X$2:$Z$5,2,0))</f>
        <v>0</v>
      </c>
      <c r="H202" s="2" t="n">
        <f aca="false">F202*HLOOKUP(B202,Assumption!$A$10:$G$12,2,1)+G202*HLOOKUP(B202,Assumption!$A$10:$G$12,3,1)</f>
        <v>0</v>
      </c>
      <c r="I202" s="2" t="n">
        <f aca="false">F202+G202-H202</f>
        <v>0</v>
      </c>
      <c r="J202" s="32" t="n">
        <f aca="false">VLOOKUP(D202,Assumption!$O$3:$Q$103,IF('thong tin khach hang'!$B$3="Nam",2,3),0)/12*P202</f>
        <v>0</v>
      </c>
      <c r="K202" s="2" t="n">
        <v>20000</v>
      </c>
      <c r="L202" s="31" t="n">
        <f aca="false">ROUND($L$1*(E202+I202-J202-K202),0)</f>
        <v>7930663</v>
      </c>
      <c r="M202" s="31" t="n">
        <f aca="false">E202+I202-J202-K202+L202</f>
        <v>1954524180.12074</v>
      </c>
      <c r="N202" s="32" t="n">
        <f aca="false">HLOOKUP(ROUND(AVERAGE(M190:M201)/10^6,0),Assumption!$B$2:$E$3,2,1)*MAX((AVERAGE(M190:M201)-250*10^6),0)</f>
        <v>9437334.3881286</v>
      </c>
      <c r="O202" s="31" t="n">
        <f aca="false">M202+N202</f>
        <v>1963961514.50887</v>
      </c>
      <c r="P202" s="31" t="n">
        <f aca="false">IF(A202=1,SA,MAX(0,SA-M201))</f>
        <v>0</v>
      </c>
      <c r="S202" s="2" t="n">
        <v>0</v>
      </c>
      <c r="T202" s="2" t="n">
        <v>0</v>
      </c>
      <c r="U202" s="2" t="n">
        <v>0</v>
      </c>
      <c r="V202" s="33" t="n">
        <v>1</v>
      </c>
    </row>
    <row r="203" customFormat="false" ht="15.75" hidden="false" customHeight="true" outlineLevel="0" collapsed="false">
      <c r="A203" s="2" t="n">
        <v>201</v>
      </c>
      <c r="B203" s="2" t="n">
        <v>17</v>
      </c>
      <c r="C203" s="2" t="n">
        <f aca="false">A203-(B203-1)*12</f>
        <v>9</v>
      </c>
      <c r="D203" s="2" t="n">
        <f aca="false">'thong tin khach hang'!$B$4+B203-1</f>
        <v>18</v>
      </c>
      <c r="E203" s="31" t="n">
        <f aca="false">IF(A203=1,0,O202)</f>
        <v>1963961514.50887</v>
      </c>
      <c r="F203" s="2" t="n">
        <f aca="true">TP*VLOOKUP('thong tin khach hang'!$E$10,$X$2:$Z$5,3,0)*OFFSET($S203,0,VLOOKUP('thong tin khach hang'!$E$10,$X$2:$Z$5,2,0))</f>
        <v>0</v>
      </c>
      <c r="G203" s="2" t="n">
        <f aca="true">EP*VLOOKUP('thong tin khach hang'!$E$10,$X$2:$Z$5,3,0)*OFFSET($S203,0,VLOOKUP('thong tin khach hang'!$E$10,$X$2:$Z$5,2,0))</f>
        <v>0</v>
      </c>
      <c r="H203" s="2" t="n">
        <f aca="false">F203*HLOOKUP(B203,Assumption!$A$10:$G$12,2,1)+G203*HLOOKUP(B203,Assumption!$A$10:$G$12,3,1)</f>
        <v>0</v>
      </c>
      <c r="I203" s="2" t="n">
        <f aca="false">F203+G203-H203</f>
        <v>0</v>
      </c>
      <c r="J203" s="32" t="n">
        <f aca="false">VLOOKUP(D203,Assumption!$O$3:$Q$103,IF('thong tin khach hang'!$B$3="Nam",2,3),0)/12*P203</f>
        <v>0</v>
      </c>
      <c r="K203" s="2" t="n">
        <v>20000</v>
      </c>
      <c r="L203" s="31" t="n">
        <f aca="false">ROUND($L$1*(E203+I203-J203-K203),0)</f>
        <v>8001341</v>
      </c>
      <c r="M203" s="31" t="n">
        <f aca="false">E203+I203-J203-K203+L203</f>
        <v>1971942855.50887</v>
      </c>
      <c r="N203" s="32" t="n">
        <f aca="false">HLOOKUP(ROUND(AVERAGE(M191:M202)/10^6,0),Assumption!$B$2:$E$3,2,1)*MAX((AVERAGE(M191:M202)-250*10^6),0)</f>
        <v>9563281.96198203</v>
      </c>
      <c r="O203" s="31" t="n">
        <f aca="false">M203+N203</f>
        <v>1981506137.47085</v>
      </c>
      <c r="P203" s="31" t="n">
        <f aca="false">IF(A203=1,SA,MAX(0,SA-M202))</f>
        <v>0</v>
      </c>
      <c r="S203" s="2" t="n">
        <v>0</v>
      </c>
      <c r="T203" s="2" t="n">
        <v>0</v>
      </c>
      <c r="U203" s="2" t="n">
        <v>0</v>
      </c>
      <c r="V203" s="33" t="n">
        <v>1</v>
      </c>
    </row>
    <row r="204" customFormat="false" ht="15.75" hidden="false" customHeight="true" outlineLevel="0" collapsed="false">
      <c r="A204" s="2" t="n">
        <v>202</v>
      </c>
      <c r="B204" s="2" t="n">
        <v>17</v>
      </c>
      <c r="C204" s="2" t="n">
        <f aca="false">A204-(B204-1)*12</f>
        <v>10</v>
      </c>
      <c r="D204" s="2" t="n">
        <f aca="false">'thong tin khach hang'!$B$4+B204-1</f>
        <v>18</v>
      </c>
      <c r="E204" s="31" t="n">
        <f aca="false">IF(A204=1,0,O203)</f>
        <v>1981506137.47085</v>
      </c>
      <c r="F204" s="2" t="n">
        <f aca="true">TP*VLOOKUP('thong tin khach hang'!$E$10,$X$2:$Z$5,3,0)*OFFSET($S204,0,VLOOKUP('thong tin khach hang'!$E$10,$X$2:$Z$5,2,0))</f>
        <v>0</v>
      </c>
      <c r="G204" s="2" t="n">
        <f aca="true">EP*VLOOKUP('thong tin khach hang'!$E$10,$X$2:$Z$5,3,0)*OFFSET($S204,0,VLOOKUP('thong tin khach hang'!$E$10,$X$2:$Z$5,2,0))</f>
        <v>0</v>
      </c>
      <c r="H204" s="2" t="n">
        <f aca="false">F204*HLOOKUP(B204,Assumption!$A$10:$G$12,2,1)+G204*HLOOKUP(B204,Assumption!$A$10:$G$12,3,1)</f>
        <v>0</v>
      </c>
      <c r="I204" s="2" t="n">
        <f aca="false">F204+G204-H204</f>
        <v>0</v>
      </c>
      <c r="J204" s="32" t="n">
        <f aca="false">VLOOKUP(D204,Assumption!$O$3:$Q$103,IF('thong tin khach hang'!$B$3="Nam",2,3),0)/12*P204</f>
        <v>0</v>
      </c>
      <c r="K204" s="2" t="n">
        <v>20000</v>
      </c>
      <c r="L204" s="31" t="n">
        <f aca="false">ROUND($L$1*(E204+I204-J204-K204),0)</f>
        <v>8072820</v>
      </c>
      <c r="M204" s="31" t="n">
        <f aca="false">E204+I204-J204-K204+L204</f>
        <v>1989558957.47085</v>
      </c>
      <c r="N204" s="32" t="n">
        <f aca="false">HLOOKUP(ROUND(AVERAGE(M192:M203)/10^6,0),Assumption!$B$2:$E$3,2,1)*MAX((AVERAGE(M192:M203)-250*10^6),0)</f>
        <v>9690455.52142254</v>
      </c>
      <c r="O204" s="31" t="n">
        <f aca="false">M204+N204</f>
        <v>1999249412.99227</v>
      </c>
      <c r="P204" s="31" t="n">
        <f aca="false">IF(A204=1,SA,MAX(0,SA-M203))</f>
        <v>0</v>
      </c>
      <c r="S204" s="2" t="n">
        <v>0</v>
      </c>
      <c r="T204" s="2" t="n">
        <v>0</v>
      </c>
      <c r="U204" s="2" t="n">
        <v>1</v>
      </c>
      <c r="V204" s="33" t="n">
        <v>1</v>
      </c>
    </row>
    <row r="205" customFormat="false" ht="15.75" hidden="false" customHeight="true" outlineLevel="0" collapsed="false">
      <c r="A205" s="2" t="n">
        <v>203</v>
      </c>
      <c r="B205" s="2" t="n">
        <v>17</v>
      </c>
      <c r="C205" s="2" t="n">
        <f aca="false">A205-(B205-1)*12</f>
        <v>11</v>
      </c>
      <c r="D205" s="2" t="n">
        <f aca="false">'thong tin khach hang'!$B$4+B205-1</f>
        <v>18</v>
      </c>
      <c r="E205" s="31" t="n">
        <f aca="false">IF(A205=1,0,O204)</f>
        <v>1999249412.99227</v>
      </c>
      <c r="F205" s="2" t="n">
        <f aca="true">TP*VLOOKUP('thong tin khach hang'!$E$10,$X$2:$Z$5,3,0)*OFFSET($S205,0,VLOOKUP('thong tin khach hang'!$E$10,$X$2:$Z$5,2,0))</f>
        <v>0</v>
      </c>
      <c r="G205" s="2" t="n">
        <f aca="true">EP*VLOOKUP('thong tin khach hang'!$E$10,$X$2:$Z$5,3,0)*OFFSET($S205,0,VLOOKUP('thong tin khach hang'!$E$10,$X$2:$Z$5,2,0))</f>
        <v>0</v>
      </c>
      <c r="H205" s="2" t="n">
        <f aca="false">F205*HLOOKUP(B205,Assumption!$A$10:$G$12,2,1)+G205*HLOOKUP(B205,Assumption!$A$10:$G$12,3,1)</f>
        <v>0</v>
      </c>
      <c r="I205" s="2" t="n">
        <f aca="false">F205+G205-H205</f>
        <v>0</v>
      </c>
      <c r="J205" s="32" t="n">
        <f aca="false">VLOOKUP(D205,Assumption!$O$3:$Q$103,IF('thong tin khach hang'!$B$3="Nam",2,3),0)/12*P205</f>
        <v>0</v>
      </c>
      <c r="K205" s="2" t="n">
        <v>20000</v>
      </c>
      <c r="L205" s="31" t="n">
        <f aca="false">ROUND($L$1*(E205+I205-J205-K205),0)</f>
        <v>8145108</v>
      </c>
      <c r="M205" s="31" t="n">
        <f aca="false">E205+I205-J205-K205+L205</f>
        <v>2007374520.99227</v>
      </c>
      <c r="N205" s="32" t="n">
        <f aca="false">HLOOKUP(ROUND(AVERAGE(M193:M204)/10^6,0),Assumption!$B$2:$E$3,2,1)*MAX((AVERAGE(M193:M204)-250*10^6),0)</f>
        <v>9818867.00033677</v>
      </c>
      <c r="O205" s="31" t="n">
        <f aca="false">M205+N205</f>
        <v>2017193387.99261</v>
      </c>
      <c r="P205" s="31" t="n">
        <f aca="false">IF(A205=1,SA,MAX(0,SA-M204))</f>
        <v>0</v>
      </c>
      <c r="S205" s="2" t="n">
        <v>0</v>
      </c>
      <c r="T205" s="2" t="n">
        <v>0</v>
      </c>
      <c r="U205" s="2" t="n">
        <v>0</v>
      </c>
      <c r="V205" s="33" t="n">
        <v>1</v>
      </c>
    </row>
    <row r="206" customFormat="false" ht="15.75" hidden="false" customHeight="true" outlineLevel="0" collapsed="false">
      <c r="A206" s="2" t="n">
        <v>204</v>
      </c>
      <c r="B206" s="2" t="n">
        <v>17</v>
      </c>
      <c r="C206" s="2" t="n">
        <f aca="false">A206-(B206-1)*12</f>
        <v>12</v>
      </c>
      <c r="D206" s="2" t="n">
        <f aca="false">'thong tin khach hang'!$B$4+B206-1</f>
        <v>18</v>
      </c>
      <c r="E206" s="31" t="n">
        <f aca="false">IF(A206=1,0,O205)</f>
        <v>2017193387.99261</v>
      </c>
      <c r="F206" s="2" t="n">
        <f aca="true">TP*VLOOKUP('thong tin khach hang'!$E$10,$X$2:$Z$5,3,0)*OFFSET($S206,0,VLOOKUP('thong tin khach hang'!$E$10,$X$2:$Z$5,2,0))</f>
        <v>0</v>
      </c>
      <c r="G206" s="2" t="n">
        <f aca="true">EP*VLOOKUP('thong tin khach hang'!$E$10,$X$2:$Z$5,3,0)*OFFSET($S206,0,VLOOKUP('thong tin khach hang'!$E$10,$X$2:$Z$5,2,0))</f>
        <v>0</v>
      </c>
      <c r="H206" s="2" t="n">
        <f aca="false">F206*HLOOKUP(B206,Assumption!$A$10:$G$12,2,1)+G206*HLOOKUP(B206,Assumption!$A$10:$G$12,3,1)</f>
        <v>0</v>
      </c>
      <c r="I206" s="2" t="n">
        <f aca="false">F206+G206-H206</f>
        <v>0</v>
      </c>
      <c r="J206" s="32" t="n">
        <f aca="false">VLOOKUP(D206,Assumption!$O$3:$Q$103,IF('thong tin khach hang'!$B$3="Nam",2,3),0)/12*P206</f>
        <v>0</v>
      </c>
      <c r="K206" s="2" t="n">
        <v>20000</v>
      </c>
      <c r="L206" s="31" t="n">
        <f aca="false">ROUND($L$1*(E206+I206-J206-K206),0)</f>
        <v>8218214</v>
      </c>
      <c r="M206" s="31" t="n">
        <f aca="false">E206+I206-J206-K206+L206</f>
        <v>2025391601.99261</v>
      </c>
      <c r="N206" s="32" t="n">
        <f aca="false">HLOOKUP(ROUND(AVERAGE(M194:M205)/10^6,0),Assumption!$B$2:$E$3,2,1)*MAX((AVERAGE(M194:M205)-250*10^6),0)</f>
        <v>9948528.44888274</v>
      </c>
      <c r="O206" s="31" t="n">
        <f aca="false">M206+N206</f>
        <v>2035340130.44149</v>
      </c>
      <c r="P206" s="31" t="n">
        <f aca="false">IF(A206=1,SA,MAX(0,SA-M205))</f>
        <v>0</v>
      </c>
      <c r="S206" s="2" t="n">
        <v>0</v>
      </c>
      <c r="T206" s="2" t="n">
        <v>0</v>
      </c>
      <c r="U206" s="2" t="n">
        <v>0</v>
      </c>
      <c r="V206" s="33" t="n">
        <v>1</v>
      </c>
    </row>
    <row r="207" customFormat="false" ht="15.75" hidden="false" customHeight="true" outlineLevel="0" collapsed="false">
      <c r="A207" s="2" t="n">
        <v>205</v>
      </c>
      <c r="B207" s="2" t="n">
        <v>18</v>
      </c>
      <c r="C207" s="2" t="n">
        <f aca="false">A207-(B207-1)*12</f>
        <v>1</v>
      </c>
      <c r="D207" s="2" t="n">
        <f aca="false">'thong tin khach hang'!$B$4+B207-1</f>
        <v>19</v>
      </c>
      <c r="E207" s="31" t="n">
        <f aca="false">IF(A207=1,0,O206)</f>
        <v>2035340130.44149</v>
      </c>
      <c r="F207" s="2" t="n">
        <f aca="true">TP*VLOOKUP('thong tin khach hang'!$E$10,$X$2:$Z$5,3,0)*OFFSET($S207,0,VLOOKUP('thong tin khach hang'!$E$10,$X$2:$Z$5,2,0))</f>
        <v>30000000</v>
      </c>
      <c r="G207" s="2" t="n">
        <f aca="true">EP*VLOOKUP('thong tin khach hang'!$E$10,$X$2:$Z$5,3,0)*OFFSET($S207,0,VLOOKUP('thong tin khach hang'!$E$10,$X$2:$Z$5,2,0))</f>
        <v>30000000</v>
      </c>
      <c r="H207" s="2" t="n">
        <f aca="false">F207*HLOOKUP(B207,Assumption!$A$10:$G$12,2,1)+G207*HLOOKUP(B207,Assumption!$A$10:$G$12,3,1)</f>
        <v>1500000</v>
      </c>
      <c r="I207" s="2" t="n">
        <f aca="false">F207+G207-H207</f>
        <v>58500000</v>
      </c>
      <c r="J207" s="32" t="n">
        <f aca="false">VLOOKUP(D207,Assumption!$O$3:$Q$103,IF('thong tin khach hang'!$B$3="Nam",2,3),0)/12*P207</f>
        <v>0</v>
      </c>
      <c r="K207" s="2" t="n">
        <v>20000</v>
      </c>
      <c r="L207" s="31" t="n">
        <f aca="false">ROUND($L$1*(E207+I207-J207-K207),0)</f>
        <v>8530482</v>
      </c>
      <c r="M207" s="31" t="n">
        <f aca="false">E207+I207-J207-K207+L207</f>
        <v>2102350612.44149</v>
      </c>
      <c r="N207" s="32" t="n">
        <f aca="false">HLOOKUP(ROUND(AVERAGE(M195:M206)/10^6,0),Assumption!$B$2:$E$3,2,1)*MAX((AVERAGE(M195:M206)-250*10^6),0)</f>
        <v>10079452.0341444</v>
      </c>
      <c r="O207" s="31" t="n">
        <f aca="false">M207+N207</f>
        <v>2112430064.47564</v>
      </c>
      <c r="P207" s="31" t="n">
        <f aca="false">IF(A207=1,SA,MAX(0,SA-M206))</f>
        <v>0</v>
      </c>
      <c r="S207" s="2" t="n">
        <v>1</v>
      </c>
      <c r="T207" s="2" t="n">
        <v>1</v>
      </c>
      <c r="U207" s="2" t="n">
        <v>1</v>
      </c>
      <c r="V207" s="33" t="n">
        <v>1</v>
      </c>
    </row>
    <row r="208" customFormat="false" ht="15.75" hidden="false" customHeight="true" outlineLevel="0" collapsed="false">
      <c r="A208" s="2" t="n">
        <v>206</v>
      </c>
      <c r="B208" s="2" t="n">
        <v>18</v>
      </c>
      <c r="C208" s="2" t="n">
        <f aca="false">A208-(B208-1)*12</f>
        <v>2</v>
      </c>
      <c r="D208" s="2" t="n">
        <f aca="false">'thong tin khach hang'!$B$4+B208-1</f>
        <v>19</v>
      </c>
      <c r="E208" s="31" t="n">
        <f aca="false">IF(A208=1,0,O207)</f>
        <v>2112430064.47564</v>
      </c>
      <c r="F208" s="2" t="n">
        <f aca="true">TP*VLOOKUP('thong tin khach hang'!$E$10,$X$2:$Z$5,3,0)*OFFSET($S208,0,VLOOKUP('thong tin khach hang'!$E$10,$X$2:$Z$5,2,0))</f>
        <v>0</v>
      </c>
      <c r="G208" s="2" t="n">
        <f aca="true">EP*VLOOKUP('thong tin khach hang'!$E$10,$X$2:$Z$5,3,0)*OFFSET($S208,0,VLOOKUP('thong tin khach hang'!$E$10,$X$2:$Z$5,2,0))</f>
        <v>0</v>
      </c>
      <c r="H208" s="2" t="n">
        <f aca="false">F208*HLOOKUP(B208,Assumption!$A$10:$G$12,2,1)+G208*HLOOKUP(B208,Assumption!$A$10:$G$12,3,1)</f>
        <v>0</v>
      </c>
      <c r="I208" s="2" t="n">
        <f aca="false">F208+G208-H208</f>
        <v>0</v>
      </c>
      <c r="J208" s="32" t="n">
        <f aca="false">VLOOKUP(D208,Assumption!$O$3:$Q$103,IF('thong tin khach hang'!$B$3="Nam",2,3),0)/12*P208</f>
        <v>0</v>
      </c>
      <c r="K208" s="2" t="n">
        <v>20000</v>
      </c>
      <c r="L208" s="31" t="n">
        <f aca="false">ROUND($L$1*(E208+I208-J208-K208),0)</f>
        <v>8606220</v>
      </c>
      <c r="M208" s="31" t="n">
        <f aca="false">E208+I208-J208-K208+L208</f>
        <v>2121016284.47564</v>
      </c>
      <c r="N208" s="32" t="n">
        <f aca="false">HLOOKUP(ROUND(AVERAGE(M196:M207)/10^6,0),Assumption!$B$2:$E$3,2,1)*MAX((AVERAGE(M196:M207)-250*10^6),0)</f>
        <v>10211650.0417932</v>
      </c>
      <c r="O208" s="31" t="n">
        <f aca="false">M208+N208</f>
        <v>2131227934.51743</v>
      </c>
      <c r="P208" s="31" t="n">
        <f aca="false">IF(A208=1,SA,MAX(0,SA-M207))</f>
        <v>0</v>
      </c>
      <c r="S208" s="2" t="n">
        <v>0</v>
      </c>
      <c r="T208" s="2" t="n">
        <v>0</v>
      </c>
      <c r="U208" s="2" t="n">
        <v>0</v>
      </c>
      <c r="V208" s="33" t="n">
        <v>1</v>
      </c>
    </row>
    <row r="209" customFormat="false" ht="15.75" hidden="false" customHeight="true" outlineLevel="0" collapsed="false">
      <c r="A209" s="2" t="n">
        <v>207</v>
      </c>
      <c r="B209" s="2" t="n">
        <v>18</v>
      </c>
      <c r="C209" s="2" t="n">
        <f aca="false">A209-(B209-1)*12</f>
        <v>3</v>
      </c>
      <c r="D209" s="2" t="n">
        <f aca="false">'thong tin khach hang'!$B$4+B209-1</f>
        <v>19</v>
      </c>
      <c r="E209" s="31" t="n">
        <f aca="false">IF(A209=1,0,O208)</f>
        <v>2131227934.51743</v>
      </c>
      <c r="F209" s="2" t="n">
        <f aca="true">TP*VLOOKUP('thong tin khach hang'!$E$10,$X$2:$Z$5,3,0)*OFFSET($S209,0,VLOOKUP('thong tin khach hang'!$E$10,$X$2:$Z$5,2,0))</f>
        <v>0</v>
      </c>
      <c r="G209" s="2" t="n">
        <f aca="true">EP*VLOOKUP('thong tin khach hang'!$E$10,$X$2:$Z$5,3,0)*OFFSET($S209,0,VLOOKUP('thong tin khach hang'!$E$10,$X$2:$Z$5,2,0))</f>
        <v>0</v>
      </c>
      <c r="H209" s="2" t="n">
        <f aca="false">F209*HLOOKUP(B209,Assumption!$A$10:$G$12,2,1)+G209*HLOOKUP(B209,Assumption!$A$10:$G$12,3,1)</f>
        <v>0</v>
      </c>
      <c r="I209" s="2" t="n">
        <f aca="false">F209+G209-H209</f>
        <v>0</v>
      </c>
      <c r="J209" s="32" t="n">
        <f aca="false">VLOOKUP(D209,Assumption!$O$3:$Q$103,IF('thong tin khach hang'!$B$3="Nam",2,3),0)/12*P209</f>
        <v>0</v>
      </c>
      <c r="K209" s="2" t="n">
        <v>20000</v>
      </c>
      <c r="L209" s="31" t="n">
        <f aca="false">ROUND($L$1*(E209+I209-J209-K209),0)</f>
        <v>8682805</v>
      </c>
      <c r="M209" s="31" t="n">
        <f aca="false">E209+I209-J209-K209+L209</f>
        <v>2139890739.51743</v>
      </c>
      <c r="N209" s="32" t="n">
        <f aca="false">HLOOKUP(ROUND(AVERAGE(M197:M208)/10^6,0),Assumption!$B$2:$E$3,2,1)*MAX((AVERAGE(M197:M208)-250*10^6),0)</f>
        <v>10345134.8772553</v>
      </c>
      <c r="O209" s="31" t="n">
        <f aca="false">M209+N209</f>
        <v>2150235874.39468</v>
      </c>
      <c r="P209" s="31" t="n">
        <f aca="false">IF(A209=1,SA,MAX(0,SA-M208))</f>
        <v>0</v>
      </c>
      <c r="S209" s="2" t="n">
        <v>0</v>
      </c>
      <c r="T209" s="2" t="n">
        <v>0</v>
      </c>
      <c r="U209" s="2" t="n">
        <v>0</v>
      </c>
      <c r="V209" s="33" t="n">
        <v>1</v>
      </c>
    </row>
    <row r="210" customFormat="false" ht="15.75" hidden="false" customHeight="true" outlineLevel="0" collapsed="false">
      <c r="A210" s="2" t="n">
        <v>208</v>
      </c>
      <c r="B210" s="2" t="n">
        <v>18</v>
      </c>
      <c r="C210" s="2" t="n">
        <f aca="false">A210-(B210-1)*12</f>
        <v>4</v>
      </c>
      <c r="D210" s="2" t="n">
        <f aca="false">'thong tin khach hang'!$B$4+B210-1</f>
        <v>19</v>
      </c>
      <c r="E210" s="31" t="n">
        <f aca="false">IF(A210=1,0,O209)</f>
        <v>2150235874.39468</v>
      </c>
      <c r="F210" s="2" t="n">
        <f aca="true">TP*VLOOKUP('thong tin khach hang'!$E$10,$X$2:$Z$5,3,0)*OFFSET($S210,0,VLOOKUP('thong tin khach hang'!$E$10,$X$2:$Z$5,2,0))</f>
        <v>0</v>
      </c>
      <c r="G210" s="2" t="n">
        <f aca="true">EP*VLOOKUP('thong tin khach hang'!$E$10,$X$2:$Z$5,3,0)*OFFSET($S210,0,VLOOKUP('thong tin khach hang'!$E$10,$X$2:$Z$5,2,0))</f>
        <v>0</v>
      </c>
      <c r="H210" s="2" t="n">
        <f aca="false">F210*HLOOKUP(B210,Assumption!$A$10:$G$12,2,1)+G210*HLOOKUP(B210,Assumption!$A$10:$G$12,3,1)</f>
        <v>0</v>
      </c>
      <c r="I210" s="2" t="n">
        <f aca="false">F210+G210-H210</f>
        <v>0</v>
      </c>
      <c r="J210" s="32" t="n">
        <f aca="false">VLOOKUP(D210,Assumption!$O$3:$Q$103,IF('thong tin khach hang'!$B$3="Nam",2,3),0)/12*P210</f>
        <v>0</v>
      </c>
      <c r="K210" s="2" t="n">
        <v>20000</v>
      </c>
      <c r="L210" s="31" t="n">
        <f aca="false">ROUND($L$1*(E210+I210-J210-K210),0)</f>
        <v>8760246</v>
      </c>
      <c r="M210" s="31" t="n">
        <f aca="false">E210+I210-J210-K210+L210</f>
        <v>2158976120.39468</v>
      </c>
      <c r="N210" s="32" t="n">
        <f aca="false">HLOOKUP(ROUND(AVERAGE(M198:M209)/10^6,0),Assumption!$B$2:$E$3,2,1)*MAX((AVERAGE(M198:M209)-250*10^6),0)</f>
        <v>10479919.066886</v>
      </c>
      <c r="O210" s="31" t="n">
        <f aca="false">M210+N210</f>
        <v>2169456039.46157</v>
      </c>
      <c r="P210" s="31" t="n">
        <f aca="false">IF(A210=1,SA,MAX(0,SA-M209))</f>
        <v>0</v>
      </c>
      <c r="S210" s="2" t="n">
        <v>0</v>
      </c>
      <c r="T210" s="2" t="n">
        <v>0</v>
      </c>
      <c r="U210" s="2" t="n">
        <v>1</v>
      </c>
      <c r="V210" s="33" t="n">
        <v>1</v>
      </c>
    </row>
    <row r="211" customFormat="false" ht="15.75" hidden="false" customHeight="true" outlineLevel="0" collapsed="false">
      <c r="A211" s="2" t="n">
        <v>209</v>
      </c>
      <c r="B211" s="2" t="n">
        <v>18</v>
      </c>
      <c r="C211" s="2" t="n">
        <f aca="false">A211-(B211-1)*12</f>
        <v>5</v>
      </c>
      <c r="D211" s="2" t="n">
        <f aca="false">'thong tin khach hang'!$B$4+B211-1</f>
        <v>19</v>
      </c>
      <c r="E211" s="31" t="n">
        <f aca="false">IF(A211=1,0,O210)</f>
        <v>2169456039.46157</v>
      </c>
      <c r="F211" s="2" t="n">
        <f aca="true">TP*VLOOKUP('thong tin khach hang'!$E$10,$X$2:$Z$5,3,0)*OFFSET($S211,0,VLOOKUP('thong tin khach hang'!$E$10,$X$2:$Z$5,2,0))</f>
        <v>0</v>
      </c>
      <c r="G211" s="2" t="n">
        <f aca="true">EP*VLOOKUP('thong tin khach hang'!$E$10,$X$2:$Z$5,3,0)*OFFSET($S211,0,VLOOKUP('thong tin khach hang'!$E$10,$X$2:$Z$5,2,0))</f>
        <v>0</v>
      </c>
      <c r="H211" s="2" t="n">
        <f aca="false">F211*HLOOKUP(B211,Assumption!$A$10:$G$12,2,1)+G211*HLOOKUP(B211,Assumption!$A$10:$G$12,3,1)</f>
        <v>0</v>
      </c>
      <c r="I211" s="2" t="n">
        <f aca="false">F211+G211-H211</f>
        <v>0</v>
      </c>
      <c r="J211" s="32" t="n">
        <f aca="false">VLOOKUP(D211,Assumption!$O$3:$Q$103,IF('thong tin khach hang'!$B$3="Nam",2,3),0)/12*P211</f>
        <v>0</v>
      </c>
      <c r="K211" s="2" t="n">
        <v>20000</v>
      </c>
      <c r="L211" s="31" t="n">
        <f aca="false">ROUND($L$1*(E211+I211-J211-K211),0)</f>
        <v>8838551</v>
      </c>
      <c r="M211" s="31" t="n">
        <f aca="false">E211+I211-J211-K211+L211</f>
        <v>2178274590.46157</v>
      </c>
      <c r="N211" s="32" t="n">
        <f aca="false">HLOOKUP(ROUND(AVERAGE(M199:M210)/10^6,0),Assumption!$B$2:$E$3,2,1)*MAX((AVERAGE(M199:M210)-250*10^6),0)</f>
        <v>10616015.25865</v>
      </c>
      <c r="O211" s="31" t="n">
        <f aca="false">M211+N211</f>
        <v>2188890605.72022</v>
      </c>
      <c r="P211" s="31" t="n">
        <f aca="false">IF(A211=1,SA,MAX(0,SA-M210))</f>
        <v>0</v>
      </c>
      <c r="S211" s="2" t="n">
        <v>0</v>
      </c>
      <c r="T211" s="2" t="n">
        <v>0</v>
      </c>
      <c r="U211" s="2" t="n">
        <v>0</v>
      </c>
      <c r="V211" s="33" t="n">
        <v>1</v>
      </c>
    </row>
    <row r="212" customFormat="false" ht="15.75" hidden="false" customHeight="true" outlineLevel="0" collapsed="false">
      <c r="A212" s="2" t="n">
        <v>210</v>
      </c>
      <c r="B212" s="2" t="n">
        <v>18</v>
      </c>
      <c r="C212" s="2" t="n">
        <f aca="false">A212-(B212-1)*12</f>
        <v>6</v>
      </c>
      <c r="D212" s="2" t="n">
        <f aca="false">'thong tin khach hang'!$B$4+B212-1</f>
        <v>19</v>
      </c>
      <c r="E212" s="31" t="n">
        <f aca="false">IF(A212=1,0,O211)</f>
        <v>2188890605.72022</v>
      </c>
      <c r="F212" s="2" t="n">
        <f aca="true">TP*VLOOKUP('thong tin khach hang'!$E$10,$X$2:$Z$5,3,0)*OFFSET($S212,0,VLOOKUP('thong tin khach hang'!$E$10,$X$2:$Z$5,2,0))</f>
        <v>0</v>
      </c>
      <c r="G212" s="2" t="n">
        <f aca="true">EP*VLOOKUP('thong tin khach hang'!$E$10,$X$2:$Z$5,3,0)*OFFSET($S212,0,VLOOKUP('thong tin khach hang'!$E$10,$X$2:$Z$5,2,0))</f>
        <v>0</v>
      </c>
      <c r="H212" s="2" t="n">
        <f aca="false">F212*HLOOKUP(B212,Assumption!$A$10:$G$12,2,1)+G212*HLOOKUP(B212,Assumption!$A$10:$G$12,3,1)</f>
        <v>0</v>
      </c>
      <c r="I212" s="2" t="n">
        <f aca="false">F212+G212-H212</f>
        <v>0</v>
      </c>
      <c r="J212" s="32" t="n">
        <f aca="false">VLOOKUP(D212,Assumption!$O$3:$Q$103,IF('thong tin khach hang'!$B$3="Nam",2,3),0)/12*P212</f>
        <v>0</v>
      </c>
      <c r="K212" s="2" t="n">
        <v>20000</v>
      </c>
      <c r="L212" s="31" t="n">
        <f aca="false">ROUND($L$1*(E212+I212-J212-K212),0)</f>
        <v>8917730</v>
      </c>
      <c r="M212" s="31" t="n">
        <f aca="false">E212+I212-J212-K212+L212</f>
        <v>2197788335.72022</v>
      </c>
      <c r="N212" s="32" t="n">
        <f aca="false">HLOOKUP(ROUND(AVERAGE(M200:M211)/10^6,0),Assumption!$B$2:$E$3,2,1)*MAX((AVERAGE(M200:M211)-250*10^6),0)</f>
        <v>10753436.2238097</v>
      </c>
      <c r="O212" s="31" t="n">
        <f aca="false">M212+N212</f>
        <v>2208541771.94403</v>
      </c>
      <c r="P212" s="31" t="n">
        <f aca="false">IF(A212=1,SA,MAX(0,SA-M211))</f>
        <v>0</v>
      </c>
      <c r="S212" s="2" t="n">
        <v>0</v>
      </c>
      <c r="T212" s="2" t="n">
        <v>0</v>
      </c>
      <c r="U212" s="2" t="n">
        <v>0</v>
      </c>
      <c r="V212" s="33" t="n">
        <v>1</v>
      </c>
    </row>
    <row r="213" customFormat="false" ht="15.75" hidden="false" customHeight="true" outlineLevel="0" collapsed="false">
      <c r="A213" s="2" t="n">
        <v>211</v>
      </c>
      <c r="B213" s="2" t="n">
        <v>18</v>
      </c>
      <c r="C213" s="2" t="n">
        <f aca="false">A213-(B213-1)*12</f>
        <v>7</v>
      </c>
      <c r="D213" s="2" t="n">
        <f aca="false">'thong tin khach hang'!$B$4+B213-1</f>
        <v>19</v>
      </c>
      <c r="E213" s="31" t="n">
        <f aca="false">IF(A213=1,0,O212)</f>
        <v>2208541771.94403</v>
      </c>
      <c r="F213" s="2" t="n">
        <f aca="true">TP*VLOOKUP('thong tin khach hang'!$E$10,$X$2:$Z$5,3,0)*OFFSET($S213,0,VLOOKUP('thong tin khach hang'!$E$10,$X$2:$Z$5,2,0))</f>
        <v>0</v>
      </c>
      <c r="G213" s="2" t="n">
        <f aca="true">EP*VLOOKUP('thong tin khach hang'!$E$10,$X$2:$Z$5,3,0)*OFFSET($S213,0,VLOOKUP('thong tin khach hang'!$E$10,$X$2:$Z$5,2,0))</f>
        <v>0</v>
      </c>
      <c r="H213" s="2" t="n">
        <f aca="false">F213*HLOOKUP(B213,Assumption!$A$10:$G$12,2,1)+G213*HLOOKUP(B213,Assumption!$A$10:$G$12,3,1)</f>
        <v>0</v>
      </c>
      <c r="I213" s="2" t="n">
        <f aca="false">F213+G213-H213</f>
        <v>0</v>
      </c>
      <c r="J213" s="32" t="n">
        <f aca="false">VLOOKUP(D213,Assumption!$O$3:$Q$103,IF('thong tin khach hang'!$B$3="Nam",2,3),0)/12*P213</f>
        <v>0</v>
      </c>
      <c r="K213" s="2" t="n">
        <v>20000</v>
      </c>
      <c r="L213" s="31" t="n">
        <f aca="false">ROUND($L$1*(E213+I213-J213-K213),0)</f>
        <v>8997791</v>
      </c>
      <c r="M213" s="31" t="n">
        <f aca="false">E213+I213-J213-K213+L213</f>
        <v>2217519562.94403</v>
      </c>
      <c r="N213" s="32" t="n">
        <f aca="false">HLOOKUP(ROUND(AVERAGE(M201:M212)/10^6,0),Assumption!$B$2:$E$3,2,1)*MAX((AVERAGE(M201:M212)-250*10^6),0)</f>
        <v>10892194.857618</v>
      </c>
      <c r="O213" s="31" t="n">
        <f aca="false">M213+N213</f>
        <v>2228411757.80165</v>
      </c>
      <c r="P213" s="31" t="n">
        <f aca="false">IF(A213=1,SA,MAX(0,SA-M212))</f>
        <v>0</v>
      </c>
      <c r="S213" s="2" t="n">
        <v>0</v>
      </c>
      <c r="T213" s="2" t="n">
        <v>1</v>
      </c>
      <c r="U213" s="2" t="n">
        <v>1</v>
      </c>
      <c r="V213" s="33" t="n">
        <v>1</v>
      </c>
    </row>
    <row r="214" customFormat="false" ht="15.75" hidden="false" customHeight="true" outlineLevel="0" collapsed="false">
      <c r="A214" s="2" t="n">
        <v>212</v>
      </c>
      <c r="B214" s="2" t="n">
        <v>18</v>
      </c>
      <c r="C214" s="2" t="n">
        <f aca="false">A214-(B214-1)*12</f>
        <v>8</v>
      </c>
      <c r="D214" s="2" t="n">
        <f aca="false">'thong tin khach hang'!$B$4+B214-1</f>
        <v>19</v>
      </c>
      <c r="E214" s="31" t="n">
        <f aca="false">IF(A214=1,0,O213)</f>
        <v>2228411757.80165</v>
      </c>
      <c r="F214" s="2" t="n">
        <f aca="true">TP*VLOOKUP('thong tin khach hang'!$E$10,$X$2:$Z$5,3,0)*OFFSET($S214,0,VLOOKUP('thong tin khach hang'!$E$10,$X$2:$Z$5,2,0))</f>
        <v>0</v>
      </c>
      <c r="G214" s="2" t="n">
        <f aca="true">EP*VLOOKUP('thong tin khach hang'!$E$10,$X$2:$Z$5,3,0)*OFFSET($S214,0,VLOOKUP('thong tin khach hang'!$E$10,$X$2:$Z$5,2,0))</f>
        <v>0</v>
      </c>
      <c r="H214" s="2" t="n">
        <f aca="false">F214*HLOOKUP(B214,Assumption!$A$10:$G$12,2,1)+G214*HLOOKUP(B214,Assumption!$A$10:$G$12,3,1)</f>
        <v>0</v>
      </c>
      <c r="I214" s="2" t="n">
        <f aca="false">F214+G214-H214</f>
        <v>0</v>
      </c>
      <c r="J214" s="32" t="n">
        <f aca="false">VLOOKUP(D214,Assumption!$O$3:$Q$103,IF('thong tin khach hang'!$B$3="Nam",2,3),0)/12*P214</f>
        <v>0</v>
      </c>
      <c r="K214" s="2" t="n">
        <v>20000</v>
      </c>
      <c r="L214" s="31" t="n">
        <f aca="false">ROUND($L$1*(E214+I214-J214-K214),0)</f>
        <v>9078744</v>
      </c>
      <c r="M214" s="31" t="n">
        <f aca="false">E214+I214-J214-K214+L214</f>
        <v>2237470501.80165</v>
      </c>
      <c r="N214" s="32" t="n">
        <f aca="false">HLOOKUP(ROUND(AVERAGE(M202:M213)/10^6,0),Assumption!$B$2:$E$3,2,1)*MAX((AVERAGE(M202:M213)-250*10^6),0)</f>
        <v>11032304.1810202</v>
      </c>
      <c r="O214" s="31" t="n">
        <f aca="false">M214+N214</f>
        <v>2248502805.98267</v>
      </c>
      <c r="P214" s="31" t="n">
        <f aca="false">IF(A214=1,SA,MAX(0,SA-M213))</f>
        <v>0</v>
      </c>
      <c r="S214" s="2" t="n">
        <v>0</v>
      </c>
      <c r="T214" s="2" t="n">
        <v>0</v>
      </c>
      <c r="U214" s="2" t="n">
        <v>0</v>
      </c>
      <c r="V214" s="33" t="n">
        <v>1</v>
      </c>
    </row>
    <row r="215" customFormat="false" ht="15.75" hidden="false" customHeight="true" outlineLevel="0" collapsed="false">
      <c r="A215" s="2" t="n">
        <v>213</v>
      </c>
      <c r="B215" s="2" t="n">
        <v>18</v>
      </c>
      <c r="C215" s="2" t="n">
        <f aca="false">A215-(B215-1)*12</f>
        <v>9</v>
      </c>
      <c r="D215" s="2" t="n">
        <f aca="false">'thong tin khach hang'!$B$4+B215-1</f>
        <v>19</v>
      </c>
      <c r="E215" s="31" t="n">
        <f aca="false">IF(A215=1,0,O214)</f>
        <v>2248502805.98267</v>
      </c>
      <c r="F215" s="2" t="n">
        <f aca="true">TP*VLOOKUP('thong tin khach hang'!$E$10,$X$2:$Z$5,3,0)*OFFSET($S215,0,VLOOKUP('thong tin khach hang'!$E$10,$X$2:$Z$5,2,0))</f>
        <v>0</v>
      </c>
      <c r="G215" s="2" t="n">
        <f aca="true">EP*VLOOKUP('thong tin khach hang'!$E$10,$X$2:$Z$5,3,0)*OFFSET($S215,0,VLOOKUP('thong tin khach hang'!$E$10,$X$2:$Z$5,2,0))</f>
        <v>0</v>
      </c>
      <c r="H215" s="2" t="n">
        <f aca="false">F215*HLOOKUP(B215,Assumption!$A$10:$G$12,2,1)+G215*HLOOKUP(B215,Assumption!$A$10:$G$12,3,1)</f>
        <v>0</v>
      </c>
      <c r="I215" s="2" t="n">
        <f aca="false">F215+G215-H215</f>
        <v>0</v>
      </c>
      <c r="J215" s="32" t="n">
        <f aca="false">VLOOKUP(D215,Assumption!$O$3:$Q$103,IF('thong tin khach hang'!$B$3="Nam",2,3),0)/12*P215</f>
        <v>0</v>
      </c>
      <c r="K215" s="2" t="n">
        <v>20000</v>
      </c>
      <c r="L215" s="31" t="n">
        <f aca="false">ROUND($L$1*(E215+I215-J215-K215),0)</f>
        <v>9160597</v>
      </c>
      <c r="M215" s="31" t="n">
        <f aca="false">E215+I215-J215-K215+L215</f>
        <v>2257643402.98267</v>
      </c>
      <c r="N215" s="32" t="n">
        <f aca="false">HLOOKUP(ROUND(AVERAGE(M203:M214)/10^6,0),Assumption!$B$2:$E$3,2,1)*MAX((AVERAGE(M203:M214)-250*10^6),0)</f>
        <v>11173777.3418607</v>
      </c>
      <c r="O215" s="31" t="n">
        <f aca="false">M215+N215</f>
        <v>2268817180.32453</v>
      </c>
      <c r="P215" s="31" t="n">
        <f aca="false">IF(A215=1,SA,MAX(0,SA-M214))</f>
        <v>0</v>
      </c>
      <c r="S215" s="2" t="n">
        <v>0</v>
      </c>
      <c r="T215" s="2" t="n">
        <v>0</v>
      </c>
      <c r="U215" s="2" t="n">
        <v>0</v>
      </c>
      <c r="V215" s="33" t="n">
        <v>1</v>
      </c>
    </row>
    <row r="216" customFormat="false" ht="15.75" hidden="false" customHeight="true" outlineLevel="0" collapsed="false">
      <c r="A216" s="2" t="n">
        <v>214</v>
      </c>
      <c r="B216" s="2" t="n">
        <v>18</v>
      </c>
      <c r="C216" s="2" t="n">
        <f aca="false">A216-(B216-1)*12</f>
        <v>10</v>
      </c>
      <c r="D216" s="2" t="n">
        <f aca="false">'thong tin khach hang'!$B$4+B216-1</f>
        <v>19</v>
      </c>
      <c r="E216" s="31" t="n">
        <f aca="false">IF(A216=1,0,O215)</f>
        <v>2268817180.32453</v>
      </c>
      <c r="F216" s="2" t="n">
        <f aca="true">TP*VLOOKUP('thong tin khach hang'!$E$10,$X$2:$Z$5,3,0)*OFFSET($S216,0,VLOOKUP('thong tin khach hang'!$E$10,$X$2:$Z$5,2,0))</f>
        <v>0</v>
      </c>
      <c r="G216" s="2" t="n">
        <f aca="true">EP*VLOOKUP('thong tin khach hang'!$E$10,$X$2:$Z$5,3,0)*OFFSET($S216,0,VLOOKUP('thong tin khach hang'!$E$10,$X$2:$Z$5,2,0))</f>
        <v>0</v>
      </c>
      <c r="H216" s="2" t="n">
        <f aca="false">F216*HLOOKUP(B216,Assumption!$A$10:$G$12,2,1)+G216*HLOOKUP(B216,Assumption!$A$10:$G$12,3,1)</f>
        <v>0</v>
      </c>
      <c r="I216" s="2" t="n">
        <f aca="false">F216+G216-H216</f>
        <v>0</v>
      </c>
      <c r="J216" s="32" t="n">
        <f aca="false">VLOOKUP(D216,Assumption!$O$3:$Q$103,IF('thong tin khach hang'!$B$3="Nam",2,3),0)/12*P216</f>
        <v>0</v>
      </c>
      <c r="K216" s="2" t="n">
        <v>20000</v>
      </c>
      <c r="L216" s="31" t="n">
        <f aca="false">ROUND($L$1*(E216+I216-J216-K216),0)</f>
        <v>9243361</v>
      </c>
      <c r="M216" s="31" t="n">
        <f aca="false">E216+I216-J216-K216+L216</f>
        <v>2278040541.32453</v>
      </c>
      <c r="N216" s="32" t="n">
        <f aca="false">HLOOKUP(ROUND(AVERAGE(M204:M215)/10^6,0),Assumption!$B$2:$E$3,2,1)*MAX((AVERAGE(M204:M215)-250*10^6),0)</f>
        <v>11316627.6155976</v>
      </c>
      <c r="O216" s="31" t="n">
        <f aca="false">M216+N216</f>
        <v>2289357168.94013</v>
      </c>
      <c r="P216" s="31" t="n">
        <f aca="false">IF(A216=1,SA,MAX(0,SA-M215))</f>
        <v>0</v>
      </c>
      <c r="S216" s="2" t="n">
        <v>0</v>
      </c>
      <c r="T216" s="2" t="n">
        <v>0</v>
      </c>
      <c r="U216" s="2" t="n">
        <v>1</v>
      </c>
      <c r="V216" s="33" t="n">
        <v>1</v>
      </c>
    </row>
    <row r="217" customFormat="false" ht="15.75" hidden="false" customHeight="true" outlineLevel="0" collapsed="false">
      <c r="A217" s="2" t="n">
        <v>215</v>
      </c>
      <c r="B217" s="2" t="n">
        <v>18</v>
      </c>
      <c r="C217" s="2" t="n">
        <f aca="false">A217-(B217-1)*12</f>
        <v>11</v>
      </c>
      <c r="D217" s="2" t="n">
        <f aca="false">'thong tin khach hang'!$B$4+B217-1</f>
        <v>19</v>
      </c>
      <c r="E217" s="31" t="n">
        <f aca="false">IF(A217=1,0,O216)</f>
        <v>2289357168.94013</v>
      </c>
      <c r="F217" s="2" t="n">
        <f aca="true">TP*VLOOKUP('thong tin khach hang'!$E$10,$X$2:$Z$5,3,0)*OFFSET($S217,0,VLOOKUP('thong tin khach hang'!$E$10,$X$2:$Z$5,2,0))</f>
        <v>0</v>
      </c>
      <c r="G217" s="2" t="n">
        <f aca="true">EP*VLOOKUP('thong tin khach hang'!$E$10,$X$2:$Z$5,3,0)*OFFSET($S217,0,VLOOKUP('thong tin khach hang'!$E$10,$X$2:$Z$5,2,0))</f>
        <v>0</v>
      </c>
      <c r="H217" s="2" t="n">
        <f aca="false">F217*HLOOKUP(B217,Assumption!$A$10:$G$12,2,1)+G217*HLOOKUP(B217,Assumption!$A$10:$G$12,3,1)</f>
        <v>0</v>
      </c>
      <c r="I217" s="2" t="n">
        <f aca="false">F217+G217-H217</f>
        <v>0</v>
      </c>
      <c r="J217" s="32" t="n">
        <f aca="false">VLOOKUP(D217,Assumption!$O$3:$Q$103,IF('thong tin khach hang'!$B$3="Nam",2,3),0)/12*P217</f>
        <v>0</v>
      </c>
      <c r="K217" s="2" t="n">
        <v>20000</v>
      </c>
      <c r="L217" s="31" t="n">
        <f aca="false">ROUND($L$1*(E217+I217-J217-K217),0)</f>
        <v>9327043</v>
      </c>
      <c r="M217" s="31" t="n">
        <f aca="false">E217+I217-J217-K217+L217</f>
        <v>2298664211.94013</v>
      </c>
      <c r="N217" s="32" t="n">
        <f aca="false">HLOOKUP(ROUND(AVERAGE(M205:M216)/10^6,0),Assumption!$B$2:$E$3,2,1)*MAX((AVERAGE(M205:M216)-250*10^6),0)</f>
        <v>11460868.4075244</v>
      </c>
      <c r="O217" s="31" t="n">
        <f aca="false">M217+N217</f>
        <v>2310125080.34765</v>
      </c>
      <c r="P217" s="31" t="n">
        <f aca="false">IF(A217=1,SA,MAX(0,SA-M216))</f>
        <v>0</v>
      </c>
      <c r="S217" s="2" t="n">
        <v>0</v>
      </c>
      <c r="T217" s="2" t="n">
        <v>0</v>
      </c>
      <c r="U217" s="2" t="n">
        <v>0</v>
      </c>
      <c r="V217" s="33" t="n">
        <v>1</v>
      </c>
    </row>
    <row r="218" customFormat="false" ht="15.75" hidden="false" customHeight="true" outlineLevel="0" collapsed="false">
      <c r="A218" s="2" t="n">
        <v>216</v>
      </c>
      <c r="B218" s="2" t="n">
        <v>18</v>
      </c>
      <c r="C218" s="2" t="n">
        <f aca="false">A218-(B218-1)*12</f>
        <v>12</v>
      </c>
      <c r="D218" s="2" t="n">
        <f aca="false">'thong tin khach hang'!$B$4+B218-1</f>
        <v>19</v>
      </c>
      <c r="E218" s="31" t="n">
        <f aca="false">IF(A218=1,0,O217)</f>
        <v>2310125080.34765</v>
      </c>
      <c r="F218" s="2" t="n">
        <f aca="true">TP*VLOOKUP('thong tin khach hang'!$E$10,$X$2:$Z$5,3,0)*OFFSET($S218,0,VLOOKUP('thong tin khach hang'!$E$10,$X$2:$Z$5,2,0))</f>
        <v>0</v>
      </c>
      <c r="G218" s="2" t="n">
        <f aca="true">EP*VLOOKUP('thong tin khach hang'!$E$10,$X$2:$Z$5,3,0)*OFFSET($S218,0,VLOOKUP('thong tin khach hang'!$E$10,$X$2:$Z$5,2,0))</f>
        <v>0</v>
      </c>
      <c r="H218" s="2" t="n">
        <f aca="false">F218*HLOOKUP(B218,Assumption!$A$10:$G$12,2,1)+G218*HLOOKUP(B218,Assumption!$A$10:$G$12,3,1)</f>
        <v>0</v>
      </c>
      <c r="I218" s="2" t="n">
        <f aca="false">F218+G218-H218</f>
        <v>0</v>
      </c>
      <c r="J218" s="32" t="n">
        <f aca="false">VLOOKUP(D218,Assumption!$O$3:$Q$103,IF('thong tin khach hang'!$B$3="Nam",2,3),0)/12*P218</f>
        <v>0</v>
      </c>
      <c r="K218" s="2" t="n">
        <v>20000</v>
      </c>
      <c r="L218" s="31" t="n">
        <f aca="false">ROUND($L$1*(E218+I218-J218-K218),0)</f>
        <v>9411654</v>
      </c>
      <c r="M218" s="31" t="n">
        <f aca="false">E218+I218-J218-K218+L218</f>
        <v>2319516734.34765</v>
      </c>
      <c r="N218" s="32" t="n">
        <f aca="false">HLOOKUP(ROUND(AVERAGE(M206:M217)/10^6,0),Assumption!$B$2:$E$3,2,1)*MAX((AVERAGE(M206:M217)-250*10^6),0)</f>
        <v>11606513.2529983</v>
      </c>
      <c r="O218" s="31" t="n">
        <f aca="false">M218+N218</f>
        <v>2331123247.60065</v>
      </c>
      <c r="P218" s="31" t="n">
        <f aca="false">IF(A218=1,SA,MAX(0,SA-M217))</f>
        <v>0</v>
      </c>
      <c r="S218" s="2" t="n">
        <v>0</v>
      </c>
      <c r="T218" s="2" t="n">
        <v>0</v>
      </c>
      <c r="U218" s="2" t="n">
        <v>0</v>
      </c>
      <c r="V218" s="33" t="n">
        <v>1</v>
      </c>
    </row>
    <row r="219" customFormat="false" ht="15.75" hidden="false" customHeight="true" outlineLevel="0" collapsed="false">
      <c r="A219" s="2" t="n">
        <v>217</v>
      </c>
      <c r="B219" s="2" t="n">
        <v>19</v>
      </c>
      <c r="C219" s="2" t="n">
        <f aca="false">A219-(B219-1)*12</f>
        <v>1</v>
      </c>
      <c r="D219" s="2" t="n">
        <f aca="false">'thong tin khach hang'!$B$4+B219-1</f>
        <v>20</v>
      </c>
      <c r="E219" s="31" t="n">
        <f aca="false">IF(A219=1,0,O218)</f>
        <v>2331123247.60065</v>
      </c>
      <c r="F219" s="2" t="n">
        <f aca="true">TP*VLOOKUP('thong tin khach hang'!$E$10,$X$2:$Z$5,3,0)*OFFSET($S219,0,VLOOKUP('thong tin khach hang'!$E$10,$X$2:$Z$5,2,0))</f>
        <v>30000000</v>
      </c>
      <c r="G219" s="2" t="n">
        <f aca="true">EP*VLOOKUP('thong tin khach hang'!$E$10,$X$2:$Z$5,3,0)*OFFSET($S219,0,VLOOKUP('thong tin khach hang'!$E$10,$X$2:$Z$5,2,0))</f>
        <v>30000000</v>
      </c>
      <c r="H219" s="2" t="n">
        <f aca="false">F219*HLOOKUP(B219,Assumption!$A$10:$G$12,2,1)+G219*HLOOKUP(B219,Assumption!$A$10:$G$12,3,1)</f>
        <v>1500000</v>
      </c>
      <c r="I219" s="2" t="n">
        <f aca="false">F219+G219-H219</f>
        <v>58500000</v>
      </c>
      <c r="J219" s="32" t="n">
        <f aca="false">VLOOKUP(D219,Assumption!$O$3:$Q$103,IF('thong tin khach hang'!$B$3="Nam",2,3),0)/12*P219</f>
        <v>0</v>
      </c>
      <c r="K219" s="2" t="n">
        <v>20000</v>
      </c>
      <c r="L219" s="31" t="n">
        <f aca="false">ROUND($L$1*(E219+I219-J219-K219),0)</f>
        <v>9735539</v>
      </c>
      <c r="M219" s="31" t="n">
        <f aca="false">E219+I219-J219-K219+L219</f>
        <v>2399338786.60065</v>
      </c>
      <c r="N219" s="32" t="n">
        <f aca="false">HLOOKUP(ROUND(AVERAGE(M207:M218)/10^6,0),Assumption!$B$2:$E$3,2,1)*MAX((AVERAGE(M207:M218)-250*10^6),0)</f>
        <v>11753575.8191758</v>
      </c>
      <c r="O219" s="31" t="n">
        <f aca="false">M219+N219</f>
        <v>2411092362.41982</v>
      </c>
      <c r="P219" s="31" t="n">
        <f aca="false">IF(A219=1,SA,MAX(0,SA-M218))</f>
        <v>0</v>
      </c>
      <c r="S219" s="2" t="n">
        <v>1</v>
      </c>
      <c r="T219" s="2" t="n">
        <v>1</v>
      </c>
      <c r="U219" s="2" t="n">
        <v>1</v>
      </c>
      <c r="V219" s="33" t="n">
        <v>1</v>
      </c>
    </row>
    <row r="220" customFormat="false" ht="15.75" hidden="false" customHeight="true" outlineLevel="0" collapsed="false">
      <c r="A220" s="2" t="n">
        <v>218</v>
      </c>
      <c r="B220" s="2" t="n">
        <v>19</v>
      </c>
      <c r="C220" s="2" t="n">
        <f aca="false">A220-(B220-1)*12</f>
        <v>2</v>
      </c>
      <c r="D220" s="2" t="n">
        <f aca="false">'thong tin khach hang'!$B$4+B220-1</f>
        <v>20</v>
      </c>
      <c r="E220" s="31" t="n">
        <f aca="false">IF(A220=1,0,O219)</f>
        <v>2411092362.41982</v>
      </c>
      <c r="F220" s="2" t="n">
        <f aca="true">TP*VLOOKUP('thong tin khach hang'!$E$10,$X$2:$Z$5,3,0)*OFFSET($S220,0,VLOOKUP('thong tin khach hang'!$E$10,$X$2:$Z$5,2,0))</f>
        <v>0</v>
      </c>
      <c r="G220" s="2" t="n">
        <f aca="true">EP*VLOOKUP('thong tin khach hang'!$E$10,$X$2:$Z$5,3,0)*OFFSET($S220,0,VLOOKUP('thong tin khach hang'!$E$10,$X$2:$Z$5,2,0))</f>
        <v>0</v>
      </c>
      <c r="H220" s="2" t="n">
        <f aca="false">F220*HLOOKUP(B220,Assumption!$A$10:$G$12,2,1)+G220*HLOOKUP(B220,Assumption!$A$10:$G$12,3,1)</f>
        <v>0</v>
      </c>
      <c r="I220" s="2" t="n">
        <f aca="false">F220+G220-H220</f>
        <v>0</v>
      </c>
      <c r="J220" s="32" t="n">
        <f aca="false">VLOOKUP(D220,Assumption!$O$3:$Q$103,IF('thong tin khach hang'!$B$3="Nam",2,3),0)/12*P220</f>
        <v>0</v>
      </c>
      <c r="K220" s="2" t="n">
        <v>20000</v>
      </c>
      <c r="L220" s="31" t="n">
        <f aca="false">ROUND($L$1*(E220+I220-J220-K220),0)</f>
        <v>9823007</v>
      </c>
      <c r="M220" s="31" t="n">
        <f aca="false">E220+I220-J220-K220+L220</f>
        <v>2420895369.41982</v>
      </c>
      <c r="N220" s="32" t="n">
        <f aca="false">HLOOKUP(ROUND(AVERAGE(M208:M219)/10^6,0),Assumption!$B$2:$E$3,2,1)*MAX((AVERAGE(M208:M219)-250*10^6),0)</f>
        <v>11902069.9062554</v>
      </c>
      <c r="O220" s="31" t="n">
        <f aca="false">M220+N220</f>
        <v>2432797439.32608</v>
      </c>
      <c r="P220" s="31" t="n">
        <f aca="false">IF(A220=1,SA,MAX(0,SA-M219))</f>
        <v>0</v>
      </c>
      <c r="S220" s="2" t="n">
        <v>0</v>
      </c>
      <c r="T220" s="2" t="n">
        <v>0</v>
      </c>
      <c r="U220" s="2" t="n">
        <v>0</v>
      </c>
      <c r="V220" s="33" t="n">
        <v>1</v>
      </c>
    </row>
    <row r="221" customFormat="false" ht="15.75" hidden="false" customHeight="true" outlineLevel="0" collapsed="false">
      <c r="A221" s="2" t="n">
        <v>219</v>
      </c>
      <c r="B221" s="2" t="n">
        <v>19</v>
      </c>
      <c r="C221" s="2" t="n">
        <f aca="false">A221-(B221-1)*12</f>
        <v>3</v>
      </c>
      <c r="D221" s="2" t="n">
        <f aca="false">'thong tin khach hang'!$B$4+B221-1</f>
        <v>20</v>
      </c>
      <c r="E221" s="31" t="n">
        <f aca="false">IF(A221=1,0,O220)</f>
        <v>2432797439.32608</v>
      </c>
      <c r="F221" s="2" t="n">
        <f aca="true">TP*VLOOKUP('thong tin khach hang'!$E$10,$X$2:$Z$5,3,0)*OFFSET($S221,0,VLOOKUP('thong tin khach hang'!$E$10,$X$2:$Z$5,2,0))</f>
        <v>0</v>
      </c>
      <c r="G221" s="2" t="n">
        <f aca="true">EP*VLOOKUP('thong tin khach hang'!$E$10,$X$2:$Z$5,3,0)*OFFSET($S221,0,VLOOKUP('thong tin khach hang'!$E$10,$X$2:$Z$5,2,0))</f>
        <v>0</v>
      </c>
      <c r="H221" s="2" t="n">
        <f aca="false">F221*HLOOKUP(B221,Assumption!$A$10:$G$12,2,1)+G221*HLOOKUP(B221,Assumption!$A$10:$G$12,3,1)</f>
        <v>0</v>
      </c>
      <c r="I221" s="2" t="n">
        <f aca="false">F221+G221-H221</f>
        <v>0</v>
      </c>
      <c r="J221" s="32" t="n">
        <f aca="false">VLOOKUP(D221,Assumption!$O$3:$Q$103,IF('thong tin khach hang'!$B$3="Nam",2,3),0)/12*P221</f>
        <v>0</v>
      </c>
      <c r="K221" s="2" t="n">
        <v>20000</v>
      </c>
      <c r="L221" s="31" t="n">
        <f aca="false">ROUND($L$1*(E221+I221-J221-K221),0)</f>
        <v>9911436</v>
      </c>
      <c r="M221" s="31" t="n">
        <f aca="false">E221+I221-J221-K221+L221</f>
        <v>2442688875.32608</v>
      </c>
      <c r="N221" s="32" t="n">
        <f aca="false">HLOOKUP(ROUND(AVERAGE(M209:M220)/10^6,0),Assumption!$B$2:$E$3,2,1)*MAX((AVERAGE(M209:M220)-250*10^6),0)</f>
        <v>12052009.4487275</v>
      </c>
      <c r="O221" s="31" t="n">
        <f aca="false">M221+N221</f>
        <v>2454740884.77481</v>
      </c>
      <c r="P221" s="31" t="n">
        <f aca="false">IF(A221=1,SA,MAX(0,SA-M220))</f>
        <v>0</v>
      </c>
      <c r="S221" s="2" t="n">
        <v>0</v>
      </c>
      <c r="T221" s="2" t="n">
        <v>0</v>
      </c>
      <c r="U221" s="2" t="n">
        <v>0</v>
      </c>
      <c r="V221" s="33" t="n">
        <v>1</v>
      </c>
    </row>
    <row r="222" customFormat="false" ht="15.75" hidden="false" customHeight="true" outlineLevel="0" collapsed="false">
      <c r="A222" s="2" t="n">
        <v>220</v>
      </c>
      <c r="B222" s="2" t="n">
        <v>19</v>
      </c>
      <c r="C222" s="2" t="n">
        <f aca="false">A222-(B222-1)*12</f>
        <v>4</v>
      </c>
      <c r="D222" s="2" t="n">
        <f aca="false">'thong tin khach hang'!$B$4+B222-1</f>
        <v>20</v>
      </c>
      <c r="E222" s="31" t="n">
        <f aca="false">IF(A222=1,0,O221)</f>
        <v>2454740884.77481</v>
      </c>
      <c r="F222" s="2" t="n">
        <f aca="true">TP*VLOOKUP('thong tin khach hang'!$E$10,$X$2:$Z$5,3,0)*OFFSET($S222,0,VLOOKUP('thong tin khach hang'!$E$10,$X$2:$Z$5,2,0))</f>
        <v>0</v>
      </c>
      <c r="G222" s="2" t="n">
        <f aca="true">EP*VLOOKUP('thong tin khach hang'!$E$10,$X$2:$Z$5,3,0)*OFFSET($S222,0,VLOOKUP('thong tin khach hang'!$E$10,$X$2:$Z$5,2,0))</f>
        <v>0</v>
      </c>
      <c r="H222" s="2" t="n">
        <f aca="false">F222*HLOOKUP(B222,Assumption!$A$10:$G$12,2,1)+G222*HLOOKUP(B222,Assumption!$A$10:$G$12,3,1)</f>
        <v>0</v>
      </c>
      <c r="I222" s="2" t="n">
        <f aca="false">F222+G222-H222</f>
        <v>0</v>
      </c>
      <c r="J222" s="32" t="n">
        <f aca="false">VLOOKUP(D222,Assumption!$O$3:$Q$103,IF('thong tin khach hang'!$B$3="Nam",2,3),0)/12*P222</f>
        <v>0</v>
      </c>
      <c r="K222" s="2" t="n">
        <v>20000</v>
      </c>
      <c r="L222" s="31" t="n">
        <f aca="false">ROUND($L$1*(E222+I222-J222-K222),0)</f>
        <v>10000837</v>
      </c>
      <c r="M222" s="31" t="n">
        <f aca="false">E222+I222-J222-K222+L222</f>
        <v>2464721721.77481</v>
      </c>
      <c r="N222" s="32" t="n">
        <f aca="false">HLOOKUP(ROUND(AVERAGE(M210:M221)/10^6,0),Assumption!$B$2:$E$3,2,1)*MAX((AVERAGE(M210:M221)-250*10^6),0)</f>
        <v>12203408.5166318</v>
      </c>
      <c r="O222" s="31" t="n">
        <f aca="false">M222+N222</f>
        <v>2476925130.29144</v>
      </c>
      <c r="P222" s="31" t="n">
        <f aca="false">IF(A222=1,SA,MAX(0,SA-M221))</f>
        <v>0</v>
      </c>
      <c r="S222" s="2" t="n">
        <v>0</v>
      </c>
      <c r="T222" s="2" t="n">
        <v>0</v>
      </c>
      <c r="U222" s="2" t="n">
        <v>1</v>
      </c>
      <c r="V222" s="33" t="n">
        <v>1</v>
      </c>
    </row>
    <row r="223" customFormat="false" ht="15.75" hidden="false" customHeight="true" outlineLevel="0" collapsed="false">
      <c r="A223" s="2" t="n">
        <v>221</v>
      </c>
      <c r="B223" s="2" t="n">
        <v>19</v>
      </c>
      <c r="C223" s="2" t="n">
        <f aca="false">A223-(B223-1)*12</f>
        <v>5</v>
      </c>
      <c r="D223" s="2" t="n">
        <f aca="false">'thong tin khach hang'!$B$4+B223-1</f>
        <v>20</v>
      </c>
      <c r="E223" s="31" t="n">
        <f aca="false">IF(A223=1,0,O222)</f>
        <v>2476925130.29144</v>
      </c>
      <c r="F223" s="2" t="n">
        <f aca="true">TP*VLOOKUP('thong tin khach hang'!$E$10,$X$2:$Z$5,3,0)*OFFSET($S223,0,VLOOKUP('thong tin khach hang'!$E$10,$X$2:$Z$5,2,0))</f>
        <v>0</v>
      </c>
      <c r="G223" s="2" t="n">
        <f aca="true">EP*VLOOKUP('thong tin khach hang'!$E$10,$X$2:$Z$5,3,0)*OFFSET($S223,0,VLOOKUP('thong tin khach hang'!$E$10,$X$2:$Z$5,2,0))</f>
        <v>0</v>
      </c>
      <c r="H223" s="2" t="n">
        <f aca="false">F223*HLOOKUP(B223,Assumption!$A$10:$G$12,2,1)+G223*HLOOKUP(B223,Assumption!$A$10:$G$12,3,1)</f>
        <v>0</v>
      </c>
      <c r="I223" s="2" t="n">
        <f aca="false">F223+G223-H223</f>
        <v>0</v>
      </c>
      <c r="J223" s="32" t="n">
        <f aca="false">VLOOKUP(D223,Assumption!$O$3:$Q$103,IF('thong tin khach hang'!$B$3="Nam",2,3),0)/12*P223</f>
        <v>0</v>
      </c>
      <c r="K223" s="2" t="n">
        <v>20000</v>
      </c>
      <c r="L223" s="31" t="n">
        <f aca="false">ROUND($L$1*(E223+I223-J223-K223),0)</f>
        <v>10091218</v>
      </c>
      <c r="M223" s="31" t="n">
        <f aca="false">E223+I223-J223-K223+L223</f>
        <v>2486996348.29144</v>
      </c>
      <c r="N223" s="32" t="n">
        <f aca="false">HLOOKUP(ROUND(AVERAGE(M211:M222)/10^6,0),Assumption!$B$2:$E$3,2,1)*MAX((AVERAGE(M211:M222)-250*10^6),0)</f>
        <v>12356281.3173219</v>
      </c>
      <c r="O223" s="31" t="n">
        <f aca="false">M223+N223</f>
        <v>2499352629.60876</v>
      </c>
      <c r="P223" s="31" t="n">
        <f aca="false">IF(A223=1,SA,MAX(0,SA-M222))</f>
        <v>0</v>
      </c>
      <c r="S223" s="2" t="n">
        <v>0</v>
      </c>
      <c r="T223" s="2" t="n">
        <v>0</v>
      </c>
      <c r="U223" s="2" t="n">
        <v>0</v>
      </c>
      <c r="V223" s="33" t="n">
        <v>1</v>
      </c>
    </row>
    <row r="224" customFormat="false" ht="15.75" hidden="false" customHeight="true" outlineLevel="0" collapsed="false">
      <c r="A224" s="2" t="n">
        <v>222</v>
      </c>
      <c r="B224" s="2" t="n">
        <v>19</v>
      </c>
      <c r="C224" s="2" t="n">
        <f aca="false">A224-(B224-1)*12</f>
        <v>6</v>
      </c>
      <c r="D224" s="2" t="n">
        <f aca="false">'thong tin khach hang'!$B$4+B224-1</f>
        <v>20</v>
      </c>
      <c r="E224" s="31" t="n">
        <f aca="false">IF(A224=1,0,O223)</f>
        <v>2499352629.60876</v>
      </c>
      <c r="F224" s="2" t="n">
        <f aca="true">TP*VLOOKUP('thong tin khach hang'!$E$10,$X$2:$Z$5,3,0)*OFFSET($S224,0,VLOOKUP('thong tin khach hang'!$E$10,$X$2:$Z$5,2,0))</f>
        <v>0</v>
      </c>
      <c r="G224" s="2" t="n">
        <f aca="true">EP*VLOOKUP('thong tin khach hang'!$E$10,$X$2:$Z$5,3,0)*OFFSET($S224,0,VLOOKUP('thong tin khach hang'!$E$10,$X$2:$Z$5,2,0))</f>
        <v>0</v>
      </c>
      <c r="H224" s="2" t="n">
        <f aca="false">F224*HLOOKUP(B224,Assumption!$A$10:$G$12,2,1)+G224*HLOOKUP(B224,Assumption!$A$10:$G$12,3,1)</f>
        <v>0</v>
      </c>
      <c r="I224" s="2" t="n">
        <f aca="false">F224+G224-H224</f>
        <v>0</v>
      </c>
      <c r="J224" s="32" t="n">
        <f aca="false">VLOOKUP(D224,Assumption!$O$3:$Q$103,IF('thong tin khach hang'!$B$3="Nam",2,3),0)/12*P224</f>
        <v>0</v>
      </c>
      <c r="K224" s="2" t="n">
        <v>20000</v>
      </c>
      <c r="L224" s="31" t="n">
        <f aca="false">ROUND($L$1*(E224+I224-J224-K224),0)</f>
        <v>10182591</v>
      </c>
      <c r="M224" s="31" t="n">
        <f aca="false">E224+I224-J224-K224+L224</f>
        <v>2509515220.60876</v>
      </c>
      <c r="N224" s="32" t="n">
        <f aca="false">HLOOKUP(ROUND(AVERAGE(M212:M223)/10^6,0),Assumption!$B$2:$E$3,2,1)*MAX((AVERAGE(M212:M223)-250*10^6),0)</f>
        <v>12510642.1962368</v>
      </c>
      <c r="O224" s="31" t="n">
        <f aca="false">M224+N224</f>
        <v>2522025862.805</v>
      </c>
      <c r="P224" s="31" t="n">
        <f aca="false">IF(A224=1,SA,MAX(0,SA-M223))</f>
        <v>0</v>
      </c>
      <c r="S224" s="2" t="n">
        <v>0</v>
      </c>
      <c r="T224" s="2" t="n">
        <v>0</v>
      </c>
      <c r="U224" s="2" t="n">
        <v>0</v>
      </c>
      <c r="V224" s="33" t="n">
        <v>1</v>
      </c>
    </row>
    <row r="225" customFormat="false" ht="15.75" hidden="false" customHeight="true" outlineLevel="0" collapsed="false">
      <c r="A225" s="2" t="n">
        <v>223</v>
      </c>
      <c r="B225" s="2" t="n">
        <v>19</v>
      </c>
      <c r="C225" s="2" t="n">
        <f aca="false">A225-(B225-1)*12</f>
        <v>7</v>
      </c>
      <c r="D225" s="2" t="n">
        <f aca="false">'thong tin khach hang'!$B$4+B225-1</f>
        <v>20</v>
      </c>
      <c r="E225" s="31" t="n">
        <f aca="false">IF(A225=1,0,O224)</f>
        <v>2522025862.805</v>
      </c>
      <c r="F225" s="2" t="n">
        <f aca="true">TP*VLOOKUP('thong tin khach hang'!$E$10,$X$2:$Z$5,3,0)*OFFSET($S225,0,VLOOKUP('thong tin khach hang'!$E$10,$X$2:$Z$5,2,0))</f>
        <v>0</v>
      </c>
      <c r="G225" s="2" t="n">
        <f aca="true">EP*VLOOKUP('thong tin khach hang'!$E$10,$X$2:$Z$5,3,0)*OFFSET($S225,0,VLOOKUP('thong tin khach hang'!$E$10,$X$2:$Z$5,2,0))</f>
        <v>0</v>
      </c>
      <c r="H225" s="2" t="n">
        <f aca="false">F225*HLOOKUP(B225,Assumption!$A$10:$G$12,2,1)+G225*HLOOKUP(B225,Assumption!$A$10:$G$12,3,1)</f>
        <v>0</v>
      </c>
      <c r="I225" s="2" t="n">
        <f aca="false">F225+G225-H225</f>
        <v>0</v>
      </c>
      <c r="J225" s="32" t="n">
        <f aca="false">VLOOKUP(D225,Assumption!$O$3:$Q$103,IF('thong tin khach hang'!$B$3="Nam",2,3),0)/12*P225</f>
        <v>0</v>
      </c>
      <c r="K225" s="2" t="n">
        <v>20000</v>
      </c>
      <c r="L225" s="31" t="n">
        <f aca="false">ROUND($L$1*(E225+I225-J225-K225),0)</f>
        <v>10274964</v>
      </c>
      <c r="M225" s="31" t="n">
        <f aca="false">E225+I225-J225-K225+L225</f>
        <v>2532280826.805</v>
      </c>
      <c r="N225" s="32" t="n">
        <f aca="false">HLOOKUP(ROUND(AVERAGE(M213:M224)/10^6,0),Assumption!$B$2:$E$3,2,1)*MAX((AVERAGE(M213:M224)-250*10^6),0)</f>
        <v>12666505.6386811</v>
      </c>
      <c r="O225" s="31" t="n">
        <f aca="false">M225+N225</f>
        <v>2544947332.44368</v>
      </c>
      <c r="P225" s="31" t="n">
        <f aca="false">IF(A225=1,SA,MAX(0,SA-M224))</f>
        <v>0</v>
      </c>
      <c r="S225" s="2" t="n">
        <v>0</v>
      </c>
      <c r="T225" s="2" t="n">
        <v>1</v>
      </c>
      <c r="U225" s="2" t="n">
        <v>1</v>
      </c>
      <c r="V225" s="33" t="n">
        <v>1</v>
      </c>
    </row>
    <row r="226" customFormat="false" ht="15.75" hidden="false" customHeight="true" outlineLevel="0" collapsed="false">
      <c r="A226" s="2" t="n">
        <v>224</v>
      </c>
      <c r="B226" s="2" t="n">
        <v>19</v>
      </c>
      <c r="C226" s="2" t="n">
        <f aca="false">A226-(B226-1)*12</f>
        <v>8</v>
      </c>
      <c r="D226" s="2" t="n">
        <f aca="false">'thong tin khach hang'!$B$4+B226-1</f>
        <v>20</v>
      </c>
      <c r="E226" s="31" t="n">
        <f aca="false">IF(A226=1,0,O225)</f>
        <v>2544947332.44368</v>
      </c>
      <c r="F226" s="2" t="n">
        <f aca="true">TP*VLOOKUP('thong tin khach hang'!$E$10,$X$2:$Z$5,3,0)*OFFSET($S226,0,VLOOKUP('thong tin khach hang'!$E$10,$X$2:$Z$5,2,0))</f>
        <v>0</v>
      </c>
      <c r="G226" s="2" t="n">
        <f aca="true">EP*VLOOKUP('thong tin khach hang'!$E$10,$X$2:$Z$5,3,0)*OFFSET($S226,0,VLOOKUP('thong tin khach hang'!$E$10,$X$2:$Z$5,2,0))</f>
        <v>0</v>
      </c>
      <c r="H226" s="2" t="n">
        <f aca="false">F226*HLOOKUP(B226,Assumption!$A$10:$G$12,2,1)+G226*HLOOKUP(B226,Assumption!$A$10:$G$12,3,1)</f>
        <v>0</v>
      </c>
      <c r="I226" s="2" t="n">
        <f aca="false">F226+G226-H226</f>
        <v>0</v>
      </c>
      <c r="J226" s="32" t="n">
        <f aca="false">VLOOKUP(D226,Assumption!$O$3:$Q$103,IF('thong tin khach hang'!$B$3="Nam",2,3),0)/12*P226</f>
        <v>0</v>
      </c>
      <c r="K226" s="2" t="n">
        <v>20000</v>
      </c>
      <c r="L226" s="31" t="n">
        <f aca="false">ROUND($L$1*(E226+I226-J226-K226),0)</f>
        <v>10368349</v>
      </c>
      <c r="M226" s="31" t="n">
        <f aca="false">E226+I226-J226-K226+L226</f>
        <v>2555295681.44368</v>
      </c>
      <c r="N226" s="32" t="n">
        <f aca="false">HLOOKUP(ROUND(AVERAGE(M214:M225)/10^6,0),Assumption!$B$2:$E$3,2,1)*MAX((AVERAGE(M214:M225)-250*10^6),0)</f>
        <v>12823886.2706116</v>
      </c>
      <c r="O226" s="31" t="n">
        <f aca="false">M226+N226</f>
        <v>2568119567.71429</v>
      </c>
      <c r="P226" s="31" t="n">
        <f aca="false">IF(A226=1,SA,MAX(0,SA-M225))</f>
        <v>0</v>
      </c>
      <c r="S226" s="2" t="n">
        <v>0</v>
      </c>
      <c r="T226" s="2" t="n">
        <v>0</v>
      </c>
      <c r="U226" s="2" t="n">
        <v>0</v>
      </c>
      <c r="V226" s="33" t="n">
        <v>1</v>
      </c>
    </row>
    <row r="227" customFormat="false" ht="15.75" hidden="false" customHeight="true" outlineLevel="0" collapsed="false">
      <c r="A227" s="2" t="n">
        <v>225</v>
      </c>
      <c r="B227" s="2" t="n">
        <v>19</v>
      </c>
      <c r="C227" s="2" t="n">
        <f aca="false">A227-(B227-1)*12</f>
        <v>9</v>
      </c>
      <c r="D227" s="2" t="n">
        <f aca="false">'thong tin khach hang'!$B$4+B227-1</f>
        <v>20</v>
      </c>
      <c r="E227" s="31" t="n">
        <f aca="false">IF(A227=1,0,O226)</f>
        <v>2568119567.71429</v>
      </c>
      <c r="F227" s="2" t="n">
        <f aca="true">TP*VLOOKUP('thong tin khach hang'!$E$10,$X$2:$Z$5,3,0)*OFFSET($S227,0,VLOOKUP('thong tin khach hang'!$E$10,$X$2:$Z$5,2,0))</f>
        <v>0</v>
      </c>
      <c r="G227" s="2" t="n">
        <f aca="true">EP*VLOOKUP('thong tin khach hang'!$E$10,$X$2:$Z$5,3,0)*OFFSET($S227,0,VLOOKUP('thong tin khach hang'!$E$10,$X$2:$Z$5,2,0))</f>
        <v>0</v>
      </c>
      <c r="H227" s="2" t="n">
        <f aca="false">F227*HLOOKUP(B227,Assumption!$A$10:$G$12,2,1)+G227*HLOOKUP(B227,Assumption!$A$10:$G$12,3,1)</f>
        <v>0</v>
      </c>
      <c r="I227" s="2" t="n">
        <f aca="false">F227+G227-H227</f>
        <v>0</v>
      </c>
      <c r="J227" s="32" t="n">
        <f aca="false">VLOOKUP(D227,Assumption!$O$3:$Q$103,IF('thong tin khach hang'!$B$3="Nam",2,3),0)/12*P227</f>
        <v>0</v>
      </c>
      <c r="K227" s="2" t="n">
        <v>20000</v>
      </c>
      <c r="L227" s="31" t="n">
        <f aca="false">ROUND($L$1*(E227+I227-J227-K227),0)</f>
        <v>10462756</v>
      </c>
      <c r="M227" s="31" t="n">
        <f aca="false">E227+I227-J227-K227+L227</f>
        <v>2578562323.71429</v>
      </c>
      <c r="N227" s="32" t="n">
        <f aca="false">HLOOKUP(ROUND(AVERAGE(M215:M226)/10^6,0),Assumption!$B$2:$E$3,2,1)*MAX((AVERAGE(M215:M226)-250*10^6),0)</f>
        <v>12982798.8604326</v>
      </c>
      <c r="O227" s="31" t="n">
        <f aca="false">M227+N227</f>
        <v>2591545122.57472</v>
      </c>
      <c r="P227" s="31" t="n">
        <f aca="false">IF(A227=1,SA,MAX(0,SA-M226))</f>
        <v>0</v>
      </c>
      <c r="S227" s="2" t="n">
        <v>0</v>
      </c>
      <c r="T227" s="2" t="n">
        <v>0</v>
      </c>
      <c r="U227" s="2" t="n">
        <v>0</v>
      </c>
      <c r="V227" s="33" t="n">
        <v>1</v>
      </c>
    </row>
    <row r="228" customFormat="false" ht="15.75" hidden="false" customHeight="true" outlineLevel="0" collapsed="false">
      <c r="A228" s="2" t="n">
        <v>226</v>
      </c>
      <c r="B228" s="2" t="n">
        <v>19</v>
      </c>
      <c r="C228" s="2" t="n">
        <f aca="false">A228-(B228-1)*12</f>
        <v>10</v>
      </c>
      <c r="D228" s="2" t="n">
        <f aca="false">'thong tin khach hang'!$B$4+B228-1</f>
        <v>20</v>
      </c>
      <c r="E228" s="31" t="n">
        <f aca="false">IF(A228=1,0,O227)</f>
        <v>2591545122.57472</v>
      </c>
      <c r="F228" s="2" t="n">
        <f aca="true">TP*VLOOKUP('thong tin khach hang'!$E$10,$X$2:$Z$5,3,0)*OFFSET($S228,0,VLOOKUP('thong tin khach hang'!$E$10,$X$2:$Z$5,2,0))</f>
        <v>0</v>
      </c>
      <c r="G228" s="2" t="n">
        <f aca="true">EP*VLOOKUP('thong tin khach hang'!$E$10,$X$2:$Z$5,3,0)*OFFSET($S228,0,VLOOKUP('thong tin khach hang'!$E$10,$X$2:$Z$5,2,0))</f>
        <v>0</v>
      </c>
      <c r="H228" s="2" t="n">
        <f aca="false">F228*HLOOKUP(B228,Assumption!$A$10:$G$12,2,1)+G228*HLOOKUP(B228,Assumption!$A$10:$G$12,3,1)</f>
        <v>0</v>
      </c>
      <c r="I228" s="2" t="n">
        <f aca="false">F228+G228-H228</f>
        <v>0</v>
      </c>
      <c r="J228" s="32" t="n">
        <f aca="false">VLOOKUP(D228,Assumption!$O$3:$Q$103,IF('thong tin khach hang'!$B$3="Nam",2,3),0)/12*P228</f>
        <v>0</v>
      </c>
      <c r="K228" s="2" t="n">
        <v>20000</v>
      </c>
      <c r="L228" s="31" t="n">
        <f aca="false">ROUND($L$1*(E228+I228-J228-K228),0)</f>
        <v>10558194</v>
      </c>
      <c r="M228" s="31" t="n">
        <f aca="false">E228+I228-J228-K228+L228</f>
        <v>2602083316.57472</v>
      </c>
      <c r="N228" s="32" t="n">
        <f aca="false">HLOOKUP(ROUND(AVERAGE(M216:M227)/10^6,0),Assumption!$B$2:$E$3,2,1)*MAX((AVERAGE(M216:M227)-250*10^6),0)</f>
        <v>13143258.3207984</v>
      </c>
      <c r="O228" s="31" t="n">
        <f aca="false">M228+N228</f>
        <v>2615226574.89552</v>
      </c>
      <c r="P228" s="31" t="n">
        <f aca="false">IF(A228=1,SA,MAX(0,SA-M227))</f>
        <v>0</v>
      </c>
      <c r="S228" s="2" t="n">
        <v>0</v>
      </c>
      <c r="T228" s="2" t="n">
        <v>0</v>
      </c>
      <c r="U228" s="2" t="n">
        <v>1</v>
      </c>
      <c r="V228" s="33" t="n">
        <v>1</v>
      </c>
    </row>
    <row r="229" customFormat="false" ht="15.75" hidden="false" customHeight="true" outlineLevel="0" collapsed="false">
      <c r="A229" s="2" t="n">
        <v>227</v>
      </c>
      <c r="B229" s="2" t="n">
        <v>19</v>
      </c>
      <c r="C229" s="2" t="n">
        <f aca="false">A229-(B229-1)*12</f>
        <v>11</v>
      </c>
      <c r="D229" s="2" t="n">
        <f aca="false">'thong tin khach hang'!$B$4+B229-1</f>
        <v>20</v>
      </c>
      <c r="E229" s="31" t="n">
        <f aca="false">IF(A229=1,0,O228)</f>
        <v>2615226574.89552</v>
      </c>
      <c r="F229" s="2" t="n">
        <f aca="true">TP*VLOOKUP('thong tin khach hang'!$E$10,$X$2:$Z$5,3,0)*OFFSET($S229,0,VLOOKUP('thong tin khach hang'!$E$10,$X$2:$Z$5,2,0))</f>
        <v>0</v>
      </c>
      <c r="G229" s="2" t="n">
        <f aca="true">EP*VLOOKUP('thong tin khach hang'!$E$10,$X$2:$Z$5,3,0)*OFFSET($S229,0,VLOOKUP('thong tin khach hang'!$E$10,$X$2:$Z$5,2,0))</f>
        <v>0</v>
      </c>
      <c r="H229" s="2" t="n">
        <f aca="false">F229*HLOOKUP(B229,Assumption!$A$10:$G$12,2,1)+G229*HLOOKUP(B229,Assumption!$A$10:$G$12,3,1)</f>
        <v>0</v>
      </c>
      <c r="I229" s="2" t="n">
        <f aca="false">F229+G229-H229</f>
        <v>0</v>
      </c>
      <c r="J229" s="32" t="n">
        <f aca="false">VLOOKUP(D229,Assumption!$O$3:$Q$103,IF('thong tin khach hang'!$B$3="Nam",2,3),0)/12*P229</f>
        <v>0</v>
      </c>
      <c r="K229" s="2" t="n">
        <v>20000</v>
      </c>
      <c r="L229" s="31" t="n">
        <f aca="false">ROUND($L$1*(E229+I229-J229-K229),0)</f>
        <v>10654675</v>
      </c>
      <c r="M229" s="31" t="n">
        <f aca="false">E229+I229-J229-K229+L229</f>
        <v>2625861249.89552</v>
      </c>
      <c r="N229" s="32" t="n">
        <f aca="false">HLOOKUP(ROUND(AVERAGE(M217:M228)/10^6,0),Assumption!$B$2:$E$3,2,1)*MAX((AVERAGE(M217:M228)-250*10^6),0)</f>
        <v>13305279.7084235</v>
      </c>
      <c r="O229" s="31" t="n">
        <f aca="false">M229+N229</f>
        <v>2639166529.60394</v>
      </c>
      <c r="P229" s="31" t="n">
        <f aca="false">IF(A229=1,SA,MAX(0,SA-M228))</f>
        <v>0</v>
      </c>
      <c r="S229" s="2" t="n">
        <v>0</v>
      </c>
      <c r="T229" s="2" t="n">
        <v>0</v>
      </c>
      <c r="U229" s="2" t="n">
        <v>0</v>
      </c>
      <c r="V229" s="33" t="n">
        <v>1</v>
      </c>
    </row>
    <row r="230" customFormat="false" ht="15.75" hidden="false" customHeight="true" outlineLevel="0" collapsed="false">
      <c r="A230" s="2" t="n">
        <v>228</v>
      </c>
      <c r="B230" s="2" t="n">
        <v>19</v>
      </c>
      <c r="C230" s="2" t="n">
        <f aca="false">A230-(B230-1)*12</f>
        <v>12</v>
      </c>
      <c r="D230" s="2" t="n">
        <f aca="false">'thong tin khach hang'!$B$4+B230-1</f>
        <v>20</v>
      </c>
      <c r="E230" s="31" t="n">
        <f aca="false">IF(A230=1,0,O229)</f>
        <v>2639166529.60394</v>
      </c>
      <c r="F230" s="2" t="n">
        <f aca="true">TP*VLOOKUP('thong tin khach hang'!$E$10,$X$2:$Z$5,3,0)*OFFSET($S230,0,VLOOKUP('thong tin khach hang'!$E$10,$X$2:$Z$5,2,0))</f>
        <v>0</v>
      </c>
      <c r="G230" s="2" t="n">
        <f aca="true">EP*VLOOKUP('thong tin khach hang'!$E$10,$X$2:$Z$5,3,0)*OFFSET($S230,0,VLOOKUP('thong tin khach hang'!$E$10,$X$2:$Z$5,2,0))</f>
        <v>0</v>
      </c>
      <c r="H230" s="2" t="n">
        <f aca="false">F230*HLOOKUP(B230,Assumption!$A$10:$G$12,2,1)+G230*HLOOKUP(B230,Assumption!$A$10:$G$12,3,1)</f>
        <v>0</v>
      </c>
      <c r="I230" s="2" t="n">
        <f aca="false">F230+G230-H230</f>
        <v>0</v>
      </c>
      <c r="J230" s="32" t="n">
        <f aca="false">VLOOKUP(D230,Assumption!$O$3:$Q$103,IF('thong tin khach hang'!$B$3="Nam",2,3),0)/12*P230</f>
        <v>0</v>
      </c>
      <c r="K230" s="2" t="n">
        <v>20000</v>
      </c>
      <c r="L230" s="31" t="n">
        <f aca="false">ROUND($L$1*(E230+I230-J230-K230),0)</f>
        <v>10752210</v>
      </c>
      <c r="M230" s="31" t="n">
        <f aca="false">E230+I230-J230-K230+L230</f>
        <v>2649898739.60394</v>
      </c>
      <c r="N230" s="32" t="n">
        <f aca="false">HLOOKUP(ROUND(AVERAGE(M218:M229)/10^6,0),Assumption!$B$2:$E$3,2,1)*MAX((AVERAGE(M218:M229)-250*10^6),0)</f>
        <v>13468878.2274012</v>
      </c>
      <c r="O230" s="31" t="n">
        <f aca="false">M230+N230</f>
        <v>2663367617.83135</v>
      </c>
      <c r="P230" s="31" t="n">
        <f aca="false">IF(A230=1,SA,MAX(0,SA-M229))</f>
        <v>0</v>
      </c>
      <c r="S230" s="2" t="n">
        <v>0</v>
      </c>
      <c r="T230" s="2" t="n">
        <v>0</v>
      </c>
      <c r="U230" s="2" t="n">
        <v>0</v>
      </c>
      <c r="V230" s="33" t="n">
        <v>1</v>
      </c>
    </row>
    <row r="231" customFormat="false" ht="15.75" hidden="false" customHeight="true" outlineLevel="0" collapsed="false">
      <c r="A231" s="2" t="n">
        <v>229</v>
      </c>
      <c r="B231" s="2" t="n">
        <v>20</v>
      </c>
      <c r="C231" s="2" t="n">
        <f aca="false">A231-(B231-1)*12</f>
        <v>1</v>
      </c>
      <c r="D231" s="2" t="n">
        <f aca="false">'thong tin khach hang'!$B$4+B231-1</f>
        <v>21</v>
      </c>
      <c r="E231" s="31" t="n">
        <f aca="false">IF(A231=1,0,O230)</f>
        <v>2663367617.83135</v>
      </c>
      <c r="F231" s="2" t="n">
        <f aca="true">TP*VLOOKUP('thong tin khach hang'!$E$10,$X$2:$Z$5,3,0)*OFFSET($S231,0,VLOOKUP('thong tin khach hang'!$E$10,$X$2:$Z$5,2,0))</f>
        <v>30000000</v>
      </c>
      <c r="G231" s="2" t="n">
        <f aca="true">EP*VLOOKUP('thong tin khach hang'!$E$10,$X$2:$Z$5,3,0)*OFFSET($S231,0,VLOOKUP('thong tin khach hang'!$E$10,$X$2:$Z$5,2,0))</f>
        <v>30000000</v>
      </c>
      <c r="H231" s="2" t="n">
        <f aca="false">F231*HLOOKUP(B231,Assumption!$A$10:$G$12,2,1)+G231*HLOOKUP(B231,Assumption!$A$10:$G$12,3,1)</f>
        <v>1500000</v>
      </c>
      <c r="I231" s="2" t="n">
        <f aca="false">F231+G231-H231</f>
        <v>58500000</v>
      </c>
      <c r="J231" s="32" t="n">
        <f aca="false">VLOOKUP(D231,Assumption!$O$3:$Q$103,IF('thong tin khach hang'!$B$3="Nam",2,3),0)/12*P231</f>
        <v>0</v>
      </c>
      <c r="K231" s="2" t="n">
        <v>20000</v>
      </c>
      <c r="L231" s="31" t="n">
        <f aca="false">ROUND($L$1*(E231+I231-J231-K231),0)</f>
        <v>11089144</v>
      </c>
      <c r="M231" s="31" t="n">
        <f aca="false">E231+I231-J231-K231+L231</f>
        <v>2732936761.83135</v>
      </c>
      <c r="N231" s="32" t="n">
        <f aca="false">HLOOKUP(ROUND(AVERAGE(M219:M230)/10^6,0),Assumption!$B$2:$E$3,2,1)*MAX((AVERAGE(M219:M230)-250*10^6),0)</f>
        <v>13634069.2300294</v>
      </c>
      <c r="O231" s="31" t="n">
        <f aca="false">M231+N231</f>
        <v>2746570831.06138</v>
      </c>
      <c r="P231" s="31" t="n">
        <f aca="false">IF(A231=1,SA,MAX(0,SA-M230))</f>
        <v>0</v>
      </c>
      <c r="S231" s="2" t="n">
        <v>1</v>
      </c>
      <c r="T231" s="2" t="n">
        <v>1</v>
      </c>
      <c r="U231" s="2" t="n">
        <v>1</v>
      </c>
      <c r="V231" s="33" t="n">
        <v>1</v>
      </c>
    </row>
    <row r="232" customFormat="false" ht="15.75" hidden="false" customHeight="true" outlineLevel="0" collapsed="false">
      <c r="A232" s="2" t="n">
        <v>230</v>
      </c>
      <c r="B232" s="2" t="n">
        <v>20</v>
      </c>
      <c r="C232" s="2" t="n">
        <f aca="false">A232-(B232-1)*12</f>
        <v>2</v>
      </c>
      <c r="D232" s="2" t="n">
        <f aca="false">'thong tin khach hang'!$B$4+B232-1</f>
        <v>21</v>
      </c>
      <c r="E232" s="31" t="n">
        <f aca="false">IF(A232=1,0,O231)</f>
        <v>2746570831.06138</v>
      </c>
      <c r="F232" s="2" t="n">
        <f aca="true">TP*VLOOKUP('thong tin khach hang'!$E$10,$X$2:$Z$5,3,0)*OFFSET($S232,0,VLOOKUP('thong tin khach hang'!$E$10,$X$2:$Z$5,2,0))</f>
        <v>0</v>
      </c>
      <c r="G232" s="2" t="n">
        <f aca="true">EP*VLOOKUP('thong tin khach hang'!$E$10,$X$2:$Z$5,3,0)*OFFSET($S232,0,VLOOKUP('thong tin khach hang'!$E$10,$X$2:$Z$5,2,0))</f>
        <v>0</v>
      </c>
      <c r="H232" s="2" t="n">
        <f aca="false">F232*HLOOKUP(B232,Assumption!$A$10:$G$12,2,1)+G232*HLOOKUP(B232,Assumption!$A$10:$G$12,3,1)</f>
        <v>0</v>
      </c>
      <c r="I232" s="2" t="n">
        <f aca="false">F232+G232-H232</f>
        <v>0</v>
      </c>
      <c r="J232" s="32" t="n">
        <f aca="false">VLOOKUP(D232,Assumption!$O$3:$Q$103,IF('thong tin khach hang'!$B$3="Nam",2,3),0)/12*P232</f>
        <v>0</v>
      </c>
      <c r="K232" s="2" t="n">
        <v>20000</v>
      </c>
      <c r="L232" s="31" t="n">
        <f aca="false">ROUND($L$1*(E232+I232-J232-K232),0)</f>
        <v>11189788</v>
      </c>
      <c r="M232" s="31" t="n">
        <f aca="false">E232+I232-J232-K232+L232</f>
        <v>2757740619.06138</v>
      </c>
      <c r="N232" s="32" t="n">
        <f aca="false">HLOOKUP(ROUND(AVERAGE(M220:M231)/10^6,0),Assumption!$B$2:$E$3,2,1)*MAX((AVERAGE(M220:M231)-250*10^6),0)</f>
        <v>13800868.2176447</v>
      </c>
      <c r="O232" s="31" t="n">
        <f aca="false">M232+N232</f>
        <v>2771541487.27902</v>
      </c>
      <c r="P232" s="31" t="n">
        <f aca="false">IF(A232=1,SA,MAX(0,SA-M231))</f>
        <v>0</v>
      </c>
      <c r="S232" s="2" t="n">
        <v>0</v>
      </c>
      <c r="T232" s="2" t="n">
        <v>0</v>
      </c>
      <c r="U232" s="2" t="n">
        <v>0</v>
      </c>
      <c r="V232" s="33" t="n">
        <v>1</v>
      </c>
    </row>
    <row r="233" customFormat="false" ht="15.75" hidden="false" customHeight="true" outlineLevel="0" collapsed="false">
      <c r="A233" s="2" t="n">
        <v>231</v>
      </c>
      <c r="B233" s="2" t="n">
        <v>20</v>
      </c>
      <c r="C233" s="2" t="n">
        <f aca="false">A233-(B233-1)*12</f>
        <v>3</v>
      </c>
      <c r="D233" s="2" t="n">
        <f aca="false">'thong tin khach hang'!$B$4+B233-1</f>
        <v>21</v>
      </c>
      <c r="E233" s="31" t="n">
        <f aca="false">IF(A233=1,0,O232)</f>
        <v>2771541487.27902</v>
      </c>
      <c r="F233" s="2" t="n">
        <f aca="true">TP*VLOOKUP('thong tin khach hang'!$E$10,$X$2:$Z$5,3,0)*OFFSET($S233,0,VLOOKUP('thong tin khach hang'!$E$10,$X$2:$Z$5,2,0))</f>
        <v>0</v>
      </c>
      <c r="G233" s="2" t="n">
        <f aca="true">EP*VLOOKUP('thong tin khach hang'!$E$10,$X$2:$Z$5,3,0)*OFFSET($S233,0,VLOOKUP('thong tin khach hang'!$E$10,$X$2:$Z$5,2,0))</f>
        <v>0</v>
      </c>
      <c r="H233" s="2" t="n">
        <f aca="false">F233*HLOOKUP(B233,Assumption!$A$10:$G$12,2,1)+G233*HLOOKUP(B233,Assumption!$A$10:$G$12,3,1)</f>
        <v>0</v>
      </c>
      <c r="I233" s="2" t="n">
        <f aca="false">F233+G233-H233</f>
        <v>0</v>
      </c>
      <c r="J233" s="32" t="n">
        <f aca="false">VLOOKUP(D233,Assumption!$O$3:$Q$103,IF('thong tin khach hang'!$B$3="Nam",2,3),0)/12*P233</f>
        <v>0</v>
      </c>
      <c r="K233" s="2" t="n">
        <v>20000</v>
      </c>
      <c r="L233" s="31" t="n">
        <f aca="false">ROUND($L$1*(E233+I233-J233-K233),0)</f>
        <v>11291522</v>
      </c>
      <c r="M233" s="31" t="n">
        <f aca="false">E233+I233-J233-K233+L233</f>
        <v>2782813009.27902</v>
      </c>
      <c r="N233" s="32" t="n">
        <f aca="false">HLOOKUP(ROUND(AVERAGE(M221:M232)/10^6,0),Assumption!$B$2:$E$3,2,1)*MAX((AVERAGE(M221:M232)-250*10^6),0)</f>
        <v>13969290.8424655</v>
      </c>
      <c r="O233" s="31" t="n">
        <f aca="false">M233+N233</f>
        <v>2796782300.12149</v>
      </c>
      <c r="P233" s="31" t="n">
        <f aca="false">IF(A233=1,SA,MAX(0,SA-M232))</f>
        <v>0</v>
      </c>
      <c r="S233" s="2" t="n">
        <v>0</v>
      </c>
      <c r="T233" s="2" t="n">
        <v>0</v>
      </c>
      <c r="U233" s="2" t="n">
        <v>0</v>
      </c>
      <c r="V233" s="33" t="n">
        <v>1</v>
      </c>
    </row>
    <row r="234" customFormat="false" ht="15.75" hidden="false" customHeight="true" outlineLevel="0" collapsed="false">
      <c r="A234" s="2" t="n">
        <v>232</v>
      </c>
      <c r="B234" s="2" t="n">
        <v>20</v>
      </c>
      <c r="C234" s="2" t="n">
        <f aca="false">A234-(B234-1)*12</f>
        <v>4</v>
      </c>
      <c r="D234" s="2" t="n">
        <f aca="false">'thong tin khach hang'!$B$4+B234-1</f>
        <v>21</v>
      </c>
      <c r="E234" s="31" t="n">
        <f aca="false">IF(A234=1,0,O233)</f>
        <v>2796782300.12149</v>
      </c>
      <c r="F234" s="2" t="n">
        <f aca="true">TP*VLOOKUP('thong tin khach hang'!$E$10,$X$2:$Z$5,3,0)*OFFSET($S234,0,VLOOKUP('thong tin khach hang'!$E$10,$X$2:$Z$5,2,0))</f>
        <v>0</v>
      </c>
      <c r="G234" s="2" t="n">
        <f aca="true">EP*VLOOKUP('thong tin khach hang'!$E$10,$X$2:$Z$5,3,0)*OFFSET($S234,0,VLOOKUP('thong tin khach hang'!$E$10,$X$2:$Z$5,2,0))</f>
        <v>0</v>
      </c>
      <c r="H234" s="2" t="n">
        <f aca="false">F234*HLOOKUP(B234,Assumption!$A$10:$G$12,2,1)+G234*HLOOKUP(B234,Assumption!$A$10:$G$12,3,1)</f>
        <v>0</v>
      </c>
      <c r="I234" s="2" t="n">
        <f aca="false">F234+G234-H234</f>
        <v>0</v>
      </c>
      <c r="J234" s="32" t="n">
        <f aca="false">VLOOKUP(D234,Assumption!$O$3:$Q$103,IF('thong tin khach hang'!$B$3="Nam",2,3),0)/12*P234</f>
        <v>0</v>
      </c>
      <c r="K234" s="2" t="n">
        <v>20000</v>
      </c>
      <c r="L234" s="31" t="n">
        <f aca="false">ROUND($L$1*(E234+I234-J234-K234),0)</f>
        <v>11394356</v>
      </c>
      <c r="M234" s="31" t="n">
        <f aca="false">E234+I234-J234-K234+L234</f>
        <v>2808156656.12149</v>
      </c>
      <c r="N234" s="32" t="n">
        <f aca="false">HLOOKUP(ROUND(AVERAGE(M222:M233)/10^6,0),Assumption!$B$2:$E$3,2,1)*MAX((AVERAGE(M222:M233)-250*10^6),0)</f>
        <v>14139352.9094419</v>
      </c>
      <c r="O234" s="31" t="n">
        <f aca="false">M234+N234</f>
        <v>2822296009.03093</v>
      </c>
      <c r="P234" s="31" t="n">
        <f aca="false">IF(A234=1,SA,MAX(0,SA-M233))</f>
        <v>0</v>
      </c>
      <c r="S234" s="2" t="n">
        <v>0</v>
      </c>
      <c r="T234" s="2" t="n">
        <v>0</v>
      </c>
      <c r="U234" s="2" t="n">
        <v>1</v>
      </c>
      <c r="V234" s="33" t="n">
        <v>1</v>
      </c>
    </row>
    <row r="235" customFormat="false" ht="15.75" hidden="false" customHeight="true" outlineLevel="0" collapsed="false">
      <c r="A235" s="2" t="n">
        <v>233</v>
      </c>
      <c r="B235" s="2" t="n">
        <v>20</v>
      </c>
      <c r="C235" s="2" t="n">
        <f aca="false">A235-(B235-1)*12</f>
        <v>5</v>
      </c>
      <c r="D235" s="2" t="n">
        <f aca="false">'thong tin khach hang'!$B$4+B235-1</f>
        <v>21</v>
      </c>
      <c r="E235" s="31" t="n">
        <f aca="false">IF(A235=1,0,O234)</f>
        <v>2822296009.03093</v>
      </c>
      <c r="F235" s="2" t="n">
        <f aca="true">TP*VLOOKUP('thong tin khach hang'!$E$10,$X$2:$Z$5,3,0)*OFFSET($S235,0,VLOOKUP('thong tin khach hang'!$E$10,$X$2:$Z$5,2,0))</f>
        <v>0</v>
      </c>
      <c r="G235" s="2" t="n">
        <f aca="true">EP*VLOOKUP('thong tin khach hang'!$E$10,$X$2:$Z$5,3,0)*OFFSET($S235,0,VLOOKUP('thong tin khach hang'!$E$10,$X$2:$Z$5,2,0))</f>
        <v>0</v>
      </c>
      <c r="H235" s="2" t="n">
        <f aca="false">F235*HLOOKUP(B235,Assumption!$A$10:$G$12,2,1)+G235*HLOOKUP(B235,Assumption!$A$10:$G$12,3,1)</f>
        <v>0</v>
      </c>
      <c r="I235" s="2" t="n">
        <f aca="false">F235+G235-H235</f>
        <v>0</v>
      </c>
      <c r="J235" s="32" t="n">
        <f aca="false">VLOOKUP(D235,Assumption!$O$3:$Q$103,IF('thong tin khach hang'!$B$3="Nam",2,3),0)/12*P235</f>
        <v>0</v>
      </c>
      <c r="K235" s="2" t="n">
        <v>20000</v>
      </c>
      <c r="L235" s="31" t="n">
        <f aca="false">ROUND($L$1*(E235+I235-J235-K235),0)</f>
        <v>11498302</v>
      </c>
      <c r="M235" s="31" t="n">
        <f aca="false">E235+I235-J235-K235+L235</f>
        <v>2833774311.03093</v>
      </c>
      <c r="N235" s="32" t="n">
        <f aca="false">HLOOKUP(ROUND(AVERAGE(M223:M234)/10^6,0),Assumption!$B$2:$E$3,2,1)*MAX((AVERAGE(M223:M234)-250*10^6),0)</f>
        <v>14311070.3766153</v>
      </c>
      <c r="O235" s="31" t="n">
        <f aca="false">M235+N235</f>
        <v>2848085381.40754</v>
      </c>
      <c r="P235" s="31" t="n">
        <f aca="false">IF(A235=1,SA,MAX(0,SA-M234))</f>
        <v>0</v>
      </c>
      <c r="S235" s="2" t="n">
        <v>0</v>
      </c>
      <c r="T235" s="2" t="n">
        <v>0</v>
      </c>
      <c r="U235" s="2" t="n">
        <v>0</v>
      </c>
      <c r="V235" s="33" t="n">
        <v>1</v>
      </c>
    </row>
    <row r="236" customFormat="false" ht="15.75" hidden="false" customHeight="true" outlineLevel="0" collapsed="false">
      <c r="A236" s="2" t="n">
        <v>234</v>
      </c>
      <c r="B236" s="2" t="n">
        <v>20</v>
      </c>
      <c r="C236" s="2" t="n">
        <f aca="false">A236-(B236-1)*12</f>
        <v>6</v>
      </c>
      <c r="D236" s="2" t="n">
        <f aca="false">'thong tin khach hang'!$B$4+B236-1</f>
        <v>21</v>
      </c>
      <c r="E236" s="31" t="n">
        <f aca="false">IF(A236=1,0,O235)</f>
        <v>2848085381.40754</v>
      </c>
      <c r="F236" s="2" t="n">
        <f aca="true">TP*VLOOKUP('thong tin khach hang'!$E$10,$X$2:$Z$5,3,0)*OFFSET($S236,0,VLOOKUP('thong tin khach hang'!$E$10,$X$2:$Z$5,2,0))</f>
        <v>0</v>
      </c>
      <c r="G236" s="2" t="n">
        <f aca="true">EP*VLOOKUP('thong tin khach hang'!$E$10,$X$2:$Z$5,3,0)*OFFSET($S236,0,VLOOKUP('thong tin khach hang'!$E$10,$X$2:$Z$5,2,0))</f>
        <v>0</v>
      </c>
      <c r="H236" s="2" t="n">
        <f aca="false">F236*HLOOKUP(B236,Assumption!$A$10:$G$12,2,1)+G236*HLOOKUP(B236,Assumption!$A$10:$G$12,3,1)</f>
        <v>0</v>
      </c>
      <c r="I236" s="2" t="n">
        <f aca="false">F236+G236-H236</f>
        <v>0</v>
      </c>
      <c r="J236" s="32" t="n">
        <f aca="false">VLOOKUP(D236,Assumption!$O$3:$Q$103,IF('thong tin khach hang'!$B$3="Nam",2,3),0)/12*P236</f>
        <v>0</v>
      </c>
      <c r="K236" s="2" t="n">
        <v>20000</v>
      </c>
      <c r="L236" s="31" t="n">
        <f aca="false">ROUND($L$1*(E236+I236-J236-K236),0)</f>
        <v>11603371</v>
      </c>
      <c r="M236" s="31" t="n">
        <f aca="false">E236+I236-J236-K236+L236</f>
        <v>2859668752.40754</v>
      </c>
      <c r="N236" s="32" t="n">
        <f aca="false">HLOOKUP(ROUND(AVERAGE(M224:M235)/10^6,0),Assumption!$B$2:$E$3,2,1)*MAX((AVERAGE(M224:M235)-250*10^6),0)</f>
        <v>14484459.357985</v>
      </c>
      <c r="O236" s="31" t="n">
        <f aca="false">M236+N236</f>
        <v>2874153211.76553</v>
      </c>
      <c r="P236" s="31" t="n">
        <f aca="false">IF(A236=1,SA,MAX(0,SA-M235))</f>
        <v>0</v>
      </c>
      <c r="S236" s="2" t="n">
        <v>0</v>
      </c>
      <c r="T236" s="2" t="n">
        <v>0</v>
      </c>
      <c r="U236" s="2" t="n">
        <v>0</v>
      </c>
      <c r="V236" s="33" t="n">
        <v>1</v>
      </c>
    </row>
    <row r="237" customFormat="false" ht="15.75" hidden="false" customHeight="true" outlineLevel="0" collapsed="false">
      <c r="A237" s="2" t="n">
        <v>235</v>
      </c>
      <c r="B237" s="2" t="n">
        <v>20</v>
      </c>
      <c r="C237" s="2" t="n">
        <f aca="false">A237-(B237-1)*12</f>
        <v>7</v>
      </c>
      <c r="D237" s="2" t="n">
        <f aca="false">'thong tin khach hang'!$B$4+B237-1</f>
        <v>21</v>
      </c>
      <c r="E237" s="31" t="n">
        <f aca="false">IF(A237=1,0,O236)</f>
        <v>2874153211.76553</v>
      </c>
      <c r="F237" s="2" t="n">
        <f aca="true">TP*VLOOKUP('thong tin khach hang'!$E$10,$X$2:$Z$5,3,0)*OFFSET($S237,0,VLOOKUP('thong tin khach hang'!$E$10,$X$2:$Z$5,2,0))</f>
        <v>0</v>
      </c>
      <c r="G237" s="2" t="n">
        <f aca="true">EP*VLOOKUP('thong tin khach hang'!$E$10,$X$2:$Z$5,3,0)*OFFSET($S237,0,VLOOKUP('thong tin khach hang'!$E$10,$X$2:$Z$5,2,0))</f>
        <v>0</v>
      </c>
      <c r="H237" s="2" t="n">
        <f aca="false">F237*HLOOKUP(B237,Assumption!$A$10:$G$12,2,1)+G237*HLOOKUP(B237,Assumption!$A$10:$G$12,3,1)</f>
        <v>0</v>
      </c>
      <c r="I237" s="2" t="n">
        <f aca="false">F237+G237-H237</f>
        <v>0</v>
      </c>
      <c r="J237" s="32" t="n">
        <f aca="false">VLOOKUP(D237,Assumption!$O$3:$Q$103,IF('thong tin khach hang'!$B$3="Nam",2,3),0)/12*P237</f>
        <v>0</v>
      </c>
      <c r="K237" s="2" t="n">
        <v>20000</v>
      </c>
      <c r="L237" s="31" t="n">
        <f aca="false">ROUND($L$1*(E237+I237-J237-K237),0)</f>
        <v>11709574</v>
      </c>
      <c r="M237" s="31" t="n">
        <f aca="false">E237+I237-J237-K237+L237</f>
        <v>2885842785.76553</v>
      </c>
      <c r="N237" s="32" t="n">
        <f aca="false">HLOOKUP(ROUND(AVERAGE(M225:M236)/10^6,0),Assumption!$B$2:$E$3,2,1)*MAX((AVERAGE(M225:M236)-250*10^6),0)</f>
        <v>14659536.1238844</v>
      </c>
      <c r="O237" s="31" t="n">
        <f aca="false">M237+N237</f>
        <v>2900502321.88941</v>
      </c>
      <c r="P237" s="31" t="n">
        <f aca="false">IF(A237=1,SA,MAX(0,SA-M236))</f>
        <v>0</v>
      </c>
      <c r="S237" s="2" t="n">
        <v>0</v>
      </c>
      <c r="T237" s="2" t="n">
        <v>1</v>
      </c>
      <c r="U237" s="2" t="n">
        <v>1</v>
      </c>
      <c r="V237" s="33" t="n">
        <v>1</v>
      </c>
    </row>
    <row r="238" customFormat="false" ht="15.75" hidden="false" customHeight="true" outlineLevel="0" collapsed="false">
      <c r="A238" s="2" t="n">
        <v>236</v>
      </c>
      <c r="B238" s="2" t="n">
        <v>20</v>
      </c>
      <c r="C238" s="2" t="n">
        <f aca="false">A238-(B238-1)*12</f>
        <v>8</v>
      </c>
      <c r="D238" s="2" t="n">
        <f aca="false">'thong tin khach hang'!$B$4+B238-1</f>
        <v>21</v>
      </c>
      <c r="E238" s="31" t="n">
        <f aca="false">IF(A238=1,0,O237)</f>
        <v>2900502321.88941</v>
      </c>
      <c r="F238" s="2" t="n">
        <f aca="true">TP*VLOOKUP('thong tin khach hang'!$E$10,$X$2:$Z$5,3,0)*OFFSET($S238,0,VLOOKUP('thong tin khach hang'!$E$10,$X$2:$Z$5,2,0))</f>
        <v>0</v>
      </c>
      <c r="G238" s="2" t="n">
        <f aca="true">EP*VLOOKUP('thong tin khach hang'!$E$10,$X$2:$Z$5,3,0)*OFFSET($S238,0,VLOOKUP('thong tin khach hang'!$E$10,$X$2:$Z$5,2,0))</f>
        <v>0</v>
      </c>
      <c r="H238" s="2" t="n">
        <f aca="false">F238*HLOOKUP(B238,Assumption!$A$10:$G$12,2,1)+G238*HLOOKUP(B238,Assumption!$A$10:$G$12,3,1)</f>
        <v>0</v>
      </c>
      <c r="I238" s="2" t="n">
        <f aca="false">F238+G238-H238</f>
        <v>0</v>
      </c>
      <c r="J238" s="32" t="n">
        <f aca="false">VLOOKUP(D238,Assumption!$O$3:$Q$103,IF('thong tin khach hang'!$B$3="Nam",2,3),0)/12*P238</f>
        <v>0</v>
      </c>
      <c r="K238" s="2" t="n">
        <v>20000</v>
      </c>
      <c r="L238" s="31" t="n">
        <f aca="false">ROUND($L$1*(E238+I238-J238-K238),0)</f>
        <v>11816924</v>
      </c>
      <c r="M238" s="31" t="n">
        <f aca="false">E238+I238-J238-K238+L238</f>
        <v>2912299245.88941</v>
      </c>
      <c r="N238" s="32" t="n">
        <f aca="false">HLOOKUP(ROUND(AVERAGE(M226:M237)/10^6,0),Assumption!$B$2:$E$3,2,1)*MAX((AVERAGE(M226:M237)-250*10^6),0)</f>
        <v>14836317.1033647</v>
      </c>
      <c r="O238" s="31" t="n">
        <f aca="false">M238+N238</f>
        <v>2927135562.99278</v>
      </c>
      <c r="P238" s="31" t="n">
        <f aca="false">IF(A238=1,SA,MAX(0,SA-M237))</f>
        <v>0</v>
      </c>
      <c r="S238" s="2" t="n">
        <v>0</v>
      </c>
      <c r="T238" s="2" t="n">
        <v>0</v>
      </c>
      <c r="U238" s="2" t="n">
        <v>0</v>
      </c>
      <c r="V238" s="33" t="n">
        <v>1</v>
      </c>
    </row>
    <row r="239" customFormat="false" ht="15.75" hidden="false" customHeight="true" outlineLevel="0" collapsed="false">
      <c r="A239" s="2" t="n">
        <v>237</v>
      </c>
      <c r="B239" s="2" t="n">
        <v>20</v>
      </c>
      <c r="C239" s="2" t="n">
        <f aca="false">A239-(B239-1)*12</f>
        <v>9</v>
      </c>
      <c r="D239" s="2" t="n">
        <f aca="false">'thong tin khach hang'!$B$4+B239-1</f>
        <v>21</v>
      </c>
      <c r="E239" s="31" t="n">
        <f aca="false">IF(A239=1,0,O238)</f>
        <v>2927135562.99278</v>
      </c>
      <c r="F239" s="2" t="n">
        <f aca="true">TP*VLOOKUP('thong tin khach hang'!$E$10,$X$2:$Z$5,3,0)*OFFSET($S239,0,VLOOKUP('thong tin khach hang'!$E$10,$X$2:$Z$5,2,0))</f>
        <v>0</v>
      </c>
      <c r="G239" s="2" t="n">
        <f aca="true">EP*VLOOKUP('thong tin khach hang'!$E$10,$X$2:$Z$5,3,0)*OFFSET($S239,0,VLOOKUP('thong tin khach hang'!$E$10,$X$2:$Z$5,2,0))</f>
        <v>0</v>
      </c>
      <c r="H239" s="2" t="n">
        <f aca="false">F239*HLOOKUP(B239,Assumption!$A$10:$G$12,2,1)+G239*HLOOKUP(B239,Assumption!$A$10:$G$12,3,1)</f>
        <v>0</v>
      </c>
      <c r="I239" s="2" t="n">
        <f aca="false">F239+G239-H239</f>
        <v>0</v>
      </c>
      <c r="J239" s="32" t="n">
        <f aca="false">VLOOKUP(D239,Assumption!$O$3:$Q$103,IF('thong tin khach hang'!$B$3="Nam",2,3),0)/12*P239</f>
        <v>0</v>
      </c>
      <c r="K239" s="2" t="n">
        <v>20000</v>
      </c>
      <c r="L239" s="31" t="n">
        <f aca="false">ROUND($L$1*(E239+I239-J239-K239),0)</f>
        <v>11925431</v>
      </c>
      <c r="M239" s="31" t="n">
        <f aca="false">E239+I239-J239-K239+L239</f>
        <v>2939040993.99278</v>
      </c>
      <c r="N239" s="32" t="n">
        <f aca="false">HLOOKUP(ROUND(AVERAGE(M227:M238)/10^6,0),Assumption!$B$2:$E$3,2,1)*MAX((AVERAGE(M227:M238)-250*10^6),0)</f>
        <v>15014818.8855876</v>
      </c>
      <c r="O239" s="31" t="n">
        <f aca="false">M239+N239</f>
        <v>2954055812.87836</v>
      </c>
      <c r="P239" s="31" t="n">
        <f aca="false">IF(A239=1,SA,MAX(0,SA-M238))</f>
        <v>0</v>
      </c>
      <c r="S239" s="2" t="n">
        <v>0</v>
      </c>
      <c r="T239" s="2" t="n">
        <v>0</v>
      </c>
      <c r="U239" s="2" t="n">
        <v>0</v>
      </c>
      <c r="V239" s="33" t="n">
        <v>1</v>
      </c>
    </row>
    <row r="240" customFormat="false" ht="15.75" hidden="false" customHeight="true" outlineLevel="0" collapsed="false">
      <c r="A240" s="2" t="n">
        <v>238</v>
      </c>
      <c r="B240" s="2" t="n">
        <v>20</v>
      </c>
      <c r="C240" s="2" t="n">
        <f aca="false">A240-(B240-1)*12</f>
        <v>10</v>
      </c>
      <c r="D240" s="2" t="n">
        <f aca="false">'thong tin khach hang'!$B$4+B240-1</f>
        <v>21</v>
      </c>
      <c r="E240" s="31" t="n">
        <f aca="false">IF(A240=1,0,O239)</f>
        <v>2954055812.87836</v>
      </c>
      <c r="F240" s="2" t="n">
        <f aca="true">TP*VLOOKUP('thong tin khach hang'!$E$10,$X$2:$Z$5,3,0)*OFFSET($S240,0,VLOOKUP('thong tin khach hang'!$E$10,$X$2:$Z$5,2,0))</f>
        <v>0</v>
      </c>
      <c r="G240" s="2" t="n">
        <f aca="true">EP*VLOOKUP('thong tin khach hang'!$E$10,$X$2:$Z$5,3,0)*OFFSET($S240,0,VLOOKUP('thong tin khach hang'!$E$10,$X$2:$Z$5,2,0))</f>
        <v>0</v>
      </c>
      <c r="H240" s="2" t="n">
        <f aca="false">F240*HLOOKUP(B240,Assumption!$A$10:$G$12,2,1)+G240*HLOOKUP(B240,Assumption!$A$10:$G$12,3,1)</f>
        <v>0</v>
      </c>
      <c r="I240" s="2" t="n">
        <f aca="false">F240+G240-H240</f>
        <v>0</v>
      </c>
      <c r="J240" s="32" t="n">
        <f aca="false">VLOOKUP(D240,Assumption!$O$3:$Q$103,IF('thong tin khach hang'!$B$3="Nam",2,3),0)/12*P240</f>
        <v>0</v>
      </c>
      <c r="K240" s="2" t="n">
        <v>20000</v>
      </c>
      <c r="L240" s="31" t="n">
        <f aca="false">ROUND($L$1*(E240+I240-J240-K240),0)</f>
        <v>12035108</v>
      </c>
      <c r="M240" s="31" t="n">
        <f aca="false">E240+I240-J240-K240+L240</f>
        <v>2966070920.87836</v>
      </c>
      <c r="N240" s="32" t="n">
        <f aca="false">HLOOKUP(ROUND(AVERAGE(M228:M239)/10^6,0),Assumption!$B$2:$E$3,2,1)*MAX((AVERAGE(M228:M239)-250*10^6),0)</f>
        <v>15195058.2207268</v>
      </c>
      <c r="O240" s="31" t="n">
        <f aca="false">M240+N240</f>
        <v>2981265979.09909</v>
      </c>
      <c r="P240" s="31" t="n">
        <f aca="false">IF(A240=1,SA,MAX(0,SA-M239))</f>
        <v>0</v>
      </c>
      <c r="S240" s="2" t="n">
        <v>0</v>
      </c>
      <c r="T240" s="2" t="n">
        <v>0</v>
      </c>
      <c r="U240" s="2" t="n">
        <v>1</v>
      </c>
      <c r="V240" s="33" t="n">
        <v>1</v>
      </c>
    </row>
    <row r="241" customFormat="false" ht="15.75" hidden="false" customHeight="true" outlineLevel="0" collapsed="false">
      <c r="A241" s="2" t="n">
        <v>239</v>
      </c>
      <c r="B241" s="2" t="n">
        <v>20</v>
      </c>
      <c r="C241" s="2" t="n">
        <f aca="false">A241-(B241-1)*12</f>
        <v>11</v>
      </c>
      <c r="D241" s="2" t="n">
        <f aca="false">'thong tin khach hang'!$B$4+B241-1</f>
        <v>21</v>
      </c>
      <c r="E241" s="31" t="n">
        <f aca="false">IF(A241=1,0,O240)</f>
        <v>2981265979.09909</v>
      </c>
      <c r="F241" s="2" t="n">
        <f aca="true">TP*VLOOKUP('thong tin khach hang'!$E$10,$X$2:$Z$5,3,0)*OFFSET($S241,0,VLOOKUP('thong tin khach hang'!$E$10,$X$2:$Z$5,2,0))</f>
        <v>0</v>
      </c>
      <c r="G241" s="2" t="n">
        <f aca="true">EP*VLOOKUP('thong tin khach hang'!$E$10,$X$2:$Z$5,3,0)*OFFSET($S241,0,VLOOKUP('thong tin khach hang'!$E$10,$X$2:$Z$5,2,0))</f>
        <v>0</v>
      </c>
      <c r="H241" s="2" t="n">
        <f aca="false">F241*HLOOKUP(B241,Assumption!$A$10:$G$12,2,1)+G241*HLOOKUP(B241,Assumption!$A$10:$G$12,3,1)</f>
        <v>0</v>
      </c>
      <c r="I241" s="2" t="n">
        <f aca="false">F241+G241-H241</f>
        <v>0</v>
      </c>
      <c r="J241" s="32" t="n">
        <f aca="false">VLOOKUP(D241,Assumption!$O$3:$Q$103,IF('thong tin khach hang'!$B$3="Nam",2,3),0)/12*P241</f>
        <v>0</v>
      </c>
      <c r="K241" s="2" t="n">
        <v>20000</v>
      </c>
      <c r="L241" s="31" t="n">
        <f aca="false">ROUND($L$1*(E241+I241-J241-K241),0)</f>
        <v>12145965</v>
      </c>
      <c r="M241" s="31" t="n">
        <f aca="false">E241+I241-J241-K241+L241</f>
        <v>2993391944.09909</v>
      </c>
      <c r="N241" s="32" t="n">
        <f aca="false">HLOOKUP(ROUND(AVERAGE(M229:M240)/10^6,0),Assumption!$B$2:$E$3,2,1)*MAX((AVERAGE(M229:M240)-250*10^6),0)</f>
        <v>15377052.0228786</v>
      </c>
      <c r="O241" s="31" t="n">
        <f aca="false">M241+N241</f>
        <v>3008768996.12197</v>
      </c>
      <c r="P241" s="31" t="n">
        <f aca="false">IF(A241=1,SA,MAX(0,SA-M240))</f>
        <v>0</v>
      </c>
      <c r="S241" s="2" t="n">
        <v>0</v>
      </c>
      <c r="T241" s="2" t="n">
        <v>0</v>
      </c>
      <c r="U241" s="2" t="n">
        <v>0</v>
      </c>
      <c r="V241" s="33" t="n">
        <v>1</v>
      </c>
    </row>
    <row r="242" customFormat="false" ht="15.75" hidden="false" customHeight="true" outlineLevel="0" collapsed="false">
      <c r="A242" s="2" t="n">
        <v>240</v>
      </c>
      <c r="B242" s="2" t="n">
        <v>20</v>
      </c>
      <c r="C242" s="2" t="n">
        <f aca="false">A242-(B242-1)*12</f>
        <v>12</v>
      </c>
      <c r="D242" s="2" t="n">
        <f aca="false">'thong tin khach hang'!$B$4+B242-1</f>
        <v>21</v>
      </c>
      <c r="E242" s="31" t="n">
        <f aca="false">IF(A242=1,0,O241)</f>
        <v>3008768996.12197</v>
      </c>
      <c r="F242" s="2" t="n">
        <f aca="true">TP*VLOOKUP('thong tin khach hang'!$E$10,$X$2:$Z$5,3,0)*OFFSET($S242,0,VLOOKUP('thong tin khach hang'!$E$10,$X$2:$Z$5,2,0))</f>
        <v>0</v>
      </c>
      <c r="G242" s="2" t="n">
        <f aca="true">EP*VLOOKUP('thong tin khach hang'!$E$10,$X$2:$Z$5,3,0)*OFFSET($S242,0,VLOOKUP('thong tin khach hang'!$E$10,$X$2:$Z$5,2,0))</f>
        <v>0</v>
      </c>
      <c r="H242" s="2" t="n">
        <f aca="false">F242*HLOOKUP(B242,Assumption!$A$10:$G$12,2,1)+G242*HLOOKUP(B242,Assumption!$A$10:$G$12,3,1)</f>
        <v>0</v>
      </c>
      <c r="I242" s="2" t="n">
        <f aca="false">F242+G242-H242</f>
        <v>0</v>
      </c>
      <c r="J242" s="32" t="n">
        <f aca="false">VLOOKUP(D242,Assumption!$O$3:$Q$103,IF('thong tin khach hang'!$B$3="Nam",2,3),0)/12*P242</f>
        <v>0</v>
      </c>
      <c r="K242" s="2" t="n">
        <v>20000</v>
      </c>
      <c r="L242" s="31" t="n">
        <f aca="false">ROUND($L$1*(E242+I242-J242-K242),0)</f>
        <v>12258016</v>
      </c>
      <c r="M242" s="31" t="n">
        <f aca="false">E242+I242-J242-K242+L242</f>
        <v>3021007012.12197</v>
      </c>
      <c r="N242" s="32" t="n">
        <f aca="false">HLOOKUP(ROUND(AVERAGE(M230:M241)/10^6,0),Assumption!$B$2:$E$3,2,1)*MAX((AVERAGE(M230:M241)-250*10^6),0)</f>
        <v>15560817.3699804</v>
      </c>
      <c r="O242" s="31" t="n">
        <f aca="false">M242+N242</f>
        <v>3036567829.49195</v>
      </c>
      <c r="P242" s="31" t="n">
        <f aca="false">IF(A242=1,SA,MAX(0,SA-M241))</f>
        <v>0</v>
      </c>
      <c r="S242" s="2" t="n">
        <v>0</v>
      </c>
      <c r="T242" s="2" t="n">
        <v>0</v>
      </c>
      <c r="U242" s="2" t="n">
        <v>0</v>
      </c>
      <c r="V242" s="33" t="n">
        <v>1</v>
      </c>
    </row>
    <row r="243" customFormat="false" ht="15.75" hidden="false" customHeight="true" outlineLevel="0" collapsed="false">
      <c r="A243" s="2" t="n">
        <v>241</v>
      </c>
      <c r="B243" s="2" t="n">
        <v>21</v>
      </c>
      <c r="C243" s="2" t="n">
        <f aca="false">A243-(B243-1)*12</f>
        <v>1</v>
      </c>
      <c r="D243" s="2" t="n">
        <f aca="false">'thong tin khach hang'!$B$4+B243-1</f>
        <v>22</v>
      </c>
      <c r="E243" s="31" t="n">
        <f aca="false">IF(A243=1,0,O242)</f>
        <v>3036567829.49195</v>
      </c>
      <c r="F243" s="2" t="n">
        <f aca="true">TP*VLOOKUP('thong tin khach hang'!$E$10,$X$2:$Z$5,3,0)*OFFSET($S243,0,VLOOKUP('thong tin khach hang'!$E$10,$X$2:$Z$5,2,0))</f>
        <v>30000000</v>
      </c>
      <c r="G243" s="2" t="n">
        <f aca="true">EP*VLOOKUP('thong tin khach hang'!$E$10,$X$2:$Z$5,3,0)*OFFSET($S243,0,VLOOKUP('thong tin khach hang'!$E$10,$X$2:$Z$5,2,0))</f>
        <v>30000000</v>
      </c>
      <c r="H243" s="2" t="n">
        <f aca="false">F243*HLOOKUP(B243,Assumption!$A$10:$G$12,2,1)+G243*HLOOKUP(B243,Assumption!$A$10:$G$12,3,1)</f>
        <v>1500000</v>
      </c>
      <c r="I243" s="2" t="n">
        <f aca="false">F243+G243-H243</f>
        <v>58500000</v>
      </c>
      <c r="J243" s="32" t="n">
        <f aca="false">VLOOKUP(D243,Assumption!$O$3:$Q$103,IF('thong tin khach hang'!$B$3="Nam",2,3),0)/12*P243</f>
        <v>0</v>
      </c>
      <c r="K243" s="2" t="n">
        <v>20000</v>
      </c>
      <c r="L243" s="31" t="n">
        <f aca="false">ROUND($L$1*(E243+I243-J243-K243),0)</f>
        <v>12609608</v>
      </c>
      <c r="M243" s="31" t="n">
        <f aca="false">E243+I243-J243-K243+L243</f>
        <v>3107657437.49195</v>
      </c>
      <c r="N243" s="32" t="n">
        <f aca="false">HLOOKUP(ROUND(AVERAGE(M231:M242)/10^6,0),Assumption!$B$2:$E$3,2,1)*MAX((AVERAGE(M231:M242)-250*10^6),0)</f>
        <v>15746371.5062394</v>
      </c>
      <c r="O243" s="31" t="n">
        <f aca="false">M243+N243</f>
        <v>3123403808.99819</v>
      </c>
      <c r="P243" s="31" t="n">
        <f aca="false">IF(A243=1,SA,MAX(0,SA-M242))</f>
        <v>0</v>
      </c>
      <c r="S243" s="2" t="n">
        <v>1</v>
      </c>
      <c r="T243" s="2" t="n">
        <v>1</v>
      </c>
      <c r="U243" s="2" t="n">
        <v>1</v>
      </c>
      <c r="V243" s="33" t="n">
        <v>1</v>
      </c>
    </row>
    <row r="244" customFormat="false" ht="15.75" hidden="false" customHeight="true" outlineLevel="0" collapsed="false">
      <c r="A244" s="2" t="n">
        <v>242</v>
      </c>
      <c r="B244" s="2" t="n">
        <v>21</v>
      </c>
      <c r="C244" s="2" t="n">
        <f aca="false">A244-(B244-1)*12</f>
        <v>2</v>
      </c>
      <c r="D244" s="2" t="n">
        <f aca="false">'thong tin khach hang'!$B$4+B244-1</f>
        <v>22</v>
      </c>
      <c r="E244" s="31" t="n">
        <f aca="false">IF(A244=1,0,O243)</f>
        <v>3123403808.99819</v>
      </c>
      <c r="F244" s="2" t="n">
        <f aca="true">TP*VLOOKUP('thong tin khach hang'!$E$10,$X$2:$Z$5,3,0)*OFFSET($S244,0,VLOOKUP('thong tin khach hang'!$E$10,$X$2:$Z$5,2,0))</f>
        <v>0</v>
      </c>
      <c r="G244" s="2" t="n">
        <f aca="true">EP*VLOOKUP('thong tin khach hang'!$E$10,$X$2:$Z$5,3,0)*OFFSET($S244,0,VLOOKUP('thong tin khach hang'!$E$10,$X$2:$Z$5,2,0))</f>
        <v>0</v>
      </c>
      <c r="H244" s="2" t="n">
        <f aca="false">F244*HLOOKUP(B244,Assumption!$A$10:$G$12,2,1)+G244*HLOOKUP(B244,Assumption!$A$10:$G$12,3,1)</f>
        <v>0</v>
      </c>
      <c r="I244" s="2" t="n">
        <f aca="false">F244+G244-H244</f>
        <v>0</v>
      </c>
      <c r="J244" s="32" t="n">
        <f aca="false">VLOOKUP(D244,Assumption!$O$3:$Q$103,IF('thong tin khach hang'!$B$3="Nam",2,3),0)/12*P244</f>
        <v>0</v>
      </c>
      <c r="K244" s="2" t="n">
        <v>20000</v>
      </c>
      <c r="L244" s="31" t="n">
        <f aca="false">ROUND($L$1*(E244+I244-J244-K244),0)</f>
        <v>12725052</v>
      </c>
      <c r="M244" s="31" t="n">
        <f aca="false">E244+I244-J244-K244+L244</f>
        <v>3136108860.99819</v>
      </c>
      <c r="N244" s="32" t="n">
        <f aca="false">HLOOKUP(ROUND(AVERAGE(M232:M243)/10^6,0),Assumption!$B$2:$E$3,2,1)*MAX((AVERAGE(M232:M243)-250*10^6),0)</f>
        <v>15933731.8440697</v>
      </c>
      <c r="O244" s="31" t="n">
        <f aca="false">M244+N244</f>
        <v>3152042592.84226</v>
      </c>
      <c r="P244" s="31" t="n">
        <f aca="false">IF(A244=1,SA,MAX(0,SA-M243))</f>
        <v>0</v>
      </c>
      <c r="S244" s="2" t="n">
        <v>0</v>
      </c>
      <c r="T244" s="2" t="n">
        <v>0</v>
      </c>
      <c r="U244" s="2" t="n">
        <v>0</v>
      </c>
      <c r="V244" s="33" t="n">
        <v>1</v>
      </c>
    </row>
    <row r="245" customFormat="false" ht="15.75" hidden="false" customHeight="true" outlineLevel="0" collapsed="false">
      <c r="A245" s="2" t="n">
        <v>243</v>
      </c>
      <c r="B245" s="2" t="n">
        <v>21</v>
      </c>
      <c r="C245" s="2" t="n">
        <f aca="false">A245-(B245-1)*12</f>
        <v>3</v>
      </c>
      <c r="D245" s="2" t="n">
        <f aca="false">'thong tin khach hang'!$B$4+B245-1</f>
        <v>22</v>
      </c>
      <c r="E245" s="31" t="n">
        <f aca="false">IF(A245=1,0,O244)</f>
        <v>3152042592.84226</v>
      </c>
      <c r="F245" s="2" t="n">
        <f aca="true">TP*VLOOKUP('thong tin khach hang'!$E$10,$X$2:$Z$5,3,0)*OFFSET($S245,0,VLOOKUP('thong tin khach hang'!$E$10,$X$2:$Z$5,2,0))</f>
        <v>0</v>
      </c>
      <c r="G245" s="2" t="n">
        <f aca="true">EP*VLOOKUP('thong tin khach hang'!$E$10,$X$2:$Z$5,3,0)*OFFSET($S245,0,VLOOKUP('thong tin khach hang'!$E$10,$X$2:$Z$5,2,0))</f>
        <v>0</v>
      </c>
      <c r="H245" s="2" t="n">
        <f aca="false">F245*HLOOKUP(B245,Assumption!$A$10:$G$12,2,1)+G245*HLOOKUP(B245,Assumption!$A$10:$G$12,3,1)</f>
        <v>0</v>
      </c>
      <c r="I245" s="2" t="n">
        <f aca="false">F245+G245-H245</f>
        <v>0</v>
      </c>
      <c r="J245" s="32" t="n">
        <f aca="false">VLOOKUP(D245,Assumption!$O$3:$Q$103,IF('thong tin khach hang'!$B$3="Nam",2,3),0)/12*P245</f>
        <v>0</v>
      </c>
      <c r="K245" s="2" t="n">
        <v>20000</v>
      </c>
      <c r="L245" s="31" t="n">
        <f aca="false">ROUND($L$1*(E245+I245-J245-K245),0)</f>
        <v>12841730</v>
      </c>
      <c r="M245" s="31" t="n">
        <f aca="false">E245+I245-J245-K245+L245</f>
        <v>3164864322.84226</v>
      </c>
      <c r="N245" s="32" t="n">
        <f aca="false">HLOOKUP(ROUND(AVERAGE(M233:M244)/10^6,0),Assumption!$B$2:$E$3,2,1)*MAX((AVERAGE(M233:M244)-250*10^6),0)</f>
        <v>16122915.9650381</v>
      </c>
      <c r="O245" s="31" t="n">
        <f aca="false">M245+N245</f>
        <v>3180987238.8073</v>
      </c>
      <c r="P245" s="31" t="n">
        <f aca="false">IF(A245=1,SA,MAX(0,SA-M244))</f>
        <v>0</v>
      </c>
      <c r="S245" s="2" t="n">
        <v>0</v>
      </c>
      <c r="T245" s="2" t="n">
        <v>0</v>
      </c>
      <c r="U245" s="2" t="n">
        <v>0</v>
      </c>
      <c r="V245" s="33" t="n">
        <v>1</v>
      </c>
    </row>
    <row r="246" customFormat="false" ht="15.75" hidden="false" customHeight="true" outlineLevel="0" collapsed="false">
      <c r="A246" s="2" t="n">
        <v>244</v>
      </c>
      <c r="B246" s="2" t="n">
        <v>21</v>
      </c>
      <c r="C246" s="2" t="n">
        <f aca="false">A246-(B246-1)*12</f>
        <v>4</v>
      </c>
      <c r="D246" s="2" t="n">
        <f aca="false">'thong tin khach hang'!$B$4+B246-1</f>
        <v>22</v>
      </c>
      <c r="E246" s="31" t="n">
        <f aca="false">IF(A246=1,0,O245)</f>
        <v>3180987238.8073</v>
      </c>
      <c r="F246" s="2" t="n">
        <f aca="true">TP*VLOOKUP('thong tin khach hang'!$E$10,$X$2:$Z$5,3,0)*OFFSET($S246,0,VLOOKUP('thong tin khach hang'!$E$10,$X$2:$Z$5,2,0))</f>
        <v>0</v>
      </c>
      <c r="G246" s="2" t="n">
        <f aca="true">EP*VLOOKUP('thong tin khach hang'!$E$10,$X$2:$Z$5,3,0)*OFFSET($S246,0,VLOOKUP('thong tin khach hang'!$E$10,$X$2:$Z$5,2,0))</f>
        <v>0</v>
      </c>
      <c r="H246" s="2" t="n">
        <f aca="false">F246*HLOOKUP(B246,Assumption!$A$10:$G$12,2,1)+G246*HLOOKUP(B246,Assumption!$A$10:$G$12,3,1)</f>
        <v>0</v>
      </c>
      <c r="I246" s="2" t="n">
        <f aca="false">F246+G246-H246</f>
        <v>0</v>
      </c>
      <c r="J246" s="32" t="n">
        <f aca="false">VLOOKUP(D246,Assumption!$O$3:$Q$103,IF('thong tin khach hang'!$B$3="Nam",2,3),0)/12*P246</f>
        <v>0</v>
      </c>
      <c r="K246" s="2" t="n">
        <v>20000</v>
      </c>
      <c r="L246" s="31" t="n">
        <f aca="false">ROUND($L$1*(E246+I246-J246-K246),0)</f>
        <v>12959654</v>
      </c>
      <c r="M246" s="31" t="n">
        <f aca="false">E246+I246-J246-K246+L246</f>
        <v>3193926892.8073</v>
      </c>
      <c r="N246" s="32" t="n">
        <f aca="false">HLOOKUP(ROUND(AVERAGE(M234:M245)/10^6,0),Assumption!$B$2:$E$3,2,1)*MAX((AVERAGE(M234:M245)-250*10^6),0)</f>
        <v>16313941.6218198</v>
      </c>
      <c r="O246" s="31" t="n">
        <f aca="false">M246+N246</f>
        <v>3210240834.42912</v>
      </c>
      <c r="P246" s="31" t="n">
        <f aca="false">IF(A246=1,SA,MAX(0,SA-M245))</f>
        <v>0</v>
      </c>
      <c r="S246" s="2" t="n">
        <v>0</v>
      </c>
      <c r="T246" s="2" t="n">
        <v>0</v>
      </c>
      <c r="U246" s="2" t="n">
        <v>1</v>
      </c>
      <c r="V246" s="33" t="n">
        <v>1</v>
      </c>
    </row>
    <row r="247" customFormat="false" ht="15.75" hidden="false" customHeight="true" outlineLevel="0" collapsed="false">
      <c r="A247" s="2" t="n">
        <v>245</v>
      </c>
      <c r="B247" s="2" t="n">
        <v>21</v>
      </c>
      <c r="C247" s="2" t="n">
        <f aca="false">A247-(B247-1)*12</f>
        <v>5</v>
      </c>
      <c r="D247" s="2" t="n">
        <f aca="false">'thong tin khach hang'!$B$4+B247-1</f>
        <v>22</v>
      </c>
      <c r="E247" s="31" t="n">
        <f aca="false">IF(A247=1,0,O246)</f>
        <v>3210240834.42912</v>
      </c>
      <c r="F247" s="2" t="n">
        <f aca="true">TP*VLOOKUP('thong tin khach hang'!$E$10,$X$2:$Z$5,3,0)*OFFSET($S247,0,VLOOKUP('thong tin khach hang'!$E$10,$X$2:$Z$5,2,0))</f>
        <v>0</v>
      </c>
      <c r="G247" s="2" t="n">
        <f aca="true">EP*VLOOKUP('thong tin khach hang'!$E$10,$X$2:$Z$5,3,0)*OFFSET($S247,0,VLOOKUP('thong tin khach hang'!$E$10,$X$2:$Z$5,2,0))</f>
        <v>0</v>
      </c>
      <c r="H247" s="2" t="n">
        <f aca="false">F247*HLOOKUP(B247,Assumption!$A$10:$G$12,2,1)+G247*HLOOKUP(B247,Assumption!$A$10:$G$12,3,1)</f>
        <v>0</v>
      </c>
      <c r="I247" s="2" t="n">
        <f aca="false">F247+G247-H247</f>
        <v>0</v>
      </c>
      <c r="J247" s="32" t="n">
        <f aca="false">VLOOKUP(D247,Assumption!$O$3:$Q$103,IF('thong tin khach hang'!$B$3="Nam",2,3),0)/12*P247</f>
        <v>0</v>
      </c>
      <c r="K247" s="2" t="n">
        <v>20000</v>
      </c>
      <c r="L247" s="31" t="n">
        <f aca="false">ROUND($L$1*(E247+I247-J247-K247),0)</f>
        <v>13078837</v>
      </c>
      <c r="M247" s="31" t="n">
        <f aca="false">E247+I247-J247-K247+L247</f>
        <v>3223299671.42912</v>
      </c>
      <c r="N247" s="32" t="n">
        <f aca="false">HLOOKUP(ROUND(AVERAGE(M235:M246)/10^6,0),Assumption!$B$2:$E$3,2,1)*MAX((AVERAGE(M235:M246)-250*10^6),0)</f>
        <v>16506826.7401627</v>
      </c>
      <c r="O247" s="31" t="n">
        <f aca="false">M247+N247</f>
        <v>3239806498.16928</v>
      </c>
      <c r="P247" s="31" t="n">
        <f aca="false">IF(A247=1,SA,MAX(0,SA-M246))</f>
        <v>0</v>
      </c>
      <c r="S247" s="2" t="n">
        <v>0</v>
      </c>
      <c r="T247" s="2" t="n">
        <v>0</v>
      </c>
      <c r="U247" s="2" t="n">
        <v>0</v>
      </c>
      <c r="V247" s="33" t="n">
        <v>1</v>
      </c>
    </row>
    <row r="248" customFormat="false" ht="15.75" hidden="false" customHeight="true" outlineLevel="0" collapsed="false">
      <c r="A248" s="2" t="n">
        <v>246</v>
      </c>
      <c r="B248" s="2" t="n">
        <v>21</v>
      </c>
      <c r="C248" s="2" t="n">
        <f aca="false">A248-(B248-1)*12</f>
        <v>6</v>
      </c>
      <c r="D248" s="2" t="n">
        <f aca="false">'thong tin khach hang'!$B$4+B248-1</f>
        <v>22</v>
      </c>
      <c r="E248" s="31" t="n">
        <f aca="false">IF(A248=1,0,O247)</f>
        <v>3239806498.16928</v>
      </c>
      <c r="F248" s="2" t="n">
        <f aca="true">TP*VLOOKUP('thong tin khach hang'!$E$10,$X$2:$Z$5,3,0)*OFFSET($S248,0,VLOOKUP('thong tin khach hang'!$E$10,$X$2:$Z$5,2,0))</f>
        <v>0</v>
      </c>
      <c r="G248" s="2" t="n">
        <f aca="true">EP*VLOOKUP('thong tin khach hang'!$E$10,$X$2:$Z$5,3,0)*OFFSET($S248,0,VLOOKUP('thong tin khach hang'!$E$10,$X$2:$Z$5,2,0))</f>
        <v>0</v>
      </c>
      <c r="H248" s="2" t="n">
        <f aca="false">F248*HLOOKUP(B248,Assumption!$A$10:$G$12,2,1)+G248*HLOOKUP(B248,Assumption!$A$10:$G$12,3,1)</f>
        <v>0</v>
      </c>
      <c r="I248" s="2" t="n">
        <f aca="false">F248+G248-H248</f>
        <v>0</v>
      </c>
      <c r="J248" s="32" t="n">
        <f aca="false">VLOOKUP(D248,Assumption!$O$3:$Q$103,IF('thong tin khach hang'!$B$3="Nam",2,3),0)/12*P248</f>
        <v>0</v>
      </c>
      <c r="K248" s="2" t="n">
        <v>20000</v>
      </c>
      <c r="L248" s="31" t="n">
        <f aca="false">ROUND($L$1*(E248+I248-J248-K248),0)</f>
        <v>13199291</v>
      </c>
      <c r="M248" s="31" t="n">
        <f aca="false">E248+I248-J248-K248+L248</f>
        <v>3252985789.16928</v>
      </c>
      <c r="N248" s="32" t="n">
        <f aca="false">HLOOKUP(ROUND(AVERAGE(M236:M247)/10^6,0),Assumption!$B$2:$E$3,2,1)*MAX((AVERAGE(M236:M247)-250*10^6),0)</f>
        <v>16701589.4203617</v>
      </c>
      <c r="O248" s="31" t="n">
        <f aca="false">M248+N248</f>
        <v>3269687378.58964</v>
      </c>
      <c r="P248" s="31" t="n">
        <f aca="false">IF(A248=1,SA,MAX(0,SA-M247))</f>
        <v>0</v>
      </c>
      <c r="S248" s="2" t="n">
        <v>0</v>
      </c>
      <c r="T248" s="2" t="n">
        <v>0</v>
      </c>
      <c r="U248" s="2" t="n">
        <v>0</v>
      </c>
      <c r="V248" s="33" t="n">
        <v>1</v>
      </c>
    </row>
    <row r="249" customFormat="false" ht="15.75" hidden="false" customHeight="true" outlineLevel="0" collapsed="false">
      <c r="A249" s="2" t="n">
        <v>247</v>
      </c>
      <c r="B249" s="2" t="n">
        <v>21</v>
      </c>
      <c r="C249" s="2" t="n">
        <f aca="false">A249-(B249-1)*12</f>
        <v>7</v>
      </c>
      <c r="D249" s="2" t="n">
        <f aca="false">'thong tin khach hang'!$B$4+B249-1</f>
        <v>22</v>
      </c>
      <c r="E249" s="31" t="n">
        <f aca="false">IF(A249=1,0,O248)</f>
        <v>3269687378.58964</v>
      </c>
      <c r="F249" s="2" t="n">
        <f aca="true">TP*VLOOKUP('thong tin khach hang'!$E$10,$X$2:$Z$5,3,0)*OFFSET($S249,0,VLOOKUP('thong tin khach hang'!$E$10,$X$2:$Z$5,2,0))</f>
        <v>0</v>
      </c>
      <c r="G249" s="2" t="n">
        <f aca="true">EP*VLOOKUP('thong tin khach hang'!$E$10,$X$2:$Z$5,3,0)*OFFSET($S249,0,VLOOKUP('thong tin khach hang'!$E$10,$X$2:$Z$5,2,0))</f>
        <v>0</v>
      </c>
      <c r="H249" s="2" t="n">
        <f aca="false">F249*HLOOKUP(B249,Assumption!$A$10:$G$12,2,1)+G249*HLOOKUP(B249,Assumption!$A$10:$G$12,3,1)</f>
        <v>0</v>
      </c>
      <c r="I249" s="2" t="n">
        <f aca="false">F249+G249-H249</f>
        <v>0</v>
      </c>
      <c r="J249" s="32" t="n">
        <f aca="false">VLOOKUP(D249,Assumption!$O$3:$Q$103,IF('thong tin khach hang'!$B$3="Nam",2,3),0)/12*P249</f>
        <v>0</v>
      </c>
      <c r="K249" s="2" t="n">
        <v>20000</v>
      </c>
      <c r="L249" s="31" t="n">
        <f aca="false">ROUND($L$1*(E249+I249-J249-K249),0)</f>
        <v>13321030</v>
      </c>
      <c r="M249" s="31" t="n">
        <f aca="false">E249+I249-J249-K249+L249</f>
        <v>3282988408.58964</v>
      </c>
      <c r="N249" s="32" t="n">
        <f aca="false">HLOOKUP(ROUND(AVERAGE(M237:M248)/10^6,0),Assumption!$B$2:$E$3,2,1)*MAX((AVERAGE(M237:M248)-250*10^6),0)</f>
        <v>16898247.9387426</v>
      </c>
      <c r="O249" s="31" t="n">
        <f aca="false">M249+N249</f>
        <v>3299886656.52839</v>
      </c>
      <c r="P249" s="31" t="n">
        <f aca="false">IF(A249=1,SA,MAX(0,SA-M248))</f>
        <v>0</v>
      </c>
      <c r="S249" s="2" t="n">
        <v>0</v>
      </c>
      <c r="T249" s="2" t="n">
        <v>1</v>
      </c>
      <c r="U249" s="2" t="n">
        <v>1</v>
      </c>
      <c r="V249" s="33" t="n">
        <v>1</v>
      </c>
    </row>
    <row r="250" customFormat="false" ht="15.75" hidden="false" customHeight="true" outlineLevel="0" collapsed="false">
      <c r="A250" s="2" t="n">
        <v>248</v>
      </c>
      <c r="B250" s="2" t="n">
        <v>21</v>
      </c>
      <c r="C250" s="2" t="n">
        <f aca="false">A250-(B250-1)*12</f>
        <v>8</v>
      </c>
      <c r="D250" s="2" t="n">
        <f aca="false">'thong tin khach hang'!$B$4+B250-1</f>
        <v>22</v>
      </c>
      <c r="E250" s="31" t="n">
        <f aca="false">IF(A250=1,0,O249)</f>
        <v>3299886656.52839</v>
      </c>
      <c r="F250" s="2" t="n">
        <f aca="true">TP*VLOOKUP('thong tin khach hang'!$E$10,$X$2:$Z$5,3,0)*OFFSET($S250,0,VLOOKUP('thong tin khach hang'!$E$10,$X$2:$Z$5,2,0))</f>
        <v>0</v>
      </c>
      <c r="G250" s="2" t="n">
        <f aca="true">EP*VLOOKUP('thong tin khach hang'!$E$10,$X$2:$Z$5,3,0)*OFFSET($S250,0,VLOOKUP('thong tin khach hang'!$E$10,$X$2:$Z$5,2,0))</f>
        <v>0</v>
      </c>
      <c r="H250" s="2" t="n">
        <f aca="false">F250*HLOOKUP(B250,Assumption!$A$10:$G$12,2,1)+G250*HLOOKUP(B250,Assumption!$A$10:$G$12,3,1)</f>
        <v>0</v>
      </c>
      <c r="I250" s="2" t="n">
        <f aca="false">F250+G250-H250</f>
        <v>0</v>
      </c>
      <c r="J250" s="32" t="n">
        <f aca="false">VLOOKUP(D250,Assumption!$O$3:$Q$103,IF('thong tin khach hang'!$B$3="Nam",2,3),0)/12*P250</f>
        <v>0</v>
      </c>
      <c r="K250" s="2" t="n">
        <v>20000</v>
      </c>
      <c r="L250" s="31" t="n">
        <f aca="false">ROUND($L$1*(E250+I250-J250-K250),0)</f>
        <v>13444065</v>
      </c>
      <c r="M250" s="31" t="n">
        <f aca="false">E250+I250-J250-K250+L250</f>
        <v>3313310721.52838</v>
      </c>
      <c r="N250" s="32" t="n">
        <f aca="false">HLOOKUP(ROUND(AVERAGE(M238:M249)/10^6,0),Assumption!$B$2:$E$3,2,1)*MAX((AVERAGE(M238:M249)-250*10^6),0)</f>
        <v>17096820.7501547</v>
      </c>
      <c r="O250" s="31" t="n">
        <f aca="false">M250+N250</f>
        <v>3330407542.27854</v>
      </c>
      <c r="P250" s="31" t="n">
        <f aca="false">IF(A250=1,SA,MAX(0,SA-M249))</f>
        <v>0</v>
      </c>
      <c r="S250" s="2" t="n">
        <v>0</v>
      </c>
      <c r="T250" s="2" t="n">
        <v>0</v>
      </c>
      <c r="U250" s="2" t="n">
        <v>0</v>
      </c>
      <c r="V250" s="33" t="n">
        <v>1</v>
      </c>
    </row>
    <row r="251" customFormat="false" ht="15.75" hidden="false" customHeight="true" outlineLevel="0" collapsed="false">
      <c r="A251" s="2" t="n">
        <v>249</v>
      </c>
      <c r="B251" s="2" t="n">
        <v>21</v>
      </c>
      <c r="C251" s="2" t="n">
        <f aca="false">A251-(B251-1)*12</f>
        <v>9</v>
      </c>
      <c r="D251" s="2" t="n">
        <f aca="false">'thong tin khach hang'!$B$4+B251-1</f>
        <v>22</v>
      </c>
      <c r="E251" s="31" t="n">
        <f aca="false">IF(A251=1,0,O250)</f>
        <v>3330407542.27854</v>
      </c>
      <c r="F251" s="2" t="n">
        <f aca="true">TP*VLOOKUP('thong tin khach hang'!$E$10,$X$2:$Z$5,3,0)*OFFSET($S251,0,VLOOKUP('thong tin khach hang'!$E$10,$X$2:$Z$5,2,0))</f>
        <v>0</v>
      </c>
      <c r="G251" s="2" t="n">
        <f aca="true">EP*VLOOKUP('thong tin khach hang'!$E$10,$X$2:$Z$5,3,0)*OFFSET($S251,0,VLOOKUP('thong tin khach hang'!$E$10,$X$2:$Z$5,2,0))</f>
        <v>0</v>
      </c>
      <c r="H251" s="2" t="n">
        <f aca="false">F251*HLOOKUP(B251,Assumption!$A$10:$G$12,2,1)+G251*HLOOKUP(B251,Assumption!$A$10:$G$12,3,1)</f>
        <v>0</v>
      </c>
      <c r="I251" s="2" t="n">
        <f aca="false">F251+G251-H251</f>
        <v>0</v>
      </c>
      <c r="J251" s="32" t="n">
        <f aca="false">VLOOKUP(D251,Assumption!$O$3:$Q$103,IF('thong tin khach hang'!$B$3="Nam",2,3),0)/12*P251</f>
        <v>0</v>
      </c>
      <c r="K251" s="2" t="n">
        <v>20000</v>
      </c>
      <c r="L251" s="31" t="n">
        <f aca="false">ROUND($L$1*(E251+I251-J251-K251),0)</f>
        <v>13568411</v>
      </c>
      <c r="M251" s="31" t="n">
        <f aca="false">E251+I251-J251-K251+L251</f>
        <v>3343955953.27854</v>
      </c>
      <c r="N251" s="32" t="n">
        <f aca="false">HLOOKUP(ROUND(AVERAGE(M239:M250)/10^6,0),Assumption!$B$2:$E$3,2,1)*MAX((AVERAGE(M239:M250)-250*10^6),0)</f>
        <v>17297326.4879742</v>
      </c>
      <c r="O251" s="31" t="n">
        <f aca="false">M251+N251</f>
        <v>3361253279.76651</v>
      </c>
      <c r="P251" s="31" t="n">
        <f aca="false">IF(A251=1,SA,MAX(0,SA-M250))</f>
        <v>0</v>
      </c>
      <c r="S251" s="2" t="n">
        <v>0</v>
      </c>
      <c r="T251" s="2" t="n">
        <v>0</v>
      </c>
      <c r="U251" s="2" t="n">
        <v>0</v>
      </c>
      <c r="V251" s="33" t="n">
        <v>1</v>
      </c>
    </row>
    <row r="252" customFormat="false" ht="15.75" hidden="false" customHeight="true" outlineLevel="0" collapsed="false">
      <c r="A252" s="2" t="n">
        <v>250</v>
      </c>
      <c r="B252" s="2" t="n">
        <v>21</v>
      </c>
      <c r="C252" s="2" t="n">
        <f aca="false">A252-(B252-1)*12</f>
        <v>10</v>
      </c>
      <c r="D252" s="2" t="n">
        <f aca="false">'thong tin khach hang'!$B$4+B252-1</f>
        <v>22</v>
      </c>
      <c r="E252" s="31" t="n">
        <f aca="false">IF(A252=1,0,O251)</f>
        <v>3361253279.76651</v>
      </c>
      <c r="F252" s="2" t="n">
        <f aca="true">TP*VLOOKUP('thong tin khach hang'!$E$10,$X$2:$Z$5,3,0)*OFFSET($S252,0,VLOOKUP('thong tin khach hang'!$E$10,$X$2:$Z$5,2,0))</f>
        <v>0</v>
      </c>
      <c r="G252" s="2" t="n">
        <f aca="true">EP*VLOOKUP('thong tin khach hang'!$E$10,$X$2:$Z$5,3,0)*OFFSET($S252,0,VLOOKUP('thong tin khach hang'!$E$10,$X$2:$Z$5,2,0))</f>
        <v>0</v>
      </c>
      <c r="H252" s="2" t="n">
        <f aca="false">F252*HLOOKUP(B252,Assumption!$A$10:$G$12,2,1)+G252*HLOOKUP(B252,Assumption!$A$10:$G$12,3,1)</f>
        <v>0</v>
      </c>
      <c r="I252" s="2" t="n">
        <f aca="false">F252+G252-H252</f>
        <v>0</v>
      </c>
      <c r="J252" s="32" t="n">
        <f aca="false">VLOOKUP(D252,Assumption!$O$3:$Q$103,IF('thong tin khach hang'!$B$3="Nam",2,3),0)/12*P252</f>
        <v>0</v>
      </c>
      <c r="K252" s="2" t="n">
        <v>20000</v>
      </c>
      <c r="L252" s="31" t="n">
        <f aca="false">ROUND($L$1*(E252+I252-J252-K252),0)</f>
        <v>13694080</v>
      </c>
      <c r="M252" s="31" t="n">
        <f aca="false">E252+I252-J252-K252+L252</f>
        <v>3374927359.76651</v>
      </c>
      <c r="N252" s="32" t="n">
        <f aca="false">HLOOKUP(ROUND(AVERAGE(M240:M251)/10^6,0),Assumption!$B$2:$E$3,2,1)*MAX((AVERAGE(M240:M251)-250*10^6),0)</f>
        <v>17499783.967617</v>
      </c>
      <c r="O252" s="31" t="n">
        <f aca="false">M252+N252</f>
        <v>3392427143.73413</v>
      </c>
      <c r="P252" s="31" t="n">
        <f aca="false">IF(A252=1,SA,MAX(0,SA-M251))</f>
        <v>0</v>
      </c>
      <c r="S252" s="2" t="n">
        <v>0</v>
      </c>
      <c r="T252" s="2" t="n">
        <v>0</v>
      </c>
      <c r="U252" s="2" t="n">
        <v>1</v>
      </c>
      <c r="V252" s="33" t="n">
        <v>1</v>
      </c>
    </row>
    <row r="253" customFormat="false" ht="15.75" hidden="false" customHeight="true" outlineLevel="0" collapsed="false">
      <c r="A253" s="2" t="n">
        <v>251</v>
      </c>
      <c r="B253" s="2" t="n">
        <v>21</v>
      </c>
      <c r="C253" s="2" t="n">
        <f aca="false">A253-(B253-1)*12</f>
        <v>11</v>
      </c>
      <c r="D253" s="2" t="n">
        <f aca="false">'thong tin khach hang'!$B$4+B253-1</f>
        <v>22</v>
      </c>
      <c r="E253" s="31" t="n">
        <f aca="false">IF(A253=1,0,O252)</f>
        <v>3392427143.73413</v>
      </c>
      <c r="F253" s="2" t="n">
        <f aca="true">TP*VLOOKUP('thong tin khach hang'!$E$10,$X$2:$Z$5,3,0)*OFFSET($S253,0,VLOOKUP('thong tin khach hang'!$E$10,$X$2:$Z$5,2,0))</f>
        <v>0</v>
      </c>
      <c r="G253" s="2" t="n">
        <f aca="true">EP*VLOOKUP('thong tin khach hang'!$E$10,$X$2:$Z$5,3,0)*OFFSET($S253,0,VLOOKUP('thong tin khach hang'!$E$10,$X$2:$Z$5,2,0))</f>
        <v>0</v>
      </c>
      <c r="H253" s="2" t="n">
        <f aca="false">F253*HLOOKUP(B253,Assumption!$A$10:$G$12,2,1)+G253*HLOOKUP(B253,Assumption!$A$10:$G$12,3,1)</f>
        <v>0</v>
      </c>
      <c r="I253" s="2" t="n">
        <f aca="false">F253+G253-H253</f>
        <v>0</v>
      </c>
      <c r="J253" s="32" t="n">
        <f aca="false">VLOOKUP(D253,Assumption!$O$3:$Q$103,IF('thong tin khach hang'!$B$3="Nam",2,3),0)/12*P253</f>
        <v>0</v>
      </c>
      <c r="K253" s="2" t="n">
        <v>20000</v>
      </c>
      <c r="L253" s="31" t="n">
        <f aca="false">ROUND($L$1*(E253+I253-J253-K253),0)</f>
        <v>13821087</v>
      </c>
      <c r="M253" s="31" t="n">
        <f aca="false">E253+I253-J253-K253+L253</f>
        <v>3406228230.73413</v>
      </c>
      <c r="N253" s="32" t="n">
        <f aca="false">HLOOKUP(ROUND(AVERAGE(M241:M252)/10^6,0),Assumption!$B$2:$E$3,2,1)*MAX((AVERAGE(M241:M252)-250*10^6),0)</f>
        <v>17704212.1870611</v>
      </c>
      <c r="O253" s="31" t="n">
        <f aca="false">M253+N253</f>
        <v>3423932442.92119</v>
      </c>
      <c r="P253" s="31" t="n">
        <f aca="false">IF(A253=1,SA,MAX(0,SA-M252))</f>
        <v>0</v>
      </c>
      <c r="S253" s="2" t="n">
        <v>0</v>
      </c>
      <c r="T253" s="2" t="n">
        <v>0</v>
      </c>
      <c r="U253" s="2" t="n">
        <v>0</v>
      </c>
      <c r="V253" s="33" t="n">
        <v>1</v>
      </c>
    </row>
    <row r="254" customFormat="false" ht="15.75" hidden="false" customHeight="true" outlineLevel="0" collapsed="false">
      <c r="A254" s="2" t="n">
        <v>252</v>
      </c>
      <c r="B254" s="2" t="n">
        <v>21</v>
      </c>
      <c r="C254" s="2" t="n">
        <f aca="false">A254-(B254-1)*12</f>
        <v>12</v>
      </c>
      <c r="D254" s="2" t="n">
        <f aca="false">'thong tin khach hang'!$B$4+B254-1</f>
        <v>22</v>
      </c>
      <c r="E254" s="31" t="n">
        <f aca="false">IF(A254=1,0,O253)</f>
        <v>3423932442.92119</v>
      </c>
      <c r="F254" s="2" t="n">
        <f aca="true">TP*VLOOKUP('thong tin khach hang'!$E$10,$X$2:$Z$5,3,0)*OFFSET($S254,0,VLOOKUP('thong tin khach hang'!$E$10,$X$2:$Z$5,2,0))</f>
        <v>0</v>
      </c>
      <c r="G254" s="2" t="n">
        <f aca="true">EP*VLOOKUP('thong tin khach hang'!$E$10,$X$2:$Z$5,3,0)*OFFSET($S254,0,VLOOKUP('thong tin khach hang'!$E$10,$X$2:$Z$5,2,0))</f>
        <v>0</v>
      </c>
      <c r="H254" s="2" t="n">
        <f aca="false">F254*HLOOKUP(B254,Assumption!$A$10:$G$12,2,1)+G254*HLOOKUP(B254,Assumption!$A$10:$G$12,3,1)</f>
        <v>0</v>
      </c>
      <c r="I254" s="2" t="n">
        <f aca="false">F254+G254-H254</f>
        <v>0</v>
      </c>
      <c r="J254" s="32" t="n">
        <f aca="false">VLOOKUP(D254,Assumption!$O$3:$Q$103,IF('thong tin khach hang'!$B$3="Nam",2,3),0)/12*P254</f>
        <v>0</v>
      </c>
      <c r="K254" s="2" t="n">
        <v>20000</v>
      </c>
      <c r="L254" s="31" t="n">
        <f aca="false">ROUND($L$1*(E254+I254-J254-K254),0)</f>
        <v>13949443</v>
      </c>
      <c r="M254" s="31" t="n">
        <f aca="false">E254+I254-J254-K254+L254</f>
        <v>3437861885.92119</v>
      </c>
      <c r="N254" s="32" t="n">
        <f aca="false">HLOOKUP(ROUND(AVERAGE(M242:M253)/10^6,0),Assumption!$B$2:$E$3,2,1)*MAX((AVERAGE(M242:M253)-250*10^6),0)</f>
        <v>17910630.3303786</v>
      </c>
      <c r="O254" s="31" t="n">
        <f aca="false">M254+N254</f>
        <v>3455772516.25157</v>
      </c>
      <c r="P254" s="31" t="n">
        <f aca="false">IF(A254=1,SA,MAX(0,SA-M253))</f>
        <v>0</v>
      </c>
      <c r="S254" s="2" t="n">
        <v>0</v>
      </c>
      <c r="T254" s="2" t="n">
        <v>0</v>
      </c>
      <c r="U254" s="2" t="n">
        <v>0</v>
      </c>
      <c r="V254" s="33" t="n">
        <v>1</v>
      </c>
    </row>
    <row r="255" customFormat="false" ht="15.75" hidden="false" customHeight="true" outlineLevel="0" collapsed="false">
      <c r="A255" s="2" t="n">
        <v>253</v>
      </c>
      <c r="B255" s="2" t="n">
        <v>22</v>
      </c>
      <c r="C255" s="2" t="n">
        <f aca="false">A255-(B255-1)*12</f>
        <v>1</v>
      </c>
      <c r="D255" s="2" t="n">
        <f aca="false">'thong tin khach hang'!$B$4+B255-1</f>
        <v>23</v>
      </c>
      <c r="E255" s="31" t="n">
        <f aca="false">IF(A255=1,0,O254)</f>
        <v>3455772516.25157</v>
      </c>
      <c r="F255" s="2" t="n">
        <f aca="true">TP*VLOOKUP('thong tin khach hang'!$E$10,$X$2:$Z$5,3,0)*OFFSET($S255,0,VLOOKUP('thong tin khach hang'!$E$10,$X$2:$Z$5,2,0))</f>
        <v>30000000</v>
      </c>
      <c r="G255" s="2" t="n">
        <f aca="true">EP*VLOOKUP('thong tin khach hang'!$E$10,$X$2:$Z$5,3,0)*OFFSET($S255,0,VLOOKUP('thong tin khach hang'!$E$10,$X$2:$Z$5,2,0))</f>
        <v>30000000</v>
      </c>
      <c r="H255" s="2" t="n">
        <f aca="false">F255*HLOOKUP(B255,Assumption!$A$10:$G$12,2,1)+G255*HLOOKUP(B255,Assumption!$A$10:$G$12,3,1)</f>
        <v>1500000</v>
      </c>
      <c r="I255" s="2" t="n">
        <f aca="false">F255+G255-H255</f>
        <v>58500000</v>
      </c>
      <c r="J255" s="32" t="n">
        <f aca="false">VLOOKUP(D255,Assumption!$O$3:$Q$103,IF('thong tin khach hang'!$B$3="Nam",2,3),0)/12*P255</f>
        <v>0</v>
      </c>
      <c r="K255" s="2" t="n">
        <v>20000</v>
      </c>
      <c r="L255" s="31" t="n">
        <f aca="false">ROUND($L$1*(E255+I255-J255-K255),0)</f>
        <v>14317500</v>
      </c>
      <c r="M255" s="31" t="n">
        <f aca="false">E255+I255-J255-K255+L255</f>
        <v>3528570016.25157</v>
      </c>
      <c r="N255" s="32" t="n">
        <f aca="false">HLOOKUP(ROUND(AVERAGE(M243:M254)/10^6,0),Assumption!$B$2:$E$3,2,1)*MAX((AVERAGE(M243:M254)-250*10^6),0)</f>
        <v>18119057.7672783</v>
      </c>
      <c r="O255" s="31" t="n">
        <f aca="false">M255+N255</f>
        <v>3546689074.01885</v>
      </c>
      <c r="P255" s="31" t="n">
        <f aca="false">IF(A255=1,SA,MAX(0,SA-M254))</f>
        <v>0</v>
      </c>
      <c r="S255" s="2" t="n">
        <v>1</v>
      </c>
      <c r="T255" s="2" t="n">
        <v>1</v>
      </c>
      <c r="U255" s="2" t="n">
        <v>1</v>
      </c>
      <c r="V255" s="33" t="n">
        <v>1</v>
      </c>
    </row>
    <row r="256" customFormat="false" ht="15.75" hidden="false" customHeight="true" outlineLevel="0" collapsed="false">
      <c r="A256" s="2" t="n">
        <v>254</v>
      </c>
      <c r="B256" s="2" t="n">
        <v>22</v>
      </c>
      <c r="C256" s="2" t="n">
        <f aca="false">A256-(B256-1)*12</f>
        <v>2</v>
      </c>
      <c r="D256" s="2" t="n">
        <f aca="false">'thong tin khach hang'!$B$4+B256-1</f>
        <v>23</v>
      </c>
      <c r="E256" s="31" t="n">
        <f aca="false">IF(A256=1,0,O255)</f>
        <v>3546689074.01885</v>
      </c>
      <c r="F256" s="2" t="n">
        <f aca="true">TP*VLOOKUP('thong tin khach hang'!$E$10,$X$2:$Z$5,3,0)*OFFSET($S256,0,VLOOKUP('thong tin khach hang'!$E$10,$X$2:$Z$5,2,0))</f>
        <v>0</v>
      </c>
      <c r="G256" s="2" t="n">
        <f aca="true">EP*VLOOKUP('thong tin khach hang'!$E$10,$X$2:$Z$5,3,0)*OFFSET($S256,0,VLOOKUP('thong tin khach hang'!$E$10,$X$2:$Z$5,2,0))</f>
        <v>0</v>
      </c>
      <c r="H256" s="2" t="n">
        <f aca="false">F256*HLOOKUP(B256,Assumption!$A$10:$G$12,2,1)+G256*HLOOKUP(B256,Assumption!$A$10:$G$12,3,1)</f>
        <v>0</v>
      </c>
      <c r="I256" s="2" t="n">
        <f aca="false">F256+G256-H256</f>
        <v>0</v>
      </c>
      <c r="J256" s="32" t="n">
        <f aca="false">VLOOKUP(D256,Assumption!$O$3:$Q$103,IF('thong tin khach hang'!$B$3="Nam",2,3),0)/12*P256</f>
        <v>0</v>
      </c>
      <c r="K256" s="2" t="n">
        <v>20000</v>
      </c>
      <c r="L256" s="31" t="n">
        <f aca="false">ROUND($L$1*(E256+I256-J256-K256),0)</f>
        <v>14449569</v>
      </c>
      <c r="M256" s="31" t="n">
        <f aca="false">E256+I256-J256-K256+L256</f>
        <v>3561118643.01885</v>
      </c>
      <c r="N256" s="32" t="n">
        <f aca="false">HLOOKUP(ROUND(AVERAGE(M244:M255)/10^6,0),Assumption!$B$2:$E$3,2,1)*MAX((AVERAGE(M244:M255)-250*10^6),0)</f>
        <v>18329514.0566581</v>
      </c>
      <c r="O256" s="31" t="n">
        <f aca="false">M256+N256</f>
        <v>3579448157.07551</v>
      </c>
      <c r="P256" s="31" t="n">
        <f aca="false">IF(A256=1,SA,MAX(0,SA-M255))</f>
        <v>0</v>
      </c>
      <c r="S256" s="2" t="n">
        <v>0</v>
      </c>
      <c r="T256" s="2" t="n">
        <v>0</v>
      </c>
      <c r="U256" s="2" t="n">
        <v>0</v>
      </c>
      <c r="V256" s="33" t="n">
        <v>1</v>
      </c>
    </row>
    <row r="257" customFormat="false" ht="15.75" hidden="false" customHeight="true" outlineLevel="0" collapsed="false">
      <c r="A257" s="2" t="n">
        <v>255</v>
      </c>
      <c r="B257" s="2" t="n">
        <v>22</v>
      </c>
      <c r="C257" s="2" t="n">
        <f aca="false">A257-(B257-1)*12</f>
        <v>3</v>
      </c>
      <c r="D257" s="2" t="n">
        <f aca="false">'thong tin khach hang'!$B$4+B257-1</f>
        <v>23</v>
      </c>
      <c r="E257" s="31" t="n">
        <f aca="false">IF(A257=1,0,O256)</f>
        <v>3579448157.07551</v>
      </c>
      <c r="F257" s="2" t="n">
        <f aca="true">TP*VLOOKUP('thong tin khach hang'!$E$10,$X$2:$Z$5,3,0)*OFFSET($S257,0,VLOOKUP('thong tin khach hang'!$E$10,$X$2:$Z$5,2,0))</f>
        <v>0</v>
      </c>
      <c r="G257" s="2" t="n">
        <f aca="true">EP*VLOOKUP('thong tin khach hang'!$E$10,$X$2:$Z$5,3,0)*OFFSET($S257,0,VLOOKUP('thong tin khach hang'!$E$10,$X$2:$Z$5,2,0))</f>
        <v>0</v>
      </c>
      <c r="H257" s="2" t="n">
        <f aca="false">F257*HLOOKUP(B257,Assumption!$A$10:$G$12,2,1)+G257*HLOOKUP(B257,Assumption!$A$10:$G$12,3,1)</f>
        <v>0</v>
      </c>
      <c r="I257" s="2" t="n">
        <f aca="false">F257+G257-H257</f>
        <v>0</v>
      </c>
      <c r="J257" s="32" t="n">
        <f aca="false">VLOOKUP(D257,Assumption!$O$3:$Q$103,IF('thong tin khach hang'!$B$3="Nam",2,3),0)/12*P257</f>
        <v>0</v>
      </c>
      <c r="K257" s="2" t="n">
        <v>20000</v>
      </c>
      <c r="L257" s="31" t="n">
        <f aca="false">ROUND($L$1*(E257+I257-J257-K257),0)</f>
        <v>14583033</v>
      </c>
      <c r="M257" s="31" t="n">
        <f aca="false">E257+I257-J257-K257+L257</f>
        <v>3594011190.07551</v>
      </c>
      <c r="N257" s="32" t="n">
        <f aca="false">HLOOKUP(ROUND(AVERAGE(M245:M256)/10^6,0),Assumption!$B$2:$E$3,2,1)*MAX((AVERAGE(M245:M256)-250*10^6),0)</f>
        <v>18542018.9476684</v>
      </c>
      <c r="O257" s="31" t="n">
        <f aca="false">M257+N257</f>
        <v>3612553209.02318</v>
      </c>
      <c r="P257" s="31" t="n">
        <f aca="false">IF(A257=1,SA,MAX(0,SA-M256))</f>
        <v>0</v>
      </c>
      <c r="S257" s="2" t="n">
        <v>0</v>
      </c>
      <c r="T257" s="2" t="n">
        <v>0</v>
      </c>
      <c r="U257" s="2" t="n">
        <v>0</v>
      </c>
      <c r="V257" s="33" t="n">
        <v>1</v>
      </c>
    </row>
    <row r="258" customFormat="false" ht="15.75" hidden="false" customHeight="true" outlineLevel="0" collapsed="false">
      <c r="A258" s="2" t="n">
        <v>256</v>
      </c>
      <c r="B258" s="2" t="n">
        <v>22</v>
      </c>
      <c r="C258" s="2" t="n">
        <f aca="false">A258-(B258-1)*12</f>
        <v>4</v>
      </c>
      <c r="D258" s="2" t="n">
        <f aca="false">'thong tin khach hang'!$B$4+B258-1</f>
        <v>23</v>
      </c>
      <c r="E258" s="31" t="n">
        <f aca="false">IF(A258=1,0,O257)</f>
        <v>3612553209.02318</v>
      </c>
      <c r="F258" s="2" t="n">
        <f aca="true">TP*VLOOKUP('thong tin khach hang'!$E$10,$X$2:$Z$5,3,0)*OFFSET($S258,0,VLOOKUP('thong tin khach hang'!$E$10,$X$2:$Z$5,2,0))</f>
        <v>0</v>
      </c>
      <c r="G258" s="2" t="n">
        <f aca="true">EP*VLOOKUP('thong tin khach hang'!$E$10,$X$2:$Z$5,3,0)*OFFSET($S258,0,VLOOKUP('thong tin khach hang'!$E$10,$X$2:$Z$5,2,0))</f>
        <v>0</v>
      </c>
      <c r="H258" s="2" t="n">
        <f aca="false">F258*HLOOKUP(B258,Assumption!$A$10:$G$12,2,1)+G258*HLOOKUP(B258,Assumption!$A$10:$G$12,3,1)</f>
        <v>0</v>
      </c>
      <c r="I258" s="2" t="n">
        <f aca="false">F258+G258-H258</f>
        <v>0</v>
      </c>
      <c r="J258" s="32" t="n">
        <f aca="false">VLOOKUP(D258,Assumption!$O$3:$Q$103,IF('thong tin khach hang'!$B$3="Nam",2,3),0)/12*P258</f>
        <v>0</v>
      </c>
      <c r="K258" s="2" t="n">
        <v>20000</v>
      </c>
      <c r="L258" s="31" t="n">
        <f aca="false">ROUND($L$1*(E258+I258-J258-K258),0)</f>
        <v>14717907</v>
      </c>
      <c r="M258" s="31" t="n">
        <f aca="false">E258+I258-J258-K258+L258</f>
        <v>3627251116.02318</v>
      </c>
      <c r="N258" s="32" t="n">
        <f aca="false">HLOOKUP(ROUND(AVERAGE(M246:M257)/10^6,0),Assumption!$B$2:$E$3,2,1)*MAX((AVERAGE(M246:M257)-250*10^6),0)</f>
        <v>18756592.381285</v>
      </c>
      <c r="O258" s="31" t="n">
        <f aca="false">M258+N258</f>
        <v>3646007708.40446</v>
      </c>
      <c r="P258" s="31" t="n">
        <f aca="false">IF(A258=1,SA,MAX(0,SA-M257))</f>
        <v>0</v>
      </c>
      <c r="S258" s="2" t="n">
        <v>0</v>
      </c>
      <c r="T258" s="2" t="n">
        <v>0</v>
      </c>
      <c r="U258" s="2" t="n">
        <v>1</v>
      </c>
      <c r="V258" s="33" t="n">
        <v>1</v>
      </c>
    </row>
    <row r="259" customFormat="false" ht="15.75" hidden="false" customHeight="true" outlineLevel="0" collapsed="false">
      <c r="A259" s="2" t="n">
        <v>257</v>
      </c>
      <c r="B259" s="2" t="n">
        <v>22</v>
      </c>
      <c r="C259" s="2" t="n">
        <f aca="false">A259-(B259-1)*12</f>
        <v>5</v>
      </c>
      <c r="D259" s="2" t="n">
        <f aca="false">'thong tin khach hang'!$B$4+B259-1</f>
        <v>23</v>
      </c>
      <c r="E259" s="31" t="n">
        <f aca="false">IF(A259=1,0,O258)</f>
        <v>3646007708.40446</v>
      </c>
      <c r="F259" s="2" t="n">
        <f aca="true">TP*VLOOKUP('thong tin khach hang'!$E$10,$X$2:$Z$5,3,0)*OFFSET($S259,0,VLOOKUP('thong tin khach hang'!$E$10,$X$2:$Z$5,2,0))</f>
        <v>0</v>
      </c>
      <c r="G259" s="2" t="n">
        <f aca="true">EP*VLOOKUP('thong tin khach hang'!$E$10,$X$2:$Z$5,3,0)*OFFSET($S259,0,VLOOKUP('thong tin khach hang'!$E$10,$X$2:$Z$5,2,0))</f>
        <v>0</v>
      </c>
      <c r="H259" s="2" t="n">
        <f aca="false">F259*HLOOKUP(B259,Assumption!$A$10:$G$12,2,1)+G259*HLOOKUP(B259,Assumption!$A$10:$G$12,3,1)</f>
        <v>0</v>
      </c>
      <c r="I259" s="2" t="n">
        <f aca="false">F259+G259-H259</f>
        <v>0</v>
      </c>
      <c r="J259" s="32" t="n">
        <f aca="false">VLOOKUP(D259,Assumption!$O$3:$Q$103,IF('thong tin khach hang'!$B$3="Nam",2,3),0)/12*P259</f>
        <v>0</v>
      </c>
      <c r="K259" s="2" t="n">
        <v>20000</v>
      </c>
      <c r="L259" s="31" t="n">
        <f aca="false">ROUND($L$1*(E259+I259-J259-K259),0)</f>
        <v>14854205</v>
      </c>
      <c r="M259" s="31" t="n">
        <f aca="false">E259+I259-J259-K259+L259</f>
        <v>3660841913.40446</v>
      </c>
      <c r="N259" s="32" t="n">
        <f aca="false">HLOOKUP(ROUND(AVERAGE(M247:M258)/10^6,0),Assumption!$B$2:$E$3,2,1)*MAX((AVERAGE(M247:M258)-250*10^6),0)</f>
        <v>18973254.492893</v>
      </c>
      <c r="O259" s="31" t="n">
        <f aca="false">M259+N259</f>
        <v>3679815167.89735</v>
      </c>
      <c r="P259" s="31" t="n">
        <f aca="false">IF(A259=1,SA,MAX(0,SA-M258))</f>
        <v>0</v>
      </c>
      <c r="S259" s="2" t="n">
        <v>0</v>
      </c>
      <c r="T259" s="2" t="n">
        <v>0</v>
      </c>
      <c r="U259" s="2" t="n">
        <v>0</v>
      </c>
      <c r="V259" s="33" t="n">
        <v>1</v>
      </c>
    </row>
    <row r="260" customFormat="false" ht="15.75" hidden="false" customHeight="true" outlineLevel="0" collapsed="false">
      <c r="A260" s="2" t="n">
        <v>258</v>
      </c>
      <c r="B260" s="2" t="n">
        <v>22</v>
      </c>
      <c r="C260" s="2" t="n">
        <f aca="false">A260-(B260-1)*12</f>
        <v>6</v>
      </c>
      <c r="D260" s="2" t="n">
        <f aca="false">'thong tin khach hang'!$B$4+B260-1</f>
        <v>23</v>
      </c>
      <c r="E260" s="31" t="n">
        <f aca="false">IF(A260=1,0,O259)</f>
        <v>3679815167.89735</v>
      </c>
      <c r="F260" s="2" t="n">
        <f aca="true">TP*VLOOKUP('thong tin khach hang'!$E$10,$X$2:$Z$5,3,0)*OFFSET($S260,0,VLOOKUP('thong tin khach hang'!$E$10,$X$2:$Z$5,2,0))</f>
        <v>0</v>
      </c>
      <c r="G260" s="2" t="n">
        <f aca="true">EP*VLOOKUP('thong tin khach hang'!$E$10,$X$2:$Z$5,3,0)*OFFSET($S260,0,VLOOKUP('thong tin khach hang'!$E$10,$X$2:$Z$5,2,0))</f>
        <v>0</v>
      </c>
      <c r="H260" s="2" t="n">
        <f aca="false">F260*HLOOKUP(B260,Assumption!$A$10:$G$12,2,1)+G260*HLOOKUP(B260,Assumption!$A$10:$G$12,3,1)</f>
        <v>0</v>
      </c>
      <c r="I260" s="2" t="n">
        <f aca="false">F260+G260-H260</f>
        <v>0</v>
      </c>
      <c r="J260" s="32" t="n">
        <f aca="false">VLOOKUP(D260,Assumption!$O$3:$Q$103,IF('thong tin khach hang'!$B$3="Nam",2,3),0)/12*P260</f>
        <v>0</v>
      </c>
      <c r="K260" s="2" t="n">
        <v>20000</v>
      </c>
      <c r="L260" s="31" t="n">
        <f aca="false">ROUND($L$1*(E260+I260-J260-K260),0)</f>
        <v>14991941</v>
      </c>
      <c r="M260" s="31" t="n">
        <f aca="false">E260+I260-J260-K260+L260</f>
        <v>3694787108.89735</v>
      </c>
      <c r="N260" s="32" t="n">
        <f aca="false">HLOOKUP(ROUND(AVERAGE(M248:M259)/10^6,0),Assumption!$B$2:$E$3,2,1)*MAX((AVERAGE(M248:M259)-250*10^6),0)</f>
        <v>19192025.6138806</v>
      </c>
      <c r="O260" s="31" t="n">
        <f aca="false">M260+N260</f>
        <v>3713979134.51123</v>
      </c>
      <c r="P260" s="31" t="n">
        <f aca="false">IF(A260=1,SA,MAX(0,SA-M259))</f>
        <v>0</v>
      </c>
      <c r="S260" s="2" t="n">
        <v>0</v>
      </c>
      <c r="T260" s="2" t="n">
        <v>0</v>
      </c>
      <c r="U260" s="2" t="n">
        <v>0</v>
      </c>
      <c r="V260" s="33" t="n">
        <v>1</v>
      </c>
    </row>
    <row r="261" customFormat="false" ht="15.75" hidden="false" customHeight="true" outlineLevel="0" collapsed="false">
      <c r="A261" s="2" t="n">
        <v>259</v>
      </c>
      <c r="B261" s="2" t="n">
        <v>22</v>
      </c>
      <c r="C261" s="2" t="n">
        <f aca="false">A261-(B261-1)*12</f>
        <v>7</v>
      </c>
      <c r="D261" s="2" t="n">
        <f aca="false">'thong tin khach hang'!$B$4+B261-1</f>
        <v>23</v>
      </c>
      <c r="E261" s="31" t="n">
        <f aca="false">IF(A261=1,0,O260)</f>
        <v>3713979134.51123</v>
      </c>
      <c r="F261" s="2" t="n">
        <f aca="true">TP*VLOOKUP('thong tin khach hang'!$E$10,$X$2:$Z$5,3,0)*OFFSET($S261,0,VLOOKUP('thong tin khach hang'!$E$10,$X$2:$Z$5,2,0))</f>
        <v>0</v>
      </c>
      <c r="G261" s="2" t="n">
        <f aca="true">EP*VLOOKUP('thong tin khach hang'!$E$10,$X$2:$Z$5,3,0)*OFFSET($S261,0,VLOOKUP('thong tin khach hang'!$E$10,$X$2:$Z$5,2,0))</f>
        <v>0</v>
      </c>
      <c r="H261" s="2" t="n">
        <f aca="false">F261*HLOOKUP(B261,Assumption!$A$10:$G$12,2,1)+G261*HLOOKUP(B261,Assumption!$A$10:$G$12,3,1)</f>
        <v>0</v>
      </c>
      <c r="I261" s="2" t="n">
        <f aca="false">F261+G261-H261</f>
        <v>0</v>
      </c>
      <c r="J261" s="32" t="n">
        <f aca="false">VLOOKUP(D261,Assumption!$O$3:$Q$103,IF('thong tin khach hang'!$B$3="Nam",2,3),0)/12*P261</f>
        <v>0</v>
      </c>
      <c r="K261" s="2" t="n">
        <v>20000</v>
      </c>
      <c r="L261" s="31" t="n">
        <f aca="false">ROUND($L$1*(E261+I261-J261-K261),0)</f>
        <v>15131129</v>
      </c>
      <c r="M261" s="31" t="n">
        <f aca="false">E261+I261-J261-K261+L261</f>
        <v>3729090263.51123</v>
      </c>
      <c r="N261" s="32" t="n">
        <f aca="false">HLOOKUP(ROUND(AVERAGE(M249:M260)/10^6,0),Assumption!$B$2:$E$3,2,1)*MAX((AVERAGE(M249:M260)-250*10^6),0)</f>
        <v>19412926.2737447</v>
      </c>
      <c r="O261" s="31" t="n">
        <f aca="false">M261+N261</f>
        <v>3748503189.78498</v>
      </c>
      <c r="P261" s="31" t="n">
        <f aca="false">IF(A261=1,SA,MAX(0,SA-M260))</f>
        <v>0</v>
      </c>
      <c r="S261" s="2" t="n">
        <v>0</v>
      </c>
      <c r="T261" s="2" t="n">
        <v>1</v>
      </c>
      <c r="U261" s="2" t="n">
        <v>1</v>
      </c>
      <c r="V261" s="33" t="n">
        <v>1</v>
      </c>
    </row>
    <row r="262" customFormat="false" ht="15.75" hidden="false" customHeight="true" outlineLevel="0" collapsed="false">
      <c r="A262" s="2" t="n">
        <v>260</v>
      </c>
      <c r="B262" s="2" t="n">
        <v>22</v>
      </c>
      <c r="C262" s="2" t="n">
        <f aca="false">A262-(B262-1)*12</f>
        <v>8</v>
      </c>
      <c r="D262" s="2" t="n">
        <f aca="false">'thong tin khach hang'!$B$4+B262-1</f>
        <v>23</v>
      </c>
      <c r="E262" s="31" t="n">
        <f aca="false">IF(A262=1,0,O261)</f>
        <v>3748503189.78498</v>
      </c>
      <c r="F262" s="2" t="n">
        <f aca="true">TP*VLOOKUP('thong tin khach hang'!$E$10,$X$2:$Z$5,3,0)*OFFSET($S262,0,VLOOKUP('thong tin khach hang'!$E$10,$X$2:$Z$5,2,0))</f>
        <v>0</v>
      </c>
      <c r="G262" s="2" t="n">
        <f aca="true">EP*VLOOKUP('thong tin khach hang'!$E$10,$X$2:$Z$5,3,0)*OFFSET($S262,0,VLOOKUP('thong tin khach hang'!$E$10,$X$2:$Z$5,2,0))</f>
        <v>0</v>
      </c>
      <c r="H262" s="2" t="n">
        <f aca="false">F262*HLOOKUP(B262,Assumption!$A$10:$G$12,2,1)+G262*HLOOKUP(B262,Assumption!$A$10:$G$12,3,1)</f>
        <v>0</v>
      </c>
      <c r="I262" s="2" t="n">
        <f aca="false">F262+G262-H262</f>
        <v>0</v>
      </c>
      <c r="J262" s="32" t="n">
        <f aca="false">VLOOKUP(D262,Assumption!$O$3:$Q$103,IF('thong tin khach hang'!$B$3="Nam",2,3),0)/12*P262</f>
        <v>0</v>
      </c>
      <c r="K262" s="2" t="n">
        <v>20000</v>
      </c>
      <c r="L262" s="31" t="n">
        <f aca="false">ROUND($L$1*(E262+I262-J262-K262),0)</f>
        <v>15271785</v>
      </c>
      <c r="M262" s="31" t="n">
        <f aca="false">E262+I262-J262-K262+L262</f>
        <v>3763754974.78498</v>
      </c>
      <c r="N262" s="32" t="n">
        <f aca="false">HLOOKUP(ROUND(AVERAGE(M250:M261)/10^6,0),Assumption!$B$2:$E$3,2,1)*MAX((AVERAGE(M250:M261)-250*10^6),0)</f>
        <v>19635977.2012055</v>
      </c>
      <c r="O262" s="31" t="n">
        <f aca="false">M262+N262</f>
        <v>3783390951.98618</v>
      </c>
      <c r="P262" s="31" t="n">
        <f aca="false">IF(A262=1,SA,MAX(0,SA-M261))</f>
        <v>0</v>
      </c>
      <c r="S262" s="2" t="n">
        <v>0</v>
      </c>
      <c r="T262" s="2" t="n">
        <v>0</v>
      </c>
      <c r="U262" s="2" t="n">
        <v>0</v>
      </c>
      <c r="V262" s="33" t="n">
        <v>1</v>
      </c>
    </row>
    <row r="263" customFormat="false" ht="15.75" hidden="false" customHeight="true" outlineLevel="0" collapsed="false">
      <c r="A263" s="2" t="n">
        <v>261</v>
      </c>
      <c r="B263" s="2" t="n">
        <v>22</v>
      </c>
      <c r="C263" s="2" t="n">
        <f aca="false">A263-(B263-1)*12</f>
        <v>9</v>
      </c>
      <c r="D263" s="2" t="n">
        <f aca="false">'thong tin khach hang'!$B$4+B263-1</f>
        <v>23</v>
      </c>
      <c r="E263" s="31" t="n">
        <f aca="false">IF(A263=1,0,O262)</f>
        <v>3783390951.98618</v>
      </c>
      <c r="F263" s="2" t="n">
        <f aca="true">TP*VLOOKUP('thong tin khach hang'!$E$10,$X$2:$Z$5,3,0)*OFFSET($S263,0,VLOOKUP('thong tin khach hang'!$E$10,$X$2:$Z$5,2,0))</f>
        <v>0</v>
      </c>
      <c r="G263" s="2" t="n">
        <f aca="true">EP*VLOOKUP('thong tin khach hang'!$E$10,$X$2:$Z$5,3,0)*OFFSET($S263,0,VLOOKUP('thong tin khach hang'!$E$10,$X$2:$Z$5,2,0))</f>
        <v>0</v>
      </c>
      <c r="H263" s="2" t="n">
        <f aca="false">F263*HLOOKUP(B263,Assumption!$A$10:$G$12,2,1)+G263*HLOOKUP(B263,Assumption!$A$10:$G$12,3,1)</f>
        <v>0</v>
      </c>
      <c r="I263" s="2" t="n">
        <f aca="false">F263+G263-H263</f>
        <v>0</v>
      </c>
      <c r="J263" s="32" t="n">
        <f aca="false">VLOOKUP(D263,Assumption!$O$3:$Q$103,IF('thong tin khach hang'!$B$3="Nam",2,3),0)/12*P263</f>
        <v>0</v>
      </c>
      <c r="K263" s="2" t="n">
        <v>20000</v>
      </c>
      <c r="L263" s="31" t="n">
        <f aca="false">ROUND($L$1*(E263+I263-J263-K263),0)</f>
        <v>15413922</v>
      </c>
      <c r="M263" s="31" t="n">
        <f aca="false">E263+I263-J263-K263+L263</f>
        <v>3798784873.98618</v>
      </c>
      <c r="N263" s="32" t="n">
        <f aca="false">HLOOKUP(ROUND(AVERAGE(M251:M262)/10^6,0),Assumption!$B$2:$E$3,2,1)*MAX((AVERAGE(M251:M262)-250*10^6),0)</f>
        <v>19861199.3278338</v>
      </c>
      <c r="O263" s="31" t="n">
        <f aca="false">M263+N263</f>
        <v>3818646073.31402</v>
      </c>
      <c r="P263" s="31" t="n">
        <f aca="false">IF(A263=1,SA,MAX(0,SA-M262))</f>
        <v>0</v>
      </c>
      <c r="S263" s="2" t="n">
        <v>0</v>
      </c>
      <c r="T263" s="2" t="n">
        <v>0</v>
      </c>
      <c r="U263" s="2" t="n">
        <v>0</v>
      </c>
      <c r="V263" s="33" t="n">
        <v>1</v>
      </c>
    </row>
    <row r="264" customFormat="false" ht="15.75" hidden="false" customHeight="true" outlineLevel="0" collapsed="false">
      <c r="A264" s="2" t="n">
        <v>262</v>
      </c>
      <c r="B264" s="2" t="n">
        <v>22</v>
      </c>
      <c r="C264" s="2" t="n">
        <f aca="false">A264-(B264-1)*12</f>
        <v>10</v>
      </c>
      <c r="D264" s="2" t="n">
        <f aca="false">'thong tin khach hang'!$B$4+B264-1</f>
        <v>23</v>
      </c>
      <c r="E264" s="31" t="n">
        <f aca="false">IF(A264=1,0,O263)</f>
        <v>3818646073.31402</v>
      </c>
      <c r="F264" s="2" t="n">
        <f aca="true">TP*VLOOKUP('thong tin khach hang'!$E$10,$X$2:$Z$5,3,0)*OFFSET($S264,0,VLOOKUP('thong tin khach hang'!$E$10,$X$2:$Z$5,2,0))</f>
        <v>0</v>
      </c>
      <c r="G264" s="2" t="n">
        <f aca="true">EP*VLOOKUP('thong tin khach hang'!$E$10,$X$2:$Z$5,3,0)*OFFSET($S264,0,VLOOKUP('thong tin khach hang'!$E$10,$X$2:$Z$5,2,0))</f>
        <v>0</v>
      </c>
      <c r="H264" s="2" t="n">
        <f aca="false">F264*HLOOKUP(B264,Assumption!$A$10:$G$12,2,1)+G264*HLOOKUP(B264,Assumption!$A$10:$G$12,3,1)</f>
        <v>0</v>
      </c>
      <c r="I264" s="2" t="n">
        <f aca="false">F264+G264-H264</f>
        <v>0</v>
      </c>
      <c r="J264" s="32" t="n">
        <f aca="false">VLOOKUP(D264,Assumption!$O$3:$Q$103,IF('thong tin khach hang'!$B$3="Nam",2,3),0)/12*P264</f>
        <v>0</v>
      </c>
      <c r="K264" s="2" t="n">
        <v>20000</v>
      </c>
      <c r="L264" s="31" t="n">
        <f aca="false">ROUND($L$1*(E264+I264-J264-K264),0)</f>
        <v>15557555</v>
      </c>
      <c r="M264" s="31" t="n">
        <f aca="false">E264+I264-J264-K264+L264</f>
        <v>3834183628.31402</v>
      </c>
      <c r="N264" s="32" t="n">
        <f aca="false">HLOOKUP(ROUND(AVERAGE(M252:M263)/10^6,0),Assumption!$B$2:$E$3,2,1)*MAX((AVERAGE(M252:M263)-250*10^6),0)</f>
        <v>20088613.7881876</v>
      </c>
      <c r="O264" s="31" t="n">
        <f aca="false">M264+N264</f>
        <v>3854272242.10221</v>
      </c>
      <c r="P264" s="31" t="n">
        <f aca="false">IF(A264=1,SA,MAX(0,SA-M263))</f>
        <v>0</v>
      </c>
      <c r="S264" s="2" t="n">
        <v>0</v>
      </c>
      <c r="T264" s="2" t="n">
        <v>0</v>
      </c>
      <c r="U264" s="2" t="n">
        <v>1</v>
      </c>
      <c r="V264" s="33" t="n">
        <v>1</v>
      </c>
    </row>
    <row r="265" customFormat="false" ht="15.75" hidden="false" customHeight="true" outlineLevel="0" collapsed="false">
      <c r="A265" s="2" t="n">
        <v>263</v>
      </c>
      <c r="B265" s="2" t="n">
        <v>22</v>
      </c>
      <c r="C265" s="2" t="n">
        <f aca="false">A265-(B265-1)*12</f>
        <v>11</v>
      </c>
      <c r="D265" s="2" t="n">
        <f aca="false">'thong tin khach hang'!$B$4+B265-1</f>
        <v>23</v>
      </c>
      <c r="E265" s="31" t="n">
        <f aca="false">IF(A265=1,0,O264)</f>
        <v>3854272242.10221</v>
      </c>
      <c r="F265" s="2" t="n">
        <f aca="true">TP*VLOOKUP('thong tin khach hang'!$E$10,$X$2:$Z$5,3,0)*OFFSET($S265,0,VLOOKUP('thong tin khach hang'!$E$10,$X$2:$Z$5,2,0))</f>
        <v>0</v>
      </c>
      <c r="G265" s="2" t="n">
        <f aca="true">EP*VLOOKUP('thong tin khach hang'!$E$10,$X$2:$Z$5,3,0)*OFFSET($S265,0,VLOOKUP('thong tin khach hang'!$E$10,$X$2:$Z$5,2,0))</f>
        <v>0</v>
      </c>
      <c r="H265" s="2" t="n">
        <f aca="false">F265*HLOOKUP(B265,Assumption!$A$10:$G$12,2,1)+G265*HLOOKUP(B265,Assumption!$A$10:$G$12,3,1)</f>
        <v>0</v>
      </c>
      <c r="I265" s="2" t="n">
        <f aca="false">F265+G265-H265</f>
        <v>0</v>
      </c>
      <c r="J265" s="32" t="n">
        <f aca="false">VLOOKUP(D265,Assumption!$O$3:$Q$103,IF('thong tin khach hang'!$B$3="Nam",2,3),0)/12*P265</f>
        <v>0</v>
      </c>
      <c r="K265" s="2" t="n">
        <v>20000</v>
      </c>
      <c r="L265" s="31" t="n">
        <f aca="false">ROUND($L$1*(E265+I265-J265-K265),0)</f>
        <v>15702701</v>
      </c>
      <c r="M265" s="31" t="n">
        <f aca="false">E265+I265-J265-K265+L265</f>
        <v>3869954943.1022</v>
      </c>
      <c r="N265" s="32" t="n">
        <f aca="false">HLOOKUP(ROUND(AVERAGE(M253:M264)/10^6,0),Assumption!$B$2:$E$3,2,1)*MAX((AVERAGE(M253:M264)-250*10^6),0)</f>
        <v>20318241.9224613</v>
      </c>
      <c r="O265" s="31" t="n">
        <f aca="false">M265+N265</f>
        <v>3890273185.02467</v>
      </c>
      <c r="P265" s="31" t="n">
        <f aca="false">IF(A265=1,SA,MAX(0,SA-M264))</f>
        <v>0</v>
      </c>
      <c r="S265" s="2" t="n">
        <v>0</v>
      </c>
      <c r="T265" s="2" t="n">
        <v>0</v>
      </c>
      <c r="U265" s="2" t="n">
        <v>0</v>
      </c>
      <c r="V265" s="33" t="n">
        <v>1</v>
      </c>
    </row>
    <row r="266" customFormat="false" ht="15.75" hidden="false" customHeight="true" outlineLevel="0" collapsed="false">
      <c r="A266" s="2" t="n">
        <v>264</v>
      </c>
      <c r="B266" s="2" t="n">
        <v>22</v>
      </c>
      <c r="C266" s="2" t="n">
        <f aca="false">A266-(B266-1)*12</f>
        <v>12</v>
      </c>
      <c r="D266" s="2" t="n">
        <f aca="false">'thong tin khach hang'!$B$4+B266-1</f>
        <v>23</v>
      </c>
      <c r="E266" s="31" t="n">
        <f aca="false">IF(A266=1,0,O265)</f>
        <v>3890273185.02467</v>
      </c>
      <c r="F266" s="2" t="n">
        <f aca="true">TP*VLOOKUP('thong tin khach hang'!$E$10,$X$2:$Z$5,3,0)*OFFSET($S266,0,VLOOKUP('thong tin khach hang'!$E$10,$X$2:$Z$5,2,0))</f>
        <v>0</v>
      </c>
      <c r="G266" s="2" t="n">
        <f aca="true">EP*VLOOKUP('thong tin khach hang'!$E$10,$X$2:$Z$5,3,0)*OFFSET($S266,0,VLOOKUP('thong tin khach hang'!$E$10,$X$2:$Z$5,2,0))</f>
        <v>0</v>
      </c>
      <c r="H266" s="2" t="n">
        <f aca="false">F266*HLOOKUP(B266,Assumption!$A$10:$G$12,2,1)+G266*HLOOKUP(B266,Assumption!$A$10:$G$12,3,1)</f>
        <v>0</v>
      </c>
      <c r="I266" s="2" t="n">
        <f aca="false">F266+G266-H266</f>
        <v>0</v>
      </c>
      <c r="J266" s="32" t="n">
        <f aca="false">VLOOKUP(D266,Assumption!$O$3:$Q$103,IF('thong tin khach hang'!$B$3="Nam",2,3),0)/12*P266</f>
        <v>0</v>
      </c>
      <c r="K266" s="2" t="n">
        <v>20000</v>
      </c>
      <c r="L266" s="31" t="n">
        <f aca="false">ROUND($L$1*(E266+I266-J266-K266),0)</f>
        <v>15849373</v>
      </c>
      <c r="M266" s="31" t="n">
        <f aca="false">E266+I266-J266-K266+L266</f>
        <v>3906102558.02467</v>
      </c>
      <c r="N266" s="32" t="n">
        <f aca="false">HLOOKUP(ROUND(AVERAGE(M254:M265)/10^6,0),Assumption!$B$2:$E$3,2,1)*MAX((AVERAGE(M254:M265)-250*10^6),0)</f>
        <v>20550105.2786454</v>
      </c>
      <c r="O266" s="31" t="n">
        <f aca="false">M266+N266</f>
        <v>3926652663.30331</v>
      </c>
      <c r="P266" s="31" t="n">
        <f aca="false">IF(A266=1,SA,MAX(0,SA-M265))</f>
        <v>0</v>
      </c>
      <c r="S266" s="2" t="n">
        <v>0</v>
      </c>
      <c r="T266" s="2" t="n">
        <v>0</v>
      </c>
      <c r="U266" s="2" t="n">
        <v>0</v>
      </c>
      <c r="V266" s="33" t="n">
        <v>1</v>
      </c>
    </row>
    <row r="267" customFormat="false" ht="15.75" hidden="false" customHeight="true" outlineLevel="0" collapsed="false">
      <c r="A267" s="2" t="n">
        <v>265</v>
      </c>
      <c r="B267" s="2" t="n">
        <v>23</v>
      </c>
      <c r="C267" s="2" t="n">
        <f aca="false">A267-(B267-1)*12</f>
        <v>1</v>
      </c>
      <c r="D267" s="2" t="n">
        <f aca="false">'thong tin khach hang'!$B$4+B267-1</f>
        <v>24</v>
      </c>
      <c r="E267" s="31" t="n">
        <f aca="false">IF(A267=1,0,O266)</f>
        <v>3926652663.30331</v>
      </c>
      <c r="F267" s="2" t="n">
        <f aca="true">TP*VLOOKUP('thong tin khach hang'!$E$10,$X$2:$Z$5,3,0)*OFFSET($S267,0,VLOOKUP('thong tin khach hang'!$E$10,$X$2:$Z$5,2,0))</f>
        <v>30000000</v>
      </c>
      <c r="G267" s="2" t="n">
        <f aca="true">EP*VLOOKUP('thong tin khach hang'!$E$10,$X$2:$Z$5,3,0)*OFFSET($S267,0,VLOOKUP('thong tin khach hang'!$E$10,$X$2:$Z$5,2,0))</f>
        <v>30000000</v>
      </c>
      <c r="H267" s="2" t="n">
        <f aca="false">F267*HLOOKUP(B267,Assumption!$A$10:$G$12,2,1)+G267*HLOOKUP(B267,Assumption!$A$10:$G$12,3,1)</f>
        <v>1500000</v>
      </c>
      <c r="I267" s="2" t="n">
        <f aca="false">F267+G267-H267</f>
        <v>58500000</v>
      </c>
      <c r="J267" s="32" t="n">
        <f aca="false">VLOOKUP(D267,Assumption!$O$3:$Q$103,IF('thong tin khach hang'!$B$3="Nam",2,3),0)/12*P267</f>
        <v>0</v>
      </c>
      <c r="K267" s="2" t="n">
        <v>20000</v>
      </c>
      <c r="L267" s="31" t="n">
        <f aca="false">ROUND($L$1*(E267+I267-J267-K267),0)</f>
        <v>16235924</v>
      </c>
      <c r="M267" s="31" t="n">
        <f aca="false">E267+I267-J267-K267+L267</f>
        <v>4001368587.30331</v>
      </c>
      <c r="N267" s="32" t="n">
        <f aca="false">HLOOKUP(ROUND(AVERAGE(M255:M266)/10^6,0),Assumption!$B$2:$E$3,2,1)*MAX((AVERAGE(M255:M266)-250*10^6),0)</f>
        <v>20784225.6146971</v>
      </c>
      <c r="O267" s="31" t="n">
        <f aca="false">M267+N267</f>
        <v>4022152812.91801</v>
      </c>
      <c r="P267" s="31" t="n">
        <f aca="false">IF(A267=1,SA,MAX(0,SA-M266))</f>
        <v>0</v>
      </c>
      <c r="S267" s="2" t="n">
        <v>1</v>
      </c>
      <c r="T267" s="2" t="n">
        <v>1</v>
      </c>
      <c r="U267" s="2" t="n">
        <v>1</v>
      </c>
      <c r="V267" s="33" t="n">
        <v>1</v>
      </c>
    </row>
    <row r="268" customFormat="false" ht="15.75" hidden="false" customHeight="true" outlineLevel="0" collapsed="false">
      <c r="A268" s="2" t="n">
        <v>266</v>
      </c>
      <c r="B268" s="2" t="n">
        <v>23</v>
      </c>
      <c r="C268" s="2" t="n">
        <f aca="false">A268-(B268-1)*12</f>
        <v>2</v>
      </c>
      <c r="D268" s="2" t="n">
        <f aca="false">'thong tin khach hang'!$B$4+B268-1</f>
        <v>24</v>
      </c>
      <c r="E268" s="31" t="n">
        <f aca="false">IF(A268=1,0,O267)</f>
        <v>4022152812.91801</v>
      </c>
      <c r="F268" s="2" t="n">
        <f aca="true">TP*VLOOKUP('thong tin khach hang'!$E$10,$X$2:$Z$5,3,0)*OFFSET($S268,0,VLOOKUP('thong tin khach hang'!$E$10,$X$2:$Z$5,2,0))</f>
        <v>0</v>
      </c>
      <c r="G268" s="2" t="n">
        <f aca="true">EP*VLOOKUP('thong tin khach hang'!$E$10,$X$2:$Z$5,3,0)*OFFSET($S268,0,VLOOKUP('thong tin khach hang'!$E$10,$X$2:$Z$5,2,0))</f>
        <v>0</v>
      </c>
      <c r="H268" s="2" t="n">
        <f aca="false">F268*HLOOKUP(B268,Assumption!$A$10:$G$12,2,1)+G268*HLOOKUP(B268,Assumption!$A$10:$G$12,3,1)</f>
        <v>0</v>
      </c>
      <c r="I268" s="2" t="n">
        <f aca="false">F268+G268-H268</f>
        <v>0</v>
      </c>
      <c r="J268" s="32" t="n">
        <f aca="false">VLOOKUP(D268,Assumption!$O$3:$Q$103,IF('thong tin khach hang'!$B$3="Nam",2,3),0)/12*P268</f>
        <v>0</v>
      </c>
      <c r="K268" s="2" t="n">
        <v>20000</v>
      </c>
      <c r="L268" s="31" t="n">
        <f aca="false">ROUND($L$1*(E268+I268-J268-K268),0)</f>
        <v>16386667</v>
      </c>
      <c r="M268" s="31" t="n">
        <f aca="false">E268+I268-J268-K268+L268</f>
        <v>4038519479.91801</v>
      </c>
      <c r="N268" s="32" t="n">
        <f aca="false">HLOOKUP(ROUND(AVERAGE(M256:M267)/10^6,0),Assumption!$B$2:$E$3,2,1)*MAX((AVERAGE(M256:M267)-250*10^6),0)</f>
        <v>21020624.900223</v>
      </c>
      <c r="O268" s="31" t="n">
        <f aca="false">M268+N268</f>
        <v>4059540104.81823</v>
      </c>
      <c r="P268" s="31" t="n">
        <f aca="false">IF(A268=1,SA,MAX(0,SA-M267))</f>
        <v>0</v>
      </c>
      <c r="S268" s="2" t="n">
        <v>0</v>
      </c>
      <c r="T268" s="2" t="n">
        <v>0</v>
      </c>
      <c r="U268" s="2" t="n">
        <v>0</v>
      </c>
      <c r="V268" s="33" t="n">
        <v>1</v>
      </c>
    </row>
    <row r="269" customFormat="false" ht="15.75" hidden="false" customHeight="true" outlineLevel="0" collapsed="false">
      <c r="A269" s="2" t="n">
        <v>267</v>
      </c>
      <c r="B269" s="2" t="n">
        <v>23</v>
      </c>
      <c r="C269" s="2" t="n">
        <f aca="false">A269-(B269-1)*12</f>
        <v>3</v>
      </c>
      <c r="D269" s="2" t="n">
        <f aca="false">'thong tin khach hang'!$B$4+B269-1</f>
        <v>24</v>
      </c>
      <c r="E269" s="31" t="n">
        <f aca="false">IF(A269=1,0,O268)</f>
        <v>4059540104.81823</v>
      </c>
      <c r="F269" s="2" t="n">
        <f aca="true">TP*VLOOKUP('thong tin khach hang'!$E$10,$X$2:$Z$5,3,0)*OFFSET($S269,0,VLOOKUP('thong tin khach hang'!$E$10,$X$2:$Z$5,2,0))</f>
        <v>0</v>
      </c>
      <c r="G269" s="2" t="n">
        <f aca="true">EP*VLOOKUP('thong tin khach hang'!$E$10,$X$2:$Z$5,3,0)*OFFSET($S269,0,VLOOKUP('thong tin khach hang'!$E$10,$X$2:$Z$5,2,0))</f>
        <v>0</v>
      </c>
      <c r="H269" s="2" t="n">
        <f aca="false">F269*HLOOKUP(B269,Assumption!$A$10:$G$12,2,1)+G269*HLOOKUP(B269,Assumption!$A$10:$G$12,3,1)</f>
        <v>0</v>
      </c>
      <c r="I269" s="2" t="n">
        <f aca="false">F269+G269-H269</f>
        <v>0</v>
      </c>
      <c r="J269" s="32" t="n">
        <f aca="false">VLOOKUP(D269,Assumption!$O$3:$Q$103,IF('thong tin khach hang'!$B$3="Nam",2,3),0)/12*P269</f>
        <v>0</v>
      </c>
      <c r="K269" s="2" t="n">
        <v>20000</v>
      </c>
      <c r="L269" s="31" t="n">
        <f aca="false">ROUND($L$1*(E269+I269-J269-K269),0)</f>
        <v>16538987</v>
      </c>
      <c r="M269" s="31" t="n">
        <f aca="false">E269+I269-J269-K269+L269</f>
        <v>4076059091.81823</v>
      </c>
      <c r="N269" s="32" t="n">
        <f aca="false">HLOOKUP(ROUND(AVERAGE(M257:M268)/10^6,0),Assumption!$B$2:$E$3,2,1)*MAX((AVERAGE(M257:M268)-250*10^6),0)</f>
        <v>21259325.3186726</v>
      </c>
      <c r="O269" s="31" t="n">
        <f aca="false">M269+N269</f>
        <v>4097318417.13691</v>
      </c>
      <c r="P269" s="31" t="n">
        <f aca="false">IF(A269=1,SA,MAX(0,SA-M268))</f>
        <v>0</v>
      </c>
      <c r="S269" s="2" t="n">
        <v>0</v>
      </c>
      <c r="T269" s="2" t="n">
        <v>0</v>
      </c>
      <c r="U269" s="2" t="n">
        <v>0</v>
      </c>
      <c r="V269" s="33" t="n">
        <v>1</v>
      </c>
    </row>
    <row r="270" customFormat="false" ht="15.75" hidden="false" customHeight="true" outlineLevel="0" collapsed="false">
      <c r="A270" s="2" t="n">
        <v>268</v>
      </c>
      <c r="B270" s="2" t="n">
        <v>23</v>
      </c>
      <c r="C270" s="2" t="n">
        <f aca="false">A270-(B270-1)*12</f>
        <v>4</v>
      </c>
      <c r="D270" s="2" t="n">
        <f aca="false">'thong tin khach hang'!$B$4+B270-1</f>
        <v>24</v>
      </c>
      <c r="E270" s="31" t="n">
        <f aca="false">IF(A270=1,0,O269)</f>
        <v>4097318417.13691</v>
      </c>
      <c r="F270" s="2" t="n">
        <f aca="true">TP*VLOOKUP('thong tin khach hang'!$E$10,$X$2:$Z$5,3,0)*OFFSET($S270,0,VLOOKUP('thong tin khach hang'!$E$10,$X$2:$Z$5,2,0))</f>
        <v>0</v>
      </c>
      <c r="G270" s="2" t="n">
        <f aca="true">EP*VLOOKUP('thong tin khach hang'!$E$10,$X$2:$Z$5,3,0)*OFFSET($S270,0,VLOOKUP('thong tin khach hang'!$E$10,$X$2:$Z$5,2,0))</f>
        <v>0</v>
      </c>
      <c r="H270" s="2" t="n">
        <f aca="false">F270*HLOOKUP(B270,Assumption!$A$10:$G$12,2,1)+G270*HLOOKUP(B270,Assumption!$A$10:$G$12,3,1)</f>
        <v>0</v>
      </c>
      <c r="I270" s="2" t="n">
        <f aca="false">F270+G270-H270</f>
        <v>0</v>
      </c>
      <c r="J270" s="32" t="n">
        <f aca="false">VLOOKUP(D270,Assumption!$O$3:$Q$103,IF('thong tin khach hang'!$B$3="Nam",2,3),0)/12*P270</f>
        <v>0</v>
      </c>
      <c r="K270" s="2" t="n">
        <v>20000</v>
      </c>
      <c r="L270" s="31" t="n">
        <f aca="false">ROUND($L$1*(E270+I270-J270-K270),0)</f>
        <v>16692901</v>
      </c>
      <c r="M270" s="31" t="n">
        <f aca="false">E270+I270-J270-K270+L270</f>
        <v>4113991318.13691</v>
      </c>
      <c r="N270" s="32" t="n">
        <f aca="false">HLOOKUP(ROUND(AVERAGE(M258:M269)/10^6,0),Assumption!$B$2:$E$3,2,1)*MAX((AVERAGE(M258:M269)-250*10^6),0)</f>
        <v>21500349.2695439</v>
      </c>
      <c r="O270" s="31" t="n">
        <f aca="false">M270+N270</f>
        <v>4135491667.40645</v>
      </c>
      <c r="P270" s="31" t="n">
        <f aca="false">IF(A270=1,SA,MAX(0,SA-M269))</f>
        <v>0</v>
      </c>
      <c r="S270" s="2" t="n">
        <v>0</v>
      </c>
      <c r="T270" s="2" t="n">
        <v>0</v>
      </c>
      <c r="U270" s="2" t="n">
        <v>1</v>
      </c>
      <c r="V270" s="33" t="n">
        <v>1</v>
      </c>
    </row>
    <row r="271" customFormat="false" ht="15.75" hidden="false" customHeight="true" outlineLevel="0" collapsed="false">
      <c r="A271" s="2" t="n">
        <v>269</v>
      </c>
      <c r="B271" s="2" t="n">
        <v>23</v>
      </c>
      <c r="C271" s="2" t="n">
        <f aca="false">A271-(B271-1)*12</f>
        <v>5</v>
      </c>
      <c r="D271" s="2" t="n">
        <f aca="false">'thong tin khach hang'!$B$4+B271-1</f>
        <v>24</v>
      </c>
      <c r="E271" s="31" t="n">
        <f aca="false">IF(A271=1,0,O270)</f>
        <v>4135491667.40645</v>
      </c>
      <c r="F271" s="2" t="n">
        <f aca="true">TP*VLOOKUP('thong tin khach hang'!$E$10,$X$2:$Z$5,3,0)*OFFSET($S271,0,VLOOKUP('thong tin khach hang'!$E$10,$X$2:$Z$5,2,0))</f>
        <v>0</v>
      </c>
      <c r="G271" s="2" t="n">
        <f aca="true">EP*VLOOKUP('thong tin khach hang'!$E$10,$X$2:$Z$5,3,0)*OFFSET($S271,0,VLOOKUP('thong tin khach hang'!$E$10,$X$2:$Z$5,2,0))</f>
        <v>0</v>
      </c>
      <c r="H271" s="2" t="n">
        <f aca="false">F271*HLOOKUP(B271,Assumption!$A$10:$G$12,2,1)+G271*HLOOKUP(B271,Assumption!$A$10:$G$12,3,1)</f>
        <v>0</v>
      </c>
      <c r="I271" s="2" t="n">
        <f aca="false">F271+G271-H271</f>
        <v>0</v>
      </c>
      <c r="J271" s="32" t="n">
        <f aca="false">VLOOKUP(D271,Assumption!$O$3:$Q$103,IF('thong tin khach hang'!$B$3="Nam",2,3),0)/12*P271</f>
        <v>0</v>
      </c>
      <c r="K271" s="2" t="n">
        <v>20000</v>
      </c>
      <c r="L271" s="31" t="n">
        <f aca="false">ROUND($L$1*(E271+I271-J271-K271),0)</f>
        <v>16848423</v>
      </c>
      <c r="M271" s="31" t="n">
        <f aca="false">E271+I271-J271-K271+L271</f>
        <v>4152320090.40645</v>
      </c>
      <c r="N271" s="32" t="n">
        <f aca="false">HLOOKUP(ROUND(AVERAGE(M259:M270)/10^6,0),Assumption!$B$2:$E$3,2,1)*MAX((AVERAGE(M259:M270)-250*10^6),0)</f>
        <v>21743719.3706008</v>
      </c>
      <c r="O271" s="31" t="n">
        <f aca="false">M271+N271</f>
        <v>4174063809.77705</v>
      </c>
      <c r="P271" s="31" t="n">
        <f aca="false">IF(A271=1,SA,MAX(0,SA-M270))</f>
        <v>0</v>
      </c>
      <c r="S271" s="2" t="n">
        <v>0</v>
      </c>
      <c r="T271" s="2" t="n">
        <v>0</v>
      </c>
      <c r="U271" s="2" t="n">
        <v>0</v>
      </c>
      <c r="V271" s="33" t="n">
        <v>1</v>
      </c>
    </row>
    <row r="272" customFormat="false" ht="15.75" hidden="false" customHeight="true" outlineLevel="0" collapsed="false">
      <c r="A272" s="2" t="n">
        <v>270</v>
      </c>
      <c r="B272" s="2" t="n">
        <v>23</v>
      </c>
      <c r="C272" s="2" t="n">
        <f aca="false">A272-(B272-1)*12</f>
        <v>6</v>
      </c>
      <c r="D272" s="2" t="n">
        <f aca="false">'thong tin khach hang'!$B$4+B272-1</f>
        <v>24</v>
      </c>
      <c r="E272" s="31" t="n">
        <f aca="false">IF(A272=1,0,O271)</f>
        <v>4174063809.77705</v>
      </c>
      <c r="F272" s="2" t="n">
        <f aca="true">TP*VLOOKUP('thong tin khach hang'!$E$10,$X$2:$Z$5,3,0)*OFFSET($S272,0,VLOOKUP('thong tin khach hang'!$E$10,$X$2:$Z$5,2,0))</f>
        <v>0</v>
      </c>
      <c r="G272" s="2" t="n">
        <f aca="true">EP*VLOOKUP('thong tin khach hang'!$E$10,$X$2:$Z$5,3,0)*OFFSET($S272,0,VLOOKUP('thong tin khach hang'!$E$10,$X$2:$Z$5,2,0))</f>
        <v>0</v>
      </c>
      <c r="H272" s="2" t="n">
        <f aca="false">F272*HLOOKUP(B272,Assumption!$A$10:$G$12,2,1)+G272*HLOOKUP(B272,Assumption!$A$10:$G$12,3,1)</f>
        <v>0</v>
      </c>
      <c r="I272" s="2" t="n">
        <f aca="false">F272+G272-H272</f>
        <v>0</v>
      </c>
      <c r="J272" s="32" t="n">
        <f aca="false">VLOOKUP(D272,Assumption!$O$3:$Q$103,IF('thong tin khach hang'!$B$3="Nam",2,3),0)/12*P272</f>
        <v>0</v>
      </c>
      <c r="K272" s="2" t="n">
        <v>20000</v>
      </c>
      <c r="L272" s="31" t="n">
        <f aca="false">ROUND($L$1*(E272+I272-J272-K272),0)</f>
        <v>17005571</v>
      </c>
      <c r="M272" s="31" t="n">
        <f aca="false">E272+I272-J272-K272+L272</f>
        <v>4191049380.77705</v>
      </c>
      <c r="N272" s="32" t="n">
        <f aca="false">HLOOKUP(ROUND(AVERAGE(M260:M271)/10^6,0),Assumption!$B$2:$E$3,2,1)*MAX((AVERAGE(M260:M271)-250*10^6),0)</f>
        <v>21989458.4591018</v>
      </c>
      <c r="O272" s="31" t="n">
        <f aca="false">M272+N272</f>
        <v>4213038839.23615</v>
      </c>
      <c r="P272" s="31" t="n">
        <f aca="false">IF(A272=1,SA,MAX(0,SA-M271))</f>
        <v>0</v>
      </c>
      <c r="S272" s="2" t="n">
        <v>0</v>
      </c>
      <c r="T272" s="2" t="n">
        <v>0</v>
      </c>
      <c r="U272" s="2" t="n">
        <v>0</v>
      </c>
      <c r="V272" s="33" t="n">
        <v>1</v>
      </c>
    </row>
    <row r="273" customFormat="false" ht="15.75" hidden="false" customHeight="true" outlineLevel="0" collapsed="false">
      <c r="A273" s="2" t="n">
        <v>271</v>
      </c>
      <c r="B273" s="2" t="n">
        <v>23</v>
      </c>
      <c r="C273" s="2" t="n">
        <f aca="false">A273-(B273-1)*12</f>
        <v>7</v>
      </c>
      <c r="D273" s="2" t="n">
        <f aca="false">'thong tin khach hang'!$B$4+B273-1</f>
        <v>24</v>
      </c>
      <c r="E273" s="31" t="n">
        <f aca="false">IF(A273=1,0,O272)</f>
        <v>4213038839.23615</v>
      </c>
      <c r="F273" s="2" t="n">
        <f aca="true">TP*VLOOKUP('thong tin khach hang'!$E$10,$X$2:$Z$5,3,0)*OFFSET($S273,0,VLOOKUP('thong tin khach hang'!$E$10,$X$2:$Z$5,2,0))</f>
        <v>0</v>
      </c>
      <c r="G273" s="2" t="n">
        <f aca="true">EP*VLOOKUP('thong tin khach hang'!$E$10,$X$2:$Z$5,3,0)*OFFSET($S273,0,VLOOKUP('thong tin khach hang'!$E$10,$X$2:$Z$5,2,0))</f>
        <v>0</v>
      </c>
      <c r="H273" s="2" t="n">
        <f aca="false">F273*HLOOKUP(B273,Assumption!$A$10:$G$12,2,1)+G273*HLOOKUP(B273,Assumption!$A$10:$G$12,3,1)</f>
        <v>0</v>
      </c>
      <c r="I273" s="2" t="n">
        <f aca="false">F273+G273-H273</f>
        <v>0</v>
      </c>
      <c r="J273" s="32" t="n">
        <f aca="false">VLOOKUP(D273,Assumption!$O$3:$Q$103,IF('thong tin khach hang'!$B$3="Nam",2,3),0)/12*P273</f>
        <v>0</v>
      </c>
      <c r="K273" s="2" t="n">
        <v>20000</v>
      </c>
      <c r="L273" s="31" t="n">
        <f aca="false">ROUND($L$1*(E273+I273-J273-K273),0)</f>
        <v>17164360</v>
      </c>
      <c r="M273" s="31" t="n">
        <f aca="false">E273+I273-J273-K273+L273</f>
        <v>4230183199.23615</v>
      </c>
      <c r="N273" s="32" t="n">
        <f aca="false">HLOOKUP(ROUND(AVERAGE(M261:M272)/10^6,0),Assumption!$B$2:$E$3,2,1)*MAX((AVERAGE(M261:M272)-250*10^6),0)</f>
        <v>22237589.5950416</v>
      </c>
      <c r="O273" s="31" t="n">
        <f aca="false">M273+N273</f>
        <v>4252420788.83119</v>
      </c>
      <c r="P273" s="31" t="n">
        <f aca="false">IF(A273=1,SA,MAX(0,SA-M272))</f>
        <v>0</v>
      </c>
      <c r="S273" s="2" t="n">
        <v>0</v>
      </c>
      <c r="T273" s="2" t="n">
        <v>1</v>
      </c>
      <c r="U273" s="2" t="n">
        <v>1</v>
      </c>
      <c r="V273" s="33" t="n">
        <v>1</v>
      </c>
    </row>
    <row r="274" customFormat="false" ht="15.75" hidden="false" customHeight="true" outlineLevel="0" collapsed="false">
      <c r="A274" s="2" t="n">
        <v>272</v>
      </c>
      <c r="B274" s="2" t="n">
        <v>23</v>
      </c>
      <c r="C274" s="2" t="n">
        <f aca="false">A274-(B274-1)*12</f>
        <v>8</v>
      </c>
      <c r="D274" s="2" t="n">
        <f aca="false">'thong tin khach hang'!$B$4+B274-1</f>
        <v>24</v>
      </c>
      <c r="E274" s="31" t="n">
        <f aca="false">IF(A274=1,0,O273)</f>
        <v>4252420788.83119</v>
      </c>
      <c r="F274" s="2" t="n">
        <f aca="true">TP*VLOOKUP('thong tin khach hang'!$E$10,$X$2:$Z$5,3,0)*OFFSET($S274,0,VLOOKUP('thong tin khach hang'!$E$10,$X$2:$Z$5,2,0))</f>
        <v>0</v>
      </c>
      <c r="G274" s="2" t="n">
        <f aca="true">EP*VLOOKUP('thong tin khach hang'!$E$10,$X$2:$Z$5,3,0)*OFFSET($S274,0,VLOOKUP('thong tin khach hang'!$E$10,$X$2:$Z$5,2,0))</f>
        <v>0</v>
      </c>
      <c r="H274" s="2" t="n">
        <f aca="false">F274*HLOOKUP(B274,Assumption!$A$10:$G$12,2,1)+G274*HLOOKUP(B274,Assumption!$A$10:$G$12,3,1)</f>
        <v>0</v>
      </c>
      <c r="I274" s="2" t="n">
        <f aca="false">F274+G274-H274</f>
        <v>0</v>
      </c>
      <c r="J274" s="32" t="n">
        <f aca="false">VLOOKUP(D274,Assumption!$O$3:$Q$103,IF('thong tin khach hang'!$B$3="Nam",2,3),0)/12*P274</f>
        <v>0</v>
      </c>
      <c r="K274" s="2" t="n">
        <v>20000</v>
      </c>
      <c r="L274" s="31" t="n">
        <f aca="false">ROUND($L$1*(E274+I274-J274-K274),0)</f>
        <v>17324807</v>
      </c>
      <c r="M274" s="31" t="n">
        <f aca="false">E274+I274-J274-K274+L274</f>
        <v>4269725595.83119</v>
      </c>
      <c r="N274" s="32" t="n">
        <f aca="false">HLOOKUP(ROUND(AVERAGE(M262:M273)/10^6,0),Assumption!$B$2:$E$3,2,1)*MAX((AVERAGE(M262:M273)-250*10^6),0)</f>
        <v>22488136.0629041</v>
      </c>
      <c r="O274" s="31" t="n">
        <f aca="false">M274+N274</f>
        <v>4292213731.8941</v>
      </c>
      <c r="P274" s="31" t="n">
        <f aca="false">IF(A274=1,SA,MAX(0,SA-M273))</f>
        <v>0</v>
      </c>
      <c r="S274" s="2" t="n">
        <v>0</v>
      </c>
      <c r="T274" s="2" t="n">
        <v>0</v>
      </c>
      <c r="U274" s="2" t="n">
        <v>0</v>
      </c>
      <c r="V274" s="33" t="n">
        <v>1</v>
      </c>
    </row>
    <row r="275" customFormat="false" ht="15.75" hidden="false" customHeight="true" outlineLevel="0" collapsed="false">
      <c r="A275" s="2" t="n">
        <v>273</v>
      </c>
      <c r="B275" s="2" t="n">
        <v>23</v>
      </c>
      <c r="C275" s="2" t="n">
        <f aca="false">A275-(B275-1)*12</f>
        <v>9</v>
      </c>
      <c r="D275" s="2" t="n">
        <f aca="false">'thong tin khach hang'!$B$4+B275-1</f>
        <v>24</v>
      </c>
      <c r="E275" s="31" t="n">
        <f aca="false">IF(A275=1,0,O274)</f>
        <v>4292213731.8941</v>
      </c>
      <c r="F275" s="2" t="n">
        <f aca="true">TP*VLOOKUP('thong tin khach hang'!$E$10,$X$2:$Z$5,3,0)*OFFSET($S275,0,VLOOKUP('thong tin khach hang'!$E$10,$X$2:$Z$5,2,0))</f>
        <v>0</v>
      </c>
      <c r="G275" s="2" t="n">
        <f aca="true">EP*VLOOKUP('thong tin khach hang'!$E$10,$X$2:$Z$5,3,0)*OFFSET($S275,0,VLOOKUP('thong tin khach hang'!$E$10,$X$2:$Z$5,2,0))</f>
        <v>0</v>
      </c>
      <c r="H275" s="2" t="n">
        <f aca="false">F275*HLOOKUP(B275,Assumption!$A$10:$G$12,2,1)+G275*HLOOKUP(B275,Assumption!$A$10:$G$12,3,1)</f>
        <v>0</v>
      </c>
      <c r="I275" s="2" t="n">
        <f aca="false">F275+G275-H275</f>
        <v>0</v>
      </c>
      <c r="J275" s="32" t="n">
        <f aca="false">VLOOKUP(D275,Assumption!$O$3:$Q$103,IF('thong tin khach hang'!$B$3="Nam",2,3),0)/12*P275</f>
        <v>0</v>
      </c>
      <c r="K275" s="2" t="n">
        <v>20000</v>
      </c>
      <c r="L275" s="31" t="n">
        <f aca="false">ROUND($L$1*(E275+I275-J275-K275),0)</f>
        <v>17486929</v>
      </c>
      <c r="M275" s="31" t="n">
        <f aca="false">E275+I275-J275-K275+L275</f>
        <v>4309680660.8941</v>
      </c>
      <c r="N275" s="32" t="n">
        <f aca="false">HLOOKUP(ROUND(AVERAGE(M263:M274)/10^6,0),Assumption!$B$2:$E$3,2,1)*MAX((AVERAGE(M263:M274)-250*10^6),0)</f>
        <v>22741121.3734272</v>
      </c>
      <c r="O275" s="31" t="n">
        <f aca="false">M275+N275</f>
        <v>4332421782.26752</v>
      </c>
      <c r="P275" s="31" t="n">
        <f aca="false">IF(A275=1,SA,MAX(0,SA-M274))</f>
        <v>0</v>
      </c>
      <c r="S275" s="2" t="n">
        <v>0</v>
      </c>
      <c r="T275" s="2" t="n">
        <v>0</v>
      </c>
      <c r="U275" s="2" t="n">
        <v>0</v>
      </c>
      <c r="V275" s="33" t="n">
        <v>1</v>
      </c>
    </row>
    <row r="276" customFormat="false" ht="15.75" hidden="false" customHeight="true" outlineLevel="0" collapsed="false">
      <c r="A276" s="2" t="n">
        <v>274</v>
      </c>
      <c r="B276" s="2" t="n">
        <v>23</v>
      </c>
      <c r="C276" s="2" t="n">
        <f aca="false">A276-(B276-1)*12</f>
        <v>10</v>
      </c>
      <c r="D276" s="2" t="n">
        <f aca="false">'thong tin khach hang'!$B$4+B276-1</f>
        <v>24</v>
      </c>
      <c r="E276" s="31" t="n">
        <f aca="false">IF(A276=1,0,O275)</f>
        <v>4332421782.26752</v>
      </c>
      <c r="F276" s="2" t="n">
        <f aca="true">TP*VLOOKUP('thong tin khach hang'!$E$10,$X$2:$Z$5,3,0)*OFFSET($S276,0,VLOOKUP('thong tin khach hang'!$E$10,$X$2:$Z$5,2,0))</f>
        <v>0</v>
      </c>
      <c r="G276" s="2" t="n">
        <f aca="true">EP*VLOOKUP('thong tin khach hang'!$E$10,$X$2:$Z$5,3,0)*OFFSET($S276,0,VLOOKUP('thong tin khach hang'!$E$10,$X$2:$Z$5,2,0))</f>
        <v>0</v>
      </c>
      <c r="H276" s="2" t="n">
        <f aca="false">F276*HLOOKUP(B276,Assumption!$A$10:$G$12,2,1)+G276*HLOOKUP(B276,Assumption!$A$10:$G$12,3,1)</f>
        <v>0</v>
      </c>
      <c r="I276" s="2" t="n">
        <f aca="false">F276+G276-H276</f>
        <v>0</v>
      </c>
      <c r="J276" s="32" t="n">
        <f aca="false">VLOOKUP(D276,Assumption!$O$3:$Q$103,IF('thong tin khach hang'!$B$3="Nam",2,3),0)/12*P276</f>
        <v>0</v>
      </c>
      <c r="K276" s="2" t="n">
        <v>20000</v>
      </c>
      <c r="L276" s="31" t="n">
        <f aca="false">ROUND($L$1*(E276+I276-J276-K276),0)</f>
        <v>17650741</v>
      </c>
      <c r="M276" s="31" t="n">
        <f aca="false">E276+I276-J276-K276+L276</f>
        <v>4350052523.26752</v>
      </c>
      <c r="N276" s="32" t="n">
        <f aca="false">HLOOKUP(ROUND(AVERAGE(M264:M275)/10^6,0),Assumption!$B$2:$E$3,2,1)*MAX((AVERAGE(M264:M275)-250*10^6),0)</f>
        <v>22996569.2668811</v>
      </c>
      <c r="O276" s="31" t="n">
        <f aca="false">M276+N276</f>
        <v>4373049092.53441</v>
      </c>
      <c r="P276" s="31" t="n">
        <f aca="false">IF(A276=1,SA,MAX(0,SA-M275))</f>
        <v>0</v>
      </c>
      <c r="S276" s="2" t="n">
        <v>0</v>
      </c>
      <c r="T276" s="2" t="n">
        <v>0</v>
      </c>
      <c r="U276" s="2" t="n">
        <v>1</v>
      </c>
      <c r="V276" s="33" t="n">
        <v>1</v>
      </c>
    </row>
    <row r="277" customFormat="false" ht="15.75" hidden="false" customHeight="true" outlineLevel="0" collapsed="false">
      <c r="A277" s="2" t="n">
        <v>275</v>
      </c>
      <c r="B277" s="2" t="n">
        <v>23</v>
      </c>
      <c r="C277" s="2" t="n">
        <f aca="false">A277-(B277-1)*12</f>
        <v>11</v>
      </c>
      <c r="D277" s="2" t="n">
        <f aca="false">'thong tin khach hang'!$B$4+B277-1</f>
        <v>24</v>
      </c>
      <c r="E277" s="31" t="n">
        <f aca="false">IF(A277=1,0,O276)</f>
        <v>4373049092.53441</v>
      </c>
      <c r="F277" s="2" t="n">
        <f aca="true">TP*VLOOKUP('thong tin khach hang'!$E$10,$X$2:$Z$5,3,0)*OFFSET($S277,0,VLOOKUP('thong tin khach hang'!$E$10,$X$2:$Z$5,2,0))</f>
        <v>0</v>
      </c>
      <c r="G277" s="2" t="n">
        <f aca="true">EP*VLOOKUP('thong tin khach hang'!$E$10,$X$2:$Z$5,3,0)*OFFSET($S277,0,VLOOKUP('thong tin khach hang'!$E$10,$X$2:$Z$5,2,0))</f>
        <v>0</v>
      </c>
      <c r="H277" s="2" t="n">
        <f aca="false">F277*HLOOKUP(B277,Assumption!$A$10:$G$12,2,1)+G277*HLOOKUP(B277,Assumption!$A$10:$G$12,3,1)</f>
        <v>0</v>
      </c>
      <c r="I277" s="2" t="n">
        <f aca="false">F277+G277-H277</f>
        <v>0</v>
      </c>
      <c r="J277" s="32" t="n">
        <f aca="false">VLOOKUP(D277,Assumption!$O$3:$Q$103,IF('thong tin khach hang'!$B$3="Nam",2,3),0)/12*P277</f>
        <v>0</v>
      </c>
      <c r="K277" s="2" t="n">
        <v>20000</v>
      </c>
      <c r="L277" s="31" t="n">
        <f aca="false">ROUND($L$1*(E277+I277-J277-K277),0)</f>
        <v>17816262</v>
      </c>
      <c r="M277" s="31" t="n">
        <f aca="false">E277+I277-J277-K277+L277</f>
        <v>4390845354.53441</v>
      </c>
      <c r="N277" s="32" t="n">
        <f aca="false">HLOOKUP(ROUND(AVERAGE(M265:M276)/10^6,0),Assumption!$B$2:$E$3,2,1)*MAX((AVERAGE(M265:M276)-250*10^6),0)</f>
        <v>23254503.7143579</v>
      </c>
      <c r="O277" s="31" t="n">
        <f aca="false">M277+N277</f>
        <v>4414099858.24876</v>
      </c>
      <c r="P277" s="31" t="n">
        <f aca="false">IF(A277=1,SA,MAX(0,SA-M276))</f>
        <v>0</v>
      </c>
      <c r="S277" s="2" t="n">
        <v>0</v>
      </c>
      <c r="T277" s="2" t="n">
        <v>0</v>
      </c>
      <c r="U277" s="2" t="n">
        <v>0</v>
      </c>
      <c r="V277" s="33" t="n">
        <v>1</v>
      </c>
    </row>
    <row r="278" customFormat="false" ht="15.75" hidden="false" customHeight="true" outlineLevel="0" collapsed="false">
      <c r="A278" s="2" t="n">
        <v>276</v>
      </c>
      <c r="B278" s="2" t="n">
        <v>23</v>
      </c>
      <c r="C278" s="2" t="n">
        <f aca="false">A278-(B278-1)*12</f>
        <v>12</v>
      </c>
      <c r="D278" s="2" t="n">
        <f aca="false">'thong tin khach hang'!$B$4+B278-1</f>
        <v>24</v>
      </c>
      <c r="E278" s="31" t="n">
        <f aca="false">IF(A278=1,0,O277)</f>
        <v>4414099858.24876</v>
      </c>
      <c r="F278" s="2" t="n">
        <f aca="true">TP*VLOOKUP('thong tin khach hang'!$E$10,$X$2:$Z$5,3,0)*OFFSET($S278,0,VLOOKUP('thong tin khach hang'!$E$10,$X$2:$Z$5,2,0))</f>
        <v>0</v>
      </c>
      <c r="G278" s="2" t="n">
        <f aca="true">EP*VLOOKUP('thong tin khach hang'!$E$10,$X$2:$Z$5,3,0)*OFFSET($S278,0,VLOOKUP('thong tin khach hang'!$E$10,$X$2:$Z$5,2,0))</f>
        <v>0</v>
      </c>
      <c r="H278" s="2" t="n">
        <f aca="false">F278*HLOOKUP(B278,Assumption!$A$10:$G$12,2,1)+G278*HLOOKUP(B278,Assumption!$A$10:$G$12,3,1)</f>
        <v>0</v>
      </c>
      <c r="I278" s="2" t="n">
        <f aca="false">F278+G278-H278</f>
        <v>0</v>
      </c>
      <c r="J278" s="32" t="n">
        <f aca="false">VLOOKUP(D278,Assumption!$O$3:$Q$103,IF('thong tin khach hang'!$B$3="Nam",2,3),0)/12*P278</f>
        <v>0</v>
      </c>
      <c r="K278" s="2" t="n">
        <v>20000</v>
      </c>
      <c r="L278" s="31" t="n">
        <f aca="false">ROUND($L$1*(E278+I278-J278-K278),0)</f>
        <v>17983508</v>
      </c>
      <c r="M278" s="31" t="n">
        <f aca="false">E278+I278-J278-K278+L278</f>
        <v>4432063366.24876</v>
      </c>
      <c r="N278" s="32" t="n">
        <f aca="false">HLOOKUP(ROUND(AVERAGE(M266:M277)/10^6,0),Assumption!$B$2:$E$3,2,1)*MAX((AVERAGE(M266:M277)-250*10^6),0)</f>
        <v>23514948.920074</v>
      </c>
      <c r="O278" s="31" t="n">
        <f aca="false">M278+N278</f>
        <v>4455578315.16884</v>
      </c>
      <c r="P278" s="31" t="n">
        <f aca="false">IF(A278=1,SA,MAX(0,SA-M277))</f>
        <v>0</v>
      </c>
      <c r="S278" s="2" t="n">
        <v>0</v>
      </c>
      <c r="T278" s="2" t="n">
        <v>0</v>
      </c>
      <c r="U278" s="2" t="n">
        <v>0</v>
      </c>
      <c r="V278" s="33" t="n">
        <v>1</v>
      </c>
    </row>
    <row r="279" customFormat="false" ht="15.75" hidden="false" customHeight="true" outlineLevel="0" collapsed="false">
      <c r="A279" s="2" t="n">
        <v>277</v>
      </c>
      <c r="B279" s="2" t="n">
        <v>24</v>
      </c>
      <c r="C279" s="2" t="n">
        <f aca="false">A279-(B279-1)*12</f>
        <v>1</v>
      </c>
      <c r="D279" s="2" t="n">
        <f aca="false">'thong tin khach hang'!$B$4+B279-1</f>
        <v>25</v>
      </c>
      <c r="E279" s="31" t="n">
        <f aca="false">IF(A279=1,0,O278)</f>
        <v>4455578315.16884</v>
      </c>
      <c r="F279" s="2" t="n">
        <f aca="true">TP*VLOOKUP('thong tin khach hang'!$E$10,$X$2:$Z$5,3,0)*OFFSET($S279,0,VLOOKUP('thong tin khach hang'!$E$10,$X$2:$Z$5,2,0))</f>
        <v>30000000</v>
      </c>
      <c r="G279" s="2" t="n">
        <f aca="true">EP*VLOOKUP('thong tin khach hang'!$E$10,$X$2:$Z$5,3,0)*OFFSET($S279,0,VLOOKUP('thong tin khach hang'!$E$10,$X$2:$Z$5,2,0))</f>
        <v>30000000</v>
      </c>
      <c r="H279" s="2" t="n">
        <f aca="false">F279*HLOOKUP(B279,Assumption!$A$10:$G$12,2,1)+G279*HLOOKUP(B279,Assumption!$A$10:$G$12,3,1)</f>
        <v>1500000</v>
      </c>
      <c r="I279" s="2" t="n">
        <f aca="false">F279+G279-H279</f>
        <v>58500000</v>
      </c>
      <c r="J279" s="32" t="n">
        <f aca="false">VLOOKUP(D279,Assumption!$O$3:$Q$103,IF('thong tin khach hang'!$B$3="Nam",2,3),0)/12*P279</f>
        <v>0</v>
      </c>
      <c r="K279" s="2" t="n">
        <v>20000</v>
      </c>
      <c r="L279" s="31" t="n">
        <f aca="false">ROUND($L$1*(E279+I279-J279-K279),0)</f>
        <v>18390832</v>
      </c>
      <c r="M279" s="31" t="n">
        <f aca="false">E279+I279-J279-K279+L279</f>
        <v>4532449147.16884</v>
      </c>
      <c r="N279" s="32" t="n">
        <f aca="false">HLOOKUP(ROUND(AVERAGE(M267:M278)/10^6,0),Assumption!$B$2:$E$3,2,1)*MAX((AVERAGE(M267:M278)-250*10^6),0)</f>
        <v>23777929.324186</v>
      </c>
      <c r="O279" s="31" t="n">
        <f aca="false">M279+N279</f>
        <v>4556227076.49302</v>
      </c>
      <c r="P279" s="31" t="n">
        <f aca="false">IF(A279=1,SA,MAX(0,SA-M278))</f>
        <v>0</v>
      </c>
      <c r="S279" s="2" t="n">
        <v>1</v>
      </c>
      <c r="T279" s="2" t="n">
        <v>1</v>
      </c>
      <c r="U279" s="2" t="n">
        <v>1</v>
      </c>
      <c r="V279" s="33" t="n">
        <v>1</v>
      </c>
    </row>
    <row r="280" customFormat="false" ht="15.75" hidden="false" customHeight="true" outlineLevel="0" collapsed="false">
      <c r="A280" s="2" t="n">
        <v>278</v>
      </c>
      <c r="B280" s="2" t="n">
        <v>24</v>
      </c>
      <c r="C280" s="2" t="n">
        <f aca="false">A280-(B280-1)*12</f>
        <v>2</v>
      </c>
      <c r="D280" s="2" t="n">
        <f aca="false">'thong tin khach hang'!$B$4+B280-1</f>
        <v>25</v>
      </c>
      <c r="E280" s="31" t="n">
        <f aca="false">IF(A280=1,0,O279)</f>
        <v>4556227076.49302</v>
      </c>
      <c r="F280" s="2" t="n">
        <f aca="true">TP*VLOOKUP('thong tin khach hang'!$E$10,$X$2:$Z$5,3,0)*OFFSET($S280,0,VLOOKUP('thong tin khach hang'!$E$10,$X$2:$Z$5,2,0))</f>
        <v>0</v>
      </c>
      <c r="G280" s="2" t="n">
        <f aca="true">EP*VLOOKUP('thong tin khach hang'!$E$10,$X$2:$Z$5,3,0)*OFFSET($S280,0,VLOOKUP('thong tin khach hang'!$E$10,$X$2:$Z$5,2,0))</f>
        <v>0</v>
      </c>
      <c r="H280" s="2" t="n">
        <f aca="false">F280*HLOOKUP(B280,Assumption!$A$10:$G$12,2,1)+G280*HLOOKUP(B280,Assumption!$A$10:$G$12,3,1)</f>
        <v>0</v>
      </c>
      <c r="I280" s="2" t="n">
        <f aca="false">F280+G280-H280</f>
        <v>0</v>
      </c>
      <c r="J280" s="32" t="n">
        <f aca="false">VLOOKUP(D280,Assumption!$O$3:$Q$103,IF('thong tin khach hang'!$B$3="Nam",2,3),0)/12*P280</f>
        <v>0</v>
      </c>
      <c r="K280" s="2" t="n">
        <v>20000</v>
      </c>
      <c r="L280" s="31" t="n">
        <f aca="false">ROUND($L$1*(E280+I280-J280-K280),0)</f>
        <v>18562552</v>
      </c>
      <c r="M280" s="31" t="n">
        <f aca="false">E280+I280-J280-K280+L280</f>
        <v>4574769628.49302</v>
      </c>
      <c r="N280" s="32" t="n">
        <f aca="false">HLOOKUP(ROUND(AVERAGE(M268:M279)/10^6,0),Assumption!$B$2:$E$3,2,1)*MAX((AVERAGE(M268:M279)-250*10^6),0)</f>
        <v>24043469.6041188</v>
      </c>
      <c r="O280" s="31" t="n">
        <f aca="false">M280+N280</f>
        <v>4598813098.09714</v>
      </c>
      <c r="P280" s="31" t="n">
        <f aca="false">IF(A280=1,SA,MAX(0,SA-M279))</f>
        <v>0</v>
      </c>
      <c r="S280" s="2" t="n">
        <v>0</v>
      </c>
      <c r="T280" s="2" t="n">
        <v>0</v>
      </c>
      <c r="U280" s="2" t="n">
        <v>0</v>
      </c>
      <c r="V280" s="33" t="n">
        <v>1</v>
      </c>
    </row>
    <row r="281" customFormat="false" ht="15.75" hidden="false" customHeight="true" outlineLevel="0" collapsed="false">
      <c r="A281" s="2" t="n">
        <v>279</v>
      </c>
      <c r="B281" s="2" t="n">
        <v>24</v>
      </c>
      <c r="C281" s="2" t="n">
        <f aca="false">A281-(B281-1)*12</f>
        <v>3</v>
      </c>
      <c r="D281" s="2" t="n">
        <f aca="false">'thong tin khach hang'!$B$4+B281-1</f>
        <v>25</v>
      </c>
      <c r="E281" s="31" t="n">
        <f aca="false">IF(A281=1,0,O280)</f>
        <v>4598813098.09714</v>
      </c>
      <c r="F281" s="2" t="n">
        <f aca="true">TP*VLOOKUP('thong tin khach hang'!$E$10,$X$2:$Z$5,3,0)*OFFSET($S281,0,VLOOKUP('thong tin khach hang'!$E$10,$X$2:$Z$5,2,0))</f>
        <v>0</v>
      </c>
      <c r="G281" s="2" t="n">
        <f aca="true">EP*VLOOKUP('thong tin khach hang'!$E$10,$X$2:$Z$5,3,0)*OFFSET($S281,0,VLOOKUP('thong tin khach hang'!$E$10,$X$2:$Z$5,2,0))</f>
        <v>0</v>
      </c>
      <c r="H281" s="2" t="n">
        <f aca="false">F281*HLOOKUP(B281,Assumption!$A$10:$G$12,2,1)+G281*HLOOKUP(B281,Assumption!$A$10:$G$12,3,1)</f>
        <v>0</v>
      </c>
      <c r="I281" s="2" t="n">
        <f aca="false">F281+G281-H281</f>
        <v>0</v>
      </c>
      <c r="J281" s="32" t="n">
        <f aca="false">VLOOKUP(D281,Assumption!$O$3:$Q$103,IF('thong tin khach hang'!$B$3="Nam",2,3),0)/12*P281</f>
        <v>0</v>
      </c>
      <c r="K281" s="2" t="n">
        <v>20000</v>
      </c>
      <c r="L281" s="31" t="n">
        <f aca="false">ROUND($L$1*(E281+I281-J281-K281),0)</f>
        <v>18736052</v>
      </c>
      <c r="M281" s="31" t="n">
        <f aca="false">E281+I281-J281-K281+L281</f>
        <v>4617529150.09714</v>
      </c>
      <c r="N281" s="32" t="n">
        <f aca="false">HLOOKUP(ROUND(AVERAGE(M269:M280)/10^6,0),Assumption!$B$2:$E$3,2,1)*MAX((AVERAGE(M269:M280)-250*10^6),0)</f>
        <v>24311594.6784063</v>
      </c>
      <c r="O281" s="31" t="n">
        <f aca="false">M281+N281</f>
        <v>4641840744.77555</v>
      </c>
      <c r="P281" s="31" t="n">
        <f aca="false">IF(A281=1,SA,MAX(0,SA-M280))</f>
        <v>0</v>
      </c>
      <c r="S281" s="2" t="n">
        <v>0</v>
      </c>
      <c r="T281" s="2" t="n">
        <v>0</v>
      </c>
      <c r="U281" s="2" t="n">
        <v>0</v>
      </c>
      <c r="V281" s="33" t="n">
        <v>1</v>
      </c>
    </row>
    <row r="282" customFormat="false" ht="15.75" hidden="false" customHeight="true" outlineLevel="0" collapsed="false">
      <c r="A282" s="2" t="n">
        <v>280</v>
      </c>
      <c r="B282" s="2" t="n">
        <v>24</v>
      </c>
      <c r="C282" s="2" t="n">
        <f aca="false">A282-(B282-1)*12</f>
        <v>4</v>
      </c>
      <c r="D282" s="2" t="n">
        <f aca="false">'thong tin khach hang'!$B$4+B282-1</f>
        <v>25</v>
      </c>
      <c r="E282" s="31" t="n">
        <f aca="false">IF(A282=1,0,O281)</f>
        <v>4641840744.77555</v>
      </c>
      <c r="F282" s="2" t="n">
        <f aca="true">TP*VLOOKUP('thong tin khach hang'!$E$10,$X$2:$Z$5,3,0)*OFFSET($S282,0,VLOOKUP('thong tin khach hang'!$E$10,$X$2:$Z$5,2,0))</f>
        <v>0</v>
      </c>
      <c r="G282" s="2" t="n">
        <f aca="true">EP*VLOOKUP('thong tin khach hang'!$E$10,$X$2:$Z$5,3,0)*OFFSET($S282,0,VLOOKUP('thong tin khach hang'!$E$10,$X$2:$Z$5,2,0))</f>
        <v>0</v>
      </c>
      <c r="H282" s="2" t="n">
        <f aca="false">F282*HLOOKUP(B282,Assumption!$A$10:$G$12,2,1)+G282*HLOOKUP(B282,Assumption!$A$10:$G$12,3,1)</f>
        <v>0</v>
      </c>
      <c r="I282" s="2" t="n">
        <f aca="false">F282+G282-H282</f>
        <v>0</v>
      </c>
      <c r="J282" s="32" t="n">
        <f aca="false">VLOOKUP(D282,Assumption!$O$3:$Q$103,IF('thong tin khach hang'!$B$3="Nam",2,3),0)/12*P282</f>
        <v>0</v>
      </c>
      <c r="K282" s="2" t="n">
        <v>20000</v>
      </c>
      <c r="L282" s="31" t="n">
        <f aca="false">ROUND($L$1*(E282+I282-J282-K282),0)</f>
        <v>18911352</v>
      </c>
      <c r="M282" s="31" t="n">
        <f aca="false">E282+I282-J282-K282+L282</f>
        <v>4660732096.77555</v>
      </c>
      <c r="N282" s="32" t="n">
        <f aca="false">HLOOKUP(ROUND(AVERAGE(M270:M281)/10^6,0),Assumption!$B$2:$E$3,2,1)*MAX((AVERAGE(M270:M281)-250*10^6),0)</f>
        <v>24582329.7075458</v>
      </c>
      <c r="O282" s="31" t="n">
        <f aca="false">M282+N282</f>
        <v>4685314426.4831</v>
      </c>
      <c r="P282" s="31" t="n">
        <f aca="false">IF(A282=1,SA,MAX(0,SA-M281))</f>
        <v>0</v>
      </c>
      <c r="S282" s="2" t="n">
        <v>0</v>
      </c>
      <c r="T282" s="2" t="n">
        <v>0</v>
      </c>
      <c r="U282" s="2" t="n">
        <v>1</v>
      </c>
      <c r="V282" s="33" t="n">
        <v>1</v>
      </c>
    </row>
    <row r="283" customFormat="false" ht="15.75" hidden="false" customHeight="true" outlineLevel="0" collapsed="false">
      <c r="A283" s="2" t="n">
        <v>281</v>
      </c>
      <c r="B283" s="2" t="n">
        <v>24</v>
      </c>
      <c r="C283" s="2" t="n">
        <f aca="false">A283-(B283-1)*12</f>
        <v>5</v>
      </c>
      <c r="D283" s="2" t="n">
        <f aca="false">'thong tin khach hang'!$B$4+B283-1</f>
        <v>25</v>
      </c>
      <c r="E283" s="31" t="n">
        <f aca="false">IF(A283=1,0,O282)</f>
        <v>4685314426.4831</v>
      </c>
      <c r="F283" s="2" t="n">
        <f aca="true">TP*VLOOKUP('thong tin khach hang'!$E$10,$X$2:$Z$5,3,0)*OFFSET($S283,0,VLOOKUP('thong tin khach hang'!$E$10,$X$2:$Z$5,2,0))</f>
        <v>0</v>
      </c>
      <c r="G283" s="2" t="n">
        <f aca="true">EP*VLOOKUP('thong tin khach hang'!$E$10,$X$2:$Z$5,3,0)*OFFSET($S283,0,VLOOKUP('thong tin khach hang'!$E$10,$X$2:$Z$5,2,0))</f>
        <v>0</v>
      </c>
      <c r="H283" s="2" t="n">
        <f aca="false">F283*HLOOKUP(B283,Assumption!$A$10:$G$12,2,1)+G283*HLOOKUP(B283,Assumption!$A$10:$G$12,3,1)</f>
        <v>0</v>
      </c>
      <c r="I283" s="2" t="n">
        <f aca="false">F283+G283-H283</f>
        <v>0</v>
      </c>
      <c r="J283" s="32" t="n">
        <f aca="false">VLOOKUP(D283,Assumption!$O$3:$Q$103,IF('thong tin khach hang'!$B$3="Nam",2,3),0)/12*P283</f>
        <v>0</v>
      </c>
      <c r="K283" s="2" t="n">
        <v>20000</v>
      </c>
      <c r="L283" s="31" t="n">
        <f aca="false">ROUND($L$1*(E283+I283-J283-K283),0)</f>
        <v>19088469</v>
      </c>
      <c r="M283" s="31" t="n">
        <f aca="false">E283+I283-J283-K283+L283</f>
        <v>4704382895.4831</v>
      </c>
      <c r="N283" s="32" t="n">
        <f aca="false">HLOOKUP(ROUND(AVERAGE(M271:M282)/10^6,0),Assumption!$B$2:$E$3,2,1)*MAX((AVERAGE(M271:M282)-250*10^6),0)</f>
        <v>24855700.0968651</v>
      </c>
      <c r="O283" s="31" t="n">
        <f aca="false">M283+N283</f>
        <v>4729238595.57996</v>
      </c>
      <c r="P283" s="31" t="n">
        <f aca="false">IF(A283=1,SA,MAX(0,SA-M282))</f>
        <v>0</v>
      </c>
      <c r="S283" s="2" t="n">
        <v>0</v>
      </c>
      <c r="T283" s="2" t="n">
        <v>0</v>
      </c>
      <c r="U283" s="2" t="n">
        <v>0</v>
      </c>
      <c r="V283" s="33" t="n">
        <v>1</v>
      </c>
    </row>
    <row r="284" customFormat="false" ht="15.75" hidden="false" customHeight="true" outlineLevel="0" collapsed="false">
      <c r="A284" s="2" t="n">
        <v>282</v>
      </c>
      <c r="B284" s="2" t="n">
        <v>24</v>
      </c>
      <c r="C284" s="2" t="n">
        <f aca="false">A284-(B284-1)*12</f>
        <v>6</v>
      </c>
      <c r="D284" s="2" t="n">
        <f aca="false">'thong tin khach hang'!$B$4+B284-1</f>
        <v>25</v>
      </c>
      <c r="E284" s="31" t="n">
        <f aca="false">IF(A284=1,0,O283)</f>
        <v>4729238595.57996</v>
      </c>
      <c r="F284" s="2" t="n">
        <f aca="true">TP*VLOOKUP('thong tin khach hang'!$E$10,$X$2:$Z$5,3,0)*OFFSET($S284,0,VLOOKUP('thong tin khach hang'!$E$10,$X$2:$Z$5,2,0))</f>
        <v>0</v>
      </c>
      <c r="G284" s="2" t="n">
        <f aca="true">EP*VLOOKUP('thong tin khach hang'!$E$10,$X$2:$Z$5,3,0)*OFFSET($S284,0,VLOOKUP('thong tin khach hang'!$E$10,$X$2:$Z$5,2,0))</f>
        <v>0</v>
      </c>
      <c r="H284" s="2" t="n">
        <f aca="false">F284*HLOOKUP(B284,Assumption!$A$10:$G$12,2,1)+G284*HLOOKUP(B284,Assumption!$A$10:$G$12,3,1)</f>
        <v>0</v>
      </c>
      <c r="I284" s="2" t="n">
        <f aca="false">F284+G284-H284</f>
        <v>0</v>
      </c>
      <c r="J284" s="32" t="n">
        <f aca="false">VLOOKUP(D284,Assumption!$O$3:$Q$103,IF('thong tin khach hang'!$B$3="Nam",2,3),0)/12*P284</f>
        <v>0</v>
      </c>
      <c r="K284" s="2" t="n">
        <v>20000</v>
      </c>
      <c r="L284" s="31" t="n">
        <f aca="false">ROUND($L$1*(E284+I284-J284-K284),0)</f>
        <v>19267422</v>
      </c>
      <c r="M284" s="31" t="n">
        <f aca="false">E284+I284-J284-K284+L284</f>
        <v>4748486017.57996</v>
      </c>
      <c r="N284" s="32" t="n">
        <f aca="false">HLOOKUP(ROUND(AVERAGE(M272:M283)/10^6,0),Assumption!$B$2:$E$3,2,1)*MAX((AVERAGE(M272:M283)-250*10^6),0)</f>
        <v>25131731.4994034</v>
      </c>
      <c r="O284" s="31" t="n">
        <f aca="false">M284+N284</f>
        <v>4773617749.07936</v>
      </c>
      <c r="P284" s="31" t="n">
        <f aca="false">IF(A284=1,SA,MAX(0,SA-M283))</f>
        <v>0</v>
      </c>
      <c r="S284" s="2" t="n">
        <v>0</v>
      </c>
      <c r="T284" s="2" t="n">
        <v>0</v>
      </c>
      <c r="U284" s="2" t="n">
        <v>0</v>
      </c>
      <c r="V284" s="33" t="n">
        <v>1</v>
      </c>
    </row>
    <row r="285" customFormat="false" ht="15.75" hidden="false" customHeight="true" outlineLevel="0" collapsed="false">
      <c r="A285" s="2" t="n">
        <v>283</v>
      </c>
      <c r="B285" s="2" t="n">
        <v>24</v>
      </c>
      <c r="C285" s="2" t="n">
        <f aca="false">A285-(B285-1)*12</f>
        <v>7</v>
      </c>
      <c r="D285" s="2" t="n">
        <f aca="false">'thong tin khach hang'!$B$4+B285-1</f>
        <v>25</v>
      </c>
      <c r="E285" s="31" t="n">
        <f aca="false">IF(A285=1,0,O284)</f>
        <v>4773617749.07936</v>
      </c>
      <c r="F285" s="2" t="n">
        <f aca="true">TP*VLOOKUP('thong tin khach hang'!$E$10,$X$2:$Z$5,3,0)*OFFSET($S285,0,VLOOKUP('thong tin khach hang'!$E$10,$X$2:$Z$5,2,0))</f>
        <v>0</v>
      </c>
      <c r="G285" s="2" t="n">
        <f aca="true">EP*VLOOKUP('thong tin khach hang'!$E$10,$X$2:$Z$5,3,0)*OFFSET($S285,0,VLOOKUP('thong tin khach hang'!$E$10,$X$2:$Z$5,2,0))</f>
        <v>0</v>
      </c>
      <c r="H285" s="2" t="n">
        <f aca="false">F285*HLOOKUP(B285,Assumption!$A$10:$G$12,2,1)+G285*HLOOKUP(B285,Assumption!$A$10:$G$12,3,1)</f>
        <v>0</v>
      </c>
      <c r="I285" s="2" t="n">
        <f aca="false">F285+G285-H285</f>
        <v>0</v>
      </c>
      <c r="J285" s="32" t="n">
        <f aca="false">VLOOKUP(D285,Assumption!$O$3:$Q$103,IF('thong tin khach hang'!$B$3="Nam",2,3),0)/12*P285</f>
        <v>0</v>
      </c>
      <c r="K285" s="2" t="n">
        <v>20000</v>
      </c>
      <c r="L285" s="31" t="n">
        <f aca="false">ROUND($L$1*(E285+I285-J285-K285),0)</f>
        <v>19448228</v>
      </c>
      <c r="M285" s="31" t="n">
        <f aca="false">E285+I285-J285-K285+L285</f>
        <v>4793045977.07936</v>
      </c>
      <c r="N285" s="32" t="n">
        <f aca="false">HLOOKUP(ROUND(AVERAGE(M273:M284)/10^6,0),Assumption!$B$2:$E$3,2,1)*MAX((AVERAGE(M273:M284)-250*10^6),0)</f>
        <v>25410449.8178049</v>
      </c>
      <c r="O285" s="31" t="n">
        <f aca="false">M285+N285</f>
        <v>4818456426.89717</v>
      </c>
      <c r="P285" s="31" t="n">
        <f aca="false">IF(A285=1,SA,MAX(0,SA-M284))</f>
        <v>0</v>
      </c>
      <c r="S285" s="2" t="n">
        <v>0</v>
      </c>
      <c r="T285" s="2" t="n">
        <v>1</v>
      </c>
      <c r="U285" s="2" t="n">
        <v>1</v>
      </c>
      <c r="V285" s="33" t="n">
        <v>1</v>
      </c>
    </row>
    <row r="286" customFormat="false" ht="15.75" hidden="false" customHeight="true" outlineLevel="0" collapsed="false">
      <c r="A286" s="2" t="n">
        <v>284</v>
      </c>
      <c r="B286" s="2" t="n">
        <v>24</v>
      </c>
      <c r="C286" s="2" t="n">
        <f aca="false">A286-(B286-1)*12</f>
        <v>8</v>
      </c>
      <c r="D286" s="2" t="n">
        <f aca="false">'thong tin khach hang'!$B$4+B286-1</f>
        <v>25</v>
      </c>
      <c r="E286" s="31" t="n">
        <f aca="false">IF(A286=1,0,O285)</f>
        <v>4818456426.89717</v>
      </c>
      <c r="F286" s="2" t="n">
        <f aca="true">TP*VLOOKUP('thong tin khach hang'!$E$10,$X$2:$Z$5,3,0)*OFFSET($S286,0,VLOOKUP('thong tin khach hang'!$E$10,$X$2:$Z$5,2,0))</f>
        <v>0</v>
      </c>
      <c r="G286" s="2" t="n">
        <f aca="true">EP*VLOOKUP('thong tin khach hang'!$E$10,$X$2:$Z$5,3,0)*OFFSET($S286,0,VLOOKUP('thong tin khach hang'!$E$10,$X$2:$Z$5,2,0))</f>
        <v>0</v>
      </c>
      <c r="H286" s="2" t="n">
        <f aca="false">F286*HLOOKUP(B286,Assumption!$A$10:$G$12,2,1)+G286*HLOOKUP(B286,Assumption!$A$10:$G$12,3,1)</f>
        <v>0</v>
      </c>
      <c r="I286" s="2" t="n">
        <f aca="false">F286+G286-H286</f>
        <v>0</v>
      </c>
      <c r="J286" s="32" t="n">
        <f aca="false">VLOOKUP(D286,Assumption!$O$3:$Q$103,IF('thong tin khach hang'!$B$3="Nam",2,3),0)/12*P286</f>
        <v>0</v>
      </c>
      <c r="K286" s="2" t="n">
        <v>20000</v>
      </c>
      <c r="L286" s="31" t="n">
        <f aca="false">ROUND($L$1*(E286+I286-J286-K286),0)</f>
        <v>19630906</v>
      </c>
      <c r="M286" s="31" t="n">
        <f aca="false">E286+I286-J286-K286+L286</f>
        <v>4838067332.89717</v>
      </c>
      <c r="N286" s="32" t="n">
        <f aca="false">HLOOKUP(ROUND(AVERAGE(M274:M285)/10^6,0),Assumption!$B$2:$E$3,2,1)*MAX((AVERAGE(M274:M285)-250*10^6),0)</f>
        <v>25691881.2067265</v>
      </c>
      <c r="O286" s="31" t="n">
        <f aca="false">M286+N286</f>
        <v>4863759214.10389</v>
      </c>
      <c r="P286" s="31" t="n">
        <f aca="false">IF(A286=1,SA,MAX(0,SA-M285))</f>
        <v>0</v>
      </c>
      <c r="S286" s="2" t="n">
        <v>0</v>
      </c>
      <c r="T286" s="2" t="n">
        <v>0</v>
      </c>
      <c r="U286" s="2" t="n">
        <v>0</v>
      </c>
      <c r="V286" s="33" t="n">
        <v>1</v>
      </c>
    </row>
    <row r="287" customFormat="false" ht="15.75" hidden="false" customHeight="true" outlineLevel="0" collapsed="false">
      <c r="A287" s="2" t="n">
        <v>285</v>
      </c>
      <c r="B287" s="2" t="n">
        <v>24</v>
      </c>
      <c r="C287" s="2" t="n">
        <f aca="false">A287-(B287-1)*12</f>
        <v>9</v>
      </c>
      <c r="D287" s="2" t="n">
        <f aca="false">'thong tin khach hang'!$B$4+B287-1</f>
        <v>25</v>
      </c>
      <c r="E287" s="31" t="n">
        <f aca="false">IF(A287=1,0,O286)</f>
        <v>4863759214.10389</v>
      </c>
      <c r="F287" s="2" t="n">
        <f aca="true">TP*VLOOKUP('thong tin khach hang'!$E$10,$X$2:$Z$5,3,0)*OFFSET($S287,0,VLOOKUP('thong tin khach hang'!$E$10,$X$2:$Z$5,2,0))</f>
        <v>0</v>
      </c>
      <c r="G287" s="2" t="n">
        <f aca="true">EP*VLOOKUP('thong tin khach hang'!$E$10,$X$2:$Z$5,3,0)*OFFSET($S287,0,VLOOKUP('thong tin khach hang'!$E$10,$X$2:$Z$5,2,0))</f>
        <v>0</v>
      </c>
      <c r="H287" s="2" t="n">
        <f aca="false">F287*HLOOKUP(B287,Assumption!$A$10:$G$12,2,1)+G287*HLOOKUP(B287,Assumption!$A$10:$G$12,3,1)</f>
        <v>0</v>
      </c>
      <c r="I287" s="2" t="n">
        <f aca="false">F287+G287-H287</f>
        <v>0</v>
      </c>
      <c r="J287" s="32" t="n">
        <f aca="false">VLOOKUP(D287,Assumption!$O$3:$Q$103,IF('thong tin khach hang'!$B$3="Nam",2,3),0)/12*P287</f>
        <v>0</v>
      </c>
      <c r="K287" s="2" t="n">
        <v>20000</v>
      </c>
      <c r="L287" s="31" t="n">
        <f aca="false">ROUND($L$1*(E287+I287-J287-K287),0)</f>
        <v>19815476</v>
      </c>
      <c r="M287" s="31" t="n">
        <f aca="false">E287+I287-J287-K287+L287</f>
        <v>4883554690.10389</v>
      </c>
      <c r="N287" s="32" t="n">
        <f aca="false">HLOOKUP(ROUND(AVERAGE(M275:M286)/10^6,0),Assumption!$B$2:$E$3,2,1)*MAX((AVERAGE(M275:M286)-250*10^6),0)</f>
        <v>25976052.0752595</v>
      </c>
      <c r="O287" s="31" t="n">
        <f aca="false">M287+N287</f>
        <v>4909530742.17915</v>
      </c>
      <c r="P287" s="31" t="n">
        <f aca="false">IF(A287=1,SA,MAX(0,SA-M286))</f>
        <v>0</v>
      </c>
      <c r="S287" s="2" t="n">
        <v>0</v>
      </c>
      <c r="T287" s="2" t="n">
        <v>0</v>
      </c>
      <c r="U287" s="2" t="n">
        <v>0</v>
      </c>
      <c r="V287" s="33" t="n">
        <v>1</v>
      </c>
    </row>
    <row r="288" customFormat="false" ht="15.75" hidden="false" customHeight="true" outlineLevel="0" collapsed="false">
      <c r="A288" s="2" t="n">
        <v>286</v>
      </c>
      <c r="B288" s="2" t="n">
        <v>24</v>
      </c>
      <c r="C288" s="2" t="n">
        <f aca="false">A288-(B288-1)*12</f>
        <v>10</v>
      </c>
      <c r="D288" s="2" t="n">
        <f aca="false">'thong tin khach hang'!$B$4+B288-1</f>
        <v>25</v>
      </c>
      <c r="E288" s="31" t="n">
        <f aca="false">IF(A288=1,0,O287)</f>
        <v>4909530742.17915</v>
      </c>
      <c r="F288" s="2" t="n">
        <f aca="true">TP*VLOOKUP('thong tin khach hang'!$E$10,$X$2:$Z$5,3,0)*OFFSET($S288,0,VLOOKUP('thong tin khach hang'!$E$10,$X$2:$Z$5,2,0))</f>
        <v>0</v>
      </c>
      <c r="G288" s="2" t="n">
        <f aca="true">EP*VLOOKUP('thong tin khach hang'!$E$10,$X$2:$Z$5,3,0)*OFFSET($S288,0,VLOOKUP('thong tin khach hang'!$E$10,$X$2:$Z$5,2,0))</f>
        <v>0</v>
      </c>
      <c r="H288" s="2" t="n">
        <f aca="false">F288*HLOOKUP(B288,Assumption!$A$10:$G$12,2,1)+G288*HLOOKUP(B288,Assumption!$A$10:$G$12,3,1)</f>
        <v>0</v>
      </c>
      <c r="I288" s="2" t="n">
        <f aca="false">F288+G288-H288</f>
        <v>0</v>
      </c>
      <c r="J288" s="32" t="n">
        <f aca="false">VLOOKUP(D288,Assumption!$O$3:$Q$103,IF('thong tin khach hang'!$B$3="Nam",2,3),0)/12*P288</f>
        <v>0</v>
      </c>
      <c r="K288" s="2" t="n">
        <v>20000</v>
      </c>
      <c r="L288" s="31" t="n">
        <f aca="false">ROUND($L$1*(E288+I288-J288-K288),0)</f>
        <v>20001954</v>
      </c>
      <c r="M288" s="31" t="n">
        <f aca="false">E288+I288-J288-K288+L288</f>
        <v>4929512696.17915</v>
      </c>
      <c r="N288" s="32" t="n">
        <f aca="false">HLOOKUP(ROUND(AVERAGE(M276:M287)/10^6,0),Assumption!$B$2:$E$3,2,1)*MAX((AVERAGE(M276:M287)-250*10^6),0)</f>
        <v>26262989.0898644</v>
      </c>
      <c r="O288" s="31" t="n">
        <f aca="false">M288+N288</f>
        <v>4955775685.26902</v>
      </c>
      <c r="P288" s="31" t="n">
        <f aca="false">IF(A288=1,SA,MAX(0,SA-M287))</f>
        <v>0</v>
      </c>
      <c r="S288" s="2" t="n">
        <v>0</v>
      </c>
      <c r="T288" s="2" t="n">
        <v>0</v>
      </c>
      <c r="U288" s="2" t="n">
        <v>1</v>
      </c>
      <c r="V288" s="33" t="n">
        <v>1</v>
      </c>
    </row>
    <row r="289" customFormat="false" ht="15.75" hidden="false" customHeight="true" outlineLevel="0" collapsed="false">
      <c r="A289" s="2" t="n">
        <v>287</v>
      </c>
      <c r="B289" s="2" t="n">
        <v>24</v>
      </c>
      <c r="C289" s="2" t="n">
        <f aca="false">A289-(B289-1)*12</f>
        <v>11</v>
      </c>
      <c r="D289" s="2" t="n">
        <f aca="false">'thong tin khach hang'!$B$4+B289-1</f>
        <v>25</v>
      </c>
      <c r="E289" s="31" t="n">
        <f aca="false">IF(A289=1,0,O288)</f>
        <v>4955775685.26902</v>
      </c>
      <c r="F289" s="2" t="n">
        <f aca="true">TP*VLOOKUP('thong tin khach hang'!$E$10,$X$2:$Z$5,3,0)*OFFSET($S289,0,VLOOKUP('thong tin khach hang'!$E$10,$X$2:$Z$5,2,0))</f>
        <v>0</v>
      </c>
      <c r="G289" s="2" t="n">
        <f aca="true">EP*VLOOKUP('thong tin khach hang'!$E$10,$X$2:$Z$5,3,0)*OFFSET($S289,0,VLOOKUP('thong tin khach hang'!$E$10,$X$2:$Z$5,2,0))</f>
        <v>0</v>
      </c>
      <c r="H289" s="2" t="n">
        <f aca="false">F289*HLOOKUP(B289,Assumption!$A$10:$G$12,2,1)+G289*HLOOKUP(B289,Assumption!$A$10:$G$12,3,1)</f>
        <v>0</v>
      </c>
      <c r="I289" s="2" t="n">
        <f aca="false">F289+G289-H289</f>
        <v>0</v>
      </c>
      <c r="J289" s="32" t="n">
        <f aca="false">VLOOKUP(D289,Assumption!$O$3:$Q$103,IF('thong tin khach hang'!$B$3="Nam",2,3),0)/12*P289</f>
        <v>0</v>
      </c>
      <c r="K289" s="2" t="n">
        <v>20000</v>
      </c>
      <c r="L289" s="31" t="n">
        <f aca="false">ROUND($L$1*(E289+I289-J289-K289),0)</f>
        <v>20190362</v>
      </c>
      <c r="M289" s="31" t="n">
        <f aca="false">E289+I289-J289-K289+L289</f>
        <v>4975946047.26902</v>
      </c>
      <c r="N289" s="32" t="n">
        <f aca="false">HLOOKUP(ROUND(AVERAGE(M277:M288)/10^6,0),Assumption!$B$2:$E$3,2,1)*MAX((AVERAGE(M277:M288)-250*10^6),0)</f>
        <v>26552719.1763202</v>
      </c>
      <c r="O289" s="31" t="n">
        <f aca="false">M289+N289</f>
        <v>5002498766.44534</v>
      </c>
      <c r="P289" s="31" t="n">
        <f aca="false">IF(A289=1,SA,MAX(0,SA-M288))</f>
        <v>0</v>
      </c>
      <c r="S289" s="2" t="n">
        <v>0</v>
      </c>
      <c r="T289" s="2" t="n">
        <v>0</v>
      </c>
      <c r="U289" s="2" t="n">
        <v>0</v>
      </c>
      <c r="V289" s="33" t="n">
        <v>1</v>
      </c>
    </row>
    <row r="290" customFormat="false" ht="15.75" hidden="false" customHeight="true" outlineLevel="0" collapsed="false">
      <c r="A290" s="2" t="n">
        <v>288</v>
      </c>
      <c r="B290" s="2" t="n">
        <v>24</v>
      </c>
      <c r="C290" s="2" t="n">
        <f aca="false">A290-(B290-1)*12</f>
        <v>12</v>
      </c>
      <c r="D290" s="2" t="n">
        <f aca="false">'thong tin khach hang'!$B$4+B290-1</f>
        <v>25</v>
      </c>
      <c r="E290" s="31" t="n">
        <f aca="false">IF(A290=1,0,O289)</f>
        <v>5002498766.44534</v>
      </c>
      <c r="F290" s="2" t="n">
        <f aca="true">TP*VLOOKUP('thong tin khach hang'!$E$10,$X$2:$Z$5,3,0)*OFFSET($S290,0,VLOOKUP('thong tin khach hang'!$E$10,$X$2:$Z$5,2,0))</f>
        <v>0</v>
      </c>
      <c r="G290" s="2" t="n">
        <f aca="true">EP*VLOOKUP('thong tin khach hang'!$E$10,$X$2:$Z$5,3,0)*OFFSET($S290,0,VLOOKUP('thong tin khach hang'!$E$10,$X$2:$Z$5,2,0))</f>
        <v>0</v>
      </c>
      <c r="H290" s="2" t="n">
        <f aca="false">F290*HLOOKUP(B290,Assumption!$A$10:$G$12,2,1)+G290*HLOOKUP(B290,Assumption!$A$10:$G$12,3,1)</f>
        <v>0</v>
      </c>
      <c r="I290" s="2" t="n">
        <f aca="false">F290+G290-H290</f>
        <v>0</v>
      </c>
      <c r="J290" s="32" t="n">
        <f aca="false">VLOOKUP(D290,Assumption!$O$3:$Q$103,IF('thong tin khach hang'!$B$3="Nam",2,3),0)/12*P290</f>
        <v>0</v>
      </c>
      <c r="K290" s="2" t="n">
        <v>20000</v>
      </c>
      <c r="L290" s="31" t="n">
        <f aca="false">ROUND($L$1*(E290+I290-J290-K290),0)</f>
        <v>20380718</v>
      </c>
      <c r="M290" s="31" t="n">
        <f aca="false">E290+I290-J290-K290+L290</f>
        <v>5022859484.44534</v>
      </c>
      <c r="N290" s="32" t="n">
        <f aca="false">HLOOKUP(ROUND(AVERAGE(M278:M289)/10^6,0),Assumption!$B$2:$E$3,2,1)*MAX((AVERAGE(M278:M289)-250*10^6),0)</f>
        <v>26845269.5226875</v>
      </c>
      <c r="O290" s="31" t="n">
        <f aca="false">M290+N290</f>
        <v>5049704753.96803</v>
      </c>
      <c r="P290" s="31" t="n">
        <f aca="false">IF(A290=1,SA,MAX(0,SA-M289))</f>
        <v>0</v>
      </c>
      <c r="S290" s="2" t="n">
        <v>0</v>
      </c>
      <c r="T290" s="2" t="n">
        <v>0</v>
      </c>
      <c r="U290" s="2" t="n">
        <v>0</v>
      </c>
      <c r="V290" s="33" t="n">
        <v>1</v>
      </c>
    </row>
    <row r="291" customFormat="false" ht="15.75" hidden="false" customHeight="true" outlineLevel="0" collapsed="false">
      <c r="A291" s="2" t="n">
        <v>289</v>
      </c>
      <c r="B291" s="2" t="n">
        <v>25</v>
      </c>
      <c r="C291" s="2" t="n">
        <f aca="false">A291-(B291-1)*12</f>
        <v>1</v>
      </c>
      <c r="D291" s="2" t="n">
        <f aca="false">'thong tin khach hang'!$B$4+B291-1</f>
        <v>26</v>
      </c>
      <c r="E291" s="31" t="n">
        <f aca="false">IF(A291=1,0,O290)</f>
        <v>5049704753.96803</v>
      </c>
      <c r="F291" s="2" t="n">
        <f aca="true">TP*VLOOKUP('thong tin khach hang'!$E$10,$X$2:$Z$5,3,0)*OFFSET($S291,0,VLOOKUP('thong tin khach hang'!$E$10,$X$2:$Z$5,2,0))</f>
        <v>30000000</v>
      </c>
      <c r="G291" s="2" t="n">
        <f aca="true">EP*VLOOKUP('thong tin khach hang'!$E$10,$X$2:$Z$5,3,0)*OFFSET($S291,0,VLOOKUP('thong tin khach hang'!$E$10,$X$2:$Z$5,2,0))</f>
        <v>30000000</v>
      </c>
      <c r="H291" s="2" t="n">
        <f aca="false">F291*HLOOKUP(B291,Assumption!$A$10:$G$12,2,1)+G291*HLOOKUP(B291,Assumption!$A$10:$G$12,3,1)</f>
        <v>1500000</v>
      </c>
      <c r="I291" s="2" t="n">
        <f aca="false">F291+G291-H291</f>
        <v>58500000</v>
      </c>
      <c r="J291" s="32" t="n">
        <f aca="false">VLOOKUP(D291,Assumption!$O$3:$Q$103,IF('thong tin khach hang'!$B$3="Nam",2,3),0)/12*P291</f>
        <v>0</v>
      </c>
      <c r="K291" s="2" t="n">
        <v>20000</v>
      </c>
      <c r="L291" s="31" t="n">
        <f aca="false">ROUND($L$1*(E291+I291-J291-K291),0)</f>
        <v>20811377</v>
      </c>
      <c r="M291" s="31" t="n">
        <f aca="false">E291+I291-J291-K291+L291</f>
        <v>5128996130.96803</v>
      </c>
      <c r="N291" s="32" t="n">
        <f aca="false">HLOOKUP(ROUND(AVERAGE(M279:M290)/10^6,0),Assumption!$B$2:$E$3,2,1)*MAX((AVERAGE(M279:M290)-250*10^6),0)</f>
        <v>27140667.5817858</v>
      </c>
      <c r="O291" s="31" t="n">
        <f aca="false">M291+N291</f>
        <v>5156136798.54981</v>
      </c>
      <c r="P291" s="31" t="n">
        <f aca="false">IF(A291=1,SA,MAX(0,SA-M290))</f>
        <v>0</v>
      </c>
      <c r="S291" s="2" t="n">
        <v>1</v>
      </c>
      <c r="T291" s="2" t="n">
        <v>1</v>
      </c>
      <c r="U291" s="2" t="n">
        <v>1</v>
      </c>
      <c r="V291" s="33" t="n">
        <v>1</v>
      </c>
    </row>
    <row r="292" customFormat="false" ht="15.75" hidden="false" customHeight="true" outlineLevel="0" collapsed="false">
      <c r="A292" s="2" t="n">
        <v>290</v>
      </c>
      <c r="B292" s="2" t="n">
        <v>25</v>
      </c>
      <c r="C292" s="2" t="n">
        <f aca="false">A292-(B292-1)*12</f>
        <v>2</v>
      </c>
      <c r="D292" s="2" t="n">
        <f aca="false">'thong tin khach hang'!$B$4+B292-1</f>
        <v>26</v>
      </c>
      <c r="E292" s="31" t="n">
        <f aca="false">IF(A292=1,0,O291)</f>
        <v>5156136798.54981</v>
      </c>
      <c r="F292" s="2" t="n">
        <f aca="true">TP*VLOOKUP('thong tin khach hang'!$E$10,$X$2:$Z$5,3,0)*OFFSET($S292,0,VLOOKUP('thong tin khach hang'!$E$10,$X$2:$Z$5,2,0))</f>
        <v>0</v>
      </c>
      <c r="G292" s="2" t="n">
        <f aca="true">EP*VLOOKUP('thong tin khach hang'!$E$10,$X$2:$Z$5,3,0)*OFFSET($S292,0,VLOOKUP('thong tin khach hang'!$E$10,$X$2:$Z$5,2,0))</f>
        <v>0</v>
      </c>
      <c r="H292" s="2" t="n">
        <f aca="false">F292*HLOOKUP(B292,Assumption!$A$10:$G$12,2,1)+G292*HLOOKUP(B292,Assumption!$A$10:$G$12,3,1)</f>
        <v>0</v>
      </c>
      <c r="I292" s="2" t="n">
        <f aca="false">F292+G292-H292</f>
        <v>0</v>
      </c>
      <c r="J292" s="32" t="n">
        <f aca="false">VLOOKUP(D292,Assumption!$O$3:$Q$103,IF('thong tin khach hang'!$B$3="Nam",2,3),0)/12*P292</f>
        <v>0</v>
      </c>
      <c r="K292" s="2" t="n">
        <v>20000</v>
      </c>
      <c r="L292" s="31" t="n">
        <f aca="false">ROUND($L$1*(E292+I292-J292-K292),0)</f>
        <v>21006658</v>
      </c>
      <c r="M292" s="31" t="n">
        <f aca="false">E292+I292-J292-K292+L292</f>
        <v>5177123456.54981</v>
      </c>
      <c r="N292" s="32" t="n">
        <f aca="false">HLOOKUP(ROUND(AVERAGE(M280:M291)/10^6,0),Assumption!$B$2:$E$3,2,1)*MAX((AVERAGE(M280:M291)-250*10^6),0)</f>
        <v>27438941.0736854</v>
      </c>
      <c r="O292" s="31" t="n">
        <f aca="false">M292+N292</f>
        <v>5204562397.6235</v>
      </c>
      <c r="P292" s="31" t="n">
        <f aca="false">IF(A292=1,SA,MAX(0,SA-M291))</f>
        <v>0</v>
      </c>
      <c r="S292" s="2" t="n">
        <v>0</v>
      </c>
      <c r="T292" s="2" t="n">
        <v>0</v>
      </c>
      <c r="U292" s="2" t="n">
        <v>0</v>
      </c>
      <c r="V292" s="33" t="n">
        <v>1</v>
      </c>
    </row>
    <row r="293" customFormat="false" ht="15.75" hidden="false" customHeight="true" outlineLevel="0" collapsed="false">
      <c r="A293" s="2" t="n">
        <v>291</v>
      </c>
      <c r="B293" s="2" t="n">
        <v>25</v>
      </c>
      <c r="C293" s="2" t="n">
        <f aca="false">A293-(B293-1)*12</f>
        <v>3</v>
      </c>
      <c r="D293" s="2" t="n">
        <f aca="false">'thong tin khach hang'!$B$4+B293-1</f>
        <v>26</v>
      </c>
      <c r="E293" s="31" t="n">
        <f aca="false">IF(A293=1,0,O292)</f>
        <v>5204562397.6235</v>
      </c>
      <c r="F293" s="2" t="n">
        <f aca="true">TP*VLOOKUP('thong tin khach hang'!$E$10,$X$2:$Z$5,3,0)*OFFSET($S293,0,VLOOKUP('thong tin khach hang'!$E$10,$X$2:$Z$5,2,0))</f>
        <v>0</v>
      </c>
      <c r="G293" s="2" t="n">
        <f aca="true">EP*VLOOKUP('thong tin khach hang'!$E$10,$X$2:$Z$5,3,0)*OFFSET($S293,0,VLOOKUP('thong tin khach hang'!$E$10,$X$2:$Z$5,2,0))</f>
        <v>0</v>
      </c>
      <c r="H293" s="2" t="n">
        <f aca="false">F293*HLOOKUP(B293,Assumption!$A$10:$G$12,2,1)+G293*HLOOKUP(B293,Assumption!$A$10:$G$12,3,1)</f>
        <v>0</v>
      </c>
      <c r="I293" s="2" t="n">
        <f aca="false">F293+G293-H293</f>
        <v>0</v>
      </c>
      <c r="J293" s="32" t="n">
        <f aca="false">VLOOKUP(D293,Assumption!$O$3:$Q$103,IF('thong tin khach hang'!$B$3="Nam",2,3),0)/12*P293</f>
        <v>0</v>
      </c>
      <c r="K293" s="2" t="n">
        <v>20000</v>
      </c>
      <c r="L293" s="31" t="n">
        <f aca="false">ROUND($L$1*(E293+I293-J293-K293),0)</f>
        <v>21203950</v>
      </c>
      <c r="M293" s="31" t="n">
        <f aca="false">E293+I293-J293-K293+L293</f>
        <v>5225746347.6235</v>
      </c>
      <c r="N293" s="32" t="n">
        <f aca="false">HLOOKUP(ROUND(AVERAGE(M281:M292)/10^6,0),Assumption!$B$2:$E$3,2,1)*MAX((AVERAGE(M281:M292)-250*10^6),0)</f>
        <v>27740117.9877138</v>
      </c>
      <c r="O293" s="31" t="n">
        <f aca="false">M293+N293</f>
        <v>5253486465.61121</v>
      </c>
      <c r="P293" s="31" t="n">
        <f aca="false">IF(A293=1,SA,MAX(0,SA-M292))</f>
        <v>0</v>
      </c>
      <c r="S293" s="2" t="n">
        <v>0</v>
      </c>
      <c r="T293" s="2" t="n">
        <v>0</v>
      </c>
      <c r="U293" s="2" t="n">
        <v>0</v>
      </c>
      <c r="V293" s="33" t="n">
        <v>1</v>
      </c>
    </row>
    <row r="294" customFormat="false" ht="15.75" hidden="false" customHeight="true" outlineLevel="0" collapsed="false">
      <c r="A294" s="2" t="n">
        <v>292</v>
      </c>
      <c r="B294" s="2" t="n">
        <v>25</v>
      </c>
      <c r="C294" s="2" t="n">
        <f aca="false">A294-(B294-1)*12</f>
        <v>4</v>
      </c>
      <c r="D294" s="2" t="n">
        <f aca="false">'thong tin khach hang'!$B$4+B294-1</f>
        <v>26</v>
      </c>
      <c r="E294" s="31" t="n">
        <f aca="false">IF(A294=1,0,O293)</f>
        <v>5253486465.61121</v>
      </c>
      <c r="F294" s="2" t="n">
        <f aca="true">TP*VLOOKUP('thong tin khach hang'!$E$10,$X$2:$Z$5,3,0)*OFFSET($S294,0,VLOOKUP('thong tin khach hang'!$E$10,$X$2:$Z$5,2,0))</f>
        <v>0</v>
      </c>
      <c r="G294" s="2" t="n">
        <f aca="true">EP*VLOOKUP('thong tin khach hang'!$E$10,$X$2:$Z$5,3,0)*OFFSET($S294,0,VLOOKUP('thong tin khach hang'!$E$10,$X$2:$Z$5,2,0))</f>
        <v>0</v>
      </c>
      <c r="H294" s="2" t="n">
        <f aca="false">F294*HLOOKUP(B294,Assumption!$A$10:$G$12,2,1)+G294*HLOOKUP(B294,Assumption!$A$10:$G$12,3,1)</f>
        <v>0</v>
      </c>
      <c r="I294" s="2" t="n">
        <f aca="false">F294+G294-H294</f>
        <v>0</v>
      </c>
      <c r="J294" s="32" t="n">
        <f aca="false">VLOOKUP(D294,Assumption!$O$3:$Q$103,IF('thong tin khach hang'!$B$3="Nam",2,3),0)/12*P294</f>
        <v>0</v>
      </c>
      <c r="K294" s="2" t="n">
        <v>20000</v>
      </c>
      <c r="L294" s="31" t="n">
        <f aca="false">ROUND($L$1*(E294+I294-J294-K294),0)</f>
        <v>21403273</v>
      </c>
      <c r="M294" s="31" t="n">
        <f aca="false">E294+I294-J294-K294+L294</f>
        <v>5274869738.61121</v>
      </c>
      <c r="N294" s="32" t="n">
        <f aca="false">HLOOKUP(ROUND(AVERAGE(M282:M293)/10^6,0),Assumption!$B$2:$E$3,2,1)*MAX((AVERAGE(M282:M293)-250*10^6),0)</f>
        <v>28044226.5864769</v>
      </c>
      <c r="O294" s="31" t="n">
        <f aca="false">M294+N294</f>
        <v>5302913965.19769</v>
      </c>
      <c r="P294" s="31" t="n">
        <f aca="false">IF(A294=1,SA,MAX(0,SA-M293))</f>
        <v>0</v>
      </c>
      <c r="S294" s="2" t="n">
        <v>0</v>
      </c>
      <c r="T294" s="2" t="n">
        <v>0</v>
      </c>
      <c r="U294" s="2" t="n">
        <v>1</v>
      </c>
      <c r="V294" s="33" t="n">
        <v>1</v>
      </c>
    </row>
    <row r="295" customFormat="false" ht="15.75" hidden="false" customHeight="true" outlineLevel="0" collapsed="false">
      <c r="A295" s="2" t="n">
        <v>293</v>
      </c>
      <c r="B295" s="2" t="n">
        <v>25</v>
      </c>
      <c r="C295" s="2" t="n">
        <f aca="false">A295-(B295-1)*12</f>
        <v>5</v>
      </c>
      <c r="D295" s="2" t="n">
        <f aca="false">'thong tin khach hang'!$B$4+B295-1</f>
        <v>26</v>
      </c>
      <c r="E295" s="31" t="n">
        <f aca="false">IF(A295=1,0,O294)</f>
        <v>5302913965.19769</v>
      </c>
      <c r="F295" s="2" t="n">
        <f aca="true">TP*VLOOKUP('thong tin khach hang'!$E$10,$X$2:$Z$5,3,0)*OFFSET($S295,0,VLOOKUP('thong tin khach hang'!$E$10,$X$2:$Z$5,2,0))</f>
        <v>0</v>
      </c>
      <c r="G295" s="2" t="n">
        <f aca="true">EP*VLOOKUP('thong tin khach hang'!$E$10,$X$2:$Z$5,3,0)*OFFSET($S295,0,VLOOKUP('thong tin khach hang'!$E$10,$X$2:$Z$5,2,0))</f>
        <v>0</v>
      </c>
      <c r="H295" s="2" t="n">
        <f aca="false">F295*HLOOKUP(B295,Assumption!$A$10:$G$12,2,1)+G295*HLOOKUP(B295,Assumption!$A$10:$G$12,3,1)</f>
        <v>0</v>
      </c>
      <c r="I295" s="2" t="n">
        <f aca="false">F295+G295-H295</f>
        <v>0</v>
      </c>
      <c r="J295" s="32" t="n">
        <f aca="false">VLOOKUP(D295,Assumption!$O$3:$Q$103,IF('thong tin khach hang'!$B$3="Nam",2,3),0)/12*P295</f>
        <v>0</v>
      </c>
      <c r="K295" s="2" t="n">
        <v>20000</v>
      </c>
      <c r="L295" s="31" t="n">
        <f aca="false">ROUND($L$1*(E295+I295-J295-K295),0)</f>
        <v>21604646</v>
      </c>
      <c r="M295" s="31" t="n">
        <f aca="false">E295+I295-J295-K295+L295</f>
        <v>5324498611.19769</v>
      </c>
      <c r="N295" s="32" t="n">
        <f aca="false">HLOOKUP(ROUND(AVERAGE(M283:M294)/10^6,0),Assumption!$B$2:$E$3,2,1)*MAX((AVERAGE(M283:M294)-250*10^6),0)</f>
        <v>28351295.4073948</v>
      </c>
      <c r="O295" s="31" t="n">
        <f aca="false">M295+N295</f>
        <v>5352849906.60508</v>
      </c>
      <c r="P295" s="31" t="n">
        <f aca="false">IF(A295=1,SA,MAX(0,SA-M294))</f>
        <v>0</v>
      </c>
      <c r="S295" s="2" t="n">
        <v>0</v>
      </c>
      <c r="T295" s="2" t="n">
        <v>0</v>
      </c>
      <c r="U295" s="2" t="n">
        <v>0</v>
      </c>
      <c r="V295" s="33" t="n">
        <v>1</v>
      </c>
    </row>
    <row r="296" customFormat="false" ht="15.75" hidden="false" customHeight="true" outlineLevel="0" collapsed="false">
      <c r="A296" s="2" t="n">
        <v>294</v>
      </c>
      <c r="B296" s="2" t="n">
        <v>25</v>
      </c>
      <c r="C296" s="2" t="n">
        <f aca="false">A296-(B296-1)*12</f>
        <v>6</v>
      </c>
      <c r="D296" s="2" t="n">
        <f aca="false">'thong tin khach hang'!$B$4+B296-1</f>
        <v>26</v>
      </c>
      <c r="E296" s="31" t="n">
        <f aca="false">IF(A296=1,0,O295)</f>
        <v>5352849906.60508</v>
      </c>
      <c r="F296" s="2" t="n">
        <f aca="true">TP*VLOOKUP('thong tin khach hang'!$E$10,$X$2:$Z$5,3,0)*OFFSET($S296,0,VLOOKUP('thong tin khach hang'!$E$10,$X$2:$Z$5,2,0))</f>
        <v>0</v>
      </c>
      <c r="G296" s="2" t="n">
        <f aca="true">EP*VLOOKUP('thong tin khach hang'!$E$10,$X$2:$Z$5,3,0)*OFFSET($S296,0,VLOOKUP('thong tin khach hang'!$E$10,$X$2:$Z$5,2,0))</f>
        <v>0</v>
      </c>
      <c r="H296" s="2" t="n">
        <f aca="false">F296*HLOOKUP(B296,Assumption!$A$10:$G$12,2,1)+G296*HLOOKUP(B296,Assumption!$A$10:$G$12,3,1)</f>
        <v>0</v>
      </c>
      <c r="I296" s="2" t="n">
        <f aca="false">F296+G296-H296</f>
        <v>0</v>
      </c>
      <c r="J296" s="32" t="n">
        <f aca="false">VLOOKUP(D296,Assumption!$O$3:$Q$103,IF('thong tin khach hang'!$B$3="Nam",2,3),0)/12*P296</f>
        <v>0</v>
      </c>
      <c r="K296" s="2" t="n">
        <v>20000</v>
      </c>
      <c r="L296" s="31" t="n">
        <f aca="false">ROUND($L$1*(E296+I296-J296-K296),0)</f>
        <v>21808092</v>
      </c>
      <c r="M296" s="31" t="n">
        <f aca="false">E296+I296-J296-K296+L296</f>
        <v>5374637998.60508</v>
      </c>
      <c r="N296" s="32" t="n">
        <f aca="false">HLOOKUP(ROUND(AVERAGE(M284:M295)/10^6,0),Assumption!$B$2:$E$3,2,1)*MAX((AVERAGE(M284:M295)-250*10^6),0)</f>
        <v>28661353.2652521</v>
      </c>
      <c r="O296" s="31" t="n">
        <f aca="false">M296+N296</f>
        <v>5403299351.87034</v>
      </c>
      <c r="P296" s="31" t="n">
        <f aca="false">IF(A296=1,SA,MAX(0,SA-M295))</f>
        <v>0</v>
      </c>
      <c r="S296" s="2" t="n">
        <v>0</v>
      </c>
      <c r="T296" s="2" t="n">
        <v>0</v>
      </c>
      <c r="U296" s="2" t="n">
        <v>0</v>
      </c>
      <c r="V296" s="33" t="n">
        <v>1</v>
      </c>
    </row>
    <row r="297" customFormat="false" ht="15.75" hidden="false" customHeight="true" outlineLevel="0" collapsed="false">
      <c r="A297" s="2" t="n">
        <v>295</v>
      </c>
      <c r="B297" s="2" t="n">
        <v>25</v>
      </c>
      <c r="C297" s="2" t="n">
        <f aca="false">A297-(B297-1)*12</f>
        <v>7</v>
      </c>
      <c r="D297" s="2" t="n">
        <f aca="false">'thong tin khach hang'!$B$4+B297-1</f>
        <v>26</v>
      </c>
      <c r="E297" s="31" t="n">
        <f aca="false">IF(A297=1,0,O296)</f>
        <v>5403299351.87034</v>
      </c>
      <c r="F297" s="2" t="n">
        <f aca="true">TP*VLOOKUP('thong tin khach hang'!$E$10,$X$2:$Z$5,3,0)*OFFSET($S297,0,VLOOKUP('thong tin khach hang'!$E$10,$X$2:$Z$5,2,0))</f>
        <v>0</v>
      </c>
      <c r="G297" s="2" t="n">
        <f aca="true">EP*VLOOKUP('thong tin khach hang'!$E$10,$X$2:$Z$5,3,0)*OFFSET($S297,0,VLOOKUP('thong tin khach hang'!$E$10,$X$2:$Z$5,2,0))</f>
        <v>0</v>
      </c>
      <c r="H297" s="2" t="n">
        <f aca="false">F297*HLOOKUP(B297,Assumption!$A$10:$G$12,2,1)+G297*HLOOKUP(B297,Assumption!$A$10:$G$12,3,1)</f>
        <v>0</v>
      </c>
      <c r="I297" s="2" t="n">
        <f aca="false">F297+G297-H297</f>
        <v>0</v>
      </c>
      <c r="J297" s="32" t="n">
        <f aca="false">VLOOKUP(D297,Assumption!$O$3:$Q$103,IF('thong tin khach hang'!$B$3="Nam",2,3),0)/12*P297</f>
        <v>0</v>
      </c>
      <c r="K297" s="2" t="n">
        <v>20000</v>
      </c>
      <c r="L297" s="31" t="n">
        <f aca="false">ROUND($L$1*(E297+I297-J297-K297),0)</f>
        <v>22013629</v>
      </c>
      <c r="M297" s="31" t="n">
        <f aca="false">E297+I297-J297-K297+L297</f>
        <v>5425292980.87034</v>
      </c>
      <c r="N297" s="32" t="n">
        <f aca="false">HLOOKUP(ROUND(AVERAGE(M285:M296)/10^6,0),Assumption!$B$2:$E$3,2,1)*MAX((AVERAGE(M285:M296)-250*10^6),0)</f>
        <v>28974429.2557646</v>
      </c>
      <c r="O297" s="31" t="n">
        <f aca="false">M297+N297</f>
        <v>5454267410.1261</v>
      </c>
      <c r="P297" s="31" t="n">
        <f aca="false">IF(A297=1,SA,MAX(0,SA-M296))</f>
        <v>0</v>
      </c>
      <c r="S297" s="2" t="n">
        <v>0</v>
      </c>
      <c r="T297" s="2" t="n">
        <v>1</v>
      </c>
      <c r="U297" s="2" t="n">
        <v>1</v>
      </c>
      <c r="V297" s="33" t="n">
        <v>1</v>
      </c>
    </row>
    <row r="298" customFormat="false" ht="15.75" hidden="false" customHeight="true" outlineLevel="0" collapsed="false">
      <c r="A298" s="2" t="n">
        <v>296</v>
      </c>
      <c r="B298" s="2" t="n">
        <v>25</v>
      </c>
      <c r="C298" s="2" t="n">
        <f aca="false">A298-(B298-1)*12</f>
        <v>8</v>
      </c>
      <c r="D298" s="2" t="n">
        <f aca="false">'thong tin khach hang'!$B$4+B298-1</f>
        <v>26</v>
      </c>
      <c r="E298" s="31" t="n">
        <f aca="false">IF(A298=1,0,O297)</f>
        <v>5454267410.1261</v>
      </c>
      <c r="F298" s="2" t="n">
        <f aca="true">TP*VLOOKUP('thong tin khach hang'!$E$10,$X$2:$Z$5,3,0)*OFFSET($S298,0,VLOOKUP('thong tin khach hang'!$E$10,$X$2:$Z$5,2,0))</f>
        <v>0</v>
      </c>
      <c r="G298" s="2" t="n">
        <f aca="true">EP*VLOOKUP('thong tin khach hang'!$E$10,$X$2:$Z$5,3,0)*OFFSET($S298,0,VLOOKUP('thong tin khach hang'!$E$10,$X$2:$Z$5,2,0))</f>
        <v>0</v>
      </c>
      <c r="H298" s="2" t="n">
        <f aca="false">F298*HLOOKUP(B298,Assumption!$A$10:$G$12,2,1)+G298*HLOOKUP(B298,Assumption!$A$10:$G$12,3,1)</f>
        <v>0</v>
      </c>
      <c r="I298" s="2" t="n">
        <f aca="false">F298+G298-H298</f>
        <v>0</v>
      </c>
      <c r="J298" s="32" t="n">
        <f aca="false">VLOOKUP(D298,Assumption!$O$3:$Q$103,IF('thong tin khach hang'!$B$3="Nam",2,3),0)/12*P298</f>
        <v>0</v>
      </c>
      <c r="K298" s="2" t="n">
        <v>20000</v>
      </c>
      <c r="L298" s="31" t="n">
        <f aca="false">ROUND($L$1*(E298+I298-J298-K298),0)</f>
        <v>22221279</v>
      </c>
      <c r="M298" s="31" t="n">
        <f aca="false">E298+I298-J298-K298+L298</f>
        <v>5476468689.1261</v>
      </c>
      <c r="N298" s="32" t="n">
        <f aca="false">HLOOKUP(ROUND(AVERAGE(M286:M297)/10^6,0),Assumption!$B$2:$E$3,2,1)*MAX((AVERAGE(M286:M297)-250*10^6),0)</f>
        <v>29290552.7576601</v>
      </c>
      <c r="O298" s="31" t="n">
        <f aca="false">M298+N298</f>
        <v>5505759241.88376</v>
      </c>
      <c r="P298" s="31" t="n">
        <f aca="false">IF(A298=1,SA,MAX(0,SA-M297))</f>
        <v>0</v>
      </c>
      <c r="S298" s="2" t="n">
        <v>0</v>
      </c>
      <c r="T298" s="2" t="n">
        <v>0</v>
      </c>
      <c r="U298" s="2" t="n">
        <v>0</v>
      </c>
      <c r="V298" s="33" t="n">
        <v>1</v>
      </c>
    </row>
    <row r="299" customFormat="false" ht="15.75" hidden="false" customHeight="true" outlineLevel="0" collapsed="false">
      <c r="A299" s="2" t="n">
        <v>297</v>
      </c>
      <c r="B299" s="2" t="n">
        <v>25</v>
      </c>
      <c r="C299" s="2" t="n">
        <f aca="false">A299-(B299-1)*12</f>
        <v>9</v>
      </c>
      <c r="D299" s="2" t="n">
        <f aca="false">'thong tin khach hang'!$B$4+B299-1</f>
        <v>26</v>
      </c>
      <c r="E299" s="31" t="n">
        <f aca="false">IF(A299=1,0,O298)</f>
        <v>5505759241.88376</v>
      </c>
      <c r="F299" s="2" t="n">
        <f aca="true">TP*VLOOKUP('thong tin khach hang'!$E$10,$X$2:$Z$5,3,0)*OFFSET($S299,0,VLOOKUP('thong tin khach hang'!$E$10,$X$2:$Z$5,2,0))</f>
        <v>0</v>
      </c>
      <c r="G299" s="2" t="n">
        <f aca="true">EP*VLOOKUP('thong tin khach hang'!$E$10,$X$2:$Z$5,3,0)*OFFSET($S299,0,VLOOKUP('thong tin khach hang'!$E$10,$X$2:$Z$5,2,0))</f>
        <v>0</v>
      </c>
      <c r="H299" s="2" t="n">
        <f aca="false">F299*HLOOKUP(B299,Assumption!$A$10:$G$12,2,1)+G299*HLOOKUP(B299,Assumption!$A$10:$G$12,3,1)</f>
        <v>0</v>
      </c>
      <c r="I299" s="2" t="n">
        <f aca="false">F299+G299-H299</f>
        <v>0</v>
      </c>
      <c r="J299" s="32" t="n">
        <f aca="false">VLOOKUP(D299,Assumption!$O$3:$Q$103,IF('thong tin khach hang'!$B$3="Nam",2,3),0)/12*P299</f>
        <v>0</v>
      </c>
      <c r="K299" s="2" t="n">
        <v>20000</v>
      </c>
      <c r="L299" s="31" t="n">
        <f aca="false">ROUND($L$1*(E299+I299-J299-K299),0)</f>
        <v>22431063</v>
      </c>
      <c r="M299" s="31" t="n">
        <f aca="false">E299+I299-J299-K299+L299</f>
        <v>5528170304.88376</v>
      </c>
      <c r="N299" s="32" t="n">
        <f aca="false">HLOOKUP(ROUND(AVERAGE(M287:M298)/10^6,0),Assumption!$B$2:$E$3,2,1)*MAX((AVERAGE(M287:M298)-250*10^6),0)</f>
        <v>29609753.4357746</v>
      </c>
      <c r="O299" s="31" t="n">
        <f aca="false">M299+N299</f>
        <v>5557780058.31954</v>
      </c>
      <c r="P299" s="31" t="n">
        <f aca="false">IF(A299=1,SA,MAX(0,SA-M298))</f>
        <v>0</v>
      </c>
      <c r="S299" s="2" t="n">
        <v>0</v>
      </c>
      <c r="T299" s="2" t="n">
        <v>0</v>
      </c>
      <c r="U299" s="2" t="n">
        <v>0</v>
      </c>
      <c r="V299" s="33" t="n">
        <v>1</v>
      </c>
    </row>
    <row r="300" customFormat="false" ht="15.75" hidden="false" customHeight="true" outlineLevel="0" collapsed="false">
      <c r="A300" s="2" t="n">
        <v>298</v>
      </c>
      <c r="B300" s="2" t="n">
        <v>25</v>
      </c>
      <c r="C300" s="2" t="n">
        <f aca="false">A300-(B300-1)*12</f>
        <v>10</v>
      </c>
      <c r="D300" s="2" t="n">
        <f aca="false">'thong tin khach hang'!$B$4+B300-1</f>
        <v>26</v>
      </c>
      <c r="E300" s="31" t="n">
        <f aca="false">IF(A300=1,0,O299)</f>
        <v>5557780058.31954</v>
      </c>
      <c r="F300" s="2" t="n">
        <f aca="true">TP*VLOOKUP('thong tin khach hang'!$E$10,$X$2:$Z$5,3,0)*OFFSET($S300,0,VLOOKUP('thong tin khach hang'!$E$10,$X$2:$Z$5,2,0))</f>
        <v>0</v>
      </c>
      <c r="G300" s="2" t="n">
        <f aca="true">EP*VLOOKUP('thong tin khach hang'!$E$10,$X$2:$Z$5,3,0)*OFFSET($S300,0,VLOOKUP('thong tin khach hang'!$E$10,$X$2:$Z$5,2,0))</f>
        <v>0</v>
      </c>
      <c r="H300" s="2" t="n">
        <f aca="false">F300*HLOOKUP(B300,Assumption!$A$10:$G$12,2,1)+G300*HLOOKUP(B300,Assumption!$A$10:$G$12,3,1)</f>
        <v>0</v>
      </c>
      <c r="I300" s="2" t="n">
        <f aca="false">F300+G300-H300</f>
        <v>0</v>
      </c>
      <c r="J300" s="32" t="n">
        <f aca="false">VLOOKUP(D300,Assumption!$O$3:$Q$103,IF('thong tin khach hang'!$B$3="Nam",2,3),0)/12*P300</f>
        <v>0</v>
      </c>
      <c r="K300" s="2" t="n">
        <v>20000</v>
      </c>
      <c r="L300" s="31" t="n">
        <f aca="false">ROUND($L$1*(E300+I300-J300-K300),0)</f>
        <v>22643002</v>
      </c>
      <c r="M300" s="31" t="n">
        <f aca="false">E300+I300-J300-K300+L300</f>
        <v>5580403060.31954</v>
      </c>
      <c r="N300" s="32" t="n">
        <f aca="false">HLOOKUP(ROUND(AVERAGE(M288:M299)/10^6,0),Assumption!$B$2:$E$3,2,1)*MAX((AVERAGE(M288:M299)-250*10^6),0)</f>
        <v>29932061.2431645</v>
      </c>
      <c r="O300" s="31" t="n">
        <f aca="false">M300+N300</f>
        <v>5610335121.5627</v>
      </c>
      <c r="P300" s="31" t="n">
        <f aca="false">IF(A300=1,SA,MAX(0,SA-M299))</f>
        <v>0</v>
      </c>
      <c r="S300" s="2" t="n">
        <v>0</v>
      </c>
      <c r="T300" s="2" t="n">
        <v>0</v>
      </c>
      <c r="U300" s="2" t="n">
        <v>1</v>
      </c>
      <c r="V300" s="33" t="n">
        <v>1</v>
      </c>
    </row>
    <row r="301" customFormat="false" ht="15.75" hidden="false" customHeight="true" outlineLevel="0" collapsed="false">
      <c r="A301" s="2" t="n">
        <v>299</v>
      </c>
      <c r="B301" s="2" t="n">
        <v>25</v>
      </c>
      <c r="C301" s="2" t="n">
        <f aca="false">A301-(B301-1)*12</f>
        <v>11</v>
      </c>
      <c r="D301" s="2" t="n">
        <f aca="false">'thong tin khach hang'!$B$4+B301-1</f>
        <v>26</v>
      </c>
      <c r="E301" s="31" t="n">
        <f aca="false">IF(A301=1,0,O300)</f>
        <v>5610335121.5627</v>
      </c>
      <c r="F301" s="2" t="n">
        <f aca="true">TP*VLOOKUP('thong tin khach hang'!$E$10,$X$2:$Z$5,3,0)*OFFSET($S301,0,VLOOKUP('thong tin khach hang'!$E$10,$X$2:$Z$5,2,0))</f>
        <v>0</v>
      </c>
      <c r="G301" s="2" t="n">
        <f aca="true">EP*VLOOKUP('thong tin khach hang'!$E$10,$X$2:$Z$5,3,0)*OFFSET($S301,0,VLOOKUP('thong tin khach hang'!$E$10,$X$2:$Z$5,2,0))</f>
        <v>0</v>
      </c>
      <c r="H301" s="2" t="n">
        <f aca="false">F301*HLOOKUP(B301,Assumption!$A$10:$G$12,2,1)+G301*HLOOKUP(B301,Assumption!$A$10:$G$12,3,1)</f>
        <v>0</v>
      </c>
      <c r="I301" s="2" t="n">
        <f aca="false">F301+G301-H301</f>
        <v>0</v>
      </c>
      <c r="J301" s="32" t="n">
        <f aca="false">VLOOKUP(D301,Assumption!$O$3:$Q$103,IF('thong tin khach hang'!$B$3="Nam",2,3),0)/12*P301</f>
        <v>0</v>
      </c>
      <c r="K301" s="2" t="n">
        <v>20000</v>
      </c>
      <c r="L301" s="31" t="n">
        <f aca="false">ROUND($L$1*(E301+I301-J301-K301),0)</f>
        <v>22857118</v>
      </c>
      <c r="M301" s="31" t="n">
        <f aca="false">E301+I301-J301-K301+L301</f>
        <v>5633172239.5627</v>
      </c>
      <c r="N301" s="32" t="n">
        <f aca="false">HLOOKUP(ROUND(AVERAGE(M289:M300)/10^6,0),Assumption!$B$2:$E$3,2,1)*MAX((AVERAGE(M289:M300)-250*10^6),0)</f>
        <v>30257506.4252347</v>
      </c>
      <c r="O301" s="31" t="n">
        <f aca="false">M301+N301</f>
        <v>5663429745.98793</v>
      </c>
      <c r="P301" s="31" t="n">
        <f aca="false">IF(A301=1,SA,MAX(0,SA-M300))</f>
        <v>0</v>
      </c>
      <c r="S301" s="2" t="n">
        <v>0</v>
      </c>
      <c r="T301" s="2" t="n">
        <v>0</v>
      </c>
      <c r="U301" s="2" t="n">
        <v>0</v>
      </c>
      <c r="V301" s="33" t="n">
        <v>1</v>
      </c>
    </row>
    <row r="302" customFormat="false" ht="15.75" hidden="false" customHeight="true" outlineLevel="0" collapsed="false">
      <c r="A302" s="2" t="n">
        <v>300</v>
      </c>
      <c r="B302" s="2" t="n">
        <v>25</v>
      </c>
      <c r="C302" s="2" t="n">
        <f aca="false">A302-(B302-1)*12</f>
        <v>12</v>
      </c>
      <c r="D302" s="2" t="n">
        <f aca="false">'thong tin khach hang'!$B$4+B302-1</f>
        <v>26</v>
      </c>
      <c r="E302" s="31" t="n">
        <f aca="false">IF(A302=1,0,O301)</f>
        <v>5663429745.98793</v>
      </c>
      <c r="F302" s="2" t="n">
        <f aca="true">TP*VLOOKUP('thong tin khach hang'!$E$10,$X$2:$Z$5,3,0)*OFFSET($S302,0,VLOOKUP('thong tin khach hang'!$E$10,$X$2:$Z$5,2,0))</f>
        <v>0</v>
      </c>
      <c r="G302" s="2" t="n">
        <f aca="true">EP*VLOOKUP('thong tin khach hang'!$E$10,$X$2:$Z$5,3,0)*OFFSET($S302,0,VLOOKUP('thong tin khach hang'!$E$10,$X$2:$Z$5,2,0))</f>
        <v>0</v>
      </c>
      <c r="H302" s="2" t="n">
        <f aca="false">F302*HLOOKUP(B302,Assumption!$A$10:$G$12,2,1)+G302*HLOOKUP(B302,Assumption!$A$10:$G$12,3,1)</f>
        <v>0</v>
      </c>
      <c r="I302" s="2" t="n">
        <f aca="false">F302+G302-H302</f>
        <v>0</v>
      </c>
      <c r="J302" s="32" t="n">
        <f aca="false">VLOOKUP(D302,Assumption!$O$3:$Q$103,IF('thong tin khach hang'!$B$3="Nam",2,3),0)/12*P302</f>
        <v>0</v>
      </c>
      <c r="K302" s="2" t="n">
        <v>20000</v>
      </c>
      <c r="L302" s="31" t="n">
        <f aca="false">ROUND($L$1*(E302+I302-J302-K302),0)</f>
        <v>23073432</v>
      </c>
      <c r="M302" s="31" t="n">
        <f aca="false">E302+I302-J302-K302+L302</f>
        <v>5686483177.98793</v>
      </c>
      <c r="N302" s="32" t="n">
        <f aca="false">HLOOKUP(ROUND(AVERAGE(M290:M301)/10^6,0),Assumption!$B$2:$E$3,2,1)*MAX((AVERAGE(M290:M301)-250*10^6),0)</f>
        <v>30586119.5213815</v>
      </c>
      <c r="O302" s="31" t="n">
        <f aca="false">M302+N302</f>
        <v>5717069297.50932</v>
      </c>
      <c r="P302" s="31" t="n">
        <f aca="false">IF(A302=1,SA,MAX(0,SA-M301))</f>
        <v>0</v>
      </c>
      <c r="S302" s="2" t="n">
        <v>0</v>
      </c>
      <c r="T302" s="2" t="n">
        <v>0</v>
      </c>
      <c r="U302" s="2" t="n">
        <v>0</v>
      </c>
      <c r="V302" s="33" t="n">
        <v>1</v>
      </c>
    </row>
    <row r="303" customFormat="false" ht="15.75" hidden="false" customHeight="true" outlineLevel="0" collapsed="false">
      <c r="A303" s="2" t="n">
        <v>301</v>
      </c>
      <c r="B303" s="2" t="n">
        <v>26</v>
      </c>
      <c r="C303" s="2" t="n">
        <f aca="false">A303-(B303-1)*12</f>
        <v>1</v>
      </c>
      <c r="D303" s="2" t="n">
        <f aca="false">'thong tin khach hang'!$B$4+B303-1</f>
        <v>27</v>
      </c>
      <c r="E303" s="31" t="n">
        <f aca="false">IF(A303=1,0,O302)</f>
        <v>5717069297.50932</v>
      </c>
      <c r="F303" s="2" t="n">
        <f aca="true">TP*VLOOKUP('thong tin khach hang'!$E$10,$X$2:$Z$5,3,0)*OFFSET($S303,0,VLOOKUP('thong tin khach hang'!$E$10,$X$2:$Z$5,2,0))</f>
        <v>30000000</v>
      </c>
      <c r="G303" s="2" t="n">
        <f aca="true">EP*VLOOKUP('thong tin khach hang'!$E$10,$X$2:$Z$5,3,0)*OFFSET($S303,0,VLOOKUP('thong tin khach hang'!$E$10,$X$2:$Z$5,2,0))</f>
        <v>30000000</v>
      </c>
      <c r="H303" s="2" t="n">
        <f aca="false">F303*HLOOKUP(B303,Assumption!$A$10:$G$12,2,1)+G303*HLOOKUP(B303,Assumption!$A$10:$G$12,3,1)</f>
        <v>1500000</v>
      </c>
      <c r="I303" s="2" t="n">
        <f aca="false">F303+G303-H303</f>
        <v>58500000</v>
      </c>
      <c r="J303" s="32" t="n">
        <f aca="false">VLOOKUP(D303,Assumption!$O$3:$Q$103,IF('thong tin khach hang'!$B$3="Nam",2,3),0)/12*P303</f>
        <v>0</v>
      </c>
      <c r="K303" s="2" t="n">
        <v>20000</v>
      </c>
      <c r="L303" s="31" t="n">
        <f aca="false">ROUND($L$1*(E303+I303-J303-K303),0)</f>
        <v>23530303</v>
      </c>
      <c r="M303" s="31" t="n">
        <f aca="false">E303+I303-J303-K303+L303</f>
        <v>5799079600.50932</v>
      </c>
      <c r="N303" s="32" t="n">
        <f aca="false">HLOOKUP(ROUND(AVERAGE(M291:M302)/10^6,0),Assumption!$B$2:$E$3,2,1)*MAX((AVERAGE(M291:M302)-250*10^6),0)</f>
        <v>30917931.3681528</v>
      </c>
      <c r="O303" s="31" t="n">
        <f aca="false">M303+N303</f>
        <v>5829997531.87747</v>
      </c>
      <c r="P303" s="31" t="n">
        <f aca="false">IF(A303=1,SA,MAX(0,SA-M302))</f>
        <v>0</v>
      </c>
      <c r="S303" s="2" t="n">
        <v>1</v>
      </c>
      <c r="T303" s="2" t="n">
        <v>1</v>
      </c>
      <c r="U303" s="2" t="n">
        <v>1</v>
      </c>
      <c r="V303" s="33" t="n">
        <v>1</v>
      </c>
    </row>
    <row r="304" customFormat="false" ht="15.75" hidden="false" customHeight="true" outlineLevel="0" collapsed="false">
      <c r="A304" s="2" t="n">
        <v>302</v>
      </c>
      <c r="B304" s="2" t="n">
        <v>26</v>
      </c>
      <c r="C304" s="2" t="n">
        <f aca="false">A304-(B304-1)*12</f>
        <v>2</v>
      </c>
      <c r="D304" s="2" t="n">
        <f aca="false">'thong tin khach hang'!$B$4+B304-1</f>
        <v>27</v>
      </c>
      <c r="E304" s="31" t="n">
        <f aca="false">IF(A304=1,0,O303)</f>
        <v>5829997531.87747</v>
      </c>
      <c r="F304" s="2" t="n">
        <f aca="true">TP*VLOOKUP('thong tin khach hang'!$E$10,$X$2:$Z$5,3,0)*OFFSET($S304,0,VLOOKUP('thong tin khach hang'!$E$10,$X$2:$Z$5,2,0))</f>
        <v>0</v>
      </c>
      <c r="G304" s="2" t="n">
        <f aca="true">EP*VLOOKUP('thong tin khach hang'!$E$10,$X$2:$Z$5,3,0)*OFFSET($S304,0,VLOOKUP('thong tin khach hang'!$E$10,$X$2:$Z$5,2,0))</f>
        <v>0</v>
      </c>
      <c r="H304" s="2" t="n">
        <f aca="false">F304*HLOOKUP(B304,Assumption!$A$10:$G$12,2,1)+G304*HLOOKUP(B304,Assumption!$A$10:$G$12,3,1)</f>
        <v>0</v>
      </c>
      <c r="I304" s="2" t="n">
        <f aca="false">F304+G304-H304</f>
        <v>0</v>
      </c>
      <c r="J304" s="32" t="n">
        <f aca="false">VLOOKUP(D304,Assumption!$O$3:$Q$103,IF('thong tin khach hang'!$B$3="Nam",2,3),0)/12*P304</f>
        <v>0</v>
      </c>
      <c r="K304" s="2" t="n">
        <v>20000</v>
      </c>
      <c r="L304" s="31" t="n">
        <f aca="false">ROUND($L$1*(E304+I304-J304-K304),0)</f>
        <v>23752050</v>
      </c>
      <c r="M304" s="31" t="n">
        <f aca="false">E304+I304-J304-K304+L304</f>
        <v>5853729581.87747</v>
      </c>
      <c r="N304" s="32" t="n">
        <f aca="false">HLOOKUP(ROUND(AVERAGE(M292:M303)/10^6,0),Assumption!$B$2:$E$3,2,1)*MAX((AVERAGE(M292:M303)-250*10^6),0)</f>
        <v>31252973.1029235</v>
      </c>
      <c r="O304" s="31" t="n">
        <f aca="false">M304+N304</f>
        <v>5884982554.98039</v>
      </c>
      <c r="P304" s="31" t="n">
        <f aca="false">IF(A304=1,SA,MAX(0,SA-M303))</f>
        <v>0</v>
      </c>
      <c r="S304" s="2" t="n">
        <v>0</v>
      </c>
      <c r="T304" s="2" t="n">
        <v>0</v>
      </c>
      <c r="U304" s="2" t="n">
        <v>0</v>
      </c>
      <c r="V304" s="33" t="n">
        <v>1</v>
      </c>
    </row>
    <row r="305" customFormat="false" ht="15.75" hidden="false" customHeight="true" outlineLevel="0" collapsed="false">
      <c r="A305" s="2" t="n">
        <v>303</v>
      </c>
      <c r="B305" s="2" t="n">
        <v>26</v>
      </c>
      <c r="C305" s="2" t="n">
        <f aca="false">A305-(B305-1)*12</f>
        <v>3</v>
      </c>
      <c r="D305" s="2" t="n">
        <f aca="false">'thong tin khach hang'!$B$4+B305-1</f>
        <v>27</v>
      </c>
      <c r="E305" s="31" t="n">
        <f aca="false">IF(A305=1,0,O304)</f>
        <v>5884982554.98039</v>
      </c>
      <c r="F305" s="2" t="n">
        <f aca="true">TP*VLOOKUP('thong tin khach hang'!$E$10,$X$2:$Z$5,3,0)*OFFSET($S305,0,VLOOKUP('thong tin khach hang'!$E$10,$X$2:$Z$5,2,0))</f>
        <v>0</v>
      </c>
      <c r="G305" s="2" t="n">
        <f aca="true">EP*VLOOKUP('thong tin khach hang'!$E$10,$X$2:$Z$5,3,0)*OFFSET($S305,0,VLOOKUP('thong tin khach hang'!$E$10,$X$2:$Z$5,2,0))</f>
        <v>0</v>
      </c>
      <c r="H305" s="2" t="n">
        <f aca="false">F305*HLOOKUP(B305,Assumption!$A$10:$G$12,2,1)+G305*HLOOKUP(B305,Assumption!$A$10:$G$12,3,1)</f>
        <v>0</v>
      </c>
      <c r="I305" s="2" t="n">
        <f aca="false">F305+G305-H305</f>
        <v>0</v>
      </c>
      <c r="J305" s="32" t="n">
        <f aca="false">VLOOKUP(D305,Assumption!$O$3:$Q$103,IF('thong tin khach hang'!$B$3="Nam",2,3),0)/12*P305</f>
        <v>0</v>
      </c>
      <c r="K305" s="2" t="n">
        <v>20000</v>
      </c>
      <c r="L305" s="31" t="n">
        <f aca="false">ROUND($L$1*(E305+I305-J305-K305),0)</f>
        <v>23976066</v>
      </c>
      <c r="M305" s="31" t="n">
        <f aca="false">E305+I305-J305-K305+L305</f>
        <v>5908938620.98039</v>
      </c>
      <c r="N305" s="32" t="n">
        <f aca="false">HLOOKUP(ROUND(AVERAGE(M293:M304)/10^6,0),Assumption!$B$2:$E$3,2,1)*MAX((AVERAGE(M293:M304)-250*10^6),0)</f>
        <v>31591276.1655873</v>
      </c>
      <c r="O305" s="31" t="n">
        <f aca="false">M305+N305</f>
        <v>5940529897.14598</v>
      </c>
      <c r="P305" s="31" t="n">
        <f aca="false">IF(A305=1,SA,MAX(0,SA-M304))</f>
        <v>0</v>
      </c>
      <c r="S305" s="2" t="n">
        <v>0</v>
      </c>
      <c r="T305" s="2" t="n">
        <v>0</v>
      </c>
      <c r="U305" s="2" t="n">
        <v>0</v>
      </c>
      <c r="V305" s="33" t="n">
        <v>1</v>
      </c>
    </row>
    <row r="306" customFormat="false" ht="15.75" hidden="false" customHeight="true" outlineLevel="0" collapsed="false">
      <c r="A306" s="2" t="n">
        <v>304</v>
      </c>
      <c r="B306" s="2" t="n">
        <v>26</v>
      </c>
      <c r="C306" s="2" t="n">
        <f aca="false">A306-(B306-1)*12</f>
        <v>4</v>
      </c>
      <c r="D306" s="2" t="n">
        <f aca="false">'thong tin khach hang'!$B$4+B306-1</f>
        <v>27</v>
      </c>
      <c r="E306" s="31" t="n">
        <f aca="false">IF(A306=1,0,O305)</f>
        <v>5940529897.14598</v>
      </c>
      <c r="F306" s="2" t="n">
        <f aca="true">TP*VLOOKUP('thong tin khach hang'!$E$10,$X$2:$Z$5,3,0)*OFFSET($S306,0,VLOOKUP('thong tin khach hang'!$E$10,$X$2:$Z$5,2,0))</f>
        <v>0</v>
      </c>
      <c r="G306" s="2" t="n">
        <f aca="true">EP*VLOOKUP('thong tin khach hang'!$E$10,$X$2:$Z$5,3,0)*OFFSET($S306,0,VLOOKUP('thong tin khach hang'!$E$10,$X$2:$Z$5,2,0))</f>
        <v>0</v>
      </c>
      <c r="H306" s="2" t="n">
        <f aca="false">F306*HLOOKUP(B306,Assumption!$A$10:$G$12,2,1)+G306*HLOOKUP(B306,Assumption!$A$10:$G$12,3,1)</f>
        <v>0</v>
      </c>
      <c r="I306" s="2" t="n">
        <f aca="false">F306+G306-H306</f>
        <v>0</v>
      </c>
      <c r="J306" s="32" t="n">
        <f aca="false">VLOOKUP(D306,Assumption!$O$3:$Q$103,IF('thong tin khach hang'!$B$3="Nam",2,3),0)/12*P306</f>
        <v>0</v>
      </c>
      <c r="K306" s="2" t="n">
        <v>20000</v>
      </c>
      <c r="L306" s="31" t="n">
        <f aca="false">ROUND($L$1*(E306+I306-J306-K306),0)</f>
        <v>24202373</v>
      </c>
      <c r="M306" s="31" t="n">
        <f aca="false">E306+I306-J306-K306+L306</f>
        <v>5964712270.14598</v>
      </c>
      <c r="N306" s="32" t="n">
        <f aca="false">HLOOKUP(ROUND(AVERAGE(M294:M305)/10^6,0),Assumption!$B$2:$E$3,2,1)*MAX((AVERAGE(M294:M305)-250*10^6),0)</f>
        <v>31932872.3022658</v>
      </c>
      <c r="O306" s="31" t="n">
        <f aca="false">M306+N306</f>
        <v>5996645142.44825</v>
      </c>
      <c r="P306" s="31" t="n">
        <f aca="false">IF(A306=1,SA,MAX(0,SA-M305))</f>
        <v>0</v>
      </c>
      <c r="S306" s="2" t="n">
        <v>0</v>
      </c>
      <c r="T306" s="2" t="n">
        <v>0</v>
      </c>
      <c r="U306" s="2" t="n">
        <v>1</v>
      </c>
      <c r="V306" s="33" t="n">
        <v>1</v>
      </c>
    </row>
    <row r="307" customFormat="false" ht="15.75" hidden="false" customHeight="true" outlineLevel="0" collapsed="false">
      <c r="A307" s="2" t="n">
        <v>305</v>
      </c>
      <c r="B307" s="2" t="n">
        <v>26</v>
      </c>
      <c r="C307" s="2" t="n">
        <f aca="false">A307-(B307-1)*12</f>
        <v>5</v>
      </c>
      <c r="D307" s="2" t="n">
        <f aca="false">'thong tin khach hang'!$B$4+B307-1</f>
        <v>27</v>
      </c>
      <c r="E307" s="31" t="n">
        <f aca="false">IF(A307=1,0,O306)</f>
        <v>5996645142.44825</v>
      </c>
      <c r="F307" s="2" t="n">
        <f aca="true">TP*VLOOKUP('thong tin khach hang'!$E$10,$X$2:$Z$5,3,0)*OFFSET($S307,0,VLOOKUP('thong tin khach hang'!$E$10,$X$2:$Z$5,2,0))</f>
        <v>0</v>
      </c>
      <c r="G307" s="2" t="n">
        <f aca="true">EP*VLOOKUP('thong tin khach hang'!$E$10,$X$2:$Z$5,3,0)*OFFSET($S307,0,VLOOKUP('thong tin khach hang'!$E$10,$X$2:$Z$5,2,0))</f>
        <v>0</v>
      </c>
      <c r="H307" s="2" t="n">
        <f aca="false">F307*HLOOKUP(B307,Assumption!$A$10:$G$12,2,1)+G307*HLOOKUP(B307,Assumption!$A$10:$G$12,3,1)</f>
        <v>0</v>
      </c>
      <c r="I307" s="2" t="n">
        <f aca="false">F307+G307-H307</f>
        <v>0</v>
      </c>
      <c r="J307" s="32" t="n">
        <f aca="false">VLOOKUP(D307,Assumption!$O$3:$Q$103,IF('thong tin khach hang'!$B$3="Nam",2,3),0)/12*P307</f>
        <v>0</v>
      </c>
      <c r="K307" s="2" t="n">
        <v>20000</v>
      </c>
      <c r="L307" s="31" t="n">
        <f aca="false">ROUND($L$1*(E307+I307-J307-K307),0)</f>
        <v>24430993</v>
      </c>
      <c r="M307" s="31" t="n">
        <f aca="false">E307+I307-J307-K307+L307</f>
        <v>6021056135.44825</v>
      </c>
      <c r="N307" s="32" t="n">
        <f aca="false">HLOOKUP(ROUND(AVERAGE(M295:M306)/10^6,0),Assumption!$B$2:$E$3,2,1)*MAX((AVERAGE(M295:M306)-250*10^6),0)</f>
        <v>32277793.5680332</v>
      </c>
      <c r="O307" s="31" t="n">
        <f aca="false">M307+N307</f>
        <v>6053333929.01628</v>
      </c>
      <c r="P307" s="31" t="n">
        <f aca="false">IF(A307=1,SA,MAX(0,SA-M306))</f>
        <v>0</v>
      </c>
      <c r="S307" s="2" t="n">
        <v>0</v>
      </c>
      <c r="T307" s="2" t="n">
        <v>0</v>
      </c>
      <c r="U307" s="2" t="n">
        <v>0</v>
      </c>
      <c r="V307" s="33" t="n">
        <v>1</v>
      </c>
    </row>
    <row r="308" customFormat="false" ht="15.75" hidden="false" customHeight="true" outlineLevel="0" collapsed="false">
      <c r="A308" s="2" t="n">
        <v>306</v>
      </c>
      <c r="B308" s="2" t="n">
        <v>26</v>
      </c>
      <c r="C308" s="2" t="n">
        <f aca="false">A308-(B308-1)*12</f>
        <v>6</v>
      </c>
      <c r="D308" s="2" t="n">
        <f aca="false">'thong tin khach hang'!$B$4+B308-1</f>
        <v>27</v>
      </c>
      <c r="E308" s="31" t="n">
        <f aca="false">IF(A308=1,0,O307)</f>
        <v>6053333929.01628</v>
      </c>
      <c r="F308" s="2" t="n">
        <f aca="true">TP*VLOOKUP('thong tin khach hang'!$E$10,$X$2:$Z$5,3,0)*OFFSET($S308,0,VLOOKUP('thong tin khach hang'!$E$10,$X$2:$Z$5,2,0))</f>
        <v>0</v>
      </c>
      <c r="G308" s="2" t="n">
        <f aca="true">EP*VLOOKUP('thong tin khach hang'!$E$10,$X$2:$Z$5,3,0)*OFFSET($S308,0,VLOOKUP('thong tin khach hang'!$E$10,$X$2:$Z$5,2,0))</f>
        <v>0</v>
      </c>
      <c r="H308" s="2" t="n">
        <f aca="false">F308*HLOOKUP(B308,Assumption!$A$10:$G$12,2,1)+G308*HLOOKUP(B308,Assumption!$A$10:$G$12,3,1)</f>
        <v>0</v>
      </c>
      <c r="I308" s="2" t="n">
        <f aca="false">F308+G308-H308</f>
        <v>0</v>
      </c>
      <c r="J308" s="32" t="n">
        <f aca="false">VLOOKUP(D308,Assumption!$O$3:$Q$103,IF('thong tin khach hang'!$B$3="Nam",2,3),0)/12*P308</f>
        <v>0</v>
      </c>
      <c r="K308" s="2" t="n">
        <v>20000</v>
      </c>
      <c r="L308" s="31" t="n">
        <f aca="false">ROUND($L$1*(E308+I308-J308-K308),0)</f>
        <v>24661950</v>
      </c>
      <c r="M308" s="31" t="n">
        <f aca="false">E308+I308-J308-K308+L308</f>
        <v>6077975879.01628</v>
      </c>
      <c r="N308" s="32" t="n">
        <f aca="false">HLOOKUP(ROUND(AVERAGE(M296:M307)/10^6,0),Assumption!$B$2:$E$3,2,1)*MAX((AVERAGE(M296:M307)-250*10^6),0)</f>
        <v>32626072.3301584</v>
      </c>
      <c r="O308" s="31" t="n">
        <f aca="false">M308+N308</f>
        <v>6110601951.34644</v>
      </c>
      <c r="P308" s="31" t="n">
        <f aca="false">IF(A308=1,SA,MAX(0,SA-M307))</f>
        <v>0</v>
      </c>
      <c r="S308" s="2" t="n">
        <v>0</v>
      </c>
      <c r="T308" s="2" t="n">
        <v>0</v>
      </c>
      <c r="U308" s="2" t="n">
        <v>0</v>
      </c>
      <c r="V308" s="33" t="n">
        <v>1</v>
      </c>
    </row>
    <row r="309" customFormat="false" ht="15.75" hidden="false" customHeight="true" outlineLevel="0" collapsed="false">
      <c r="A309" s="2" t="n">
        <v>307</v>
      </c>
      <c r="B309" s="2" t="n">
        <v>26</v>
      </c>
      <c r="C309" s="2" t="n">
        <f aca="false">A309-(B309-1)*12</f>
        <v>7</v>
      </c>
      <c r="D309" s="2" t="n">
        <f aca="false">'thong tin khach hang'!$B$4+B309-1</f>
        <v>27</v>
      </c>
      <c r="E309" s="31" t="n">
        <f aca="false">IF(A309=1,0,O308)</f>
        <v>6110601951.34644</v>
      </c>
      <c r="F309" s="2" t="n">
        <f aca="true">TP*VLOOKUP('thong tin khach hang'!$E$10,$X$2:$Z$5,3,0)*OFFSET($S309,0,VLOOKUP('thong tin khach hang'!$E$10,$X$2:$Z$5,2,0))</f>
        <v>0</v>
      </c>
      <c r="G309" s="2" t="n">
        <f aca="true">EP*VLOOKUP('thong tin khach hang'!$E$10,$X$2:$Z$5,3,0)*OFFSET($S309,0,VLOOKUP('thong tin khach hang'!$E$10,$X$2:$Z$5,2,0))</f>
        <v>0</v>
      </c>
      <c r="H309" s="2" t="n">
        <f aca="false">F309*HLOOKUP(B309,Assumption!$A$10:$G$12,2,1)+G309*HLOOKUP(B309,Assumption!$A$10:$G$12,3,1)</f>
        <v>0</v>
      </c>
      <c r="I309" s="2" t="n">
        <f aca="false">F309+G309-H309</f>
        <v>0</v>
      </c>
      <c r="J309" s="32" t="n">
        <f aca="false">VLOOKUP(D309,Assumption!$O$3:$Q$103,IF('thong tin khach hang'!$B$3="Nam",2,3),0)/12*P309</f>
        <v>0</v>
      </c>
      <c r="K309" s="2" t="n">
        <v>20000</v>
      </c>
      <c r="L309" s="31" t="n">
        <f aca="false">ROUND($L$1*(E309+I309-J309-K309),0)</f>
        <v>24895267</v>
      </c>
      <c r="M309" s="31" t="n">
        <f aca="false">E309+I309-J309-K309+L309</f>
        <v>6135477218.34644</v>
      </c>
      <c r="N309" s="32" t="n">
        <f aca="false">HLOOKUP(ROUND(AVERAGE(M297:M308)/10^6,0),Assumption!$B$2:$E$3,2,1)*MAX((AVERAGE(M297:M308)-250*10^6),0)</f>
        <v>32977741.270364</v>
      </c>
      <c r="O309" s="31" t="n">
        <f aca="false">M309+N309</f>
        <v>6168454959.6168</v>
      </c>
      <c r="P309" s="31" t="n">
        <f aca="false">IF(A309=1,SA,MAX(0,SA-M308))</f>
        <v>0</v>
      </c>
      <c r="S309" s="2" t="n">
        <v>0</v>
      </c>
      <c r="T309" s="2" t="n">
        <v>1</v>
      </c>
      <c r="U309" s="2" t="n">
        <v>1</v>
      </c>
      <c r="V309" s="33" t="n">
        <v>1</v>
      </c>
    </row>
    <row r="310" customFormat="false" ht="15.75" hidden="false" customHeight="true" outlineLevel="0" collapsed="false">
      <c r="A310" s="2" t="n">
        <v>308</v>
      </c>
      <c r="B310" s="2" t="n">
        <v>26</v>
      </c>
      <c r="C310" s="2" t="n">
        <f aca="false">A310-(B310-1)*12</f>
        <v>8</v>
      </c>
      <c r="D310" s="2" t="n">
        <f aca="false">'thong tin khach hang'!$B$4+B310-1</f>
        <v>27</v>
      </c>
      <c r="E310" s="31" t="n">
        <f aca="false">IF(A310=1,0,O309)</f>
        <v>6168454959.6168</v>
      </c>
      <c r="F310" s="2" t="n">
        <f aca="true">TP*VLOOKUP('thong tin khach hang'!$E$10,$X$2:$Z$5,3,0)*OFFSET($S310,0,VLOOKUP('thong tin khach hang'!$E$10,$X$2:$Z$5,2,0))</f>
        <v>0</v>
      </c>
      <c r="G310" s="2" t="n">
        <f aca="true">EP*VLOOKUP('thong tin khach hang'!$E$10,$X$2:$Z$5,3,0)*OFFSET($S310,0,VLOOKUP('thong tin khach hang'!$E$10,$X$2:$Z$5,2,0))</f>
        <v>0</v>
      </c>
      <c r="H310" s="2" t="n">
        <f aca="false">F310*HLOOKUP(B310,Assumption!$A$10:$G$12,2,1)+G310*HLOOKUP(B310,Assumption!$A$10:$G$12,3,1)</f>
        <v>0</v>
      </c>
      <c r="I310" s="2" t="n">
        <f aca="false">F310+G310-H310</f>
        <v>0</v>
      </c>
      <c r="J310" s="32" t="n">
        <f aca="false">VLOOKUP(D310,Assumption!$O$3:$Q$103,IF('thong tin khach hang'!$B$3="Nam",2,3),0)/12*P310</f>
        <v>0</v>
      </c>
      <c r="K310" s="2" t="n">
        <v>20000</v>
      </c>
      <c r="L310" s="31" t="n">
        <f aca="false">ROUND($L$1*(E310+I310-J310-K310),0)</f>
        <v>25130968</v>
      </c>
      <c r="M310" s="31" t="n">
        <f aca="false">E310+I310-J310-K310+L310</f>
        <v>6193565927.6168</v>
      </c>
      <c r="N310" s="32" t="n">
        <f aca="false">HLOOKUP(ROUND(AVERAGE(M298:M309)/10^6,0),Assumption!$B$2:$E$3,2,1)*MAX((AVERAGE(M298:M309)-250*10^6),0)</f>
        <v>33332833.3891021</v>
      </c>
      <c r="O310" s="31" t="n">
        <f aca="false">M310+N310</f>
        <v>6226898761.0059</v>
      </c>
      <c r="P310" s="31" t="n">
        <f aca="false">IF(A310=1,SA,MAX(0,SA-M309))</f>
        <v>0</v>
      </c>
      <c r="S310" s="2" t="n">
        <v>0</v>
      </c>
      <c r="T310" s="2" t="n">
        <v>0</v>
      </c>
      <c r="U310" s="2" t="n">
        <v>0</v>
      </c>
      <c r="V310" s="33" t="n">
        <v>1</v>
      </c>
    </row>
    <row r="311" customFormat="false" ht="15.75" hidden="false" customHeight="true" outlineLevel="0" collapsed="false">
      <c r="A311" s="2" t="n">
        <v>309</v>
      </c>
      <c r="B311" s="2" t="n">
        <v>26</v>
      </c>
      <c r="C311" s="2" t="n">
        <f aca="false">A311-(B311-1)*12</f>
        <v>9</v>
      </c>
      <c r="D311" s="2" t="n">
        <f aca="false">'thong tin khach hang'!$B$4+B311-1</f>
        <v>27</v>
      </c>
      <c r="E311" s="31" t="n">
        <f aca="false">IF(A311=1,0,O310)</f>
        <v>6226898761.0059</v>
      </c>
      <c r="F311" s="2" t="n">
        <f aca="true">TP*VLOOKUP('thong tin khach hang'!$E$10,$X$2:$Z$5,3,0)*OFFSET($S311,0,VLOOKUP('thong tin khach hang'!$E$10,$X$2:$Z$5,2,0))</f>
        <v>0</v>
      </c>
      <c r="G311" s="2" t="n">
        <f aca="true">EP*VLOOKUP('thong tin khach hang'!$E$10,$X$2:$Z$5,3,0)*OFFSET($S311,0,VLOOKUP('thong tin khach hang'!$E$10,$X$2:$Z$5,2,0))</f>
        <v>0</v>
      </c>
      <c r="H311" s="2" t="n">
        <f aca="false">F311*HLOOKUP(B311,Assumption!$A$10:$G$12,2,1)+G311*HLOOKUP(B311,Assumption!$A$10:$G$12,3,1)</f>
        <v>0</v>
      </c>
      <c r="I311" s="2" t="n">
        <f aca="false">F311+G311-H311</f>
        <v>0</v>
      </c>
      <c r="J311" s="32" t="n">
        <f aca="false">VLOOKUP(D311,Assumption!$O$3:$Q$103,IF('thong tin khach hang'!$B$3="Nam",2,3),0)/12*P311</f>
        <v>0</v>
      </c>
      <c r="K311" s="2" t="n">
        <v>20000</v>
      </c>
      <c r="L311" s="31" t="n">
        <f aca="false">ROUND($L$1*(E311+I311-J311-K311),0)</f>
        <v>25369075</v>
      </c>
      <c r="M311" s="31" t="n">
        <f aca="false">E311+I311-J311-K311+L311</f>
        <v>6252247836.0059</v>
      </c>
      <c r="N311" s="32" t="n">
        <f aca="false">HLOOKUP(ROUND(AVERAGE(M299:M310)/10^6,0),Assumption!$B$2:$E$3,2,1)*MAX((AVERAGE(M299:M310)-250*10^6),0)</f>
        <v>33691382.0083474</v>
      </c>
      <c r="O311" s="31" t="n">
        <f aca="false">M311+N311</f>
        <v>6285939218.01425</v>
      </c>
      <c r="P311" s="31" t="n">
        <f aca="false">IF(A311=1,SA,MAX(0,SA-M310))</f>
        <v>0</v>
      </c>
      <c r="S311" s="2" t="n">
        <v>0</v>
      </c>
      <c r="T311" s="2" t="n">
        <v>0</v>
      </c>
      <c r="U311" s="2" t="n">
        <v>0</v>
      </c>
      <c r="V311" s="33" t="n">
        <v>1</v>
      </c>
    </row>
    <row r="312" customFormat="false" ht="15.75" hidden="false" customHeight="true" outlineLevel="0" collapsed="false">
      <c r="A312" s="2" t="n">
        <v>310</v>
      </c>
      <c r="B312" s="2" t="n">
        <v>26</v>
      </c>
      <c r="C312" s="2" t="n">
        <f aca="false">A312-(B312-1)*12</f>
        <v>10</v>
      </c>
      <c r="D312" s="2" t="n">
        <f aca="false">'thong tin khach hang'!$B$4+B312-1</f>
        <v>27</v>
      </c>
      <c r="E312" s="31" t="n">
        <f aca="false">IF(A312=1,0,O311)</f>
        <v>6285939218.01425</v>
      </c>
      <c r="F312" s="2" t="n">
        <f aca="true">TP*VLOOKUP('thong tin khach hang'!$E$10,$X$2:$Z$5,3,0)*OFFSET($S312,0,VLOOKUP('thong tin khach hang'!$E$10,$X$2:$Z$5,2,0))</f>
        <v>0</v>
      </c>
      <c r="G312" s="2" t="n">
        <f aca="true">EP*VLOOKUP('thong tin khach hang'!$E$10,$X$2:$Z$5,3,0)*OFFSET($S312,0,VLOOKUP('thong tin khach hang'!$E$10,$X$2:$Z$5,2,0))</f>
        <v>0</v>
      </c>
      <c r="H312" s="2" t="n">
        <f aca="false">F312*HLOOKUP(B312,Assumption!$A$10:$G$12,2,1)+G312*HLOOKUP(B312,Assumption!$A$10:$G$12,3,1)</f>
        <v>0</v>
      </c>
      <c r="I312" s="2" t="n">
        <f aca="false">F312+G312-H312</f>
        <v>0</v>
      </c>
      <c r="J312" s="32" t="n">
        <f aca="false">VLOOKUP(D312,Assumption!$O$3:$Q$103,IF('thong tin khach hang'!$B$3="Nam",2,3),0)/12*P312</f>
        <v>0</v>
      </c>
      <c r="K312" s="2" t="n">
        <v>20000</v>
      </c>
      <c r="L312" s="31" t="n">
        <f aca="false">ROUND($L$1*(E312+I312-J312-K312),0)</f>
        <v>25609613</v>
      </c>
      <c r="M312" s="31" t="n">
        <f aca="false">E312+I312-J312-K312+L312</f>
        <v>6311528831.01425</v>
      </c>
      <c r="N312" s="32" t="n">
        <f aca="false">HLOOKUP(ROUND(AVERAGE(M300:M311)/10^6,0),Assumption!$B$2:$E$3,2,1)*MAX((AVERAGE(M300:M311)-250*10^6),0)</f>
        <v>34053420.7739085</v>
      </c>
      <c r="O312" s="31" t="n">
        <f aca="false">M312+N312</f>
        <v>6345582251.78816</v>
      </c>
      <c r="P312" s="31" t="n">
        <f aca="false">IF(A312=1,SA,MAX(0,SA-M311))</f>
        <v>0</v>
      </c>
      <c r="S312" s="2" t="n">
        <v>0</v>
      </c>
      <c r="T312" s="2" t="n">
        <v>0</v>
      </c>
      <c r="U312" s="2" t="n">
        <v>1</v>
      </c>
      <c r="V312" s="33" t="n">
        <v>1</v>
      </c>
    </row>
    <row r="313" customFormat="false" ht="15.75" hidden="false" customHeight="true" outlineLevel="0" collapsed="false">
      <c r="A313" s="2" t="n">
        <v>311</v>
      </c>
      <c r="B313" s="2" t="n">
        <v>26</v>
      </c>
      <c r="C313" s="2" t="n">
        <f aca="false">A313-(B313-1)*12</f>
        <v>11</v>
      </c>
      <c r="D313" s="2" t="n">
        <f aca="false">'thong tin khach hang'!$B$4+B313-1</f>
        <v>27</v>
      </c>
      <c r="E313" s="31" t="n">
        <f aca="false">IF(A313=1,0,O312)</f>
        <v>6345582251.78816</v>
      </c>
      <c r="F313" s="2" t="n">
        <f aca="true">TP*VLOOKUP('thong tin khach hang'!$E$10,$X$2:$Z$5,3,0)*OFFSET($S313,0,VLOOKUP('thong tin khach hang'!$E$10,$X$2:$Z$5,2,0))</f>
        <v>0</v>
      </c>
      <c r="G313" s="2" t="n">
        <f aca="true">EP*VLOOKUP('thong tin khach hang'!$E$10,$X$2:$Z$5,3,0)*OFFSET($S313,0,VLOOKUP('thong tin khach hang'!$E$10,$X$2:$Z$5,2,0))</f>
        <v>0</v>
      </c>
      <c r="H313" s="2" t="n">
        <f aca="false">F313*HLOOKUP(B313,Assumption!$A$10:$G$12,2,1)+G313*HLOOKUP(B313,Assumption!$A$10:$G$12,3,1)</f>
        <v>0</v>
      </c>
      <c r="I313" s="2" t="n">
        <f aca="false">F313+G313-H313</f>
        <v>0</v>
      </c>
      <c r="J313" s="32" t="n">
        <f aca="false">VLOOKUP(D313,Assumption!$O$3:$Q$103,IF('thong tin khach hang'!$B$3="Nam",2,3),0)/12*P313</f>
        <v>0</v>
      </c>
      <c r="K313" s="2" t="n">
        <v>20000</v>
      </c>
      <c r="L313" s="31" t="n">
        <f aca="false">ROUND($L$1*(E313+I313-J313-K313),0)</f>
        <v>25852606</v>
      </c>
      <c r="M313" s="31" t="n">
        <f aca="false">E313+I313-J313-K313+L313</f>
        <v>6371414857.78816</v>
      </c>
      <c r="N313" s="32" t="n">
        <f aca="false">HLOOKUP(ROUND(AVERAGE(M301:M312)/10^6,0),Assumption!$B$2:$E$3,2,1)*MAX((AVERAGE(M301:M312)-250*10^6),0)</f>
        <v>34418983.6592558</v>
      </c>
      <c r="O313" s="31" t="n">
        <f aca="false">M313+N313</f>
        <v>6405833841.44741</v>
      </c>
      <c r="P313" s="31" t="n">
        <f aca="false">IF(A313=1,SA,MAX(0,SA-M312))</f>
        <v>0</v>
      </c>
      <c r="S313" s="2" t="n">
        <v>0</v>
      </c>
      <c r="T313" s="2" t="n">
        <v>0</v>
      </c>
      <c r="U313" s="2" t="n">
        <v>0</v>
      </c>
      <c r="V313" s="33" t="n">
        <v>1</v>
      </c>
    </row>
    <row r="314" customFormat="false" ht="15.75" hidden="false" customHeight="true" outlineLevel="0" collapsed="false">
      <c r="A314" s="2" t="n">
        <v>312</v>
      </c>
      <c r="B314" s="2" t="n">
        <v>26</v>
      </c>
      <c r="C314" s="2" t="n">
        <f aca="false">A314-(B314-1)*12</f>
        <v>12</v>
      </c>
      <c r="D314" s="2" t="n">
        <f aca="false">'thong tin khach hang'!$B$4+B314-1</f>
        <v>27</v>
      </c>
      <c r="E314" s="31" t="n">
        <f aca="false">IF(A314=1,0,O313)</f>
        <v>6405833841.44741</v>
      </c>
      <c r="F314" s="2" t="n">
        <f aca="true">TP*VLOOKUP('thong tin khach hang'!$E$10,$X$2:$Z$5,3,0)*OFFSET($S314,0,VLOOKUP('thong tin khach hang'!$E$10,$X$2:$Z$5,2,0))</f>
        <v>0</v>
      </c>
      <c r="G314" s="2" t="n">
        <f aca="true">EP*VLOOKUP('thong tin khach hang'!$E$10,$X$2:$Z$5,3,0)*OFFSET($S314,0,VLOOKUP('thong tin khach hang'!$E$10,$X$2:$Z$5,2,0))</f>
        <v>0</v>
      </c>
      <c r="H314" s="2" t="n">
        <f aca="false">F314*HLOOKUP(B314,Assumption!$A$10:$G$12,2,1)+G314*HLOOKUP(B314,Assumption!$A$10:$G$12,3,1)</f>
        <v>0</v>
      </c>
      <c r="I314" s="2" t="n">
        <f aca="false">F314+G314-H314</f>
        <v>0</v>
      </c>
      <c r="J314" s="32" t="n">
        <f aca="false">VLOOKUP(D314,Assumption!$O$3:$Q$103,IF('thong tin khach hang'!$B$3="Nam",2,3),0)/12*P314</f>
        <v>0</v>
      </c>
      <c r="K314" s="2" t="n">
        <v>20000</v>
      </c>
      <c r="L314" s="31" t="n">
        <f aca="false">ROUND($L$1*(E314+I314-J314-K314),0)</f>
        <v>26098079</v>
      </c>
      <c r="M314" s="31" t="n">
        <f aca="false">E314+I314-J314-K314+L314</f>
        <v>6431911920.44741</v>
      </c>
      <c r="N314" s="32" t="n">
        <f aca="false">HLOOKUP(ROUND(AVERAGE(M302:M313)/10^6,0),Assumption!$B$2:$E$3,2,1)*MAX((AVERAGE(M302:M313)-250*10^6),0)</f>
        <v>34788104.9683686</v>
      </c>
      <c r="O314" s="31" t="n">
        <f aca="false">M314+N314</f>
        <v>6466700025.41578</v>
      </c>
      <c r="P314" s="31" t="n">
        <f aca="false">IF(A314=1,SA,MAX(0,SA-M313))</f>
        <v>0</v>
      </c>
      <c r="S314" s="2" t="n">
        <v>0</v>
      </c>
      <c r="T314" s="2" t="n">
        <v>0</v>
      </c>
      <c r="U314" s="2" t="n">
        <v>0</v>
      </c>
      <c r="V314" s="33" t="n">
        <v>1</v>
      </c>
    </row>
    <row r="315" customFormat="false" ht="15.75" hidden="false" customHeight="true" outlineLevel="0" collapsed="false">
      <c r="A315" s="2" t="n">
        <v>313</v>
      </c>
      <c r="B315" s="2" t="n">
        <v>27</v>
      </c>
      <c r="C315" s="2" t="n">
        <f aca="false">A315-(B315-1)*12</f>
        <v>1</v>
      </c>
      <c r="D315" s="2" t="n">
        <f aca="false">'thong tin khach hang'!$B$4+B315-1</f>
        <v>28</v>
      </c>
      <c r="E315" s="31" t="n">
        <f aca="false">IF(A315=1,0,O314)</f>
        <v>6466700025.41578</v>
      </c>
      <c r="F315" s="2" t="n">
        <f aca="true">TP*VLOOKUP('thong tin khach hang'!$E$10,$X$2:$Z$5,3,0)*OFFSET($S315,0,VLOOKUP('thong tin khach hang'!$E$10,$X$2:$Z$5,2,0))</f>
        <v>30000000</v>
      </c>
      <c r="G315" s="2" t="n">
        <f aca="true">EP*VLOOKUP('thong tin khach hang'!$E$10,$X$2:$Z$5,3,0)*OFFSET($S315,0,VLOOKUP('thong tin khach hang'!$E$10,$X$2:$Z$5,2,0))</f>
        <v>30000000</v>
      </c>
      <c r="H315" s="2" t="n">
        <f aca="false">F315*HLOOKUP(B315,Assumption!$A$10:$G$12,2,1)+G315*HLOOKUP(B315,Assumption!$A$10:$G$12,3,1)</f>
        <v>1500000</v>
      </c>
      <c r="I315" s="2" t="n">
        <f aca="false">F315+G315-H315</f>
        <v>58500000</v>
      </c>
      <c r="J315" s="32" t="n">
        <f aca="false">VLOOKUP(D315,Assumption!$O$3:$Q$103,IF('thong tin khach hang'!$B$3="Nam",2,3),0)/12*P315</f>
        <v>0</v>
      </c>
      <c r="K315" s="2" t="n">
        <v>20000</v>
      </c>
      <c r="L315" s="31" t="n">
        <f aca="false">ROUND($L$1*(E315+I315-J315-K315),0)</f>
        <v>26584391</v>
      </c>
      <c r="M315" s="31" t="n">
        <f aca="false">E315+I315-J315-K315+L315</f>
        <v>6551764416.41578</v>
      </c>
      <c r="N315" s="32" t="n">
        <f aca="false">HLOOKUP(ROUND(AVERAGE(M303:M314)/10^6,0),Assumption!$B$2:$E$3,2,1)*MAX((AVERAGE(M303:M314)-250*10^6),0)</f>
        <v>35160819.3395983</v>
      </c>
      <c r="O315" s="31" t="n">
        <f aca="false">M315+N315</f>
        <v>6586925235.75538</v>
      </c>
      <c r="P315" s="31" t="n">
        <f aca="false">IF(A315=1,SA,MAX(0,SA-M314))</f>
        <v>0</v>
      </c>
      <c r="S315" s="2" t="n">
        <v>1</v>
      </c>
      <c r="T315" s="2" t="n">
        <v>1</v>
      </c>
      <c r="U315" s="2" t="n">
        <v>1</v>
      </c>
      <c r="V315" s="33" t="n">
        <v>1</v>
      </c>
    </row>
    <row r="316" customFormat="false" ht="15.75" hidden="false" customHeight="true" outlineLevel="0" collapsed="false">
      <c r="A316" s="2" t="n">
        <v>314</v>
      </c>
      <c r="B316" s="2" t="n">
        <v>27</v>
      </c>
      <c r="C316" s="2" t="n">
        <f aca="false">A316-(B316-1)*12</f>
        <v>2</v>
      </c>
      <c r="D316" s="2" t="n">
        <f aca="false">'thong tin khach hang'!$B$4+B316-1</f>
        <v>28</v>
      </c>
      <c r="E316" s="31" t="n">
        <f aca="false">IF(A316=1,0,O315)</f>
        <v>6586925235.75538</v>
      </c>
      <c r="F316" s="2" t="n">
        <f aca="true">TP*VLOOKUP('thong tin khach hang'!$E$10,$X$2:$Z$5,3,0)*OFFSET($S316,0,VLOOKUP('thong tin khach hang'!$E$10,$X$2:$Z$5,2,0))</f>
        <v>0</v>
      </c>
      <c r="G316" s="2" t="n">
        <f aca="true">EP*VLOOKUP('thong tin khach hang'!$E$10,$X$2:$Z$5,3,0)*OFFSET($S316,0,VLOOKUP('thong tin khach hang'!$E$10,$X$2:$Z$5,2,0))</f>
        <v>0</v>
      </c>
      <c r="H316" s="2" t="n">
        <f aca="false">F316*HLOOKUP(B316,Assumption!$A$10:$G$12,2,1)+G316*HLOOKUP(B316,Assumption!$A$10:$G$12,3,1)</f>
        <v>0</v>
      </c>
      <c r="I316" s="2" t="n">
        <f aca="false">F316+G316-H316</f>
        <v>0</v>
      </c>
      <c r="J316" s="32" t="n">
        <f aca="false">VLOOKUP(D316,Assumption!$O$3:$Q$103,IF('thong tin khach hang'!$B$3="Nam",2,3),0)/12*P316</f>
        <v>0</v>
      </c>
      <c r="K316" s="2" t="n">
        <v>20000</v>
      </c>
      <c r="L316" s="31" t="n">
        <f aca="false">ROUND($L$1*(E316+I316-J316-K316),0)</f>
        <v>26835867</v>
      </c>
      <c r="M316" s="31" t="n">
        <f aca="false">E316+I316-J316-K316+L316</f>
        <v>6613741102.75538</v>
      </c>
      <c r="N316" s="32" t="n">
        <f aca="false">HLOOKUP(ROUND(AVERAGE(M304:M315)/10^6,0),Assumption!$B$2:$E$3,2,1)*MAX((AVERAGE(M304:M315)-250*10^6),0)</f>
        <v>35537161.7475516</v>
      </c>
      <c r="O316" s="31" t="n">
        <f aca="false">M316+N316</f>
        <v>6649278264.50293</v>
      </c>
      <c r="P316" s="31" t="n">
        <f aca="false">IF(A316=1,SA,MAX(0,SA-M315))</f>
        <v>0</v>
      </c>
      <c r="S316" s="2" t="n">
        <v>0</v>
      </c>
      <c r="T316" s="2" t="n">
        <v>0</v>
      </c>
      <c r="U316" s="2" t="n">
        <v>0</v>
      </c>
      <c r="V316" s="33" t="n">
        <v>1</v>
      </c>
    </row>
    <row r="317" customFormat="false" ht="15.75" hidden="false" customHeight="true" outlineLevel="0" collapsed="false">
      <c r="A317" s="2" t="n">
        <v>315</v>
      </c>
      <c r="B317" s="2" t="n">
        <v>27</v>
      </c>
      <c r="C317" s="2" t="n">
        <f aca="false">A317-(B317-1)*12</f>
        <v>3</v>
      </c>
      <c r="D317" s="2" t="n">
        <f aca="false">'thong tin khach hang'!$B$4+B317-1</f>
        <v>28</v>
      </c>
      <c r="E317" s="31" t="n">
        <f aca="false">IF(A317=1,0,O316)</f>
        <v>6649278264.50293</v>
      </c>
      <c r="F317" s="2" t="n">
        <f aca="true">TP*VLOOKUP('thong tin khach hang'!$E$10,$X$2:$Z$5,3,0)*OFFSET($S317,0,VLOOKUP('thong tin khach hang'!$E$10,$X$2:$Z$5,2,0))</f>
        <v>0</v>
      </c>
      <c r="G317" s="2" t="n">
        <f aca="true">EP*VLOOKUP('thong tin khach hang'!$E$10,$X$2:$Z$5,3,0)*OFFSET($S317,0,VLOOKUP('thong tin khach hang'!$E$10,$X$2:$Z$5,2,0))</f>
        <v>0</v>
      </c>
      <c r="H317" s="2" t="n">
        <f aca="false">F317*HLOOKUP(B317,Assumption!$A$10:$G$12,2,1)+G317*HLOOKUP(B317,Assumption!$A$10:$G$12,3,1)</f>
        <v>0</v>
      </c>
      <c r="I317" s="2" t="n">
        <f aca="false">F317+G317-H317</f>
        <v>0</v>
      </c>
      <c r="J317" s="32" t="n">
        <f aca="false">VLOOKUP(D317,Assumption!$O$3:$Q$103,IF('thong tin khach hang'!$B$3="Nam",2,3),0)/12*P317</f>
        <v>0</v>
      </c>
      <c r="K317" s="2" t="n">
        <v>20000</v>
      </c>
      <c r="L317" s="31" t="n">
        <f aca="false">ROUND($L$1*(E317+I317-J317-K317),0)</f>
        <v>27089901</v>
      </c>
      <c r="M317" s="31" t="n">
        <f aca="false">E317+I317-J317-K317+L317</f>
        <v>6676348165.50293</v>
      </c>
      <c r="N317" s="32" t="n">
        <f aca="false">HLOOKUP(ROUND(AVERAGE(M305:M316)/10^6,0),Assumption!$B$2:$E$3,2,1)*MAX((AVERAGE(M305:M316)-250*10^6),0)</f>
        <v>35917167.5079905</v>
      </c>
      <c r="O317" s="31" t="n">
        <f aca="false">M317+N317</f>
        <v>6712265333.01092</v>
      </c>
      <c r="P317" s="31" t="n">
        <f aca="false">IF(A317=1,SA,MAX(0,SA-M316))</f>
        <v>0</v>
      </c>
      <c r="S317" s="2" t="n">
        <v>0</v>
      </c>
      <c r="T317" s="2" t="n">
        <v>0</v>
      </c>
      <c r="U317" s="2" t="n">
        <v>0</v>
      </c>
      <c r="V317" s="33" t="n">
        <v>1</v>
      </c>
    </row>
    <row r="318" customFormat="false" ht="15.75" hidden="false" customHeight="true" outlineLevel="0" collapsed="false">
      <c r="A318" s="2" t="n">
        <v>316</v>
      </c>
      <c r="B318" s="2" t="n">
        <v>27</v>
      </c>
      <c r="C318" s="2" t="n">
        <f aca="false">A318-(B318-1)*12</f>
        <v>4</v>
      </c>
      <c r="D318" s="2" t="n">
        <f aca="false">'thong tin khach hang'!$B$4+B318-1</f>
        <v>28</v>
      </c>
      <c r="E318" s="31" t="n">
        <f aca="false">IF(A318=1,0,O317)</f>
        <v>6712265333.01092</v>
      </c>
      <c r="F318" s="2" t="n">
        <f aca="true">TP*VLOOKUP('thong tin khach hang'!$E$10,$X$2:$Z$5,3,0)*OFFSET($S318,0,VLOOKUP('thong tin khach hang'!$E$10,$X$2:$Z$5,2,0))</f>
        <v>0</v>
      </c>
      <c r="G318" s="2" t="n">
        <f aca="true">EP*VLOOKUP('thong tin khach hang'!$E$10,$X$2:$Z$5,3,0)*OFFSET($S318,0,VLOOKUP('thong tin khach hang'!$E$10,$X$2:$Z$5,2,0))</f>
        <v>0</v>
      </c>
      <c r="H318" s="2" t="n">
        <f aca="false">F318*HLOOKUP(B318,Assumption!$A$10:$G$12,2,1)+G318*HLOOKUP(B318,Assumption!$A$10:$G$12,3,1)</f>
        <v>0</v>
      </c>
      <c r="I318" s="2" t="n">
        <f aca="false">F318+G318-H318</f>
        <v>0</v>
      </c>
      <c r="J318" s="32" t="n">
        <f aca="false">VLOOKUP(D318,Assumption!$O$3:$Q$103,IF('thong tin khach hang'!$B$3="Nam",2,3),0)/12*P318</f>
        <v>0</v>
      </c>
      <c r="K318" s="2" t="n">
        <v>20000</v>
      </c>
      <c r="L318" s="31" t="n">
        <f aca="false">ROUND($L$1*(E318+I318-J318-K318),0)</f>
        <v>27346518</v>
      </c>
      <c r="M318" s="31" t="n">
        <f aca="false">E318+I318-J318-K318+L318</f>
        <v>6739591851.01093</v>
      </c>
      <c r="N318" s="32" t="n">
        <f aca="false">HLOOKUP(ROUND(AVERAGE(M306:M317)/10^6,0),Assumption!$B$2:$E$3,2,1)*MAX((AVERAGE(M306:M317)-250*10^6),0)</f>
        <v>36300872.2802518</v>
      </c>
      <c r="O318" s="31" t="n">
        <f aca="false">M318+N318</f>
        <v>6775892723.29118</v>
      </c>
      <c r="P318" s="31" t="n">
        <f aca="false">IF(A318=1,SA,MAX(0,SA-M317))</f>
        <v>0</v>
      </c>
      <c r="S318" s="2" t="n">
        <v>0</v>
      </c>
      <c r="T318" s="2" t="n">
        <v>0</v>
      </c>
      <c r="U318" s="2" t="n">
        <v>1</v>
      </c>
      <c r="V318" s="33" t="n">
        <v>1</v>
      </c>
    </row>
    <row r="319" customFormat="false" ht="15.75" hidden="false" customHeight="true" outlineLevel="0" collapsed="false">
      <c r="A319" s="2" t="n">
        <v>317</v>
      </c>
      <c r="B319" s="2" t="n">
        <v>27</v>
      </c>
      <c r="C319" s="2" t="n">
        <f aca="false">A319-(B319-1)*12</f>
        <v>5</v>
      </c>
      <c r="D319" s="2" t="n">
        <f aca="false">'thong tin khach hang'!$B$4+B319-1</f>
        <v>28</v>
      </c>
      <c r="E319" s="31" t="n">
        <f aca="false">IF(A319=1,0,O318)</f>
        <v>6775892723.29118</v>
      </c>
      <c r="F319" s="2" t="n">
        <f aca="true">TP*VLOOKUP('thong tin khach hang'!$E$10,$X$2:$Z$5,3,0)*OFFSET($S319,0,VLOOKUP('thong tin khach hang'!$E$10,$X$2:$Z$5,2,0))</f>
        <v>0</v>
      </c>
      <c r="G319" s="2" t="n">
        <f aca="true">EP*VLOOKUP('thong tin khach hang'!$E$10,$X$2:$Z$5,3,0)*OFFSET($S319,0,VLOOKUP('thong tin khach hang'!$E$10,$X$2:$Z$5,2,0))</f>
        <v>0</v>
      </c>
      <c r="H319" s="2" t="n">
        <f aca="false">F319*HLOOKUP(B319,Assumption!$A$10:$G$12,2,1)+G319*HLOOKUP(B319,Assumption!$A$10:$G$12,3,1)</f>
        <v>0</v>
      </c>
      <c r="I319" s="2" t="n">
        <f aca="false">F319+G319-H319</f>
        <v>0</v>
      </c>
      <c r="J319" s="32" t="n">
        <f aca="false">VLOOKUP(D319,Assumption!$O$3:$Q$103,IF('thong tin khach hang'!$B$3="Nam",2,3),0)/12*P319</f>
        <v>0</v>
      </c>
      <c r="K319" s="2" t="n">
        <v>20000</v>
      </c>
      <c r="L319" s="31" t="n">
        <f aca="false">ROUND($L$1*(E319+I319-J319-K319),0)</f>
        <v>27605744</v>
      </c>
      <c r="M319" s="31" t="n">
        <f aca="false">E319+I319-J319-K319+L319</f>
        <v>6803478467.29118</v>
      </c>
      <c r="N319" s="32" t="n">
        <f aca="false">HLOOKUP(ROUND(AVERAGE(M307:M318)/10^6,0),Assumption!$B$2:$E$3,2,1)*MAX((AVERAGE(M307:M318)-250*10^6),0)</f>
        <v>36688312.0706843</v>
      </c>
      <c r="O319" s="31" t="n">
        <f aca="false">M319+N319</f>
        <v>6840166779.36186</v>
      </c>
      <c r="P319" s="31" t="n">
        <f aca="false">IF(A319=1,SA,MAX(0,SA-M318))</f>
        <v>0</v>
      </c>
      <c r="S319" s="2" t="n">
        <v>0</v>
      </c>
      <c r="T319" s="2" t="n">
        <v>0</v>
      </c>
      <c r="U319" s="2" t="n">
        <v>0</v>
      </c>
      <c r="V319" s="33" t="n">
        <v>1</v>
      </c>
    </row>
    <row r="320" customFormat="false" ht="15.75" hidden="false" customHeight="true" outlineLevel="0" collapsed="false">
      <c r="A320" s="2" t="n">
        <v>318</v>
      </c>
      <c r="B320" s="2" t="n">
        <v>27</v>
      </c>
      <c r="C320" s="2" t="n">
        <f aca="false">A320-(B320-1)*12</f>
        <v>6</v>
      </c>
      <c r="D320" s="2" t="n">
        <f aca="false">'thong tin khach hang'!$B$4+B320-1</f>
        <v>28</v>
      </c>
      <c r="E320" s="31" t="n">
        <f aca="false">IF(A320=1,0,O319)</f>
        <v>6840166779.36186</v>
      </c>
      <c r="F320" s="2" t="n">
        <f aca="true">TP*VLOOKUP('thong tin khach hang'!$E$10,$X$2:$Z$5,3,0)*OFFSET($S320,0,VLOOKUP('thong tin khach hang'!$E$10,$X$2:$Z$5,2,0))</f>
        <v>0</v>
      </c>
      <c r="G320" s="2" t="n">
        <f aca="true">EP*VLOOKUP('thong tin khach hang'!$E$10,$X$2:$Z$5,3,0)*OFFSET($S320,0,VLOOKUP('thong tin khach hang'!$E$10,$X$2:$Z$5,2,0))</f>
        <v>0</v>
      </c>
      <c r="H320" s="2" t="n">
        <f aca="false">F320*HLOOKUP(B320,Assumption!$A$10:$G$12,2,1)+G320*HLOOKUP(B320,Assumption!$A$10:$G$12,3,1)</f>
        <v>0</v>
      </c>
      <c r="I320" s="2" t="n">
        <f aca="false">F320+G320-H320</f>
        <v>0</v>
      </c>
      <c r="J320" s="32" t="n">
        <f aca="false">VLOOKUP(D320,Assumption!$O$3:$Q$103,IF('thong tin khach hang'!$B$3="Nam",2,3),0)/12*P320</f>
        <v>0</v>
      </c>
      <c r="K320" s="2" t="n">
        <v>20000</v>
      </c>
      <c r="L320" s="31" t="n">
        <f aca="false">ROUND($L$1*(E320+I320-J320-K320),0)</f>
        <v>27867605</v>
      </c>
      <c r="M320" s="31" t="n">
        <f aca="false">E320+I320-J320-K320+L320</f>
        <v>6868014384.36186</v>
      </c>
      <c r="N320" s="32" t="n">
        <f aca="false">HLOOKUP(ROUND(AVERAGE(M308:M319)/10^6,0),Assumption!$B$2:$E$3,2,1)*MAX((AVERAGE(M308:M319)-250*10^6),0)</f>
        <v>37079523.2366057</v>
      </c>
      <c r="O320" s="31" t="n">
        <f aca="false">M320+N320</f>
        <v>6905093907.59847</v>
      </c>
      <c r="P320" s="31" t="n">
        <f aca="false">IF(A320=1,SA,MAX(0,SA-M319))</f>
        <v>0</v>
      </c>
      <c r="S320" s="2" t="n">
        <v>0</v>
      </c>
      <c r="T320" s="2" t="n">
        <v>0</v>
      </c>
      <c r="U320" s="2" t="n">
        <v>0</v>
      </c>
      <c r="V320" s="33" t="n">
        <v>1</v>
      </c>
    </row>
    <row r="321" customFormat="false" ht="15.75" hidden="false" customHeight="true" outlineLevel="0" collapsed="false">
      <c r="A321" s="2" t="n">
        <v>319</v>
      </c>
      <c r="B321" s="2" t="n">
        <v>27</v>
      </c>
      <c r="C321" s="2" t="n">
        <f aca="false">A321-(B321-1)*12</f>
        <v>7</v>
      </c>
      <c r="D321" s="2" t="n">
        <f aca="false">'thong tin khach hang'!$B$4+B321-1</f>
        <v>28</v>
      </c>
      <c r="E321" s="31" t="n">
        <f aca="false">IF(A321=1,0,O320)</f>
        <v>6905093907.59847</v>
      </c>
      <c r="F321" s="2" t="n">
        <f aca="true">TP*VLOOKUP('thong tin khach hang'!$E$10,$X$2:$Z$5,3,0)*OFFSET($S321,0,VLOOKUP('thong tin khach hang'!$E$10,$X$2:$Z$5,2,0))</f>
        <v>0</v>
      </c>
      <c r="G321" s="2" t="n">
        <f aca="true">EP*VLOOKUP('thong tin khach hang'!$E$10,$X$2:$Z$5,3,0)*OFFSET($S321,0,VLOOKUP('thong tin khach hang'!$E$10,$X$2:$Z$5,2,0))</f>
        <v>0</v>
      </c>
      <c r="H321" s="2" t="n">
        <f aca="false">F321*HLOOKUP(B321,Assumption!$A$10:$G$12,2,1)+G321*HLOOKUP(B321,Assumption!$A$10:$G$12,3,1)</f>
        <v>0</v>
      </c>
      <c r="I321" s="2" t="n">
        <f aca="false">F321+G321-H321</f>
        <v>0</v>
      </c>
      <c r="J321" s="32" t="n">
        <f aca="false">VLOOKUP(D321,Assumption!$O$3:$Q$103,IF('thong tin khach hang'!$B$3="Nam",2,3),0)/12*P321</f>
        <v>0</v>
      </c>
      <c r="K321" s="2" t="n">
        <v>20000</v>
      </c>
      <c r="L321" s="31" t="n">
        <f aca="false">ROUND($L$1*(E321+I321-J321-K321),0)</f>
        <v>28132126</v>
      </c>
      <c r="M321" s="31" t="n">
        <f aca="false">E321+I321-J321-K321+L321</f>
        <v>6933206033.59847</v>
      </c>
      <c r="N321" s="32" t="n">
        <f aca="false">HLOOKUP(ROUND(AVERAGE(M309:M320)/10^6,0),Assumption!$B$2:$E$3,2,1)*MAX((AVERAGE(M309:M320)-250*10^6),0)</f>
        <v>37474542.4892785</v>
      </c>
      <c r="O321" s="31" t="n">
        <f aca="false">M321+N321</f>
        <v>6970680576.08774</v>
      </c>
      <c r="P321" s="31" t="n">
        <f aca="false">IF(A321=1,SA,MAX(0,SA-M320))</f>
        <v>0</v>
      </c>
      <c r="S321" s="2" t="n">
        <v>0</v>
      </c>
      <c r="T321" s="2" t="n">
        <v>1</v>
      </c>
      <c r="U321" s="2" t="n">
        <v>1</v>
      </c>
      <c r="V321" s="33" t="n">
        <v>1</v>
      </c>
    </row>
    <row r="322" customFormat="false" ht="15.75" hidden="false" customHeight="true" outlineLevel="0" collapsed="false">
      <c r="A322" s="2" t="n">
        <v>320</v>
      </c>
      <c r="B322" s="2" t="n">
        <v>27</v>
      </c>
      <c r="C322" s="2" t="n">
        <f aca="false">A322-(B322-1)*12</f>
        <v>8</v>
      </c>
      <c r="D322" s="2" t="n">
        <f aca="false">'thong tin khach hang'!$B$4+B322-1</f>
        <v>28</v>
      </c>
      <c r="E322" s="31" t="n">
        <f aca="false">IF(A322=1,0,O321)</f>
        <v>6970680576.08774</v>
      </c>
      <c r="F322" s="2" t="n">
        <f aca="true">TP*VLOOKUP('thong tin khach hang'!$E$10,$X$2:$Z$5,3,0)*OFFSET($S322,0,VLOOKUP('thong tin khach hang'!$E$10,$X$2:$Z$5,2,0))</f>
        <v>0</v>
      </c>
      <c r="G322" s="2" t="n">
        <f aca="true">EP*VLOOKUP('thong tin khach hang'!$E$10,$X$2:$Z$5,3,0)*OFFSET($S322,0,VLOOKUP('thong tin khach hang'!$E$10,$X$2:$Z$5,2,0))</f>
        <v>0</v>
      </c>
      <c r="H322" s="2" t="n">
        <f aca="false">F322*HLOOKUP(B322,Assumption!$A$10:$G$12,2,1)+G322*HLOOKUP(B322,Assumption!$A$10:$G$12,3,1)</f>
        <v>0</v>
      </c>
      <c r="I322" s="2" t="n">
        <f aca="false">F322+G322-H322</f>
        <v>0</v>
      </c>
      <c r="J322" s="32" t="n">
        <f aca="false">VLOOKUP(D322,Assumption!$O$3:$Q$103,IF('thong tin khach hang'!$B$3="Nam",2,3),0)/12*P322</f>
        <v>0</v>
      </c>
      <c r="K322" s="2" t="n">
        <v>20000</v>
      </c>
      <c r="L322" s="31" t="n">
        <f aca="false">ROUND($L$1*(E322+I322-J322-K322),0)</f>
        <v>28399334</v>
      </c>
      <c r="M322" s="31" t="n">
        <f aca="false">E322+I322-J322-K322+L322</f>
        <v>6999059910.08774</v>
      </c>
      <c r="N322" s="32" t="n">
        <f aca="false">HLOOKUP(ROUND(AVERAGE(M310:M321)/10^6,0),Assumption!$B$2:$E$3,2,1)*MAX((AVERAGE(M310:M321)-250*10^6),0)</f>
        <v>37873406.8969045</v>
      </c>
      <c r="O322" s="31" t="n">
        <f aca="false">M322+N322</f>
        <v>7036933316.98465</v>
      </c>
      <c r="P322" s="31" t="n">
        <f aca="false">IF(A322=1,SA,MAX(0,SA-M321))</f>
        <v>0</v>
      </c>
      <c r="S322" s="2" t="n">
        <v>0</v>
      </c>
      <c r="T322" s="2" t="n">
        <v>0</v>
      </c>
      <c r="U322" s="2" t="n">
        <v>0</v>
      </c>
      <c r="V322" s="33" t="n">
        <v>1</v>
      </c>
    </row>
    <row r="323" customFormat="false" ht="15.75" hidden="false" customHeight="true" outlineLevel="0" collapsed="false">
      <c r="A323" s="2" t="n">
        <v>321</v>
      </c>
      <c r="B323" s="2" t="n">
        <v>27</v>
      </c>
      <c r="C323" s="2" t="n">
        <f aca="false">A323-(B323-1)*12</f>
        <v>9</v>
      </c>
      <c r="D323" s="2" t="n">
        <f aca="false">'thong tin khach hang'!$B$4+B323-1</f>
        <v>28</v>
      </c>
      <c r="E323" s="31" t="n">
        <f aca="false">IF(A323=1,0,O322)</f>
        <v>7036933316.98465</v>
      </c>
      <c r="F323" s="2" t="n">
        <f aca="true">TP*VLOOKUP('thong tin khach hang'!$E$10,$X$2:$Z$5,3,0)*OFFSET($S323,0,VLOOKUP('thong tin khach hang'!$E$10,$X$2:$Z$5,2,0))</f>
        <v>0</v>
      </c>
      <c r="G323" s="2" t="n">
        <f aca="true">EP*VLOOKUP('thong tin khach hang'!$E$10,$X$2:$Z$5,3,0)*OFFSET($S323,0,VLOOKUP('thong tin khach hang'!$E$10,$X$2:$Z$5,2,0))</f>
        <v>0</v>
      </c>
      <c r="H323" s="2" t="n">
        <f aca="false">F323*HLOOKUP(B323,Assumption!$A$10:$G$12,2,1)+G323*HLOOKUP(B323,Assumption!$A$10:$G$12,3,1)</f>
        <v>0</v>
      </c>
      <c r="I323" s="2" t="n">
        <f aca="false">F323+G323-H323</f>
        <v>0</v>
      </c>
      <c r="J323" s="32" t="n">
        <f aca="false">VLOOKUP(D323,Assumption!$O$3:$Q$103,IF('thong tin khach hang'!$B$3="Nam",2,3),0)/12*P323</f>
        <v>0</v>
      </c>
      <c r="K323" s="2" t="n">
        <v>20000</v>
      </c>
      <c r="L323" s="31" t="n">
        <f aca="false">ROUND($L$1*(E323+I323-J323-K323),0)</f>
        <v>28669256</v>
      </c>
      <c r="M323" s="31" t="n">
        <f aca="false">E323+I323-J323-K323+L323</f>
        <v>7065582572.98465</v>
      </c>
      <c r="N323" s="32" t="n">
        <f aca="false">HLOOKUP(ROUND(AVERAGE(M311:M322)/10^6,0),Assumption!$B$2:$E$3,2,1)*MAX((AVERAGE(M311:M322)-250*10^6),0)</f>
        <v>38276153.88814</v>
      </c>
      <c r="O323" s="31" t="n">
        <f aca="false">M323+N323</f>
        <v>7103858726.87279</v>
      </c>
      <c r="P323" s="31" t="n">
        <f aca="false">IF(A323=1,SA,MAX(0,SA-M322))</f>
        <v>0</v>
      </c>
      <c r="S323" s="2" t="n">
        <v>0</v>
      </c>
      <c r="T323" s="2" t="n">
        <v>0</v>
      </c>
      <c r="U323" s="2" t="n">
        <v>0</v>
      </c>
      <c r="V323" s="33" t="n">
        <v>1</v>
      </c>
    </row>
    <row r="324" customFormat="false" ht="15.75" hidden="false" customHeight="true" outlineLevel="0" collapsed="false">
      <c r="A324" s="2" t="n">
        <v>322</v>
      </c>
      <c r="B324" s="2" t="n">
        <v>27</v>
      </c>
      <c r="C324" s="2" t="n">
        <f aca="false">A324-(B324-1)*12</f>
        <v>10</v>
      </c>
      <c r="D324" s="2" t="n">
        <f aca="false">'thong tin khach hang'!$B$4+B324-1</f>
        <v>28</v>
      </c>
      <c r="E324" s="31" t="n">
        <f aca="false">IF(A324=1,0,O323)</f>
        <v>7103858726.87279</v>
      </c>
      <c r="F324" s="2" t="n">
        <f aca="true">TP*VLOOKUP('thong tin khach hang'!$E$10,$X$2:$Z$5,3,0)*OFFSET($S324,0,VLOOKUP('thong tin khach hang'!$E$10,$X$2:$Z$5,2,0))</f>
        <v>0</v>
      </c>
      <c r="G324" s="2" t="n">
        <f aca="true">EP*VLOOKUP('thong tin khach hang'!$E$10,$X$2:$Z$5,3,0)*OFFSET($S324,0,VLOOKUP('thong tin khach hang'!$E$10,$X$2:$Z$5,2,0))</f>
        <v>0</v>
      </c>
      <c r="H324" s="2" t="n">
        <f aca="false">F324*HLOOKUP(B324,Assumption!$A$10:$G$12,2,1)+G324*HLOOKUP(B324,Assumption!$A$10:$G$12,3,1)</f>
        <v>0</v>
      </c>
      <c r="I324" s="2" t="n">
        <f aca="false">F324+G324-H324</f>
        <v>0</v>
      </c>
      <c r="J324" s="32" t="n">
        <f aca="false">VLOOKUP(D324,Assumption!$O$3:$Q$103,IF('thong tin khach hang'!$B$3="Nam",2,3),0)/12*P324</f>
        <v>0</v>
      </c>
      <c r="K324" s="2" t="n">
        <v>20000</v>
      </c>
      <c r="L324" s="31" t="n">
        <f aca="false">ROUND($L$1*(E324+I324-J324-K324),0)</f>
        <v>28941918</v>
      </c>
      <c r="M324" s="31" t="n">
        <f aca="false">E324+I324-J324-K324+L324</f>
        <v>7132780644.87279</v>
      </c>
      <c r="N324" s="32" t="n">
        <f aca="false">HLOOKUP(ROUND(AVERAGE(M312:M323)/10^6,0),Assumption!$B$2:$E$3,2,1)*MAX((AVERAGE(M312:M323)-250*10^6),0)</f>
        <v>38682821.2566294</v>
      </c>
      <c r="O324" s="31" t="n">
        <f aca="false">M324+N324</f>
        <v>7171463466.12942</v>
      </c>
      <c r="P324" s="31" t="n">
        <f aca="false">IF(A324=1,SA,MAX(0,SA-M323))</f>
        <v>0</v>
      </c>
      <c r="S324" s="2" t="n">
        <v>0</v>
      </c>
      <c r="T324" s="2" t="n">
        <v>0</v>
      </c>
      <c r="U324" s="2" t="n">
        <v>1</v>
      </c>
      <c r="V324" s="33" t="n">
        <v>1</v>
      </c>
    </row>
    <row r="325" customFormat="false" ht="15.75" hidden="false" customHeight="true" outlineLevel="0" collapsed="false">
      <c r="A325" s="2" t="n">
        <v>323</v>
      </c>
      <c r="B325" s="2" t="n">
        <v>27</v>
      </c>
      <c r="C325" s="2" t="n">
        <f aca="false">A325-(B325-1)*12</f>
        <v>11</v>
      </c>
      <c r="D325" s="2" t="n">
        <f aca="false">'thong tin khach hang'!$B$4+B325-1</f>
        <v>28</v>
      </c>
      <c r="E325" s="31" t="n">
        <f aca="false">IF(A325=1,0,O324)</f>
        <v>7171463466.12942</v>
      </c>
      <c r="F325" s="2" t="n">
        <f aca="true">TP*VLOOKUP('thong tin khach hang'!$E$10,$X$2:$Z$5,3,0)*OFFSET($S325,0,VLOOKUP('thong tin khach hang'!$E$10,$X$2:$Z$5,2,0))</f>
        <v>0</v>
      </c>
      <c r="G325" s="2" t="n">
        <f aca="true">EP*VLOOKUP('thong tin khach hang'!$E$10,$X$2:$Z$5,3,0)*OFFSET($S325,0,VLOOKUP('thong tin khach hang'!$E$10,$X$2:$Z$5,2,0))</f>
        <v>0</v>
      </c>
      <c r="H325" s="2" t="n">
        <f aca="false">F325*HLOOKUP(B325,Assumption!$A$10:$G$12,2,1)+G325*HLOOKUP(B325,Assumption!$A$10:$G$12,3,1)</f>
        <v>0</v>
      </c>
      <c r="I325" s="2" t="n">
        <f aca="false">F325+G325-H325</f>
        <v>0</v>
      </c>
      <c r="J325" s="32" t="n">
        <f aca="false">VLOOKUP(D325,Assumption!$O$3:$Q$103,IF('thong tin khach hang'!$B$3="Nam",2,3),0)/12*P325</f>
        <v>0</v>
      </c>
      <c r="K325" s="2" t="n">
        <v>20000</v>
      </c>
      <c r="L325" s="31" t="n">
        <f aca="false">ROUND($L$1*(E325+I325-J325-K325),0)</f>
        <v>29217348</v>
      </c>
      <c r="M325" s="31" t="n">
        <f aca="false">E325+I325-J325-K325+L325</f>
        <v>7200660814.12942</v>
      </c>
      <c r="N325" s="32" t="n">
        <f aca="false">HLOOKUP(ROUND(AVERAGE(M313:M324)/10^6,0),Assumption!$B$2:$E$3,2,1)*MAX((AVERAGE(M313:M324)-250*10^6),0)</f>
        <v>39093447.1635586</v>
      </c>
      <c r="O325" s="31" t="n">
        <f aca="false">M325+N325</f>
        <v>7239754261.29298</v>
      </c>
      <c r="P325" s="31" t="n">
        <f aca="false">IF(A325=1,SA,MAX(0,SA-M324))</f>
        <v>0</v>
      </c>
      <c r="S325" s="2" t="n">
        <v>0</v>
      </c>
      <c r="T325" s="2" t="n">
        <v>0</v>
      </c>
      <c r="U325" s="2" t="n">
        <v>0</v>
      </c>
      <c r="V325" s="33" t="n">
        <v>1</v>
      </c>
    </row>
    <row r="326" customFormat="false" ht="15.75" hidden="false" customHeight="true" outlineLevel="0" collapsed="false">
      <c r="A326" s="2" t="n">
        <v>324</v>
      </c>
      <c r="B326" s="2" t="n">
        <v>27</v>
      </c>
      <c r="C326" s="2" t="n">
        <f aca="false">A326-(B326-1)*12</f>
        <v>12</v>
      </c>
      <c r="D326" s="2" t="n">
        <f aca="false">'thong tin khach hang'!$B$4+B326-1</f>
        <v>28</v>
      </c>
      <c r="E326" s="31" t="n">
        <f aca="false">IF(A326=1,0,O325)</f>
        <v>7239754261.29298</v>
      </c>
      <c r="F326" s="2" t="n">
        <f aca="true">TP*VLOOKUP('thong tin khach hang'!$E$10,$X$2:$Z$5,3,0)*OFFSET($S326,0,VLOOKUP('thong tin khach hang'!$E$10,$X$2:$Z$5,2,0))</f>
        <v>0</v>
      </c>
      <c r="G326" s="2" t="n">
        <f aca="true">EP*VLOOKUP('thong tin khach hang'!$E$10,$X$2:$Z$5,3,0)*OFFSET($S326,0,VLOOKUP('thong tin khach hang'!$E$10,$X$2:$Z$5,2,0))</f>
        <v>0</v>
      </c>
      <c r="H326" s="2" t="n">
        <f aca="false">F326*HLOOKUP(B326,Assumption!$A$10:$G$12,2,1)+G326*HLOOKUP(B326,Assumption!$A$10:$G$12,3,1)</f>
        <v>0</v>
      </c>
      <c r="I326" s="2" t="n">
        <f aca="false">F326+G326-H326</f>
        <v>0</v>
      </c>
      <c r="J326" s="32" t="n">
        <f aca="false">VLOOKUP(D326,Assumption!$O$3:$Q$103,IF('thong tin khach hang'!$B$3="Nam",2,3),0)/12*P326</f>
        <v>0</v>
      </c>
      <c r="K326" s="2" t="n">
        <v>20000</v>
      </c>
      <c r="L326" s="31" t="n">
        <f aca="false">ROUND($L$1*(E326+I326-J326-K326),0)</f>
        <v>29495574</v>
      </c>
      <c r="M326" s="31" t="n">
        <f aca="false">E326+I326-J326-K326+L326</f>
        <v>7269229835.29298</v>
      </c>
      <c r="N326" s="32" t="n">
        <f aca="false">HLOOKUP(ROUND(AVERAGE(M314:M325)/10^6,0),Assumption!$B$2:$E$3,2,1)*MAX((AVERAGE(M314:M325)-250*10^6),0)</f>
        <v>39508070.1417293</v>
      </c>
      <c r="O326" s="31" t="n">
        <f aca="false">M326+N326</f>
        <v>7308737905.43471</v>
      </c>
      <c r="P326" s="31" t="n">
        <f aca="false">IF(A326=1,SA,MAX(0,SA-M325))</f>
        <v>0</v>
      </c>
      <c r="S326" s="2" t="n">
        <v>0</v>
      </c>
      <c r="T326" s="2" t="n">
        <v>0</v>
      </c>
      <c r="U326" s="2" t="n">
        <v>0</v>
      </c>
      <c r="V326" s="33" t="n">
        <v>1</v>
      </c>
    </row>
    <row r="327" customFormat="false" ht="15.75" hidden="false" customHeight="true" outlineLevel="0" collapsed="false">
      <c r="A327" s="2" t="n">
        <v>325</v>
      </c>
      <c r="B327" s="2" t="n">
        <v>28</v>
      </c>
      <c r="C327" s="2" t="n">
        <f aca="false">A327-(B327-1)*12</f>
        <v>1</v>
      </c>
      <c r="D327" s="2" t="n">
        <f aca="false">'thong tin khach hang'!$B$4+B327-1</f>
        <v>29</v>
      </c>
      <c r="E327" s="31" t="n">
        <f aca="false">IF(A327=1,0,O326)</f>
        <v>7308737905.43471</v>
      </c>
      <c r="F327" s="2" t="n">
        <f aca="true">TP*VLOOKUP('thong tin khach hang'!$E$10,$X$2:$Z$5,3,0)*OFFSET($S327,0,VLOOKUP('thong tin khach hang'!$E$10,$X$2:$Z$5,2,0))</f>
        <v>30000000</v>
      </c>
      <c r="G327" s="2" t="n">
        <f aca="true">EP*VLOOKUP('thong tin khach hang'!$E$10,$X$2:$Z$5,3,0)*OFFSET($S327,0,VLOOKUP('thong tin khach hang'!$E$10,$X$2:$Z$5,2,0))</f>
        <v>30000000</v>
      </c>
      <c r="H327" s="2" t="n">
        <f aca="false">F327*HLOOKUP(B327,Assumption!$A$10:$G$12,2,1)+G327*HLOOKUP(B327,Assumption!$A$10:$G$12,3,1)</f>
        <v>1500000</v>
      </c>
      <c r="I327" s="2" t="n">
        <f aca="false">F327+G327-H327</f>
        <v>58500000</v>
      </c>
      <c r="J327" s="32" t="n">
        <f aca="false">VLOOKUP(D327,Assumption!$O$3:$Q$103,IF('thong tin khach hang'!$B$3="Nam",2,3),0)/12*P327</f>
        <v>0</v>
      </c>
      <c r="K327" s="2" t="n">
        <v>20000</v>
      </c>
      <c r="L327" s="31" t="n">
        <f aca="false">ROUND($L$1*(E327+I327-J327-K327),0)</f>
        <v>30014958</v>
      </c>
      <c r="M327" s="31" t="n">
        <f aca="false">E327+I327-J327-K327+L327</f>
        <v>7397232863.43471</v>
      </c>
      <c r="N327" s="32" t="n">
        <f aca="false">HLOOKUP(ROUND(AVERAGE(M315:M326)/10^6,0),Assumption!$B$2:$E$3,2,1)*MAX((AVERAGE(M315:M326)-250*10^6),0)</f>
        <v>39926729.0991521</v>
      </c>
      <c r="O327" s="31" t="n">
        <f aca="false">M327+N327</f>
        <v>7437159592.53386</v>
      </c>
      <c r="P327" s="31" t="n">
        <f aca="false">IF(A327=1,SA,MAX(0,SA-M326))</f>
        <v>0</v>
      </c>
      <c r="S327" s="2" t="n">
        <v>1</v>
      </c>
      <c r="T327" s="2" t="n">
        <v>1</v>
      </c>
      <c r="U327" s="2" t="n">
        <v>1</v>
      </c>
      <c r="V327" s="33" t="n">
        <v>1</v>
      </c>
    </row>
    <row r="328" customFormat="false" ht="15.75" hidden="false" customHeight="true" outlineLevel="0" collapsed="false">
      <c r="A328" s="2" t="n">
        <v>326</v>
      </c>
      <c r="B328" s="2" t="n">
        <v>28</v>
      </c>
      <c r="C328" s="2" t="n">
        <f aca="false">A328-(B328-1)*12</f>
        <v>2</v>
      </c>
      <c r="D328" s="2" t="n">
        <f aca="false">'thong tin khach hang'!$B$4+B328-1</f>
        <v>29</v>
      </c>
      <c r="E328" s="31" t="n">
        <f aca="false">IF(A328=1,0,O327)</f>
        <v>7437159592.53386</v>
      </c>
      <c r="F328" s="2" t="n">
        <f aca="true">TP*VLOOKUP('thong tin khach hang'!$E$10,$X$2:$Z$5,3,0)*OFFSET($S328,0,VLOOKUP('thong tin khach hang'!$E$10,$X$2:$Z$5,2,0))</f>
        <v>0</v>
      </c>
      <c r="G328" s="2" t="n">
        <f aca="true">EP*VLOOKUP('thong tin khach hang'!$E$10,$X$2:$Z$5,3,0)*OFFSET($S328,0,VLOOKUP('thong tin khach hang'!$E$10,$X$2:$Z$5,2,0))</f>
        <v>0</v>
      </c>
      <c r="H328" s="2" t="n">
        <f aca="false">F328*HLOOKUP(B328,Assumption!$A$10:$G$12,2,1)+G328*HLOOKUP(B328,Assumption!$A$10:$G$12,3,1)</f>
        <v>0</v>
      </c>
      <c r="I328" s="2" t="n">
        <f aca="false">F328+G328-H328</f>
        <v>0</v>
      </c>
      <c r="J328" s="32" t="n">
        <f aca="false">VLOOKUP(D328,Assumption!$O$3:$Q$103,IF('thong tin khach hang'!$B$3="Nam",2,3),0)/12*P328</f>
        <v>0</v>
      </c>
      <c r="K328" s="2" t="n">
        <v>20000</v>
      </c>
      <c r="L328" s="31" t="n">
        <f aca="false">ROUND($L$1*(E328+I328-J328-K328),0)</f>
        <v>30299827</v>
      </c>
      <c r="M328" s="31" t="n">
        <f aca="false">E328+I328-J328-K328+L328</f>
        <v>7467439419.53386</v>
      </c>
      <c r="N328" s="32" t="n">
        <f aca="false">HLOOKUP(ROUND(AVERAGE(M316:M327)/10^6,0),Assumption!$B$2:$E$3,2,1)*MAX((AVERAGE(M316:M327)-250*10^6),0)</f>
        <v>40349463.3226615</v>
      </c>
      <c r="O328" s="31" t="n">
        <f aca="false">M328+N328</f>
        <v>7507788882.85652</v>
      </c>
      <c r="P328" s="31" t="n">
        <f aca="false">IF(A328=1,SA,MAX(0,SA-M327))</f>
        <v>0</v>
      </c>
      <c r="S328" s="2" t="n">
        <v>0</v>
      </c>
      <c r="T328" s="2" t="n">
        <v>0</v>
      </c>
      <c r="U328" s="2" t="n">
        <v>0</v>
      </c>
      <c r="V328" s="33" t="n">
        <v>1</v>
      </c>
    </row>
    <row r="329" customFormat="false" ht="15.75" hidden="false" customHeight="true" outlineLevel="0" collapsed="false">
      <c r="A329" s="2" t="n">
        <v>327</v>
      </c>
      <c r="B329" s="2" t="n">
        <v>28</v>
      </c>
      <c r="C329" s="2" t="n">
        <f aca="false">A329-(B329-1)*12</f>
        <v>3</v>
      </c>
      <c r="D329" s="2" t="n">
        <f aca="false">'thong tin khach hang'!$B$4+B329-1</f>
        <v>29</v>
      </c>
      <c r="E329" s="31" t="n">
        <f aca="false">IF(A329=1,0,O328)</f>
        <v>7507788882.85652</v>
      </c>
      <c r="F329" s="2" t="n">
        <f aca="true">TP*VLOOKUP('thong tin khach hang'!$E$10,$X$2:$Z$5,3,0)*OFFSET($S329,0,VLOOKUP('thong tin khach hang'!$E$10,$X$2:$Z$5,2,0))</f>
        <v>0</v>
      </c>
      <c r="G329" s="2" t="n">
        <f aca="true">EP*VLOOKUP('thong tin khach hang'!$E$10,$X$2:$Z$5,3,0)*OFFSET($S329,0,VLOOKUP('thong tin khach hang'!$E$10,$X$2:$Z$5,2,0))</f>
        <v>0</v>
      </c>
      <c r="H329" s="2" t="n">
        <f aca="false">F329*HLOOKUP(B329,Assumption!$A$10:$G$12,2,1)+G329*HLOOKUP(B329,Assumption!$A$10:$G$12,3,1)</f>
        <v>0</v>
      </c>
      <c r="I329" s="2" t="n">
        <f aca="false">F329+G329-H329</f>
        <v>0</v>
      </c>
      <c r="J329" s="32" t="n">
        <f aca="false">VLOOKUP(D329,Assumption!$O$3:$Q$103,IF('thong tin khach hang'!$B$3="Nam",2,3),0)/12*P329</f>
        <v>0</v>
      </c>
      <c r="K329" s="2" t="n">
        <v>20000</v>
      </c>
      <c r="L329" s="31" t="n">
        <f aca="false">ROUND($L$1*(E329+I329-J329-K329),0)</f>
        <v>30587580</v>
      </c>
      <c r="M329" s="31" t="n">
        <f aca="false">E329+I329-J329-K329+L329</f>
        <v>7538356462.85652</v>
      </c>
      <c r="N329" s="32" t="n">
        <f aca="false">HLOOKUP(ROUND(AVERAGE(M317:M328)/10^6,0),Assumption!$B$2:$E$3,2,1)*MAX((AVERAGE(M317:M328)-250*10^6),0)</f>
        <v>40776312.4810508</v>
      </c>
      <c r="O329" s="31" t="n">
        <f aca="false">M329+N329</f>
        <v>7579132775.33757</v>
      </c>
      <c r="P329" s="31" t="n">
        <f aca="false">IF(A329=1,SA,MAX(0,SA-M328))</f>
        <v>0</v>
      </c>
      <c r="S329" s="2" t="n">
        <v>0</v>
      </c>
      <c r="T329" s="2" t="n">
        <v>0</v>
      </c>
      <c r="U329" s="2" t="n">
        <v>0</v>
      </c>
      <c r="V329" s="33" t="n">
        <v>1</v>
      </c>
    </row>
    <row r="330" customFormat="false" ht="15.75" hidden="false" customHeight="true" outlineLevel="0" collapsed="false">
      <c r="A330" s="2" t="n">
        <v>328</v>
      </c>
      <c r="B330" s="2" t="n">
        <v>28</v>
      </c>
      <c r="C330" s="2" t="n">
        <f aca="false">A330-(B330-1)*12</f>
        <v>4</v>
      </c>
      <c r="D330" s="2" t="n">
        <f aca="false">'thong tin khach hang'!$B$4+B330-1</f>
        <v>29</v>
      </c>
      <c r="E330" s="31" t="n">
        <f aca="false">IF(A330=1,0,O329)</f>
        <v>7579132775.33757</v>
      </c>
      <c r="F330" s="2" t="n">
        <f aca="true">TP*VLOOKUP('thong tin khach hang'!$E$10,$X$2:$Z$5,3,0)*OFFSET($S330,0,VLOOKUP('thong tin khach hang'!$E$10,$X$2:$Z$5,2,0))</f>
        <v>0</v>
      </c>
      <c r="G330" s="2" t="n">
        <f aca="true">EP*VLOOKUP('thong tin khach hang'!$E$10,$X$2:$Z$5,3,0)*OFFSET($S330,0,VLOOKUP('thong tin khach hang'!$E$10,$X$2:$Z$5,2,0))</f>
        <v>0</v>
      </c>
      <c r="H330" s="2" t="n">
        <f aca="false">F330*HLOOKUP(B330,Assumption!$A$10:$G$12,2,1)+G330*HLOOKUP(B330,Assumption!$A$10:$G$12,3,1)</f>
        <v>0</v>
      </c>
      <c r="I330" s="2" t="n">
        <f aca="false">F330+G330-H330</f>
        <v>0</v>
      </c>
      <c r="J330" s="32" t="n">
        <f aca="false">VLOOKUP(D330,Assumption!$O$3:$Q$103,IF('thong tin khach hang'!$B$3="Nam",2,3),0)/12*P330</f>
        <v>0</v>
      </c>
      <c r="K330" s="2" t="n">
        <v>20000</v>
      </c>
      <c r="L330" s="31" t="n">
        <f aca="false">ROUND($L$1*(E330+I330-J330-K330),0)</f>
        <v>30878244</v>
      </c>
      <c r="M330" s="31" t="n">
        <f aca="false">E330+I330-J330-K330+L330</f>
        <v>7609991019.33757</v>
      </c>
      <c r="N330" s="32" t="n">
        <f aca="false">HLOOKUP(ROUND(AVERAGE(M318:M329)/10^6,0),Assumption!$B$2:$E$3,2,1)*MAX((AVERAGE(M318:M329)-250*10^6),0)</f>
        <v>41207316.6297275</v>
      </c>
      <c r="O330" s="31" t="n">
        <f aca="false">M330+N330</f>
        <v>7651198335.9673</v>
      </c>
      <c r="P330" s="31" t="n">
        <f aca="false">IF(A330=1,SA,MAX(0,SA-M329))</f>
        <v>0</v>
      </c>
      <c r="S330" s="2" t="n">
        <v>0</v>
      </c>
      <c r="T330" s="2" t="n">
        <v>0</v>
      </c>
      <c r="U330" s="2" t="n">
        <v>1</v>
      </c>
      <c r="V330" s="33" t="n">
        <v>1</v>
      </c>
    </row>
    <row r="331" customFormat="false" ht="15.75" hidden="false" customHeight="true" outlineLevel="0" collapsed="false">
      <c r="A331" s="2" t="n">
        <v>329</v>
      </c>
      <c r="B331" s="2" t="n">
        <v>28</v>
      </c>
      <c r="C331" s="2" t="n">
        <f aca="false">A331-(B331-1)*12</f>
        <v>5</v>
      </c>
      <c r="D331" s="2" t="n">
        <f aca="false">'thong tin khach hang'!$B$4+B331-1</f>
        <v>29</v>
      </c>
      <c r="E331" s="31" t="n">
        <f aca="false">IF(A331=1,0,O330)</f>
        <v>7651198335.9673</v>
      </c>
      <c r="F331" s="2" t="n">
        <f aca="true">TP*VLOOKUP('thong tin khach hang'!$E$10,$X$2:$Z$5,3,0)*OFFSET($S331,0,VLOOKUP('thong tin khach hang'!$E$10,$X$2:$Z$5,2,0))</f>
        <v>0</v>
      </c>
      <c r="G331" s="2" t="n">
        <f aca="true">EP*VLOOKUP('thong tin khach hang'!$E$10,$X$2:$Z$5,3,0)*OFFSET($S331,0,VLOOKUP('thong tin khach hang'!$E$10,$X$2:$Z$5,2,0))</f>
        <v>0</v>
      </c>
      <c r="H331" s="2" t="n">
        <f aca="false">F331*HLOOKUP(B331,Assumption!$A$10:$G$12,2,1)+G331*HLOOKUP(B331,Assumption!$A$10:$G$12,3,1)</f>
        <v>0</v>
      </c>
      <c r="I331" s="2" t="n">
        <f aca="false">F331+G331-H331</f>
        <v>0</v>
      </c>
      <c r="J331" s="32" t="n">
        <f aca="false">VLOOKUP(D331,Assumption!$O$3:$Q$103,IF('thong tin khach hang'!$B$3="Nam",2,3),0)/12*P331</f>
        <v>0</v>
      </c>
      <c r="K331" s="2" t="n">
        <v>20000</v>
      </c>
      <c r="L331" s="31" t="n">
        <f aca="false">ROUND($L$1*(E331+I331-J331-K331),0)</f>
        <v>31171848</v>
      </c>
      <c r="M331" s="31" t="n">
        <f aca="false">E331+I331-J331-K331+L331</f>
        <v>7682350183.9673</v>
      </c>
      <c r="N331" s="32" t="n">
        <f aca="false">HLOOKUP(ROUND(AVERAGE(M319:M330)/10^6,0),Assumption!$B$2:$E$3,2,1)*MAX((AVERAGE(M319:M330)-250*10^6),0)</f>
        <v>41642516.2138909</v>
      </c>
      <c r="O331" s="31" t="n">
        <f aca="false">M331+N331</f>
        <v>7723992700.18119</v>
      </c>
      <c r="P331" s="31" t="n">
        <f aca="false">IF(A331=1,SA,MAX(0,SA-M330))</f>
        <v>0</v>
      </c>
      <c r="S331" s="2" t="n">
        <v>0</v>
      </c>
      <c r="T331" s="2" t="n">
        <v>0</v>
      </c>
      <c r="U331" s="2" t="n">
        <v>0</v>
      </c>
      <c r="V331" s="33" t="n">
        <v>1</v>
      </c>
    </row>
    <row r="332" customFormat="false" ht="15.75" hidden="false" customHeight="true" outlineLevel="0" collapsed="false">
      <c r="A332" s="2" t="n">
        <v>330</v>
      </c>
      <c r="B332" s="2" t="n">
        <v>28</v>
      </c>
      <c r="C332" s="2" t="n">
        <f aca="false">A332-(B332-1)*12</f>
        <v>6</v>
      </c>
      <c r="D332" s="2" t="n">
        <f aca="false">'thong tin khach hang'!$B$4+B332-1</f>
        <v>29</v>
      </c>
      <c r="E332" s="31" t="n">
        <f aca="false">IF(A332=1,0,O331)</f>
        <v>7723992700.18119</v>
      </c>
      <c r="F332" s="2" t="n">
        <f aca="true">TP*VLOOKUP('thong tin khach hang'!$E$10,$X$2:$Z$5,3,0)*OFFSET($S332,0,VLOOKUP('thong tin khach hang'!$E$10,$X$2:$Z$5,2,0))</f>
        <v>0</v>
      </c>
      <c r="G332" s="2" t="n">
        <f aca="true">EP*VLOOKUP('thong tin khach hang'!$E$10,$X$2:$Z$5,3,0)*OFFSET($S332,0,VLOOKUP('thong tin khach hang'!$E$10,$X$2:$Z$5,2,0))</f>
        <v>0</v>
      </c>
      <c r="H332" s="2" t="n">
        <f aca="false">F332*HLOOKUP(B332,Assumption!$A$10:$G$12,2,1)+G332*HLOOKUP(B332,Assumption!$A$10:$G$12,3,1)</f>
        <v>0</v>
      </c>
      <c r="I332" s="2" t="n">
        <f aca="false">F332+G332-H332</f>
        <v>0</v>
      </c>
      <c r="J332" s="32" t="n">
        <f aca="false">VLOOKUP(D332,Assumption!$O$3:$Q$103,IF('thong tin khach hang'!$B$3="Nam",2,3),0)/12*P332</f>
        <v>0</v>
      </c>
      <c r="K332" s="2" t="n">
        <v>20000</v>
      </c>
      <c r="L332" s="31" t="n">
        <f aca="false">ROUND($L$1*(E332+I332-J332-K332),0)</f>
        <v>31468421</v>
      </c>
      <c r="M332" s="31" t="n">
        <f aca="false">E332+I332-J332-K332+L332</f>
        <v>7755441121.18119</v>
      </c>
      <c r="N332" s="32" t="n">
        <f aca="false">HLOOKUP(ROUND(AVERAGE(M320:M331)/10^6,0),Assumption!$B$2:$E$3,2,1)*MAX((AVERAGE(M320:M331)-250*10^6),0)</f>
        <v>42081952.0722289</v>
      </c>
      <c r="O332" s="31" t="n">
        <f aca="false">M332+N332</f>
        <v>7797523073.25342</v>
      </c>
      <c r="P332" s="31" t="n">
        <f aca="false">IF(A332=1,SA,MAX(0,SA-M331))</f>
        <v>0</v>
      </c>
      <c r="S332" s="2" t="n">
        <v>0</v>
      </c>
      <c r="T332" s="2" t="n">
        <v>0</v>
      </c>
      <c r="U332" s="2" t="n">
        <v>0</v>
      </c>
      <c r="V332" s="33" t="n">
        <v>1</v>
      </c>
    </row>
    <row r="333" customFormat="false" ht="15.75" hidden="false" customHeight="true" outlineLevel="0" collapsed="false">
      <c r="A333" s="2" t="n">
        <v>331</v>
      </c>
      <c r="B333" s="2" t="n">
        <v>28</v>
      </c>
      <c r="C333" s="2" t="n">
        <f aca="false">A333-(B333-1)*12</f>
        <v>7</v>
      </c>
      <c r="D333" s="2" t="n">
        <f aca="false">'thong tin khach hang'!$B$4+B333-1</f>
        <v>29</v>
      </c>
      <c r="E333" s="31" t="n">
        <f aca="false">IF(A333=1,0,O332)</f>
        <v>7797523073.25342</v>
      </c>
      <c r="F333" s="2" t="n">
        <f aca="true">TP*VLOOKUP('thong tin khach hang'!$E$10,$X$2:$Z$5,3,0)*OFFSET($S333,0,VLOOKUP('thong tin khach hang'!$E$10,$X$2:$Z$5,2,0))</f>
        <v>0</v>
      </c>
      <c r="G333" s="2" t="n">
        <f aca="true">EP*VLOOKUP('thong tin khach hang'!$E$10,$X$2:$Z$5,3,0)*OFFSET($S333,0,VLOOKUP('thong tin khach hang'!$E$10,$X$2:$Z$5,2,0))</f>
        <v>0</v>
      </c>
      <c r="H333" s="2" t="n">
        <f aca="false">F333*HLOOKUP(B333,Assumption!$A$10:$G$12,2,1)+G333*HLOOKUP(B333,Assumption!$A$10:$G$12,3,1)</f>
        <v>0</v>
      </c>
      <c r="I333" s="2" t="n">
        <f aca="false">F333+G333-H333</f>
        <v>0</v>
      </c>
      <c r="J333" s="32" t="n">
        <f aca="false">VLOOKUP(D333,Assumption!$O$3:$Q$103,IF('thong tin khach hang'!$B$3="Nam",2,3),0)/12*P333</f>
        <v>0</v>
      </c>
      <c r="K333" s="2" t="n">
        <v>20000</v>
      </c>
      <c r="L333" s="31" t="n">
        <f aca="false">ROUND($L$1*(E333+I333-J333-K333),0)</f>
        <v>31767993</v>
      </c>
      <c r="M333" s="31" t="n">
        <f aca="false">E333+I333-J333-K333+L333</f>
        <v>7829271066.25342</v>
      </c>
      <c r="N333" s="32" t="n">
        <f aca="false">HLOOKUP(ROUND(AVERAGE(M321:M332)/10^6,0),Assumption!$B$2:$E$3,2,1)*MAX((AVERAGE(M321:M332)-250*10^6),0)</f>
        <v>42525665.4406386</v>
      </c>
      <c r="O333" s="31" t="n">
        <f aca="false">M333+N333</f>
        <v>7871796731.69406</v>
      </c>
      <c r="P333" s="31" t="n">
        <f aca="false">IF(A333=1,SA,MAX(0,SA-M332))</f>
        <v>0</v>
      </c>
      <c r="S333" s="2" t="n">
        <v>0</v>
      </c>
      <c r="T333" s="2" t="n">
        <v>1</v>
      </c>
      <c r="U333" s="2" t="n">
        <v>1</v>
      </c>
      <c r="V333" s="33" t="n">
        <v>1</v>
      </c>
    </row>
    <row r="334" customFormat="false" ht="15.75" hidden="false" customHeight="true" outlineLevel="0" collapsed="false">
      <c r="A334" s="2" t="n">
        <v>332</v>
      </c>
      <c r="B334" s="2" t="n">
        <v>28</v>
      </c>
      <c r="C334" s="2" t="n">
        <f aca="false">A334-(B334-1)*12</f>
        <v>8</v>
      </c>
      <c r="D334" s="2" t="n">
        <f aca="false">'thong tin khach hang'!$B$4+B334-1</f>
        <v>29</v>
      </c>
      <c r="E334" s="31" t="n">
        <f aca="false">IF(A334=1,0,O333)</f>
        <v>7871796731.69406</v>
      </c>
      <c r="F334" s="2" t="n">
        <f aca="true">TP*VLOOKUP('thong tin khach hang'!$E$10,$X$2:$Z$5,3,0)*OFFSET($S334,0,VLOOKUP('thong tin khach hang'!$E$10,$X$2:$Z$5,2,0))</f>
        <v>0</v>
      </c>
      <c r="G334" s="2" t="n">
        <f aca="true">EP*VLOOKUP('thong tin khach hang'!$E$10,$X$2:$Z$5,3,0)*OFFSET($S334,0,VLOOKUP('thong tin khach hang'!$E$10,$X$2:$Z$5,2,0))</f>
        <v>0</v>
      </c>
      <c r="H334" s="2" t="n">
        <f aca="false">F334*HLOOKUP(B334,Assumption!$A$10:$G$12,2,1)+G334*HLOOKUP(B334,Assumption!$A$10:$G$12,3,1)</f>
        <v>0</v>
      </c>
      <c r="I334" s="2" t="n">
        <f aca="false">F334+G334-H334</f>
        <v>0</v>
      </c>
      <c r="J334" s="32" t="n">
        <f aca="false">VLOOKUP(D334,Assumption!$O$3:$Q$103,IF('thong tin khach hang'!$B$3="Nam",2,3),0)/12*P334</f>
        <v>0</v>
      </c>
      <c r="K334" s="2" t="n">
        <v>20000</v>
      </c>
      <c r="L334" s="31" t="n">
        <f aca="false">ROUND($L$1*(E334+I334-J334-K334),0)</f>
        <v>32070593</v>
      </c>
      <c r="M334" s="31" t="n">
        <f aca="false">E334+I334-J334-K334+L334</f>
        <v>7903847324.69406</v>
      </c>
      <c r="N334" s="32" t="n">
        <f aca="false">HLOOKUP(ROUND(AVERAGE(M322:M333)/10^6,0),Assumption!$B$2:$E$3,2,1)*MAX((AVERAGE(M322:M333)-250*10^6),0)</f>
        <v>42973697.9569661</v>
      </c>
      <c r="O334" s="31" t="n">
        <f aca="false">M334+N334</f>
        <v>7946821022.65102</v>
      </c>
      <c r="P334" s="31" t="n">
        <f aca="false">IF(A334=1,SA,MAX(0,SA-M333))</f>
        <v>0</v>
      </c>
      <c r="S334" s="2" t="n">
        <v>0</v>
      </c>
      <c r="T334" s="2" t="n">
        <v>0</v>
      </c>
      <c r="U334" s="2" t="n">
        <v>0</v>
      </c>
      <c r="V334" s="33" t="n">
        <v>1</v>
      </c>
    </row>
    <row r="335" customFormat="false" ht="15.75" hidden="false" customHeight="true" outlineLevel="0" collapsed="false">
      <c r="A335" s="2" t="n">
        <v>333</v>
      </c>
      <c r="B335" s="2" t="n">
        <v>28</v>
      </c>
      <c r="C335" s="2" t="n">
        <f aca="false">A335-(B335-1)*12</f>
        <v>9</v>
      </c>
      <c r="D335" s="2" t="n">
        <f aca="false">'thong tin khach hang'!$B$4+B335-1</f>
        <v>29</v>
      </c>
      <c r="E335" s="31" t="n">
        <f aca="false">IF(A335=1,0,O334)</f>
        <v>7946821022.65102</v>
      </c>
      <c r="F335" s="2" t="n">
        <f aca="true">TP*VLOOKUP('thong tin khach hang'!$E$10,$X$2:$Z$5,3,0)*OFFSET($S335,0,VLOOKUP('thong tin khach hang'!$E$10,$X$2:$Z$5,2,0))</f>
        <v>0</v>
      </c>
      <c r="G335" s="2" t="n">
        <f aca="true">EP*VLOOKUP('thong tin khach hang'!$E$10,$X$2:$Z$5,3,0)*OFFSET($S335,0,VLOOKUP('thong tin khach hang'!$E$10,$X$2:$Z$5,2,0))</f>
        <v>0</v>
      </c>
      <c r="H335" s="2" t="n">
        <f aca="false">F335*HLOOKUP(B335,Assumption!$A$10:$G$12,2,1)+G335*HLOOKUP(B335,Assumption!$A$10:$G$12,3,1)</f>
        <v>0</v>
      </c>
      <c r="I335" s="2" t="n">
        <f aca="false">F335+G335-H335</f>
        <v>0</v>
      </c>
      <c r="J335" s="32" t="n">
        <f aca="false">VLOOKUP(D335,Assumption!$O$3:$Q$103,IF('thong tin khach hang'!$B$3="Nam",2,3),0)/12*P335</f>
        <v>0</v>
      </c>
      <c r="K335" s="2" t="n">
        <v>20000</v>
      </c>
      <c r="L335" s="31" t="n">
        <f aca="false">ROUND($L$1*(E335+I335-J335-K335),0)</f>
        <v>32376251</v>
      </c>
      <c r="M335" s="31" t="n">
        <f aca="false">E335+I335-J335-K335+L335</f>
        <v>7979177273.65102</v>
      </c>
      <c r="N335" s="32" t="n">
        <f aca="false">HLOOKUP(ROUND(AVERAGE(M323:M334)/10^6,0),Assumption!$B$2:$E$3,2,1)*MAX((AVERAGE(M323:M334)-250*10^6),0)</f>
        <v>43426091.6642692</v>
      </c>
      <c r="O335" s="31" t="n">
        <f aca="false">M335+N335</f>
        <v>8022603365.31529</v>
      </c>
      <c r="P335" s="31" t="n">
        <f aca="false">IF(A335=1,SA,MAX(0,SA-M334))</f>
        <v>0</v>
      </c>
      <c r="S335" s="2" t="n">
        <v>0</v>
      </c>
      <c r="T335" s="2" t="n">
        <v>0</v>
      </c>
      <c r="U335" s="2" t="n">
        <v>0</v>
      </c>
      <c r="V335" s="33" t="n">
        <v>1</v>
      </c>
    </row>
    <row r="336" customFormat="false" ht="15.75" hidden="false" customHeight="true" outlineLevel="0" collapsed="false">
      <c r="A336" s="2" t="n">
        <v>334</v>
      </c>
      <c r="B336" s="2" t="n">
        <v>28</v>
      </c>
      <c r="C336" s="2" t="n">
        <f aca="false">A336-(B336-1)*12</f>
        <v>10</v>
      </c>
      <c r="D336" s="2" t="n">
        <f aca="false">'thong tin khach hang'!$B$4+B336-1</f>
        <v>29</v>
      </c>
      <c r="E336" s="31" t="n">
        <f aca="false">IF(A336=1,0,O335)</f>
        <v>8022603365.31529</v>
      </c>
      <c r="F336" s="2" t="n">
        <f aca="true">TP*VLOOKUP('thong tin khach hang'!$E$10,$X$2:$Z$5,3,0)*OFFSET($S336,0,VLOOKUP('thong tin khach hang'!$E$10,$X$2:$Z$5,2,0))</f>
        <v>0</v>
      </c>
      <c r="G336" s="2" t="n">
        <f aca="true">EP*VLOOKUP('thong tin khach hang'!$E$10,$X$2:$Z$5,3,0)*OFFSET($S336,0,VLOOKUP('thong tin khach hang'!$E$10,$X$2:$Z$5,2,0))</f>
        <v>0</v>
      </c>
      <c r="H336" s="2" t="n">
        <f aca="false">F336*HLOOKUP(B336,Assumption!$A$10:$G$12,2,1)+G336*HLOOKUP(B336,Assumption!$A$10:$G$12,3,1)</f>
        <v>0</v>
      </c>
      <c r="I336" s="2" t="n">
        <f aca="false">F336+G336-H336</f>
        <v>0</v>
      </c>
      <c r="J336" s="32" t="n">
        <f aca="false">VLOOKUP(D336,Assumption!$O$3:$Q$103,IF('thong tin khach hang'!$B$3="Nam",2,3),0)/12*P336</f>
        <v>0</v>
      </c>
      <c r="K336" s="2" t="n">
        <v>20000</v>
      </c>
      <c r="L336" s="31" t="n">
        <f aca="false">ROUND($L$1*(E336+I336-J336-K336),0)</f>
        <v>32684998</v>
      </c>
      <c r="M336" s="31" t="n">
        <f aca="false">E336+I336-J336-K336+L336</f>
        <v>8055268363.31529</v>
      </c>
      <c r="N336" s="32" t="n">
        <f aca="false">HLOOKUP(ROUND(AVERAGE(M324:M335)/10^6,0),Assumption!$B$2:$E$3,2,1)*MAX((AVERAGE(M324:M335)-250*10^6),0)</f>
        <v>43882889.0146024</v>
      </c>
      <c r="O336" s="31" t="n">
        <f aca="false">M336+N336</f>
        <v>8099151252.3299</v>
      </c>
      <c r="P336" s="31" t="n">
        <f aca="false">IF(A336=1,SA,MAX(0,SA-M335))</f>
        <v>0</v>
      </c>
      <c r="S336" s="2" t="n">
        <v>0</v>
      </c>
      <c r="T336" s="2" t="n">
        <v>0</v>
      </c>
      <c r="U336" s="2" t="n">
        <v>1</v>
      </c>
      <c r="V336" s="33" t="n">
        <v>1</v>
      </c>
    </row>
    <row r="337" customFormat="false" ht="15.75" hidden="false" customHeight="true" outlineLevel="0" collapsed="false">
      <c r="A337" s="2" t="n">
        <v>335</v>
      </c>
      <c r="B337" s="2" t="n">
        <v>28</v>
      </c>
      <c r="C337" s="2" t="n">
        <f aca="false">A337-(B337-1)*12</f>
        <v>11</v>
      </c>
      <c r="D337" s="2" t="n">
        <f aca="false">'thong tin khach hang'!$B$4+B337-1</f>
        <v>29</v>
      </c>
      <c r="E337" s="31" t="n">
        <f aca="false">IF(A337=1,0,O336)</f>
        <v>8099151252.3299</v>
      </c>
      <c r="F337" s="2" t="n">
        <f aca="true">TP*VLOOKUP('thong tin khach hang'!$E$10,$X$2:$Z$5,3,0)*OFFSET($S337,0,VLOOKUP('thong tin khach hang'!$E$10,$X$2:$Z$5,2,0))</f>
        <v>0</v>
      </c>
      <c r="G337" s="2" t="n">
        <f aca="true">EP*VLOOKUP('thong tin khach hang'!$E$10,$X$2:$Z$5,3,0)*OFFSET($S337,0,VLOOKUP('thong tin khach hang'!$E$10,$X$2:$Z$5,2,0))</f>
        <v>0</v>
      </c>
      <c r="H337" s="2" t="n">
        <f aca="false">F337*HLOOKUP(B337,Assumption!$A$10:$G$12,2,1)+G337*HLOOKUP(B337,Assumption!$A$10:$G$12,3,1)</f>
        <v>0</v>
      </c>
      <c r="I337" s="2" t="n">
        <f aca="false">F337+G337-H337</f>
        <v>0</v>
      </c>
      <c r="J337" s="32" t="n">
        <f aca="false">VLOOKUP(D337,Assumption!$O$3:$Q$103,IF('thong tin khach hang'!$B$3="Nam",2,3),0)/12*P337</f>
        <v>0</v>
      </c>
      <c r="K337" s="2" t="n">
        <v>20000</v>
      </c>
      <c r="L337" s="31" t="n">
        <f aca="false">ROUND($L$1*(E337+I337-J337-K337),0)</f>
        <v>32996863</v>
      </c>
      <c r="M337" s="31" t="n">
        <f aca="false">E337+I337-J337-K337+L337</f>
        <v>8132128115.3299</v>
      </c>
      <c r="N337" s="32" t="n">
        <f aca="false">HLOOKUP(ROUND(AVERAGE(M325:M336)/10^6,0),Assumption!$B$2:$E$3,2,1)*MAX((AVERAGE(M325:M336)-250*10^6),0)</f>
        <v>44344132.8738237</v>
      </c>
      <c r="O337" s="31" t="n">
        <f aca="false">M337+N337</f>
        <v>8176472248.20372</v>
      </c>
      <c r="P337" s="31" t="n">
        <f aca="false">IF(A337=1,SA,MAX(0,SA-M336))</f>
        <v>0</v>
      </c>
      <c r="S337" s="2" t="n">
        <v>0</v>
      </c>
      <c r="T337" s="2" t="n">
        <v>0</v>
      </c>
      <c r="U337" s="2" t="n">
        <v>0</v>
      </c>
      <c r="V337" s="33" t="n">
        <v>1</v>
      </c>
    </row>
    <row r="338" customFormat="false" ht="15.75" hidden="false" customHeight="true" outlineLevel="0" collapsed="false">
      <c r="A338" s="2" t="n">
        <v>336</v>
      </c>
      <c r="B338" s="2" t="n">
        <v>28</v>
      </c>
      <c r="C338" s="2" t="n">
        <f aca="false">A338-(B338-1)*12</f>
        <v>12</v>
      </c>
      <c r="D338" s="2" t="n">
        <f aca="false">'thong tin khach hang'!$B$4+B338-1</f>
        <v>29</v>
      </c>
      <c r="E338" s="31" t="n">
        <f aca="false">IF(A338=1,0,O337)</f>
        <v>8176472248.20372</v>
      </c>
      <c r="F338" s="2" t="n">
        <f aca="true">TP*VLOOKUP('thong tin khach hang'!$E$10,$X$2:$Z$5,3,0)*OFFSET($S338,0,VLOOKUP('thong tin khach hang'!$E$10,$X$2:$Z$5,2,0))</f>
        <v>0</v>
      </c>
      <c r="G338" s="2" t="n">
        <f aca="true">EP*VLOOKUP('thong tin khach hang'!$E$10,$X$2:$Z$5,3,0)*OFFSET($S338,0,VLOOKUP('thong tin khach hang'!$E$10,$X$2:$Z$5,2,0))</f>
        <v>0</v>
      </c>
      <c r="H338" s="2" t="n">
        <f aca="false">F338*HLOOKUP(B338,Assumption!$A$10:$G$12,2,1)+G338*HLOOKUP(B338,Assumption!$A$10:$G$12,3,1)</f>
        <v>0</v>
      </c>
      <c r="I338" s="2" t="n">
        <f aca="false">F338+G338-H338</f>
        <v>0</v>
      </c>
      <c r="J338" s="32" t="n">
        <f aca="false">VLOOKUP(D338,Assumption!$O$3:$Q$103,IF('thong tin khach hang'!$B$3="Nam",2,3),0)/12*P338</f>
        <v>0</v>
      </c>
      <c r="K338" s="2" t="n">
        <v>20000</v>
      </c>
      <c r="L338" s="31" t="n">
        <f aca="false">ROUND($L$1*(E338+I338-J338-K338),0)</f>
        <v>33311879</v>
      </c>
      <c r="M338" s="31" t="n">
        <f aca="false">E338+I338-J338-K338+L338</f>
        <v>8209764127.20372</v>
      </c>
      <c r="N338" s="32" t="n">
        <f aca="false">HLOOKUP(ROUND(AVERAGE(M326:M337)/10^6,0),Assumption!$B$2:$E$3,2,1)*MAX((AVERAGE(M326:M337)-250*10^6),0)</f>
        <v>44809866.5244239</v>
      </c>
      <c r="O338" s="31" t="n">
        <f aca="false">M338+N338</f>
        <v>8254573993.72814</v>
      </c>
      <c r="P338" s="31" t="n">
        <f aca="false">IF(A338=1,SA,MAX(0,SA-M337))</f>
        <v>0</v>
      </c>
      <c r="S338" s="2" t="n">
        <v>0</v>
      </c>
      <c r="T338" s="2" t="n">
        <v>0</v>
      </c>
      <c r="U338" s="2" t="n">
        <v>0</v>
      </c>
      <c r="V338" s="33" t="n">
        <v>1</v>
      </c>
    </row>
    <row r="339" customFormat="false" ht="15.75" hidden="false" customHeight="true" outlineLevel="0" collapsed="false">
      <c r="A339" s="2" t="n">
        <v>337</v>
      </c>
      <c r="B339" s="2" t="n">
        <v>29</v>
      </c>
      <c r="C339" s="2" t="n">
        <f aca="false">A339-(B339-1)*12</f>
        <v>1</v>
      </c>
      <c r="D339" s="2" t="n">
        <f aca="false">'thong tin khach hang'!$B$4+B339-1</f>
        <v>30</v>
      </c>
      <c r="E339" s="31" t="n">
        <f aca="false">IF(A339=1,0,O338)</f>
        <v>8254573993.72814</v>
      </c>
      <c r="F339" s="2" t="n">
        <f aca="true">TP*VLOOKUP('thong tin khach hang'!$E$10,$X$2:$Z$5,3,0)*OFFSET($S339,0,VLOOKUP('thong tin khach hang'!$E$10,$X$2:$Z$5,2,0))</f>
        <v>30000000</v>
      </c>
      <c r="G339" s="2" t="n">
        <f aca="true">EP*VLOOKUP('thong tin khach hang'!$E$10,$X$2:$Z$5,3,0)*OFFSET($S339,0,VLOOKUP('thong tin khach hang'!$E$10,$X$2:$Z$5,2,0))</f>
        <v>30000000</v>
      </c>
      <c r="H339" s="2" t="n">
        <f aca="false">F339*HLOOKUP(B339,Assumption!$A$10:$G$12,2,1)+G339*HLOOKUP(B339,Assumption!$A$10:$G$12,3,1)</f>
        <v>1500000</v>
      </c>
      <c r="I339" s="2" t="n">
        <f aca="false">F339+G339-H339</f>
        <v>58500000</v>
      </c>
      <c r="J339" s="32" t="n">
        <f aca="false">VLOOKUP(D339,Assumption!$O$3:$Q$103,IF('thong tin khach hang'!$B$3="Nam",2,3),0)/12*P339</f>
        <v>0</v>
      </c>
      <c r="K339" s="2" t="n">
        <v>20000</v>
      </c>
      <c r="L339" s="31" t="n">
        <f aca="false">ROUND($L$1*(E339+I339-J339-K339),0)</f>
        <v>33868411</v>
      </c>
      <c r="M339" s="31" t="n">
        <f aca="false">E339+I339-J339-K339+L339</f>
        <v>8346922404.72814</v>
      </c>
      <c r="N339" s="32" t="n">
        <f aca="false">HLOOKUP(ROUND(AVERAGE(M327:M338)/10^6,0),Assumption!$B$2:$E$3,2,1)*MAX((AVERAGE(M327:M338)-250*10^6),0)</f>
        <v>45280133.6703793</v>
      </c>
      <c r="O339" s="31" t="n">
        <f aca="false">M339+N339</f>
        <v>8392202538.39852</v>
      </c>
      <c r="P339" s="31" t="n">
        <f aca="false">IF(A339=1,SA,MAX(0,SA-M338))</f>
        <v>0</v>
      </c>
      <c r="S339" s="2" t="n">
        <v>1</v>
      </c>
      <c r="T339" s="2" t="n">
        <v>1</v>
      </c>
      <c r="U339" s="2" t="n">
        <v>1</v>
      </c>
      <c r="V339" s="33" t="n">
        <v>1</v>
      </c>
    </row>
    <row r="340" customFormat="false" ht="15.75" hidden="false" customHeight="true" outlineLevel="0" collapsed="false">
      <c r="A340" s="2" t="n">
        <v>338</v>
      </c>
      <c r="B340" s="2" t="n">
        <v>29</v>
      </c>
      <c r="C340" s="2" t="n">
        <f aca="false">A340-(B340-1)*12</f>
        <v>2</v>
      </c>
      <c r="D340" s="2" t="n">
        <f aca="false">'thong tin khach hang'!$B$4+B340-1</f>
        <v>30</v>
      </c>
      <c r="E340" s="31" t="n">
        <f aca="false">IF(A340=1,0,O339)</f>
        <v>8392202538.39852</v>
      </c>
      <c r="F340" s="2" t="n">
        <f aca="true">TP*VLOOKUP('thong tin khach hang'!$E$10,$X$2:$Z$5,3,0)*OFFSET($S340,0,VLOOKUP('thong tin khach hang'!$E$10,$X$2:$Z$5,2,0))</f>
        <v>0</v>
      </c>
      <c r="G340" s="2" t="n">
        <f aca="true">EP*VLOOKUP('thong tin khach hang'!$E$10,$X$2:$Z$5,3,0)*OFFSET($S340,0,VLOOKUP('thong tin khach hang'!$E$10,$X$2:$Z$5,2,0))</f>
        <v>0</v>
      </c>
      <c r="H340" s="2" t="n">
        <f aca="false">F340*HLOOKUP(B340,Assumption!$A$10:$G$12,2,1)+G340*HLOOKUP(B340,Assumption!$A$10:$G$12,3,1)</f>
        <v>0</v>
      </c>
      <c r="I340" s="2" t="n">
        <f aca="false">F340+G340-H340</f>
        <v>0</v>
      </c>
      <c r="J340" s="32" t="n">
        <f aca="false">VLOOKUP(D340,Assumption!$O$3:$Q$103,IF('thong tin khach hang'!$B$3="Nam",2,3),0)/12*P340</f>
        <v>0</v>
      </c>
      <c r="K340" s="2" t="n">
        <v>20000</v>
      </c>
      <c r="L340" s="31" t="n">
        <f aca="false">ROUND($L$1*(E340+I340-J340-K340),0)</f>
        <v>34190790</v>
      </c>
      <c r="M340" s="31" t="n">
        <f aca="false">E340+I340-J340-K340+L340</f>
        <v>8426373328.39852</v>
      </c>
      <c r="N340" s="32" t="n">
        <f aca="false">HLOOKUP(ROUND(AVERAGE(M328:M339)/10^6,0),Assumption!$B$2:$E$3,2,1)*MAX((AVERAGE(M328:M339)-250*10^6),0)</f>
        <v>45754978.441026</v>
      </c>
      <c r="O340" s="31" t="n">
        <f aca="false">M340+N340</f>
        <v>8472128306.83955</v>
      </c>
      <c r="P340" s="31" t="n">
        <f aca="false">IF(A340=1,SA,MAX(0,SA-M339))</f>
        <v>0</v>
      </c>
      <c r="S340" s="2" t="n">
        <v>0</v>
      </c>
      <c r="T340" s="2" t="n">
        <v>0</v>
      </c>
      <c r="U340" s="2" t="n">
        <v>0</v>
      </c>
      <c r="V340" s="33" t="n">
        <v>1</v>
      </c>
    </row>
    <row r="341" customFormat="false" ht="15.75" hidden="false" customHeight="true" outlineLevel="0" collapsed="false">
      <c r="A341" s="2" t="n">
        <v>339</v>
      </c>
      <c r="B341" s="2" t="n">
        <v>29</v>
      </c>
      <c r="C341" s="2" t="n">
        <f aca="false">A341-(B341-1)*12</f>
        <v>3</v>
      </c>
      <c r="D341" s="2" t="n">
        <f aca="false">'thong tin khach hang'!$B$4+B341-1</f>
        <v>30</v>
      </c>
      <c r="E341" s="31" t="n">
        <f aca="false">IF(A341=1,0,O340)</f>
        <v>8472128306.83955</v>
      </c>
      <c r="F341" s="2" t="n">
        <f aca="true">TP*VLOOKUP('thong tin khach hang'!$E$10,$X$2:$Z$5,3,0)*OFFSET($S341,0,VLOOKUP('thong tin khach hang'!$E$10,$X$2:$Z$5,2,0))</f>
        <v>0</v>
      </c>
      <c r="G341" s="2" t="n">
        <f aca="true">EP*VLOOKUP('thong tin khach hang'!$E$10,$X$2:$Z$5,3,0)*OFFSET($S341,0,VLOOKUP('thong tin khach hang'!$E$10,$X$2:$Z$5,2,0))</f>
        <v>0</v>
      </c>
      <c r="H341" s="2" t="n">
        <f aca="false">F341*HLOOKUP(B341,Assumption!$A$10:$G$12,2,1)+G341*HLOOKUP(B341,Assumption!$A$10:$G$12,3,1)</f>
        <v>0</v>
      </c>
      <c r="I341" s="2" t="n">
        <f aca="false">F341+G341-H341</f>
        <v>0</v>
      </c>
      <c r="J341" s="32" t="n">
        <f aca="false">VLOOKUP(D341,Assumption!$O$3:$Q$103,IF('thong tin khach hang'!$B$3="Nam",2,3),0)/12*P341</f>
        <v>0</v>
      </c>
      <c r="K341" s="2" t="n">
        <v>20000</v>
      </c>
      <c r="L341" s="31" t="n">
        <f aca="false">ROUND($L$1*(E341+I341-J341-K341),0)</f>
        <v>34516418</v>
      </c>
      <c r="M341" s="31" t="n">
        <f aca="false">E341+I341-J341-K341+L341</f>
        <v>8506624724.83955</v>
      </c>
      <c r="N341" s="32" t="n">
        <f aca="false">HLOOKUP(ROUND(AVERAGE(M329:M340)/10^6,0),Assumption!$B$2:$E$3,2,1)*MAX((AVERAGE(M329:M340)-250*10^6),0)</f>
        <v>46234445.3954583</v>
      </c>
      <c r="O341" s="31" t="n">
        <f aca="false">M341+N341</f>
        <v>8552859170.23501</v>
      </c>
      <c r="P341" s="31" t="n">
        <f aca="false">IF(A341=1,SA,MAX(0,SA-M340))</f>
        <v>0</v>
      </c>
      <c r="S341" s="2" t="n">
        <v>0</v>
      </c>
      <c r="T341" s="2" t="n">
        <v>0</v>
      </c>
      <c r="U341" s="2" t="n">
        <v>0</v>
      </c>
      <c r="V341" s="33" t="n">
        <v>1</v>
      </c>
    </row>
    <row r="342" customFormat="false" ht="15.75" hidden="false" customHeight="true" outlineLevel="0" collapsed="false">
      <c r="A342" s="2" t="n">
        <v>340</v>
      </c>
      <c r="B342" s="2" t="n">
        <v>29</v>
      </c>
      <c r="C342" s="2" t="n">
        <f aca="false">A342-(B342-1)*12</f>
        <v>4</v>
      </c>
      <c r="D342" s="2" t="n">
        <f aca="false">'thong tin khach hang'!$B$4+B342-1</f>
        <v>30</v>
      </c>
      <c r="E342" s="31" t="n">
        <f aca="false">IF(A342=1,0,O341)</f>
        <v>8552859170.23501</v>
      </c>
      <c r="F342" s="2" t="n">
        <f aca="true">TP*VLOOKUP('thong tin khach hang'!$E$10,$X$2:$Z$5,3,0)*OFFSET($S342,0,VLOOKUP('thong tin khach hang'!$E$10,$X$2:$Z$5,2,0))</f>
        <v>0</v>
      </c>
      <c r="G342" s="2" t="n">
        <f aca="true">EP*VLOOKUP('thong tin khach hang'!$E$10,$X$2:$Z$5,3,0)*OFFSET($S342,0,VLOOKUP('thong tin khach hang'!$E$10,$X$2:$Z$5,2,0))</f>
        <v>0</v>
      </c>
      <c r="H342" s="2" t="n">
        <f aca="false">F342*HLOOKUP(B342,Assumption!$A$10:$G$12,2,1)+G342*HLOOKUP(B342,Assumption!$A$10:$G$12,3,1)</f>
        <v>0</v>
      </c>
      <c r="I342" s="2" t="n">
        <f aca="false">F342+G342-H342</f>
        <v>0</v>
      </c>
      <c r="J342" s="32" t="n">
        <f aca="false">VLOOKUP(D342,Assumption!$O$3:$Q$103,IF('thong tin khach hang'!$B$3="Nam",2,3),0)/12*P342</f>
        <v>0</v>
      </c>
      <c r="K342" s="2" t="n">
        <v>20000</v>
      </c>
      <c r="L342" s="31" t="n">
        <f aca="false">ROUND($L$1*(E342+I342-J342-K342),0)</f>
        <v>34845325</v>
      </c>
      <c r="M342" s="31" t="n">
        <f aca="false">E342+I342-J342-K342+L342</f>
        <v>8587684495.23501</v>
      </c>
      <c r="N342" s="32" t="n">
        <f aca="false">HLOOKUP(ROUND(AVERAGE(M330:M341)/10^6,0),Assumption!$B$2:$E$3,2,1)*MAX((AVERAGE(M330:M341)-250*10^6),0)</f>
        <v>46718579.5264498</v>
      </c>
      <c r="O342" s="31" t="n">
        <f aca="false">M342+N342</f>
        <v>8634403074.76146</v>
      </c>
      <c r="P342" s="31" t="n">
        <f aca="false">IF(A342=1,SA,MAX(0,SA-M341))</f>
        <v>0</v>
      </c>
      <c r="S342" s="2" t="n">
        <v>0</v>
      </c>
      <c r="T342" s="2" t="n">
        <v>0</v>
      </c>
      <c r="U342" s="2" t="n">
        <v>1</v>
      </c>
      <c r="V342" s="33" t="n">
        <v>1</v>
      </c>
    </row>
    <row r="343" customFormat="false" ht="15.75" hidden="false" customHeight="true" outlineLevel="0" collapsed="false">
      <c r="A343" s="2" t="n">
        <v>341</v>
      </c>
      <c r="B343" s="2" t="n">
        <v>29</v>
      </c>
      <c r="C343" s="2" t="n">
        <f aca="false">A343-(B343-1)*12</f>
        <v>5</v>
      </c>
      <c r="D343" s="2" t="n">
        <f aca="false">'thong tin khach hang'!$B$4+B343-1</f>
        <v>30</v>
      </c>
      <c r="E343" s="31" t="n">
        <f aca="false">IF(A343=1,0,O342)</f>
        <v>8634403074.76146</v>
      </c>
      <c r="F343" s="2" t="n">
        <f aca="true">TP*VLOOKUP('thong tin khach hang'!$E$10,$X$2:$Z$5,3,0)*OFFSET($S343,0,VLOOKUP('thong tin khach hang'!$E$10,$X$2:$Z$5,2,0))</f>
        <v>0</v>
      </c>
      <c r="G343" s="2" t="n">
        <f aca="true">EP*VLOOKUP('thong tin khach hang'!$E$10,$X$2:$Z$5,3,0)*OFFSET($S343,0,VLOOKUP('thong tin khach hang'!$E$10,$X$2:$Z$5,2,0))</f>
        <v>0</v>
      </c>
      <c r="H343" s="2" t="n">
        <f aca="false">F343*HLOOKUP(B343,Assumption!$A$10:$G$12,2,1)+G343*HLOOKUP(B343,Assumption!$A$10:$G$12,3,1)</f>
        <v>0</v>
      </c>
      <c r="I343" s="2" t="n">
        <f aca="false">F343+G343-H343</f>
        <v>0</v>
      </c>
      <c r="J343" s="32" t="n">
        <f aca="false">VLOOKUP(D343,Assumption!$O$3:$Q$103,IF('thong tin khach hang'!$B$3="Nam",2,3),0)/12*P343</f>
        <v>0</v>
      </c>
      <c r="K343" s="2" t="n">
        <v>20000</v>
      </c>
      <c r="L343" s="31" t="n">
        <f aca="false">ROUND($L$1*(E343+I343-J343-K343),0)</f>
        <v>35177545</v>
      </c>
      <c r="M343" s="31" t="n">
        <f aca="false">E343+I343-J343-K343+L343</f>
        <v>8669560619.76146</v>
      </c>
      <c r="N343" s="32" t="n">
        <f aca="false">HLOOKUP(ROUND(AVERAGE(M331:M342)/10^6,0),Assumption!$B$2:$E$3,2,1)*MAX((AVERAGE(M331:M342)-250*10^6),0)</f>
        <v>47207426.2643986</v>
      </c>
      <c r="O343" s="31" t="n">
        <f aca="false">M343+N343</f>
        <v>8716768046.02585</v>
      </c>
      <c r="P343" s="31" t="n">
        <f aca="false">IF(A343=1,SA,MAX(0,SA-M342))</f>
        <v>0</v>
      </c>
      <c r="S343" s="2" t="n">
        <v>0</v>
      </c>
      <c r="T343" s="2" t="n">
        <v>0</v>
      </c>
      <c r="U343" s="2" t="n">
        <v>0</v>
      </c>
      <c r="V343" s="33" t="n">
        <v>1</v>
      </c>
    </row>
    <row r="344" customFormat="false" ht="15.75" hidden="false" customHeight="true" outlineLevel="0" collapsed="false">
      <c r="A344" s="2" t="n">
        <v>342</v>
      </c>
      <c r="B344" s="2" t="n">
        <v>29</v>
      </c>
      <c r="C344" s="2" t="n">
        <f aca="false">A344-(B344-1)*12</f>
        <v>6</v>
      </c>
      <c r="D344" s="2" t="n">
        <f aca="false">'thong tin khach hang'!$B$4+B344-1</f>
        <v>30</v>
      </c>
      <c r="E344" s="31" t="n">
        <f aca="false">IF(A344=1,0,O343)</f>
        <v>8716768046.02585</v>
      </c>
      <c r="F344" s="2" t="n">
        <f aca="true">TP*VLOOKUP('thong tin khach hang'!$E$10,$X$2:$Z$5,3,0)*OFFSET($S344,0,VLOOKUP('thong tin khach hang'!$E$10,$X$2:$Z$5,2,0))</f>
        <v>0</v>
      </c>
      <c r="G344" s="2" t="n">
        <f aca="true">EP*VLOOKUP('thong tin khach hang'!$E$10,$X$2:$Z$5,3,0)*OFFSET($S344,0,VLOOKUP('thong tin khach hang'!$E$10,$X$2:$Z$5,2,0))</f>
        <v>0</v>
      </c>
      <c r="H344" s="2" t="n">
        <f aca="false">F344*HLOOKUP(B344,Assumption!$A$10:$G$12,2,1)+G344*HLOOKUP(B344,Assumption!$A$10:$G$12,3,1)</f>
        <v>0</v>
      </c>
      <c r="I344" s="2" t="n">
        <f aca="false">F344+G344-H344</f>
        <v>0</v>
      </c>
      <c r="J344" s="32" t="n">
        <f aca="false">VLOOKUP(D344,Assumption!$O$3:$Q$103,IF('thong tin khach hang'!$B$3="Nam",2,3),0)/12*P344</f>
        <v>0</v>
      </c>
      <c r="K344" s="2" t="n">
        <v>20000</v>
      </c>
      <c r="L344" s="31" t="n">
        <f aca="false">ROUND($L$1*(E344+I344-J344-K344),0)</f>
        <v>35513111</v>
      </c>
      <c r="M344" s="31" t="n">
        <f aca="false">E344+I344-J344-K344+L344</f>
        <v>8752261157.02585</v>
      </c>
      <c r="N344" s="32" t="n">
        <f aca="false">HLOOKUP(ROUND(AVERAGE(M332:M343)/10^6,0),Assumption!$B$2:$E$3,2,1)*MAX((AVERAGE(M332:M343)-250*10^6),0)</f>
        <v>47701031.4822956</v>
      </c>
      <c r="O344" s="31" t="n">
        <f aca="false">M344+N344</f>
        <v>8799962188.50815</v>
      </c>
      <c r="P344" s="31" t="n">
        <f aca="false">IF(A344=1,SA,MAX(0,SA-M343))</f>
        <v>0</v>
      </c>
      <c r="S344" s="2" t="n">
        <v>0</v>
      </c>
      <c r="T344" s="2" t="n">
        <v>0</v>
      </c>
      <c r="U344" s="2" t="n">
        <v>0</v>
      </c>
      <c r="V344" s="33" t="n">
        <v>1</v>
      </c>
    </row>
    <row r="345" customFormat="false" ht="15.75" hidden="false" customHeight="true" outlineLevel="0" collapsed="false">
      <c r="A345" s="2" t="n">
        <v>343</v>
      </c>
      <c r="B345" s="2" t="n">
        <v>29</v>
      </c>
      <c r="C345" s="2" t="n">
        <f aca="false">A345-(B345-1)*12</f>
        <v>7</v>
      </c>
      <c r="D345" s="2" t="n">
        <f aca="false">'thong tin khach hang'!$B$4+B345-1</f>
        <v>30</v>
      </c>
      <c r="E345" s="31" t="n">
        <f aca="false">IF(A345=1,0,O344)</f>
        <v>8799962188.50815</v>
      </c>
      <c r="F345" s="2" t="n">
        <f aca="true">TP*VLOOKUP('thong tin khach hang'!$E$10,$X$2:$Z$5,3,0)*OFFSET($S345,0,VLOOKUP('thong tin khach hang'!$E$10,$X$2:$Z$5,2,0))</f>
        <v>0</v>
      </c>
      <c r="G345" s="2" t="n">
        <f aca="true">EP*VLOOKUP('thong tin khach hang'!$E$10,$X$2:$Z$5,3,0)*OFFSET($S345,0,VLOOKUP('thong tin khach hang'!$E$10,$X$2:$Z$5,2,0))</f>
        <v>0</v>
      </c>
      <c r="H345" s="2" t="n">
        <f aca="false">F345*HLOOKUP(B345,Assumption!$A$10:$G$12,2,1)+G345*HLOOKUP(B345,Assumption!$A$10:$G$12,3,1)</f>
        <v>0</v>
      </c>
      <c r="I345" s="2" t="n">
        <f aca="false">F345+G345-H345</f>
        <v>0</v>
      </c>
      <c r="J345" s="32" t="n">
        <f aca="false">VLOOKUP(D345,Assumption!$O$3:$Q$103,IF('thong tin khach hang'!$B$3="Nam",2,3),0)/12*P345</f>
        <v>0</v>
      </c>
      <c r="K345" s="2" t="n">
        <v>20000</v>
      </c>
      <c r="L345" s="31" t="n">
        <f aca="false">ROUND($L$1*(E345+I345-J345-K345),0)</f>
        <v>35852054</v>
      </c>
      <c r="M345" s="31" t="n">
        <f aca="false">E345+I345-J345-K345+L345</f>
        <v>8835794242.50815</v>
      </c>
      <c r="N345" s="32" t="n">
        <f aca="false">HLOOKUP(ROUND(AVERAGE(M333:M344)/10^6,0),Assumption!$B$2:$E$3,2,1)*MAX((AVERAGE(M333:M344)-250*10^6),0)</f>
        <v>48199441.500218</v>
      </c>
      <c r="O345" s="31" t="n">
        <f aca="false">M345+N345</f>
        <v>8883993684.00837</v>
      </c>
      <c r="P345" s="31" t="n">
        <f aca="false">IF(A345=1,SA,MAX(0,SA-M344))</f>
        <v>0</v>
      </c>
      <c r="S345" s="2" t="n">
        <v>0</v>
      </c>
      <c r="T345" s="2" t="n">
        <v>1</v>
      </c>
      <c r="U345" s="2" t="n">
        <v>1</v>
      </c>
      <c r="V345" s="33" t="n">
        <v>1</v>
      </c>
    </row>
    <row r="346" customFormat="false" ht="15.75" hidden="false" customHeight="true" outlineLevel="0" collapsed="false">
      <c r="A346" s="2" t="n">
        <v>344</v>
      </c>
      <c r="B346" s="2" t="n">
        <v>29</v>
      </c>
      <c r="C346" s="2" t="n">
        <f aca="false">A346-(B346-1)*12</f>
        <v>8</v>
      </c>
      <c r="D346" s="2" t="n">
        <f aca="false">'thong tin khach hang'!$B$4+B346-1</f>
        <v>30</v>
      </c>
      <c r="E346" s="31" t="n">
        <f aca="false">IF(A346=1,0,O345)</f>
        <v>8883993684.00837</v>
      </c>
      <c r="F346" s="2" t="n">
        <f aca="true">TP*VLOOKUP('thong tin khach hang'!$E$10,$X$2:$Z$5,3,0)*OFFSET($S346,0,VLOOKUP('thong tin khach hang'!$E$10,$X$2:$Z$5,2,0))</f>
        <v>0</v>
      </c>
      <c r="G346" s="2" t="n">
        <f aca="true">EP*VLOOKUP('thong tin khach hang'!$E$10,$X$2:$Z$5,3,0)*OFFSET($S346,0,VLOOKUP('thong tin khach hang'!$E$10,$X$2:$Z$5,2,0))</f>
        <v>0</v>
      </c>
      <c r="H346" s="2" t="n">
        <f aca="false">F346*HLOOKUP(B346,Assumption!$A$10:$G$12,2,1)+G346*HLOOKUP(B346,Assumption!$A$10:$G$12,3,1)</f>
        <v>0</v>
      </c>
      <c r="I346" s="2" t="n">
        <f aca="false">F346+G346-H346</f>
        <v>0</v>
      </c>
      <c r="J346" s="32" t="n">
        <f aca="false">VLOOKUP(D346,Assumption!$O$3:$Q$103,IF('thong tin khach hang'!$B$3="Nam",2,3),0)/12*P346</f>
        <v>0</v>
      </c>
      <c r="K346" s="2" t="n">
        <v>20000</v>
      </c>
      <c r="L346" s="31" t="n">
        <f aca="false">ROUND($L$1*(E346+I346-J346-K346),0)</f>
        <v>36194408</v>
      </c>
      <c r="M346" s="31" t="n">
        <f aca="false">E346+I346-J346-K346+L346</f>
        <v>8920168092.00837</v>
      </c>
      <c r="N346" s="32" t="n">
        <f aca="false">HLOOKUP(ROUND(AVERAGE(M334:M345)/10^6,0),Assumption!$B$2:$E$3,2,1)*MAX((AVERAGE(M334:M345)-250*10^6),0)</f>
        <v>48702703.0883453</v>
      </c>
      <c r="O346" s="31" t="n">
        <f aca="false">M346+N346</f>
        <v>8968870795.09671</v>
      </c>
      <c r="P346" s="31" t="n">
        <f aca="false">IF(A346=1,SA,MAX(0,SA-M345))</f>
        <v>0</v>
      </c>
      <c r="S346" s="2" t="n">
        <v>0</v>
      </c>
      <c r="T346" s="2" t="n">
        <v>0</v>
      </c>
      <c r="U346" s="2" t="n">
        <v>0</v>
      </c>
      <c r="V346" s="33" t="n">
        <v>1</v>
      </c>
    </row>
    <row r="347" customFormat="false" ht="15.75" hidden="false" customHeight="true" outlineLevel="0" collapsed="false">
      <c r="A347" s="2" t="n">
        <v>345</v>
      </c>
      <c r="B347" s="2" t="n">
        <v>29</v>
      </c>
      <c r="C347" s="2" t="n">
        <f aca="false">A347-(B347-1)*12</f>
        <v>9</v>
      </c>
      <c r="D347" s="2" t="n">
        <f aca="false">'thong tin khach hang'!$B$4+B347-1</f>
        <v>30</v>
      </c>
      <c r="E347" s="31" t="n">
        <f aca="false">IF(A347=1,0,O346)</f>
        <v>8968870795.09671</v>
      </c>
      <c r="F347" s="2" t="n">
        <f aca="true">TP*VLOOKUP('thong tin khach hang'!$E$10,$X$2:$Z$5,3,0)*OFFSET($S347,0,VLOOKUP('thong tin khach hang'!$E$10,$X$2:$Z$5,2,0))</f>
        <v>0</v>
      </c>
      <c r="G347" s="2" t="n">
        <f aca="true">EP*VLOOKUP('thong tin khach hang'!$E$10,$X$2:$Z$5,3,0)*OFFSET($S347,0,VLOOKUP('thong tin khach hang'!$E$10,$X$2:$Z$5,2,0))</f>
        <v>0</v>
      </c>
      <c r="H347" s="2" t="n">
        <f aca="false">F347*HLOOKUP(B347,Assumption!$A$10:$G$12,2,1)+G347*HLOOKUP(B347,Assumption!$A$10:$G$12,3,1)</f>
        <v>0</v>
      </c>
      <c r="I347" s="2" t="n">
        <f aca="false">F347+G347-H347</f>
        <v>0</v>
      </c>
      <c r="J347" s="32" t="n">
        <f aca="false">VLOOKUP(D347,Assumption!$O$3:$Q$103,IF('thong tin khach hang'!$B$3="Nam",2,3),0)/12*P347</f>
        <v>0</v>
      </c>
      <c r="K347" s="2" t="n">
        <v>20000</v>
      </c>
      <c r="L347" s="31" t="n">
        <f aca="false">ROUND($L$1*(E347+I347-J347-K347),0)</f>
        <v>36540208</v>
      </c>
      <c r="M347" s="31" t="n">
        <f aca="false">E347+I347-J347-K347+L347</f>
        <v>9005391003.09671</v>
      </c>
      <c r="N347" s="32" t="n">
        <f aca="false">HLOOKUP(ROUND(AVERAGE(M335:M346)/10^6,0),Assumption!$B$2:$E$3,2,1)*MAX((AVERAGE(M335:M346)-250*10^6),0)</f>
        <v>49210863.4720025</v>
      </c>
      <c r="O347" s="31" t="n">
        <f aca="false">M347+N347</f>
        <v>9054601866.56871</v>
      </c>
      <c r="P347" s="31" t="n">
        <f aca="false">IF(A347=1,SA,MAX(0,SA-M346))</f>
        <v>0</v>
      </c>
      <c r="S347" s="2" t="n">
        <v>0</v>
      </c>
      <c r="T347" s="2" t="n">
        <v>0</v>
      </c>
      <c r="U347" s="2" t="n">
        <v>0</v>
      </c>
      <c r="V347" s="33" t="n">
        <v>1</v>
      </c>
    </row>
    <row r="348" customFormat="false" ht="15.75" hidden="false" customHeight="true" outlineLevel="0" collapsed="false">
      <c r="A348" s="2" t="n">
        <v>346</v>
      </c>
      <c r="B348" s="2" t="n">
        <v>29</v>
      </c>
      <c r="C348" s="2" t="n">
        <f aca="false">A348-(B348-1)*12</f>
        <v>10</v>
      </c>
      <c r="D348" s="2" t="n">
        <f aca="false">'thong tin khach hang'!$B$4+B348-1</f>
        <v>30</v>
      </c>
      <c r="E348" s="31" t="n">
        <f aca="false">IF(A348=1,0,O347)</f>
        <v>9054601866.56871</v>
      </c>
      <c r="F348" s="2" t="n">
        <f aca="true">TP*VLOOKUP('thong tin khach hang'!$E$10,$X$2:$Z$5,3,0)*OFFSET($S348,0,VLOOKUP('thong tin khach hang'!$E$10,$X$2:$Z$5,2,0))</f>
        <v>0</v>
      </c>
      <c r="G348" s="2" t="n">
        <f aca="true">EP*VLOOKUP('thong tin khach hang'!$E$10,$X$2:$Z$5,3,0)*OFFSET($S348,0,VLOOKUP('thong tin khach hang'!$E$10,$X$2:$Z$5,2,0))</f>
        <v>0</v>
      </c>
      <c r="H348" s="2" t="n">
        <f aca="false">F348*HLOOKUP(B348,Assumption!$A$10:$G$12,2,1)+G348*HLOOKUP(B348,Assumption!$A$10:$G$12,3,1)</f>
        <v>0</v>
      </c>
      <c r="I348" s="2" t="n">
        <f aca="false">F348+G348-H348</f>
        <v>0</v>
      </c>
      <c r="J348" s="32" t="n">
        <f aca="false">VLOOKUP(D348,Assumption!$O$3:$Q$103,IF('thong tin khach hang'!$B$3="Nam",2,3),0)/12*P348</f>
        <v>0</v>
      </c>
      <c r="K348" s="2" t="n">
        <v>20000</v>
      </c>
      <c r="L348" s="31" t="n">
        <f aca="false">ROUND($L$1*(E348+I348-J348-K348),0)</f>
        <v>36889487</v>
      </c>
      <c r="M348" s="31" t="n">
        <f aca="false">E348+I348-J348-K348+L348</f>
        <v>9091471353.56871</v>
      </c>
      <c r="N348" s="32" t="n">
        <f aca="false">HLOOKUP(ROUND(AVERAGE(M336:M347)/10^6,0),Assumption!$B$2:$E$3,2,1)*MAX((AVERAGE(M336:M347)-250*10^6),0)</f>
        <v>49723970.3367253</v>
      </c>
      <c r="O348" s="31" t="n">
        <f aca="false">M348+N348</f>
        <v>9141195323.90544</v>
      </c>
      <c r="P348" s="31" t="n">
        <f aca="false">IF(A348=1,SA,MAX(0,SA-M347))</f>
        <v>0</v>
      </c>
      <c r="S348" s="2" t="n">
        <v>0</v>
      </c>
      <c r="T348" s="2" t="n">
        <v>0</v>
      </c>
      <c r="U348" s="2" t="n">
        <v>1</v>
      </c>
      <c r="V348" s="33" t="n">
        <v>1</v>
      </c>
    </row>
    <row r="349" customFormat="false" ht="15.75" hidden="false" customHeight="true" outlineLevel="0" collapsed="false">
      <c r="A349" s="2" t="n">
        <v>347</v>
      </c>
      <c r="B349" s="2" t="n">
        <v>29</v>
      </c>
      <c r="C349" s="2" t="n">
        <f aca="false">A349-(B349-1)*12</f>
        <v>11</v>
      </c>
      <c r="D349" s="2" t="n">
        <f aca="false">'thong tin khach hang'!$B$4+B349-1</f>
        <v>30</v>
      </c>
      <c r="E349" s="31" t="n">
        <f aca="false">IF(A349=1,0,O348)</f>
        <v>9141195323.90544</v>
      </c>
      <c r="F349" s="2" t="n">
        <f aca="true">TP*VLOOKUP('thong tin khach hang'!$E$10,$X$2:$Z$5,3,0)*OFFSET($S349,0,VLOOKUP('thong tin khach hang'!$E$10,$X$2:$Z$5,2,0))</f>
        <v>0</v>
      </c>
      <c r="G349" s="2" t="n">
        <f aca="true">EP*VLOOKUP('thong tin khach hang'!$E$10,$X$2:$Z$5,3,0)*OFFSET($S349,0,VLOOKUP('thong tin khach hang'!$E$10,$X$2:$Z$5,2,0))</f>
        <v>0</v>
      </c>
      <c r="H349" s="2" t="n">
        <f aca="false">F349*HLOOKUP(B349,Assumption!$A$10:$G$12,2,1)+G349*HLOOKUP(B349,Assumption!$A$10:$G$12,3,1)</f>
        <v>0</v>
      </c>
      <c r="I349" s="2" t="n">
        <f aca="false">F349+G349-H349</f>
        <v>0</v>
      </c>
      <c r="J349" s="32" t="n">
        <f aca="false">VLOOKUP(D349,Assumption!$O$3:$Q$103,IF('thong tin khach hang'!$B$3="Nam",2,3),0)/12*P349</f>
        <v>0</v>
      </c>
      <c r="K349" s="2" t="n">
        <v>20000</v>
      </c>
      <c r="L349" s="31" t="n">
        <f aca="false">ROUND($L$1*(E349+I349-J349-K349),0)</f>
        <v>37242280</v>
      </c>
      <c r="M349" s="31" t="n">
        <f aca="false">E349+I349-J349-K349+L349</f>
        <v>9178417603.90544</v>
      </c>
      <c r="N349" s="32" t="n">
        <f aca="false">HLOOKUP(ROUND(AVERAGE(M337:M348)/10^6,0),Assumption!$B$2:$E$3,2,1)*MAX((AVERAGE(M337:M348)-250*10^6),0)</f>
        <v>50242071.831852</v>
      </c>
      <c r="O349" s="31" t="n">
        <f aca="false">M349+N349</f>
        <v>9228659675.73729</v>
      </c>
      <c r="P349" s="31" t="n">
        <f aca="false">IF(A349=1,SA,MAX(0,SA-M348))</f>
        <v>0</v>
      </c>
      <c r="S349" s="2" t="n">
        <v>0</v>
      </c>
      <c r="T349" s="2" t="n">
        <v>0</v>
      </c>
      <c r="U349" s="2" t="n">
        <v>0</v>
      </c>
      <c r="V349" s="33" t="n">
        <v>1</v>
      </c>
    </row>
    <row r="350" customFormat="false" ht="15.75" hidden="false" customHeight="true" outlineLevel="0" collapsed="false">
      <c r="A350" s="2" t="n">
        <v>348</v>
      </c>
      <c r="B350" s="2" t="n">
        <v>29</v>
      </c>
      <c r="C350" s="2" t="n">
        <f aca="false">A350-(B350-1)*12</f>
        <v>12</v>
      </c>
      <c r="D350" s="2" t="n">
        <f aca="false">'thong tin khach hang'!$B$4+B350-1</f>
        <v>30</v>
      </c>
      <c r="E350" s="31" t="n">
        <f aca="false">IF(A350=1,0,O349)</f>
        <v>9228659675.73729</v>
      </c>
      <c r="F350" s="2" t="n">
        <f aca="true">TP*VLOOKUP('thong tin khach hang'!$E$10,$X$2:$Z$5,3,0)*OFFSET($S350,0,VLOOKUP('thong tin khach hang'!$E$10,$X$2:$Z$5,2,0))</f>
        <v>0</v>
      </c>
      <c r="G350" s="2" t="n">
        <f aca="true">EP*VLOOKUP('thong tin khach hang'!$E$10,$X$2:$Z$5,3,0)*OFFSET($S350,0,VLOOKUP('thong tin khach hang'!$E$10,$X$2:$Z$5,2,0))</f>
        <v>0</v>
      </c>
      <c r="H350" s="2" t="n">
        <f aca="false">F350*HLOOKUP(B350,Assumption!$A$10:$G$12,2,1)+G350*HLOOKUP(B350,Assumption!$A$10:$G$12,3,1)</f>
        <v>0</v>
      </c>
      <c r="I350" s="2" t="n">
        <f aca="false">F350+G350-H350</f>
        <v>0</v>
      </c>
      <c r="J350" s="32" t="n">
        <f aca="false">VLOOKUP(D350,Assumption!$O$3:$Q$103,IF('thong tin khach hang'!$B$3="Nam",2,3),0)/12*P350</f>
        <v>0</v>
      </c>
      <c r="K350" s="2" t="n">
        <v>20000</v>
      </c>
      <c r="L350" s="31" t="n">
        <f aca="false">ROUND($L$1*(E350+I350-J350-K350),0)</f>
        <v>37598620</v>
      </c>
      <c r="M350" s="31" t="n">
        <f aca="false">E350+I350-J350-K350+L350</f>
        <v>9266238295.73729</v>
      </c>
      <c r="N350" s="32" t="n">
        <f aca="false">HLOOKUP(ROUND(AVERAGE(M338:M349)/10^6,0),Assumption!$B$2:$E$3,2,1)*MAX((AVERAGE(M338:M349)-250*10^6),0)</f>
        <v>50765216.5761398</v>
      </c>
      <c r="O350" s="31" t="n">
        <f aca="false">M350+N350</f>
        <v>9317003512.31343</v>
      </c>
      <c r="P350" s="31" t="n">
        <f aca="false">IF(A350=1,SA,MAX(0,SA-M349))</f>
        <v>0</v>
      </c>
      <c r="S350" s="2" t="n">
        <v>0</v>
      </c>
      <c r="T350" s="2" t="n">
        <v>0</v>
      </c>
      <c r="U350" s="2" t="n">
        <v>0</v>
      </c>
      <c r="V350" s="33" t="n">
        <v>1</v>
      </c>
    </row>
    <row r="351" customFormat="false" ht="15.75" hidden="false" customHeight="true" outlineLevel="0" collapsed="false">
      <c r="A351" s="2" t="n">
        <v>349</v>
      </c>
      <c r="B351" s="2" t="n">
        <v>30</v>
      </c>
      <c r="C351" s="2" t="n">
        <f aca="false">A351-(B351-1)*12</f>
        <v>1</v>
      </c>
      <c r="D351" s="2" t="n">
        <f aca="false">'thong tin khach hang'!$B$4+B351-1</f>
        <v>31</v>
      </c>
      <c r="E351" s="31" t="n">
        <f aca="false">IF(A351=1,0,O350)</f>
        <v>9317003512.31343</v>
      </c>
      <c r="F351" s="2" t="n">
        <f aca="true">TP*VLOOKUP('thong tin khach hang'!$E$10,$X$2:$Z$5,3,0)*OFFSET($S351,0,VLOOKUP('thong tin khach hang'!$E$10,$X$2:$Z$5,2,0))</f>
        <v>30000000</v>
      </c>
      <c r="G351" s="2" t="n">
        <f aca="true">EP*VLOOKUP('thong tin khach hang'!$E$10,$X$2:$Z$5,3,0)*OFFSET($S351,0,VLOOKUP('thong tin khach hang'!$E$10,$X$2:$Z$5,2,0))</f>
        <v>30000000</v>
      </c>
      <c r="H351" s="2" t="n">
        <f aca="false">F351*HLOOKUP(B351,Assumption!$A$10:$G$12,2,1)+G351*HLOOKUP(B351,Assumption!$A$10:$G$12,3,1)</f>
        <v>1500000</v>
      </c>
      <c r="I351" s="2" t="n">
        <f aca="false">F351+G351-H351</f>
        <v>58500000</v>
      </c>
      <c r="J351" s="32" t="n">
        <f aca="false">VLOOKUP(D351,Assumption!$O$3:$Q$103,IF('thong tin khach hang'!$B$3="Nam",2,3),0)/12*P351</f>
        <v>0</v>
      </c>
      <c r="K351" s="2" t="n">
        <v>20000</v>
      </c>
      <c r="L351" s="31" t="n">
        <f aca="false">ROUND($L$1*(E351+I351-J351-K351),0)</f>
        <v>38196880</v>
      </c>
      <c r="M351" s="31" t="n">
        <f aca="false">E351+I351-J351-K351+L351</f>
        <v>9413680392.31343</v>
      </c>
      <c r="N351" s="32" t="n">
        <f aca="false">HLOOKUP(ROUND(AVERAGE(M339:M350)/10^6,0),Assumption!$B$2:$E$3,2,1)*MAX((AVERAGE(M339:M350)-250*10^6),0)</f>
        <v>51293453.6604066</v>
      </c>
      <c r="O351" s="31" t="n">
        <f aca="false">M351+N351</f>
        <v>9464973845.97384</v>
      </c>
      <c r="P351" s="31" t="n">
        <f aca="false">IF(A351=1,SA,MAX(0,SA-M350))</f>
        <v>0</v>
      </c>
      <c r="S351" s="2" t="n">
        <v>1</v>
      </c>
      <c r="T351" s="2" t="n">
        <v>1</v>
      </c>
      <c r="U351" s="2" t="n">
        <v>1</v>
      </c>
      <c r="V351" s="33" t="n">
        <v>1</v>
      </c>
    </row>
    <row r="352" customFormat="false" ht="15.75" hidden="false" customHeight="true" outlineLevel="0" collapsed="false">
      <c r="A352" s="2" t="n">
        <v>350</v>
      </c>
      <c r="B352" s="2" t="n">
        <v>30</v>
      </c>
      <c r="C352" s="2" t="n">
        <f aca="false">A352-(B352-1)*12</f>
        <v>2</v>
      </c>
      <c r="D352" s="2" t="n">
        <f aca="false">'thong tin khach hang'!$B$4+B352-1</f>
        <v>31</v>
      </c>
      <c r="E352" s="31" t="n">
        <f aca="false">IF(A352=1,0,O351)</f>
        <v>9464973845.97384</v>
      </c>
      <c r="F352" s="2" t="n">
        <f aca="true">TP*VLOOKUP('thong tin khach hang'!$E$10,$X$2:$Z$5,3,0)*OFFSET($S352,0,VLOOKUP('thong tin khach hang'!$E$10,$X$2:$Z$5,2,0))</f>
        <v>0</v>
      </c>
      <c r="G352" s="2" t="n">
        <f aca="true">EP*VLOOKUP('thong tin khach hang'!$E$10,$X$2:$Z$5,3,0)*OFFSET($S352,0,VLOOKUP('thong tin khach hang'!$E$10,$X$2:$Z$5,2,0))</f>
        <v>0</v>
      </c>
      <c r="H352" s="2" t="n">
        <f aca="false">F352*HLOOKUP(B352,Assumption!$A$10:$G$12,2,1)+G352*HLOOKUP(B352,Assumption!$A$10:$G$12,3,1)</f>
        <v>0</v>
      </c>
      <c r="I352" s="2" t="n">
        <f aca="false">F352+G352-H352</f>
        <v>0</v>
      </c>
      <c r="J352" s="32" t="n">
        <f aca="false">VLOOKUP(D352,Assumption!$O$3:$Q$103,IF('thong tin khach hang'!$B$3="Nam",2,3),0)/12*P352</f>
        <v>0</v>
      </c>
      <c r="K352" s="2" t="n">
        <v>20000</v>
      </c>
      <c r="L352" s="31" t="n">
        <f aca="false">ROUND($L$1*(E352+I352-J352-K352),0)</f>
        <v>38561394</v>
      </c>
      <c r="M352" s="31" t="n">
        <f aca="false">E352+I352-J352-K352+L352</f>
        <v>9503515239.97384</v>
      </c>
      <c r="N352" s="32" t="n">
        <f aca="false">HLOOKUP(ROUND(AVERAGE(M340:M351)/10^6,0),Assumption!$B$2:$E$3,2,1)*MAX((AVERAGE(M340:M351)-250*10^6),0)</f>
        <v>51826832.6541993</v>
      </c>
      <c r="O352" s="31" t="n">
        <f aca="false">M352+N352</f>
        <v>9555342072.62804</v>
      </c>
      <c r="P352" s="31" t="n">
        <f aca="false">IF(A352=1,SA,MAX(0,SA-M351))</f>
        <v>0</v>
      </c>
      <c r="S352" s="2" t="n">
        <v>0</v>
      </c>
      <c r="T352" s="2" t="n">
        <v>0</v>
      </c>
      <c r="U352" s="2" t="n">
        <v>0</v>
      </c>
      <c r="V352" s="33" t="n">
        <v>1</v>
      </c>
    </row>
    <row r="353" customFormat="false" ht="15.75" hidden="false" customHeight="true" outlineLevel="0" collapsed="false">
      <c r="A353" s="2" t="n">
        <v>351</v>
      </c>
      <c r="B353" s="2" t="n">
        <v>30</v>
      </c>
      <c r="C353" s="2" t="n">
        <f aca="false">A353-(B353-1)*12</f>
        <v>3</v>
      </c>
      <c r="D353" s="2" t="n">
        <f aca="false">'thong tin khach hang'!$B$4+B353-1</f>
        <v>31</v>
      </c>
      <c r="E353" s="31" t="n">
        <f aca="false">IF(A353=1,0,O352)</f>
        <v>9555342072.62804</v>
      </c>
      <c r="F353" s="2" t="n">
        <f aca="true">TP*VLOOKUP('thong tin khach hang'!$E$10,$X$2:$Z$5,3,0)*OFFSET($S353,0,VLOOKUP('thong tin khach hang'!$E$10,$X$2:$Z$5,2,0))</f>
        <v>0</v>
      </c>
      <c r="G353" s="2" t="n">
        <f aca="true">EP*VLOOKUP('thong tin khach hang'!$E$10,$X$2:$Z$5,3,0)*OFFSET($S353,0,VLOOKUP('thong tin khach hang'!$E$10,$X$2:$Z$5,2,0))</f>
        <v>0</v>
      </c>
      <c r="H353" s="2" t="n">
        <f aca="false">F353*HLOOKUP(B353,Assumption!$A$10:$G$12,2,1)+G353*HLOOKUP(B353,Assumption!$A$10:$G$12,3,1)</f>
        <v>0</v>
      </c>
      <c r="I353" s="2" t="n">
        <f aca="false">F353+G353-H353</f>
        <v>0</v>
      </c>
      <c r="J353" s="32" t="n">
        <f aca="false">VLOOKUP(D353,Assumption!$O$3:$Q$103,IF('thong tin khach hang'!$B$3="Nam",2,3),0)/12*P353</f>
        <v>0</v>
      </c>
      <c r="K353" s="2" t="n">
        <v>20000</v>
      </c>
      <c r="L353" s="31" t="n">
        <f aca="false">ROUND($L$1*(E353+I353-J353-K353),0)</f>
        <v>38929565</v>
      </c>
      <c r="M353" s="31" t="n">
        <f aca="false">E353+I353-J353-K353+L353</f>
        <v>9594251637.62804</v>
      </c>
      <c r="N353" s="32" t="n">
        <f aca="false">HLOOKUP(ROUND(AVERAGE(M341:M352)/10^6,0),Assumption!$B$2:$E$3,2,1)*MAX((AVERAGE(M341:M352)-250*10^6),0)</f>
        <v>52365403.6099869</v>
      </c>
      <c r="O353" s="31" t="n">
        <f aca="false">M353+N353</f>
        <v>9646617041.23802</v>
      </c>
      <c r="P353" s="31" t="n">
        <f aca="false">IF(A353=1,SA,MAX(0,SA-M352))</f>
        <v>0</v>
      </c>
      <c r="S353" s="2" t="n">
        <v>0</v>
      </c>
      <c r="T353" s="2" t="n">
        <v>0</v>
      </c>
      <c r="U353" s="2" t="n">
        <v>0</v>
      </c>
      <c r="V353" s="33" t="n">
        <v>1</v>
      </c>
    </row>
    <row r="354" customFormat="false" ht="15.75" hidden="false" customHeight="true" outlineLevel="0" collapsed="false">
      <c r="A354" s="2" t="n">
        <v>352</v>
      </c>
      <c r="B354" s="2" t="n">
        <v>30</v>
      </c>
      <c r="C354" s="2" t="n">
        <f aca="false">A354-(B354-1)*12</f>
        <v>4</v>
      </c>
      <c r="D354" s="2" t="n">
        <f aca="false">'thong tin khach hang'!$B$4+B354-1</f>
        <v>31</v>
      </c>
      <c r="E354" s="31" t="n">
        <f aca="false">IF(A354=1,0,O353)</f>
        <v>9646617041.23802</v>
      </c>
      <c r="F354" s="2" t="n">
        <f aca="true">TP*VLOOKUP('thong tin khach hang'!$E$10,$X$2:$Z$5,3,0)*OFFSET($S354,0,VLOOKUP('thong tin khach hang'!$E$10,$X$2:$Z$5,2,0))</f>
        <v>0</v>
      </c>
      <c r="G354" s="2" t="n">
        <f aca="true">EP*VLOOKUP('thong tin khach hang'!$E$10,$X$2:$Z$5,3,0)*OFFSET($S354,0,VLOOKUP('thong tin khach hang'!$E$10,$X$2:$Z$5,2,0))</f>
        <v>0</v>
      </c>
      <c r="H354" s="2" t="n">
        <f aca="false">F354*HLOOKUP(B354,Assumption!$A$10:$G$12,2,1)+G354*HLOOKUP(B354,Assumption!$A$10:$G$12,3,1)</f>
        <v>0</v>
      </c>
      <c r="I354" s="2" t="n">
        <f aca="false">F354+G354-H354</f>
        <v>0</v>
      </c>
      <c r="J354" s="32" t="n">
        <f aca="false">VLOOKUP(D354,Assumption!$O$3:$Q$103,IF('thong tin khach hang'!$B$3="Nam",2,3),0)/12*P354</f>
        <v>0</v>
      </c>
      <c r="K354" s="2" t="n">
        <v>20000</v>
      </c>
      <c r="L354" s="31" t="n">
        <f aca="false">ROUND($L$1*(E354+I354-J354-K354),0)</f>
        <v>39301430</v>
      </c>
      <c r="M354" s="31" t="n">
        <f aca="false">E354+I354-J354-K354+L354</f>
        <v>9685898471.23802</v>
      </c>
      <c r="N354" s="32" t="n">
        <f aca="false">HLOOKUP(ROUND(AVERAGE(M342:M353)/10^6,0),Assumption!$B$2:$E$3,2,1)*MAX((AVERAGE(M342:M353)-250*10^6),0)</f>
        <v>52909217.0663811</v>
      </c>
      <c r="O354" s="31" t="n">
        <f aca="false">M354+N354</f>
        <v>9738807688.30441</v>
      </c>
      <c r="P354" s="31" t="n">
        <f aca="false">IF(A354=1,SA,MAX(0,SA-M353))</f>
        <v>0</v>
      </c>
      <c r="S354" s="2" t="n">
        <v>0</v>
      </c>
      <c r="T354" s="2" t="n">
        <v>0</v>
      </c>
      <c r="U354" s="2" t="n">
        <v>1</v>
      </c>
      <c r="V354" s="33" t="n">
        <v>1</v>
      </c>
    </row>
    <row r="355" customFormat="false" ht="15.75" hidden="false" customHeight="true" outlineLevel="0" collapsed="false">
      <c r="A355" s="2" t="n">
        <v>353</v>
      </c>
      <c r="B355" s="2" t="n">
        <v>30</v>
      </c>
      <c r="C355" s="2" t="n">
        <f aca="false">A355-(B355-1)*12</f>
        <v>5</v>
      </c>
      <c r="D355" s="2" t="n">
        <f aca="false">'thong tin khach hang'!$B$4+B355-1</f>
        <v>31</v>
      </c>
      <c r="E355" s="31" t="n">
        <f aca="false">IF(A355=1,0,O354)</f>
        <v>9738807688.30441</v>
      </c>
      <c r="F355" s="2" t="n">
        <f aca="true">TP*VLOOKUP('thong tin khach hang'!$E$10,$X$2:$Z$5,3,0)*OFFSET($S355,0,VLOOKUP('thong tin khach hang'!$E$10,$X$2:$Z$5,2,0))</f>
        <v>0</v>
      </c>
      <c r="G355" s="2" t="n">
        <f aca="true">EP*VLOOKUP('thong tin khach hang'!$E$10,$X$2:$Z$5,3,0)*OFFSET($S355,0,VLOOKUP('thong tin khach hang'!$E$10,$X$2:$Z$5,2,0))</f>
        <v>0</v>
      </c>
      <c r="H355" s="2" t="n">
        <f aca="false">F355*HLOOKUP(B355,Assumption!$A$10:$G$12,2,1)+G355*HLOOKUP(B355,Assumption!$A$10:$G$12,3,1)</f>
        <v>0</v>
      </c>
      <c r="I355" s="2" t="n">
        <f aca="false">F355+G355-H355</f>
        <v>0</v>
      </c>
      <c r="J355" s="32" t="n">
        <f aca="false">VLOOKUP(D355,Assumption!$O$3:$Q$103,IF('thong tin khach hang'!$B$3="Nam",2,3),0)/12*P355</f>
        <v>0</v>
      </c>
      <c r="K355" s="2" t="n">
        <v>20000</v>
      </c>
      <c r="L355" s="31" t="n">
        <f aca="false">ROUND($L$1*(E355+I355-J355-K355),0)</f>
        <v>39677027</v>
      </c>
      <c r="M355" s="31" t="n">
        <f aca="false">E355+I355-J355-K355+L355</f>
        <v>9778464715.30441</v>
      </c>
      <c r="N355" s="32" t="n">
        <f aca="false">HLOOKUP(ROUND(AVERAGE(M343:M354)/10^6,0),Assumption!$B$2:$E$3,2,1)*MAX((AVERAGE(M343:M354)-250*10^6),0)</f>
        <v>53458324.0543827</v>
      </c>
      <c r="O355" s="31" t="n">
        <f aca="false">M355+N355</f>
        <v>9831923039.35879</v>
      </c>
      <c r="P355" s="31" t="n">
        <f aca="false">IF(A355=1,SA,MAX(0,SA-M354))</f>
        <v>0</v>
      </c>
      <c r="S355" s="2" t="n">
        <v>0</v>
      </c>
      <c r="T355" s="2" t="n">
        <v>0</v>
      </c>
      <c r="U355" s="2" t="n">
        <v>0</v>
      </c>
      <c r="V355" s="33" t="n">
        <v>1</v>
      </c>
    </row>
    <row r="356" customFormat="false" ht="15.75" hidden="false" customHeight="true" outlineLevel="0" collapsed="false">
      <c r="A356" s="2" t="n">
        <v>354</v>
      </c>
      <c r="B356" s="2" t="n">
        <v>30</v>
      </c>
      <c r="C356" s="2" t="n">
        <f aca="false">A356-(B356-1)*12</f>
        <v>6</v>
      </c>
      <c r="D356" s="2" t="n">
        <f aca="false">'thong tin khach hang'!$B$4+B356-1</f>
        <v>31</v>
      </c>
      <c r="E356" s="31" t="n">
        <f aca="false">IF(A356=1,0,O355)</f>
        <v>9831923039.35879</v>
      </c>
      <c r="F356" s="2" t="n">
        <f aca="true">TP*VLOOKUP('thong tin khach hang'!$E$10,$X$2:$Z$5,3,0)*OFFSET($S356,0,VLOOKUP('thong tin khach hang'!$E$10,$X$2:$Z$5,2,0))</f>
        <v>0</v>
      </c>
      <c r="G356" s="2" t="n">
        <f aca="true">EP*VLOOKUP('thong tin khach hang'!$E$10,$X$2:$Z$5,3,0)*OFFSET($S356,0,VLOOKUP('thong tin khach hang'!$E$10,$X$2:$Z$5,2,0))</f>
        <v>0</v>
      </c>
      <c r="H356" s="2" t="n">
        <f aca="false">F356*HLOOKUP(B356,Assumption!$A$10:$G$12,2,1)+G356*HLOOKUP(B356,Assumption!$A$10:$G$12,3,1)</f>
        <v>0</v>
      </c>
      <c r="I356" s="2" t="n">
        <f aca="false">F356+G356-H356</f>
        <v>0</v>
      </c>
      <c r="J356" s="32" t="n">
        <f aca="false">VLOOKUP(D356,Assumption!$O$3:$Q$103,IF('thong tin khach hang'!$B$3="Nam",2,3),0)/12*P356</f>
        <v>0</v>
      </c>
      <c r="K356" s="2" t="n">
        <v>20000</v>
      </c>
      <c r="L356" s="31" t="n">
        <f aca="false">ROUND($L$1*(E356+I356-J356-K356),0)</f>
        <v>40056390</v>
      </c>
      <c r="M356" s="31" t="n">
        <f aca="false">E356+I356-J356-K356+L356</f>
        <v>9871959429.35879</v>
      </c>
      <c r="N356" s="32" t="n">
        <f aca="false">HLOOKUP(ROUND(AVERAGE(M344:M355)/10^6,0),Assumption!$B$2:$E$3,2,1)*MAX((AVERAGE(M344:M355)-250*10^6),0)</f>
        <v>54012776.1021541</v>
      </c>
      <c r="O356" s="31" t="n">
        <f aca="false">M356+N356</f>
        <v>9925972205.46094</v>
      </c>
      <c r="P356" s="31" t="n">
        <f aca="false">IF(A356=1,SA,MAX(0,SA-M355))</f>
        <v>0</v>
      </c>
      <c r="S356" s="2" t="n">
        <v>0</v>
      </c>
      <c r="T356" s="2" t="n">
        <v>0</v>
      </c>
      <c r="U356" s="2" t="n">
        <v>0</v>
      </c>
      <c r="V356" s="33" t="n">
        <v>1</v>
      </c>
    </row>
    <row r="357" customFormat="false" ht="15.75" hidden="false" customHeight="true" outlineLevel="0" collapsed="false">
      <c r="A357" s="2" t="n">
        <v>355</v>
      </c>
      <c r="B357" s="2" t="n">
        <v>30</v>
      </c>
      <c r="C357" s="2" t="n">
        <f aca="false">A357-(B357-1)*12</f>
        <v>7</v>
      </c>
      <c r="D357" s="2" t="n">
        <f aca="false">'thong tin khach hang'!$B$4+B357-1</f>
        <v>31</v>
      </c>
      <c r="E357" s="31" t="n">
        <f aca="false">IF(A357=1,0,O356)</f>
        <v>9925972205.46094</v>
      </c>
      <c r="F357" s="2" t="n">
        <f aca="true">TP*VLOOKUP('thong tin khach hang'!$E$10,$X$2:$Z$5,3,0)*OFFSET($S357,0,VLOOKUP('thong tin khach hang'!$E$10,$X$2:$Z$5,2,0))</f>
        <v>0</v>
      </c>
      <c r="G357" s="2" t="n">
        <f aca="true">EP*VLOOKUP('thong tin khach hang'!$E$10,$X$2:$Z$5,3,0)*OFFSET($S357,0,VLOOKUP('thong tin khach hang'!$E$10,$X$2:$Z$5,2,0))</f>
        <v>0</v>
      </c>
      <c r="H357" s="2" t="n">
        <f aca="false">F357*HLOOKUP(B357,Assumption!$A$10:$G$12,2,1)+G357*HLOOKUP(B357,Assumption!$A$10:$G$12,3,1)</f>
        <v>0</v>
      </c>
      <c r="I357" s="2" t="n">
        <f aca="false">F357+G357-H357</f>
        <v>0</v>
      </c>
      <c r="J357" s="32" t="n">
        <f aca="false">VLOOKUP(D357,Assumption!$O$3:$Q$103,IF('thong tin khach hang'!$B$3="Nam",2,3),0)/12*P357</f>
        <v>0</v>
      </c>
      <c r="K357" s="2" t="n">
        <v>20000</v>
      </c>
      <c r="L357" s="31" t="n">
        <f aca="false">ROUND($L$1*(E357+I357-J357-K357),0)</f>
        <v>40439558</v>
      </c>
      <c r="M357" s="31" t="n">
        <f aca="false">E357+I357-J357-K357+L357</f>
        <v>9966391763.46094</v>
      </c>
      <c r="N357" s="32" t="n">
        <f aca="false">HLOOKUP(ROUND(AVERAGE(M345:M356)/10^6,0),Assumption!$B$2:$E$3,2,1)*MAX((AVERAGE(M345:M356)-250*10^6),0)</f>
        <v>54572625.2383206</v>
      </c>
      <c r="O357" s="31" t="n">
        <f aca="false">M357+N357</f>
        <v>10020964388.6993</v>
      </c>
      <c r="P357" s="31" t="n">
        <f aca="false">IF(A357=1,SA,MAX(0,SA-M356))</f>
        <v>0</v>
      </c>
      <c r="S357" s="2" t="n">
        <v>0</v>
      </c>
      <c r="T357" s="2" t="n">
        <v>1</v>
      </c>
      <c r="U357" s="2" t="n">
        <v>1</v>
      </c>
      <c r="V357" s="33" t="n">
        <v>1</v>
      </c>
    </row>
    <row r="358" customFormat="false" ht="15.75" hidden="false" customHeight="true" outlineLevel="0" collapsed="false">
      <c r="A358" s="2" t="n">
        <v>356</v>
      </c>
      <c r="B358" s="2" t="n">
        <v>30</v>
      </c>
      <c r="C358" s="2" t="n">
        <f aca="false">A358-(B358-1)*12</f>
        <v>8</v>
      </c>
      <c r="D358" s="2" t="n">
        <f aca="false">'thong tin khach hang'!$B$4+B358-1</f>
        <v>31</v>
      </c>
      <c r="E358" s="31" t="n">
        <f aca="false">IF(A358=1,0,O357)</f>
        <v>10020964388.6993</v>
      </c>
      <c r="F358" s="2" t="n">
        <f aca="true">TP*VLOOKUP('thong tin khach hang'!$E$10,$X$2:$Z$5,3,0)*OFFSET($S358,0,VLOOKUP('thong tin khach hang'!$E$10,$X$2:$Z$5,2,0))</f>
        <v>0</v>
      </c>
      <c r="G358" s="2" t="n">
        <f aca="true">EP*VLOOKUP('thong tin khach hang'!$E$10,$X$2:$Z$5,3,0)*OFFSET($S358,0,VLOOKUP('thong tin khach hang'!$E$10,$X$2:$Z$5,2,0))</f>
        <v>0</v>
      </c>
      <c r="H358" s="2" t="n">
        <f aca="false">F358*HLOOKUP(B358,Assumption!$A$10:$G$12,2,1)+G358*HLOOKUP(B358,Assumption!$A$10:$G$12,3,1)</f>
        <v>0</v>
      </c>
      <c r="I358" s="2" t="n">
        <f aca="false">F358+G358-H358</f>
        <v>0</v>
      </c>
      <c r="J358" s="32" t="n">
        <f aca="false">VLOOKUP(D358,Assumption!$O$3:$Q$103,IF('thong tin khach hang'!$B$3="Nam",2,3),0)/12*P358</f>
        <v>0</v>
      </c>
      <c r="K358" s="2" t="n">
        <v>20000</v>
      </c>
      <c r="L358" s="31" t="n">
        <f aca="false">ROUND($L$1*(E358+I358-J358-K358),0)</f>
        <v>40826568</v>
      </c>
      <c r="M358" s="31" t="n">
        <f aca="false">E358+I358-J358-K358+L358</f>
        <v>10061770956.6993</v>
      </c>
      <c r="N358" s="32" t="n">
        <f aca="false">HLOOKUP(ROUND(AVERAGE(M346:M357)/10^6,0),Assumption!$B$2:$E$3,2,1)*MAX((AVERAGE(M346:M357)-250*10^6),0)</f>
        <v>55137923.998797</v>
      </c>
      <c r="O358" s="31" t="n">
        <f aca="false">M358+N358</f>
        <v>10116908880.6981</v>
      </c>
      <c r="P358" s="31" t="n">
        <f aca="false">IF(A358=1,SA,MAX(0,SA-M357))</f>
        <v>0</v>
      </c>
      <c r="S358" s="2" t="n">
        <v>0</v>
      </c>
      <c r="T358" s="2" t="n">
        <v>0</v>
      </c>
      <c r="U358" s="2" t="n">
        <v>0</v>
      </c>
      <c r="V358" s="33" t="n">
        <v>1</v>
      </c>
    </row>
    <row r="359" customFormat="false" ht="15.75" hidden="false" customHeight="true" outlineLevel="0" collapsed="false">
      <c r="A359" s="2" t="n">
        <v>357</v>
      </c>
      <c r="B359" s="2" t="n">
        <v>30</v>
      </c>
      <c r="C359" s="2" t="n">
        <f aca="false">A359-(B359-1)*12</f>
        <v>9</v>
      </c>
      <c r="D359" s="2" t="n">
        <f aca="false">'thong tin khach hang'!$B$4+B359-1</f>
        <v>31</v>
      </c>
      <c r="E359" s="31" t="n">
        <f aca="false">IF(A359=1,0,O358)</f>
        <v>10116908880.6981</v>
      </c>
      <c r="F359" s="2" t="n">
        <f aca="true">TP*VLOOKUP('thong tin khach hang'!$E$10,$X$2:$Z$5,3,0)*OFFSET($S359,0,VLOOKUP('thong tin khach hang'!$E$10,$X$2:$Z$5,2,0))</f>
        <v>0</v>
      </c>
      <c r="G359" s="2" t="n">
        <f aca="true">EP*VLOOKUP('thong tin khach hang'!$E$10,$X$2:$Z$5,3,0)*OFFSET($S359,0,VLOOKUP('thong tin khach hang'!$E$10,$X$2:$Z$5,2,0))</f>
        <v>0</v>
      </c>
      <c r="H359" s="2" t="n">
        <f aca="false">F359*HLOOKUP(B359,Assumption!$A$10:$G$12,2,1)+G359*HLOOKUP(B359,Assumption!$A$10:$G$12,3,1)</f>
        <v>0</v>
      </c>
      <c r="I359" s="2" t="n">
        <f aca="false">F359+G359-H359</f>
        <v>0</v>
      </c>
      <c r="J359" s="32" t="n">
        <f aca="false">VLOOKUP(D359,Assumption!$O$3:$Q$103,IF('thong tin khach hang'!$B$3="Nam",2,3),0)/12*P359</f>
        <v>0</v>
      </c>
      <c r="K359" s="2" t="n">
        <v>20000</v>
      </c>
      <c r="L359" s="31" t="n">
        <f aca="false">ROUND($L$1*(E359+I359-J359-K359),0)</f>
        <v>41217458</v>
      </c>
      <c r="M359" s="31" t="n">
        <f aca="false">E359+I359-J359-K359+L359</f>
        <v>10158106338.6981</v>
      </c>
      <c r="N359" s="32" t="n">
        <f aca="false">HLOOKUP(ROUND(AVERAGE(M347:M358)/10^6,0),Assumption!$B$2:$E$3,2,1)*MAX((AVERAGE(M347:M358)-250*10^6),0)</f>
        <v>55708725.4311424</v>
      </c>
      <c r="O359" s="31" t="n">
        <f aca="false">M359+N359</f>
        <v>10213815064.1292</v>
      </c>
      <c r="P359" s="31" t="n">
        <f aca="false">IF(A359=1,SA,MAX(0,SA-M358))</f>
        <v>0</v>
      </c>
      <c r="S359" s="2" t="n">
        <v>0</v>
      </c>
      <c r="T359" s="2" t="n">
        <v>0</v>
      </c>
      <c r="U359" s="2" t="n">
        <v>0</v>
      </c>
      <c r="V359" s="33" t="n">
        <v>1</v>
      </c>
    </row>
    <row r="360" customFormat="false" ht="15.75" hidden="false" customHeight="true" outlineLevel="0" collapsed="false">
      <c r="A360" s="2" t="n">
        <v>358</v>
      </c>
      <c r="B360" s="2" t="n">
        <v>30</v>
      </c>
      <c r="C360" s="2" t="n">
        <f aca="false">A360-(B360-1)*12</f>
        <v>10</v>
      </c>
      <c r="D360" s="2" t="n">
        <f aca="false">'thong tin khach hang'!$B$4+B360-1</f>
        <v>31</v>
      </c>
      <c r="E360" s="31" t="n">
        <f aca="false">IF(A360=1,0,O359)</f>
        <v>10213815064.1292</v>
      </c>
      <c r="F360" s="2" t="n">
        <f aca="true">TP*VLOOKUP('thong tin khach hang'!$E$10,$X$2:$Z$5,3,0)*OFFSET($S360,0,VLOOKUP('thong tin khach hang'!$E$10,$X$2:$Z$5,2,0))</f>
        <v>0</v>
      </c>
      <c r="G360" s="2" t="n">
        <f aca="true">EP*VLOOKUP('thong tin khach hang'!$E$10,$X$2:$Z$5,3,0)*OFFSET($S360,0,VLOOKUP('thong tin khach hang'!$E$10,$X$2:$Z$5,2,0))</f>
        <v>0</v>
      </c>
      <c r="H360" s="2" t="n">
        <f aca="false">F360*HLOOKUP(B360,Assumption!$A$10:$G$12,2,1)+G360*HLOOKUP(B360,Assumption!$A$10:$G$12,3,1)</f>
        <v>0</v>
      </c>
      <c r="I360" s="2" t="n">
        <f aca="false">F360+G360-H360</f>
        <v>0</v>
      </c>
      <c r="J360" s="32" t="n">
        <f aca="false">VLOOKUP(D360,Assumption!$O$3:$Q$103,IF('thong tin khach hang'!$B$3="Nam",2,3),0)/12*P360</f>
        <v>0</v>
      </c>
      <c r="K360" s="2" t="n">
        <v>20000</v>
      </c>
      <c r="L360" s="31" t="n">
        <f aca="false">ROUND($L$1*(E360+I360-J360-K360),0)</f>
        <v>41612265</v>
      </c>
      <c r="M360" s="31" t="n">
        <f aca="false">E360+I360-J360-K360+L360</f>
        <v>10255407329.1292</v>
      </c>
      <c r="N360" s="32" t="n">
        <f aca="false">HLOOKUP(ROUND(AVERAGE(M348:M359)/10^6,0),Assumption!$B$2:$E$3,2,1)*MAX((AVERAGE(M348:M359)-250*10^6),0)</f>
        <v>56285083.0989431</v>
      </c>
      <c r="O360" s="31" t="n">
        <f aca="false">M360+N360</f>
        <v>10311692412.2281</v>
      </c>
      <c r="P360" s="31" t="n">
        <f aca="false">IF(A360=1,SA,MAX(0,SA-M359))</f>
        <v>0</v>
      </c>
      <c r="S360" s="2" t="n">
        <v>0</v>
      </c>
      <c r="T360" s="2" t="n">
        <v>0</v>
      </c>
      <c r="U360" s="2" t="n">
        <v>1</v>
      </c>
      <c r="V360" s="33" t="n">
        <v>1</v>
      </c>
    </row>
    <row r="361" customFormat="false" ht="15.75" hidden="false" customHeight="true" outlineLevel="0" collapsed="false">
      <c r="A361" s="2" t="n">
        <v>359</v>
      </c>
      <c r="B361" s="2" t="n">
        <v>30</v>
      </c>
      <c r="C361" s="2" t="n">
        <f aca="false">A361-(B361-1)*12</f>
        <v>11</v>
      </c>
      <c r="D361" s="2" t="n">
        <f aca="false">'thong tin khach hang'!$B$4+B361-1</f>
        <v>31</v>
      </c>
      <c r="E361" s="31" t="n">
        <f aca="false">IF(A361=1,0,O360)</f>
        <v>10311692412.2281</v>
      </c>
      <c r="F361" s="2" t="n">
        <f aca="true">TP*VLOOKUP('thong tin khach hang'!$E$10,$X$2:$Z$5,3,0)*OFFSET($S361,0,VLOOKUP('thong tin khach hang'!$E$10,$X$2:$Z$5,2,0))</f>
        <v>0</v>
      </c>
      <c r="G361" s="2" t="n">
        <f aca="true">EP*VLOOKUP('thong tin khach hang'!$E$10,$X$2:$Z$5,3,0)*OFFSET($S361,0,VLOOKUP('thong tin khach hang'!$E$10,$X$2:$Z$5,2,0))</f>
        <v>0</v>
      </c>
      <c r="H361" s="2" t="n">
        <f aca="false">F361*HLOOKUP(B361,Assumption!$A$10:$G$12,2,1)+G361*HLOOKUP(B361,Assumption!$A$10:$G$12,3,1)</f>
        <v>0</v>
      </c>
      <c r="I361" s="2" t="n">
        <f aca="false">F361+G361-H361</f>
        <v>0</v>
      </c>
      <c r="J361" s="32" t="n">
        <f aca="false">VLOOKUP(D361,Assumption!$O$3:$Q$103,IF('thong tin khach hang'!$B$3="Nam",2,3),0)/12*P361</f>
        <v>0</v>
      </c>
      <c r="K361" s="2" t="n">
        <v>20000</v>
      </c>
      <c r="L361" s="31" t="n">
        <f aca="false">ROUND($L$1*(E361+I361-J361-K361),0)</f>
        <v>42011030</v>
      </c>
      <c r="M361" s="31" t="n">
        <f aca="false">E361+I361-J361-K361+L361</f>
        <v>10353683442.2281</v>
      </c>
      <c r="N361" s="32" t="n">
        <f aca="false">HLOOKUP(ROUND(AVERAGE(M349:M360)/10^6,0),Assumption!$B$2:$E$3,2,1)*MAX((AVERAGE(M349:M360)-250*10^6),0)</f>
        <v>56867051.0867234</v>
      </c>
      <c r="O361" s="31" t="n">
        <f aca="false">M361+N361</f>
        <v>10410550493.3149</v>
      </c>
      <c r="P361" s="31" t="n">
        <f aca="false">IF(A361=1,SA,MAX(0,SA-M360))</f>
        <v>0</v>
      </c>
      <c r="S361" s="2" t="n">
        <v>0</v>
      </c>
      <c r="T361" s="2" t="n">
        <v>0</v>
      </c>
      <c r="U361" s="2" t="n">
        <v>0</v>
      </c>
      <c r="V361" s="33" t="n">
        <v>1</v>
      </c>
    </row>
    <row r="362" customFormat="false" ht="15.75" hidden="false" customHeight="true" outlineLevel="0" collapsed="false">
      <c r="A362" s="2" t="n">
        <v>360</v>
      </c>
      <c r="B362" s="2" t="n">
        <v>30</v>
      </c>
      <c r="C362" s="2" t="n">
        <f aca="false">A362-(B362-1)*12</f>
        <v>12</v>
      </c>
      <c r="D362" s="2" t="n">
        <f aca="false">'thong tin khach hang'!$B$4+B362-1</f>
        <v>31</v>
      </c>
      <c r="E362" s="31" t="n">
        <f aca="false">IF(A362=1,0,O361)</f>
        <v>10410550493.3149</v>
      </c>
      <c r="F362" s="2" t="n">
        <f aca="true">TP*VLOOKUP('thong tin khach hang'!$E$10,$X$2:$Z$5,3,0)*OFFSET($S362,0,VLOOKUP('thong tin khach hang'!$E$10,$X$2:$Z$5,2,0))</f>
        <v>0</v>
      </c>
      <c r="G362" s="2" t="n">
        <f aca="true">EP*VLOOKUP('thong tin khach hang'!$E$10,$X$2:$Z$5,3,0)*OFFSET($S362,0,VLOOKUP('thong tin khach hang'!$E$10,$X$2:$Z$5,2,0))</f>
        <v>0</v>
      </c>
      <c r="H362" s="2" t="n">
        <f aca="false">F362*HLOOKUP(B362,Assumption!$A$10:$G$12,2,1)+G362*HLOOKUP(B362,Assumption!$A$10:$G$12,3,1)</f>
        <v>0</v>
      </c>
      <c r="I362" s="2" t="n">
        <f aca="false">F362+G362-H362</f>
        <v>0</v>
      </c>
      <c r="J362" s="32" t="n">
        <f aca="false">VLOOKUP(D362,Assumption!$O$3:$Q$103,IF('thong tin khach hang'!$B$3="Nam",2,3),0)/12*P362</f>
        <v>0</v>
      </c>
      <c r="K362" s="2" t="n">
        <v>20000</v>
      </c>
      <c r="L362" s="31" t="n">
        <f aca="false">ROUND($L$1*(E362+I362-J362-K362),0)</f>
        <v>42413790</v>
      </c>
      <c r="M362" s="31" t="n">
        <f aca="false">E362+I362-J362-K362+L362</f>
        <v>10452944283.3149</v>
      </c>
      <c r="N362" s="32" t="n">
        <f aca="false">HLOOKUP(ROUND(AVERAGE(M350:M361)/10^6,0),Assumption!$B$2:$E$3,2,1)*MAX((AVERAGE(M350:M361)-250*10^6),0)</f>
        <v>57454684.0058847</v>
      </c>
      <c r="O362" s="31" t="n">
        <f aca="false">M362+N362</f>
        <v>10510398967.3208</v>
      </c>
      <c r="P362" s="31" t="n">
        <f aca="false">IF(A362=1,SA,MAX(0,SA-M361))</f>
        <v>0</v>
      </c>
      <c r="S362" s="2" t="n">
        <v>0</v>
      </c>
      <c r="T362" s="2" t="n">
        <v>0</v>
      </c>
      <c r="U362" s="2" t="n">
        <v>0</v>
      </c>
      <c r="V362" s="33" t="n">
        <v>1</v>
      </c>
    </row>
    <row r="363" customFormat="false" ht="15.75" hidden="false" customHeight="true" outlineLevel="0" collapsed="false">
      <c r="A363" s="2" t="n">
        <v>361</v>
      </c>
      <c r="B363" s="2" t="n">
        <v>31</v>
      </c>
      <c r="C363" s="2" t="n">
        <f aca="false">A363-(B363-1)*12</f>
        <v>1</v>
      </c>
      <c r="D363" s="2" t="n">
        <f aca="false">'thong tin khach hang'!$B$4+B363-1</f>
        <v>32</v>
      </c>
      <c r="E363" s="31" t="n">
        <f aca="false">IF(A363=1,0,O362)</f>
        <v>10510398967.3208</v>
      </c>
      <c r="F363" s="2" t="n">
        <f aca="true">TP*VLOOKUP('thong tin khach hang'!$E$10,$X$2:$Z$5,3,0)*OFFSET($S363,0,VLOOKUP('thong tin khach hang'!$E$10,$X$2:$Z$5,2,0))</f>
        <v>30000000</v>
      </c>
      <c r="G363" s="2" t="n">
        <f aca="true">EP*VLOOKUP('thong tin khach hang'!$E$10,$X$2:$Z$5,3,0)*OFFSET($S363,0,VLOOKUP('thong tin khach hang'!$E$10,$X$2:$Z$5,2,0))</f>
        <v>30000000</v>
      </c>
      <c r="H363" s="2" t="n">
        <f aca="false">F363*HLOOKUP(B363,Assumption!$A$10:$G$12,2,1)+G363*HLOOKUP(B363,Assumption!$A$10:$G$12,3,1)</f>
        <v>1500000</v>
      </c>
      <c r="I363" s="2" t="n">
        <f aca="false">F363+G363-H363</f>
        <v>58500000</v>
      </c>
      <c r="J363" s="32" t="n">
        <f aca="false">VLOOKUP(D363,Assumption!$O$3:$Q$103,IF('thong tin khach hang'!$B$3="Nam",2,3),0)/12*P363</f>
        <v>0</v>
      </c>
      <c r="K363" s="2" t="n">
        <v>20000</v>
      </c>
      <c r="L363" s="31" t="n">
        <f aca="false">ROUND($L$1*(E363+I363-J363-K363),0)</f>
        <v>43058921</v>
      </c>
      <c r="M363" s="31" t="n">
        <f aca="false">E363+I363-J363-K363+L363</f>
        <v>10611937888.3208</v>
      </c>
      <c r="N363" s="32" t="n">
        <f aca="false">HLOOKUP(ROUND(AVERAGE(M351:M362)/10^6,0),Assumption!$B$2:$E$3,2,1)*MAX((AVERAGE(M351:M362)-250*10^6),0)</f>
        <v>58048036.9996735</v>
      </c>
      <c r="O363" s="31" t="n">
        <f aca="false">M363+N363</f>
        <v>10669985925.3204</v>
      </c>
      <c r="P363" s="31" t="n">
        <f aca="false">IF(A363=1,SA,MAX(0,SA-M362))</f>
        <v>0</v>
      </c>
      <c r="S363" s="2" t="n">
        <v>1</v>
      </c>
      <c r="T363" s="2" t="n">
        <v>1</v>
      </c>
      <c r="U363" s="2" t="n">
        <v>1</v>
      </c>
      <c r="V363" s="33" t="n">
        <v>1</v>
      </c>
    </row>
    <row r="364" customFormat="false" ht="15.75" hidden="false" customHeight="true" outlineLevel="0" collapsed="false">
      <c r="A364" s="2" t="n">
        <v>362</v>
      </c>
      <c r="B364" s="2" t="n">
        <v>31</v>
      </c>
      <c r="C364" s="2" t="n">
        <f aca="false">A364-(B364-1)*12</f>
        <v>2</v>
      </c>
      <c r="D364" s="2" t="n">
        <f aca="false">'thong tin khach hang'!$B$4+B364-1</f>
        <v>32</v>
      </c>
      <c r="E364" s="31" t="n">
        <f aca="false">IF(A364=1,0,O363)</f>
        <v>10669985925.3204</v>
      </c>
      <c r="F364" s="2" t="n">
        <f aca="true">TP*VLOOKUP('thong tin khach hang'!$E$10,$X$2:$Z$5,3,0)*OFFSET($S364,0,VLOOKUP('thong tin khach hang'!$E$10,$X$2:$Z$5,2,0))</f>
        <v>0</v>
      </c>
      <c r="G364" s="2" t="n">
        <f aca="true">EP*VLOOKUP('thong tin khach hang'!$E$10,$X$2:$Z$5,3,0)*OFFSET($S364,0,VLOOKUP('thong tin khach hang'!$E$10,$X$2:$Z$5,2,0))</f>
        <v>0</v>
      </c>
      <c r="H364" s="2" t="n">
        <f aca="false">F364*HLOOKUP(B364,Assumption!$A$10:$G$12,2,1)+G364*HLOOKUP(B364,Assumption!$A$10:$G$12,3,1)</f>
        <v>0</v>
      </c>
      <c r="I364" s="2" t="n">
        <f aca="false">F364+G364-H364</f>
        <v>0</v>
      </c>
      <c r="J364" s="32" t="n">
        <f aca="false">VLOOKUP(D364,Assumption!$O$3:$Q$103,IF('thong tin khach hang'!$B$3="Nam",2,3),0)/12*P364</f>
        <v>0</v>
      </c>
      <c r="K364" s="2" t="n">
        <v>20000</v>
      </c>
      <c r="L364" s="31" t="n">
        <f aca="false">ROUND($L$1*(E364+I364-J364-K364),0)</f>
        <v>43470762</v>
      </c>
      <c r="M364" s="31" t="n">
        <f aca="false">E364+I364-J364-K364+L364</f>
        <v>10713436687.3204</v>
      </c>
      <c r="N364" s="32" t="n">
        <f aca="false">HLOOKUP(ROUND(AVERAGE(M352:M363)/10^6,0),Assumption!$B$2:$E$3,2,1)*MAX((AVERAGE(M352:M363)-250*10^6),0)</f>
        <v>58647165.7476772</v>
      </c>
      <c r="O364" s="31" t="n">
        <f aca="false">M364+N364</f>
        <v>10772083853.0681</v>
      </c>
      <c r="P364" s="31" t="n">
        <f aca="false">IF(A364=1,SA,MAX(0,SA-M363))</f>
        <v>0</v>
      </c>
      <c r="S364" s="2" t="n">
        <v>0</v>
      </c>
      <c r="T364" s="2" t="n">
        <v>0</v>
      </c>
      <c r="U364" s="2" t="n">
        <v>0</v>
      </c>
      <c r="V364" s="33" t="n">
        <v>1</v>
      </c>
    </row>
    <row r="365" customFormat="false" ht="15.75" hidden="false" customHeight="true" outlineLevel="0" collapsed="false">
      <c r="A365" s="2" t="n">
        <v>363</v>
      </c>
      <c r="B365" s="2" t="n">
        <v>31</v>
      </c>
      <c r="C365" s="2" t="n">
        <f aca="false">A365-(B365-1)*12</f>
        <v>3</v>
      </c>
      <c r="D365" s="2" t="n">
        <f aca="false">'thong tin khach hang'!$B$4+B365-1</f>
        <v>32</v>
      </c>
      <c r="E365" s="31" t="n">
        <f aca="false">IF(A365=1,0,O364)</f>
        <v>10772083853.0681</v>
      </c>
      <c r="F365" s="2" t="n">
        <f aca="true">TP*VLOOKUP('thong tin khach hang'!$E$10,$X$2:$Z$5,3,0)*OFFSET($S365,0,VLOOKUP('thong tin khach hang'!$E$10,$X$2:$Z$5,2,0))</f>
        <v>0</v>
      </c>
      <c r="G365" s="2" t="n">
        <f aca="true">EP*VLOOKUP('thong tin khach hang'!$E$10,$X$2:$Z$5,3,0)*OFFSET($S365,0,VLOOKUP('thong tin khach hang'!$E$10,$X$2:$Z$5,2,0))</f>
        <v>0</v>
      </c>
      <c r="H365" s="2" t="n">
        <f aca="false">F365*HLOOKUP(B365,Assumption!$A$10:$G$12,2,1)+G365*HLOOKUP(B365,Assumption!$A$10:$G$12,3,1)</f>
        <v>0</v>
      </c>
      <c r="I365" s="2" t="n">
        <f aca="false">F365+G365-H365</f>
        <v>0</v>
      </c>
      <c r="J365" s="32" t="n">
        <f aca="false">VLOOKUP(D365,Assumption!$O$3:$Q$103,IF('thong tin khach hang'!$B$3="Nam",2,3),0)/12*P365</f>
        <v>0</v>
      </c>
      <c r="K365" s="2" t="n">
        <v>20000</v>
      </c>
      <c r="L365" s="31" t="n">
        <f aca="false">ROUND($L$1*(E365+I365-J365-K365),0)</f>
        <v>43886722</v>
      </c>
      <c r="M365" s="31" t="n">
        <f aca="false">E365+I365-J365-K365+L365</f>
        <v>10815950575.0681</v>
      </c>
      <c r="N365" s="32" t="n">
        <f aca="false">HLOOKUP(ROUND(AVERAGE(M353:M364)/10^6,0),Assumption!$B$2:$E$3,2,1)*MAX((AVERAGE(M353:M364)-250*10^6),0)</f>
        <v>59252126.4713505</v>
      </c>
      <c r="O365" s="31" t="n">
        <f aca="false">M365+N365</f>
        <v>10875202701.5395</v>
      </c>
      <c r="P365" s="31" t="n">
        <f aca="false">IF(A365=1,SA,MAX(0,SA-M364))</f>
        <v>0</v>
      </c>
      <c r="S365" s="2" t="n">
        <v>0</v>
      </c>
      <c r="T365" s="2" t="n">
        <v>0</v>
      </c>
      <c r="U365" s="2" t="n">
        <v>0</v>
      </c>
      <c r="V365" s="33" t="n">
        <v>1</v>
      </c>
    </row>
    <row r="366" customFormat="false" ht="15.75" hidden="false" customHeight="true" outlineLevel="0" collapsed="false">
      <c r="A366" s="2" t="n">
        <v>364</v>
      </c>
      <c r="B366" s="2" t="n">
        <v>31</v>
      </c>
      <c r="C366" s="2" t="n">
        <f aca="false">A366-(B366-1)*12</f>
        <v>4</v>
      </c>
      <c r="D366" s="2" t="n">
        <f aca="false">'thong tin khach hang'!$B$4+B366-1</f>
        <v>32</v>
      </c>
      <c r="E366" s="31" t="n">
        <f aca="false">IF(A366=1,0,O365)</f>
        <v>10875202701.5395</v>
      </c>
      <c r="F366" s="2" t="n">
        <f aca="true">TP*VLOOKUP('thong tin khach hang'!$E$10,$X$2:$Z$5,3,0)*OFFSET($S366,0,VLOOKUP('thong tin khach hang'!$E$10,$X$2:$Z$5,2,0))</f>
        <v>0</v>
      </c>
      <c r="G366" s="2" t="n">
        <f aca="true">EP*VLOOKUP('thong tin khach hang'!$E$10,$X$2:$Z$5,3,0)*OFFSET($S366,0,VLOOKUP('thong tin khach hang'!$E$10,$X$2:$Z$5,2,0))</f>
        <v>0</v>
      </c>
      <c r="H366" s="2" t="n">
        <f aca="false">F366*HLOOKUP(B366,Assumption!$A$10:$G$12,2,1)+G366*HLOOKUP(B366,Assumption!$A$10:$G$12,3,1)</f>
        <v>0</v>
      </c>
      <c r="I366" s="2" t="n">
        <f aca="false">F366+G366-H366</f>
        <v>0</v>
      </c>
      <c r="J366" s="32" t="n">
        <f aca="false">VLOOKUP(D366,Assumption!$O$3:$Q$103,IF('thong tin khach hang'!$B$3="Nam",2,3),0)/12*P366</f>
        <v>0</v>
      </c>
      <c r="K366" s="2" t="n">
        <v>20000</v>
      </c>
      <c r="L366" s="31" t="n">
        <f aca="false">ROUND($L$1*(E366+I366-J366-K366),0)</f>
        <v>44306840</v>
      </c>
      <c r="M366" s="31" t="n">
        <f aca="false">E366+I366-J366-K366+L366</f>
        <v>10919489541.5395</v>
      </c>
      <c r="N366" s="32" t="n">
        <f aca="false">HLOOKUP(ROUND(AVERAGE(M354:M365)/10^6,0),Assumption!$B$2:$E$3,2,1)*MAX((AVERAGE(M354:M365)-250*10^6),0)</f>
        <v>59862975.9400705</v>
      </c>
      <c r="O366" s="31" t="n">
        <f aca="false">M366+N366</f>
        <v>10979352517.4795</v>
      </c>
      <c r="P366" s="31" t="n">
        <f aca="false">IF(A366=1,SA,MAX(0,SA-M365))</f>
        <v>0</v>
      </c>
      <c r="S366" s="2" t="n">
        <v>0</v>
      </c>
      <c r="T366" s="2" t="n">
        <v>0</v>
      </c>
      <c r="U366" s="2" t="n">
        <v>1</v>
      </c>
      <c r="V366" s="33" t="n">
        <v>1</v>
      </c>
    </row>
    <row r="367" customFormat="false" ht="15.75" hidden="false" customHeight="true" outlineLevel="0" collapsed="false">
      <c r="A367" s="2" t="n">
        <v>365</v>
      </c>
      <c r="B367" s="2" t="n">
        <v>31</v>
      </c>
      <c r="C367" s="2" t="n">
        <f aca="false">A367-(B367-1)*12</f>
        <v>5</v>
      </c>
      <c r="D367" s="2" t="n">
        <f aca="false">'thong tin khach hang'!$B$4+B367-1</f>
        <v>32</v>
      </c>
      <c r="E367" s="31" t="n">
        <f aca="false">IF(A367=1,0,O366)</f>
        <v>10979352517.4795</v>
      </c>
      <c r="F367" s="2" t="n">
        <f aca="true">TP*VLOOKUP('thong tin khach hang'!$E$10,$X$2:$Z$5,3,0)*OFFSET($S367,0,VLOOKUP('thong tin khach hang'!$E$10,$X$2:$Z$5,2,0))</f>
        <v>0</v>
      </c>
      <c r="G367" s="2" t="n">
        <f aca="true">EP*VLOOKUP('thong tin khach hang'!$E$10,$X$2:$Z$5,3,0)*OFFSET($S367,0,VLOOKUP('thong tin khach hang'!$E$10,$X$2:$Z$5,2,0))</f>
        <v>0</v>
      </c>
      <c r="H367" s="2" t="n">
        <f aca="false">F367*HLOOKUP(B367,Assumption!$A$10:$G$12,2,1)+G367*HLOOKUP(B367,Assumption!$A$10:$G$12,3,1)</f>
        <v>0</v>
      </c>
      <c r="I367" s="2" t="n">
        <f aca="false">F367+G367-H367</f>
        <v>0</v>
      </c>
      <c r="J367" s="32" t="n">
        <f aca="false">VLOOKUP(D367,Assumption!$O$3:$Q$103,IF('thong tin khach hang'!$B$3="Nam",2,3),0)/12*P367</f>
        <v>0</v>
      </c>
      <c r="K367" s="2" t="n">
        <v>20000</v>
      </c>
      <c r="L367" s="31" t="n">
        <f aca="false">ROUND($L$1*(E367+I367-J367-K367),0)</f>
        <v>44731160</v>
      </c>
      <c r="M367" s="31" t="n">
        <f aca="false">E367+I367-J367-K367+L367</f>
        <v>11024063677.4795</v>
      </c>
      <c r="N367" s="32" t="n">
        <f aca="false">HLOOKUP(ROUND(AVERAGE(M355:M366)/10^6,0),Assumption!$B$2:$E$3,2,1)*MAX((AVERAGE(M355:M366)-250*10^6),0)</f>
        <v>60479771.4752212</v>
      </c>
      <c r="O367" s="31" t="n">
        <f aca="false">M367+N367</f>
        <v>11084543448.9547</v>
      </c>
      <c r="P367" s="31" t="n">
        <f aca="false">IF(A367=1,SA,MAX(0,SA-M366))</f>
        <v>0</v>
      </c>
      <c r="S367" s="2" t="n">
        <v>0</v>
      </c>
      <c r="T367" s="2" t="n">
        <v>0</v>
      </c>
      <c r="U367" s="2" t="n">
        <v>0</v>
      </c>
      <c r="V367" s="33" t="n">
        <v>1</v>
      </c>
    </row>
    <row r="368" customFormat="false" ht="15.75" hidden="false" customHeight="true" outlineLevel="0" collapsed="false">
      <c r="A368" s="2" t="n">
        <v>366</v>
      </c>
      <c r="B368" s="2" t="n">
        <v>31</v>
      </c>
      <c r="C368" s="2" t="n">
        <f aca="false">A368-(B368-1)*12</f>
        <v>6</v>
      </c>
      <c r="D368" s="2" t="n">
        <f aca="false">'thong tin khach hang'!$B$4+B368-1</f>
        <v>32</v>
      </c>
      <c r="E368" s="31" t="n">
        <f aca="false">IF(A368=1,0,O367)</f>
        <v>11084543448.9547</v>
      </c>
      <c r="F368" s="2" t="n">
        <f aca="true">TP*VLOOKUP('thong tin khach hang'!$E$10,$X$2:$Z$5,3,0)*OFFSET($S368,0,VLOOKUP('thong tin khach hang'!$E$10,$X$2:$Z$5,2,0))</f>
        <v>0</v>
      </c>
      <c r="G368" s="2" t="n">
        <f aca="true">EP*VLOOKUP('thong tin khach hang'!$E$10,$X$2:$Z$5,3,0)*OFFSET($S368,0,VLOOKUP('thong tin khach hang'!$E$10,$X$2:$Z$5,2,0))</f>
        <v>0</v>
      </c>
      <c r="H368" s="2" t="n">
        <f aca="false">F368*HLOOKUP(B368,Assumption!$A$10:$G$12,2,1)+G368*HLOOKUP(B368,Assumption!$A$10:$G$12,3,1)</f>
        <v>0</v>
      </c>
      <c r="I368" s="2" t="n">
        <f aca="false">F368+G368-H368</f>
        <v>0</v>
      </c>
      <c r="J368" s="32" t="n">
        <f aca="false">VLOOKUP(D368,Assumption!$O$3:$Q$103,IF('thong tin khach hang'!$B$3="Nam",2,3),0)/12*P368</f>
        <v>0</v>
      </c>
      <c r="K368" s="2" t="n">
        <v>20000</v>
      </c>
      <c r="L368" s="31" t="n">
        <f aca="false">ROUND($L$1*(E368+I368-J368-K368),0)</f>
        <v>45159721</v>
      </c>
      <c r="M368" s="31" t="n">
        <f aca="false">E368+I368-J368-K368+L368</f>
        <v>11129683169.9547</v>
      </c>
      <c r="N368" s="32" t="n">
        <f aca="false">HLOOKUP(ROUND(AVERAGE(M356:M367)/10^6,0),Assumption!$B$2:$E$3,2,1)*MAX((AVERAGE(M356:M367)-250*10^6),0)</f>
        <v>61102570.9563088</v>
      </c>
      <c r="O368" s="31" t="n">
        <f aca="false">M368+N368</f>
        <v>11190785740.9111</v>
      </c>
      <c r="P368" s="31" t="n">
        <f aca="false">IF(A368=1,SA,MAX(0,SA-M367))</f>
        <v>0</v>
      </c>
      <c r="S368" s="2" t="n">
        <v>0</v>
      </c>
      <c r="T368" s="2" t="n">
        <v>0</v>
      </c>
      <c r="U368" s="2" t="n">
        <v>0</v>
      </c>
      <c r="V368" s="33" t="n">
        <v>1</v>
      </c>
    </row>
    <row r="369" customFormat="false" ht="15.75" hidden="false" customHeight="true" outlineLevel="0" collapsed="false">
      <c r="A369" s="2" t="n">
        <v>367</v>
      </c>
      <c r="B369" s="2" t="n">
        <v>31</v>
      </c>
      <c r="C369" s="2" t="n">
        <f aca="false">A369-(B369-1)*12</f>
        <v>7</v>
      </c>
      <c r="D369" s="2" t="n">
        <f aca="false">'thong tin khach hang'!$B$4+B369-1</f>
        <v>32</v>
      </c>
      <c r="E369" s="31" t="n">
        <f aca="false">IF(A369=1,0,O368)</f>
        <v>11190785740.9111</v>
      </c>
      <c r="F369" s="2" t="n">
        <f aca="true">TP*VLOOKUP('thong tin khach hang'!$E$10,$X$2:$Z$5,3,0)*OFFSET($S369,0,VLOOKUP('thong tin khach hang'!$E$10,$X$2:$Z$5,2,0))</f>
        <v>0</v>
      </c>
      <c r="G369" s="2" t="n">
        <f aca="true">EP*VLOOKUP('thong tin khach hang'!$E$10,$X$2:$Z$5,3,0)*OFFSET($S369,0,VLOOKUP('thong tin khach hang'!$E$10,$X$2:$Z$5,2,0))</f>
        <v>0</v>
      </c>
      <c r="H369" s="2" t="n">
        <f aca="false">F369*HLOOKUP(B369,Assumption!$A$10:$G$12,2,1)+G369*HLOOKUP(B369,Assumption!$A$10:$G$12,3,1)</f>
        <v>0</v>
      </c>
      <c r="I369" s="2" t="n">
        <f aca="false">F369+G369-H369</f>
        <v>0</v>
      </c>
      <c r="J369" s="32" t="n">
        <f aca="false">VLOOKUP(D369,Assumption!$O$3:$Q$103,IF('thong tin khach hang'!$B$3="Nam",2,3),0)/12*P369</f>
        <v>0</v>
      </c>
      <c r="K369" s="2" t="n">
        <v>20000</v>
      </c>
      <c r="L369" s="31" t="n">
        <f aca="false">ROUND($L$1*(E369+I369-J369-K369),0)</f>
        <v>45592565</v>
      </c>
      <c r="M369" s="31" t="n">
        <f aca="false">E369+I369-J369-K369+L369</f>
        <v>11236358305.9111</v>
      </c>
      <c r="N369" s="32" t="n">
        <f aca="false">HLOOKUP(ROUND(AVERAGE(M357:M368)/10^6,0),Assumption!$B$2:$E$3,2,1)*MAX((AVERAGE(M357:M368)-250*10^6),0)</f>
        <v>61731432.8266067</v>
      </c>
      <c r="O369" s="31" t="n">
        <f aca="false">M369+N369</f>
        <v>11298089738.7377</v>
      </c>
      <c r="P369" s="31" t="n">
        <f aca="false">IF(A369=1,SA,MAX(0,SA-M368))</f>
        <v>0</v>
      </c>
      <c r="S369" s="2" t="n">
        <v>0</v>
      </c>
      <c r="T369" s="2" t="n">
        <v>1</v>
      </c>
      <c r="U369" s="2" t="n">
        <v>1</v>
      </c>
      <c r="V369" s="33" t="n">
        <v>1</v>
      </c>
    </row>
    <row r="370" customFormat="false" ht="15.75" hidden="false" customHeight="true" outlineLevel="0" collapsed="false">
      <c r="A370" s="2" t="n">
        <v>368</v>
      </c>
      <c r="B370" s="2" t="n">
        <v>31</v>
      </c>
      <c r="C370" s="2" t="n">
        <f aca="false">A370-(B370-1)*12</f>
        <v>8</v>
      </c>
      <c r="D370" s="2" t="n">
        <f aca="false">'thong tin khach hang'!$B$4+B370-1</f>
        <v>32</v>
      </c>
      <c r="E370" s="31" t="n">
        <f aca="false">IF(A370=1,0,O369)</f>
        <v>11298089738.7377</v>
      </c>
      <c r="F370" s="2" t="n">
        <f aca="true">TP*VLOOKUP('thong tin khach hang'!$E$10,$X$2:$Z$5,3,0)*OFFSET($S370,0,VLOOKUP('thong tin khach hang'!$E$10,$X$2:$Z$5,2,0))</f>
        <v>0</v>
      </c>
      <c r="G370" s="2" t="n">
        <f aca="true">EP*VLOOKUP('thong tin khach hang'!$E$10,$X$2:$Z$5,3,0)*OFFSET($S370,0,VLOOKUP('thong tin khach hang'!$E$10,$X$2:$Z$5,2,0))</f>
        <v>0</v>
      </c>
      <c r="H370" s="2" t="n">
        <f aca="false">F370*HLOOKUP(B370,Assumption!$A$10:$G$12,2,1)+G370*HLOOKUP(B370,Assumption!$A$10:$G$12,3,1)</f>
        <v>0</v>
      </c>
      <c r="I370" s="2" t="n">
        <f aca="false">F370+G370-H370</f>
        <v>0</v>
      </c>
      <c r="J370" s="32" t="n">
        <f aca="false">VLOOKUP(D370,Assumption!$O$3:$Q$103,IF('thong tin khach hang'!$B$3="Nam",2,3),0)/12*P370</f>
        <v>0</v>
      </c>
      <c r="K370" s="2" t="n">
        <v>20000</v>
      </c>
      <c r="L370" s="31" t="n">
        <f aca="false">ROUND($L$1*(E370+I370-J370-K370),0)</f>
        <v>46029735</v>
      </c>
      <c r="M370" s="31" t="n">
        <f aca="false">E370+I370-J370-K370+L370</f>
        <v>11344099473.7377</v>
      </c>
      <c r="N370" s="32" t="n">
        <f aca="false">HLOOKUP(ROUND(AVERAGE(M358:M369)/10^6,0),Assumption!$B$2:$E$3,2,1)*MAX((AVERAGE(M358:M369)-250*10^6),0)</f>
        <v>62366416.0978318</v>
      </c>
      <c r="O370" s="31" t="n">
        <f aca="false">M370+N370</f>
        <v>11406465889.8355</v>
      </c>
      <c r="P370" s="31" t="n">
        <f aca="false">IF(A370=1,SA,MAX(0,SA-M369))</f>
        <v>0</v>
      </c>
      <c r="S370" s="2" t="n">
        <v>0</v>
      </c>
      <c r="T370" s="2" t="n">
        <v>0</v>
      </c>
      <c r="U370" s="2" t="n">
        <v>0</v>
      </c>
      <c r="V370" s="33" t="n">
        <v>1</v>
      </c>
    </row>
    <row r="371" customFormat="false" ht="15.75" hidden="false" customHeight="true" outlineLevel="0" collapsed="false">
      <c r="A371" s="2" t="n">
        <v>369</v>
      </c>
      <c r="B371" s="2" t="n">
        <v>31</v>
      </c>
      <c r="C371" s="2" t="n">
        <f aca="false">A371-(B371-1)*12</f>
        <v>9</v>
      </c>
      <c r="D371" s="2" t="n">
        <f aca="false">'thong tin khach hang'!$B$4+B371-1</f>
        <v>32</v>
      </c>
      <c r="E371" s="31" t="n">
        <f aca="false">IF(A371=1,0,O370)</f>
        <v>11406465889.8355</v>
      </c>
      <c r="F371" s="2" t="n">
        <f aca="true">TP*VLOOKUP('thong tin khach hang'!$E$10,$X$2:$Z$5,3,0)*OFFSET($S371,0,VLOOKUP('thong tin khach hang'!$E$10,$X$2:$Z$5,2,0))</f>
        <v>0</v>
      </c>
      <c r="G371" s="2" t="n">
        <f aca="true">EP*VLOOKUP('thong tin khach hang'!$E$10,$X$2:$Z$5,3,0)*OFFSET($S371,0,VLOOKUP('thong tin khach hang'!$E$10,$X$2:$Z$5,2,0))</f>
        <v>0</v>
      </c>
      <c r="H371" s="2" t="n">
        <f aca="false">F371*HLOOKUP(B371,Assumption!$A$10:$G$12,2,1)+G371*HLOOKUP(B371,Assumption!$A$10:$G$12,3,1)</f>
        <v>0</v>
      </c>
      <c r="I371" s="2" t="n">
        <f aca="false">F371+G371-H371</f>
        <v>0</v>
      </c>
      <c r="J371" s="32" t="n">
        <f aca="false">VLOOKUP(D371,Assumption!$O$3:$Q$103,IF('thong tin khach hang'!$B$3="Nam",2,3),0)/12*P371</f>
        <v>0</v>
      </c>
      <c r="K371" s="2" t="n">
        <v>20000</v>
      </c>
      <c r="L371" s="31" t="n">
        <f aca="false">ROUND($L$1*(E371+I371-J371-K371),0)</f>
        <v>46471272</v>
      </c>
      <c r="M371" s="31" t="n">
        <f aca="false">E371+I371-J371-K371+L371</f>
        <v>11452917161.8355</v>
      </c>
      <c r="N371" s="32" t="n">
        <f aca="false">HLOOKUP(ROUND(AVERAGE(M359:M370)/10^6,0),Assumption!$B$2:$E$3,2,1)*MAX((AVERAGE(M359:M370)-250*10^6),0)</f>
        <v>63007580.356351</v>
      </c>
      <c r="O371" s="31" t="n">
        <f aca="false">M371+N371</f>
        <v>11515924742.1918</v>
      </c>
      <c r="P371" s="31" t="n">
        <f aca="false">IF(A371=1,SA,MAX(0,SA-M370))</f>
        <v>0</v>
      </c>
      <c r="S371" s="2" t="n">
        <v>0</v>
      </c>
      <c r="T371" s="2" t="n">
        <v>0</v>
      </c>
      <c r="U371" s="2" t="n">
        <v>0</v>
      </c>
      <c r="V371" s="33" t="n">
        <v>1</v>
      </c>
    </row>
    <row r="372" customFormat="false" ht="15.75" hidden="false" customHeight="true" outlineLevel="0" collapsed="false">
      <c r="A372" s="2" t="n">
        <v>370</v>
      </c>
      <c r="B372" s="2" t="n">
        <v>31</v>
      </c>
      <c r="C372" s="2" t="n">
        <f aca="false">A372-(B372-1)*12</f>
        <v>10</v>
      </c>
      <c r="D372" s="2" t="n">
        <f aca="false">'thong tin khach hang'!$B$4+B372-1</f>
        <v>32</v>
      </c>
      <c r="E372" s="31" t="n">
        <f aca="false">IF(A372=1,0,O371)</f>
        <v>11515924742.1918</v>
      </c>
      <c r="F372" s="2" t="n">
        <f aca="true">TP*VLOOKUP('thong tin khach hang'!$E$10,$X$2:$Z$5,3,0)*OFFSET($S372,0,VLOOKUP('thong tin khach hang'!$E$10,$X$2:$Z$5,2,0))</f>
        <v>0</v>
      </c>
      <c r="G372" s="2" t="n">
        <f aca="true">EP*VLOOKUP('thong tin khach hang'!$E$10,$X$2:$Z$5,3,0)*OFFSET($S372,0,VLOOKUP('thong tin khach hang'!$E$10,$X$2:$Z$5,2,0))</f>
        <v>0</v>
      </c>
      <c r="H372" s="2" t="n">
        <f aca="false">F372*HLOOKUP(B372,Assumption!$A$10:$G$12,2,1)+G372*HLOOKUP(B372,Assumption!$A$10:$G$12,3,1)</f>
        <v>0</v>
      </c>
      <c r="I372" s="2" t="n">
        <f aca="false">F372+G372-H372</f>
        <v>0</v>
      </c>
      <c r="J372" s="32" t="n">
        <f aca="false">VLOOKUP(D372,Assumption!$O$3:$Q$103,IF('thong tin khach hang'!$B$3="Nam",2,3),0)/12*P372</f>
        <v>0</v>
      </c>
      <c r="K372" s="2" t="n">
        <v>20000</v>
      </c>
      <c r="L372" s="31" t="n">
        <f aca="false">ROUND($L$1*(E372+I372-J372-K372),0)</f>
        <v>46917221</v>
      </c>
      <c r="M372" s="31" t="n">
        <f aca="false">E372+I372-J372-K372+L372</f>
        <v>11562821963.1918</v>
      </c>
      <c r="N372" s="32" t="n">
        <f aca="false">HLOOKUP(ROUND(AVERAGE(M360:M371)/10^6,0),Assumption!$B$2:$E$3,2,1)*MAX((AVERAGE(M360:M371)-250*10^6),0)</f>
        <v>63654985.7679197</v>
      </c>
      <c r="O372" s="31" t="n">
        <f aca="false">M372+N372</f>
        <v>11626476948.9598</v>
      </c>
      <c r="P372" s="31" t="n">
        <f aca="false">IF(A372=1,SA,MAX(0,SA-M371))</f>
        <v>0</v>
      </c>
      <c r="S372" s="2" t="n">
        <v>0</v>
      </c>
      <c r="T372" s="2" t="n">
        <v>0</v>
      </c>
      <c r="U372" s="2" t="n">
        <v>1</v>
      </c>
      <c r="V372" s="33" t="n">
        <v>1</v>
      </c>
    </row>
    <row r="373" customFormat="false" ht="15.75" hidden="false" customHeight="true" outlineLevel="0" collapsed="false">
      <c r="A373" s="2" t="n">
        <v>371</v>
      </c>
      <c r="B373" s="2" t="n">
        <v>31</v>
      </c>
      <c r="C373" s="2" t="n">
        <f aca="false">A373-(B373-1)*12</f>
        <v>11</v>
      </c>
      <c r="D373" s="2" t="n">
        <f aca="false">'thong tin khach hang'!$B$4+B373-1</f>
        <v>32</v>
      </c>
      <c r="E373" s="31" t="n">
        <f aca="false">IF(A373=1,0,O372)</f>
        <v>11626476948.9598</v>
      </c>
      <c r="F373" s="2" t="n">
        <f aca="true">TP*VLOOKUP('thong tin khach hang'!$E$10,$X$2:$Z$5,3,0)*OFFSET($S373,0,VLOOKUP('thong tin khach hang'!$E$10,$X$2:$Z$5,2,0))</f>
        <v>0</v>
      </c>
      <c r="G373" s="2" t="n">
        <f aca="true">EP*VLOOKUP('thong tin khach hang'!$E$10,$X$2:$Z$5,3,0)*OFFSET($S373,0,VLOOKUP('thong tin khach hang'!$E$10,$X$2:$Z$5,2,0))</f>
        <v>0</v>
      </c>
      <c r="H373" s="2" t="n">
        <f aca="false">F373*HLOOKUP(B373,Assumption!$A$10:$G$12,2,1)+G373*HLOOKUP(B373,Assumption!$A$10:$G$12,3,1)</f>
        <v>0</v>
      </c>
      <c r="I373" s="2" t="n">
        <f aca="false">F373+G373-H373</f>
        <v>0</v>
      </c>
      <c r="J373" s="32" t="n">
        <f aca="false">VLOOKUP(D373,Assumption!$O$3:$Q$103,IF('thong tin khach hang'!$B$3="Nam",2,3),0)/12*P373</f>
        <v>0</v>
      </c>
      <c r="K373" s="2" t="n">
        <v>20000</v>
      </c>
      <c r="L373" s="31" t="n">
        <f aca="false">ROUND($L$1*(E373+I373-J373-K373),0)</f>
        <v>47367625</v>
      </c>
      <c r="M373" s="31" t="n">
        <f aca="false">E373+I373-J373-K373+L373</f>
        <v>11673824573.9598</v>
      </c>
      <c r="N373" s="32" t="n">
        <f aca="false">HLOOKUP(ROUND(AVERAGE(M361:M372)/10^6,0),Assumption!$B$2:$E$3,2,1)*MAX((AVERAGE(M361:M372)-250*10^6),0)</f>
        <v>64308693.084951</v>
      </c>
      <c r="O373" s="31" t="n">
        <f aca="false">M373+N373</f>
        <v>11738133267.0447</v>
      </c>
      <c r="P373" s="31" t="n">
        <f aca="false">IF(A373=1,SA,MAX(0,SA-M372))</f>
        <v>0</v>
      </c>
      <c r="S373" s="2" t="n">
        <v>0</v>
      </c>
      <c r="T373" s="2" t="n">
        <v>0</v>
      </c>
      <c r="U373" s="2" t="n">
        <v>0</v>
      </c>
      <c r="V373" s="33" t="n">
        <v>1</v>
      </c>
    </row>
    <row r="374" customFormat="false" ht="15.75" hidden="false" customHeight="true" outlineLevel="0" collapsed="false">
      <c r="A374" s="2" t="n">
        <v>372</v>
      </c>
      <c r="B374" s="2" t="n">
        <v>31</v>
      </c>
      <c r="C374" s="2" t="n">
        <f aca="false">A374-(B374-1)*12</f>
        <v>12</v>
      </c>
      <c r="D374" s="2" t="n">
        <f aca="false">'thong tin khach hang'!$B$4+B374-1</f>
        <v>32</v>
      </c>
      <c r="E374" s="31" t="n">
        <f aca="false">IF(A374=1,0,O373)</f>
        <v>11738133267.0447</v>
      </c>
      <c r="F374" s="2" t="n">
        <f aca="true">TP*VLOOKUP('thong tin khach hang'!$E$10,$X$2:$Z$5,3,0)*OFFSET($S374,0,VLOOKUP('thong tin khach hang'!$E$10,$X$2:$Z$5,2,0))</f>
        <v>0</v>
      </c>
      <c r="G374" s="2" t="n">
        <f aca="true">EP*VLOOKUP('thong tin khach hang'!$E$10,$X$2:$Z$5,3,0)*OFFSET($S374,0,VLOOKUP('thong tin khach hang'!$E$10,$X$2:$Z$5,2,0))</f>
        <v>0</v>
      </c>
      <c r="H374" s="2" t="n">
        <f aca="false">F374*HLOOKUP(B374,Assumption!$A$10:$G$12,2,1)+G374*HLOOKUP(B374,Assumption!$A$10:$G$12,3,1)</f>
        <v>0</v>
      </c>
      <c r="I374" s="2" t="n">
        <f aca="false">F374+G374-H374</f>
        <v>0</v>
      </c>
      <c r="J374" s="32" t="n">
        <f aca="false">VLOOKUP(D374,Assumption!$O$3:$Q$103,IF('thong tin khach hang'!$B$3="Nam",2,3),0)/12*P374</f>
        <v>0</v>
      </c>
      <c r="K374" s="2" t="n">
        <v>20000</v>
      </c>
      <c r="L374" s="31" t="n">
        <f aca="false">ROUND($L$1*(E374+I374-J374-K374),0)</f>
        <v>47822526</v>
      </c>
      <c r="M374" s="31" t="n">
        <f aca="false">E374+I374-J374-K374+L374</f>
        <v>11785935793.0447</v>
      </c>
      <c r="N374" s="32" t="n">
        <f aca="false">HLOOKUP(ROUND(AVERAGE(M362:M373)/10^6,0),Assumption!$B$2:$E$3,2,1)*MAX((AVERAGE(M362:M373)-250*10^6),0)</f>
        <v>64968763.6508168</v>
      </c>
      <c r="O374" s="31" t="n">
        <f aca="false">M374+N374</f>
        <v>11850904556.6955</v>
      </c>
      <c r="P374" s="31" t="n">
        <f aca="false">IF(A374=1,SA,MAX(0,SA-M373))</f>
        <v>0</v>
      </c>
      <c r="S374" s="2" t="n">
        <v>0</v>
      </c>
      <c r="T374" s="2" t="n">
        <v>0</v>
      </c>
      <c r="U374" s="2" t="n">
        <v>0</v>
      </c>
      <c r="V374" s="33" t="n">
        <v>1</v>
      </c>
    </row>
    <row r="375" customFormat="false" ht="15.75" hidden="false" customHeight="true" outlineLevel="0" collapsed="false">
      <c r="A375" s="2" t="n">
        <v>373</v>
      </c>
      <c r="B375" s="2" t="n">
        <v>32</v>
      </c>
      <c r="C375" s="2" t="n">
        <f aca="false">A375-(B375-1)*12</f>
        <v>1</v>
      </c>
      <c r="D375" s="2" t="n">
        <f aca="false">'thong tin khach hang'!$B$4+B375-1</f>
        <v>33</v>
      </c>
      <c r="E375" s="31" t="n">
        <f aca="false">IF(A375=1,0,O374)</f>
        <v>11850904556.6955</v>
      </c>
      <c r="F375" s="2" t="n">
        <f aca="true">TP*VLOOKUP('thong tin khach hang'!$E$10,$X$2:$Z$5,3,0)*OFFSET($S375,0,VLOOKUP('thong tin khach hang'!$E$10,$X$2:$Z$5,2,0))</f>
        <v>30000000</v>
      </c>
      <c r="G375" s="2" t="n">
        <f aca="true">EP*VLOOKUP('thong tin khach hang'!$E$10,$X$2:$Z$5,3,0)*OFFSET($S375,0,VLOOKUP('thong tin khach hang'!$E$10,$X$2:$Z$5,2,0))</f>
        <v>30000000</v>
      </c>
      <c r="H375" s="2" t="n">
        <f aca="false">F375*HLOOKUP(B375,Assumption!$A$10:$G$12,2,1)+G375*HLOOKUP(B375,Assumption!$A$10:$G$12,3,1)</f>
        <v>1500000</v>
      </c>
      <c r="I375" s="2" t="n">
        <f aca="false">F375+G375-H375</f>
        <v>58500000</v>
      </c>
      <c r="J375" s="32" t="n">
        <f aca="false">VLOOKUP(D375,Assumption!$O$3:$Q$103,IF('thong tin khach hang'!$B$3="Nam",2,3),0)/12*P375</f>
        <v>0</v>
      </c>
      <c r="K375" s="2" t="n">
        <v>20000</v>
      </c>
      <c r="L375" s="31" t="n">
        <f aca="false">ROUND($L$1*(E375+I375-J375-K375),0)</f>
        <v>48520307</v>
      </c>
      <c r="M375" s="31" t="n">
        <f aca="false">E375+I375-J375-K375+L375</f>
        <v>11957904863.6955</v>
      </c>
      <c r="N375" s="32" t="n">
        <f aca="false">HLOOKUP(ROUND(AVERAGE(M363:M374)/10^6,0),Assumption!$B$2:$E$3,2,1)*MAX((AVERAGE(M363:M374)-250*10^6),0)</f>
        <v>65635259.4056818</v>
      </c>
      <c r="O375" s="31" t="n">
        <f aca="false">M375+N375</f>
        <v>12023540123.1012</v>
      </c>
      <c r="P375" s="31" t="n">
        <f aca="false">IF(A375=1,SA,MAX(0,SA-M374))</f>
        <v>0</v>
      </c>
      <c r="S375" s="2" t="n">
        <v>1</v>
      </c>
      <c r="T375" s="2" t="n">
        <v>1</v>
      </c>
      <c r="U375" s="2" t="n">
        <v>1</v>
      </c>
      <c r="V375" s="33" t="n">
        <v>1</v>
      </c>
    </row>
    <row r="376" customFormat="false" ht="15.75" hidden="false" customHeight="true" outlineLevel="0" collapsed="false">
      <c r="A376" s="2" t="n">
        <v>374</v>
      </c>
      <c r="B376" s="2" t="n">
        <v>32</v>
      </c>
      <c r="C376" s="2" t="n">
        <f aca="false">A376-(B376-1)*12</f>
        <v>2</v>
      </c>
      <c r="D376" s="2" t="n">
        <f aca="false">'thong tin khach hang'!$B$4+B376-1</f>
        <v>33</v>
      </c>
      <c r="E376" s="31" t="n">
        <f aca="false">IF(A376=1,0,O375)</f>
        <v>12023540123.1012</v>
      </c>
      <c r="F376" s="2" t="n">
        <f aca="true">TP*VLOOKUP('thong tin khach hang'!$E$10,$X$2:$Z$5,3,0)*OFFSET($S376,0,VLOOKUP('thong tin khach hang'!$E$10,$X$2:$Z$5,2,0))</f>
        <v>0</v>
      </c>
      <c r="G376" s="2" t="n">
        <f aca="true">EP*VLOOKUP('thong tin khach hang'!$E$10,$X$2:$Z$5,3,0)*OFFSET($S376,0,VLOOKUP('thong tin khach hang'!$E$10,$X$2:$Z$5,2,0))</f>
        <v>0</v>
      </c>
      <c r="H376" s="2" t="n">
        <f aca="false">F376*HLOOKUP(B376,Assumption!$A$10:$G$12,2,1)+G376*HLOOKUP(B376,Assumption!$A$10:$G$12,3,1)</f>
        <v>0</v>
      </c>
      <c r="I376" s="2" t="n">
        <f aca="false">F376+G376-H376</f>
        <v>0</v>
      </c>
      <c r="J376" s="32" t="n">
        <f aca="false">VLOOKUP(D376,Assumption!$O$3:$Q$103,IF('thong tin khach hang'!$B$3="Nam",2,3),0)/12*P376</f>
        <v>0</v>
      </c>
      <c r="K376" s="2" t="n">
        <v>20000</v>
      </c>
      <c r="L376" s="31" t="n">
        <f aca="false">ROUND($L$1*(E376+I376-J376-K376),0)</f>
        <v>48985309</v>
      </c>
      <c r="M376" s="31" t="n">
        <f aca="false">E376+I376-J376-K376+L376</f>
        <v>12072505432.1012</v>
      </c>
      <c r="N376" s="32" t="n">
        <f aca="false">HLOOKUP(ROUND(AVERAGE(M364:M375)/10^6,0),Assumption!$B$2:$E$3,2,1)*MAX((AVERAGE(M364:M375)-250*10^6),0)</f>
        <v>66308242.8933692</v>
      </c>
      <c r="O376" s="31" t="n">
        <f aca="false">M376+N376</f>
        <v>12138813674.9946</v>
      </c>
      <c r="P376" s="31" t="n">
        <f aca="false">IF(A376=1,SA,MAX(0,SA-M375))</f>
        <v>0</v>
      </c>
      <c r="S376" s="2" t="n">
        <v>0</v>
      </c>
      <c r="T376" s="2" t="n">
        <v>0</v>
      </c>
      <c r="U376" s="2" t="n">
        <v>0</v>
      </c>
      <c r="V376" s="33" t="n">
        <v>1</v>
      </c>
    </row>
    <row r="377" customFormat="false" ht="15.75" hidden="false" customHeight="true" outlineLevel="0" collapsed="false">
      <c r="A377" s="2" t="n">
        <v>375</v>
      </c>
      <c r="B377" s="2" t="n">
        <v>32</v>
      </c>
      <c r="C377" s="2" t="n">
        <f aca="false">A377-(B377-1)*12</f>
        <v>3</v>
      </c>
      <c r="D377" s="2" t="n">
        <f aca="false">'thong tin khach hang'!$B$4+B377-1</f>
        <v>33</v>
      </c>
      <c r="E377" s="31" t="n">
        <f aca="false">IF(A377=1,0,O376)</f>
        <v>12138813674.9946</v>
      </c>
      <c r="F377" s="2" t="n">
        <f aca="true">TP*VLOOKUP('thong tin khach hang'!$E$10,$X$2:$Z$5,3,0)*OFFSET($S377,0,VLOOKUP('thong tin khach hang'!$E$10,$X$2:$Z$5,2,0))</f>
        <v>0</v>
      </c>
      <c r="G377" s="2" t="n">
        <f aca="true">EP*VLOOKUP('thong tin khach hang'!$E$10,$X$2:$Z$5,3,0)*OFFSET($S377,0,VLOOKUP('thong tin khach hang'!$E$10,$X$2:$Z$5,2,0))</f>
        <v>0</v>
      </c>
      <c r="H377" s="2" t="n">
        <f aca="false">F377*HLOOKUP(B377,Assumption!$A$10:$G$12,2,1)+G377*HLOOKUP(B377,Assumption!$A$10:$G$12,3,1)</f>
        <v>0</v>
      </c>
      <c r="I377" s="2" t="n">
        <f aca="false">F377+G377-H377</f>
        <v>0</v>
      </c>
      <c r="J377" s="32" t="n">
        <f aca="false">VLOOKUP(D377,Assumption!$O$3:$Q$103,IF('thong tin khach hang'!$B$3="Nam",2,3),0)/12*P377</f>
        <v>0</v>
      </c>
      <c r="K377" s="2" t="n">
        <v>20000</v>
      </c>
      <c r="L377" s="31" t="n">
        <f aca="false">ROUND($L$1*(E377+I377-J377-K377),0)</f>
        <v>49454948</v>
      </c>
      <c r="M377" s="31" t="n">
        <f aca="false">E377+I377-J377-K377+L377</f>
        <v>12188248622.9946</v>
      </c>
      <c r="N377" s="32" t="n">
        <f aca="false">HLOOKUP(ROUND(AVERAGE(M365:M376)/10^6,0),Assumption!$B$2:$E$3,2,1)*MAX((AVERAGE(M365:M376)-250*10^6),0)</f>
        <v>66987777.2657596</v>
      </c>
      <c r="O377" s="31" t="n">
        <f aca="false">M377+N377</f>
        <v>12255236400.2603</v>
      </c>
      <c r="P377" s="31" t="n">
        <f aca="false">IF(A377=1,SA,MAX(0,SA-M376))</f>
        <v>0</v>
      </c>
      <c r="S377" s="2" t="n">
        <v>0</v>
      </c>
      <c r="T377" s="2" t="n">
        <v>0</v>
      </c>
      <c r="U377" s="2" t="n">
        <v>0</v>
      </c>
      <c r="V377" s="33" t="n">
        <v>1</v>
      </c>
    </row>
    <row r="378" customFormat="false" ht="15.75" hidden="false" customHeight="true" outlineLevel="0" collapsed="false">
      <c r="A378" s="2" t="n">
        <v>376</v>
      </c>
      <c r="B378" s="2" t="n">
        <v>32</v>
      </c>
      <c r="C378" s="2" t="n">
        <f aca="false">A378-(B378-1)*12</f>
        <v>4</v>
      </c>
      <c r="D378" s="2" t="n">
        <f aca="false">'thong tin khach hang'!$B$4+B378-1</f>
        <v>33</v>
      </c>
      <c r="E378" s="31" t="n">
        <f aca="false">IF(A378=1,0,O377)</f>
        <v>12255236400.2603</v>
      </c>
      <c r="F378" s="2" t="n">
        <f aca="true">TP*VLOOKUP('thong tin khach hang'!$E$10,$X$2:$Z$5,3,0)*OFFSET($S378,0,VLOOKUP('thong tin khach hang'!$E$10,$X$2:$Z$5,2,0))</f>
        <v>0</v>
      </c>
      <c r="G378" s="2" t="n">
        <f aca="true">EP*VLOOKUP('thong tin khach hang'!$E$10,$X$2:$Z$5,3,0)*OFFSET($S378,0,VLOOKUP('thong tin khach hang'!$E$10,$X$2:$Z$5,2,0))</f>
        <v>0</v>
      </c>
      <c r="H378" s="2" t="n">
        <f aca="false">F378*HLOOKUP(B378,Assumption!$A$10:$G$12,2,1)+G378*HLOOKUP(B378,Assumption!$A$10:$G$12,3,1)</f>
        <v>0</v>
      </c>
      <c r="I378" s="2" t="n">
        <f aca="false">F378+G378-H378</f>
        <v>0</v>
      </c>
      <c r="J378" s="32" t="n">
        <f aca="false">VLOOKUP(D378,Assumption!$O$3:$Q$103,IF('thong tin khach hang'!$B$3="Nam",2,3),0)/12*P378</f>
        <v>0</v>
      </c>
      <c r="K378" s="2" t="n">
        <v>20000</v>
      </c>
      <c r="L378" s="31" t="n">
        <f aca="false">ROUND($L$1*(E378+I378-J378-K378),0)</f>
        <v>49929269</v>
      </c>
      <c r="M378" s="31" t="n">
        <f aca="false">E378+I378-J378-K378+L378</f>
        <v>12305145669.2603</v>
      </c>
      <c r="N378" s="32" t="n">
        <f aca="false">HLOOKUP(ROUND(AVERAGE(M366:M377)/10^6,0),Assumption!$B$2:$E$3,2,1)*MAX((AVERAGE(M366:M377)-250*10^6),0)</f>
        <v>67673926.2897228</v>
      </c>
      <c r="O378" s="31" t="n">
        <f aca="false">M378+N378</f>
        <v>12372819595.5501</v>
      </c>
      <c r="P378" s="31" t="n">
        <f aca="false">IF(A378=1,SA,MAX(0,SA-M377))</f>
        <v>0</v>
      </c>
      <c r="S378" s="2" t="n">
        <v>0</v>
      </c>
      <c r="T378" s="2" t="n">
        <v>0</v>
      </c>
      <c r="U378" s="2" t="n">
        <v>1</v>
      </c>
      <c r="V378" s="33" t="n">
        <v>1</v>
      </c>
    </row>
    <row r="379" customFormat="false" ht="15.75" hidden="false" customHeight="true" outlineLevel="0" collapsed="false">
      <c r="A379" s="2" t="n">
        <v>377</v>
      </c>
      <c r="B379" s="2" t="n">
        <v>32</v>
      </c>
      <c r="C379" s="2" t="n">
        <f aca="false">A379-(B379-1)*12</f>
        <v>5</v>
      </c>
      <c r="D379" s="2" t="n">
        <f aca="false">'thong tin khach hang'!$B$4+B379-1</f>
        <v>33</v>
      </c>
      <c r="E379" s="31" t="n">
        <f aca="false">IF(A379=1,0,O378)</f>
        <v>12372819595.5501</v>
      </c>
      <c r="F379" s="2" t="n">
        <f aca="true">TP*VLOOKUP('thong tin khach hang'!$E$10,$X$2:$Z$5,3,0)*OFFSET($S379,0,VLOOKUP('thong tin khach hang'!$E$10,$X$2:$Z$5,2,0))</f>
        <v>0</v>
      </c>
      <c r="G379" s="2" t="n">
        <f aca="true">EP*VLOOKUP('thong tin khach hang'!$E$10,$X$2:$Z$5,3,0)*OFFSET($S379,0,VLOOKUP('thong tin khach hang'!$E$10,$X$2:$Z$5,2,0))</f>
        <v>0</v>
      </c>
      <c r="H379" s="2" t="n">
        <f aca="false">F379*HLOOKUP(B379,Assumption!$A$10:$G$12,2,1)+G379*HLOOKUP(B379,Assumption!$A$10:$G$12,3,1)</f>
        <v>0</v>
      </c>
      <c r="I379" s="2" t="n">
        <f aca="false">F379+G379-H379</f>
        <v>0</v>
      </c>
      <c r="J379" s="32" t="n">
        <f aca="false">VLOOKUP(D379,Assumption!$O$3:$Q$103,IF('thong tin khach hang'!$B$3="Nam",2,3),0)/12*P379</f>
        <v>0</v>
      </c>
      <c r="K379" s="2" t="n">
        <v>20000</v>
      </c>
      <c r="L379" s="31" t="n">
        <f aca="false">ROUND($L$1*(E379+I379-J379-K379),0)</f>
        <v>50408317</v>
      </c>
      <c r="M379" s="31" t="n">
        <f aca="false">E379+I379-J379-K379+L379</f>
        <v>12423207912.5501</v>
      </c>
      <c r="N379" s="32" t="n">
        <f aca="false">HLOOKUP(ROUND(AVERAGE(M367:M378)/10^6,0),Assumption!$B$2:$E$3,2,1)*MAX((AVERAGE(M367:M378)-250*10^6),0)</f>
        <v>68366754.3535833</v>
      </c>
      <c r="O379" s="31" t="n">
        <f aca="false">M379+N379</f>
        <v>12491574666.9036</v>
      </c>
      <c r="P379" s="31" t="n">
        <f aca="false">IF(A379=1,SA,MAX(0,SA-M378))</f>
        <v>0</v>
      </c>
      <c r="S379" s="2" t="n">
        <v>0</v>
      </c>
      <c r="T379" s="2" t="n">
        <v>0</v>
      </c>
      <c r="U379" s="2" t="n">
        <v>0</v>
      </c>
      <c r="V379" s="33" t="n">
        <v>1</v>
      </c>
    </row>
    <row r="380" customFormat="false" ht="15.75" hidden="false" customHeight="true" outlineLevel="0" collapsed="false">
      <c r="A380" s="2" t="n">
        <v>378</v>
      </c>
      <c r="B380" s="2" t="n">
        <v>32</v>
      </c>
      <c r="C380" s="2" t="n">
        <f aca="false">A380-(B380-1)*12</f>
        <v>6</v>
      </c>
      <c r="D380" s="2" t="n">
        <f aca="false">'thong tin khach hang'!$B$4+B380-1</f>
        <v>33</v>
      </c>
      <c r="E380" s="31" t="n">
        <f aca="false">IF(A380=1,0,O379)</f>
        <v>12491574666.9036</v>
      </c>
      <c r="F380" s="2" t="n">
        <f aca="true">TP*VLOOKUP('thong tin khach hang'!$E$10,$X$2:$Z$5,3,0)*OFFSET($S380,0,VLOOKUP('thong tin khach hang'!$E$10,$X$2:$Z$5,2,0))</f>
        <v>0</v>
      </c>
      <c r="G380" s="2" t="n">
        <f aca="true">EP*VLOOKUP('thong tin khach hang'!$E$10,$X$2:$Z$5,3,0)*OFFSET($S380,0,VLOOKUP('thong tin khach hang'!$E$10,$X$2:$Z$5,2,0))</f>
        <v>0</v>
      </c>
      <c r="H380" s="2" t="n">
        <f aca="false">F380*HLOOKUP(B380,Assumption!$A$10:$G$12,2,1)+G380*HLOOKUP(B380,Assumption!$A$10:$G$12,3,1)</f>
        <v>0</v>
      </c>
      <c r="I380" s="2" t="n">
        <f aca="false">F380+G380-H380</f>
        <v>0</v>
      </c>
      <c r="J380" s="32" t="n">
        <f aca="false">VLOOKUP(D380,Assumption!$O$3:$Q$103,IF('thong tin khach hang'!$B$3="Nam",2,3),0)/12*P380</f>
        <v>0</v>
      </c>
      <c r="K380" s="2" t="n">
        <v>20000</v>
      </c>
      <c r="L380" s="31" t="n">
        <f aca="false">ROUND($L$1*(E380+I380-J380-K380),0)</f>
        <v>50892140</v>
      </c>
      <c r="M380" s="31" t="n">
        <f aca="false">E380+I380-J380-K380+L380</f>
        <v>12542446806.9036</v>
      </c>
      <c r="N380" s="32" t="n">
        <f aca="false">HLOOKUP(ROUND(AVERAGE(M368:M379)/10^6,0),Assumption!$B$2:$E$3,2,1)*MAX((AVERAGE(M368:M379)-250*10^6),0)</f>
        <v>69066326.4711185</v>
      </c>
      <c r="O380" s="31" t="n">
        <f aca="false">M380+N380</f>
        <v>12611513133.3748</v>
      </c>
      <c r="P380" s="31" t="n">
        <f aca="false">IF(A380=1,SA,MAX(0,SA-M379))</f>
        <v>0</v>
      </c>
      <c r="S380" s="2" t="n">
        <v>0</v>
      </c>
      <c r="T380" s="2" t="n">
        <v>0</v>
      </c>
      <c r="U380" s="2" t="n">
        <v>0</v>
      </c>
      <c r="V380" s="33" t="n">
        <v>1</v>
      </c>
    </row>
    <row r="381" customFormat="false" ht="15.75" hidden="false" customHeight="true" outlineLevel="0" collapsed="false">
      <c r="A381" s="2" t="n">
        <v>379</v>
      </c>
      <c r="B381" s="2" t="n">
        <v>32</v>
      </c>
      <c r="C381" s="2" t="n">
        <f aca="false">A381-(B381-1)*12</f>
        <v>7</v>
      </c>
      <c r="D381" s="2" t="n">
        <f aca="false">'thong tin khach hang'!$B$4+B381-1</f>
        <v>33</v>
      </c>
      <c r="E381" s="31" t="n">
        <f aca="false">IF(A381=1,0,O380)</f>
        <v>12611513133.3748</v>
      </c>
      <c r="F381" s="2" t="n">
        <f aca="true">TP*VLOOKUP('thong tin khach hang'!$E$10,$X$2:$Z$5,3,0)*OFFSET($S381,0,VLOOKUP('thong tin khach hang'!$E$10,$X$2:$Z$5,2,0))</f>
        <v>0</v>
      </c>
      <c r="G381" s="2" t="n">
        <f aca="true">EP*VLOOKUP('thong tin khach hang'!$E$10,$X$2:$Z$5,3,0)*OFFSET($S381,0,VLOOKUP('thong tin khach hang'!$E$10,$X$2:$Z$5,2,0))</f>
        <v>0</v>
      </c>
      <c r="H381" s="2" t="n">
        <f aca="false">F381*HLOOKUP(B381,Assumption!$A$10:$G$12,2,1)+G381*HLOOKUP(B381,Assumption!$A$10:$G$12,3,1)</f>
        <v>0</v>
      </c>
      <c r="I381" s="2" t="n">
        <f aca="false">F381+G381-H381</f>
        <v>0</v>
      </c>
      <c r="J381" s="32" t="n">
        <f aca="false">VLOOKUP(D381,Assumption!$O$3:$Q$103,IF('thong tin khach hang'!$B$3="Nam",2,3),0)/12*P381</f>
        <v>0</v>
      </c>
      <c r="K381" s="2" t="n">
        <v>20000</v>
      </c>
      <c r="L381" s="31" t="n">
        <f aca="false">ROUND($L$1*(E381+I381-J381-K381),0)</f>
        <v>51380784</v>
      </c>
      <c r="M381" s="31" t="n">
        <f aca="false">E381+I381-J381-K381+L381</f>
        <v>12662873917.3748</v>
      </c>
      <c r="N381" s="32" t="n">
        <f aca="false">HLOOKUP(ROUND(AVERAGE(M369:M380)/10^6,0),Assumption!$B$2:$E$3,2,1)*MAX((AVERAGE(M369:M380)-250*10^6),0)</f>
        <v>69772708.289593</v>
      </c>
      <c r="O381" s="31" t="n">
        <f aca="false">M381+N381</f>
        <v>12732646625.6644</v>
      </c>
      <c r="P381" s="31" t="n">
        <f aca="false">IF(A381=1,SA,MAX(0,SA-M380))</f>
        <v>0</v>
      </c>
      <c r="S381" s="2" t="n">
        <v>0</v>
      </c>
      <c r="T381" s="2" t="n">
        <v>1</v>
      </c>
      <c r="U381" s="2" t="n">
        <v>1</v>
      </c>
      <c r="V381" s="33" t="n">
        <v>1</v>
      </c>
    </row>
    <row r="382" customFormat="false" ht="15.75" hidden="false" customHeight="true" outlineLevel="0" collapsed="false">
      <c r="A382" s="2" t="n">
        <v>380</v>
      </c>
      <c r="B382" s="2" t="n">
        <v>32</v>
      </c>
      <c r="C382" s="2" t="n">
        <f aca="false">A382-(B382-1)*12</f>
        <v>8</v>
      </c>
      <c r="D382" s="2" t="n">
        <f aca="false">'thong tin khach hang'!$B$4+B382-1</f>
        <v>33</v>
      </c>
      <c r="E382" s="31" t="n">
        <f aca="false">IF(A382=1,0,O381)</f>
        <v>12732646625.6644</v>
      </c>
      <c r="F382" s="2" t="n">
        <f aca="true">TP*VLOOKUP('thong tin khach hang'!$E$10,$X$2:$Z$5,3,0)*OFFSET($S382,0,VLOOKUP('thong tin khach hang'!$E$10,$X$2:$Z$5,2,0))</f>
        <v>0</v>
      </c>
      <c r="G382" s="2" t="n">
        <f aca="true">EP*VLOOKUP('thong tin khach hang'!$E$10,$X$2:$Z$5,3,0)*OFFSET($S382,0,VLOOKUP('thong tin khach hang'!$E$10,$X$2:$Z$5,2,0))</f>
        <v>0</v>
      </c>
      <c r="H382" s="2" t="n">
        <f aca="false">F382*HLOOKUP(B382,Assumption!$A$10:$G$12,2,1)+G382*HLOOKUP(B382,Assumption!$A$10:$G$12,3,1)</f>
        <v>0</v>
      </c>
      <c r="I382" s="2" t="n">
        <f aca="false">F382+G382-H382</f>
        <v>0</v>
      </c>
      <c r="J382" s="32" t="n">
        <f aca="false">VLOOKUP(D382,Assumption!$O$3:$Q$103,IF('thong tin khach hang'!$B$3="Nam",2,3),0)/12*P382</f>
        <v>0</v>
      </c>
      <c r="K382" s="2" t="n">
        <v>20000</v>
      </c>
      <c r="L382" s="31" t="n">
        <f aca="false">ROUND($L$1*(E382+I382-J382-K382),0)</f>
        <v>51874297</v>
      </c>
      <c r="M382" s="31" t="n">
        <f aca="false">E382+I382-J382-K382+L382</f>
        <v>12784500922.6644</v>
      </c>
      <c r="N382" s="32" t="n">
        <f aca="false">HLOOKUP(ROUND(AVERAGE(M370:M381)/10^6,0),Assumption!$B$2:$E$3,2,1)*MAX((AVERAGE(M370:M381)-250*10^6),0)</f>
        <v>70485966.0953248</v>
      </c>
      <c r="O382" s="31" t="n">
        <f aca="false">M382+N382</f>
        <v>12854986888.7597</v>
      </c>
      <c r="P382" s="31" t="n">
        <f aca="false">IF(A382=1,SA,MAX(0,SA-M381))</f>
        <v>0</v>
      </c>
      <c r="S382" s="2" t="n">
        <v>0</v>
      </c>
      <c r="T382" s="2" t="n">
        <v>0</v>
      </c>
      <c r="U382" s="2" t="n">
        <v>0</v>
      </c>
      <c r="V382" s="33" t="n">
        <v>1</v>
      </c>
    </row>
    <row r="383" customFormat="false" ht="15.75" hidden="false" customHeight="true" outlineLevel="0" collapsed="false">
      <c r="A383" s="2" t="n">
        <v>381</v>
      </c>
      <c r="B383" s="2" t="n">
        <v>32</v>
      </c>
      <c r="C383" s="2" t="n">
        <f aca="false">A383-(B383-1)*12</f>
        <v>9</v>
      </c>
      <c r="D383" s="2" t="n">
        <f aca="false">'thong tin khach hang'!$B$4+B383-1</f>
        <v>33</v>
      </c>
      <c r="E383" s="31" t="n">
        <f aca="false">IF(A383=1,0,O382)</f>
        <v>12854986888.7597</v>
      </c>
      <c r="F383" s="2" t="n">
        <f aca="true">TP*VLOOKUP('thong tin khach hang'!$E$10,$X$2:$Z$5,3,0)*OFFSET($S383,0,VLOOKUP('thong tin khach hang'!$E$10,$X$2:$Z$5,2,0))</f>
        <v>0</v>
      </c>
      <c r="G383" s="2" t="n">
        <f aca="true">EP*VLOOKUP('thong tin khach hang'!$E$10,$X$2:$Z$5,3,0)*OFFSET($S383,0,VLOOKUP('thong tin khach hang'!$E$10,$X$2:$Z$5,2,0))</f>
        <v>0</v>
      </c>
      <c r="H383" s="2" t="n">
        <f aca="false">F383*HLOOKUP(B383,Assumption!$A$10:$G$12,2,1)+G383*HLOOKUP(B383,Assumption!$A$10:$G$12,3,1)</f>
        <v>0</v>
      </c>
      <c r="I383" s="2" t="n">
        <f aca="false">F383+G383-H383</f>
        <v>0</v>
      </c>
      <c r="J383" s="32" t="n">
        <f aca="false">VLOOKUP(D383,Assumption!$O$3:$Q$103,IF('thong tin khach hang'!$B$3="Nam",2,3),0)/12*P383</f>
        <v>0</v>
      </c>
      <c r="K383" s="2" t="n">
        <v>20000</v>
      </c>
      <c r="L383" s="31" t="n">
        <f aca="false">ROUND($L$1*(E383+I383-J383-K383),0)</f>
        <v>52372726</v>
      </c>
      <c r="M383" s="31" t="n">
        <f aca="false">E383+I383-J383-K383+L383</f>
        <v>12907339614.7597</v>
      </c>
      <c r="N383" s="32" t="n">
        <f aca="false">HLOOKUP(ROUND(AVERAGE(M371:M382)/10^6,0),Assumption!$B$2:$E$3,2,1)*MAX((AVERAGE(M371:M382)-250*10^6),0)</f>
        <v>71206166.8197882</v>
      </c>
      <c r="O383" s="31" t="n">
        <f aca="false">M383+N383</f>
        <v>12978545781.5795</v>
      </c>
      <c r="P383" s="31" t="n">
        <f aca="false">IF(A383=1,SA,MAX(0,SA-M382))</f>
        <v>0</v>
      </c>
      <c r="S383" s="2" t="n">
        <v>0</v>
      </c>
      <c r="T383" s="2" t="n">
        <v>0</v>
      </c>
      <c r="U383" s="2" t="n">
        <v>0</v>
      </c>
      <c r="V383" s="33" t="n">
        <v>1</v>
      </c>
    </row>
    <row r="384" customFormat="false" ht="15.75" hidden="false" customHeight="true" outlineLevel="0" collapsed="false">
      <c r="A384" s="2" t="n">
        <v>382</v>
      </c>
      <c r="B384" s="2" t="n">
        <v>32</v>
      </c>
      <c r="C384" s="2" t="n">
        <f aca="false">A384-(B384-1)*12</f>
        <v>10</v>
      </c>
      <c r="D384" s="2" t="n">
        <f aca="false">'thong tin khach hang'!$B$4+B384-1</f>
        <v>33</v>
      </c>
      <c r="E384" s="31" t="n">
        <f aca="false">IF(A384=1,0,O383)</f>
        <v>12978545781.5795</v>
      </c>
      <c r="F384" s="2" t="n">
        <f aca="true">TP*VLOOKUP('thong tin khach hang'!$E$10,$X$2:$Z$5,3,0)*OFFSET($S384,0,VLOOKUP('thong tin khach hang'!$E$10,$X$2:$Z$5,2,0))</f>
        <v>0</v>
      </c>
      <c r="G384" s="2" t="n">
        <f aca="true">EP*VLOOKUP('thong tin khach hang'!$E$10,$X$2:$Z$5,3,0)*OFFSET($S384,0,VLOOKUP('thong tin khach hang'!$E$10,$X$2:$Z$5,2,0))</f>
        <v>0</v>
      </c>
      <c r="H384" s="2" t="n">
        <f aca="false">F384*HLOOKUP(B384,Assumption!$A$10:$G$12,2,1)+G384*HLOOKUP(B384,Assumption!$A$10:$G$12,3,1)</f>
        <v>0</v>
      </c>
      <c r="I384" s="2" t="n">
        <f aca="false">F384+G384-H384</f>
        <v>0</v>
      </c>
      <c r="J384" s="32" t="n">
        <f aca="false">VLOOKUP(D384,Assumption!$O$3:$Q$103,IF('thong tin khach hang'!$B$3="Nam",2,3),0)/12*P384</f>
        <v>0</v>
      </c>
      <c r="K384" s="2" t="n">
        <v>20000</v>
      </c>
      <c r="L384" s="31" t="n">
        <f aca="false">ROUND($L$1*(E384+I384-J384-K384),0)</f>
        <v>52876121</v>
      </c>
      <c r="M384" s="31" t="n">
        <f aca="false">E384+I384-J384-K384+L384</f>
        <v>13031401902.5795</v>
      </c>
      <c r="N384" s="32" t="n">
        <f aca="false">HLOOKUP(ROUND(AVERAGE(M372:M383)/10^6,0),Assumption!$B$2:$E$3,2,1)*MAX((AVERAGE(M372:M383)-250*10^6),0)</f>
        <v>71933378.0462503</v>
      </c>
      <c r="O384" s="31" t="n">
        <f aca="false">M384+N384</f>
        <v>13103335280.6257</v>
      </c>
      <c r="P384" s="31" t="n">
        <f aca="false">IF(A384=1,SA,MAX(0,SA-M383))</f>
        <v>0</v>
      </c>
      <c r="S384" s="2" t="n">
        <v>0</v>
      </c>
      <c r="T384" s="2" t="n">
        <v>0</v>
      </c>
      <c r="U384" s="2" t="n">
        <v>1</v>
      </c>
      <c r="V384" s="33" t="n">
        <v>1</v>
      </c>
    </row>
    <row r="385" customFormat="false" ht="15.75" hidden="false" customHeight="true" outlineLevel="0" collapsed="false">
      <c r="A385" s="2" t="n">
        <v>383</v>
      </c>
      <c r="B385" s="2" t="n">
        <v>32</v>
      </c>
      <c r="C385" s="2" t="n">
        <f aca="false">A385-(B385-1)*12</f>
        <v>11</v>
      </c>
      <c r="D385" s="2" t="n">
        <f aca="false">'thong tin khach hang'!$B$4+B385-1</f>
        <v>33</v>
      </c>
      <c r="E385" s="31" t="n">
        <f aca="false">IF(A385=1,0,O384)</f>
        <v>13103335280.6257</v>
      </c>
      <c r="F385" s="2" t="n">
        <f aca="true">TP*VLOOKUP('thong tin khach hang'!$E$10,$X$2:$Z$5,3,0)*OFFSET($S385,0,VLOOKUP('thong tin khach hang'!$E$10,$X$2:$Z$5,2,0))</f>
        <v>0</v>
      </c>
      <c r="G385" s="2" t="n">
        <f aca="true">EP*VLOOKUP('thong tin khach hang'!$E$10,$X$2:$Z$5,3,0)*OFFSET($S385,0,VLOOKUP('thong tin khach hang'!$E$10,$X$2:$Z$5,2,0))</f>
        <v>0</v>
      </c>
      <c r="H385" s="2" t="n">
        <f aca="false">F385*HLOOKUP(B385,Assumption!$A$10:$G$12,2,1)+G385*HLOOKUP(B385,Assumption!$A$10:$G$12,3,1)</f>
        <v>0</v>
      </c>
      <c r="I385" s="2" t="n">
        <f aca="false">F385+G385-H385</f>
        <v>0</v>
      </c>
      <c r="J385" s="32" t="n">
        <f aca="false">VLOOKUP(D385,Assumption!$O$3:$Q$103,IF('thong tin khach hang'!$B$3="Nam",2,3),0)/12*P385</f>
        <v>0</v>
      </c>
      <c r="K385" s="2" t="n">
        <v>20000</v>
      </c>
      <c r="L385" s="31" t="n">
        <f aca="false">ROUND($L$1*(E385+I385-J385-K385),0)</f>
        <v>53384528</v>
      </c>
      <c r="M385" s="31" t="n">
        <f aca="false">E385+I385-J385-K385+L385</f>
        <v>13156699808.6257</v>
      </c>
      <c r="N385" s="32" t="n">
        <f aca="false">HLOOKUP(ROUND(AVERAGE(M373:M384)/10^6,0),Assumption!$B$2:$E$3,2,1)*MAX((AVERAGE(M373:M384)-250*10^6),0)</f>
        <v>72667668.0159441</v>
      </c>
      <c r="O385" s="31" t="n">
        <f aca="false">M385+N385</f>
        <v>13229367476.6417</v>
      </c>
      <c r="P385" s="31" t="n">
        <f aca="false">IF(A385=1,SA,MAX(0,SA-M384))</f>
        <v>0</v>
      </c>
      <c r="S385" s="2" t="n">
        <v>0</v>
      </c>
      <c r="T385" s="2" t="n">
        <v>0</v>
      </c>
      <c r="U385" s="2" t="n">
        <v>0</v>
      </c>
      <c r="V385" s="33" t="n">
        <v>1</v>
      </c>
    </row>
    <row r="386" customFormat="false" ht="15.75" hidden="false" customHeight="true" outlineLevel="0" collapsed="false">
      <c r="A386" s="2" t="n">
        <v>384</v>
      </c>
      <c r="B386" s="2" t="n">
        <v>32</v>
      </c>
      <c r="C386" s="2" t="n">
        <f aca="false">A386-(B386-1)*12</f>
        <v>12</v>
      </c>
      <c r="D386" s="2" t="n">
        <f aca="false">'thong tin khach hang'!$B$4+B386-1</f>
        <v>33</v>
      </c>
      <c r="E386" s="31" t="n">
        <f aca="false">IF(A386=1,0,O385)</f>
        <v>13229367476.6417</v>
      </c>
      <c r="F386" s="2" t="n">
        <f aca="true">TP*VLOOKUP('thong tin khach hang'!$E$10,$X$2:$Z$5,3,0)*OFFSET($S386,0,VLOOKUP('thong tin khach hang'!$E$10,$X$2:$Z$5,2,0))</f>
        <v>0</v>
      </c>
      <c r="G386" s="2" t="n">
        <f aca="true">EP*VLOOKUP('thong tin khach hang'!$E$10,$X$2:$Z$5,3,0)*OFFSET($S386,0,VLOOKUP('thong tin khach hang'!$E$10,$X$2:$Z$5,2,0))</f>
        <v>0</v>
      </c>
      <c r="H386" s="2" t="n">
        <f aca="false">F386*HLOOKUP(B386,Assumption!$A$10:$G$12,2,1)+G386*HLOOKUP(B386,Assumption!$A$10:$G$12,3,1)</f>
        <v>0</v>
      </c>
      <c r="I386" s="2" t="n">
        <f aca="false">F386+G386-H386</f>
        <v>0</v>
      </c>
      <c r="J386" s="32" t="n">
        <f aca="false">VLOOKUP(D386,Assumption!$O$3:$Q$103,IF('thong tin khach hang'!$B$3="Nam",2,3),0)/12*P386</f>
        <v>0</v>
      </c>
      <c r="K386" s="2" t="n">
        <v>20000</v>
      </c>
      <c r="L386" s="31" t="n">
        <f aca="false">ROUND($L$1*(E386+I386-J386-K386),0)</f>
        <v>53897999</v>
      </c>
      <c r="M386" s="31" t="n">
        <f aca="false">E386+I386-J386-K386+L386</f>
        <v>13283245475.6417</v>
      </c>
      <c r="N386" s="32" t="n">
        <f aca="false">HLOOKUP(ROUND(AVERAGE(M374:M385)/10^6,0),Assumption!$B$2:$E$3,2,1)*MAX((AVERAGE(M374:M385)-250*10^6),0)</f>
        <v>73409105.6332771</v>
      </c>
      <c r="O386" s="31" t="n">
        <f aca="false">M386+N386</f>
        <v>13356654581.2749</v>
      </c>
      <c r="P386" s="31" t="n">
        <f aca="false">IF(A386=1,SA,MAX(0,SA-M385))</f>
        <v>0</v>
      </c>
      <c r="S386" s="2" t="n">
        <v>0</v>
      </c>
      <c r="T386" s="2" t="n">
        <v>0</v>
      </c>
      <c r="U386" s="2" t="n">
        <v>0</v>
      </c>
      <c r="V386" s="33" t="n">
        <v>1</v>
      </c>
    </row>
    <row r="387" customFormat="false" ht="15.75" hidden="false" customHeight="true" outlineLevel="0" collapsed="false">
      <c r="A387" s="2" t="n">
        <v>385</v>
      </c>
      <c r="B387" s="2" t="n">
        <v>33</v>
      </c>
      <c r="C387" s="2" t="n">
        <f aca="false">A387-(B387-1)*12</f>
        <v>1</v>
      </c>
      <c r="D387" s="2" t="n">
        <f aca="false">'thong tin khach hang'!$B$4+B387-1</f>
        <v>34</v>
      </c>
      <c r="E387" s="31" t="n">
        <f aca="false">IF(A387=1,0,O386)</f>
        <v>13356654581.2749</v>
      </c>
      <c r="F387" s="2" t="n">
        <f aca="true">TP*VLOOKUP('thong tin khach hang'!$E$10,$X$2:$Z$5,3,0)*OFFSET($S387,0,VLOOKUP('thong tin khach hang'!$E$10,$X$2:$Z$5,2,0))</f>
        <v>30000000</v>
      </c>
      <c r="G387" s="2" t="n">
        <f aca="true">EP*VLOOKUP('thong tin khach hang'!$E$10,$X$2:$Z$5,3,0)*OFFSET($S387,0,VLOOKUP('thong tin khach hang'!$E$10,$X$2:$Z$5,2,0))</f>
        <v>30000000</v>
      </c>
      <c r="H387" s="2" t="n">
        <f aca="false">F387*HLOOKUP(B387,Assumption!$A$10:$G$12,2,1)+G387*HLOOKUP(B387,Assumption!$A$10:$G$12,3,1)</f>
        <v>1500000</v>
      </c>
      <c r="I387" s="2" t="n">
        <f aca="false">F387+G387-H387</f>
        <v>58500000</v>
      </c>
      <c r="J387" s="32" t="n">
        <f aca="false">VLOOKUP(D387,Assumption!$O$3:$Q$103,IF('thong tin khach hang'!$B$3="Nam",2,3),0)/12*P387</f>
        <v>0</v>
      </c>
      <c r="K387" s="2" t="n">
        <v>20000</v>
      </c>
      <c r="L387" s="31" t="n">
        <f aca="false">ROUND($L$1*(E387+I387-J387-K387),0)</f>
        <v>54654919</v>
      </c>
      <c r="M387" s="31" t="n">
        <f aca="false">E387+I387-J387-K387+L387</f>
        <v>13469789500.2749</v>
      </c>
      <c r="N387" s="32" t="n">
        <f aca="false">HLOOKUP(ROUND(AVERAGE(M375:M386)/10^6,0),Assumption!$B$2:$E$3,2,1)*MAX((AVERAGE(M375:M386)-250*10^6),0)</f>
        <v>74157760.4745755</v>
      </c>
      <c r="O387" s="31" t="n">
        <f aca="false">M387+N387</f>
        <v>13543947260.7495</v>
      </c>
      <c r="P387" s="31" t="n">
        <f aca="false">IF(A387=1,SA,MAX(0,SA-M386))</f>
        <v>0</v>
      </c>
      <c r="S387" s="2" t="n">
        <v>1</v>
      </c>
      <c r="T387" s="2" t="n">
        <v>1</v>
      </c>
      <c r="U387" s="2" t="n">
        <v>1</v>
      </c>
      <c r="V387" s="33" t="n">
        <v>1</v>
      </c>
    </row>
    <row r="388" customFormat="false" ht="15.75" hidden="false" customHeight="true" outlineLevel="0" collapsed="false">
      <c r="A388" s="2" t="n">
        <v>386</v>
      </c>
      <c r="B388" s="2" t="n">
        <v>33</v>
      </c>
      <c r="C388" s="2" t="n">
        <f aca="false">A388-(B388-1)*12</f>
        <v>2</v>
      </c>
      <c r="D388" s="2" t="n">
        <f aca="false">'thong tin khach hang'!$B$4+B388-1</f>
        <v>34</v>
      </c>
      <c r="E388" s="31" t="n">
        <f aca="false">IF(A388=1,0,O387)</f>
        <v>13543947260.7495</v>
      </c>
      <c r="F388" s="2" t="n">
        <f aca="true">TP*VLOOKUP('thong tin khach hang'!$E$10,$X$2:$Z$5,3,0)*OFFSET($S388,0,VLOOKUP('thong tin khach hang'!$E$10,$X$2:$Z$5,2,0))</f>
        <v>0</v>
      </c>
      <c r="G388" s="2" t="n">
        <f aca="true">EP*VLOOKUP('thong tin khach hang'!$E$10,$X$2:$Z$5,3,0)*OFFSET($S388,0,VLOOKUP('thong tin khach hang'!$E$10,$X$2:$Z$5,2,0))</f>
        <v>0</v>
      </c>
      <c r="H388" s="2" t="n">
        <f aca="false">F388*HLOOKUP(B388,Assumption!$A$10:$G$12,2,1)+G388*HLOOKUP(B388,Assumption!$A$10:$G$12,3,1)</f>
        <v>0</v>
      </c>
      <c r="I388" s="2" t="n">
        <f aca="false">F388+G388-H388</f>
        <v>0</v>
      </c>
      <c r="J388" s="32" t="n">
        <f aca="false">VLOOKUP(D388,Assumption!$O$3:$Q$103,IF('thong tin khach hang'!$B$3="Nam",2,3),0)/12*P388</f>
        <v>0</v>
      </c>
      <c r="K388" s="2" t="n">
        <v>20000</v>
      </c>
      <c r="L388" s="31" t="n">
        <f aca="false">ROUND($L$1*(E388+I388-J388-K388),0)</f>
        <v>55179636</v>
      </c>
      <c r="M388" s="31" t="n">
        <f aca="false">E388+I388-J388-K388+L388</f>
        <v>13599106896.7495</v>
      </c>
      <c r="N388" s="32" t="n">
        <f aca="false">HLOOKUP(ROUND(AVERAGE(M376:M387)/10^6,0),Assumption!$B$2:$E$3,2,1)*MAX((AVERAGE(M376:M387)-250*10^6),0)</f>
        <v>74913702.7928652</v>
      </c>
      <c r="O388" s="31" t="n">
        <f aca="false">M388+N388</f>
        <v>13674020599.5424</v>
      </c>
      <c r="P388" s="31" t="n">
        <f aca="false">IF(A388=1,SA,MAX(0,SA-M387))</f>
        <v>0</v>
      </c>
      <c r="S388" s="2" t="n">
        <v>0</v>
      </c>
      <c r="T388" s="2" t="n">
        <v>0</v>
      </c>
      <c r="U388" s="2" t="n">
        <v>0</v>
      </c>
      <c r="V388" s="33" t="n">
        <v>1</v>
      </c>
    </row>
    <row r="389" customFormat="false" ht="15.75" hidden="false" customHeight="true" outlineLevel="0" collapsed="false">
      <c r="A389" s="2" t="n">
        <v>387</v>
      </c>
      <c r="B389" s="2" t="n">
        <v>33</v>
      </c>
      <c r="C389" s="2" t="n">
        <f aca="false">A389-(B389-1)*12</f>
        <v>3</v>
      </c>
      <c r="D389" s="2" t="n">
        <f aca="false">'thong tin khach hang'!$B$4+B389-1</f>
        <v>34</v>
      </c>
      <c r="E389" s="31" t="n">
        <f aca="false">IF(A389=1,0,O388)</f>
        <v>13674020599.5424</v>
      </c>
      <c r="F389" s="2" t="n">
        <f aca="true">TP*VLOOKUP('thong tin khach hang'!$E$10,$X$2:$Z$5,3,0)*OFFSET($S389,0,VLOOKUP('thong tin khach hang'!$E$10,$X$2:$Z$5,2,0))</f>
        <v>0</v>
      </c>
      <c r="G389" s="2" t="n">
        <f aca="true">EP*VLOOKUP('thong tin khach hang'!$E$10,$X$2:$Z$5,3,0)*OFFSET($S389,0,VLOOKUP('thong tin khach hang'!$E$10,$X$2:$Z$5,2,0))</f>
        <v>0</v>
      </c>
      <c r="H389" s="2" t="n">
        <f aca="false">F389*HLOOKUP(B389,Assumption!$A$10:$G$12,2,1)+G389*HLOOKUP(B389,Assumption!$A$10:$G$12,3,1)</f>
        <v>0</v>
      </c>
      <c r="I389" s="2" t="n">
        <f aca="false">F389+G389-H389</f>
        <v>0</v>
      </c>
      <c r="J389" s="32" t="n">
        <f aca="false">VLOOKUP(D389,Assumption!$O$3:$Q$103,IF('thong tin khach hang'!$B$3="Nam",2,3),0)/12*P389</f>
        <v>0</v>
      </c>
      <c r="K389" s="2" t="n">
        <v>20000</v>
      </c>
      <c r="L389" s="31" t="n">
        <f aca="false">ROUND($L$1*(E389+I389-J389-K389),0)</f>
        <v>55709571</v>
      </c>
      <c r="M389" s="31" t="n">
        <f aca="false">E389+I389-J389-K389+L389</f>
        <v>13729710170.5424</v>
      </c>
      <c r="N389" s="32" t="n">
        <f aca="false">HLOOKUP(ROUND(AVERAGE(M377:M388)/10^6,0),Assumption!$B$2:$E$3,2,1)*MAX((AVERAGE(M377:M388)-250*10^6),0)</f>
        <v>75677003.5251894</v>
      </c>
      <c r="O389" s="31" t="n">
        <f aca="false">M389+N389</f>
        <v>13805387174.0676</v>
      </c>
      <c r="P389" s="31" t="n">
        <f aca="false">IF(A389=1,SA,MAX(0,SA-M388))</f>
        <v>0</v>
      </c>
      <c r="S389" s="2" t="n">
        <v>0</v>
      </c>
      <c r="T389" s="2" t="n">
        <v>0</v>
      </c>
      <c r="U389" s="2" t="n">
        <v>0</v>
      </c>
      <c r="V389" s="33" t="n">
        <v>1</v>
      </c>
    </row>
    <row r="390" customFormat="false" ht="15.75" hidden="false" customHeight="true" outlineLevel="0" collapsed="false">
      <c r="A390" s="2" t="n">
        <v>388</v>
      </c>
      <c r="B390" s="2" t="n">
        <v>33</v>
      </c>
      <c r="C390" s="2" t="n">
        <f aca="false">A390-(B390-1)*12</f>
        <v>4</v>
      </c>
      <c r="D390" s="2" t="n">
        <f aca="false">'thong tin khach hang'!$B$4+B390-1</f>
        <v>34</v>
      </c>
      <c r="E390" s="31" t="n">
        <f aca="false">IF(A390=1,0,O389)</f>
        <v>13805387174.0676</v>
      </c>
      <c r="F390" s="2" t="n">
        <f aca="true">TP*VLOOKUP('thong tin khach hang'!$E$10,$X$2:$Z$5,3,0)*OFFSET($S390,0,VLOOKUP('thong tin khach hang'!$E$10,$X$2:$Z$5,2,0))</f>
        <v>0</v>
      </c>
      <c r="G390" s="2" t="n">
        <f aca="true">EP*VLOOKUP('thong tin khach hang'!$E$10,$X$2:$Z$5,3,0)*OFFSET($S390,0,VLOOKUP('thong tin khach hang'!$E$10,$X$2:$Z$5,2,0))</f>
        <v>0</v>
      </c>
      <c r="H390" s="2" t="n">
        <f aca="false">F390*HLOOKUP(B390,Assumption!$A$10:$G$12,2,1)+G390*HLOOKUP(B390,Assumption!$A$10:$G$12,3,1)</f>
        <v>0</v>
      </c>
      <c r="I390" s="2" t="n">
        <f aca="false">F390+G390-H390</f>
        <v>0</v>
      </c>
      <c r="J390" s="32" t="n">
        <f aca="false">VLOOKUP(D390,Assumption!$O$3:$Q$103,IF('thong tin khach hang'!$B$3="Nam",2,3),0)/12*P390</f>
        <v>0</v>
      </c>
      <c r="K390" s="2" t="n">
        <v>20000</v>
      </c>
      <c r="L390" s="31" t="n">
        <f aca="false">ROUND($L$1*(E390+I390-J390-K390),0)</f>
        <v>56244775</v>
      </c>
      <c r="M390" s="31" t="n">
        <f aca="false">E390+I390-J390-K390+L390</f>
        <v>13861611949.0676</v>
      </c>
      <c r="N390" s="32" t="n">
        <f aca="false">HLOOKUP(ROUND(AVERAGE(M378:M389)/10^6,0),Assumption!$B$2:$E$3,2,1)*MAX((AVERAGE(M378:M389)-250*10^6),0)</f>
        <v>76447734.2989633</v>
      </c>
      <c r="O390" s="31" t="n">
        <f aca="false">M390+N390</f>
        <v>13938059683.3665</v>
      </c>
      <c r="P390" s="31" t="n">
        <f aca="false">IF(A390=1,SA,MAX(0,SA-M389))</f>
        <v>0</v>
      </c>
      <c r="S390" s="2" t="n">
        <v>0</v>
      </c>
      <c r="T390" s="2" t="n">
        <v>0</v>
      </c>
      <c r="U390" s="2" t="n">
        <v>1</v>
      </c>
      <c r="V390" s="33" t="n">
        <v>1</v>
      </c>
    </row>
    <row r="391" customFormat="false" ht="15.75" hidden="false" customHeight="true" outlineLevel="0" collapsed="false">
      <c r="A391" s="2" t="n">
        <v>389</v>
      </c>
      <c r="B391" s="2" t="n">
        <v>33</v>
      </c>
      <c r="C391" s="2" t="n">
        <f aca="false">A391-(B391-1)*12</f>
        <v>5</v>
      </c>
      <c r="D391" s="2" t="n">
        <f aca="false">'thong tin khach hang'!$B$4+B391-1</f>
        <v>34</v>
      </c>
      <c r="E391" s="31" t="n">
        <f aca="false">IF(A391=1,0,O390)</f>
        <v>13938059683.3665</v>
      </c>
      <c r="F391" s="2" t="n">
        <f aca="true">TP*VLOOKUP('thong tin khach hang'!$E$10,$X$2:$Z$5,3,0)*OFFSET($S391,0,VLOOKUP('thong tin khach hang'!$E$10,$X$2:$Z$5,2,0))</f>
        <v>0</v>
      </c>
      <c r="G391" s="2" t="n">
        <f aca="true">EP*VLOOKUP('thong tin khach hang'!$E$10,$X$2:$Z$5,3,0)*OFFSET($S391,0,VLOOKUP('thong tin khach hang'!$E$10,$X$2:$Z$5,2,0))</f>
        <v>0</v>
      </c>
      <c r="H391" s="2" t="n">
        <f aca="false">F391*HLOOKUP(B391,Assumption!$A$10:$G$12,2,1)+G391*HLOOKUP(B391,Assumption!$A$10:$G$12,3,1)</f>
        <v>0</v>
      </c>
      <c r="I391" s="2" t="n">
        <f aca="false">F391+G391-H391</f>
        <v>0</v>
      </c>
      <c r="J391" s="32" t="n">
        <f aca="false">VLOOKUP(D391,Assumption!$O$3:$Q$103,IF('thong tin khach hang'!$B$3="Nam",2,3),0)/12*P391</f>
        <v>0</v>
      </c>
      <c r="K391" s="2" t="n">
        <v>20000</v>
      </c>
      <c r="L391" s="31" t="n">
        <f aca="false">ROUND($L$1*(E391+I391-J391-K391),0)</f>
        <v>56785299</v>
      </c>
      <c r="M391" s="31" t="n">
        <f aca="false">E391+I391-J391-K391+L391</f>
        <v>13994824982.3665</v>
      </c>
      <c r="N391" s="32" t="n">
        <f aca="false">HLOOKUP(ROUND(AVERAGE(M379:M390)/10^6,0),Assumption!$B$2:$E$3,2,1)*MAX((AVERAGE(M379:M390)-250*10^6),0)</f>
        <v>77225967.4388669</v>
      </c>
      <c r="O391" s="31" t="n">
        <f aca="false">M391+N391</f>
        <v>14072050949.8054</v>
      </c>
      <c r="P391" s="31" t="n">
        <f aca="false">IF(A391=1,SA,MAX(0,SA-M390))</f>
        <v>0</v>
      </c>
      <c r="S391" s="2" t="n">
        <v>0</v>
      </c>
      <c r="T391" s="2" t="n">
        <v>0</v>
      </c>
      <c r="U391" s="2" t="n">
        <v>0</v>
      </c>
      <c r="V391" s="33" t="n">
        <v>1</v>
      </c>
    </row>
    <row r="392" customFormat="false" ht="15.75" hidden="false" customHeight="true" outlineLevel="0" collapsed="false">
      <c r="A392" s="2" t="n">
        <v>390</v>
      </c>
      <c r="B392" s="2" t="n">
        <v>33</v>
      </c>
      <c r="C392" s="2" t="n">
        <f aca="false">A392-(B392-1)*12</f>
        <v>6</v>
      </c>
      <c r="D392" s="2" t="n">
        <f aca="false">'thong tin khach hang'!$B$4+B392-1</f>
        <v>34</v>
      </c>
      <c r="E392" s="31" t="n">
        <f aca="false">IF(A392=1,0,O391)</f>
        <v>14072050949.8054</v>
      </c>
      <c r="F392" s="2" t="n">
        <f aca="true">TP*VLOOKUP('thong tin khach hang'!$E$10,$X$2:$Z$5,3,0)*OFFSET($S392,0,VLOOKUP('thong tin khach hang'!$E$10,$X$2:$Z$5,2,0))</f>
        <v>0</v>
      </c>
      <c r="G392" s="2" t="n">
        <f aca="true">EP*VLOOKUP('thong tin khach hang'!$E$10,$X$2:$Z$5,3,0)*OFFSET($S392,0,VLOOKUP('thong tin khach hang'!$E$10,$X$2:$Z$5,2,0))</f>
        <v>0</v>
      </c>
      <c r="H392" s="2" t="n">
        <f aca="false">F392*HLOOKUP(B392,Assumption!$A$10:$G$12,2,1)+G392*HLOOKUP(B392,Assumption!$A$10:$G$12,3,1)</f>
        <v>0</v>
      </c>
      <c r="I392" s="2" t="n">
        <f aca="false">F392+G392-H392</f>
        <v>0</v>
      </c>
      <c r="J392" s="32" t="n">
        <f aca="false">VLOOKUP(D392,Assumption!$O$3:$Q$103,IF('thong tin khach hang'!$B$3="Nam",2,3),0)/12*P392</f>
        <v>0</v>
      </c>
      <c r="K392" s="2" t="n">
        <v>20000</v>
      </c>
      <c r="L392" s="31" t="n">
        <f aca="false">ROUND($L$1*(E392+I392-J392-K392),0)</f>
        <v>57331196</v>
      </c>
      <c r="M392" s="31" t="n">
        <f aca="false">E392+I392-J392-K392+L392</f>
        <v>14129362145.8054</v>
      </c>
      <c r="N392" s="32" t="n">
        <f aca="false">HLOOKUP(ROUND(AVERAGE(M380:M391)/10^6,0),Assumption!$B$2:$E$3,2,1)*MAX((AVERAGE(M380:M391)-250*10^6),0)</f>
        <v>78011775.9737751</v>
      </c>
      <c r="O392" s="31" t="n">
        <f aca="false">M392+N392</f>
        <v>14207373921.7792</v>
      </c>
      <c r="P392" s="31" t="n">
        <f aca="false">IF(A392=1,SA,MAX(0,SA-M391))</f>
        <v>0</v>
      </c>
      <c r="S392" s="2" t="n">
        <v>0</v>
      </c>
      <c r="T392" s="2" t="n">
        <v>0</v>
      </c>
      <c r="U392" s="2" t="n">
        <v>0</v>
      </c>
      <c r="V392" s="33" t="n">
        <v>1</v>
      </c>
    </row>
    <row r="393" customFormat="false" ht="15.75" hidden="false" customHeight="true" outlineLevel="0" collapsed="false">
      <c r="A393" s="2" t="n">
        <v>391</v>
      </c>
      <c r="B393" s="2" t="n">
        <v>33</v>
      </c>
      <c r="C393" s="2" t="n">
        <f aca="false">A393-(B393-1)*12</f>
        <v>7</v>
      </c>
      <c r="D393" s="2" t="n">
        <f aca="false">'thong tin khach hang'!$B$4+B393-1</f>
        <v>34</v>
      </c>
      <c r="E393" s="31" t="n">
        <f aca="false">IF(A393=1,0,O392)</f>
        <v>14207373921.7792</v>
      </c>
      <c r="F393" s="2" t="n">
        <f aca="true">TP*VLOOKUP('thong tin khach hang'!$E$10,$X$2:$Z$5,3,0)*OFFSET($S393,0,VLOOKUP('thong tin khach hang'!$E$10,$X$2:$Z$5,2,0))</f>
        <v>0</v>
      </c>
      <c r="G393" s="2" t="n">
        <f aca="true">EP*VLOOKUP('thong tin khach hang'!$E$10,$X$2:$Z$5,3,0)*OFFSET($S393,0,VLOOKUP('thong tin khach hang'!$E$10,$X$2:$Z$5,2,0))</f>
        <v>0</v>
      </c>
      <c r="H393" s="2" t="n">
        <f aca="false">F393*HLOOKUP(B393,Assumption!$A$10:$G$12,2,1)+G393*HLOOKUP(B393,Assumption!$A$10:$G$12,3,1)</f>
        <v>0</v>
      </c>
      <c r="I393" s="2" t="n">
        <f aca="false">F393+G393-H393</f>
        <v>0</v>
      </c>
      <c r="J393" s="32" t="n">
        <f aca="false">VLOOKUP(D393,Assumption!$O$3:$Q$103,IF('thong tin khach hang'!$B$3="Nam",2,3),0)/12*P393</f>
        <v>0</v>
      </c>
      <c r="K393" s="2" t="n">
        <v>20000</v>
      </c>
      <c r="L393" s="31" t="n">
        <f aca="false">ROUND($L$1*(E393+I393-J393-K393),0)</f>
        <v>57882519</v>
      </c>
      <c r="M393" s="31" t="n">
        <f aca="false">E393+I393-J393-K393+L393</f>
        <v>14265236440.7792</v>
      </c>
      <c r="N393" s="32" t="n">
        <f aca="false">HLOOKUP(ROUND(AVERAGE(M381:M392)/10^6,0),Assumption!$B$2:$E$3,2,1)*MAX((AVERAGE(M381:M392)-250*10^6),0)</f>
        <v>78805233.643226</v>
      </c>
      <c r="O393" s="31" t="n">
        <f aca="false">M393+N393</f>
        <v>14344041674.4224</v>
      </c>
      <c r="P393" s="31" t="n">
        <f aca="false">IF(A393=1,SA,MAX(0,SA-M392))</f>
        <v>0</v>
      </c>
      <c r="S393" s="2" t="n">
        <v>0</v>
      </c>
      <c r="T393" s="2" t="n">
        <v>1</v>
      </c>
      <c r="U393" s="2" t="n">
        <v>1</v>
      </c>
      <c r="V393" s="33" t="n">
        <v>1</v>
      </c>
    </row>
    <row r="394" customFormat="false" ht="15.75" hidden="false" customHeight="true" outlineLevel="0" collapsed="false">
      <c r="A394" s="2" t="n">
        <v>392</v>
      </c>
      <c r="B394" s="2" t="n">
        <v>33</v>
      </c>
      <c r="C394" s="2" t="n">
        <f aca="false">A394-(B394-1)*12</f>
        <v>8</v>
      </c>
      <c r="D394" s="2" t="n">
        <f aca="false">'thong tin khach hang'!$B$4+B394-1</f>
        <v>34</v>
      </c>
      <c r="E394" s="31" t="n">
        <f aca="false">IF(A394=1,0,O393)</f>
        <v>14344041674.4224</v>
      </c>
      <c r="F394" s="2" t="n">
        <f aca="true">TP*VLOOKUP('thong tin khach hang'!$E$10,$X$2:$Z$5,3,0)*OFFSET($S394,0,VLOOKUP('thong tin khach hang'!$E$10,$X$2:$Z$5,2,0))</f>
        <v>0</v>
      </c>
      <c r="G394" s="2" t="n">
        <f aca="true">EP*VLOOKUP('thong tin khach hang'!$E$10,$X$2:$Z$5,3,0)*OFFSET($S394,0,VLOOKUP('thong tin khach hang'!$E$10,$X$2:$Z$5,2,0))</f>
        <v>0</v>
      </c>
      <c r="H394" s="2" t="n">
        <f aca="false">F394*HLOOKUP(B394,Assumption!$A$10:$G$12,2,1)+G394*HLOOKUP(B394,Assumption!$A$10:$G$12,3,1)</f>
        <v>0</v>
      </c>
      <c r="I394" s="2" t="n">
        <f aca="false">F394+G394-H394</f>
        <v>0</v>
      </c>
      <c r="J394" s="32" t="n">
        <f aca="false">VLOOKUP(D394,Assumption!$O$3:$Q$103,IF('thong tin khach hang'!$B$3="Nam",2,3),0)/12*P394</f>
        <v>0</v>
      </c>
      <c r="K394" s="2" t="n">
        <v>20000</v>
      </c>
      <c r="L394" s="31" t="n">
        <f aca="false">ROUND($L$1*(E394+I394-J394-K394),0)</f>
        <v>58439320</v>
      </c>
      <c r="M394" s="31" t="n">
        <f aca="false">E394+I394-J394-K394+L394</f>
        <v>14402460994.4224</v>
      </c>
      <c r="N394" s="32" t="n">
        <f aca="false">HLOOKUP(ROUND(AVERAGE(M382:M393)/10^6,0),Assumption!$B$2:$E$3,2,1)*MAX((AVERAGE(M382:M393)-250*10^6),0)</f>
        <v>79606414.9049282</v>
      </c>
      <c r="O394" s="31" t="n">
        <f aca="false">M394+N394</f>
        <v>14482067409.3273</v>
      </c>
      <c r="P394" s="31" t="n">
        <f aca="false">IF(A394=1,SA,MAX(0,SA-M393))</f>
        <v>0</v>
      </c>
      <c r="S394" s="2" t="n">
        <v>0</v>
      </c>
      <c r="T394" s="2" t="n">
        <v>0</v>
      </c>
      <c r="U394" s="2" t="n">
        <v>0</v>
      </c>
      <c r="V394" s="33" t="n">
        <v>1</v>
      </c>
    </row>
    <row r="395" customFormat="false" ht="15.75" hidden="false" customHeight="true" outlineLevel="0" collapsed="false">
      <c r="A395" s="2" t="n">
        <v>393</v>
      </c>
      <c r="B395" s="2" t="n">
        <v>33</v>
      </c>
      <c r="C395" s="2" t="n">
        <f aca="false">A395-(B395-1)*12</f>
        <v>9</v>
      </c>
      <c r="D395" s="2" t="n">
        <f aca="false">'thong tin khach hang'!$B$4+B395-1</f>
        <v>34</v>
      </c>
      <c r="E395" s="31" t="n">
        <f aca="false">IF(A395=1,0,O394)</f>
        <v>14482067409.3273</v>
      </c>
      <c r="F395" s="2" t="n">
        <f aca="true">TP*VLOOKUP('thong tin khach hang'!$E$10,$X$2:$Z$5,3,0)*OFFSET($S395,0,VLOOKUP('thong tin khach hang'!$E$10,$X$2:$Z$5,2,0))</f>
        <v>0</v>
      </c>
      <c r="G395" s="2" t="n">
        <f aca="true">EP*VLOOKUP('thong tin khach hang'!$E$10,$X$2:$Z$5,3,0)*OFFSET($S395,0,VLOOKUP('thong tin khach hang'!$E$10,$X$2:$Z$5,2,0))</f>
        <v>0</v>
      </c>
      <c r="H395" s="2" t="n">
        <f aca="false">F395*HLOOKUP(B395,Assumption!$A$10:$G$12,2,1)+G395*HLOOKUP(B395,Assumption!$A$10:$G$12,3,1)</f>
        <v>0</v>
      </c>
      <c r="I395" s="2" t="n">
        <f aca="false">F395+G395-H395</f>
        <v>0</v>
      </c>
      <c r="J395" s="32" t="n">
        <f aca="false">VLOOKUP(D395,Assumption!$O$3:$Q$103,IF('thong tin khach hang'!$B$3="Nam",2,3),0)/12*P395</f>
        <v>0</v>
      </c>
      <c r="K395" s="2" t="n">
        <v>20000</v>
      </c>
      <c r="L395" s="31" t="n">
        <f aca="false">ROUND($L$1*(E395+I395-J395-K395),0)</f>
        <v>59001654</v>
      </c>
      <c r="M395" s="31" t="n">
        <f aca="false">E395+I395-J395-K395+L395</f>
        <v>14541049063.3273</v>
      </c>
      <c r="N395" s="32" t="n">
        <f aca="false">HLOOKUP(ROUND(AVERAGE(M383:M394)/10^6,0),Assumption!$B$2:$E$3,2,1)*MAX((AVERAGE(M383:M394)-250*10^6),0)</f>
        <v>80415394.9408072</v>
      </c>
      <c r="O395" s="31" t="n">
        <f aca="false">M395+N395</f>
        <v>14621464458.2681</v>
      </c>
      <c r="P395" s="31" t="n">
        <f aca="false">IF(A395=1,SA,MAX(0,SA-M394))</f>
        <v>0</v>
      </c>
      <c r="S395" s="2" t="n">
        <v>0</v>
      </c>
      <c r="T395" s="2" t="n">
        <v>0</v>
      </c>
      <c r="U395" s="2" t="n">
        <v>0</v>
      </c>
      <c r="V395" s="33" t="n">
        <v>1</v>
      </c>
    </row>
    <row r="396" customFormat="false" ht="15.75" hidden="false" customHeight="true" outlineLevel="0" collapsed="false">
      <c r="A396" s="2" t="n">
        <v>394</v>
      </c>
      <c r="B396" s="2" t="n">
        <v>33</v>
      </c>
      <c r="C396" s="2" t="n">
        <f aca="false">A396-(B396-1)*12</f>
        <v>10</v>
      </c>
      <c r="D396" s="2" t="n">
        <f aca="false">'thong tin khach hang'!$B$4+B396-1</f>
        <v>34</v>
      </c>
      <c r="E396" s="31" t="n">
        <f aca="false">IF(A396=1,0,O395)</f>
        <v>14621464458.2681</v>
      </c>
      <c r="F396" s="2" t="n">
        <f aca="true">TP*VLOOKUP('thong tin khach hang'!$E$10,$X$2:$Z$5,3,0)*OFFSET($S396,0,VLOOKUP('thong tin khach hang'!$E$10,$X$2:$Z$5,2,0))</f>
        <v>0</v>
      </c>
      <c r="G396" s="2" t="n">
        <f aca="true">EP*VLOOKUP('thong tin khach hang'!$E$10,$X$2:$Z$5,3,0)*OFFSET($S396,0,VLOOKUP('thong tin khach hang'!$E$10,$X$2:$Z$5,2,0))</f>
        <v>0</v>
      </c>
      <c r="H396" s="2" t="n">
        <f aca="false">F396*HLOOKUP(B396,Assumption!$A$10:$G$12,2,1)+G396*HLOOKUP(B396,Assumption!$A$10:$G$12,3,1)</f>
        <v>0</v>
      </c>
      <c r="I396" s="2" t="n">
        <f aca="false">F396+G396-H396</f>
        <v>0</v>
      </c>
      <c r="J396" s="32" t="n">
        <f aca="false">VLOOKUP(D396,Assumption!$O$3:$Q$103,IF('thong tin khach hang'!$B$3="Nam",2,3),0)/12*P396</f>
        <v>0</v>
      </c>
      <c r="K396" s="2" t="n">
        <v>20000</v>
      </c>
      <c r="L396" s="31" t="n">
        <f aca="false">ROUND($L$1*(E396+I396-J396-K396),0)</f>
        <v>59569575</v>
      </c>
      <c r="M396" s="31" t="n">
        <f aca="false">E396+I396-J396-K396+L396</f>
        <v>14681014033.2681</v>
      </c>
      <c r="N396" s="32" t="n">
        <f aca="false">HLOOKUP(ROUND(AVERAGE(M384:M395)/10^6,0),Assumption!$B$2:$E$3,2,1)*MAX((AVERAGE(M384:M395)-250*10^6),0)</f>
        <v>81232249.6650911</v>
      </c>
      <c r="O396" s="31" t="n">
        <f aca="false">M396+N396</f>
        <v>14762246282.9332</v>
      </c>
      <c r="P396" s="31" t="n">
        <f aca="false">IF(A396=1,SA,MAX(0,SA-M395))</f>
        <v>0</v>
      </c>
      <c r="S396" s="2" t="n">
        <v>0</v>
      </c>
      <c r="T396" s="2" t="n">
        <v>0</v>
      </c>
      <c r="U396" s="2" t="n">
        <v>1</v>
      </c>
      <c r="V396" s="33" t="n">
        <v>1</v>
      </c>
    </row>
    <row r="397" customFormat="false" ht="15.75" hidden="false" customHeight="true" outlineLevel="0" collapsed="false">
      <c r="A397" s="2" t="n">
        <v>395</v>
      </c>
      <c r="B397" s="2" t="n">
        <v>33</v>
      </c>
      <c r="C397" s="2" t="n">
        <f aca="false">A397-(B397-1)*12</f>
        <v>11</v>
      </c>
      <c r="D397" s="2" t="n">
        <f aca="false">'thong tin khach hang'!$B$4+B397-1</f>
        <v>34</v>
      </c>
      <c r="E397" s="31" t="n">
        <f aca="false">IF(A397=1,0,O396)</f>
        <v>14762246282.9332</v>
      </c>
      <c r="F397" s="2" t="n">
        <f aca="true">TP*VLOOKUP('thong tin khach hang'!$E$10,$X$2:$Z$5,3,0)*OFFSET($S397,0,VLOOKUP('thong tin khach hang'!$E$10,$X$2:$Z$5,2,0))</f>
        <v>0</v>
      </c>
      <c r="G397" s="2" t="n">
        <f aca="true">EP*VLOOKUP('thong tin khach hang'!$E$10,$X$2:$Z$5,3,0)*OFFSET($S397,0,VLOOKUP('thong tin khach hang'!$E$10,$X$2:$Z$5,2,0))</f>
        <v>0</v>
      </c>
      <c r="H397" s="2" t="n">
        <f aca="false">F397*HLOOKUP(B397,Assumption!$A$10:$G$12,2,1)+G397*HLOOKUP(B397,Assumption!$A$10:$G$12,3,1)</f>
        <v>0</v>
      </c>
      <c r="I397" s="2" t="n">
        <f aca="false">F397+G397-H397</f>
        <v>0</v>
      </c>
      <c r="J397" s="32" t="n">
        <f aca="false">VLOOKUP(D397,Assumption!$O$3:$Q$103,IF('thong tin khach hang'!$B$3="Nam",2,3),0)/12*P397</f>
        <v>0</v>
      </c>
      <c r="K397" s="2" t="n">
        <v>20000</v>
      </c>
      <c r="L397" s="31" t="n">
        <f aca="false">ROUND($L$1*(E397+I397-J397-K397),0)</f>
        <v>60143137</v>
      </c>
      <c r="M397" s="31" t="n">
        <f aca="false">E397+I397-J397-K397+L397</f>
        <v>14822369419.9332</v>
      </c>
      <c r="N397" s="32" t="n">
        <f aca="false">HLOOKUP(ROUND(AVERAGE(M385:M396)/10^6,0),Assumption!$B$2:$E$3,2,1)*MAX((AVERAGE(M385:M396)-250*10^6),0)</f>
        <v>82057055.7304354</v>
      </c>
      <c r="O397" s="31" t="n">
        <f aca="false">M397+N397</f>
        <v>14904426475.6637</v>
      </c>
      <c r="P397" s="31" t="n">
        <f aca="false">IF(A397=1,SA,MAX(0,SA-M396))</f>
        <v>0</v>
      </c>
      <c r="S397" s="2" t="n">
        <v>0</v>
      </c>
      <c r="T397" s="2" t="n">
        <v>0</v>
      </c>
      <c r="U397" s="2" t="n">
        <v>0</v>
      </c>
      <c r="V397" s="33" t="n">
        <v>1</v>
      </c>
    </row>
    <row r="398" customFormat="false" ht="15.75" hidden="false" customHeight="true" outlineLevel="0" collapsed="false">
      <c r="A398" s="2" t="n">
        <v>396</v>
      </c>
      <c r="B398" s="2" t="n">
        <v>33</v>
      </c>
      <c r="C398" s="2" t="n">
        <f aca="false">A398-(B398-1)*12</f>
        <v>12</v>
      </c>
      <c r="D398" s="2" t="n">
        <f aca="false">'thong tin khach hang'!$B$4+B398-1</f>
        <v>34</v>
      </c>
      <c r="E398" s="31" t="n">
        <f aca="false">IF(A398=1,0,O397)</f>
        <v>14904426475.6637</v>
      </c>
      <c r="F398" s="2" t="n">
        <f aca="true">TP*VLOOKUP('thong tin khach hang'!$E$10,$X$2:$Z$5,3,0)*OFFSET($S398,0,VLOOKUP('thong tin khach hang'!$E$10,$X$2:$Z$5,2,0))</f>
        <v>0</v>
      </c>
      <c r="G398" s="2" t="n">
        <f aca="true">EP*VLOOKUP('thong tin khach hang'!$E$10,$X$2:$Z$5,3,0)*OFFSET($S398,0,VLOOKUP('thong tin khach hang'!$E$10,$X$2:$Z$5,2,0))</f>
        <v>0</v>
      </c>
      <c r="H398" s="2" t="n">
        <f aca="false">F398*HLOOKUP(B398,Assumption!$A$10:$G$12,2,1)+G398*HLOOKUP(B398,Assumption!$A$10:$G$12,3,1)</f>
        <v>0</v>
      </c>
      <c r="I398" s="2" t="n">
        <f aca="false">F398+G398-H398</f>
        <v>0</v>
      </c>
      <c r="J398" s="32" t="n">
        <f aca="false">VLOOKUP(D398,Assumption!$O$3:$Q$103,IF('thong tin khach hang'!$B$3="Nam",2,3),0)/12*P398</f>
        <v>0</v>
      </c>
      <c r="K398" s="2" t="n">
        <v>20000</v>
      </c>
      <c r="L398" s="31" t="n">
        <f aca="false">ROUND($L$1*(E398+I398-J398-K398),0)</f>
        <v>60722397</v>
      </c>
      <c r="M398" s="31" t="n">
        <f aca="false">E398+I398-J398-K398+L398</f>
        <v>14965128872.6637</v>
      </c>
      <c r="N398" s="32" t="n">
        <f aca="false">HLOOKUP(ROUND(AVERAGE(M386:M397)/10^6,0),Assumption!$B$2:$E$3,2,1)*MAX((AVERAGE(M386:M397)-250*10^6),0)</f>
        <v>82889890.5360892</v>
      </c>
      <c r="O398" s="31" t="n">
        <f aca="false">M398+N398</f>
        <v>15048018763.1998</v>
      </c>
      <c r="P398" s="31" t="n">
        <f aca="false">IF(A398=1,SA,MAX(0,SA-M397))</f>
        <v>0</v>
      </c>
      <c r="S398" s="2" t="n">
        <v>0</v>
      </c>
      <c r="T398" s="2" t="n">
        <v>0</v>
      </c>
      <c r="U398" s="2" t="n">
        <v>0</v>
      </c>
      <c r="V398" s="33" t="n">
        <v>1</v>
      </c>
    </row>
    <row r="399" customFormat="false" ht="15.75" hidden="false" customHeight="true" outlineLevel="0" collapsed="false">
      <c r="A399" s="2" t="n">
        <v>397</v>
      </c>
      <c r="B399" s="2" t="n">
        <v>34</v>
      </c>
      <c r="C399" s="2" t="n">
        <f aca="false">A399-(B399-1)*12</f>
        <v>1</v>
      </c>
      <c r="D399" s="2" t="n">
        <f aca="false">'thong tin khach hang'!$B$4+B399-1</f>
        <v>35</v>
      </c>
      <c r="E399" s="31" t="n">
        <f aca="false">IF(A399=1,0,O398)</f>
        <v>15048018763.1998</v>
      </c>
      <c r="F399" s="2" t="n">
        <f aca="true">TP*VLOOKUP('thong tin khach hang'!$E$10,$X$2:$Z$5,3,0)*OFFSET($S399,0,VLOOKUP('thong tin khach hang'!$E$10,$X$2:$Z$5,2,0))</f>
        <v>30000000</v>
      </c>
      <c r="G399" s="2" t="n">
        <f aca="true">EP*VLOOKUP('thong tin khach hang'!$E$10,$X$2:$Z$5,3,0)*OFFSET($S399,0,VLOOKUP('thong tin khach hang'!$E$10,$X$2:$Z$5,2,0))</f>
        <v>30000000</v>
      </c>
      <c r="H399" s="2" t="n">
        <f aca="false">F399*HLOOKUP(B399,Assumption!$A$10:$G$12,2,1)+G399*HLOOKUP(B399,Assumption!$A$10:$G$12,3,1)</f>
        <v>1500000</v>
      </c>
      <c r="I399" s="2" t="n">
        <f aca="false">F399+G399-H399</f>
        <v>58500000</v>
      </c>
      <c r="J399" s="32" t="n">
        <f aca="false">VLOOKUP(D399,Assumption!$O$3:$Q$103,IF('thong tin khach hang'!$B$3="Nam",2,3),0)/12*P399</f>
        <v>0</v>
      </c>
      <c r="K399" s="2" t="n">
        <v>20000</v>
      </c>
      <c r="L399" s="31" t="n">
        <f aca="false">ROUND($L$1*(E399+I399-J399-K399),0)</f>
        <v>61545746</v>
      </c>
      <c r="M399" s="31" t="n">
        <f aca="false">E399+I399-J399-K399+L399</f>
        <v>15168044509.1998</v>
      </c>
      <c r="N399" s="32" t="n">
        <f aca="false">HLOOKUP(ROUND(AVERAGE(M387:M398)/10^6,0),Assumption!$B$2:$E$3,2,1)*MAX((AVERAGE(M387:M398)-250*10^6),0)</f>
        <v>83730832.2346002</v>
      </c>
      <c r="O399" s="31" t="n">
        <f aca="false">M399+N399</f>
        <v>15251775341.4344</v>
      </c>
      <c r="P399" s="31" t="n">
        <f aca="false">IF(A399=1,SA,MAX(0,SA-M398))</f>
        <v>0</v>
      </c>
      <c r="S399" s="2" t="n">
        <v>1</v>
      </c>
      <c r="T399" s="2" t="n">
        <v>1</v>
      </c>
      <c r="U399" s="2" t="n">
        <v>1</v>
      </c>
      <c r="V399" s="33" t="n">
        <v>1</v>
      </c>
    </row>
    <row r="400" customFormat="false" ht="15.75" hidden="false" customHeight="true" outlineLevel="0" collapsed="false">
      <c r="A400" s="2" t="n">
        <v>398</v>
      </c>
      <c r="B400" s="2" t="n">
        <v>34</v>
      </c>
      <c r="C400" s="2" t="n">
        <f aca="false">A400-(B400-1)*12</f>
        <v>2</v>
      </c>
      <c r="D400" s="2" t="n">
        <f aca="false">'thong tin khach hang'!$B$4+B400-1</f>
        <v>35</v>
      </c>
      <c r="E400" s="31" t="n">
        <f aca="false">IF(A400=1,0,O399)</f>
        <v>15251775341.4344</v>
      </c>
      <c r="F400" s="2" t="n">
        <f aca="true">TP*VLOOKUP('thong tin khach hang'!$E$10,$X$2:$Z$5,3,0)*OFFSET($S400,0,VLOOKUP('thong tin khach hang'!$E$10,$X$2:$Z$5,2,0))</f>
        <v>0</v>
      </c>
      <c r="G400" s="2" t="n">
        <f aca="true">EP*VLOOKUP('thong tin khach hang'!$E$10,$X$2:$Z$5,3,0)*OFFSET($S400,0,VLOOKUP('thong tin khach hang'!$E$10,$X$2:$Z$5,2,0))</f>
        <v>0</v>
      </c>
      <c r="H400" s="2" t="n">
        <f aca="false">F400*HLOOKUP(B400,Assumption!$A$10:$G$12,2,1)+G400*HLOOKUP(B400,Assumption!$A$10:$G$12,3,1)</f>
        <v>0</v>
      </c>
      <c r="I400" s="2" t="n">
        <f aca="false">F400+G400-H400</f>
        <v>0</v>
      </c>
      <c r="J400" s="32" t="n">
        <f aca="false">VLOOKUP(D400,Assumption!$O$3:$Q$103,IF('thong tin khach hang'!$B$3="Nam",2,3),0)/12*P400</f>
        <v>0</v>
      </c>
      <c r="K400" s="2" t="n">
        <v>20000</v>
      </c>
      <c r="L400" s="31" t="n">
        <f aca="false">ROUND($L$1*(E400+I400-J400-K400),0)</f>
        <v>62137539</v>
      </c>
      <c r="M400" s="31" t="n">
        <f aca="false">E400+I400-J400-K400+L400</f>
        <v>15313892880.4344</v>
      </c>
      <c r="N400" s="32" t="n">
        <f aca="false">HLOOKUP(ROUND(AVERAGE(M388:M399)/10^6,0),Assumption!$B$2:$E$3,2,1)*MAX((AVERAGE(M388:M399)-250*10^6),0)</f>
        <v>84579959.7390626</v>
      </c>
      <c r="O400" s="31" t="n">
        <f aca="false">M400+N400</f>
        <v>15398472840.1734</v>
      </c>
      <c r="P400" s="31" t="n">
        <f aca="false">IF(A400=1,SA,MAX(0,SA-M399))</f>
        <v>0</v>
      </c>
      <c r="S400" s="2" t="n">
        <v>0</v>
      </c>
      <c r="T400" s="2" t="n">
        <v>0</v>
      </c>
      <c r="U400" s="2" t="n">
        <v>0</v>
      </c>
      <c r="V400" s="33" t="n">
        <v>1</v>
      </c>
    </row>
    <row r="401" customFormat="false" ht="15.75" hidden="false" customHeight="true" outlineLevel="0" collapsed="false">
      <c r="A401" s="2" t="n">
        <v>399</v>
      </c>
      <c r="B401" s="2" t="n">
        <v>34</v>
      </c>
      <c r="C401" s="2" t="n">
        <f aca="false">A401-(B401-1)*12</f>
        <v>3</v>
      </c>
      <c r="D401" s="2" t="n">
        <f aca="false">'thong tin khach hang'!$B$4+B401-1</f>
        <v>35</v>
      </c>
      <c r="E401" s="31" t="n">
        <f aca="false">IF(A401=1,0,O400)</f>
        <v>15398472840.1734</v>
      </c>
      <c r="F401" s="2" t="n">
        <f aca="true">TP*VLOOKUP('thong tin khach hang'!$E$10,$X$2:$Z$5,3,0)*OFFSET($S401,0,VLOOKUP('thong tin khach hang'!$E$10,$X$2:$Z$5,2,0))</f>
        <v>0</v>
      </c>
      <c r="G401" s="2" t="n">
        <f aca="true">EP*VLOOKUP('thong tin khach hang'!$E$10,$X$2:$Z$5,3,0)*OFFSET($S401,0,VLOOKUP('thong tin khach hang'!$E$10,$X$2:$Z$5,2,0))</f>
        <v>0</v>
      </c>
      <c r="H401" s="2" t="n">
        <f aca="false">F401*HLOOKUP(B401,Assumption!$A$10:$G$12,2,1)+G401*HLOOKUP(B401,Assumption!$A$10:$G$12,3,1)</f>
        <v>0</v>
      </c>
      <c r="I401" s="2" t="n">
        <f aca="false">F401+G401-H401</f>
        <v>0</v>
      </c>
      <c r="J401" s="32" t="n">
        <f aca="false">VLOOKUP(D401,Assumption!$O$3:$Q$103,IF('thong tin khach hang'!$B$3="Nam",2,3),0)/12*P401</f>
        <v>0</v>
      </c>
      <c r="K401" s="2" t="n">
        <v>20000</v>
      </c>
      <c r="L401" s="31" t="n">
        <f aca="false">ROUND($L$1*(E401+I401-J401-K401),0)</f>
        <v>62735203</v>
      </c>
      <c r="M401" s="31" t="n">
        <f aca="false">E401+I401-J401-K401+L401</f>
        <v>15461188043.1734</v>
      </c>
      <c r="N401" s="32" t="n">
        <f aca="false">HLOOKUP(ROUND(AVERAGE(M389:M400)/10^6,0),Assumption!$B$2:$E$3,2,1)*MAX((AVERAGE(M389:M400)-250*10^6),0)</f>
        <v>85437352.730905</v>
      </c>
      <c r="O401" s="31" t="n">
        <f aca="false">M401+N401</f>
        <v>15546625395.9043</v>
      </c>
      <c r="P401" s="31" t="n">
        <f aca="false">IF(A401=1,SA,MAX(0,SA-M400))</f>
        <v>0</v>
      </c>
      <c r="S401" s="2" t="n">
        <v>0</v>
      </c>
      <c r="T401" s="2" t="n">
        <v>0</v>
      </c>
      <c r="U401" s="2" t="n">
        <v>0</v>
      </c>
      <c r="V401" s="33" t="n">
        <v>1</v>
      </c>
    </row>
    <row r="402" customFormat="false" ht="15.75" hidden="false" customHeight="true" outlineLevel="0" collapsed="false">
      <c r="A402" s="2" t="n">
        <v>400</v>
      </c>
      <c r="B402" s="2" t="n">
        <v>34</v>
      </c>
      <c r="C402" s="2" t="n">
        <f aca="false">A402-(B402-1)*12</f>
        <v>4</v>
      </c>
      <c r="D402" s="2" t="n">
        <f aca="false">'thong tin khach hang'!$B$4+B402-1</f>
        <v>35</v>
      </c>
      <c r="E402" s="31" t="n">
        <f aca="false">IF(A402=1,0,O401)</f>
        <v>15546625395.9043</v>
      </c>
      <c r="F402" s="2" t="n">
        <f aca="true">TP*VLOOKUP('thong tin khach hang'!$E$10,$X$2:$Z$5,3,0)*OFFSET($S402,0,VLOOKUP('thong tin khach hang'!$E$10,$X$2:$Z$5,2,0))</f>
        <v>0</v>
      </c>
      <c r="G402" s="2" t="n">
        <f aca="true">EP*VLOOKUP('thong tin khach hang'!$E$10,$X$2:$Z$5,3,0)*OFFSET($S402,0,VLOOKUP('thong tin khach hang'!$E$10,$X$2:$Z$5,2,0))</f>
        <v>0</v>
      </c>
      <c r="H402" s="2" t="n">
        <f aca="false">F402*HLOOKUP(B402,Assumption!$A$10:$G$12,2,1)+G402*HLOOKUP(B402,Assumption!$A$10:$G$12,3,1)</f>
        <v>0</v>
      </c>
      <c r="I402" s="2" t="n">
        <f aca="false">F402+G402-H402</f>
        <v>0</v>
      </c>
      <c r="J402" s="32" t="n">
        <f aca="false">VLOOKUP(D402,Assumption!$O$3:$Q$103,IF('thong tin khach hang'!$B$3="Nam",2,3),0)/12*P402</f>
        <v>0</v>
      </c>
      <c r="K402" s="2" t="n">
        <v>20000</v>
      </c>
      <c r="L402" s="31" t="n">
        <f aca="false">ROUND($L$1*(E402+I402-J402-K402),0)</f>
        <v>63338795</v>
      </c>
      <c r="M402" s="31" t="n">
        <f aca="false">E402+I402-J402-K402+L402</f>
        <v>15609944190.9043</v>
      </c>
      <c r="N402" s="32" t="n">
        <f aca="false">HLOOKUP(ROUND(AVERAGE(M390:M401)/10^6,0),Assumption!$B$2:$E$3,2,1)*MAX((AVERAGE(M390:M401)-250*10^6),0)</f>
        <v>86303091.6672205</v>
      </c>
      <c r="O402" s="31" t="n">
        <f aca="false">M402+N402</f>
        <v>15696247282.5716</v>
      </c>
      <c r="P402" s="31" t="n">
        <f aca="false">IF(A402=1,SA,MAX(0,SA-M401))</f>
        <v>0</v>
      </c>
      <c r="S402" s="2" t="n">
        <v>0</v>
      </c>
      <c r="T402" s="2" t="n">
        <v>0</v>
      </c>
      <c r="U402" s="2" t="n">
        <v>1</v>
      </c>
      <c r="V402" s="33" t="n">
        <v>1</v>
      </c>
    </row>
    <row r="403" customFormat="false" ht="15.75" hidden="false" customHeight="true" outlineLevel="0" collapsed="false">
      <c r="A403" s="2" t="n">
        <v>401</v>
      </c>
      <c r="B403" s="2" t="n">
        <v>34</v>
      </c>
      <c r="C403" s="2" t="n">
        <f aca="false">A403-(B403-1)*12</f>
        <v>5</v>
      </c>
      <c r="D403" s="2" t="n">
        <f aca="false">'thong tin khach hang'!$B$4+B403-1</f>
        <v>35</v>
      </c>
      <c r="E403" s="31" t="n">
        <f aca="false">IF(A403=1,0,O402)</f>
        <v>15696247282.5716</v>
      </c>
      <c r="F403" s="2" t="n">
        <f aca="true">TP*VLOOKUP('thong tin khach hang'!$E$10,$X$2:$Z$5,3,0)*OFFSET($S403,0,VLOOKUP('thong tin khach hang'!$E$10,$X$2:$Z$5,2,0))</f>
        <v>0</v>
      </c>
      <c r="G403" s="2" t="n">
        <f aca="true">EP*VLOOKUP('thong tin khach hang'!$E$10,$X$2:$Z$5,3,0)*OFFSET($S403,0,VLOOKUP('thong tin khach hang'!$E$10,$X$2:$Z$5,2,0))</f>
        <v>0</v>
      </c>
      <c r="H403" s="2" t="n">
        <f aca="false">F403*HLOOKUP(B403,Assumption!$A$10:$G$12,2,1)+G403*HLOOKUP(B403,Assumption!$A$10:$G$12,3,1)</f>
        <v>0</v>
      </c>
      <c r="I403" s="2" t="n">
        <f aca="false">F403+G403-H403</f>
        <v>0</v>
      </c>
      <c r="J403" s="32" t="n">
        <f aca="false">VLOOKUP(D403,Assumption!$O$3:$Q$103,IF('thong tin khach hang'!$B$3="Nam",2,3),0)/12*P403</f>
        <v>0</v>
      </c>
      <c r="K403" s="2" t="n">
        <v>20000</v>
      </c>
      <c r="L403" s="31" t="n">
        <f aca="false">ROUND($L$1*(E403+I403-J403-K403),0)</f>
        <v>63948373</v>
      </c>
      <c r="M403" s="31" t="n">
        <f aca="false">E403+I403-J403-K403+L403</f>
        <v>15760175655.5715</v>
      </c>
      <c r="N403" s="32" t="n">
        <f aca="false">HLOOKUP(ROUND(AVERAGE(M391:M402)/10^6,0),Assumption!$B$2:$E$3,2,1)*MAX((AVERAGE(M391:M402)-250*10^6),0)</f>
        <v>87177257.7881389</v>
      </c>
      <c r="O403" s="31" t="n">
        <f aca="false">M403+N403</f>
        <v>15847352913.3597</v>
      </c>
      <c r="P403" s="31" t="n">
        <f aca="false">IF(A403=1,SA,MAX(0,SA-M402))</f>
        <v>0</v>
      </c>
      <c r="S403" s="2" t="n">
        <v>0</v>
      </c>
      <c r="T403" s="2" t="n">
        <v>0</v>
      </c>
      <c r="U403" s="2" t="n">
        <v>0</v>
      </c>
      <c r="V403" s="33" t="n">
        <v>1</v>
      </c>
    </row>
    <row r="404" customFormat="false" ht="15.75" hidden="false" customHeight="true" outlineLevel="0" collapsed="false">
      <c r="A404" s="2" t="n">
        <v>402</v>
      </c>
      <c r="B404" s="2" t="n">
        <v>34</v>
      </c>
      <c r="C404" s="2" t="n">
        <f aca="false">A404-(B404-1)*12</f>
        <v>6</v>
      </c>
      <c r="D404" s="2" t="n">
        <f aca="false">'thong tin khach hang'!$B$4+B404-1</f>
        <v>35</v>
      </c>
      <c r="E404" s="31" t="n">
        <f aca="false">IF(A404=1,0,O403)</f>
        <v>15847352913.3597</v>
      </c>
      <c r="F404" s="2" t="n">
        <f aca="true">TP*VLOOKUP('thong tin khach hang'!$E$10,$X$2:$Z$5,3,0)*OFFSET($S404,0,VLOOKUP('thong tin khach hang'!$E$10,$X$2:$Z$5,2,0))</f>
        <v>0</v>
      </c>
      <c r="G404" s="2" t="n">
        <f aca="true">EP*VLOOKUP('thong tin khach hang'!$E$10,$X$2:$Z$5,3,0)*OFFSET($S404,0,VLOOKUP('thong tin khach hang'!$E$10,$X$2:$Z$5,2,0))</f>
        <v>0</v>
      </c>
      <c r="H404" s="2" t="n">
        <f aca="false">F404*HLOOKUP(B404,Assumption!$A$10:$G$12,2,1)+G404*HLOOKUP(B404,Assumption!$A$10:$G$12,3,1)</f>
        <v>0</v>
      </c>
      <c r="I404" s="2" t="n">
        <f aca="false">F404+G404-H404</f>
        <v>0</v>
      </c>
      <c r="J404" s="32" t="n">
        <f aca="false">VLOOKUP(D404,Assumption!$O$3:$Q$103,IF('thong tin khach hang'!$B$3="Nam",2,3),0)/12*P404</f>
        <v>0</v>
      </c>
      <c r="K404" s="2" t="n">
        <v>20000</v>
      </c>
      <c r="L404" s="31" t="n">
        <f aca="false">ROUND($L$1*(E404+I404-J404-K404),0)</f>
        <v>64563996</v>
      </c>
      <c r="M404" s="31" t="n">
        <f aca="false">E404+I404-J404-K404+L404</f>
        <v>15911896909.3597</v>
      </c>
      <c r="N404" s="32" t="n">
        <f aca="false">HLOOKUP(ROUND(AVERAGE(M392:M403)/10^6,0),Assumption!$B$2:$E$3,2,1)*MAX((AVERAGE(M392:M403)-250*10^6),0)</f>
        <v>88059933.1247414</v>
      </c>
      <c r="O404" s="31" t="n">
        <f aca="false">M404+N404</f>
        <v>15999956842.4844</v>
      </c>
      <c r="P404" s="31" t="n">
        <f aca="false">IF(A404=1,SA,MAX(0,SA-M403))</f>
        <v>0</v>
      </c>
      <c r="S404" s="2" t="n">
        <v>0</v>
      </c>
      <c r="T404" s="2" t="n">
        <v>0</v>
      </c>
      <c r="U404" s="2" t="n">
        <v>0</v>
      </c>
      <c r="V404" s="33" t="n">
        <v>1</v>
      </c>
    </row>
    <row r="405" customFormat="false" ht="15.75" hidden="false" customHeight="true" outlineLevel="0" collapsed="false">
      <c r="A405" s="2" t="n">
        <v>403</v>
      </c>
      <c r="B405" s="2" t="n">
        <v>34</v>
      </c>
      <c r="C405" s="2" t="n">
        <f aca="false">A405-(B405-1)*12</f>
        <v>7</v>
      </c>
      <c r="D405" s="2" t="n">
        <f aca="false">'thong tin khach hang'!$B$4+B405-1</f>
        <v>35</v>
      </c>
      <c r="E405" s="31" t="n">
        <f aca="false">IF(A405=1,0,O404)</f>
        <v>15999956842.4844</v>
      </c>
      <c r="F405" s="2" t="n">
        <f aca="true">TP*VLOOKUP('thong tin khach hang'!$E$10,$X$2:$Z$5,3,0)*OFFSET($S405,0,VLOOKUP('thong tin khach hang'!$E$10,$X$2:$Z$5,2,0))</f>
        <v>0</v>
      </c>
      <c r="G405" s="2" t="n">
        <f aca="true">EP*VLOOKUP('thong tin khach hang'!$E$10,$X$2:$Z$5,3,0)*OFFSET($S405,0,VLOOKUP('thong tin khach hang'!$E$10,$X$2:$Z$5,2,0))</f>
        <v>0</v>
      </c>
      <c r="H405" s="2" t="n">
        <f aca="false">F405*HLOOKUP(B405,Assumption!$A$10:$G$12,2,1)+G405*HLOOKUP(B405,Assumption!$A$10:$G$12,3,1)</f>
        <v>0</v>
      </c>
      <c r="I405" s="2" t="n">
        <f aca="false">F405+G405-H405</f>
        <v>0</v>
      </c>
      <c r="J405" s="32" t="n">
        <f aca="false">VLOOKUP(D405,Assumption!$O$3:$Q$103,IF('thong tin khach hang'!$B$3="Nam",2,3),0)/12*P405</f>
        <v>0</v>
      </c>
      <c r="K405" s="2" t="n">
        <v>20000</v>
      </c>
      <c r="L405" s="31" t="n">
        <f aca="false">ROUND($L$1*(E405+I405-J405-K405),0)</f>
        <v>65185723</v>
      </c>
      <c r="M405" s="31" t="n">
        <f aca="false">E405+I405-J405-K405+L405</f>
        <v>16065122565.4844</v>
      </c>
      <c r="N405" s="32" t="n">
        <f aca="false">HLOOKUP(ROUND(AVERAGE(M393:M404)/10^6,0),Assumption!$B$2:$E$3,2,1)*MAX((AVERAGE(M393:M404)-250*10^6),0)</f>
        <v>88951200.5065185</v>
      </c>
      <c r="O405" s="31" t="n">
        <f aca="false">M405+N405</f>
        <v>16154073765.9909</v>
      </c>
      <c r="P405" s="31" t="n">
        <f aca="false">IF(A405=1,SA,MAX(0,SA-M404))</f>
        <v>0</v>
      </c>
      <c r="S405" s="2" t="n">
        <v>0</v>
      </c>
      <c r="T405" s="2" t="n">
        <v>1</v>
      </c>
      <c r="U405" s="2" t="n">
        <v>1</v>
      </c>
      <c r="V405" s="33" t="n">
        <v>1</v>
      </c>
    </row>
    <row r="406" customFormat="false" ht="15.75" hidden="false" customHeight="true" outlineLevel="0" collapsed="false">
      <c r="A406" s="2" t="n">
        <v>404</v>
      </c>
      <c r="B406" s="2" t="n">
        <v>34</v>
      </c>
      <c r="C406" s="2" t="n">
        <f aca="false">A406-(B406-1)*12</f>
        <v>8</v>
      </c>
      <c r="D406" s="2" t="n">
        <f aca="false">'thong tin khach hang'!$B$4+B406-1</f>
        <v>35</v>
      </c>
      <c r="E406" s="31" t="n">
        <f aca="false">IF(A406=1,0,O405)</f>
        <v>16154073765.9909</v>
      </c>
      <c r="F406" s="2" t="n">
        <f aca="true">TP*VLOOKUP('thong tin khach hang'!$E$10,$X$2:$Z$5,3,0)*OFFSET($S406,0,VLOOKUP('thong tin khach hang'!$E$10,$X$2:$Z$5,2,0))</f>
        <v>0</v>
      </c>
      <c r="G406" s="2" t="n">
        <f aca="true">EP*VLOOKUP('thong tin khach hang'!$E$10,$X$2:$Z$5,3,0)*OFFSET($S406,0,VLOOKUP('thong tin khach hang'!$E$10,$X$2:$Z$5,2,0))</f>
        <v>0</v>
      </c>
      <c r="H406" s="2" t="n">
        <f aca="false">F406*HLOOKUP(B406,Assumption!$A$10:$G$12,2,1)+G406*HLOOKUP(B406,Assumption!$A$10:$G$12,3,1)</f>
        <v>0</v>
      </c>
      <c r="I406" s="2" t="n">
        <f aca="false">F406+G406-H406</f>
        <v>0</v>
      </c>
      <c r="J406" s="32" t="n">
        <f aca="false">VLOOKUP(D406,Assumption!$O$3:$Q$103,IF('thong tin khach hang'!$B$3="Nam",2,3),0)/12*P406</f>
        <v>0</v>
      </c>
      <c r="K406" s="2" t="n">
        <v>20000</v>
      </c>
      <c r="L406" s="31" t="n">
        <f aca="false">ROUND($L$1*(E406+I406-J406-K406),0)</f>
        <v>65813615</v>
      </c>
      <c r="M406" s="31" t="n">
        <f aca="false">E406+I406-J406-K406+L406</f>
        <v>16219867380.9909</v>
      </c>
      <c r="N406" s="32" t="n">
        <f aca="false">HLOOKUP(ROUND(AVERAGE(M394:M405)/10^6,0),Assumption!$B$2:$E$3,2,1)*MAX((AVERAGE(M394:M405)-250*10^6),0)</f>
        <v>89851143.5688712</v>
      </c>
      <c r="O406" s="31" t="n">
        <f aca="false">M406+N406</f>
        <v>16309718524.5598</v>
      </c>
      <c r="P406" s="31" t="n">
        <f aca="false">IF(A406=1,SA,MAX(0,SA-M405))</f>
        <v>0</v>
      </c>
      <c r="S406" s="2" t="n">
        <v>0</v>
      </c>
      <c r="T406" s="2" t="n">
        <v>0</v>
      </c>
      <c r="U406" s="2" t="n">
        <v>0</v>
      </c>
      <c r="V406" s="33" t="n">
        <v>1</v>
      </c>
    </row>
    <row r="407" customFormat="false" ht="15.75" hidden="false" customHeight="true" outlineLevel="0" collapsed="false">
      <c r="A407" s="2" t="n">
        <v>405</v>
      </c>
      <c r="B407" s="2" t="n">
        <v>34</v>
      </c>
      <c r="C407" s="2" t="n">
        <f aca="false">A407-(B407-1)*12</f>
        <v>9</v>
      </c>
      <c r="D407" s="2" t="n">
        <f aca="false">'thong tin khach hang'!$B$4+B407-1</f>
        <v>35</v>
      </c>
      <c r="E407" s="31" t="n">
        <f aca="false">IF(A407=1,0,O406)</f>
        <v>16309718524.5598</v>
      </c>
      <c r="F407" s="2" t="n">
        <f aca="true">TP*VLOOKUP('thong tin khach hang'!$E$10,$X$2:$Z$5,3,0)*OFFSET($S407,0,VLOOKUP('thong tin khach hang'!$E$10,$X$2:$Z$5,2,0))</f>
        <v>0</v>
      </c>
      <c r="G407" s="2" t="n">
        <f aca="true">EP*VLOOKUP('thong tin khach hang'!$E$10,$X$2:$Z$5,3,0)*OFFSET($S407,0,VLOOKUP('thong tin khach hang'!$E$10,$X$2:$Z$5,2,0))</f>
        <v>0</v>
      </c>
      <c r="H407" s="2" t="n">
        <f aca="false">F407*HLOOKUP(B407,Assumption!$A$10:$G$12,2,1)+G407*HLOOKUP(B407,Assumption!$A$10:$G$12,3,1)</f>
        <v>0</v>
      </c>
      <c r="I407" s="2" t="n">
        <f aca="false">F407+G407-H407</f>
        <v>0</v>
      </c>
      <c r="J407" s="32" t="n">
        <f aca="false">VLOOKUP(D407,Assumption!$O$3:$Q$103,IF('thong tin khach hang'!$B$3="Nam",2,3),0)/12*P407</f>
        <v>0</v>
      </c>
      <c r="K407" s="2" t="n">
        <v>20000</v>
      </c>
      <c r="L407" s="31" t="n">
        <f aca="false">ROUND($L$1*(E407+I407-J407-K407),0)</f>
        <v>66447731</v>
      </c>
      <c r="M407" s="31" t="n">
        <f aca="false">E407+I407-J407-K407+L407</f>
        <v>16376146255.5598</v>
      </c>
      <c r="N407" s="32" t="n">
        <f aca="false">HLOOKUP(ROUND(AVERAGE(M395:M406)/10^6,0),Assumption!$B$2:$E$3,2,1)*MAX((AVERAGE(M395:M406)-250*10^6),0)</f>
        <v>90759846.7621554</v>
      </c>
      <c r="O407" s="31" t="n">
        <f aca="false">M407+N407</f>
        <v>16466906102.322</v>
      </c>
      <c r="P407" s="31" t="n">
        <f aca="false">IF(A407=1,SA,MAX(0,SA-M406))</f>
        <v>0</v>
      </c>
      <c r="S407" s="2" t="n">
        <v>0</v>
      </c>
      <c r="T407" s="2" t="n">
        <v>0</v>
      </c>
      <c r="U407" s="2" t="n">
        <v>0</v>
      </c>
      <c r="V407" s="33" t="n">
        <v>1</v>
      </c>
    </row>
    <row r="408" customFormat="false" ht="15.75" hidden="false" customHeight="true" outlineLevel="0" collapsed="false">
      <c r="A408" s="2" t="n">
        <v>406</v>
      </c>
      <c r="B408" s="2" t="n">
        <v>34</v>
      </c>
      <c r="C408" s="2" t="n">
        <f aca="false">A408-(B408-1)*12</f>
        <v>10</v>
      </c>
      <c r="D408" s="2" t="n">
        <f aca="false">'thong tin khach hang'!$B$4+B408-1</f>
        <v>35</v>
      </c>
      <c r="E408" s="31" t="n">
        <f aca="false">IF(A408=1,0,O407)</f>
        <v>16466906102.322</v>
      </c>
      <c r="F408" s="2" t="n">
        <f aca="true">TP*VLOOKUP('thong tin khach hang'!$E$10,$X$2:$Z$5,3,0)*OFFSET($S408,0,VLOOKUP('thong tin khach hang'!$E$10,$X$2:$Z$5,2,0))</f>
        <v>0</v>
      </c>
      <c r="G408" s="2" t="n">
        <f aca="true">EP*VLOOKUP('thong tin khach hang'!$E$10,$X$2:$Z$5,3,0)*OFFSET($S408,0,VLOOKUP('thong tin khach hang'!$E$10,$X$2:$Z$5,2,0))</f>
        <v>0</v>
      </c>
      <c r="H408" s="2" t="n">
        <f aca="false">F408*HLOOKUP(B408,Assumption!$A$10:$G$12,2,1)+G408*HLOOKUP(B408,Assumption!$A$10:$G$12,3,1)</f>
        <v>0</v>
      </c>
      <c r="I408" s="2" t="n">
        <f aca="false">F408+G408-H408</f>
        <v>0</v>
      </c>
      <c r="J408" s="32" t="n">
        <f aca="false">VLOOKUP(D408,Assumption!$O$3:$Q$103,IF('thong tin khach hang'!$B$3="Nam",2,3),0)/12*P408</f>
        <v>0</v>
      </c>
      <c r="K408" s="2" t="n">
        <v>20000</v>
      </c>
      <c r="L408" s="31" t="n">
        <f aca="false">ROUND($L$1*(E408+I408-J408-K408),0)</f>
        <v>67088132</v>
      </c>
      <c r="M408" s="31" t="n">
        <f aca="false">E408+I408-J408-K408+L408</f>
        <v>16533974234.322</v>
      </c>
      <c r="N408" s="32" t="n">
        <f aca="false">HLOOKUP(ROUND(AVERAGE(M396:M407)/10^6,0),Assumption!$B$2:$E$3,2,1)*MAX((AVERAGE(M396:M407)-250*10^6),0)</f>
        <v>91677395.3582717</v>
      </c>
      <c r="O408" s="31" t="n">
        <f aca="false">M408+N408</f>
        <v>16625651629.6802</v>
      </c>
      <c r="P408" s="31" t="n">
        <f aca="false">IF(A408=1,SA,MAX(0,SA-M407))</f>
        <v>0</v>
      </c>
      <c r="S408" s="2" t="n">
        <v>0</v>
      </c>
      <c r="T408" s="2" t="n">
        <v>0</v>
      </c>
      <c r="U408" s="2" t="n">
        <v>1</v>
      </c>
      <c r="V408" s="33" t="n">
        <v>1</v>
      </c>
    </row>
    <row r="409" customFormat="false" ht="15.75" hidden="false" customHeight="true" outlineLevel="0" collapsed="false">
      <c r="A409" s="2" t="n">
        <v>407</v>
      </c>
      <c r="B409" s="2" t="n">
        <v>34</v>
      </c>
      <c r="C409" s="2" t="n">
        <f aca="false">A409-(B409-1)*12</f>
        <v>11</v>
      </c>
      <c r="D409" s="2" t="n">
        <f aca="false">'thong tin khach hang'!$B$4+B409-1</f>
        <v>35</v>
      </c>
      <c r="E409" s="31" t="n">
        <f aca="false">IF(A409=1,0,O408)</f>
        <v>16625651629.6802</v>
      </c>
      <c r="F409" s="2" t="n">
        <f aca="true">TP*VLOOKUP('thong tin khach hang'!$E$10,$X$2:$Z$5,3,0)*OFFSET($S409,0,VLOOKUP('thong tin khach hang'!$E$10,$X$2:$Z$5,2,0))</f>
        <v>0</v>
      </c>
      <c r="G409" s="2" t="n">
        <f aca="true">EP*VLOOKUP('thong tin khach hang'!$E$10,$X$2:$Z$5,3,0)*OFFSET($S409,0,VLOOKUP('thong tin khach hang'!$E$10,$X$2:$Z$5,2,0))</f>
        <v>0</v>
      </c>
      <c r="H409" s="2" t="n">
        <f aca="false">F409*HLOOKUP(B409,Assumption!$A$10:$G$12,2,1)+G409*HLOOKUP(B409,Assumption!$A$10:$G$12,3,1)</f>
        <v>0</v>
      </c>
      <c r="I409" s="2" t="n">
        <f aca="false">F409+G409-H409</f>
        <v>0</v>
      </c>
      <c r="J409" s="32" t="n">
        <f aca="false">VLOOKUP(D409,Assumption!$O$3:$Q$103,IF('thong tin khach hang'!$B$3="Nam",2,3),0)/12*P409</f>
        <v>0</v>
      </c>
      <c r="K409" s="2" t="n">
        <v>20000</v>
      </c>
      <c r="L409" s="31" t="n">
        <f aca="false">ROUND($L$1*(E409+I409-J409-K409),0)</f>
        <v>67734881</v>
      </c>
      <c r="M409" s="31" t="n">
        <f aca="false">E409+I409-J409-K409+L409</f>
        <v>16693366510.6802</v>
      </c>
      <c r="N409" s="32" t="n">
        <f aca="false">HLOOKUP(ROUND(AVERAGE(M397:M408)/10^6,0),Assumption!$B$2:$E$3,2,1)*MAX((AVERAGE(M397:M408)-250*10^6),0)</f>
        <v>92603875.4587986</v>
      </c>
      <c r="O409" s="31" t="n">
        <f aca="false">M409+N409</f>
        <v>16785970386.139</v>
      </c>
      <c r="P409" s="31" t="n">
        <f aca="false">IF(A409=1,SA,MAX(0,SA-M408))</f>
        <v>0</v>
      </c>
      <c r="S409" s="2" t="n">
        <v>0</v>
      </c>
      <c r="T409" s="2" t="n">
        <v>0</v>
      </c>
      <c r="U409" s="2" t="n">
        <v>0</v>
      </c>
      <c r="V409" s="33" t="n">
        <v>1</v>
      </c>
    </row>
    <row r="410" customFormat="false" ht="15.75" hidden="false" customHeight="true" outlineLevel="0" collapsed="false">
      <c r="A410" s="2" t="n">
        <v>408</v>
      </c>
      <c r="B410" s="2" t="n">
        <v>34</v>
      </c>
      <c r="C410" s="2" t="n">
        <f aca="false">A410-(B410-1)*12</f>
        <v>12</v>
      </c>
      <c r="D410" s="2" t="n">
        <f aca="false">'thong tin khach hang'!$B$4+B410-1</f>
        <v>35</v>
      </c>
      <c r="E410" s="31" t="n">
        <f aca="false">IF(A410=1,0,O409)</f>
        <v>16785970386.139</v>
      </c>
      <c r="F410" s="2" t="n">
        <f aca="true">TP*VLOOKUP('thong tin khach hang'!$E$10,$X$2:$Z$5,3,0)*OFFSET($S410,0,VLOOKUP('thong tin khach hang'!$E$10,$X$2:$Z$5,2,0))</f>
        <v>0</v>
      </c>
      <c r="G410" s="2" t="n">
        <f aca="true">EP*VLOOKUP('thong tin khach hang'!$E$10,$X$2:$Z$5,3,0)*OFFSET($S410,0,VLOOKUP('thong tin khach hang'!$E$10,$X$2:$Z$5,2,0))</f>
        <v>0</v>
      </c>
      <c r="H410" s="2" t="n">
        <f aca="false">F410*HLOOKUP(B410,Assumption!$A$10:$G$12,2,1)+G410*HLOOKUP(B410,Assumption!$A$10:$G$12,3,1)</f>
        <v>0</v>
      </c>
      <c r="I410" s="2" t="n">
        <f aca="false">F410+G410-H410</f>
        <v>0</v>
      </c>
      <c r="J410" s="32" t="n">
        <f aca="false">VLOOKUP(D410,Assumption!$O$3:$Q$103,IF('thong tin khach hang'!$B$3="Nam",2,3),0)/12*P410</f>
        <v>0</v>
      </c>
      <c r="K410" s="2" t="n">
        <v>20000</v>
      </c>
      <c r="L410" s="31" t="n">
        <f aca="false">ROUND($L$1*(E410+I410-J410-K410),0)</f>
        <v>68388040</v>
      </c>
      <c r="M410" s="31" t="n">
        <f aca="false">E410+I410-J410-K410+L410</f>
        <v>16854338426.139</v>
      </c>
      <c r="N410" s="32" t="n">
        <f aca="false">HLOOKUP(ROUND(AVERAGE(M398:M409)/10^6,0),Assumption!$B$2:$E$3,2,1)*MAX((AVERAGE(M398:M409)-250*10^6),0)</f>
        <v>93539374.0041721</v>
      </c>
      <c r="O410" s="31" t="n">
        <f aca="false">M410+N410</f>
        <v>16947877800.1432</v>
      </c>
      <c r="P410" s="31" t="n">
        <f aca="false">IF(A410=1,SA,MAX(0,SA-M409))</f>
        <v>0</v>
      </c>
      <c r="S410" s="2" t="n">
        <v>0</v>
      </c>
      <c r="T410" s="2" t="n">
        <v>0</v>
      </c>
      <c r="U410" s="2" t="n">
        <v>0</v>
      </c>
      <c r="V410" s="33" t="n">
        <v>1</v>
      </c>
    </row>
    <row r="411" customFormat="false" ht="15.75" hidden="false" customHeight="true" outlineLevel="0" collapsed="false">
      <c r="A411" s="2" t="n">
        <v>409</v>
      </c>
      <c r="B411" s="2" t="n">
        <v>35</v>
      </c>
      <c r="C411" s="2" t="n">
        <f aca="false">A411-(B411-1)*12</f>
        <v>1</v>
      </c>
      <c r="D411" s="2" t="n">
        <f aca="false">'thong tin khach hang'!$B$4+B411-1</f>
        <v>36</v>
      </c>
      <c r="E411" s="31" t="n">
        <f aca="false">IF(A411=1,0,O410)</f>
        <v>16947877800.1432</v>
      </c>
      <c r="F411" s="2" t="n">
        <f aca="true">TP*VLOOKUP('thong tin khach hang'!$E$10,$X$2:$Z$5,3,0)*OFFSET($S411,0,VLOOKUP('thong tin khach hang'!$E$10,$X$2:$Z$5,2,0))</f>
        <v>30000000</v>
      </c>
      <c r="G411" s="2" t="n">
        <f aca="true">EP*VLOOKUP('thong tin khach hang'!$E$10,$X$2:$Z$5,3,0)*OFFSET($S411,0,VLOOKUP('thong tin khach hang'!$E$10,$X$2:$Z$5,2,0))</f>
        <v>30000000</v>
      </c>
      <c r="H411" s="2" t="n">
        <f aca="false">F411*HLOOKUP(B411,Assumption!$A$10:$G$12,2,1)+G411*HLOOKUP(B411,Assumption!$A$10:$G$12,3,1)</f>
        <v>1500000</v>
      </c>
      <c r="I411" s="2" t="n">
        <f aca="false">F411+G411-H411</f>
        <v>58500000</v>
      </c>
      <c r="J411" s="32" t="n">
        <f aca="false">VLOOKUP(D411,Assumption!$O$3:$Q$103,IF('thong tin khach hang'!$B$3="Nam",2,3),0)/12*P411</f>
        <v>0</v>
      </c>
      <c r="K411" s="2" t="n">
        <v>20000</v>
      </c>
      <c r="L411" s="31" t="n">
        <f aca="false">ROUND($L$1*(E411+I411-J411-K411),0)</f>
        <v>69286007</v>
      </c>
      <c r="M411" s="31" t="n">
        <f aca="false">E411+I411-J411-K411+L411</f>
        <v>17075643807.1432</v>
      </c>
      <c r="N411" s="32" t="n">
        <f aca="false">HLOOKUP(ROUND(AVERAGE(M399:M410)/10^6,0),Assumption!$B$2:$E$3,2,1)*MAX((AVERAGE(M399:M410)-250*10^6),0)</f>
        <v>94483978.7809098</v>
      </c>
      <c r="O411" s="31" t="n">
        <f aca="false">M411+N411</f>
        <v>17170127785.9241</v>
      </c>
      <c r="P411" s="31" t="n">
        <f aca="false">IF(A411=1,SA,MAX(0,SA-M410))</f>
        <v>0</v>
      </c>
      <c r="S411" s="2" t="n">
        <v>1</v>
      </c>
      <c r="T411" s="2" t="n">
        <v>1</v>
      </c>
      <c r="U411" s="2" t="n">
        <v>1</v>
      </c>
      <c r="V411" s="33" t="n">
        <v>1</v>
      </c>
    </row>
    <row r="412" customFormat="false" ht="15.75" hidden="false" customHeight="true" outlineLevel="0" collapsed="false">
      <c r="A412" s="2" t="n">
        <v>410</v>
      </c>
      <c r="B412" s="2" t="n">
        <v>35</v>
      </c>
      <c r="C412" s="2" t="n">
        <f aca="false">A412-(B412-1)*12</f>
        <v>2</v>
      </c>
      <c r="D412" s="2" t="n">
        <f aca="false">'thong tin khach hang'!$B$4+B412-1</f>
        <v>36</v>
      </c>
      <c r="E412" s="31" t="n">
        <f aca="false">IF(A412=1,0,O411)</f>
        <v>17170127785.9241</v>
      </c>
      <c r="F412" s="2" t="n">
        <f aca="true">TP*VLOOKUP('thong tin khach hang'!$E$10,$X$2:$Z$5,3,0)*OFFSET($S412,0,VLOOKUP('thong tin khach hang'!$E$10,$X$2:$Z$5,2,0))</f>
        <v>0</v>
      </c>
      <c r="G412" s="2" t="n">
        <f aca="true">EP*VLOOKUP('thong tin khach hang'!$E$10,$X$2:$Z$5,3,0)*OFFSET($S412,0,VLOOKUP('thong tin khach hang'!$E$10,$X$2:$Z$5,2,0))</f>
        <v>0</v>
      </c>
      <c r="H412" s="2" t="n">
        <f aca="false">F412*HLOOKUP(B412,Assumption!$A$10:$G$12,2,1)+G412*HLOOKUP(B412,Assumption!$A$10:$G$12,3,1)</f>
        <v>0</v>
      </c>
      <c r="I412" s="2" t="n">
        <f aca="false">F412+G412-H412</f>
        <v>0</v>
      </c>
      <c r="J412" s="32" t="n">
        <f aca="false">VLOOKUP(D412,Assumption!$O$3:$Q$103,IF('thong tin khach hang'!$B$3="Nam",2,3),0)/12*P412</f>
        <v>0</v>
      </c>
      <c r="K412" s="2" t="n">
        <v>20000</v>
      </c>
      <c r="L412" s="31" t="n">
        <f aca="false">ROUND($L$1*(E412+I412-J412-K412),0)</f>
        <v>69953144</v>
      </c>
      <c r="M412" s="31" t="n">
        <f aca="false">E412+I412-J412-K412+L412</f>
        <v>17240060929.9241</v>
      </c>
      <c r="N412" s="32" t="n">
        <f aca="false">HLOOKUP(ROUND(AVERAGE(M400:M411)/10^6,0),Assumption!$B$2:$E$3,2,1)*MAX((AVERAGE(M400:M411)-250*10^6),0)</f>
        <v>95437778.4298815</v>
      </c>
      <c r="O412" s="31" t="n">
        <f aca="false">M412+N412</f>
        <v>17335498708.354</v>
      </c>
      <c r="P412" s="31" t="n">
        <f aca="false">IF(A412=1,SA,MAX(0,SA-M411))</f>
        <v>0</v>
      </c>
      <c r="S412" s="2" t="n">
        <v>0</v>
      </c>
      <c r="T412" s="2" t="n">
        <v>0</v>
      </c>
      <c r="U412" s="2" t="n">
        <v>0</v>
      </c>
      <c r="V412" s="33" t="n">
        <v>1</v>
      </c>
    </row>
    <row r="413" customFormat="false" ht="15.75" hidden="false" customHeight="true" outlineLevel="0" collapsed="false">
      <c r="A413" s="2" t="n">
        <v>411</v>
      </c>
      <c r="B413" s="2" t="n">
        <v>35</v>
      </c>
      <c r="C413" s="2" t="n">
        <f aca="false">A413-(B413-1)*12</f>
        <v>3</v>
      </c>
      <c r="D413" s="2" t="n">
        <f aca="false">'thong tin khach hang'!$B$4+B413-1</f>
        <v>36</v>
      </c>
      <c r="E413" s="31" t="n">
        <f aca="false">IF(A413=1,0,O412)</f>
        <v>17335498708.354</v>
      </c>
      <c r="F413" s="2" t="n">
        <f aca="true">TP*VLOOKUP('thong tin khach hang'!$E$10,$X$2:$Z$5,3,0)*OFFSET($S413,0,VLOOKUP('thong tin khach hang'!$E$10,$X$2:$Z$5,2,0))</f>
        <v>0</v>
      </c>
      <c r="G413" s="2" t="n">
        <f aca="true">EP*VLOOKUP('thong tin khach hang'!$E$10,$X$2:$Z$5,3,0)*OFFSET($S413,0,VLOOKUP('thong tin khach hang'!$E$10,$X$2:$Z$5,2,0))</f>
        <v>0</v>
      </c>
      <c r="H413" s="2" t="n">
        <f aca="false">F413*HLOOKUP(B413,Assumption!$A$10:$G$12,2,1)+G413*HLOOKUP(B413,Assumption!$A$10:$G$12,3,1)</f>
        <v>0</v>
      </c>
      <c r="I413" s="2" t="n">
        <f aca="false">F413+G413-H413</f>
        <v>0</v>
      </c>
      <c r="J413" s="32" t="n">
        <f aca="false">VLOOKUP(D413,Assumption!$O$3:$Q$103,IF('thong tin khach hang'!$B$3="Nam",2,3),0)/12*P413</f>
        <v>0</v>
      </c>
      <c r="K413" s="2" t="n">
        <v>20000</v>
      </c>
      <c r="L413" s="31" t="n">
        <f aca="false">ROUND($L$1*(E413+I413-J413-K413),0)</f>
        <v>70626886</v>
      </c>
      <c r="M413" s="31" t="n">
        <f aca="false">E413+I413-J413-K413+L413</f>
        <v>17406105594.354</v>
      </c>
      <c r="N413" s="32" t="n">
        <f aca="false">HLOOKUP(ROUND(AVERAGE(M401:M412)/10^6,0),Assumption!$B$2:$E$3,2,1)*MAX((AVERAGE(M401:M412)-250*10^6),0)</f>
        <v>96400862.4546264</v>
      </c>
      <c r="O413" s="31" t="n">
        <f aca="false">M413+N413</f>
        <v>17502506456.8086</v>
      </c>
      <c r="P413" s="31" t="n">
        <f aca="false">IF(A413=1,SA,MAX(0,SA-M412))</f>
        <v>0</v>
      </c>
      <c r="S413" s="2" t="n">
        <v>0</v>
      </c>
      <c r="T413" s="2" t="n">
        <v>0</v>
      </c>
      <c r="U413" s="2" t="n">
        <v>0</v>
      </c>
      <c r="V413" s="33" t="n">
        <v>1</v>
      </c>
    </row>
    <row r="414" customFormat="false" ht="15.75" hidden="false" customHeight="true" outlineLevel="0" collapsed="false">
      <c r="A414" s="2" t="n">
        <v>412</v>
      </c>
      <c r="B414" s="2" t="n">
        <v>35</v>
      </c>
      <c r="C414" s="2" t="n">
        <f aca="false">A414-(B414-1)*12</f>
        <v>4</v>
      </c>
      <c r="D414" s="2" t="n">
        <f aca="false">'thong tin khach hang'!$B$4+B414-1</f>
        <v>36</v>
      </c>
      <c r="E414" s="31" t="n">
        <f aca="false">IF(A414=1,0,O413)</f>
        <v>17502506456.8086</v>
      </c>
      <c r="F414" s="2" t="n">
        <f aca="true">TP*VLOOKUP('thong tin khach hang'!$E$10,$X$2:$Z$5,3,0)*OFFSET($S414,0,VLOOKUP('thong tin khach hang'!$E$10,$X$2:$Z$5,2,0))</f>
        <v>0</v>
      </c>
      <c r="G414" s="2" t="n">
        <f aca="true">EP*VLOOKUP('thong tin khach hang'!$E$10,$X$2:$Z$5,3,0)*OFFSET($S414,0,VLOOKUP('thong tin khach hang'!$E$10,$X$2:$Z$5,2,0))</f>
        <v>0</v>
      </c>
      <c r="H414" s="2" t="n">
        <f aca="false">F414*HLOOKUP(B414,Assumption!$A$10:$G$12,2,1)+G414*HLOOKUP(B414,Assumption!$A$10:$G$12,3,1)</f>
        <v>0</v>
      </c>
      <c r="I414" s="2" t="n">
        <f aca="false">F414+G414-H414</f>
        <v>0</v>
      </c>
      <c r="J414" s="32" t="n">
        <f aca="false">VLOOKUP(D414,Assumption!$O$3:$Q$103,IF('thong tin khach hang'!$B$3="Nam",2,3),0)/12*P414</f>
        <v>0</v>
      </c>
      <c r="K414" s="2" t="n">
        <v>20000</v>
      </c>
      <c r="L414" s="31" t="n">
        <f aca="false">ROUND($L$1*(E414+I414-J414-K414),0)</f>
        <v>71307296</v>
      </c>
      <c r="M414" s="31" t="n">
        <f aca="false">E414+I414-J414-K414+L414</f>
        <v>17573793752.8086</v>
      </c>
      <c r="N414" s="32" t="n">
        <f aca="false">HLOOKUP(ROUND(AVERAGE(M402:M413)/10^6,0),Assumption!$B$2:$E$3,2,1)*MAX((AVERAGE(M402:M413)-250*10^6),0)</f>
        <v>97373321.2302167</v>
      </c>
      <c r="O414" s="31" t="n">
        <f aca="false">M414+N414</f>
        <v>17671167074.0389</v>
      </c>
      <c r="P414" s="31" t="n">
        <f aca="false">IF(A414=1,SA,MAX(0,SA-M413))</f>
        <v>0</v>
      </c>
      <c r="S414" s="2" t="n">
        <v>0</v>
      </c>
      <c r="T414" s="2" t="n">
        <v>0</v>
      </c>
      <c r="U414" s="2" t="n">
        <v>1</v>
      </c>
      <c r="V414" s="33" t="n">
        <v>1</v>
      </c>
    </row>
    <row r="415" customFormat="false" ht="15.75" hidden="false" customHeight="true" outlineLevel="0" collapsed="false">
      <c r="A415" s="2" t="n">
        <v>413</v>
      </c>
      <c r="B415" s="2" t="n">
        <v>35</v>
      </c>
      <c r="C415" s="2" t="n">
        <f aca="false">A415-(B415-1)*12</f>
        <v>5</v>
      </c>
      <c r="D415" s="2" t="n">
        <f aca="false">'thong tin khach hang'!$B$4+B415-1</f>
        <v>36</v>
      </c>
      <c r="E415" s="31" t="n">
        <f aca="false">IF(A415=1,0,O414)</f>
        <v>17671167074.0389</v>
      </c>
      <c r="F415" s="2" t="n">
        <f aca="true">TP*VLOOKUP('thong tin khach hang'!$E$10,$X$2:$Z$5,3,0)*OFFSET($S415,0,VLOOKUP('thong tin khach hang'!$E$10,$X$2:$Z$5,2,0))</f>
        <v>0</v>
      </c>
      <c r="G415" s="2" t="n">
        <f aca="true">EP*VLOOKUP('thong tin khach hang'!$E$10,$X$2:$Z$5,3,0)*OFFSET($S415,0,VLOOKUP('thong tin khach hang'!$E$10,$X$2:$Z$5,2,0))</f>
        <v>0</v>
      </c>
      <c r="H415" s="2" t="n">
        <f aca="false">F415*HLOOKUP(B415,Assumption!$A$10:$G$12,2,1)+G415*HLOOKUP(B415,Assumption!$A$10:$G$12,3,1)</f>
        <v>0</v>
      </c>
      <c r="I415" s="2" t="n">
        <f aca="false">F415+G415-H415</f>
        <v>0</v>
      </c>
      <c r="J415" s="32" t="n">
        <f aca="false">VLOOKUP(D415,Assumption!$O$3:$Q$103,IF('thong tin khach hang'!$B$3="Nam",2,3),0)/12*P415</f>
        <v>0</v>
      </c>
      <c r="K415" s="2" t="n">
        <v>20000</v>
      </c>
      <c r="L415" s="31" t="n">
        <f aca="false">ROUND($L$1*(E415+I415-J415-K415),0)</f>
        <v>71994441</v>
      </c>
      <c r="M415" s="31" t="n">
        <f aca="false">E415+I415-J415-K415+L415</f>
        <v>17743141515.0389</v>
      </c>
      <c r="N415" s="32" t="n">
        <f aca="false">HLOOKUP(ROUND(AVERAGE(M403:M414)/10^6,0),Assumption!$B$2:$E$3,2,1)*MAX((AVERAGE(M403:M414)-250*10^6),0)</f>
        <v>98355246.0111689</v>
      </c>
      <c r="O415" s="31" t="n">
        <f aca="false">M415+N415</f>
        <v>17841496761.05</v>
      </c>
      <c r="P415" s="31" t="n">
        <f aca="false">IF(A415=1,SA,MAX(0,SA-M414))</f>
        <v>0</v>
      </c>
      <c r="S415" s="2" t="n">
        <v>0</v>
      </c>
      <c r="T415" s="2" t="n">
        <v>0</v>
      </c>
      <c r="U415" s="2" t="n">
        <v>0</v>
      </c>
      <c r="V415" s="33" t="n">
        <v>1</v>
      </c>
    </row>
    <row r="416" customFormat="false" ht="15.75" hidden="false" customHeight="true" outlineLevel="0" collapsed="false">
      <c r="A416" s="2" t="n">
        <v>414</v>
      </c>
      <c r="B416" s="2" t="n">
        <v>35</v>
      </c>
      <c r="C416" s="2" t="n">
        <f aca="false">A416-(B416-1)*12</f>
        <v>6</v>
      </c>
      <c r="D416" s="2" t="n">
        <f aca="false">'thong tin khach hang'!$B$4+B416-1</f>
        <v>36</v>
      </c>
      <c r="E416" s="31" t="n">
        <f aca="false">IF(A416=1,0,O415)</f>
        <v>17841496761.05</v>
      </c>
      <c r="F416" s="2" t="n">
        <f aca="true">TP*VLOOKUP('thong tin khach hang'!$E$10,$X$2:$Z$5,3,0)*OFFSET($S416,0,VLOOKUP('thong tin khach hang'!$E$10,$X$2:$Z$5,2,0))</f>
        <v>0</v>
      </c>
      <c r="G416" s="2" t="n">
        <f aca="true">EP*VLOOKUP('thong tin khach hang'!$E$10,$X$2:$Z$5,3,0)*OFFSET($S416,0,VLOOKUP('thong tin khach hang'!$E$10,$X$2:$Z$5,2,0))</f>
        <v>0</v>
      </c>
      <c r="H416" s="2" t="n">
        <f aca="false">F416*HLOOKUP(B416,Assumption!$A$10:$G$12,2,1)+G416*HLOOKUP(B416,Assumption!$A$10:$G$12,3,1)</f>
        <v>0</v>
      </c>
      <c r="I416" s="2" t="n">
        <f aca="false">F416+G416-H416</f>
        <v>0</v>
      </c>
      <c r="J416" s="32" t="n">
        <f aca="false">VLOOKUP(D416,Assumption!$O$3:$Q$103,IF('thong tin khach hang'!$B$3="Nam",2,3),0)/12*P416</f>
        <v>0</v>
      </c>
      <c r="K416" s="2" t="n">
        <v>20000</v>
      </c>
      <c r="L416" s="31" t="n">
        <f aca="false">ROUND($L$1*(E416+I416-J416-K416),0)</f>
        <v>72688385</v>
      </c>
      <c r="M416" s="31" t="n">
        <f aca="false">E416+I416-J416-K416+L416</f>
        <v>17914165146.05</v>
      </c>
      <c r="N416" s="32" t="n">
        <f aca="false">HLOOKUP(ROUND(AVERAGE(M404:M415)/10^6,0),Assumption!$B$2:$E$3,2,1)*MAX((AVERAGE(M404:M415)-250*10^6),0)</f>
        <v>99346728.9409025</v>
      </c>
      <c r="O416" s="31" t="n">
        <f aca="false">M416+N416</f>
        <v>18013511874.9909</v>
      </c>
      <c r="P416" s="31" t="n">
        <f aca="false">IF(A416=1,SA,MAX(0,SA-M415))</f>
        <v>0</v>
      </c>
      <c r="S416" s="2" t="n">
        <v>0</v>
      </c>
      <c r="T416" s="2" t="n">
        <v>0</v>
      </c>
      <c r="U416" s="2" t="n">
        <v>0</v>
      </c>
      <c r="V416" s="33" t="n">
        <v>1</v>
      </c>
    </row>
    <row r="417" customFormat="false" ht="15.75" hidden="false" customHeight="true" outlineLevel="0" collapsed="false">
      <c r="A417" s="2" t="n">
        <v>415</v>
      </c>
      <c r="B417" s="2" t="n">
        <v>35</v>
      </c>
      <c r="C417" s="2" t="n">
        <f aca="false">A417-(B417-1)*12</f>
        <v>7</v>
      </c>
      <c r="D417" s="2" t="n">
        <f aca="false">'thong tin khach hang'!$B$4+B417-1</f>
        <v>36</v>
      </c>
      <c r="E417" s="31" t="n">
        <f aca="false">IF(A417=1,0,O416)</f>
        <v>18013511874.9909</v>
      </c>
      <c r="F417" s="2" t="n">
        <f aca="true">TP*VLOOKUP('thong tin khach hang'!$E$10,$X$2:$Z$5,3,0)*OFFSET($S417,0,VLOOKUP('thong tin khach hang'!$E$10,$X$2:$Z$5,2,0))</f>
        <v>0</v>
      </c>
      <c r="G417" s="2" t="n">
        <f aca="true">EP*VLOOKUP('thong tin khach hang'!$E$10,$X$2:$Z$5,3,0)*OFFSET($S417,0,VLOOKUP('thong tin khach hang'!$E$10,$X$2:$Z$5,2,0))</f>
        <v>0</v>
      </c>
      <c r="H417" s="2" t="n">
        <f aca="false">F417*HLOOKUP(B417,Assumption!$A$10:$G$12,2,1)+G417*HLOOKUP(B417,Assumption!$A$10:$G$12,3,1)</f>
        <v>0</v>
      </c>
      <c r="I417" s="2" t="n">
        <f aca="false">F417+G417-H417</f>
        <v>0</v>
      </c>
      <c r="J417" s="32" t="n">
        <f aca="false">VLOOKUP(D417,Assumption!$O$3:$Q$103,IF('thong tin khach hang'!$B$3="Nam",2,3),0)/12*P417</f>
        <v>0</v>
      </c>
      <c r="K417" s="2" t="n">
        <v>20000</v>
      </c>
      <c r="L417" s="31" t="n">
        <f aca="false">ROUND($L$1*(E417+I417-J417-K417),0)</f>
        <v>73389196</v>
      </c>
      <c r="M417" s="31" t="n">
        <f aca="false">E417+I417-J417-K417+L417</f>
        <v>18086881070.9909</v>
      </c>
      <c r="N417" s="32" t="n">
        <f aca="false">HLOOKUP(ROUND(AVERAGE(M405:M416)/10^6,0),Assumption!$B$2:$E$3,2,1)*MAX((AVERAGE(M405:M416)-250*10^6),0)</f>
        <v>100347863.059248</v>
      </c>
      <c r="O417" s="31" t="n">
        <f aca="false">M417+N417</f>
        <v>18187228934.0502</v>
      </c>
      <c r="P417" s="31" t="n">
        <f aca="false">IF(A417=1,SA,MAX(0,SA-M416))</f>
        <v>0</v>
      </c>
      <c r="S417" s="2" t="n">
        <v>0</v>
      </c>
      <c r="T417" s="2" t="n">
        <v>1</v>
      </c>
      <c r="U417" s="2" t="n">
        <v>1</v>
      </c>
      <c r="V417" s="33" t="n">
        <v>1</v>
      </c>
    </row>
    <row r="418" customFormat="false" ht="15.75" hidden="false" customHeight="true" outlineLevel="0" collapsed="false">
      <c r="A418" s="2" t="n">
        <v>416</v>
      </c>
      <c r="B418" s="2" t="n">
        <v>35</v>
      </c>
      <c r="C418" s="2" t="n">
        <f aca="false">A418-(B418-1)*12</f>
        <v>8</v>
      </c>
      <c r="D418" s="2" t="n">
        <f aca="false">'thong tin khach hang'!$B$4+B418-1</f>
        <v>36</v>
      </c>
      <c r="E418" s="31" t="n">
        <f aca="false">IF(A418=1,0,O417)</f>
        <v>18187228934.0502</v>
      </c>
      <c r="F418" s="2" t="n">
        <f aca="true">TP*VLOOKUP('thong tin khach hang'!$E$10,$X$2:$Z$5,3,0)*OFFSET($S418,0,VLOOKUP('thong tin khach hang'!$E$10,$X$2:$Z$5,2,0))</f>
        <v>0</v>
      </c>
      <c r="G418" s="2" t="n">
        <f aca="true">EP*VLOOKUP('thong tin khach hang'!$E$10,$X$2:$Z$5,3,0)*OFFSET($S418,0,VLOOKUP('thong tin khach hang'!$E$10,$X$2:$Z$5,2,0))</f>
        <v>0</v>
      </c>
      <c r="H418" s="2" t="n">
        <f aca="false">F418*HLOOKUP(B418,Assumption!$A$10:$G$12,2,1)+G418*HLOOKUP(B418,Assumption!$A$10:$G$12,3,1)</f>
        <v>0</v>
      </c>
      <c r="I418" s="2" t="n">
        <f aca="false">F418+G418-H418</f>
        <v>0</v>
      </c>
      <c r="J418" s="32" t="n">
        <f aca="false">VLOOKUP(D418,Assumption!$O$3:$Q$103,IF('thong tin khach hang'!$B$3="Nam",2,3),0)/12*P418</f>
        <v>0</v>
      </c>
      <c r="K418" s="2" t="n">
        <v>20000</v>
      </c>
      <c r="L418" s="31" t="n">
        <f aca="false">ROUND($L$1*(E418+I418-J418-K418),0)</f>
        <v>74096940</v>
      </c>
      <c r="M418" s="31" t="n">
        <f aca="false">E418+I418-J418-K418+L418</f>
        <v>18261305874.0502</v>
      </c>
      <c r="N418" s="32" t="n">
        <f aca="false">HLOOKUP(ROUND(AVERAGE(M406:M417)/10^6,0),Assumption!$B$2:$E$3,2,1)*MAX((AVERAGE(M406:M417)-250*10^6),0)</f>
        <v>101358742.312001</v>
      </c>
      <c r="O418" s="31" t="n">
        <f aca="false">M418+N418</f>
        <v>18362664616.3622</v>
      </c>
      <c r="P418" s="31" t="n">
        <f aca="false">IF(A418=1,SA,MAX(0,SA-M417))</f>
        <v>0</v>
      </c>
      <c r="S418" s="2" t="n">
        <v>0</v>
      </c>
      <c r="T418" s="2" t="n">
        <v>0</v>
      </c>
      <c r="U418" s="2" t="n">
        <v>0</v>
      </c>
      <c r="V418" s="33" t="n">
        <v>1</v>
      </c>
    </row>
    <row r="419" customFormat="false" ht="15.75" hidden="false" customHeight="true" outlineLevel="0" collapsed="false">
      <c r="A419" s="2" t="n">
        <v>417</v>
      </c>
      <c r="B419" s="2" t="n">
        <v>35</v>
      </c>
      <c r="C419" s="2" t="n">
        <f aca="false">A419-(B419-1)*12</f>
        <v>9</v>
      </c>
      <c r="D419" s="2" t="n">
        <f aca="false">'thong tin khach hang'!$B$4+B419-1</f>
        <v>36</v>
      </c>
      <c r="E419" s="31" t="n">
        <f aca="false">IF(A419=1,0,O418)</f>
        <v>18362664616.3622</v>
      </c>
      <c r="F419" s="2" t="n">
        <f aca="true">TP*VLOOKUP('thong tin khach hang'!$E$10,$X$2:$Z$5,3,0)*OFFSET($S419,0,VLOOKUP('thong tin khach hang'!$E$10,$X$2:$Z$5,2,0))</f>
        <v>0</v>
      </c>
      <c r="G419" s="2" t="n">
        <f aca="true">EP*VLOOKUP('thong tin khach hang'!$E$10,$X$2:$Z$5,3,0)*OFFSET($S419,0,VLOOKUP('thong tin khach hang'!$E$10,$X$2:$Z$5,2,0))</f>
        <v>0</v>
      </c>
      <c r="H419" s="2" t="n">
        <f aca="false">F419*HLOOKUP(B419,Assumption!$A$10:$G$12,2,1)+G419*HLOOKUP(B419,Assumption!$A$10:$G$12,3,1)</f>
        <v>0</v>
      </c>
      <c r="I419" s="2" t="n">
        <f aca="false">F419+G419-H419</f>
        <v>0</v>
      </c>
      <c r="J419" s="32" t="n">
        <f aca="false">VLOOKUP(D419,Assumption!$O$3:$Q$103,IF('thong tin khach hang'!$B$3="Nam",2,3),0)/12*P419</f>
        <v>0</v>
      </c>
      <c r="K419" s="2" t="n">
        <v>20000</v>
      </c>
      <c r="L419" s="31" t="n">
        <f aca="false">ROUND($L$1*(E419+I419-J419-K419),0)</f>
        <v>74811687</v>
      </c>
      <c r="M419" s="31" t="n">
        <f aca="false">E419+I419-J419-K419+L419</f>
        <v>18437456303.3622</v>
      </c>
      <c r="N419" s="32" t="n">
        <f aca="false">HLOOKUP(ROUND(AVERAGE(M407:M418)/10^6,0),Assumption!$B$2:$E$3,2,1)*MAX((AVERAGE(M407:M418)-250*10^6),0)</f>
        <v>102379461.558531</v>
      </c>
      <c r="O419" s="31" t="n">
        <f aca="false">M419+N419</f>
        <v>18539835764.9207</v>
      </c>
      <c r="P419" s="31" t="n">
        <f aca="false">IF(A419=1,SA,MAX(0,SA-M418))</f>
        <v>0</v>
      </c>
      <c r="S419" s="2" t="n">
        <v>0</v>
      </c>
      <c r="T419" s="2" t="n">
        <v>0</v>
      </c>
      <c r="U419" s="2" t="n">
        <v>0</v>
      </c>
      <c r="V419" s="33" t="n">
        <v>1</v>
      </c>
    </row>
    <row r="420" customFormat="false" ht="15.75" hidden="false" customHeight="true" outlineLevel="0" collapsed="false">
      <c r="A420" s="2" t="n">
        <v>418</v>
      </c>
      <c r="B420" s="2" t="n">
        <v>35</v>
      </c>
      <c r="C420" s="2" t="n">
        <f aca="false">A420-(B420-1)*12</f>
        <v>10</v>
      </c>
      <c r="D420" s="2" t="n">
        <f aca="false">'thong tin khach hang'!$B$4+B420-1</f>
        <v>36</v>
      </c>
      <c r="E420" s="31" t="n">
        <f aca="false">IF(A420=1,0,O419)</f>
        <v>18539835764.9207</v>
      </c>
      <c r="F420" s="2" t="n">
        <f aca="true">TP*VLOOKUP('thong tin khach hang'!$E$10,$X$2:$Z$5,3,0)*OFFSET($S420,0,VLOOKUP('thong tin khach hang'!$E$10,$X$2:$Z$5,2,0))</f>
        <v>0</v>
      </c>
      <c r="G420" s="2" t="n">
        <f aca="true">EP*VLOOKUP('thong tin khach hang'!$E$10,$X$2:$Z$5,3,0)*OFFSET($S420,0,VLOOKUP('thong tin khach hang'!$E$10,$X$2:$Z$5,2,0))</f>
        <v>0</v>
      </c>
      <c r="H420" s="2" t="n">
        <f aca="false">F420*HLOOKUP(B420,Assumption!$A$10:$G$12,2,1)+G420*HLOOKUP(B420,Assumption!$A$10:$G$12,3,1)</f>
        <v>0</v>
      </c>
      <c r="I420" s="2" t="n">
        <f aca="false">F420+G420-H420</f>
        <v>0</v>
      </c>
      <c r="J420" s="32" t="n">
        <f aca="false">VLOOKUP(D420,Assumption!$O$3:$Q$103,IF('thong tin khach hang'!$B$3="Nam",2,3),0)/12*P420</f>
        <v>0</v>
      </c>
      <c r="K420" s="2" t="n">
        <v>20000</v>
      </c>
      <c r="L420" s="31" t="n">
        <f aca="false">ROUND($L$1*(E420+I420-J420-K420),0)</f>
        <v>75533504</v>
      </c>
      <c r="M420" s="31" t="n">
        <f aca="false">E420+I420-J420-K420+L420</f>
        <v>18615349268.9207</v>
      </c>
      <c r="N420" s="32" t="n">
        <f aca="false">HLOOKUP(ROUND(AVERAGE(M408:M419)/10^6,0),Assumption!$B$2:$E$3,2,1)*MAX((AVERAGE(M408:M419)-250*10^6),0)</f>
        <v>103410116.582432</v>
      </c>
      <c r="O420" s="31" t="n">
        <f aca="false">M420+N420</f>
        <v>18718759385.5031</v>
      </c>
      <c r="P420" s="31" t="n">
        <f aca="false">IF(A420=1,SA,MAX(0,SA-M419))</f>
        <v>0</v>
      </c>
      <c r="S420" s="2" t="n">
        <v>0</v>
      </c>
      <c r="T420" s="2" t="n">
        <v>0</v>
      </c>
      <c r="U420" s="2" t="n">
        <v>1</v>
      </c>
      <c r="V420" s="33" t="n">
        <v>1</v>
      </c>
    </row>
    <row r="421" customFormat="false" ht="15.75" hidden="false" customHeight="true" outlineLevel="0" collapsed="false">
      <c r="A421" s="2" t="n">
        <v>419</v>
      </c>
      <c r="B421" s="2" t="n">
        <v>35</v>
      </c>
      <c r="C421" s="2" t="n">
        <f aca="false">A421-(B421-1)*12</f>
        <v>11</v>
      </c>
      <c r="D421" s="2" t="n">
        <f aca="false">'thong tin khach hang'!$B$4+B421-1</f>
        <v>36</v>
      </c>
      <c r="E421" s="31" t="n">
        <f aca="false">IF(A421=1,0,O420)</f>
        <v>18718759385.5031</v>
      </c>
      <c r="F421" s="2" t="n">
        <f aca="true">TP*VLOOKUP('thong tin khach hang'!$E$10,$X$2:$Z$5,3,0)*OFFSET($S421,0,VLOOKUP('thong tin khach hang'!$E$10,$X$2:$Z$5,2,0))</f>
        <v>0</v>
      </c>
      <c r="G421" s="2" t="n">
        <f aca="true">EP*VLOOKUP('thong tin khach hang'!$E$10,$X$2:$Z$5,3,0)*OFFSET($S421,0,VLOOKUP('thong tin khach hang'!$E$10,$X$2:$Z$5,2,0))</f>
        <v>0</v>
      </c>
      <c r="H421" s="2" t="n">
        <f aca="false">F421*HLOOKUP(B421,Assumption!$A$10:$G$12,2,1)+G421*HLOOKUP(B421,Assumption!$A$10:$G$12,3,1)</f>
        <v>0</v>
      </c>
      <c r="I421" s="2" t="n">
        <f aca="false">F421+G421-H421</f>
        <v>0</v>
      </c>
      <c r="J421" s="32" t="n">
        <f aca="false">VLOOKUP(D421,Assumption!$O$3:$Q$103,IF('thong tin khach hang'!$B$3="Nam",2,3),0)/12*P421</f>
        <v>0</v>
      </c>
      <c r="K421" s="2" t="n">
        <v>20000</v>
      </c>
      <c r="L421" s="31" t="n">
        <f aca="false">ROUND($L$1*(E421+I421-J421-K421),0)</f>
        <v>76262461</v>
      </c>
      <c r="M421" s="31" t="n">
        <f aca="false">E421+I421-J421-K421+L421</f>
        <v>18795001846.5031</v>
      </c>
      <c r="N421" s="32" t="n">
        <f aca="false">HLOOKUP(ROUND(AVERAGE(M409:M420)/10^6,0),Assumption!$B$2:$E$3,2,1)*MAX((AVERAGE(M409:M420)-250*10^6),0)</f>
        <v>104450804.099731</v>
      </c>
      <c r="O421" s="31" t="n">
        <f aca="false">M421+N421</f>
        <v>18899452650.6029</v>
      </c>
      <c r="P421" s="31" t="n">
        <f aca="false">IF(A421=1,SA,MAX(0,SA-M420))</f>
        <v>0</v>
      </c>
      <c r="S421" s="2" t="n">
        <v>0</v>
      </c>
      <c r="T421" s="2" t="n">
        <v>0</v>
      </c>
      <c r="U421" s="2" t="n">
        <v>0</v>
      </c>
      <c r="V421" s="33" t="n">
        <v>1</v>
      </c>
    </row>
    <row r="422" customFormat="false" ht="15.75" hidden="false" customHeight="true" outlineLevel="0" collapsed="false">
      <c r="A422" s="2" t="n">
        <v>420</v>
      </c>
      <c r="B422" s="2" t="n">
        <v>35</v>
      </c>
      <c r="C422" s="2" t="n">
        <f aca="false">A422-(B422-1)*12</f>
        <v>12</v>
      </c>
      <c r="D422" s="2" t="n">
        <f aca="false">'thong tin khach hang'!$B$4+B422-1</f>
        <v>36</v>
      </c>
      <c r="E422" s="31" t="n">
        <f aca="false">IF(A422=1,0,O421)</f>
        <v>18899452650.6029</v>
      </c>
      <c r="F422" s="2" t="n">
        <f aca="true">TP*VLOOKUP('thong tin khach hang'!$E$10,$X$2:$Z$5,3,0)*OFFSET($S422,0,VLOOKUP('thong tin khach hang'!$E$10,$X$2:$Z$5,2,0))</f>
        <v>0</v>
      </c>
      <c r="G422" s="2" t="n">
        <f aca="true">EP*VLOOKUP('thong tin khach hang'!$E$10,$X$2:$Z$5,3,0)*OFFSET($S422,0,VLOOKUP('thong tin khach hang'!$E$10,$X$2:$Z$5,2,0))</f>
        <v>0</v>
      </c>
      <c r="H422" s="2" t="n">
        <f aca="false">F422*HLOOKUP(B422,Assumption!$A$10:$G$12,2,1)+G422*HLOOKUP(B422,Assumption!$A$10:$G$12,3,1)</f>
        <v>0</v>
      </c>
      <c r="I422" s="2" t="n">
        <f aca="false">F422+G422-H422</f>
        <v>0</v>
      </c>
      <c r="J422" s="32" t="n">
        <f aca="false">VLOOKUP(D422,Assumption!$O$3:$Q$103,IF('thong tin khach hang'!$B$3="Nam",2,3),0)/12*P422</f>
        <v>0</v>
      </c>
      <c r="K422" s="2" t="n">
        <v>20000</v>
      </c>
      <c r="L422" s="31" t="n">
        <f aca="false">ROUND($L$1*(E422+I422-J422-K422),0)</f>
        <v>76998628</v>
      </c>
      <c r="M422" s="31" t="n">
        <f aca="false">E422+I422-J422-K422+L422</f>
        <v>18976431278.6029</v>
      </c>
      <c r="N422" s="32" t="n">
        <f aca="false">HLOOKUP(ROUND(AVERAGE(M410:M421)/10^6,0),Assumption!$B$2:$E$3,2,1)*MAX((AVERAGE(M410:M421)-250*10^6),0)</f>
        <v>105501621.767643</v>
      </c>
      <c r="O422" s="31" t="n">
        <f aca="false">M422+N422</f>
        <v>19081932900.3705</v>
      </c>
      <c r="P422" s="31" t="n">
        <f aca="false">IF(A422=1,SA,MAX(0,SA-M421))</f>
        <v>0</v>
      </c>
      <c r="S422" s="2" t="n">
        <v>0</v>
      </c>
      <c r="T422" s="2" t="n">
        <v>0</v>
      </c>
      <c r="U422" s="2" t="n">
        <v>0</v>
      </c>
      <c r="V422" s="33" t="n">
        <v>1</v>
      </c>
    </row>
    <row r="423" customFormat="false" ht="15.75" hidden="false" customHeight="true" outlineLevel="0" collapsed="false">
      <c r="A423" s="2" t="n">
        <v>421</v>
      </c>
      <c r="B423" s="2" t="n">
        <v>36</v>
      </c>
      <c r="C423" s="2" t="n">
        <f aca="false">A423-(B423-1)*12</f>
        <v>1</v>
      </c>
      <c r="D423" s="2" t="n">
        <f aca="false">'thong tin khach hang'!$B$4+B423-1</f>
        <v>37</v>
      </c>
      <c r="E423" s="31" t="n">
        <f aca="false">IF(A423=1,0,O422)</f>
        <v>19081932900.3705</v>
      </c>
      <c r="F423" s="2" t="n">
        <f aca="true">TP*VLOOKUP('thong tin khach hang'!$E$10,$X$2:$Z$5,3,0)*OFFSET($S423,0,VLOOKUP('thong tin khach hang'!$E$10,$X$2:$Z$5,2,0))</f>
        <v>30000000</v>
      </c>
      <c r="G423" s="2" t="n">
        <f aca="true">EP*VLOOKUP('thong tin khach hang'!$E$10,$X$2:$Z$5,3,0)*OFFSET($S423,0,VLOOKUP('thong tin khach hang'!$E$10,$X$2:$Z$5,2,0))</f>
        <v>30000000</v>
      </c>
      <c r="H423" s="2" t="n">
        <f aca="false">F423*HLOOKUP(B423,Assumption!$A$10:$G$12,2,1)+G423*HLOOKUP(B423,Assumption!$A$10:$G$12,3,1)</f>
        <v>1500000</v>
      </c>
      <c r="I423" s="2" t="n">
        <f aca="false">F423+G423-H423</f>
        <v>58500000</v>
      </c>
      <c r="J423" s="32" t="n">
        <f aca="false">VLOOKUP(D423,Assumption!$O$3:$Q$103,IF('thong tin khach hang'!$B$3="Nam",2,3),0)/12*P423</f>
        <v>0</v>
      </c>
      <c r="K423" s="2" t="n">
        <v>20000</v>
      </c>
      <c r="L423" s="31" t="n">
        <f aca="false">ROUND($L$1*(E423+I423-J423-K423),0)</f>
        <v>77980411</v>
      </c>
      <c r="M423" s="31" t="n">
        <f aca="false">E423+I423-J423-K423+L423</f>
        <v>19218393311.3705</v>
      </c>
      <c r="N423" s="32" t="n">
        <f aca="false">HLOOKUP(ROUND(AVERAGE(M411:M422)/10^6,0),Assumption!$B$2:$E$3,2,1)*MAX((AVERAGE(M411:M422)-250*10^6),0)</f>
        <v>106562668.193874</v>
      </c>
      <c r="O423" s="31" t="n">
        <f aca="false">M423+N423</f>
        <v>19324955979.5644</v>
      </c>
      <c r="P423" s="31" t="n">
        <f aca="false">IF(A423=1,SA,MAX(0,SA-M422))</f>
        <v>0</v>
      </c>
      <c r="S423" s="2" t="n">
        <v>1</v>
      </c>
      <c r="T423" s="2" t="n">
        <v>1</v>
      </c>
      <c r="U423" s="2" t="n">
        <v>1</v>
      </c>
      <c r="V423" s="33" t="n">
        <v>1</v>
      </c>
    </row>
    <row r="424" customFormat="false" ht="15.75" hidden="false" customHeight="true" outlineLevel="0" collapsed="false">
      <c r="A424" s="2" t="n">
        <v>422</v>
      </c>
      <c r="B424" s="2" t="n">
        <v>36</v>
      </c>
      <c r="C424" s="2" t="n">
        <f aca="false">A424-(B424-1)*12</f>
        <v>2</v>
      </c>
      <c r="D424" s="2" t="n">
        <f aca="false">'thong tin khach hang'!$B$4+B424-1</f>
        <v>37</v>
      </c>
      <c r="E424" s="31" t="n">
        <f aca="false">IF(A424=1,0,O423)</f>
        <v>19324955979.5644</v>
      </c>
      <c r="F424" s="2" t="n">
        <f aca="true">TP*VLOOKUP('thong tin khach hang'!$E$10,$X$2:$Z$5,3,0)*OFFSET($S424,0,VLOOKUP('thong tin khach hang'!$E$10,$X$2:$Z$5,2,0))</f>
        <v>0</v>
      </c>
      <c r="G424" s="2" t="n">
        <f aca="true">EP*VLOOKUP('thong tin khach hang'!$E$10,$X$2:$Z$5,3,0)*OFFSET($S424,0,VLOOKUP('thong tin khach hang'!$E$10,$X$2:$Z$5,2,0))</f>
        <v>0</v>
      </c>
      <c r="H424" s="2" t="n">
        <f aca="false">F424*HLOOKUP(B424,Assumption!$A$10:$G$12,2,1)+G424*HLOOKUP(B424,Assumption!$A$10:$G$12,3,1)</f>
        <v>0</v>
      </c>
      <c r="I424" s="2" t="n">
        <f aca="false">F424+G424-H424</f>
        <v>0</v>
      </c>
      <c r="J424" s="32" t="n">
        <f aca="false">VLOOKUP(D424,Assumption!$O$3:$Q$103,IF('thong tin khach hang'!$B$3="Nam",2,3),0)/12*P424</f>
        <v>0</v>
      </c>
      <c r="K424" s="2" t="n">
        <v>20000</v>
      </c>
      <c r="L424" s="31" t="n">
        <f aca="false">ROUND($L$1*(E424+I424-J424-K424),0)</f>
        <v>78732181</v>
      </c>
      <c r="M424" s="31" t="n">
        <f aca="false">E424+I424-J424-K424+L424</f>
        <v>19403668160.5644</v>
      </c>
      <c r="N424" s="32" t="n">
        <f aca="false">HLOOKUP(ROUND(AVERAGE(M412:M423)/10^6,0),Assumption!$B$2:$E$3,2,1)*MAX((AVERAGE(M412:M423)-250*10^6),0)</f>
        <v>107634042.945988</v>
      </c>
      <c r="O424" s="31" t="n">
        <f aca="false">M424+N424</f>
        <v>19511302203.5104</v>
      </c>
      <c r="P424" s="31" t="n">
        <f aca="false">IF(A424=1,SA,MAX(0,SA-M423))</f>
        <v>0</v>
      </c>
      <c r="S424" s="2" t="n">
        <v>0</v>
      </c>
      <c r="T424" s="2" t="n">
        <v>0</v>
      </c>
      <c r="U424" s="2" t="n">
        <v>0</v>
      </c>
      <c r="V424" s="33" t="n">
        <v>1</v>
      </c>
    </row>
    <row r="425" customFormat="false" ht="15.75" hidden="false" customHeight="true" outlineLevel="0" collapsed="false">
      <c r="A425" s="2" t="n">
        <v>423</v>
      </c>
      <c r="B425" s="2" t="n">
        <v>36</v>
      </c>
      <c r="C425" s="2" t="n">
        <f aca="false">A425-(B425-1)*12</f>
        <v>3</v>
      </c>
      <c r="D425" s="2" t="n">
        <f aca="false">'thong tin khach hang'!$B$4+B425-1</f>
        <v>37</v>
      </c>
      <c r="E425" s="31" t="n">
        <f aca="false">IF(A425=1,0,O424)</f>
        <v>19511302203.5104</v>
      </c>
      <c r="F425" s="2" t="n">
        <f aca="true">TP*VLOOKUP('thong tin khach hang'!$E$10,$X$2:$Z$5,3,0)*OFFSET($S425,0,VLOOKUP('thong tin khach hang'!$E$10,$X$2:$Z$5,2,0))</f>
        <v>0</v>
      </c>
      <c r="G425" s="2" t="n">
        <f aca="true">EP*VLOOKUP('thong tin khach hang'!$E$10,$X$2:$Z$5,3,0)*OFFSET($S425,0,VLOOKUP('thong tin khach hang'!$E$10,$X$2:$Z$5,2,0))</f>
        <v>0</v>
      </c>
      <c r="H425" s="2" t="n">
        <f aca="false">F425*HLOOKUP(B425,Assumption!$A$10:$G$12,2,1)+G425*HLOOKUP(B425,Assumption!$A$10:$G$12,3,1)</f>
        <v>0</v>
      </c>
      <c r="I425" s="2" t="n">
        <f aca="false">F425+G425-H425</f>
        <v>0</v>
      </c>
      <c r="J425" s="32" t="n">
        <f aca="false">VLOOKUP(D425,Assumption!$O$3:$Q$103,IF('thong tin khach hang'!$B$3="Nam",2,3),0)/12*P425</f>
        <v>0</v>
      </c>
      <c r="K425" s="2" t="n">
        <v>20000</v>
      </c>
      <c r="L425" s="31" t="n">
        <f aca="false">ROUND($L$1*(E425+I425-J425-K425),0)</f>
        <v>79491379</v>
      </c>
      <c r="M425" s="31" t="n">
        <f aca="false">E425+I425-J425-K425+L425</f>
        <v>19590773582.5104</v>
      </c>
      <c r="N425" s="32" t="n">
        <f aca="false">HLOOKUP(ROUND(AVERAGE(M413:M424)/10^6,0),Assumption!$B$2:$E$3,2,1)*MAX((AVERAGE(M413:M424)-250*10^6),0)</f>
        <v>108715846.561308</v>
      </c>
      <c r="O425" s="31" t="n">
        <f aca="false">M425+N425</f>
        <v>19699489429.0717</v>
      </c>
      <c r="P425" s="31" t="n">
        <f aca="false">IF(A425=1,SA,MAX(0,SA-M424))</f>
        <v>0</v>
      </c>
      <c r="S425" s="2" t="n">
        <v>0</v>
      </c>
      <c r="T425" s="2" t="n">
        <v>0</v>
      </c>
      <c r="U425" s="2" t="n">
        <v>0</v>
      </c>
      <c r="V425" s="33" t="n">
        <v>1</v>
      </c>
    </row>
    <row r="426" customFormat="false" ht="15.75" hidden="false" customHeight="true" outlineLevel="0" collapsed="false">
      <c r="A426" s="2" t="n">
        <v>424</v>
      </c>
      <c r="B426" s="2" t="n">
        <v>36</v>
      </c>
      <c r="C426" s="2" t="n">
        <f aca="false">A426-(B426-1)*12</f>
        <v>4</v>
      </c>
      <c r="D426" s="2" t="n">
        <f aca="false">'thong tin khach hang'!$B$4+B426-1</f>
        <v>37</v>
      </c>
      <c r="E426" s="31" t="n">
        <f aca="false">IF(A426=1,0,O425)</f>
        <v>19699489429.0717</v>
      </c>
      <c r="F426" s="2" t="n">
        <f aca="true">TP*VLOOKUP('thong tin khach hang'!$E$10,$X$2:$Z$5,3,0)*OFFSET($S426,0,VLOOKUP('thong tin khach hang'!$E$10,$X$2:$Z$5,2,0))</f>
        <v>0</v>
      </c>
      <c r="G426" s="2" t="n">
        <f aca="true">EP*VLOOKUP('thong tin khach hang'!$E$10,$X$2:$Z$5,3,0)*OFFSET($S426,0,VLOOKUP('thong tin khach hang'!$E$10,$X$2:$Z$5,2,0))</f>
        <v>0</v>
      </c>
      <c r="H426" s="2" t="n">
        <f aca="false">F426*HLOOKUP(B426,Assumption!$A$10:$G$12,2,1)+G426*HLOOKUP(B426,Assumption!$A$10:$G$12,3,1)</f>
        <v>0</v>
      </c>
      <c r="I426" s="2" t="n">
        <f aca="false">F426+G426-H426</f>
        <v>0</v>
      </c>
      <c r="J426" s="32" t="n">
        <f aca="false">VLOOKUP(D426,Assumption!$O$3:$Q$103,IF('thong tin khach hang'!$B$3="Nam",2,3),0)/12*P426</f>
        <v>0</v>
      </c>
      <c r="K426" s="2" t="n">
        <v>20000</v>
      </c>
      <c r="L426" s="31" t="n">
        <f aca="false">ROUND($L$1*(E426+I426-J426-K426),0)</f>
        <v>80258077</v>
      </c>
      <c r="M426" s="31" t="n">
        <f aca="false">E426+I426-J426-K426+L426</f>
        <v>19779727506.0717</v>
      </c>
      <c r="N426" s="32" t="n">
        <f aca="false">HLOOKUP(ROUND(AVERAGE(M414:M425)/10^6,0),Assumption!$B$2:$E$3,2,1)*MAX((AVERAGE(M414:M425)-250*10^6),0)</f>
        <v>109808180.555386</v>
      </c>
      <c r="O426" s="31" t="n">
        <f aca="false">M426+N426</f>
        <v>19889535686.6271</v>
      </c>
      <c r="P426" s="31" t="n">
        <f aca="false">IF(A426=1,SA,MAX(0,SA-M425))</f>
        <v>0</v>
      </c>
      <c r="S426" s="2" t="n">
        <v>0</v>
      </c>
      <c r="T426" s="2" t="n">
        <v>0</v>
      </c>
      <c r="U426" s="2" t="n">
        <v>1</v>
      </c>
      <c r="V426" s="33" t="n">
        <v>1</v>
      </c>
    </row>
    <row r="427" customFormat="false" ht="15.75" hidden="false" customHeight="true" outlineLevel="0" collapsed="false">
      <c r="A427" s="2" t="n">
        <v>425</v>
      </c>
      <c r="B427" s="2" t="n">
        <v>36</v>
      </c>
      <c r="C427" s="2" t="n">
        <f aca="false">A427-(B427-1)*12</f>
        <v>5</v>
      </c>
      <c r="D427" s="2" t="n">
        <f aca="false">'thong tin khach hang'!$B$4+B427-1</f>
        <v>37</v>
      </c>
      <c r="E427" s="31" t="n">
        <f aca="false">IF(A427=1,0,O426)</f>
        <v>19889535686.6271</v>
      </c>
      <c r="F427" s="2" t="n">
        <f aca="true">TP*VLOOKUP('thong tin khach hang'!$E$10,$X$2:$Z$5,3,0)*OFFSET($S427,0,VLOOKUP('thong tin khach hang'!$E$10,$X$2:$Z$5,2,0))</f>
        <v>0</v>
      </c>
      <c r="G427" s="2" t="n">
        <f aca="true">EP*VLOOKUP('thong tin khach hang'!$E$10,$X$2:$Z$5,3,0)*OFFSET($S427,0,VLOOKUP('thong tin khach hang'!$E$10,$X$2:$Z$5,2,0))</f>
        <v>0</v>
      </c>
      <c r="H427" s="2" t="n">
        <f aca="false">F427*HLOOKUP(B427,Assumption!$A$10:$G$12,2,1)+G427*HLOOKUP(B427,Assumption!$A$10:$G$12,3,1)</f>
        <v>0</v>
      </c>
      <c r="I427" s="2" t="n">
        <f aca="false">F427+G427-H427</f>
        <v>0</v>
      </c>
      <c r="J427" s="32" t="n">
        <f aca="false">VLOOKUP(D427,Assumption!$O$3:$Q$103,IF('thong tin khach hang'!$B$3="Nam",2,3),0)/12*P427</f>
        <v>0</v>
      </c>
      <c r="K427" s="2" t="n">
        <v>20000</v>
      </c>
      <c r="L427" s="31" t="n">
        <f aca="false">ROUND($L$1*(E427+I427-J427-K427),0)</f>
        <v>81032349</v>
      </c>
      <c r="M427" s="31" t="n">
        <f aca="false">E427+I427-J427-K427+L427</f>
        <v>19970548035.6271</v>
      </c>
      <c r="N427" s="32" t="n">
        <f aca="false">HLOOKUP(ROUND(AVERAGE(M415:M426)/10^6,0),Assumption!$B$2:$E$3,2,1)*MAX((AVERAGE(M415:M426)-250*10^6),0)</f>
        <v>110911147.432018</v>
      </c>
      <c r="O427" s="31" t="n">
        <f aca="false">M427+N427</f>
        <v>20081459183.0591</v>
      </c>
      <c r="P427" s="31" t="n">
        <f aca="false">IF(A427=1,SA,MAX(0,SA-M426))</f>
        <v>0</v>
      </c>
      <c r="S427" s="2" t="n">
        <v>0</v>
      </c>
      <c r="T427" s="2" t="n">
        <v>0</v>
      </c>
      <c r="U427" s="2" t="n">
        <v>0</v>
      </c>
      <c r="V427" s="33" t="n">
        <v>1</v>
      </c>
    </row>
    <row r="428" customFormat="false" ht="15.75" hidden="false" customHeight="true" outlineLevel="0" collapsed="false">
      <c r="A428" s="2" t="n">
        <v>426</v>
      </c>
      <c r="B428" s="2" t="n">
        <v>36</v>
      </c>
      <c r="C428" s="2" t="n">
        <f aca="false">A428-(B428-1)*12</f>
        <v>6</v>
      </c>
      <c r="D428" s="2" t="n">
        <f aca="false">'thong tin khach hang'!$B$4+B428-1</f>
        <v>37</v>
      </c>
      <c r="E428" s="31" t="n">
        <f aca="false">IF(A428=1,0,O427)</f>
        <v>20081459183.0591</v>
      </c>
      <c r="F428" s="2" t="n">
        <f aca="true">TP*VLOOKUP('thong tin khach hang'!$E$10,$X$2:$Z$5,3,0)*OFFSET($S428,0,VLOOKUP('thong tin khach hang'!$E$10,$X$2:$Z$5,2,0))</f>
        <v>0</v>
      </c>
      <c r="G428" s="2" t="n">
        <f aca="true">EP*VLOOKUP('thong tin khach hang'!$E$10,$X$2:$Z$5,3,0)*OFFSET($S428,0,VLOOKUP('thong tin khach hang'!$E$10,$X$2:$Z$5,2,0))</f>
        <v>0</v>
      </c>
      <c r="H428" s="2" t="n">
        <f aca="false">F428*HLOOKUP(B428,Assumption!$A$10:$G$12,2,1)+G428*HLOOKUP(B428,Assumption!$A$10:$G$12,3,1)</f>
        <v>0</v>
      </c>
      <c r="I428" s="2" t="n">
        <f aca="false">F428+G428-H428</f>
        <v>0</v>
      </c>
      <c r="J428" s="32" t="n">
        <f aca="false">VLOOKUP(D428,Assumption!$O$3:$Q$103,IF('thong tin khach hang'!$B$3="Nam",2,3),0)/12*P428</f>
        <v>0</v>
      </c>
      <c r="K428" s="2" t="n">
        <v>20000</v>
      </c>
      <c r="L428" s="31" t="n">
        <f aca="false">ROUND($L$1*(E428+I428-J428-K428),0)</f>
        <v>81814269</v>
      </c>
      <c r="M428" s="31" t="n">
        <f aca="false">E428+I428-J428-K428+L428</f>
        <v>20163253452.0591</v>
      </c>
      <c r="N428" s="32" t="n">
        <f aca="false">HLOOKUP(ROUND(AVERAGE(M416:M427)/10^6,0),Assumption!$B$2:$E$3,2,1)*MAX((AVERAGE(M416:M427)-250*10^6),0)</f>
        <v>112024850.692312</v>
      </c>
      <c r="O428" s="31" t="n">
        <f aca="false">M428+N428</f>
        <v>20275278302.7514</v>
      </c>
      <c r="P428" s="31" t="n">
        <f aca="false">IF(A428=1,SA,MAX(0,SA-M427))</f>
        <v>0</v>
      </c>
      <c r="S428" s="2" t="n">
        <v>0</v>
      </c>
      <c r="T428" s="2" t="n">
        <v>0</v>
      </c>
      <c r="U428" s="2" t="n">
        <v>0</v>
      </c>
      <c r="V428" s="33" t="n">
        <v>1</v>
      </c>
    </row>
    <row r="429" customFormat="false" ht="15.75" hidden="false" customHeight="true" outlineLevel="0" collapsed="false">
      <c r="A429" s="2" t="n">
        <v>427</v>
      </c>
      <c r="B429" s="2" t="n">
        <v>36</v>
      </c>
      <c r="C429" s="2" t="n">
        <f aca="false">A429-(B429-1)*12</f>
        <v>7</v>
      </c>
      <c r="D429" s="2" t="n">
        <f aca="false">'thong tin khach hang'!$B$4+B429-1</f>
        <v>37</v>
      </c>
      <c r="E429" s="31" t="n">
        <f aca="false">IF(A429=1,0,O428)</f>
        <v>20275278302.7514</v>
      </c>
      <c r="F429" s="2" t="n">
        <f aca="true">TP*VLOOKUP('thong tin khach hang'!$E$10,$X$2:$Z$5,3,0)*OFFSET($S429,0,VLOOKUP('thong tin khach hang'!$E$10,$X$2:$Z$5,2,0))</f>
        <v>0</v>
      </c>
      <c r="G429" s="2" t="n">
        <f aca="true">EP*VLOOKUP('thong tin khach hang'!$E$10,$X$2:$Z$5,3,0)*OFFSET($S429,0,VLOOKUP('thong tin khach hang'!$E$10,$X$2:$Z$5,2,0))</f>
        <v>0</v>
      </c>
      <c r="H429" s="2" t="n">
        <f aca="false">F429*HLOOKUP(B429,Assumption!$A$10:$G$12,2,1)+G429*HLOOKUP(B429,Assumption!$A$10:$G$12,3,1)</f>
        <v>0</v>
      </c>
      <c r="I429" s="2" t="n">
        <f aca="false">F429+G429-H429</f>
        <v>0</v>
      </c>
      <c r="J429" s="32" t="n">
        <f aca="false">VLOOKUP(D429,Assumption!$O$3:$Q$103,IF('thong tin khach hang'!$B$3="Nam",2,3),0)/12*P429</f>
        <v>0</v>
      </c>
      <c r="K429" s="2" t="n">
        <v>20000</v>
      </c>
      <c r="L429" s="31" t="n">
        <f aca="false">ROUND($L$1*(E429+I429-J429-K429),0)</f>
        <v>82603912</v>
      </c>
      <c r="M429" s="31" t="n">
        <f aca="false">E429+I429-J429-K429+L429</f>
        <v>20357862214.7514</v>
      </c>
      <c r="N429" s="32" t="n">
        <f aca="false">HLOOKUP(ROUND(AVERAGE(M417:M428)/10^6,0),Assumption!$B$2:$E$3,2,1)*MAX((AVERAGE(M417:M428)-250*10^6),0)</f>
        <v>113149394.845317</v>
      </c>
      <c r="O429" s="31" t="n">
        <f aca="false">M429+N429</f>
        <v>20471011609.5967</v>
      </c>
      <c r="P429" s="31" t="n">
        <f aca="false">IF(A429=1,SA,MAX(0,SA-M428))</f>
        <v>0</v>
      </c>
      <c r="S429" s="2" t="n">
        <v>0</v>
      </c>
      <c r="T429" s="2" t="n">
        <v>1</v>
      </c>
      <c r="U429" s="2" t="n">
        <v>1</v>
      </c>
      <c r="V429" s="33" t="n">
        <v>1</v>
      </c>
    </row>
    <row r="430" customFormat="false" ht="15.75" hidden="false" customHeight="true" outlineLevel="0" collapsed="false">
      <c r="A430" s="2" t="n">
        <v>428</v>
      </c>
      <c r="B430" s="2" t="n">
        <v>36</v>
      </c>
      <c r="C430" s="2" t="n">
        <f aca="false">A430-(B430-1)*12</f>
        <v>8</v>
      </c>
      <c r="D430" s="2" t="n">
        <f aca="false">'thong tin khach hang'!$B$4+B430-1</f>
        <v>37</v>
      </c>
      <c r="E430" s="31" t="n">
        <f aca="false">IF(A430=1,0,O429)</f>
        <v>20471011609.5967</v>
      </c>
      <c r="F430" s="2" t="n">
        <f aca="true">TP*VLOOKUP('thong tin khach hang'!$E$10,$X$2:$Z$5,3,0)*OFFSET($S430,0,VLOOKUP('thong tin khach hang'!$E$10,$X$2:$Z$5,2,0))</f>
        <v>0</v>
      </c>
      <c r="G430" s="2" t="n">
        <f aca="true">EP*VLOOKUP('thong tin khach hang'!$E$10,$X$2:$Z$5,3,0)*OFFSET($S430,0,VLOOKUP('thong tin khach hang'!$E$10,$X$2:$Z$5,2,0))</f>
        <v>0</v>
      </c>
      <c r="H430" s="2" t="n">
        <f aca="false">F430*HLOOKUP(B430,Assumption!$A$10:$G$12,2,1)+G430*HLOOKUP(B430,Assumption!$A$10:$G$12,3,1)</f>
        <v>0</v>
      </c>
      <c r="I430" s="2" t="n">
        <f aca="false">F430+G430-H430</f>
        <v>0</v>
      </c>
      <c r="J430" s="32" t="n">
        <f aca="false">VLOOKUP(D430,Assumption!$O$3:$Q$103,IF('thong tin khach hang'!$B$3="Nam",2,3),0)/12*P430</f>
        <v>0</v>
      </c>
      <c r="K430" s="2" t="n">
        <v>20000</v>
      </c>
      <c r="L430" s="31" t="n">
        <f aca="false">ROUND($L$1*(E430+I430-J430-K430),0)</f>
        <v>83401354</v>
      </c>
      <c r="M430" s="31" t="n">
        <f aca="false">E430+I430-J430-K430+L430</f>
        <v>20554392963.5967</v>
      </c>
      <c r="N430" s="32" t="n">
        <f aca="false">HLOOKUP(ROUND(AVERAGE(M418:M429)/10^6,0),Assumption!$B$2:$E$3,2,1)*MAX((AVERAGE(M418:M429)-250*10^6),0)</f>
        <v>114284885.417197</v>
      </c>
      <c r="O430" s="31" t="n">
        <f aca="false">M430+N430</f>
        <v>20668677849.0139</v>
      </c>
      <c r="P430" s="31" t="n">
        <f aca="false">IF(A430=1,SA,MAX(0,SA-M429))</f>
        <v>0</v>
      </c>
      <c r="S430" s="2" t="n">
        <v>0</v>
      </c>
      <c r="T430" s="2" t="n">
        <v>0</v>
      </c>
      <c r="U430" s="2" t="n">
        <v>0</v>
      </c>
      <c r="V430" s="33" t="n">
        <v>1</v>
      </c>
    </row>
    <row r="431" customFormat="false" ht="15.75" hidden="false" customHeight="true" outlineLevel="0" collapsed="false">
      <c r="A431" s="2" t="n">
        <v>429</v>
      </c>
      <c r="B431" s="2" t="n">
        <v>36</v>
      </c>
      <c r="C431" s="2" t="n">
        <f aca="false">A431-(B431-1)*12</f>
        <v>9</v>
      </c>
      <c r="D431" s="2" t="n">
        <f aca="false">'thong tin khach hang'!$B$4+B431-1</f>
        <v>37</v>
      </c>
      <c r="E431" s="31" t="n">
        <f aca="false">IF(A431=1,0,O430)</f>
        <v>20668677849.0139</v>
      </c>
      <c r="F431" s="2" t="n">
        <f aca="true">TP*VLOOKUP('thong tin khach hang'!$E$10,$X$2:$Z$5,3,0)*OFFSET($S431,0,VLOOKUP('thong tin khach hang'!$E$10,$X$2:$Z$5,2,0))</f>
        <v>0</v>
      </c>
      <c r="G431" s="2" t="n">
        <f aca="true">EP*VLOOKUP('thong tin khach hang'!$E$10,$X$2:$Z$5,3,0)*OFFSET($S431,0,VLOOKUP('thong tin khach hang'!$E$10,$X$2:$Z$5,2,0))</f>
        <v>0</v>
      </c>
      <c r="H431" s="2" t="n">
        <f aca="false">F431*HLOOKUP(B431,Assumption!$A$10:$G$12,2,1)+G431*HLOOKUP(B431,Assumption!$A$10:$G$12,3,1)</f>
        <v>0</v>
      </c>
      <c r="I431" s="2" t="n">
        <f aca="false">F431+G431-H431</f>
        <v>0</v>
      </c>
      <c r="J431" s="32" t="n">
        <f aca="false">VLOOKUP(D431,Assumption!$O$3:$Q$103,IF('thong tin khach hang'!$B$3="Nam",2,3),0)/12*P431</f>
        <v>0</v>
      </c>
      <c r="K431" s="2" t="n">
        <v>20000</v>
      </c>
      <c r="L431" s="31" t="n">
        <f aca="false">ROUND($L$1*(E431+I431-J431-K431),0)</f>
        <v>84206671</v>
      </c>
      <c r="M431" s="31" t="n">
        <f aca="false">E431+I431-J431-K431+L431</f>
        <v>20752864520.0139</v>
      </c>
      <c r="N431" s="32" t="n">
        <f aca="false">HLOOKUP(ROUND(AVERAGE(M419:M430)/10^6,0),Assumption!$B$2:$E$3,2,1)*MAX((AVERAGE(M419:M430)-250*10^6),0)</f>
        <v>115431428.96197</v>
      </c>
      <c r="O431" s="31" t="n">
        <f aca="false">M431+N431</f>
        <v>20868295948.9759</v>
      </c>
      <c r="P431" s="31" t="n">
        <f aca="false">IF(A431=1,SA,MAX(0,SA-M430))</f>
        <v>0</v>
      </c>
      <c r="S431" s="2" t="n">
        <v>0</v>
      </c>
      <c r="T431" s="2" t="n">
        <v>0</v>
      </c>
      <c r="U431" s="2" t="n">
        <v>0</v>
      </c>
      <c r="V431" s="33" t="n">
        <v>1</v>
      </c>
    </row>
    <row r="432" customFormat="false" ht="15.75" hidden="false" customHeight="true" outlineLevel="0" collapsed="false">
      <c r="A432" s="2" t="n">
        <v>430</v>
      </c>
      <c r="B432" s="2" t="n">
        <v>36</v>
      </c>
      <c r="C432" s="2" t="n">
        <f aca="false">A432-(B432-1)*12</f>
        <v>10</v>
      </c>
      <c r="D432" s="2" t="n">
        <f aca="false">'thong tin khach hang'!$B$4+B432-1</f>
        <v>37</v>
      </c>
      <c r="E432" s="31" t="n">
        <f aca="false">IF(A432=1,0,O431)</f>
        <v>20868295948.9759</v>
      </c>
      <c r="F432" s="2" t="n">
        <f aca="true">TP*VLOOKUP('thong tin khach hang'!$E$10,$X$2:$Z$5,3,0)*OFFSET($S432,0,VLOOKUP('thong tin khach hang'!$E$10,$X$2:$Z$5,2,0))</f>
        <v>0</v>
      </c>
      <c r="G432" s="2" t="n">
        <f aca="true">EP*VLOOKUP('thong tin khach hang'!$E$10,$X$2:$Z$5,3,0)*OFFSET($S432,0,VLOOKUP('thong tin khach hang'!$E$10,$X$2:$Z$5,2,0))</f>
        <v>0</v>
      </c>
      <c r="H432" s="2" t="n">
        <f aca="false">F432*HLOOKUP(B432,Assumption!$A$10:$G$12,2,1)+G432*HLOOKUP(B432,Assumption!$A$10:$G$12,3,1)</f>
        <v>0</v>
      </c>
      <c r="I432" s="2" t="n">
        <f aca="false">F432+G432-H432</f>
        <v>0</v>
      </c>
      <c r="J432" s="32" t="n">
        <f aca="false">VLOOKUP(D432,Assumption!$O$3:$Q$103,IF('thong tin khach hang'!$B$3="Nam",2,3),0)/12*P432</f>
        <v>0</v>
      </c>
      <c r="K432" s="2" t="n">
        <v>20000</v>
      </c>
      <c r="L432" s="31" t="n">
        <f aca="false">ROUND($L$1*(E432+I432-J432-K432),0)</f>
        <v>85019939</v>
      </c>
      <c r="M432" s="31" t="n">
        <f aca="false">E432+I432-J432-K432+L432</f>
        <v>20953295887.9759</v>
      </c>
      <c r="N432" s="32" t="n">
        <f aca="false">HLOOKUP(ROUND(AVERAGE(M420:M431)/10^6,0),Assumption!$B$2:$E$3,2,1)*MAX((AVERAGE(M420:M431)-250*10^6),0)</f>
        <v>116589133.070296</v>
      </c>
      <c r="O432" s="31" t="n">
        <f aca="false">M432+N432</f>
        <v>21069885021.0462</v>
      </c>
      <c r="P432" s="31" t="n">
        <f aca="false">IF(A432=1,SA,MAX(0,SA-M431))</f>
        <v>0</v>
      </c>
      <c r="S432" s="2" t="n">
        <v>0</v>
      </c>
      <c r="T432" s="2" t="n">
        <v>0</v>
      </c>
      <c r="U432" s="2" t="n">
        <v>1</v>
      </c>
      <c r="V432" s="33" t="n">
        <v>1</v>
      </c>
    </row>
    <row r="433" customFormat="false" ht="15.75" hidden="false" customHeight="true" outlineLevel="0" collapsed="false">
      <c r="A433" s="2" t="n">
        <v>431</v>
      </c>
      <c r="B433" s="2" t="n">
        <v>36</v>
      </c>
      <c r="C433" s="2" t="n">
        <f aca="false">A433-(B433-1)*12</f>
        <v>11</v>
      </c>
      <c r="D433" s="2" t="n">
        <f aca="false">'thong tin khach hang'!$B$4+B433-1</f>
        <v>37</v>
      </c>
      <c r="E433" s="31" t="n">
        <f aca="false">IF(A433=1,0,O432)</f>
        <v>21069885021.0462</v>
      </c>
      <c r="F433" s="2" t="n">
        <f aca="true">TP*VLOOKUP('thong tin khach hang'!$E$10,$X$2:$Z$5,3,0)*OFFSET($S433,0,VLOOKUP('thong tin khach hang'!$E$10,$X$2:$Z$5,2,0))</f>
        <v>0</v>
      </c>
      <c r="G433" s="2" t="n">
        <f aca="true">EP*VLOOKUP('thong tin khach hang'!$E$10,$X$2:$Z$5,3,0)*OFFSET($S433,0,VLOOKUP('thong tin khach hang'!$E$10,$X$2:$Z$5,2,0))</f>
        <v>0</v>
      </c>
      <c r="H433" s="2" t="n">
        <f aca="false">F433*HLOOKUP(B433,Assumption!$A$10:$G$12,2,1)+G433*HLOOKUP(B433,Assumption!$A$10:$G$12,3,1)</f>
        <v>0</v>
      </c>
      <c r="I433" s="2" t="n">
        <f aca="false">F433+G433-H433</f>
        <v>0</v>
      </c>
      <c r="J433" s="32" t="n">
        <f aca="false">VLOOKUP(D433,Assumption!$O$3:$Q$103,IF('thong tin khach hang'!$B$3="Nam",2,3),0)/12*P433</f>
        <v>0</v>
      </c>
      <c r="K433" s="2" t="n">
        <v>20000</v>
      </c>
      <c r="L433" s="31" t="n">
        <f aca="false">ROUND($L$1*(E433+I433-J433-K433),0)</f>
        <v>85841238</v>
      </c>
      <c r="M433" s="31" t="n">
        <f aca="false">E433+I433-J433-K433+L433</f>
        <v>21155706259.0462</v>
      </c>
      <c r="N433" s="32" t="n">
        <f aca="false">HLOOKUP(ROUND(AVERAGE(M421:M432)/10^6,0),Assumption!$B$2:$E$3,2,1)*MAX((AVERAGE(M421:M432)-250*10^6),0)</f>
        <v>117758106.379824</v>
      </c>
      <c r="O433" s="31" t="n">
        <f aca="false">M433+N433</f>
        <v>21273464365.426</v>
      </c>
      <c r="P433" s="31" t="n">
        <f aca="false">IF(A433=1,SA,MAX(0,SA-M432))</f>
        <v>0</v>
      </c>
      <c r="S433" s="2" t="n">
        <v>0</v>
      </c>
      <c r="T433" s="2" t="n">
        <v>0</v>
      </c>
      <c r="U433" s="2" t="n">
        <v>0</v>
      </c>
      <c r="V433" s="33" t="n">
        <v>1</v>
      </c>
    </row>
    <row r="434" customFormat="false" ht="15.75" hidden="false" customHeight="true" outlineLevel="0" collapsed="false">
      <c r="A434" s="2" t="n">
        <v>432</v>
      </c>
      <c r="B434" s="2" t="n">
        <v>36</v>
      </c>
      <c r="C434" s="2" t="n">
        <f aca="false">A434-(B434-1)*12</f>
        <v>12</v>
      </c>
      <c r="D434" s="2" t="n">
        <f aca="false">'thong tin khach hang'!$B$4+B434-1</f>
        <v>37</v>
      </c>
      <c r="E434" s="31" t="n">
        <f aca="false">IF(A434=1,0,O433)</f>
        <v>21273464365.426</v>
      </c>
      <c r="F434" s="2" t="n">
        <f aca="true">TP*VLOOKUP('thong tin khach hang'!$E$10,$X$2:$Z$5,3,0)*OFFSET($S434,0,VLOOKUP('thong tin khach hang'!$E$10,$X$2:$Z$5,2,0))</f>
        <v>0</v>
      </c>
      <c r="G434" s="2" t="n">
        <f aca="true">EP*VLOOKUP('thong tin khach hang'!$E$10,$X$2:$Z$5,3,0)*OFFSET($S434,0,VLOOKUP('thong tin khach hang'!$E$10,$X$2:$Z$5,2,0))</f>
        <v>0</v>
      </c>
      <c r="H434" s="2" t="n">
        <f aca="false">F434*HLOOKUP(B434,Assumption!$A$10:$G$12,2,1)+G434*HLOOKUP(B434,Assumption!$A$10:$G$12,3,1)</f>
        <v>0</v>
      </c>
      <c r="I434" s="2" t="n">
        <f aca="false">F434+G434-H434</f>
        <v>0</v>
      </c>
      <c r="J434" s="32" t="n">
        <f aca="false">VLOOKUP(D434,Assumption!$O$3:$Q$103,IF('thong tin khach hang'!$B$3="Nam",2,3),0)/12*P434</f>
        <v>0</v>
      </c>
      <c r="K434" s="2" t="n">
        <v>20000</v>
      </c>
      <c r="L434" s="31" t="n">
        <f aca="false">ROUND($L$1*(E434+I434-J434-K434),0)</f>
        <v>86670646</v>
      </c>
      <c r="M434" s="31" t="n">
        <f aca="false">E434+I434-J434-K434+L434</f>
        <v>21360115011.426</v>
      </c>
      <c r="N434" s="32" t="n">
        <f aca="false">HLOOKUP(ROUND(AVERAGE(M422:M433)/10^6,0),Assumption!$B$2:$E$3,2,1)*MAX((AVERAGE(M422:M433)-250*10^6),0)</f>
        <v>118938458.586095</v>
      </c>
      <c r="O434" s="31" t="n">
        <f aca="false">M434+N434</f>
        <v>21479053470.0121</v>
      </c>
      <c r="P434" s="31" t="n">
        <f aca="false">IF(A434=1,SA,MAX(0,SA-M433))</f>
        <v>0</v>
      </c>
      <c r="S434" s="2" t="n">
        <v>0</v>
      </c>
      <c r="T434" s="2" t="n">
        <v>0</v>
      </c>
      <c r="U434" s="2" t="n">
        <v>0</v>
      </c>
      <c r="V434" s="33" t="n">
        <v>1</v>
      </c>
    </row>
    <row r="435" customFormat="false" ht="15.75" hidden="false" customHeight="true" outlineLevel="0" collapsed="false">
      <c r="A435" s="2" t="n">
        <v>433</v>
      </c>
      <c r="B435" s="2" t="n">
        <v>37</v>
      </c>
      <c r="C435" s="2" t="n">
        <f aca="false">A435-(B435-1)*12</f>
        <v>1</v>
      </c>
      <c r="D435" s="2" t="n">
        <f aca="false">'thong tin khach hang'!$B$4+B435-1</f>
        <v>38</v>
      </c>
      <c r="E435" s="31" t="n">
        <f aca="false">IF(A435=1,0,O434)</f>
        <v>21479053470.0121</v>
      </c>
      <c r="F435" s="2" t="n">
        <f aca="true">TP*VLOOKUP('thong tin khach hang'!$E$10,$X$2:$Z$5,3,0)*OFFSET($S435,0,VLOOKUP('thong tin khach hang'!$E$10,$X$2:$Z$5,2,0))</f>
        <v>30000000</v>
      </c>
      <c r="G435" s="2" t="n">
        <f aca="true">EP*VLOOKUP('thong tin khach hang'!$E$10,$X$2:$Z$5,3,0)*OFFSET($S435,0,VLOOKUP('thong tin khach hang'!$E$10,$X$2:$Z$5,2,0))</f>
        <v>30000000</v>
      </c>
      <c r="H435" s="2" t="n">
        <f aca="false">F435*HLOOKUP(B435,Assumption!$A$10:$G$12,2,1)+G435*HLOOKUP(B435,Assumption!$A$10:$G$12,3,1)</f>
        <v>1500000</v>
      </c>
      <c r="I435" s="2" t="n">
        <f aca="false">F435+G435-H435</f>
        <v>58500000</v>
      </c>
      <c r="J435" s="32" t="n">
        <f aca="false">VLOOKUP(D435,Assumption!$O$3:$Q$103,IF('thong tin khach hang'!$B$3="Nam",2,3),0)/12*P435</f>
        <v>0</v>
      </c>
      <c r="K435" s="2" t="n">
        <v>20000</v>
      </c>
      <c r="L435" s="31" t="n">
        <f aca="false">ROUND($L$1*(E435+I435-J435-K435),0)</f>
        <v>87746577</v>
      </c>
      <c r="M435" s="31" t="n">
        <f aca="false">E435+I435-J435-K435+L435</f>
        <v>21625280047.0121</v>
      </c>
      <c r="N435" s="32" t="n">
        <f aca="false">HLOOKUP(ROUND(AVERAGE(M423:M434)/10^6,0),Assumption!$B$2:$E$3,2,1)*MAX((AVERAGE(M423:M434)-250*10^6),0)</f>
        <v>120130300.452507</v>
      </c>
      <c r="O435" s="31" t="n">
        <f aca="false">M435+N435</f>
        <v>21745410347.4646</v>
      </c>
      <c r="P435" s="31" t="n">
        <f aca="false">IF(A435=1,SA,MAX(0,SA-M434))</f>
        <v>0</v>
      </c>
      <c r="S435" s="2" t="n">
        <v>1</v>
      </c>
      <c r="T435" s="2" t="n">
        <v>1</v>
      </c>
      <c r="U435" s="2" t="n">
        <v>1</v>
      </c>
      <c r="V435" s="33" t="n">
        <v>1</v>
      </c>
    </row>
    <row r="436" customFormat="false" ht="15.75" hidden="false" customHeight="true" outlineLevel="0" collapsed="false">
      <c r="A436" s="2" t="n">
        <v>434</v>
      </c>
      <c r="B436" s="2" t="n">
        <v>37</v>
      </c>
      <c r="C436" s="2" t="n">
        <f aca="false">A436-(B436-1)*12</f>
        <v>2</v>
      </c>
      <c r="D436" s="2" t="n">
        <f aca="false">'thong tin khach hang'!$B$4+B436-1</f>
        <v>38</v>
      </c>
      <c r="E436" s="31" t="n">
        <f aca="false">IF(A436=1,0,O435)</f>
        <v>21745410347.4646</v>
      </c>
      <c r="F436" s="2" t="n">
        <f aca="true">TP*VLOOKUP('thong tin khach hang'!$E$10,$X$2:$Z$5,3,0)*OFFSET($S436,0,VLOOKUP('thong tin khach hang'!$E$10,$X$2:$Z$5,2,0))</f>
        <v>0</v>
      </c>
      <c r="G436" s="2" t="n">
        <f aca="true">EP*VLOOKUP('thong tin khach hang'!$E$10,$X$2:$Z$5,3,0)*OFFSET($S436,0,VLOOKUP('thong tin khach hang'!$E$10,$X$2:$Z$5,2,0))</f>
        <v>0</v>
      </c>
      <c r="H436" s="2" t="n">
        <f aca="false">F436*HLOOKUP(B436,Assumption!$A$10:$G$12,2,1)+G436*HLOOKUP(B436,Assumption!$A$10:$G$12,3,1)</f>
        <v>0</v>
      </c>
      <c r="I436" s="2" t="n">
        <f aca="false">F436+G436-H436</f>
        <v>0</v>
      </c>
      <c r="J436" s="32" t="n">
        <f aca="false">VLOOKUP(D436,Assumption!$O$3:$Q$103,IF('thong tin khach hang'!$B$3="Nam",2,3),0)/12*P436</f>
        <v>0</v>
      </c>
      <c r="K436" s="2" t="n">
        <v>20000</v>
      </c>
      <c r="L436" s="31" t="n">
        <f aca="false">ROUND($L$1*(E436+I436-J436-K436),0)</f>
        <v>88593412</v>
      </c>
      <c r="M436" s="31" t="n">
        <f aca="false">E436+I436-J436-K436+L436</f>
        <v>21833983759.4646</v>
      </c>
      <c r="N436" s="32" t="n">
        <f aca="false">HLOOKUP(ROUND(AVERAGE(M424:M435)/10^6,0),Assumption!$B$2:$E$3,2,1)*MAX((AVERAGE(M424:M435)-250*10^6),0)</f>
        <v>121333743.820327</v>
      </c>
      <c r="O436" s="31" t="n">
        <f aca="false">M436+N436</f>
        <v>21955317503.2849</v>
      </c>
      <c r="P436" s="31" t="n">
        <f aca="false">IF(A436=1,SA,MAX(0,SA-M435))</f>
        <v>0</v>
      </c>
      <c r="S436" s="2" t="n">
        <v>0</v>
      </c>
      <c r="T436" s="2" t="n">
        <v>0</v>
      </c>
      <c r="U436" s="2" t="n">
        <v>0</v>
      </c>
      <c r="V436" s="33" t="n">
        <v>1</v>
      </c>
    </row>
    <row r="437" customFormat="false" ht="15.75" hidden="false" customHeight="true" outlineLevel="0" collapsed="false">
      <c r="A437" s="2" t="n">
        <v>435</v>
      </c>
      <c r="B437" s="2" t="n">
        <v>37</v>
      </c>
      <c r="C437" s="2" t="n">
        <f aca="false">A437-(B437-1)*12</f>
        <v>3</v>
      </c>
      <c r="D437" s="2" t="n">
        <f aca="false">'thong tin khach hang'!$B$4+B437-1</f>
        <v>38</v>
      </c>
      <c r="E437" s="31" t="n">
        <f aca="false">IF(A437=1,0,O436)</f>
        <v>21955317503.2849</v>
      </c>
      <c r="F437" s="2" t="n">
        <f aca="true">TP*VLOOKUP('thong tin khach hang'!$E$10,$X$2:$Z$5,3,0)*OFFSET($S437,0,VLOOKUP('thong tin khach hang'!$E$10,$X$2:$Z$5,2,0))</f>
        <v>0</v>
      </c>
      <c r="G437" s="2" t="n">
        <f aca="true">EP*VLOOKUP('thong tin khach hang'!$E$10,$X$2:$Z$5,3,0)*OFFSET($S437,0,VLOOKUP('thong tin khach hang'!$E$10,$X$2:$Z$5,2,0))</f>
        <v>0</v>
      </c>
      <c r="H437" s="2" t="n">
        <f aca="false">F437*HLOOKUP(B437,Assumption!$A$10:$G$12,2,1)+G437*HLOOKUP(B437,Assumption!$A$10:$G$12,3,1)</f>
        <v>0</v>
      </c>
      <c r="I437" s="2" t="n">
        <f aca="false">F437+G437-H437</f>
        <v>0</v>
      </c>
      <c r="J437" s="32" t="n">
        <f aca="false">VLOOKUP(D437,Assumption!$O$3:$Q$103,IF('thong tin khach hang'!$B$3="Nam",2,3),0)/12*P437</f>
        <v>0</v>
      </c>
      <c r="K437" s="2" t="n">
        <v>20000</v>
      </c>
      <c r="L437" s="31" t="n">
        <f aca="false">ROUND($L$1*(E437+I437-J437-K437),0)</f>
        <v>89448600</v>
      </c>
      <c r="M437" s="31" t="n">
        <f aca="false">E437+I437-J437-K437+L437</f>
        <v>22044746103.2849</v>
      </c>
      <c r="N437" s="32" t="n">
        <f aca="false">HLOOKUP(ROUND(AVERAGE(M425:M436)/10^6,0),Assumption!$B$2:$E$3,2,1)*MAX((AVERAGE(M425:M436)-250*10^6),0)</f>
        <v>122548901.619778</v>
      </c>
      <c r="O437" s="31" t="n">
        <f aca="false">M437+N437</f>
        <v>22167295004.9047</v>
      </c>
      <c r="P437" s="31" t="n">
        <f aca="false">IF(A437=1,SA,MAX(0,SA-M436))</f>
        <v>0</v>
      </c>
      <c r="S437" s="2" t="n">
        <v>0</v>
      </c>
      <c r="T437" s="2" t="n">
        <v>0</v>
      </c>
      <c r="U437" s="2" t="n">
        <v>0</v>
      </c>
      <c r="V437" s="33" t="n">
        <v>1</v>
      </c>
    </row>
    <row r="438" customFormat="false" ht="15.75" hidden="false" customHeight="true" outlineLevel="0" collapsed="false">
      <c r="A438" s="2" t="n">
        <v>436</v>
      </c>
      <c r="B438" s="2" t="n">
        <v>37</v>
      </c>
      <c r="C438" s="2" t="n">
        <f aca="false">A438-(B438-1)*12</f>
        <v>4</v>
      </c>
      <c r="D438" s="2" t="n">
        <f aca="false">'thong tin khach hang'!$B$4+B438-1</f>
        <v>38</v>
      </c>
      <c r="E438" s="31" t="n">
        <f aca="false">IF(A438=1,0,O437)</f>
        <v>22167295004.9047</v>
      </c>
      <c r="F438" s="2" t="n">
        <f aca="true">TP*VLOOKUP('thong tin khach hang'!$E$10,$X$2:$Z$5,3,0)*OFFSET($S438,0,VLOOKUP('thong tin khach hang'!$E$10,$X$2:$Z$5,2,0))</f>
        <v>0</v>
      </c>
      <c r="G438" s="2" t="n">
        <f aca="true">EP*VLOOKUP('thong tin khach hang'!$E$10,$X$2:$Z$5,3,0)*OFFSET($S438,0,VLOOKUP('thong tin khach hang'!$E$10,$X$2:$Z$5,2,0))</f>
        <v>0</v>
      </c>
      <c r="H438" s="2" t="n">
        <f aca="false">F438*HLOOKUP(B438,Assumption!$A$10:$G$12,2,1)+G438*HLOOKUP(B438,Assumption!$A$10:$G$12,3,1)</f>
        <v>0</v>
      </c>
      <c r="I438" s="2" t="n">
        <f aca="false">F438+G438-H438</f>
        <v>0</v>
      </c>
      <c r="J438" s="32" t="n">
        <f aca="false">VLOOKUP(D438,Assumption!$O$3:$Q$103,IF('thong tin khach hang'!$B$3="Nam",2,3),0)/12*P438</f>
        <v>0</v>
      </c>
      <c r="K438" s="2" t="n">
        <v>20000</v>
      </c>
      <c r="L438" s="31" t="n">
        <f aca="false">ROUND($L$1*(E438+I438-J438-K438),0)</f>
        <v>90312222</v>
      </c>
      <c r="M438" s="31" t="n">
        <f aca="false">E438+I438-J438-K438+L438</f>
        <v>22257587226.9047</v>
      </c>
      <c r="N438" s="32" t="n">
        <f aca="false">HLOOKUP(ROUND(AVERAGE(M426:M437)/10^6,0),Assumption!$B$2:$E$3,2,1)*MAX((AVERAGE(M426:M437)-250*10^6),0)</f>
        <v>123775887.880165</v>
      </c>
      <c r="O438" s="31" t="n">
        <f aca="false">M438+N438</f>
        <v>22381363114.7849</v>
      </c>
      <c r="P438" s="31" t="n">
        <f aca="false">IF(A438=1,SA,MAX(0,SA-M437))</f>
        <v>0</v>
      </c>
      <c r="S438" s="2" t="n">
        <v>0</v>
      </c>
      <c r="T438" s="2" t="n">
        <v>0</v>
      </c>
      <c r="U438" s="2" t="n">
        <v>1</v>
      </c>
      <c r="V438" s="33" t="n">
        <v>1</v>
      </c>
    </row>
    <row r="439" customFormat="false" ht="15.75" hidden="false" customHeight="true" outlineLevel="0" collapsed="false">
      <c r="A439" s="2" t="n">
        <v>437</v>
      </c>
      <c r="B439" s="2" t="n">
        <v>37</v>
      </c>
      <c r="C439" s="2" t="n">
        <f aca="false">A439-(B439-1)*12</f>
        <v>5</v>
      </c>
      <c r="D439" s="2" t="n">
        <f aca="false">'thong tin khach hang'!$B$4+B439-1</f>
        <v>38</v>
      </c>
      <c r="E439" s="31" t="n">
        <f aca="false">IF(A439=1,0,O438)</f>
        <v>22381363114.7849</v>
      </c>
      <c r="F439" s="2" t="n">
        <f aca="true">TP*VLOOKUP('thong tin khach hang'!$E$10,$X$2:$Z$5,3,0)*OFFSET($S439,0,VLOOKUP('thong tin khach hang'!$E$10,$X$2:$Z$5,2,0))</f>
        <v>0</v>
      </c>
      <c r="G439" s="2" t="n">
        <f aca="true">EP*VLOOKUP('thong tin khach hang'!$E$10,$X$2:$Z$5,3,0)*OFFSET($S439,0,VLOOKUP('thong tin khach hang'!$E$10,$X$2:$Z$5,2,0))</f>
        <v>0</v>
      </c>
      <c r="H439" s="2" t="n">
        <f aca="false">F439*HLOOKUP(B439,Assumption!$A$10:$G$12,2,1)+G439*HLOOKUP(B439,Assumption!$A$10:$G$12,3,1)</f>
        <v>0</v>
      </c>
      <c r="I439" s="2" t="n">
        <f aca="false">F439+G439-H439</f>
        <v>0</v>
      </c>
      <c r="J439" s="32" t="n">
        <f aca="false">VLOOKUP(D439,Assumption!$O$3:$Q$103,IF('thong tin khach hang'!$B$3="Nam",2,3),0)/12*P439</f>
        <v>0</v>
      </c>
      <c r="K439" s="2" t="n">
        <v>20000</v>
      </c>
      <c r="L439" s="31" t="n">
        <f aca="false">ROUND($L$1*(E439+I439-J439-K439),0)</f>
        <v>91184362</v>
      </c>
      <c r="M439" s="31" t="n">
        <f aca="false">E439+I439-J439-K439+L439</f>
        <v>22472527476.7849</v>
      </c>
      <c r="N439" s="32" t="n">
        <f aca="false">HLOOKUP(ROUND(AVERAGE(M427:M438)/10^6,0),Assumption!$B$2:$E$3,2,1)*MAX((AVERAGE(M427:M438)-250*10^6),0)</f>
        <v>125014817.740581</v>
      </c>
      <c r="O439" s="31" t="n">
        <f aca="false">M439+N439</f>
        <v>22597542294.5254</v>
      </c>
      <c r="P439" s="31" t="n">
        <f aca="false">IF(A439=1,SA,MAX(0,SA-M438))</f>
        <v>0</v>
      </c>
      <c r="S439" s="2" t="n">
        <v>0</v>
      </c>
      <c r="T439" s="2" t="n">
        <v>0</v>
      </c>
      <c r="U439" s="2" t="n">
        <v>0</v>
      </c>
      <c r="V439" s="33" t="n">
        <v>1</v>
      </c>
    </row>
    <row r="440" customFormat="false" ht="15.75" hidden="false" customHeight="true" outlineLevel="0" collapsed="false">
      <c r="A440" s="2" t="n">
        <v>438</v>
      </c>
      <c r="B440" s="2" t="n">
        <v>37</v>
      </c>
      <c r="C440" s="2" t="n">
        <f aca="false">A440-(B440-1)*12</f>
        <v>6</v>
      </c>
      <c r="D440" s="2" t="n">
        <f aca="false">'thong tin khach hang'!$B$4+B440-1</f>
        <v>38</v>
      </c>
      <c r="E440" s="31" t="n">
        <f aca="false">IF(A440=1,0,O439)</f>
        <v>22597542294.5254</v>
      </c>
      <c r="F440" s="2" t="n">
        <f aca="true">TP*VLOOKUP('thong tin khach hang'!$E$10,$X$2:$Z$5,3,0)*OFFSET($S440,0,VLOOKUP('thong tin khach hang'!$E$10,$X$2:$Z$5,2,0))</f>
        <v>0</v>
      </c>
      <c r="G440" s="2" t="n">
        <f aca="true">EP*VLOOKUP('thong tin khach hang'!$E$10,$X$2:$Z$5,3,0)*OFFSET($S440,0,VLOOKUP('thong tin khach hang'!$E$10,$X$2:$Z$5,2,0))</f>
        <v>0</v>
      </c>
      <c r="H440" s="2" t="n">
        <f aca="false">F440*HLOOKUP(B440,Assumption!$A$10:$G$12,2,1)+G440*HLOOKUP(B440,Assumption!$A$10:$G$12,3,1)</f>
        <v>0</v>
      </c>
      <c r="I440" s="2" t="n">
        <f aca="false">F440+G440-H440</f>
        <v>0</v>
      </c>
      <c r="J440" s="32" t="n">
        <f aca="false">VLOOKUP(D440,Assumption!$O$3:$Q$103,IF('thong tin khach hang'!$B$3="Nam",2,3),0)/12*P440</f>
        <v>0</v>
      </c>
      <c r="K440" s="2" t="n">
        <v>20000</v>
      </c>
      <c r="L440" s="31" t="n">
        <f aca="false">ROUND($L$1*(E440+I440-J440-K440),0)</f>
        <v>92065103</v>
      </c>
      <c r="M440" s="31" t="n">
        <f aca="false">E440+I440-J440-K440+L440</f>
        <v>22689587397.5254</v>
      </c>
      <c r="N440" s="32" t="n">
        <f aca="false">HLOOKUP(ROUND(AVERAGE(M428:M439)/10^6,0),Assumption!$B$2:$E$3,2,1)*MAX((AVERAGE(M428:M439)-250*10^6),0)</f>
        <v>126265807.46116</v>
      </c>
      <c r="O440" s="31" t="n">
        <f aca="false">M440+N440</f>
        <v>22815853204.9866</v>
      </c>
      <c r="P440" s="31" t="n">
        <f aca="false">IF(A440=1,SA,MAX(0,SA-M439))</f>
        <v>0</v>
      </c>
      <c r="S440" s="2" t="n">
        <v>0</v>
      </c>
      <c r="T440" s="2" t="n">
        <v>0</v>
      </c>
      <c r="U440" s="2" t="n">
        <v>0</v>
      </c>
      <c r="V440" s="33" t="n">
        <v>1</v>
      </c>
    </row>
    <row r="441" customFormat="false" ht="15.75" hidden="false" customHeight="true" outlineLevel="0" collapsed="false">
      <c r="A441" s="2" t="n">
        <v>439</v>
      </c>
      <c r="B441" s="2" t="n">
        <v>37</v>
      </c>
      <c r="C441" s="2" t="n">
        <f aca="false">A441-(B441-1)*12</f>
        <v>7</v>
      </c>
      <c r="D441" s="2" t="n">
        <f aca="false">'thong tin khach hang'!$B$4+B441-1</f>
        <v>38</v>
      </c>
      <c r="E441" s="31" t="n">
        <f aca="false">IF(A441=1,0,O440)</f>
        <v>22815853204.9866</v>
      </c>
      <c r="F441" s="2" t="n">
        <f aca="true">TP*VLOOKUP('thong tin khach hang'!$E$10,$X$2:$Z$5,3,0)*OFFSET($S441,0,VLOOKUP('thong tin khach hang'!$E$10,$X$2:$Z$5,2,0))</f>
        <v>0</v>
      </c>
      <c r="G441" s="2" t="n">
        <f aca="true">EP*VLOOKUP('thong tin khach hang'!$E$10,$X$2:$Z$5,3,0)*OFFSET($S441,0,VLOOKUP('thong tin khach hang'!$E$10,$X$2:$Z$5,2,0))</f>
        <v>0</v>
      </c>
      <c r="H441" s="2" t="n">
        <f aca="false">F441*HLOOKUP(B441,Assumption!$A$10:$G$12,2,1)+G441*HLOOKUP(B441,Assumption!$A$10:$G$12,3,1)</f>
        <v>0</v>
      </c>
      <c r="I441" s="2" t="n">
        <f aca="false">F441+G441-H441</f>
        <v>0</v>
      </c>
      <c r="J441" s="32" t="n">
        <f aca="false">VLOOKUP(D441,Assumption!$O$3:$Q$103,IF('thong tin khach hang'!$B$3="Nam",2,3),0)/12*P441</f>
        <v>0</v>
      </c>
      <c r="K441" s="2" t="n">
        <v>20000</v>
      </c>
      <c r="L441" s="31" t="n">
        <f aca="false">ROUND($L$1*(E441+I441-J441-K441),0)</f>
        <v>92954529</v>
      </c>
      <c r="M441" s="31" t="n">
        <f aca="false">E441+I441-J441-K441+L441</f>
        <v>22908787733.9866</v>
      </c>
      <c r="N441" s="32" t="n">
        <f aca="false">HLOOKUP(ROUND(AVERAGE(M429:M440)/10^6,0),Assumption!$B$2:$E$3,2,1)*MAX((AVERAGE(M429:M440)-250*10^6),0)</f>
        <v>127528974.433893</v>
      </c>
      <c r="O441" s="31" t="n">
        <f aca="false">M441+N441</f>
        <v>23036316708.4205</v>
      </c>
      <c r="P441" s="31" t="n">
        <f aca="false">IF(A441=1,SA,MAX(0,SA-M440))</f>
        <v>0</v>
      </c>
      <c r="S441" s="2" t="n">
        <v>0</v>
      </c>
      <c r="T441" s="2" t="n">
        <v>1</v>
      </c>
      <c r="U441" s="2" t="n">
        <v>1</v>
      </c>
      <c r="V441" s="33" t="n">
        <v>1</v>
      </c>
    </row>
    <row r="442" customFormat="false" ht="15.75" hidden="false" customHeight="true" outlineLevel="0" collapsed="false">
      <c r="A442" s="2" t="n">
        <v>440</v>
      </c>
      <c r="B442" s="2" t="n">
        <v>37</v>
      </c>
      <c r="C442" s="2" t="n">
        <f aca="false">A442-(B442-1)*12</f>
        <v>8</v>
      </c>
      <c r="D442" s="2" t="n">
        <f aca="false">'thong tin khach hang'!$B$4+B442-1</f>
        <v>38</v>
      </c>
      <c r="E442" s="31" t="n">
        <f aca="false">IF(A442=1,0,O441)</f>
        <v>23036316708.4205</v>
      </c>
      <c r="F442" s="2" t="n">
        <f aca="true">TP*VLOOKUP('thong tin khach hang'!$E$10,$X$2:$Z$5,3,0)*OFFSET($S442,0,VLOOKUP('thong tin khach hang'!$E$10,$X$2:$Z$5,2,0))</f>
        <v>0</v>
      </c>
      <c r="G442" s="2" t="n">
        <f aca="true">EP*VLOOKUP('thong tin khach hang'!$E$10,$X$2:$Z$5,3,0)*OFFSET($S442,0,VLOOKUP('thong tin khach hang'!$E$10,$X$2:$Z$5,2,0))</f>
        <v>0</v>
      </c>
      <c r="H442" s="2" t="n">
        <f aca="false">F442*HLOOKUP(B442,Assumption!$A$10:$G$12,2,1)+G442*HLOOKUP(B442,Assumption!$A$10:$G$12,3,1)</f>
        <v>0</v>
      </c>
      <c r="I442" s="2" t="n">
        <f aca="false">F442+G442-H442</f>
        <v>0</v>
      </c>
      <c r="J442" s="32" t="n">
        <f aca="false">VLOOKUP(D442,Assumption!$O$3:$Q$103,IF('thong tin khach hang'!$B$3="Nam",2,3),0)/12*P442</f>
        <v>0</v>
      </c>
      <c r="K442" s="2" t="n">
        <v>20000</v>
      </c>
      <c r="L442" s="31" t="n">
        <f aca="false">ROUND($L$1*(E442+I442-J442-K442),0)</f>
        <v>93852724</v>
      </c>
      <c r="M442" s="31" t="n">
        <f aca="false">E442+I442-J442-K442+L442</f>
        <v>23130149432.4205</v>
      </c>
      <c r="N442" s="32" t="n">
        <f aca="false">HLOOKUP(ROUND(AVERAGE(M430:M441)/10^6,0),Assumption!$B$2:$E$3,2,1)*MAX((AVERAGE(M430:M441)-250*10^6),0)</f>
        <v>128804437.193511</v>
      </c>
      <c r="O442" s="31" t="n">
        <f aca="false">M442+N442</f>
        <v>23258953869.614</v>
      </c>
      <c r="P442" s="31" t="n">
        <f aca="false">IF(A442=1,SA,MAX(0,SA-M441))</f>
        <v>0</v>
      </c>
      <c r="S442" s="2" t="n">
        <v>0</v>
      </c>
      <c r="T442" s="2" t="n">
        <v>0</v>
      </c>
      <c r="U442" s="2" t="n">
        <v>0</v>
      </c>
      <c r="V442" s="33" t="n">
        <v>1</v>
      </c>
    </row>
    <row r="443" customFormat="false" ht="15.75" hidden="false" customHeight="true" outlineLevel="0" collapsed="false">
      <c r="A443" s="2" t="n">
        <v>441</v>
      </c>
      <c r="B443" s="2" t="n">
        <v>37</v>
      </c>
      <c r="C443" s="2" t="n">
        <f aca="false">A443-(B443-1)*12</f>
        <v>9</v>
      </c>
      <c r="D443" s="2" t="n">
        <f aca="false">'thong tin khach hang'!$B$4+B443-1</f>
        <v>38</v>
      </c>
      <c r="E443" s="31" t="n">
        <f aca="false">IF(A443=1,0,O442)</f>
        <v>23258953869.614</v>
      </c>
      <c r="F443" s="2" t="n">
        <f aca="true">TP*VLOOKUP('thong tin khach hang'!$E$10,$X$2:$Z$5,3,0)*OFFSET($S443,0,VLOOKUP('thong tin khach hang'!$E$10,$X$2:$Z$5,2,0))</f>
        <v>0</v>
      </c>
      <c r="G443" s="2" t="n">
        <f aca="true">EP*VLOOKUP('thong tin khach hang'!$E$10,$X$2:$Z$5,3,0)*OFFSET($S443,0,VLOOKUP('thong tin khach hang'!$E$10,$X$2:$Z$5,2,0))</f>
        <v>0</v>
      </c>
      <c r="H443" s="2" t="n">
        <f aca="false">F443*HLOOKUP(B443,Assumption!$A$10:$G$12,2,1)+G443*HLOOKUP(B443,Assumption!$A$10:$G$12,3,1)</f>
        <v>0</v>
      </c>
      <c r="I443" s="2" t="n">
        <f aca="false">F443+G443-H443</f>
        <v>0</v>
      </c>
      <c r="J443" s="32" t="n">
        <f aca="false">VLOOKUP(D443,Assumption!$O$3:$Q$103,IF('thong tin khach hang'!$B$3="Nam",2,3),0)/12*P443</f>
        <v>0</v>
      </c>
      <c r="K443" s="2" t="n">
        <v>20000</v>
      </c>
      <c r="L443" s="31" t="n">
        <f aca="false">ROUND($L$1*(E443+I443-J443-K443),0)</f>
        <v>94759776</v>
      </c>
      <c r="M443" s="31" t="n">
        <f aca="false">E443+I443-J443-K443+L443</f>
        <v>23353693645.614</v>
      </c>
      <c r="N443" s="32" t="n">
        <f aca="false">HLOOKUP(ROUND(AVERAGE(M431:M442)/10^6,0),Assumption!$B$2:$E$3,2,1)*MAX((AVERAGE(M431:M442)-250*10^6),0)</f>
        <v>130092315.427923</v>
      </c>
      <c r="O443" s="31" t="n">
        <f aca="false">M443+N443</f>
        <v>23483785961.0419</v>
      </c>
      <c r="P443" s="31" t="n">
        <f aca="false">IF(A443=1,SA,MAX(0,SA-M442))</f>
        <v>0</v>
      </c>
      <c r="S443" s="2" t="n">
        <v>0</v>
      </c>
      <c r="T443" s="2" t="n">
        <v>0</v>
      </c>
      <c r="U443" s="2" t="n">
        <v>0</v>
      </c>
      <c r="V443" s="33" t="n">
        <v>1</v>
      </c>
    </row>
    <row r="444" customFormat="false" ht="15.75" hidden="false" customHeight="true" outlineLevel="0" collapsed="false">
      <c r="A444" s="2" t="n">
        <v>442</v>
      </c>
      <c r="B444" s="2" t="n">
        <v>37</v>
      </c>
      <c r="C444" s="2" t="n">
        <f aca="false">A444-(B444-1)*12</f>
        <v>10</v>
      </c>
      <c r="D444" s="2" t="n">
        <f aca="false">'thong tin khach hang'!$B$4+B444-1</f>
        <v>38</v>
      </c>
      <c r="E444" s="31" t="n">
        <f aca="false">IF(A444=1,0,O443)</f>
        <v>23483785961.0419</v>
      </c>
      <c r="F444" s="2" t="n">
        <f aca="true">TP*VLOOKUP('thong tin khach hang'!$E$10,$X$2:$Z$5,3,0)*OFFSET($S444,0,VLOOKUP('thong tin khach hang'!$E$10,$X$2:$Z$5,2,0))</f>
        <v>0</v>
      </c>
      <c r="G444" s="2" t="n">
        <f aca="true">EP*VLOOKUP('thong tin khach hang'!$E$10,$X$2:$Z$5,3,0)*OFFSET($S444,0,VLOOKUP('thong tin khach hang'!$E$10,$X$2:$Z$5,2,0))</f>
        <v>0</v>
      </c>
      <c r="H444" s="2" t="n">
        <f aca="false">F444*HLOOKUP(B444,Assumption!$A$10:$G$12,2,1)+G444*HLOOKUP(B444,Assumption!$A$10:$G$12,3,1)</f>
        <v>0</v>
      </c>
      <c r="I444" s="2" t="n">
        <f aca="false">F444+G444-H444</f>
        <v>0</v>
      </c>
      <c r="J444" s="32" t="n">
        <f aca="false">VLOOKUP(D444,Assumption!$O$3:$Q$103,IF('thong tin khach hang'!$B$3="Nam",2,3),0)/12*P444</f>
        <v>0</v>
      </c>
      <c r="K444" s="2" t="n">
        <v>20000</v>
      </c>
      <c r="L444" s="31" t="n">
        <f aca="false">ROUND($L$1*(E444+I444-J444-K444),0)</f>
        <v>95675769</v>
      </c>
      <c r="M444" s="31" t="n">
        <f aca="false">E444+I444-J444-K444+L444</f>
        <v>23579441730.0419</v>
      </c>
      <c r="N444" s="32" t="n">
        <f aca="false">HLOOKUP(ROUND(AVERAGE(M432:M443)/10^6,0),Assumption!$B$2:$E$3,2,1)*MAX((AVERAGE(M432:M443)-250*10^6),0)</f>
        <v>131392729.990723</v>
      </c>
      <c r="O444" s="31" t="n">
        <f aca="false">M444+N444</f>
        <v>23710834460.0327</v>
      </c>
      <c r="P444" s="31" t="n">
        <f aca="false">IF(A444=1,SA,MAX(0,SA-M443))</f>
        <v>0</v>
      </c>
      <c r="S444" s="2" t="n">
        <v>0</v>
      </c>
      <c r="T444" s="2" t="n">
        <v>0</v>
      </c>
      <c r="U444" s="2" t="n">
        <v>1</v>
      </c>
      <c r="V444" s="33" t="n">
        <v>1</v>
      </c>
    </row>
    <row r="445" customFormat="false" ht="15.75" hidden="false" customHeight="true" outlineLevel="0" collapsed="false">
      <c r="A445" s="2" t="n">
        <v>443</v>
      </c>
      <c r="B445" s="2" t="n">
        <v>37</v>
      </c>
      <c r="C445" s="2" t="n">
        <f aca="false">A445-(B445-1)*12</f>
        <v>11</v>
      </c>
      <c r="D445" s="2" t="n">
        <f aca="false">'thong tin khach hang'!$B$4+B445-1</f>
        <v>38</v>
      </c>
      <c r="E445" s="31" t="n">
        <f aca="false">IF(A445=1,0,O444)</f>
        <v>23710834460.0327</v>
      </c>
      <c r="F445" s="2" t="n">
        <f aca="true">TP*VLOOKUP('thong tin khach hang'!$E$10,$X$2:$Z$5,3,0)*OFFSET($S445,0,VLOOKUP('thong tin khach hang'!$E$10,$X$2:$Z$5,2,0))</f>
        <v>0</v>
      </c>
      <c r="G445" s="2" t="n">
        <f aca="true">EP*VLOOKUP('thong tin khach hang'!$E$10,$X$2:$Z$5,3,0)*OFFSET($S445,0,VLOOKUP('thong tin khach hang'!$E$10,$X$2:$Z$5,2,0))</f>
        <v>0</v>
      </c>
      <c r="H445" s="2" t="n">
        <f aca="false">F445*HLOOKUP(B445,Assumption!$A$10:$G$12,2,1)+G445*HLOOKUP(B445,Assumption!$A$10:$G$12,3,1)</f>
        <v>0</v>
      </c>
      <c r="I445" s="2" t="n">
        <f aca="false">F445+G445-H445</f>
        <v>0</v>
      </c>
      <c r="J445" s="32" t="n">
        <f aca="false">VLOOKUP(D445,Assumption!$O$3:$Q$103,IF('thong tin khach hang'!$B$3="Nam",2,3),0)/12*P445</f>
        <v>0</v>
      </c>
      <c r="K445" s="2" t="n">
        <v>20000</v>
      </c>
      <c r="L445" s="31" t="n">
        <f aca="false">ROUND($L$1*(E445+I445-J445-K445),0)</f>
        <v>96600793</v>
      </c>
      <c r="M445" s="31" t="n">
        <f aca="false">E445+I445-J445-K445+L445</f>
        <v>23807415253.0327</v>
      </c>
      <c r="N445" s="32" t="n">
        <f aca="false">HLOOKUP(ROUND(AVERAGE(M433:M444)/10^6,0),Assumption!$B$2:$E$3,2,1)*MAX((AVERAGE(M433:M444)-250*10^6),0)</f>
        <v>132705802.911756</v>
      </c>
      <c r="O445" s="31" t="n">
        <f aca="false">M445+N445</f>
        <v>23940121055.9444</v>
      </c>
      <c r="P445" s="31" t="n">
        <f aca="false">IF(A445=1,SA,MAX(0,SA-M444))</f>
        <v>0</v>
      </c>
      <c r="S445" s="2" t="n">
        <v>0</v>
      </c>
      <c r="T445" s="2" t="n">
        <v>0</v>
      </c>
      <c r="U445" s="2" t="n">
        <v>0</v>
      </c>
      <c r="V445" s="33" t="n">
        <v>1</v>
      </c>
    </row>
    <row r="446" customFormat="false" ht="15.75" hidden="false" customHeight="true" outlineLevel="0" collapsed="false">
      <c r="A446" s="2" t="n">
        <v>444</v>
      </c>
      <c r="B446" s="2" t="n">
        <v>37</v>
      </c>
      <c r="C446" s="2" t="n">
        <f aca="false">A446-(B446-1)*12</f>
        <v>12</v>
      </c>
      <c r="D446" s="2" t="n">
        <f aca="false">'thong tin khach hang'!$B$4+B446-1</f>
        <v>38</v>
      </c>
      <c r="E446" s="31" t="n">
        <f aca="false">IF(A446=1,0,O445)</f>
        <v>23940121055.9444</v>
      </c>
      <c r="F446" s="2" t="n">
        <f aca="true">TP*VLOOKUP('thong tin khach hang'!$E$10,$X$2:$Z$5,3,0)*OFFSET($S446,0,VLOOKUP('thong tin khach hang'!$E$10,$X$2:$Z$5,2,0))</f>
        <v>0</v>
      </c>
      <c r="G446" s="2" t="n">
        <f aca="true">EP*VLOOKUP('thong tin khach hang'!$E$10,$X$2:$Z$5,3,0)*OFFSET($S446,0,VLOOKUP('thong tin khach hang'!$E$10,$X$2:$Z$5,2,0))</f>
        <v>0</v>
      </c>
      <c r="H446" s="2" t="n">
        <f aca="false">F446*HLOOKUP(B446,Assumption!$A$10:$G$12,2,1)+G446*HLOOKUP(B446,Assumption!$A$10:$G$12,3,1)</f>
        <v>0</v>
      </c>
      <c r="I446" s="2" t="n">
        <f aca="false">F446+G446-H446</f>
        <v>0</v>
      </c>
      <c r="J446" s="32" t="n">
        <f aca="false">VLOOKUP(D446,Assumption!$O$3:$Q$103,IF('thong tin khach hang'!$B$3="Nam",2,3),0)/12*P446</f>
        <v>0</v>
      </c>
      <c r="K446" s="2" t="n">
        <v>20000</v>
      </c>
      <c r="L446" s="31" t="n">
        <f aca="false">ROUND($L$1*(E446+I446-J446-K446),0)</f>
        <v>97534935</v>
      </c>
      <c r="M446" s="31" t="n">
        <f aca="false">E446+I446-J446-K446+L446</f>
        <v>24037635990.9444</v>
      </c>
      <c r="N446" s="32" t="n">
        <f aca="false">HLOOKUP(ROUND(AVERAGE(M434:M445)/10^6,0),Assumption!$B$2:$E$3,2,1)*MAX((AVERAGE(M434:M445)-250*10^6),0)</f>
        <v>134031657.408749</v>
      </c>
      <c r="O446" s="31" t="n">
        <f aca="false">M446+N446</f>
        <v>24171667648.3532</v>
      </c>
      <c r="P446" s="31" t="n">
        <f aca="false">IF(A446=1,SA,MAX(0,SA-M445))</f>
        <v>0</v>
      </c>
      <c r="S446" s="2" t="n">
        <v>0</v>
      </c>
      <c r="T446" s="2" t="n">
        <v>0</v>
      </c>
      <c r="U446" s="2" t="n">
        <v>0</v>
      </c>
      <c r="V446" s="33" t="n">
        <v>1</v>
      </c>
    </row>
    <row r="447" customFormat="false" ht="15.75" hidden="false" customHeight="true" outlineLevel="0" collapsed="false">
      <c r="A447" s="2" t="n">
        <v>445</v>
      </c>
      <c r="B447" s="2" t="n">
        <v>38</v>
      </c>
      <c r="C447" s="2" t="n">
        <f aca="false">A447-(B447-1)*12</f>
        <v>1</v>
      </c>
      <c r="D447" s="2" t="n">
        <f aca="false">'thong tin khach hang'!$B$4+B447-1</f>
        <v>39</v>
      </c>
      <c r="E447" s="31" t="n">
        <f aca="false">IF(A447=1,0,O446)</f>
        <v>24171667648.3532</v>
      </c>
      <c r="F447" s="2" t="n">
        <f aca="true">TP*VLOOKUP('thong tin khach hang'!$E$10,$X$2:$Z$5,3,0)*OFFSET($S447,0,VLOOKUP('thong tin khach hang'!$E$10,$X$2:$Z$5,2,0))</f>
        <v>30000000</v>
      </c>
      <c r="G447" s="2" t="n">
        <f aca="true">EP*VLOOKUP('thong tin khach hang'!$E$10,$X$2:$Z$5,3,0)*OFFSET($S447,0,VLOOKUP('thong tin khach hang'!$E$10,$X$2:$Z$5,2,0))</f>
        <v>30000000</v>
      </c>
      <c r="H447" s="2" t="n">
        <f aca="false">F447*HLOOKUP(B447,Assumption!$A$10:$G$12,2,1)+G447*HLOOKUP(B447,Assumption!$A$10:$G$12,3,1)</f>
        <v>1500000</v>
      </c>
      <c r="I447" s="2" t="n">
        <f aca="false">F447+G447-H447</f>
        <v>58500000</v>
      </c>
      <c r="J447" s="32" t="n">
        <f aca="false">VLOOKUP(D447,Assumption!$O$3:$Q$103,IF('thong tin khach hang'!$B$3="Nam",2,3),0)/12*P447</f>
        <v>0</v>
      </c>
      <c r="K447" s="2" t="n">
        <v>20000</v>
      </c>
      <c r="L447" s="31" t="n">
        <f aca="false">ROUND($L$1*(E447+I447-J447-K447),0)</f>
        <v>98716621</v>
      </c>
      <c r="M447" s="31" t="n">
        <f aca="false">E447+I447-J447-K447+L447</f>
        <v>24328864269.3532</v>
      </c>
      <c r="N447" s="32" t="n">
        <f aca="false">HLOOKUP(ROUND(AVERAGE(M435:M446)/10^6,0),Assumption!$B$2:$E$3,2,1)*MAX((AVERAGE(M435:M446)-250*10^6),0)</f>
        <v>135370417.898508</v>
      </c>
      <c r="O447" s="31" t="n">
        <f aca="false">M447+N447</f>
        <v>24464234687.2517</v>
      </c>
      <c r="P447" s="31" t="n">
        <f aca="false">IF(A447=1,SA,MAX(0,SA-M446))</f>
        <v>0</v>
      </c>
      <c r="S447" s="2" t="n">
        <v>1</v>
      </c>
      <c r="T447" s="2" t="n">
        <v>1</v>
      </c>
      <c r="U447" s="2" t="n">
        <v>1</v>
      </c>
      <c r="V447" s="33" t="n">
        <v>1</v>
      </c>
    </row>
    <row r="448" customFormat="false" ht="15.75" hidden="false" customHeight="true" outlineLevel="0" collapsed="false">
      <c r="A448" s="2" t="n">
        <v>446</v>
      </c>
      <c r="B448" s="2" t="n">
        <v>38</v>
      </c>
      <c r="C448" s="2" t="n">
        <f aca="false">A448-(B448-1)*12</f>
        <v>2</v>
      </c>
      <c r="D448" s="2" t="n">
        <f aca="false">'thong tin khach hang'!$B$4+B448-1</f>
        <v>39</v>
      </c>
      <c r="E448" s="31" t="n">
        <f aca="false">IF(A448=1,0,O447)</f>
        <v>24464234687.2517</v>
      </c>
      <c r="F448" s="2" t="n">
        <f aca="true">TP*VLOOKUP('thong tin khach hang'!$E$10,$X$2:$Z$5,3,0)*OFFSET($S448,0,VLOOKUP('thong tin khach hang'!$E$10,$X$2:$Z$5,2,0))</f>
        <v>0</v>
      </c>
      <c r="G448" s="2" t="n">
        <f aca="true">EP*VLOOKUP('thong tin khach hang'!$E$10,$X$2:$Z$5,3,0)*OFFSET($S448,0,VLOOKUP('thong tin khach hang'!$E$10,$X$2:$Z$5,2,0))</f>
        <v>0</v>
      </c>
      <c r="H448" s="2" t="n">
        <f aca="false">F448*HLOOKUP(B448,Assumption!$A$10:$G$12,2,1)+G448*HLOOKUP(B448,Assumption!$A$10:$G$12,3,1)</f>
        <v>0</v>
      </c>
      <c r="I448" s="2" t="n">
        <f aca="false">F448+G448-H448</f>
        <v>0</v>
      </c>
      <c r="J448" s="32" t="n">
        <f aca="false">VLOOKUP(D448,Assumption!$O$3:$Q$103,IF('thong tin khach hang'!$B$3="Nam",2,3),0)/12*P448</f>
        <v>0</v>
      </c>
      <c r="K448" s="2" t="n">
        <v>20000</v>
      </c>
      <c r="L448" s="31" t="n">
        <f aca="false">ROUND($L$1*(E448+I448-J448-K448),0)</f>
        <v>99670239</v>
      </c>
      <c r="M448" s="31" t="n">
        <f aca="false">E448+I448-J448-K448+L448</f>
        <v>24563884926.2517</v>
      </c>
      <c r="N448" s="32" t="n">
        <f aca="false">HLOOKUP(ROUND(AVERAGE(M436:M447)/10^6,0),Assumption!$B$2:$E$3,2,1)*MAX((AVERAGE(M436:M447)-250*10^6),0)</f>
        <v>136722210.009679</v>
      </c>
      <c r="O448" s="31" t="n">
        <f aca="false">M448+N448</f>
        <v>24700607136.2614</v>
      </c>
      <c r="P448" s="31" t="n">
        <f aca="false">IF(A448=1,SA,MAX(0,SA-M447))</f>
        <v>0</v>
      </c>
      <c r="S448" s="2" t="n">
        <v>0</v>
      </c>
      <c r="T448" s="2" t="n">
        <v>0</v>
      </c>
      <c r="U448" s="2" t="n">
        <v>0</v>
      </c>
      <c r="V448" s="33" t="n">
        <v>1</v>
      </c>
    </row>
    <row r="449" customFormat="false" ht="15.75" hidden="false" customHeight="true" outlineLevel="0" collapsed="false">
      <c r="A449" s="2" t="n">
        <v>447</v>
      </c>
      <c r="B449" s="2" t="n">
        <v>38</v>
      </c>
      <c r="C449" s="2" t="n">
        <f aca="false">A449-(B449-1)*12</f>
        <v>3</v>
      </c>
      <c r="D449" s="2" t="n">
        <f aca="false">'thong tin khach hang'!$B$4+B449-1</f>
        <v>39</v>
      </c>
      <c r="E449" s="31" t="n">
        <f aca="false">IF(A449=1,0,O448)</f>
        <v>24700607136.2614</v>
      </c>
      <c r="F449" s="2" t="n">
        <f aca="true">TP*VLOOKUP('thong tin khach hang'!$E$10,$X$2:$Z$5,3,0)*OFFSET($S449,0,VLOOKUP('thong tin khach hang'!$E$10,$X$2:$Z$5,2,0))</f>
        <v>0</v>
      </c>
      <c r="G449" s="2" t="n">
        <f aca="true">EP*VLOOKUP('thong tin khach hang'!$E$10,$X$2:$Z$5,3,0)*OFFSET($S449,0,VLOOKUP('thong tin khach hang'!$E$10,$X$2:$Z$5,2,0))</f>
        <v>0</v>
      </c>
      <c r="H449" s="2" t="n">
        <f aca="false">F449*HLOOKUP(B449,Assumption!$A$10:$G$12,2,1)+G449*HLOOKUP(B449,Assumption!$A$10:$G$12,3,1)</f>
        <v>0</v>
      </c>
      <c r="I449" s="2" t="n">
        <f aca="false">F449+G449-H449</f>
        <v>0</v>
      </c>
      <c r="J449" s="32" t="n">
        <f aca="false">VLOOKUP(D449,Assumption!$O$3:$Q$103,IF('thong tin khach hang'!$B$3="Nam",2,3),0)/12*P449</f>
        <v>0</v>
      </c>
      <c r="K449" s="2" t="n">
        <v>20000</v>
      </c>
      <c r="L449" s="31" t="n">
        <f aca="false">ROUND($L$1*(E449+I449-J449-K449),0)</f>
        <v>100633250</v>
      </c>
      <c r="M449" s="31" t="n">
        <f aca="false">E449+I449-J449-K449+L449</f>
        <v>24801220386.2614</v>
      </c>
      <c r="N449" s="32" t="n">
        <f aca="false">HLOOKUP(ROUND(AVERAGE(M437:M448)/10^6,0),Assumption!$B$2:$E$3,2,1)*MAX((AVERAGE(M437:M448)-250*10^6),0)</f>
        <v>138087160.593073</v>
      </c>
      <c r="O449" s="31" t="n">
        <f aca="false">M449+N449</f>
        <v>24939307546.8544</v>
      </c>
      <c r="P449" s="31" t="n">
        <f aca="false">IF(A449=1,SA,MAX(0,SA-M448))</f>
        <v>0</v>
      </c>
      <c r="S449" s="2" t="n">
        <v>0</v>
      </c>
      <c r="T449" s="2" t="n">
        <v>0</v>
      </c>
      <c r="U449" s="2" t="n">
        <v>0</v>
      </c>
      <c r="V449" s="33" t="n">
        <v>1</v>
      </c>
    </row>
    <row r="450" customFormat="false" ht="15.75" hidden="false" customHeight="true" outlineLevel="0" collapsed="false">
      <c r="A450" s="2" t="n">
        <v>448</v>
      </c>
      <c r="B450" s="2" t="n">
        <v>38</v>
      </c>
      <c r="C450" s="2" t="n">
        <f aca="false">A450-(B450-1)*12</f>
        <v>4</v>
      </c>
      <c r="D450" s="2" t="n">
        <f aca="false">'thong tin khach hang'!$B$4+B450-1</f>
        <v>39</v>
      </c>
      <c r="E450" s="31" t="n">
        <f aca="false">IF(A450=1,0,O449)</f>
        <v>24939307546.8544</v>
      </c>
      <c r="F450" s="2" t="n">
        <f aca="true">TP*VLOOKUP('thong tin khach hang'!$E$10,$X$2:$Z$5,3,0)*OFFSET($S450,0,VLOOKUP('thong tin khach hang'!$E$10,$X$2:$Z$5,2,0))</f>
        <v>0</v>
      </c>
      <c r="G450" s="2" t="n">
        <f aca="true">EP*VLOOKUP('thong tin khach hang'!$E$10,$X$2:$Z$5,3,0)*OFFSET($S450,0,VLOOKUP('thong tin khach hang'!$E$10,$X$2:$Z$5,2,0))</f>
        <v>0</v>
      </c>
      <c r="H450" s="2" t="n">
        <f aca="false">F450*HLOOKUP(B450,Assumption!$A$10:$G$12,2,1)+G450*HLOOKUP(B450,Assumption!$A$10:$G$12,3,1)</f>
        <v>0</v>
      </c>
      <c r="I450" s="2" t="n">
        <f aca="false">F450+G450-H450</f>
        <v>0</v>
      </c>
      <c r="J450" s="32" t="n">
        <f aca="false">VLOOKUP(D450,Assumption!$O$3:$Q$103,IF('thong tin khach hang'!$B$3="Nam",2,3),0)/12*P450</f>
        <v>0</v>
      </c>
      <c r="K450" s="2" t="n">
        <v>20000</v>
      </c>
      <c r="L450" s="31" t="n">
        <f aca="false">ROUND($L$1*(E450+I450-J450-K450),0)</f>
        <v>101605745</v>
      </c>
      <c r="M450" s="31" t="n">
        <f aca="false">E450+I450-J450-K450+L450</f>
        <v>25040893291.8544</v>
      </c>
      <c r="N450" s="32" t="n">
        <f aca="false">HLOOKUP(ROUND(AVERAGE(M438:M449)/10^6,0),Assumption!$B$2:$E$3,2,1)*MAX((AVERAGE(M438:M449)-250*10^6),0)</f>
        <v>139465397.734561</v>
      </c>
      <c r="O450" s="31" t="n">
        <f aca="false">M450+N450</f>
        <v>25180358689.589</v>
      </c>
      <c r="P450" s="31" t="n">
        <f aca="false">IF(A450=1,SA,MAX(0,SA-M449))</f>
        <v>0</v>
      </c>
      <c r="S450" s="2" t="n">
        <v>0</v>
      </c>
      <c r="T450" s="2" t="n">
        <v>0</v>
      </c>
      <c r="U450" s="2" t="n">
        <v>1</v>
      </c>
      <c r="V450" s="33" t="n">
        <v>1</v>
      </c>
    </row>
    <row r="451" customFormat="false" ht="15.75" hidden="false" customHeight="true" outlineLevel="0" collapsed="false">
      <c r="A451" s="2" t="n">
        <v>449</v>
      </c>
      <c r="B451" s="2" t="n">
        <v>38</v>
      </c>
      <c r="C451" s="2" t="n">
        <f aca="false">A451-(B451-1)*12</f>
        <v>5</v>
      </c>
      <c r="D451" s="2" t="n">
        <f aca="false">'thong tin khach hang'!$B$4+B451-1</f>
        <v>39</v>
      </c>
      <c r="E451" s="31" t="n">
        <f aca="false">IF(A451=1,0,O450)</f>
        <v>25180358689.589</v>
      </c>
      <c r="F451" s="2" t="n">
        <f aca="true">TP*VLOOKUP('thong tin khach hang'!$E$10,$X$2:$Z$5,3,0)*OFFSET($S451,0,VLOOKUP('thong tin khach hang'!$E$10,$X$2:$Z$5,2,0))</f>
        <v>0</v>
      </c>
      <c r="G451" s="2" t="n">
        <f aca="true">EP*VLOOKUP('thong tin khach hang'!$E$10,$X$2:$Z$5,3,0)*OFFSET($S451,0,VLOOKUP('thong tin khach hang'!$E$10,$X$2:$Z$5,2,0))</f>
        <v>0</v>
      </c>
      <c r="H451" s="2" t="n">
        <f aca="false">F451*HLOOKUP(B451,Assumption!$A$10:$G$12,2,1)+G451*HLOOKUP(B451,Assumption!$A$10:$G$12,3,1)</f>
        <v>0</v>
      </c>
      <c r="I451" s="2" t="n">
        <f aca="false">F451+G451-H451</f>
        <v>0</v>
      </c>
      <c r="J451" s="32" t="n">
        <f aca="false">VLOOKUP(D451,Assumption!$O$3:$Q$103,IF('thong tin khach hang'!$B$3="Nam",2,3),0)/12*P451</f>
        <v>0</v>
      </c>
      <c r="K451" s="2" t="n">
        <v>20000</v>
      </c>
      <c r="L451" s="31" t="n">
        <f aca="false">ROUND($L$1*(E451+I451-J451-K451),0)</f>
        <v>102587817</v>
      </c>
      <c r="M451" s="31" t="n">
        <f aca="false">E451+I451-J451-K451+L451</f>
        <v>25282926506.589</v>
      </c>
      <c r="N451" s="32" t="n">
        <f aca="false">HLOOKUP(ROUND(AVERAGE(M439:M450)/10^6,0),Assumption!$B$2:$E$3,2,1)*MAX((AVERAGE(M439:M450)-250*10^6),0)</f>
        <v>140857050.767036</v>
      </c>
      <c r="O451" s="31" t="n">
        <f aca="false">M451+N451</f>
        <v>25423783557.356</v>
      </c>
      <c r="P451" s="31" t="n">
        <f aca="false">IF(A451=1,SA,MAX(0,SA-M450))</f>
        <v>0</v>
      </c>
      <c r="S451" s="2" t="n">
        <v>0</v>
      </c>
      <c r="T451" s="2" t="n">
        <v>0</v>
      </c>
      <c r="U451" s="2" t="n">
        <v>0</v>
      </c>
      <c r="V451" s="33" t="n">
        <v>1</v>
      </c>
    </row>
    <row r="452" customFormat="false" ht="15.75" hidden="false" customHeight="true" outlineLevel="0" collapsed="false">
      <c r="A452" s="2" t="n">
        <v>450</v>
      </c>
      <c r="B452" s="2" t="n">
        <v>38</v>
      </c>
      <c r="C452" s="2" t="n">
        <f aca="false">A452-(B452-1)*12</f>
        <v>6</v>
      </c>
      <c r="D452" s="2" t="n">
        <f aca="false">'thong tin khach hang'!$B$4+B452-1</f>
        <v>39</v>
      </c>
      <c r="E452" s="31" t="n">
        <f aca="false">IF(A452=1,0,O451)</f>
        <v>25423783557.356</v>
      </c>
      <c r="F452" s="2" t="n">
        <f aca="true">TP*VLOOKUP('thong tin khach hang'!$E$10,$X$2:$Z$5,3,0)*OFFSET($S452,0,VLOOKUP('thong tin khach hang'!$E$10,$X$2:$Z$5,2,0))</f>
        <v>0</v>
      </c>
      <c r="G452" s="2" t="n">
        <f aca="true">EP*VLOOKUP('thong tin khach hang'!$E$10,$X$2:$Z$5,3,0)*OFFSET($S452,0,VLOOKUP('thong tin khach hang'!$E$10,$X$2:$Z$5,2,0))</f>
        <v>0</v>
      </c>
      <c r="H452" s="2" t="n">
        <f aca="false">F452*HLOOKUP(B452,Assumption!$A$10:$G$12,2,1)+G452*HLOOKUP(B452,Assumption!$A$10:$G$12,3,1)</f>
        <v>0</v>
      </c>
      <c r="I452" s="2" t="n">
        <f aca="false">F452+G452-H452</f>
        <v>0</v>
      </c>
      <c r="J452" s="32" t="n">
        <f aca="false">VLOOKUP(D452,Assumption!$O$3:$Q$103,IF('thong tin khach hang'!$B$3="Nam",2,3),0)/12*P452</f>
        <v>0</v>
      </c>
      <c r="K452" s="2" t="n">
        <v>20000</v>
      </c>
      <c r="L452" s="31" t="n">
        <f aca="false">ROUND($L$1*(E452+I452-J452-K452),0)</f>
        <v>103579560</v>
      </c>
      <c r="M452" s="31" t="n">
        <f aca="false">E452+I452-J452-K452+L452</f>
        <v>25527343117.356</v>
      </c>
      <c r="N452" s="32" t="n">
        <f aca="false">HLOOKUP(ROUND(AVERAGE(M440:M451)/10^6,0),Assumption!$B$2:$E$3,2,1)*MAX((AVERAGE(M440:M451)-250*10^6),0)</f>
        <v>142262250.281938</v>
      </c>
      <c r="O452" s="31" t="n">
        <f aca="false">M452+N452</f>
        <v>25669605367.638</v>
      </c>
      <c r="P452" s="31" t="n">
        <f aca="false">IF(A452=1,SA,MAX(0,SA-M451))</f>
        <v>0</v>
      </c>
      <c r="S452" s="2" t="n">
        <v>0</v>
      </c>
      <c r="T452" s="2" t="n">
        <v>0</v>
      </c>
      <c r="U452" s="2" t="n">
        <v>0</v>
      </c>
      <c r="V452" s="33" t="n">
        <v>1</v>
      </c>
    </row>
    <row r="453" customFormat="false" ht="15.75" hidden="false" customHeight="true" outlineLevel="0" collapsed="false">
      <c r="A453" s="2" t="n">
        <v>451</v>
      </c>
      <c r="B453" s="2" t="n">
        <v>38</v>
      </c>
      <c r="C453" s="2" t="n">
        <f aca="false">A453-(B453-1)*12</f>
        <v>7</v>
      </c>
      <c r="D453" s="2" t="n">
        <f aca="false">'thong tin khach hang'!$B$4+B453-1</f>
        <v>39</v>
      </c>
      <c r="E453" s="31" t="n">
        <f aca="false">IF(A453=1,0,O452)</f>
        <v>25669605367.638</v>
      </c>
      <c r="F453" s="2" t="n">
        <f aca="true">TP*VLOOKUP('thong tin khach hang'!$E$10,$X$2:$Z$5,3,0)*OFFSET($S453,0,VLOOKUP('thong tin khach hang'!$E$10,$X$2:$Z$5,2,0))</f>
        <v>0</v>
      </c>
      <c r="G453" s="2" t="n">
        <f aca="true">EP*VLOOKUP('thong tin khach hang'!$E$10,$X$2:$Z$5,3,0)*OFFSET($S453,0,VLOOKUP('thong tin khach hang'!$E$10,$X$2:$Z$5,2,0))</f>
        <v>0</v>
      </c>
      <c r="H453" s="2" t="n">
        <f aca="false">F453*HLOOKUP(B453,Assumption!$A$10:$G$12,2,1)+G453*HLOOKUP(B453,Assumption!$A$10:$G$12,3,1)</f>
        <v>0</v>
      </c>
      <c r="I453" s="2" t="n">
        <f aca="false">F453+G453-H453</f>
        <v>0</v>
      </c>
      <c r="J453" s="32" t="n">
        <f aca="false">VLOOKUP(D453,Assumption!$O$3:$Q$103,IF('thong tin khach hang'!$B$3="Nam",2,3),0)/12*P453</f>
        <v>0</v>
      </c>
      <c r="K453" s="2" t="n">
        <v>20000</v>
      </c>
      <c r="L453" s="31" t="n">
        <f aca="false">ROUND($L$1*(E453+I453-J453-K453),0)</f>
        <v>104581068</v>
      </c>
      <c r="M453" s="31" t="n">
        <f aca="false">E453+I453-J453-K453+L453</f>
        <v>25774166435.638</v>
      </c>
      <c r="N453" s="32" t="n">
        <f aca="false">HLOOKUP(ROUND(AVERAGE(M441:M452)/10^6,0),Assumption!$B$2:$E$3,2,1)*MAX((AVERAGE(M441:M452)-250*10^6),0)</f>
        <v>143681128.141853</v>
      </c>
      <c r="O453" s="31" t="n">
        <f aca="false">M453+N453</f>
        <v>25917847563.7798</v>
      </c>
      <c r="P453" s="31" t="n">
        <f aca="false">IF(A453=1,SA,MAX(0,SA-M452))</f>
        <v>0</v>
      </c>
      <c r="S453" s="2" t="n">
        <v>0</v>
      </c>
      <c r="T453" s="2" t="n">
        <v>1</v>
      </c>
      <c r="U453" s="2" t="n">
        <v>1</v>
      </c>
      <c r="V453" s="33" t="n">
        <v>1</v>
      </c>
    </row>
    <row r="454" customFormat="false" ht="15.75" hidden="false" customHeight="true" outlineLevel="0" collapsed="false">
      <c r="A454" s="2" t="n">
        <v>452</v>
      </c>
      <c r="B454" s="2" t="n">
        <v>38</v>
      </c>
      <c r="C454" s="2" t="n">
        <f aca="false">A454-(B454-1)*12</f>
        <v>8</v>
      </c>
      <c r="D454" s="2" t="n">
        <f aca="false">'thong tin khach hang'!$B$4+B454-1</f>
        <v>39</v>
      </c>
      <c r="E454" s="31" t="n">
        <f aca="false">IF(A454=1,0,O453)</f>
        <v>25917847563.7798</v>
      </c>
      <c r="F454" s="2" t="n">
        <f aca="true">TP*VLOOKUP('thong tin khach hang'!$E$10,$X$2:$Z$5,3,0)*OFFSET($S454,0,VLOOKUP('thong tin khach hang'!$E$10,$X$2:$Z$5,2,0))</f>
        <v>0</v>
      </c>
      <c r="G454" s="2" t="n">
        <f aca="true">EP*VLOOKUP('thong tin khach hang'!$E$10,$X$2:$Z$5,3,0)*OFFSET($S454,0,VLOOKUP('thong tin khach hang'!$E$10,$X$2:$Z$5,2,0))</f>
        <v>0</v>
      </c>
      <c r="H454" s="2" t="n">
        <f aca="false">F454*HLOOKUP(B454,Assumption!$A$10:$G$12,2,1)+G454*HLOOKUP(B454,Assumption!$A$10:$G$12,3,1)</f>
        <v>0</v>
      </c>
      <c r="I454" s="2" t="n">
        <f aca="false">F454+G454-H454</f>
        <v>0</v>
      </c>
      <c r="J454" s="32" t="n">
        <f aca="false">VLOOKUP(D454,Assumption!$O$3:$Q$103,IF('thong tin khach hang'!$B$3="Nam",2,3),0)/12*P454</f>
        <v>0</v>
      </c>
      <c r="K454" s="2" t="n">
        <v>20000</v>
      </c>
      <c r="L454" s="31" t="n">
        <f aca="false">ROUND($L$1*(E454+I454-J454-K454),0)</f>
        <v>105592438</v>
      </c>
      <c r="M454" s="31" t="n">
        <f aca="false">E454+I454-J454-K454+L454</f>
        <v>26023420001.7798</v>
      </c>
      <c r="N454" s="32" t="n">
        <f aca="false">HLOOKUP(ROUND(AVERAGE(M442:M453)/10^6,0),Assumption!$B$2:$E$3,2,1)*MAX((AVERAGE(M442:M453)-250*10^6),0)</f>
        <v>145113817.492679</v>
      </c>
      <c r="O454" s="31" t="n">
        <f aca="false">M454+N454</f>
        <v>26168533819.2725</v>
      </c>
      <c r="P454" s="31" t="n">
        <f aca="false">IF(A454=1,SA,MAX(0,SA-M453))</f>
        <v>0</v>
      </c>
      <c r="S454" s="2" t="n">
        <v>0</v>
      </c>
      <c r="T454" s="2" t="n">
        <v>0</v>
      </c>
      <c r="U454" s="2" t="n">
        <v>0</v>
      </c>
      <c r="V454" s="33" t="n">
        <v>1</v>
      </c>
    </row>
    <row r="455" customFormat="false" ht="15.75" hidden="false" customHeight="true" outlineLevel="0" collapsed="false">
      <c r="A455" s="2" t="n">
        <v>453</v>
      </c>
      <c r="B455" s="2" t="n">
        <v>38</v>
      </c>
      <c r="C455" s="2" t="n">
        <f aca="false">A455-(B455-1)*12</f>
        <v>9</v>
      </c>
      <c r="D455" s="2" t="n">
        <f aca="false">'thong tin khach hang'!$B$4+B455-1</f>
        <v>39</v>
      </c>
      <c r="E455" s="31" t="n">
        <f aca="false">IF(A455=1,0,O454)</f>
        <v>26168533819.2725</v>
      </c>
      <c r="F455" s="2" t="n">
        <f aca="true">TP*VLOOKUP('thong tin khach hang'!$E$10,$X$2:$Z$5,3,0)*OFFSET($S455,0,VLOOKUP('thong tin khach hang'!$E$10,$X$2:$Z$5,2,0))</f>
        <v>0</v>
      </c>
      <c r="G455" s="2" t="n">
        <f aca="true">EP*VLOOKUP('thong tin khach hang'!$E$10,$X$2:$Z$5,3,0)*OFFSET($S455,0,VLOOKUP('thong tin khach hang'!$E$10,$X$2:$Z$5,2,0))</f>
        <v>0</v>
      </c>
      <c r="H455" s="2" t="n">
        <f aca="false">F455*HLOOKUP(B455,Assumption!$A$10:$G$12,2,1)+G455*HLOOKUP(B455,Assumption!$A$10:$G$12,3,1)</f>
        <v>0</v>
      </c>
      <c r="I455" s="2" t="n">
        <f aca="false">F455+G455-H455</f>
        <v>0</v>
      </c>
      <c r="J455" s="32" t="n">
        <f aca="false">VLOOKUP(D455,Assumption!$O$3:$Q$103,IF('thong tin khach hang'!$B$3="Nam",2,3),0)/12*P455</f>
        <v>0</v>
      </c>
      <c r="K455" s="2" t="n">
        <v>20000</v>
      </c>
      <c r="L455" s="31" t="n">
        <f aca="false">ROUND($L$1*(E455+I455-J455-K455),0)</f>
        <v>106613765</v>
      </c>
      <c r="M455" s="31" t="n">
        <f aca="false">E455+I455-J455-K455+L455</f>
        <v>26275127584.2725</v>
      </c>
      <c r="N455" s="32" t="n">
        <f aca="false">HLOOKUP(ROUND(AVERAGE(M443:M454)/10^6,0),Assumption!$B$2:$E$3,2,1)*MAX((AVERAGE(M443:M454)-250*10^6),0)</f>
        <v>146560452.777358</v>
      </c>
      <c r="O455" s="31" t="n">
        <f aca="false">M455+N455</f>
        <v>26421688037.0498</v>
      </c>
      <c r="P455" s="31" t="n">
        <f aca="false">IF(A455=1,SA,MAX(0,SA-M454))</f>
        <v>0</v>
      </c>
      <c r="S455" s="2" t="n">
        <v>0</v>
      </c>
      <c r="T455" s="2" t="n">
        <v>0</v>
      </c>
      <c r="U455" s="2" t="n">
        <v>0</v>
      </c>
      <c r="V455" s="33" t="n">
        <v>1</v>
      </c>
    </row>
    <row r="456" customFormat="false" ht="15.75" hidden="false" customHeight="true" outlineLevel="0" collapsed="false">
      <c r="A456" s="2" t="n">
        <v>454</v>
      </c>
      <c r="B456" s="2" t="n">
        <v>38</v>
      </c>
      <c r="C456" s="2" t="n">
        <f aca="false">A456-(B456-1)*12</f>
        <v>10</v>
      </c>
      <c r="D456" s="2" t="n">
        <f aca="false">'thong tin khach hang'!$B$4+B456-1</f>
        <v>39</v>
      </c>
      <c r="E456" s="31" t="n">
        <f aca="false">IF(A456=1,0,O455)</f>
        <v>26421688037.0498</v>
      </c>
      <c r="F456" s="2" t="n">
        <f aca="true">TP*VLOOKUP('thong tin khach hang'!$E$10,$X$2:$Z$5,3,0)*OFFSET($S456,0,VLOOKUP('thong tin khach hang'!$E$10,$X$2:$Z$5,2,0))</f>
        <v>0</v>
      </c>
      <c r="G456" s="2" t="n">
        <f aca="true">EP*VLOOKUP('thong tin khach hang'!$E$10,$X$2:$Z$5,3,0)*OFFSET($S456,0,VLOOKUP('thong tin khach hang'!$E$10,$X$2:$Z$5,2,0))</f>
        <v>0</v>
      </c>
      <c r="H456" s="2" t="n">
        <f aca="false">F456*HLOOKUP(B456,Assumption!$A$10:$G$12,2,1)+G456*HLOOKUP(B456,Assumption!$A$10:$G$12,3,1)</f>
        <v>0</v>
      </c>
      <c r="I456" s="2" t="n">
        <f aca="false">F456+G456-H456</f>
        <v>0</v>
      </c>
      <c r="J456" s="32" t="n">
        <f aca="false">VLOOKUP(D456,Assumption!$O$3:$Q$103,IF('thong tin khach hang'!$B$3="Nam",2,3),0)/12*P456</f>
        <v>0</v>
      </c>
      <c r="K456" s="2" t="n">
        <v>20000</v>
      </c>
      <c r="L456" s="31" t="n">
        <f aca="false">ROUND($L$1*(E456+I456-J456-K456),0)</f>
        <v>107645146</v>
      </c>
      <c r="M456" s="31" t="n">
        <f aca="false">E456+I456-J456-K456+L456</f>
        <v>26529313183.0499</v>
      </c>
      <c r="N456" s="32" t="n">
        <f aca="false">HLOOKUP(ROUND(AVERAGE(M444:M455)/10^6,0),Assumption!$B$2:$E$3,2,1)*MAX((AVERAGE(M444:M455)-250*10^6),0)</f>
        <v>148021169.746687</v>
      </c>
      <c r="O456" s="31" t="n">
        <f aca="false">M456+N456</f>
        <v>26677334352.7965</v>
      </c>
      <c r="P456" s="31" t="n">
        <f aca="false">IF(A456=1,SA,MAX(0,SA-M455))</f>
        <v>0</v>
      </c>
      <c r="S456" s="2" t="n">
        <v>0</v>
      </c>
      <c r="T456" s="2" t="n">
        <v>0</v>
      </c>
      <c r="U456" s="2" t="n">
        <v>1</v>
      </c>
      <c r="V456" s="33" t="n">
        <v>1</v>
      </c>
    </row>
    <row r="457" customFormat="false" ht="15.75" hidden="false" customHeight="true" outlineLevel="0" collapsed="false">
      <c r="A457" s="2" t="n">
        <v>455</v>
      </c>
      <c r="B457" s="2" t="n">
        <v>38</v>
      </c>
      <c r="C457" s="2" t="n">
        <f aca="false">A457-(B457-1)*12</f>
        <v>11</v>
      </c>
      <c r="D457" s="2" t="n">
        <f aca="false">'thong tin khach hang'!$B$4+B457-1</f>
        <v>39</v>
      </c>
      <c r="E457" s="31" t="n">
        <f aca="false">IF(A457=1,0,O456)</f>
        <v>26677334352.7965</v>
      </c>
      <c r="F457" s="2" t="n">
        <f aca="true">TP*VLOOKUP('thong tin khach hang'!$E$10,$X$2:$Z$5,3,0)*OFFSET($S457,0,VLOOKUP('thong tin khach hang'!$E$10,$X$2:$Z$5,2,0))</f>
        <v>0</v>
      </c>
      <c r="G457" s="2" t="n">
        <f aca="true">EP*VLOOKUP('thong tin khach hang'!$E$10,$X$2:$Z$5,3,0)*OFFSET($S457,0,VLOOKUP('thong tin khach hang'!$E$10,$X$2:$Z$5,2,0))</f>
        <v>0</v>
      </c>
      <c r="H457" s="2" t="n">
        <f aca="false">F457*HLOOKUP(B457,Assumption!$A$10:$G$12,2,1)+G457*HLOOKUP(B457,Assumption!$A$10:$G$12,3,1)</f>
        <v>0</v>
      </c>
      <c r="I457" s="2" t="n">
        <f aca="false">F457+G457-H457</f>
        <v>0</v>
      </c>
      <c r="J457" s="32" t="n">
        <f aca="false">VLOOKUP(D457,Assumption!$O$3:$Q$103,IF('thong tin khach hang'!$B$3="Nam",2,3),0)/12*P457</f>
        <v>0</v>
      </c>
      <c r="K457" s="2" t="n">
        <v>20000</v>
      </c>
      <c r="L457" s="31" t="n">
        <f aca="false">ROUND($L$1*(E457+I457-J457-K457),0)</f>
        <v>108686681</v>
      </c>
      <c r="M457" s="31" t="n">
        <f aca="false">E457+I457-J457-K457+L457</f>
        <v>26786001033.7965</v>
      </c>
      <c r="N457" s="32" t="n">
        <f aca="false">HLOOKUP(ROUND(AVERAGE(M445:M456)/10^6,0),Assumption!$B$2:$E$3,2,1)*MAX((AVERAGE(M445:M456)-250*10^6),0)</f>
        <v>149496105.473191</v>
      </c>
      <c r="O457" s="31" t="n">
        <f aca="false">M457+N457</f>
        <v>26935497139.2697</v>
      </c>
      <c r="P457" s="31" t="n">
        <f aca="false">IF(A457=1,SA,MAX(0,SA-M456))</f>
        <v>0</v>
      </c>
      <c r="S457" s="2" t="n">
        <v>0</v>
      </c>
      <c r="T457" s="2" t="n">
        <v>0</v>
      </c>
      <c r="U457" s="2" t="n">
        <v>0</v>
      </c>
      <c r="V457" s="33" t="n">
        <v>1</v>
      </c>
    </row>
    <row r="458" customFormat="false" ht="15.75" hidden="false" customHeight="true" outlineLevel="0" collapsed="false">
      <c r="A458" s="2" t="n">
        <v>456</v>
      </c>
      <c r="B458" s="2" t="n">
        <v>38</v>
      </c>
      <c r="C458" s="2" t="n">
        <f aca="false">A458-(B458-1)*12</f>
        <v>12</v>
      </c>
      <c r="D458" s="2" t="n">
        <f aca="false">'thong tin khach hang'!$B$4+B458-1</f>
        <v>39</v>
      </c>
      <c r="E458" s="31" t="n">
        <f aca="false">IF(A458=1,0,O457)</f>
        <v>26935497139.2697</v>
      </c>
      <c r="F458" s="2" t="n">
        <f aca="true">TP*VLOOKUP('thong tin khach hang'!$E$10,$X$2:$Z$5,3,0)*OFFSET($S458,0,VLOOKUP('thong tin khach hang'!$E$10,$X$2:$Z$5,2,0))</f>
        <v>0</v>
      </c>
      <c r="G458" s="2" t="n">
        <f aca="true">EP*VLOOKUP('thong tin khach hang'!$E$10,$X$2:$Z$5,3,0)*OFFSET($S458,0,VLOOKUP('thong tin khach hang'!$E$10,$X$2:$Z$5,2,0))</f>
        <v>0</v>
      </c>
      <c r="H458" s="2" t="n">
        <f aca="false">F458*HLOOKUP(B458,Assumption!$A$10:$G$12,2,1)+G458*HLOOKUP(B458,Assumption!$A$10:$G$12,3,1)</f>
        <v>0</v>
      </c>
      <c r="I458" s="2" t="n">
        <f aca="false">F458+G458-H458</f>
        <v>0</v>
      </c>
      <c r="J458" s="32" t="n">
        <f aca="false">VLOOKUP(D458,Assumption!$O$3:$Q$103,IF('thong tin khach hang'!$B$3="Nam",2,3),0)/12*P458</f>
        <v>0</v>
      </c>
      <c r="K458" s="2" t="n">
        <v>20000</v>
      </c>
      <c r="L458" s="31" t="n">
        <f aca="false">ROUND($L$1*(E458+I458-J458-K458),0)</f>
        <v>109738468</v>
      </c>
      <c r="M458" s="31" t="n">
        <f aca="false">E458+I458-J458-K458+L458</f>
        <v>27045215607.2697</v>
      </c>
      <c r="N458" s="32" t="n">
        <f aca="false">HLOOKUP(ROUND(AVERAGE(M446:M457)/10^6,0),Assumption!$B$2:$E$3,2,1)*MAX((AVERAGE(M446:M457)-250*10^6),0)</f>
        <v>150985398.363573</v>
      </c>
      <c r="O458" s="31" t="n">
        <f aca="false">M458+N458</f>
        <v>27196201005.6333</v>
      </c>
      <c r="P458" s="31" t="n">
        <f aca="false">IF(A458=1,SA,MAX(0,SA-M457))</f>
        <v>0</v>
      </c>
      <c r="S458" s="2" t="n">
        <v>0</v>
      </c>
      <c r="T458" s="2" t="n">
        <v>0</v>
      </c>
      <c r="U458" s="2" t="n">
        <v>0</v>
      </c>
      <c r="V458" s="33" t="n">
        <v>1</v>
      </c>
    </row>
    <row r="459" customFormat="false" ht="15.75" hidden="false" customHeight="true" outlineLevel="0" collapsed="false">
      <c r="A459" s="2" t="n">
        <v>457</v>
      </c>
      <c r="B459" s="2" t="n">
        <v>39</v>
      </c>
      <c r="C459" s="2" t="n">
        <f aca="false">A459-(B459-1)*12</f>
        <v>1</v>
      </c>
      <c r="D459" s="2" t="n">
        <f aca="false">'thong tin khach hang'!$B$4+B459-1</f>
        <v>40</v>
      </c>
      <c r="E459" s="31" t="n">
        <f aca="false">IF(A459=1,0,O458)</f>
        <v>27196201005.6333</v>
      </c>
      <c r="F459" s="2" t="n">
        <f aca="true">TP*VLOOKUP('thong tin khach hang'!$E$10,$X$2:$Z$5,3,0)*OFFSET($S459,0,VLOOKUP('thong tin khach hang'!$E$10,$X$2:$Z$5,2,0))</f>
        <v>30000000</v>
      </c>
      <c r="G459" s="2" t="n">
        <f aca="true">EP*VLOOKUP('thong tin khach hang'!$E$10,$X$2:$Z$5,3,0)*OFFSET($S459,0,VLOOKUP('thong tin khach hang'!$E$10,$X$2:$Z$5,2,0))</f>
        <v>30000000</v>
      </c>
      <c r="H459" s="2" t="n">
        <f aca="false">F459*HLOOKUP(B459,Assumption!$A$10:$G$12,2,1)+G459*HLOOKUP(B459,Assumption!$A$10:$G$12,3,1)</f>
        <v>1500000</v>
      </c>
      <c r="I459" s="2" t="n">
        <f aca="false">F459+G459-H459</f>
        <v>58500000</v>
      </c>
      <c r="J459" s="32" t="n">
        <f aca="false">VLOOKUP(D459,Assumption!$O$3:$Q$103,IF('thong tin khach hang'!$B$3="Nam",2,3),0)/12*P459</f>
        <v>0</v>
      </c>
      <c r="K459" s="2" t="n">
        <v>20000</v>
      </c>
      <c r="L459" s="31" t="n">
        <f aca="false">ROUND($L$1*(E459+I459-J459-K459),0)</f>
        <v>111038944</v>
      </c>
      <c r="M459" s="31" t="n">
        <f aca="false">E459+I459-J459-K459+L459</f>
        <v>27365719949.6333</v>
      </c>
      <c r="N459" s="32" t="n">
        <f aca="false">HLOOKUP(ROUND(AVERAGE(M447:M458)/10^6,0),Assumption!$B$2:$E$3,2,1)*MAX((AVERAGE(M447:M458)-250*10^6),0)</f>
        <v>152489188.171736</v>
      </c>
      <c r="O459" s="31" t="n">
        <f aca="false">M459+N459</f>
        <v>27518209137.805</v>
      </c>
      <c r="P459" s="31" t="n">
        <f aca="false">IF(A459=1,SA,MAX(0,SA-M458))</f>
        <v>0</v>
      </c>
      <c r="S459" s="2" t="n">
        <v>1</v>
      </c>
      <c r="T459" s="2" t="n">
        <v>1</v>
      </c>
      <c r="U459" s="2" t="n">
        <v>1</v>
      </c>
      <c r="V459" s="33" t="n">
        <v>1</v>
      </c>
    </row>
    <row r="460" customFormat="false" ht="15.75" hidden="false" customHeight="true" outlineLevel="0" collapsed="false">
      <c r="A460" s="2" t="n">
        <v>458</v>
      </c>
      <c r="B460" s="2" t="n">
        <v>39</v>
      </c>
      <c r="C460" s="2" t="n">
        <f aca="false">A460-(B460-1)*12</f>
        <v>2</v>
      </c>
      <c r="D460" s="2" t="n">
        <f aca="false">'thong tin khach hang'!$B$4+B460-1</f>
        <v>40</v>
      </c>
      <c r="E460" s="31" t="n">
        <f aca="false">IF(A460=1,0,O459)</f>
        <v>27518209137.805</v>
      </c>
      <c r="F460" s="2" t="n">
        <f aca="true">TP*VLOOKUP('thong tin khach hang'!$E$10,$X$2:$Z$5,3,0)*OFFSET($S460,0,VLOOKUP('thong tin khach hang'!$E$10,$X$2:$Z$5,2,0))</f>
        <v>0</v>
      </c>
      <c r="G460" s="2" t="n">
        <f aca="true">EP*VLOOKUP('thong tin khach hang'!$E$10,$X$2:$Z$5,3,0)*OFFSET($S460,0,VLOOKUP('thong tin khach hang'!$E$10,$X$2:$Z$5,2,0))</f>
        <v>0</v>
      </c>
      <c r="H460" s="2" t="n">
        <f aca="false">F460*HLOOKUP(B460,Assumption!$A$10:$G$12,2,1)+G460*HLOOKUP(B460,Assumption!$A$10:$G$12,3,1)</f>
        <v>0</v>
      </c>
      <c r="I460" s="2" t="n">
        <f aca="false">F460+G460-H460</f>
        <v>0</v>
      </c>
      <c r="J460" s="32" t="n">
        <f aca="false">VLOOKUP(D460,Assumption!$O$3:$Q$103,IF('thong tin khach hang'!$B$3="Nam",2,3),0)/12*P460</f>
        <v>0</v>
      </c>
      <c r="K460" s="2" t="n">
        <v>20000</v>
      </c>
      <c r="L460" s="31" t="n">
        <f aca="false">ROUND($L$1*(E460+I460-J460-K460),0)</f>
        <v>112112509</v>
      </c>
      <c r="M460" s="31" t="n">
        <f aca="false">E460+I460-J460-K460+L460</f>
        <v>27630301646.805</v>
      </c>
      <c r="N460" s="32" t="n">
        <f aca="false">HLOOKUP(ROUND(AVERAGE(M448:M459)/10^6,0),Assumption!$B$2:$E$3,2,1)*MAX((AVERAGE(M448:M459)-250*10^6),0)</f>
        <v>154007616.011876</v>
      </c>
      <c r="O460" s="31" t="n">
        <f aca="false">M460+N460</f>
        <v>27784309262.8169</v>
      </c>
      <c r="P460" s="31" t="n">
        <f aca="false">IF(A460=1,SA,MAX(0,SA-M459))</f>
        <v>0</v>
      </c>
      <c r="S460" s="2" t="n">
        <v>0</v>
      </c>
      <c r="T460" s="2" t="n">
        <v>0</v>
      </c>
      <c r="U460" s="2" t="n">
        <v>0</v>
      </c>
      <c r="V460" s="33" t="n">
        <v>1</v>
      </c>
    </row>
    <row r="461" customFormat="false" ht="15.75" hidden="false" customHeight="true" outlineLevel="0" collapsed="false">
      <c r="A461" s="2" t="n">
        <v>459</v>
      </c>
      <c r="B461" s="2" t="n">
        <v>39</v>
      </c>
      <c r="C461" s="2" t="n">
        <f aca="false">A461-(B461-1)*12</f>
        <v>3</v>
      </c>
      <c r="D461" s="2" t="n">
        <f aca="false">'thong tin khach hang'!$B$4+B461-1</f>
        <v>40</v>
      </c>
      <c r="E461" s="31" t="n">
        <f aca="false">IF(A461=1,0,O460)</f>
        <v>27784309262.8169</v>
      </c>
      <c r="F461" s="2" t="n">
        <f aca="true">TP*VLOOKUP('thong tin khach hang'!$E$10,$X$2:$Z$5,3,0)*OFFSET($S461,0,VLOOKUP('thong tin khach hang'!$E$10,$X$2:$Z$5,2,0))</f>
        <v>0</v>
      </c>
      <c r="G461" s="2" t="n">
        <f aca="true">EP*VLOOKUP('thong tin khach hang'!$E$10,$X$2:$Z$5,3,0)*OFFSET($S461,0,VLOOKUP('thong tin khach hang'!$E$10,$X$2:$Z$5,2,0))</f>
        <v>0</v>
      </c>
      <c r="H461" s="2" t="n">
        <f aca="false">F461*HLOOKUP(B461,Assumption!$A$10:$G$12,2,1)+G461*HLOOKUP(B461,Assumption!$A$10:$G$12,3,1)</f>
        <v>0</v>
      </c>
      <c r="I461" s="2" t="n">
        <f aca="false">F461+G461-H461</f>
        <v>0</v>
      </c>
      <c r="J461" s="32" t="n">
        <f aca="false">VLOOKUP(D461,Assumption!$O$3:$Q$103,IF('thong tin khach hang'!$B$3="Nam",2,3),0)/12*P461</f>
        <v>0</v>
      </c>
      <c r="K461" s="2" t="n">
        <v>20000</v>
      </c>
      <c r="L461" s="31" t="n">
        <f aca="false">ROUND($L$1*(E461+I461-J461-K461),0)</f>
        <v>113196634</v>
      </c>
      <c r="M461" s="31" t="n">
        <f aca="false">E461+I461-J461-K461+L461</f>
        <v>27897485896.8169</v>
      </c>
      <c r="N461" s="32" t="n">
        <f aca="false">HLOOKUP(ROUND(AVERAGE(M449:M460)/10^6,0),Assumption!$B$2:$E$3,2,1)*MAX((AVERAGE(M449:M460)-250*10^6),0)</f>
        <v>155540824.372153</v>
      </c>
      <c r="O461" s="31" t="n">
        <f aca="false">M461+N461</f>
        <v>28053026721.1891</v>
      </c>
      <c r="P461" s="31" t="n">
        <f aca="false">IF(A461=1,SA,MAX(0,SA-M460))</f>
        <v>0</v>
      </c>
      <c r="S461" s="2" t="n">
        <v>0</v>
      </c>
      <c r="T461" s="2" t="n">
        <v>0</v>
      </c>
      <c r="U461" s="2" t="n">
        <v>0</v>
      </c>
      <c r="V461" s="33" t="n">
        <v>1</v>
      </c>
    </row>
    <row r="462" customFormat="false" ht="15.75" hidden="false" customHeight="true" outlineLevel="0" collapsed="false">
      <c r="A462" s="2" t="n">
        <v>460</v>
      </c>
      <c r="B462" s="2" t="n">
        <v>39</v>
      </c>
      <c r="C462" s="2" t="n">
        <f aca="false">A462-(B462-1)*12</f>
        <v>4</v>
      </c>
      <c r="D462" s="2" t="n">
        <f aca="false">'thong tin khach hang'!$B$4+B462-1</f>
        <v>40</v>
      </c>
      <c r="E462" s="31" t="n">
        <f aca="false">IF(A462=1,0,O461)</f>
        <v>28053026721.1891</v>
      </c>
      <c r="F462" s="2" t="n">
        <f aca="true">TP*VLOOKUP('thong tin khach hang'!$E$10,$X$2:$Z$5,3,0)*OFFSET($S462,0,VLOOKUP('thong tin khach hang'!$E$10,$X$2:$Z$5,2,0))</f>
        <v>0</v>
      </c>
      <c r="G462" s="2" t="n">
        <f aca="true">EP*VLOOKUP('thong tin khach hang'!$E$10,$X$2:$Z$5,3,0)*OFFSET($S462,0,VLOOKUP('thong tin khach hang'!$E$10,$X$2:$Z$5,2,0))</f>
        <v>0</v>
      </c>
      <c r="H462" s="2" t="n">
        <f aca="false">F462*HLOOKUP(B462,Assumption!$A$10:$G$12,2,1)+G462*HLOOKUP(B462,Assumption!$A$10:$G$12,3,1)</f>
        <v>0</v>
      </c>
      <c r="I462" s="2" t="n">
        <f aca="false">F462+G462-H462</f>
        <v>0</v>
      </c>
      <c r="J462" s="32" t="n">
        <f aca="false">VLOOKUP(D462,Assumption!$O$3:$Q$103,IF('thong tin khach hang'!$B$3="Nam",2,3),0)/12*P462</f>
        <v>0</v>
      </c>
      <c r="K462" s="2" t="n">
        <v>20000</v>
      </c>
      <c r="L462" s="31" t="n">
        <f aca="false">ROUND($L$1*(E462+I462-J462-K462),0)</f>
        <v>114291422</v>
      </c>
      <c r="M462" s="31" t="n">
        <f aca="false">E462+I462-J462-K462+L462</f>
        <v>28167298143.1891</v>
      </c>
      <c r="N462" s="32" t="n">
        <f aca="false">HLOOKUP(ROUND(AVERAGE(M450:M461)/10^6,0),Assumption!$B$2:$E$3,2,1)*MAX((AVERAGE(M450:M461)-250*10^6),0)</f>
        <v>157088957.127431</v>
      </c>
      <c r="O462" s="31" t="n">
        <f aca="false">M462+N462</f>
        <v>28324387100.3165</v>
      </c>
      <c r="P462" s="31" t="n">
        <f aca="false">IF(A462=1,SA,MAX(0,SA-M461))</f>
        <v>0</v>
      </c>
      <c r="S462" s="2" t="n">
        <v>0</v>
      </c>
      <c r="T462" s="2" t="n">
        <v>0</v>
      </c>
      <c r="U462" s="2" t="n">
        <v>1</v>
      </c>
      <c r="V462" s="33" t="n">
        <v>1</v>
      </c>
    </row>
    <row r="463" customFormat="false" ht="15.75" hidden="false" customHeight="true" outlineLevel="0" collapsed="false">
      <c r="A463" s="2" t="n">
        <v>461</v>
      </c>
      <c r="B463" s="2" t="n">
        <v>39</v>
      </c>
      <c r="C463" s="2" t="n">
        <f aca="false">A463-(B463-1)*12</f>
        <v>5</v>
      </c>
      <c r="D463" s="2" t="n">
        <f aca="false">'thong tin khach hang'!$B$4+B463-1</f>
        <v>40</v>
      </c>
      <c r="E463" s="31" t="n">
        <f aca="false">IF(A463=1,0,O462)</f>
        <v>28324387100.3165</v>
      </c>
      <c r="F463" s="2" t="n">
        <f aca="true">TP*VLOOKUP('thong tin khach hang'!$E$10,$X$2:$Z$5,3,0)*OFFSET($S463,0,VLOOKUP('thong tin khach hang'!$E$10,$X$2:$Z$5,2,0))</f>
        <v>0</v>
      </c>
      <c r="G463" s="2" t="n">
        <f aca="true">EP*VLOOKUP('thong tin khach hang'!$E$10,$X$2:$Z$5,3,0)*OFFSET($S463,0,VLOOKUP('thong tin khach hang'!$E$10,$X$2:$Z$5,2,0))</f>
        <v>0</v>
      </c>
      <c r="H463" s="2" t="n">
        <f aca="false">F463*HLOOKUP(B463,Assumption!$A$10:$G$12,2,1)+G463*HLOOKUP(B463,Assumption!$A$10:$G$12,3,1)</f>
        <v>0</v>
      </c>
      <c r="I463" s="2" t="n">
        <f aca="false">F463+G463-H463</f>
        <v>0</v>
      </c>
      <c r="J463" s="32" t="n">
        <f aca="false">VLOOKUP(D463,Assumption!$O$3:$Q$103,IF('thong tin khach hang'!$B$3="Nam",2,3),0)/12*P463</f>
        <v>0</v>
      </c>
      <c r="K463" s="2" t="n">
        <v>20000</v>
      </c>
      <c r="L463" s="31" t="n">
        <f aca="false">ROUND($L$1*(E463+I463-J463-K463),0)</f>
        <v>115396978</v>
      </c>
      <c r="M463" s="31" t="n">
        <f aca="false">E463+I463-J463-K463+L463</f>
        <v>28439764078.3165</v>
      </c>
      <c r="N463" s="32" t="n">
        <f aca="false">HLOOKUP(ROUND(AVERAGE(M451:M462)/10^6,0),Assumption!$B$2:$E$3,2,1)*MAX((AVERAGE(M451:M462)-250*10^6),0)</f>
        <v>158652159.553098</v>
      </c>
      <c r="O463" s="31" t="n">
        <f aca="false">M463+N463</f>
        <v>28598416237.8696</v>
      </c>
      <c r="P463" s="31" t="n">
        <f aca="false">IF(A463=1,SA,MAX(0,SA-M462))</f>
        <v>0</v>
      </c>
      <c r="S463" s="2" t="n">
        <v>0</v>
      </c>
      <c r="T463" s="2" t="n">
        <v>0</v>
      </c>
      <c r="U463" s="2" t="n">
        <v>0</v>
      </c>
      <c r="V463" s="33" t="n">
        <v>1</v>
      </c>
    </row>
    <row r="464" customFormat="false" ht="15.75" hidden="false" customHeight="true" outlineLevel="0" collapsed="false">
      <c r="A464" s="2" t="n">
        <v>462</v>
      </c>
      <c r="B464" s="2" t="n">
        <v>39</v>
      </c>
      <c r="C464" s="2" t="n">
        <f aca="false">A464-(B464-1)*12</f>
        <v>6</v>
      </c>
      <c r="D464" s="2" t="n">
        <f aca="false">'thong tin khach hang'!$B$4+B464-1</f>
        <v>40</v>
      </c>
      <c r="E464" s="31" t="n">
        <f aca="false">IF(A464=1,0,O463)</f>
        <v>28598416237.8696</v>
      </c>
      <c r="F464" s="2" t="n">
        <f aca="true">TP*VLOOKUP('thong tin khach hang'!$E$10,$X$2:$Z$5,3,0)*OFFSET($S464,0,VLOOKUP('thong tin khach hang'!$E$10,$X$2:$Z$5,2,0))</f>
        <v>0</v>
      </c>
      <c r="G464" s="2" t="n">
        <f aca="true">EP*VLOOKUP('thong tin khach hang'!$E$10,$X$2:$Z$5,3,0)*OFFSET($S464,0,VLOOKUP('thong tin khach hang'!$E$10,$X$2:$Z$5,2,0))</f>
        <v>0</v>
      </c>
      <c r="H464" s="2" t="n">
        <f aca="false">F464*HLOOKUP(B464,Assumption!$A$10:$G$12,2,1)+G464*HLOOKUP(B464,Assumption!$A$10:$G$12,3,1)</f>
        <v>0</v>
      </c>
      <c r="I464" s="2" t="n">
        <f aca="false">F464+G464-H464</f>
        <v>0</v>
      </c>
      <c r="J464" s="32" t="n">
        <f aca="false">VLOOKUP(D464,Assumption!$O$3:$Q$103,IF('thong tin khach hang'!$B$3="Nam",2,3),0)/12*P464</f>
        <v>0</v>
      </c>
      <c r="K464" s="2" t="n">
        <v>20000</v>
      </c>
      <c r="L464" s="31" t="n">
        <f aca="false">ROUND($L$1*(E464+I464-J464-K464),0)</f>
        <v>116513406</v>
      </c>
      <c r="M464" s="31" t="n">
        <f aca="false">E464+I464-J464-K464+L464</f>
        <v>28714909643.8696</v>
      </c>
      <c r="N464" s="32" t="n">
        <f aca="false">HLOOKUP(ROUND(AVERAGE(M452:M463)/10^6,0),Assumption!$B$2:$E$3,2,1)*MAX((AVERAGE(M452:M463)-250*10^6),0)</f>
        <v>160230578.338962</v>
      </c>
      <c r="O464" s="31" t="n">
        <f aca="false">M464+N464</f>
        <v>28875140222.2086</v>
      </c>
      <c r="P464" s="31" t="n">
        <f aca="false">IF(A464=1,SA,MAX(0,SA-M463))</f>
        <v>0</v>
      </c>
      <c r="S464" s="2" t="n">
        <v>0</v>
      </c>
      <c r="T464" s="2" t="n">
        <v>0</v>
      </c>
      <c r="U464" s="2" t="n">
        <v>0</v>
      </c>
      <c r="V464" s="33" t="n">
        <v>1</v>
      </c>
    </row>
    <row r="465" customFormat="false" ht="15.75" hidden="false" customHeight="true" outlineLevel="0" collapsed="false">
      <c r="A465" s="2" t="n">
        <v>463</v>
      </c>
      <c r="B465" s="2" t="n">
        <v>39</v>
      </c>
      <c r="C465" s="2" t="n">
        <f aca="false">A465-(B465-1)*12</f>
        <v>7</v>
      </c>
      <c r="D465" s="2" t="n">
        <f aca="false">'thong tin khach hang'!$B$4+B465-1</f>
        <v>40</v>
      </c>
      <c r="E465" s="31" t="n">
        <f aca="false">IF(A465=1,0,O464)</f>
        <v>28875140222.2086</v>
      </c>
      <c r="F465" s="2" t="n">
        <f aca="true">TP*VLOOKUP('thong tin khach hang'!$E$10,$X$2:$Z$5,3,0)*OFFSET($S465,0,VLOOKUP('thong tin khach hang'!$E$10,$X$2:$Z$5,2,0))</f>
        <v>0</v>
      </c>
      <c r="G465" s="2" t="n">
        <f aca="true">EP*VLOOKUP('thong tin khach hang'!$E$10,$X$2:$Z$5,3,0)*OFFSET($S465,0,VLOOKUP('thong tin khach hang'!$E$10,$X$2:$Z$5,2,0))</f>
        <v>0</v>
      </c>
      <c r="H465" s="2" t="n">
        <f aca="false">F465*HLOOKUP(B465,Assumption!$A$10:$G$12,2,1)+G465*HLOOKUP(B465,Assumption!$A$10:$G$12,3,1)</f>
        <v>0</v>
      </c>
      <c r="I465" s="2" t="n">
        <f aca="false">F465+G465-H465</f>
        <v>0</v>
      </c>
      <c r="J465" s="32" t="n">
        <f aca="false">VLOOKUP(D465,Assumption!$O$3:$Q$103,IF('thong tin khach hang'!$B$3="Nam",2,3),0)/12*P465</f>
        <v>0</v>
      </c>
      <c r="K465" s="2" t="n">
        <v>20000</v>
      </c>
      <c r="L465" s="31" t="n">
        <f aca="false">ROUND($L$1*(E465+I465-J465-K465),0)</f>
        <v>117640814</v>
      </c>
      <c r="M465" s="31" t="n">
        <f aca="false">E465+I465-J465-K465+L465</f>
        <v>28992761036.2086</v>
      </c>
      <c r="N465" s="32" t="n">
        <f aca="false">HLOOKUP(ROUND(AVERAGE(M453:M464)/10^6,0),Assumption!$B$2:$E$3,2,1)*MAX((AVERAGE(M453:M464)-250*10^6),0)</f>
        <v>161824361.602218</v>
      </c>
      <c r="O465" s="31" t="n">
        <f aca="false">M465+N465</f>
        <v>29154585397.8108</v>
      </c>
      <c r="P465" s="31" t="n">
        <f aca="false">IF(A465=1,SA,MAX(0,SA-M464))</f>
        <v>0</v>
      </c>
      <c r="S465" s="2" t="n">
        <v>0</v>
      </c>
      <c r="T465" s="2" t="n">
        <v>1</v>
      </c>
      <c r="U465" s="2" t="n">
        <v>1</v>
      </c>
      <c r="V465" s="33" t="n">
        <v>1</v>
      </c>
    </row>
    <row r="466" customFormat="false" ht="15.75" hidden="false" customHeight="true" outlineLevel="0" collapsed="false">
      <c r="A466" s="2" t="n">
        <v>464</v>
      </c>
      <c r="B466" s="2" t="n">
        <v>39</v>
      </c>
      <c r="C466" s="2" t="n">
        <f aca="false">A466-(B466-1)*12</f>
        <v>8</v>
      </c>
      <c r="D466" s="2" t="n">
        <f aca="false">'thong tin khach hang'!$B$4+B466-1</f>
        <v>40</v>
      </c>
      <c r="E466" s="31" t="n">
        <f aca="false">IF(A466=1,0,O465)</f>
        <v>29154585397.8108</v>
      </c>
      <c r="F466" s="2" t="n">
        <f aca="true">TP*VLOOKUP('thong tin khach hang'!$E$10,$X$2:$Z$5,3,0)*OFFSET($S466,0,VLOOKUP('thong tin khach hang'!$E$10,$X$2:$Z$5,2,0))</f>
        <v>0</v>
      </c>
      <c r="G466" s="2" t="n">
        <f aca="true">EP*VLOOKUP('thong tin khach hang'!$E$10,$X$2:$Z$5,3,0)*OFFSET($S466,0,VLOOKUP('thong tin khach hang'!$E$10,$X$2:$Z$5,2,0))</f>
        <v>0</v>
      </c>
      <c r="H466" s="2" t="n">
        <f aca="false">F466*HLOOKUP(B466,Assumption!$A$10:$G$12,2,1)+G466*HLOOKUP(B466,Assumption!$A$10:$G$12,3,1)</f>
        <v>0</v>
      </c>
      <c r="I466" s="2" t="n">
        <f aca="false">F466+G466-H466</f>
        <v>0</v>
      </c>
      <c r="J466" s="32" t="n">
        <f aca="false">VLOOKUP(D466,Assumption!$O$3:$Q$103,IF('thong tin khach hang'!$B$3="Nam",2,3),0)/12*P466</f>
        <v>0</v>
      </c>
      <c r="K466" s="2" t="n">
        <v>20000</v>
      </c>
      <c r="L466" s="31" t="n">
        <f aca="false">ROUND($L$1*(E466+I466-J466-K466),0)</f>
        <v>118779308</v>
      </c>
      <c r="M466" s="31" t="n">
        <f aca="false">E466+I466-J466-K466+L466</f>
        <v>29273344705.8108</v>
      </c>
      <c r="N466" s="32" t="n">
        <f aca="false">HLOOKUP(ROUND(AVERAGE(M454:M465)/10^6,0),Assumption!$B$2:$E$3,2,1)*MAX((AVERAGE(M454:M465)-250*10^6),0)</f>
        <v>163433658.902504</v>
      </c>
      <c r="O466" s="31" t="n">
        <f aca="false">M466+N466</f>
        <v>29436778364.7133</v>
      </c>
      <c r="P466" s="31" t="n">
        <f aca="false">IF(A466=1,SA,MAX(0,SA-M465))</f>
        <v>0</v>
      </c>
      <c r="S466" s="2" t="n">
        <v>0</v>
      </c>
      <c r="T466" s="2" t="n">
        <v>0</v>
      </c>
      <c r="U466" s="2" t="n">
        <v>0</v>
      </c>
      <c r="V466" s="33" t="n">
        <v>1</v>
      </c>
    </row>
    <row r="467" customFormat="false" ht="15.75" hidden="false" customHeight="true" outlineLevel="0" collapsed="false">
      <c r="A467" s="2" t="n">
        <v>465</v>
      </c>
      <c r="B467" s="2" t="n">
        <v>39</v>
      </c>
      <c r="C467" s="2" t="n">
        <f aca="false">A467-(B467-1)*12</f>
        <v>9</v>
      </c>
      <c r="D467" s="2" t="n">
        <f aca="false">'thong tin khach hang'!$B$4+B467-1</f>
        <v>40</v>
      </c>
      <c r="E467" s="31" t="n">
        <f aca="false">IF(A467=1,0,O466)</f>
        <v>29436778364.7133</v>
      </c>
      <c r="F467" s="2" t="n">
        <f aca="true">TP*VLOOKUP('thong tin khach hang'!$E$10,$X$2:$Z$5,3,0)*OFFSET($S467,0,VLOOKUP('thong tin khach hang'!$E$10,$X$2:$Z$5,2,0))</f>
        <v>0</v>
      </c>
      <c r="G467" s="2" t="n">
        <f aca="true">EP*VLOOKUP('thong tin khach hang'!$E$10,$X$2:$Z$5,3,0)*OFFSET($S467,0,VLOOKUP('thong tin khach hang'!$E$10,$X$2:$Z$5,2,0))</f>
        <v>0</v>
      </c>
      <c r="H467" s="2" t="n">
        <f aca="false">F467*HLOOKUP(B467,Assumption!$A$10:$G$12,2,1)+G467*HLOOKUP(B467,Assumption!$A$10:$G$12,3,1)</f>
        <v>0</v>
      </c>
      <c r="I467" s="2" t="n">
        <f aca="false">F467+G467-H467</f>
        <v>0</v>
      </c>
      <c r="J467" s="32" t="n">
        <f aca="false">VLOOKUP(D467,Assumption!$O$3:$Q$103,IF('thong tin khach hang'!$B$3="Nam",2,3),0)/12*P467</f>
        <v>0</v>
      </c>
      <c r="K467" s="2" t="n">
        <v>20000</v>
      </c>
      <c r="L467" s="31" t="n">
        <f aca="false">ROUND($L$1*(E467+I467-J467-K467),0)</f>
        <v>119928997</v>
      </c>
      <c r="M467" s="31" t="n">
        <f aca="false">E467+I467-J467-K467+L467</f>
        <v>29556687361.7133</v>
      </c>
      <c r="N467" s="32" t="n">
        <f aca="false">HLOOKUP(ROUND(AVERAGE(M455:M466)/10^6,0),Assumption!$B$2:$E$3,2,1)*MAX((AVERAGE(M455:M466)-250*10^6),0)</f>
        <v>165058621.254519</v>
      </c>
      <c r="O467" s="31" t="n">
        <f aca="false">M467+N467</f>
        <v>29721745982.9678</v>
      </c>
      <c r="P467" s="31" t="n">
        <f aca="false">IF(A467=1,SA,MAX(0,SA-M466))</f>
        <v>0</v>
      </c>
      <c r="S467" s="2" t="n">
        <v>0</v>
      </c>
      <c r="T467" s="2" t="n">
        <v>0</v>
      </c>
      <c r="U467" s="2" t="n">
        <v>0</v>
      </c>
      <c r="V467" s="33" t="n">
        <v>1</v>
      </c>
    </row>
    <row r="468" customFormat="false" ht="15.75" hidden="false" customHeight="true" outlineLevel="0" collapsed="false">
      <c r="A468" s="2" t="n">
        <v>466</v>
      </c>
      <c r="B468" s="2" t="n">
        <v>39</v>
      </c>
      <c r="C468" s="2" t="n">
        <f aca="false">A468-(B468-1)*12</f>
        <v>10</v>
      </c>
      <c r="D468" s="2" t="n">
        <f aca="false">'thong tin khach hang'!$B$4+B468-1</f>
        <v>40</v>
      </c>
      <c r="E468" s="31" t="n">
        <f aca="false">IF(A468=1,0,O467)</f>
        <v>29721745982.9678</v>
      </c>
      <c r="F468" s="2" t="n">
        <f aca="true">TP*VLOOKUP('thong tin khach hang'!$E$10,$X$2:$Z$5,3,0)*OFFSET($S468,0,VLOOKUP('thong tin khach hang'!$E$10,$X$2:$Z$5,2,0))</f>
        <v>0</v>
      </c>
      <c r="G468" s="2" t="n">
        <f aca="true">EP*VLOOKUP('thong tin khach hang'!$E$10,$X$2:$Z$5,3,0)*OFFSET($S468,0,VLOOKUP('thong tin khach hang'!$E$10,$X$2:$Z$5,2,0))</f>
        <v>0</v>
      </c>
      <c r="H468" s="2" t="n">
        <f aca="false">F468*HLOOKUP(B468,Assumption!$A$10:$G$12,2,1)+G468*HLOOKUP(B468,Assumption!$A$10:$G$12,3,1)</f>
        <v>0</v>
      </c>
      <c r="I468" s="2" t="n">
        <f aca="false">F468+G468-H468</f>
        <v>0</v>
      </c>
      <c r="J468" s="32" t="n">
        <f aca="false">VLOOKUP(D468,Assumption!$O$3:$Q$103,IF('thong tin khach hang'!$B$3="Nam",2,3),0)/12*P468</f>
        <v>0</v>
      </c>
      <c r="K468" s="2" t="n">
        <v>20000</v>
      </c>
      <c r="L468" s="31" t="n">
        <f aca="false">ROUND($L$1*(E468+I468-J468-K468),0)</f>
        <v>121089991</v>
      </c>
      <c r="M468" s="31" t="n">
        <f aca="false">E468+I468-J468-K468+L468</f>
        <v>29842815973.9678</v>
      </c>
      <c r="N468" s="32" t="n">
        <f aca="false">HLOOKUP(ROUND(AVERAGE(M456:M467)/10^6,0),Assumption!$B$2:$E$3,2,1)*MAX((AVERAGE(M456:M467)-250*10^6),0)</f>
        <v>166699401.14324</v>
      </c>
      <c r="O468" s="31" t="n">
        <f aca="false">M468+N468</f>
        <v>30009515375.111</v>
      </c>
      <c r="P468" s="31" t="n">
        <f aca="false">IF(A468=1,SA,MAX(0,SA-M467))</f>
        <v>0</v>
      </c>
      <c r="S468" s="2" t="n">
        <v>0</v>
      </c>
      <c r="T468" s="2" t="n">
        <v>0</v>
      </c>
      <c r="U468" s="2" t="n">
        <v>1</v>
      </c>
      <c r="V468" s="33" t="n">
        <v>1</v>
      </c>
    </row>
    <row r="469" customFormat="false" ht="15.75" hidden="false" customHeight="true" outlineLevel="0" collapsed="false">
      <c r="A469" s="2" t="n">
        <v>467</v>
      </c>
      <c r="B469" s="2" t="n">
        <v>39</v>
      </c>
      <c r="C469" s="2" t="n">
        <f aca="false">A469-(B469-1)*12</f>
        <v>11</v>
      </c>
      <c r="D469" s="2" t="n">
        <f aca="false">'thong tin khach hang'!$B$4+B469-1</f>
        <v>40</v>
      </c>
      <c r="E469" s="31" t="n">
        <f aca="false">IF(A469=1,0,O468)</f>
        <v>30009515375.111</v>
      </c>
      <c r="F469" s="2" t="n">
        <f aca="true">TP*VLOOKUP('thong tin khach hang'!$E$10,$X$2:$Z$5,3,0)*OFFSET($S469,0,VLOOKUP('thong tin khach hang'!$E$10,$X$2:$Z$5,2,0))</f>
        <v>0</v>
      </c>
      <c r="G469" s="2" t="n">
        <f aca="true">EP*VLOOKUP('thong tin khach hang'!$E$10,$X$2:$Z$5,3,0)*OFFSET($S469,0,VLOOKUP('thong tin khach hang'!$E$10,$X$2:$Z$5,2,0))</f>
        <v>0</v>
      </c>
      <c r="H469" s="2" t="n">
        <f aca="false">F469*HLOOKUP(B469,Assumption!$A$10:$G$12,2,1)+G469*HLOOKUP(B469,Assumption!$A$10:$G$12,3,1)</f>
        <v>0</v>
      </c>
      <c r="I469" s="2" t="n">
        <f aca="false">F469+G469-H469</f>
        <v>0</v>
      </c>
      <c r="J469" s="32" t="n">
        <f aca="false">VLOOKUP(D469,Assumption!$O$3:$Q$103,IF('thong tin khach hang'!$B$3="Nam",2,3),0)/12*P469</f>
        <v>0</v>
      </c>
      <c r="K469" s="2" t="n">
        <v>20000</v>
      </c>
      <c r="L469" s="31" t="n">
        <f aca="false">ROUND($L$1*(E469+I469-J469-K469),0)</f>
        <v>122262399</v>
      </c>
      <c r="M469" s="31" t="n">
        <f aca="false">E469+I469-J469-K469+L469</f>
        <v>30131757774.111</v>
      </c>
      <c r="N469" s="32" t="n">
        <f aca="false">HLOOKUP(ROUND(AVERAGE(M457:M468)/10^6,0),Assumption!$B$2:$E$3,2,1)*MAX((AVERAGE(M457:M468)-250*10^6),0)</f>
        <v>168356152.538699</v>
      </c>
      <c r="O469" s="31" t="n">
        <f aca="false">M469+N469</f>
        <v>30300113926.6497</v>
      </c>
      <c r="P469" s="31" t="n">
        <f aca="false">IF(A469=1,SA,MAX(0,SA-M468))</f>
        <v>0</v>
      </c>
      <c r="S469" s="2" t="n">
        <v>0</v>
      </c>
      <c r="T469" s="2" t="n">
        <v>0</v>
      </c>
      <c r="U469" s="2" t="n">
        <v>0</v>
      </c>
      <c r="V469" s="33" t="n">
        <v>1</v>
      </c>
    </row>
    <row r="470" customFormat="false" ht="15.75" hidden="false" customHeight="true" outlineLevel="0" collapsed="false">
      <c r="A470" s="2" t="n">
        <v>468</v>
      </c>
      <c r="B470" s="2" t="n">
        <v>39</v>
      </c>
      <c r="C470" s="2" t="n">
        <f aca="false">A470-(B470-1)*12</f>
        <v>12</v>
      </c>
      <c r="D470" s="2" t="n">
        <f aca="false">'thong tin khach hang'!$B$4+B470-1</f>
        <v>40</v>
      </c>
      <c r="E470" s="31" t="n">
        <f aca="false">IF(A470=1,0,O469)</f>
        <v>30300113926.6497</v>
      </c>
      <c r="F470" s="2" t="n">
        <f aca="true">TP*VLOOKUP('thong tin khach hang'!$E$10,$X$2:$Z$5,3,0)*OFFSET($S470,0,VLOOKUP('thong tin khach hang'!$E$10,$X$2:$Z$5,2,0))</f>
        <v>0</v>
      </c>
      <c r="G470" s="2" t="n">
        <f aca="true">EP*VLOOKUP('thong tin khach hang'!$E$10,$X$2:$Z$5,3,0)*OFFSET($S470,0,VLOOKUP('thong tin khach hang'!$E$10,$X$2:$Z$5,2,0))</f>
        <v>0</v>
      </c>
      <c r="H470" s="2" t="n">
        <f aca="false">F470*HLOOKUP(B470,Assumption!$A$10:$G$12,2,1)+G470*HLOOKUP(B470,Assumption!$A$10:$G$12,3,1)</f>
        <v>0</v>
      </c>
      <c r="I470" s="2" t="n">
        <f aca="false">F470+G470-H470</f>
        <v>0</v>
      </c>
      <c r="J470" s="32" t="n">
        <f aca="false">VLOOKUP(D470,Assumption!$O$3:$Q$103,IF('thong tin khach hang'!$B$3="Nam",2,3),0)/12*P470</f>
        <v>0</v>
      </c>
      <c r="K470" s="2" t="n">
        <v>20000</v>
      </c>
      <c r="L470" s="31" t="n">
        <f aca="false">ROUND($L$1*(E470+I470-J470-K470),0)</f>
        <v>123446333</v>
      </c>
      <c r="M470" s="31" t="n">
        <f aca="false">E470+I470-J470-K470+L470</f>
        <v>30423540259.6497</v>
      </c>
      <c r="N470" s="32" t="n">
        <f aca="false">HLOOKUP(ROUND(AVERAGE(M458:M469)/10^6,0),Assumption!$B$2:$E$3,2,1)*MAX((AVERAGE(M458:M469)-250*10^6),0)</f>
        <v>170029030.908856</v>
      </c>
      <c r="O470" s="31" t="n">
        <f aca="false">M470+N470</f>
        <v>30593569290.5586</v>
      </c>
      <c r="P470" s="31" t="n">
        <f aca="false">IF(A470=1,SA,MAX(0,SA-M469))</f>
        <v>0</v>
      </c>
      <c r="S470" s="2" t="n">
        <v>0</v>
      </c>
      <c r="T470" s="2" t="n">
        <v>0</v>
      </c>
      <c r="U470" s="2" t="n">
        <v>0</v>
      </c>
      <c r="V470" s="33" t="n">
        <v>1</v>
      </c>
    </row>
    <row r="471" customFormat="false" ht="15.75" hidden="false" customHeight="true" outlineLevel="0" collapsed="false">
      <c r="A471" s="2" t="n">
        <v>469</v>
      </c>
      <c r="B471" s="2" t="n">
        <v>40</v>
      </c>
      <c r="C471" s="2" t="n">
        <f aca="false">A471-(B471-1)*12</f>
        <v>1</v>
      </c>
      <c r="D471" s="2" t="n">
        <f aca="false">'thong tin khach hang'!$B$4+B471-1</f>
        <v>41</v>
      </c>
      <c r="E471" s="31" t="n">
        <f aca="false">IF(A471=1,0,O470)</f>
        <v>30593569290.5586</v>
      </c>
      <c r="F471" s="2" t="n">
        <f aca="true">TP*VLOOKUP('thong tin khach hang'!$E$10,$X$2:$Z$5,3,0)*OFFSET($S471,0,VLOOKUP('thong tin khach hang'!$E$10,$X$2:$Z$5,2,0))</f>
        <v>30000000</v>
      </c>
      <c r="G471" s="2" t="n">
        <f aca="true">EP*VLOOKUP('thong tin khach hang'!$E$10,$X$2:$Z$5,3,0)*OFFSET($S471,0,VLOOKUP('thong tin khach hang'!$E$10,$X$2:$Z$5,2,0))</f>
        <v>30000000</v>
      </c>
      <c r="H471" s="2" t="n">
        <f aca="false">F471*HLOOKUP(B471,Assumption!$A$10:$G$12,2,1)+G471*HLOOKUP(B471,Assumption!$A$10:$G$12,3,1)</f>
        <v>1500000</v>
      </c>
      <c r="I471" s="2" t="n">
        <f aca="false">F471+G471-H471</f>
        <v>58500000</v>
      </c>
      <c r="J471" s="32" t="n">
        <f aca="false">VLOOKUP(D471,Assumption!$O$3:$Q$103,IF('thong tin khach hang'!$B$3="Nam",2,3),0)/12*P471</f>
        <v>0</v>
      </c>
      <c r="K471" s="2" t="n">
        <v>20000</v>
      </c>
      <c r="L471" s="31" t="n">
        <f aca="false">ROUND($L$1*(E471+I471-J471-K471),0)</f>
        <v>124880243</v>
      </c>
      <c r="M471" s="31" t="n">
        <f aca="false">E471+I471-J471-K471+L471</f>
        <v>30776929533.5586</v>
      </c>
      <c r="N471" s="32" t="n">
        <f aca="false">HLOOKUP(ROUND(AVERAGE(M459:M470)/10^6,0),Assumption!$B$2:$E$3,2,1)*MAX((AVERAGE(M459:M470)-250*10^6),0)</f>
        <v>171718193.235046</v>
      </c>
      <c r="O471" s="31" t="n">
        <f aca="false">M471+N471</f>
        <v>30948647726.7936</v>
      </c>
      <c r="P471" s="31" t="n">
        <f aca="false">IF(A471=1,SA,MAX(0,SA-M470))</f>
        <v>0</v>
      </c>
      <c r="S471" s="2" t="n">
        <v>1</v>
      </c>
      <c r="T471" s="2" t="n">
        <v>1</v>
      </c>
      <c r="U471" s="2" t="n">
        <v>1</v>
      </c>
      <c r="V471" s="33" t="n">
        <v>1</v>
      </c>
    </row>
    <row r="472" customFormat="false" ht="15.75" hidden="false" customHeight="true" outlineLevel="0" collapsed="false">
      <c r="A472" s="2" t="n">
        <v>470</v>
      </c>
      <c r="B472" s="2" t="n">
        <v>40</v>
      </c>
      <c r="C472" s="2" t="n">
        <f aca="false">A472-(B472-1)*12</f>
        <v>2</v>
      </c>
      <c r="D472" s="2" t="n">
        <f aca="false">'thong tin khach hang'!$B$4+B472-1</f>
        <v>41</v>
      </c>
      <c r="E472" s="31" t="n">
        <f aca="false">IF(A472=1,0,O471)</f>
        <v>30948647726.7936</v>
      </c>
      <c r="F472" s="2" t="n">
        <f aca="true">TP*VLOOKUP('thong tin khach hang'!$E$10,$X$2:$Z$5,3,0)*OFFSET($S472,0,VLOOKUP('thong tin khach hang'!$E$10,$X$2:$Z$5,2,0))</f>
        <v>0</v>
      </c>
      <c r="G472" s="2" t="n">
        <f aca="true">EP*VLOOKUP('thong tin khach hang'!$E$10,$X$2:$Z$5,3,0)*OFFSET($S472,0,VLOOKUP('thong tin khach hang'!$E$10,$X$2:$Z$5,2,0))</f>
        <v>0</v>
      </c>
      <c r="H472" s="2" t="n">
        <f aca="false">F472*HLOOKUP(B472,Assumption!$A$10:$G$12,2,1)+G472*HLOOKUP(B472,Assumption!$A$10:$G$12,3,1)</f>
        <v>0</v>
      </c>
      <c r="I472" s="2" t="n">
        <f aca="false">F472+G472-H472</f>
        <v>0</v>
      </c>
      <c r="J472" s="32" t="n">
        <f aca="false">VLOOKUP(D472,Assumption!$O$3:$Q$103,IF('thong tin khach hang'!$B$3="Nam",2,3),0)/12*P472</f>
        <v>0</v>
      </c>
      <c r="K472" s="2" t="n">
        <v>20000</v>
      </c>
      <c r="L472" s="31" t="n">
        <f aca="false">ROUND($L$1*(E472+I472-J472-K472),0)</f>
        <v>126088540</v>
      </c>
      <c r="M472" s="31" t="n">
        <f aca="false">E472+I472-J472-K472+L472</f>
        <v>31074716266.7936</v>
      </c>
      <c r="N472" s="32" t="n">
        <f aca="false">HLOOKUP(ROUND(AVERAGE(M460:M471)/10^6,0),Assumption!$B$2:$E$3,2,1)*MAX((AVERAGE(M460:M471)-250*10^6),0)</f>
        <v>173423798.027008</v>
      </c>
      <c r="O472" s="31" t="n">
        <f aca="false">M472+N472</f>
        <v>31248140064.8207</v>
      </c>
      <c r="P472" s="31" t="n">
        <f aca="false">IF(A472=1,SA,MAX(0,SA-M471))</f>
        <v>0</v>
      </c>
      <c r="S472" s="2" t="n">
        <v>0</v>
      </c>
      <c r="T472" s="2" t="n">
        <v>0</v>
      </c>
      <c r="U472" s="2" t="n">
        <v>0</v>
      </c>
      <c r="V472" s="33" t="n">
        <v>1</v>
      </c>
    </row>
    <row r="473" customFormat="false" ht="15.75" hidden="false" customHeight="true" outlineLevel="0" collapsed="false">
      <c r="A473" s="2" t="n">
        <v>471</v>
      </c>
      <c r="B473" s="2" t="n">
        <v>40</v>
      </c>
      <c r="C473" s="2" t="n">
        <f aca="false">A473-(B473-1)*12</f>
        <v>3</v>
      </c>
      <c r="D473" s="2" t="n">
        <f aca="false">'thong tin khach hang'!$B$4+B473-1</f>
        <v>41</v>
      </c>
      <c r="E473" s="31" t="n">
        <f aca="false">IF(A473=1,0,O472)</f>
        <v>31248140064.8207</v>
      </c>
      <c r="F473" s="2" t="n">
        <f aca="true">TP*VLOOKUP('thong tin khach hang'!$E$10,$X$2:$Z$5,3,0)*OFFSET($S473,0,VLOOKUP('thong tin khach hang'!$E$10,$X$2:$Z$5,2,0))</f>
        <v>0</v>
      </c>
      <c r="G473" s="2" t="n">
        <f aca="true">EP*VLOOKUP('thong tin khach hang'!$E$10,$X$2:$Z$5,3,0)*OFFSET($S473,0,VLOOKUP('thong tin khach hang'!$E$10,$X$2:$Z$5,2,0))</f>
        <v>0</v>
      </c>
      <c r="H473" s="2" t="n">
        <f aca="false">F473*HLOOKUP(B473,Assumption!$A$10:$G$12,2,1)+G473*HLOOKUP(B473,Assumption!$A$10:$G$12,3,1)</f>
        <v>0</v>
      </c>
      <c r="I473" s="2" t="n">
        <f aca="false">F473+G473-H473</f>
        <v>0</v>
      </c>
      <c r="J473" s="32" t="n">
        <f aca="false">VLOOKUP(D473,Assumption!$O$3:$Q$103,IF('thong tin khach hang'!$B$3="Nam",2,3),0)/12*P473</f>
        <v>0</v>
      </c>
      <c r="K473" s="2" t="n">
        <v>20000</v>
      </c>
      <c r="L473" s="31" t="n">
        <f aca="false">ROUND($L$1*(E473+I473-J473-K473),0)</f>
        <v>127308709</v>
      </c>
      <c r="M473" s="31" t="n">
        <f aca="false">E473+I473-J473-K473+L473</f>
        <v>31375428773.8206</v>
      </c>
      <c r="N473" s="32" t="n">
        <f aca="false">HLOOKUP(ROUND(AVERAGE(M461:M472)/10^6,0),Assumption!$B$2:$E$3,2,1)*MAX((AVERAGE(M461:M472)-250*10^6),0)</f>
        <v>175146005.337003</v>
      </c>
      <c r="O473" s="31" t="n">
        <f aca="false">M473+N473</f>
        <v>31550574779.1577</v>
      </c>
      <c r="P473" s="31" t="n">
        <f aca="false">IF(A473=1,SA,MAX(0,SA-M472))</f>
        <v>0</v>
      </c>
      <c r="S473" s="2" t="n">
        <v>0</v>
      </c>
      <c r="T473" s="2" t="n">
        <v>0</v>
      </c>
      <c r="U473" s="2" t="n">
        <v>0</v>
      </c>
      <c r="V473" s="33" t="n">
        <v>1</v>
      </c>
    </row>
    <row r="474" customFormat="false" ht="15.75" hidden="false" customHeight="true" outlineLevel="0" collapsed="false">
      <c r="A474" s="2" t="n">
        <v>472</v>
      </c>
      <c r="B474" s="2" t="n">
        <v>40</v>
      </c>
      <c r="C474" s="2" t="n">
        <f aca="false">A474-(B474-1)*12</f>
        <v>4</v>
      </c>
      <c r="D474" s="2" t="n">
        <f aca="false">'thong tin khach hang'!$B$4+B474-1</f>
        <v>41</v>
      </c>
      <c r="E474" s="31" t="n">
        <f aca="false">IF(A474=1,0,O473)</f>
        <v>31550574779.1577</v>
      </c>
      <c r="F474" s="2" t="n">
        <f aca="true">TP*VLOOKUP('thong tin khach hang'!$E$10,$X$2:$Z$5,3,0)*OFFSET($S474,0,VLOOKUP('thong tin khach hang'!$E$10,$X$2:$Z$5,2,0))</f>
        <v>0</v>
      </c>
      <c r="G474" s="2" t="n">
        <f aca="true">EP*VLOOKUP('thong tin khach hang'!$E$10,$X$2:$Z$5,3,0)*OFFSET($S474,0,VLOOKUP('thong tin khach hang'!$E$10,$X$2:$Z$5,2,0))</f>
        <v>0</v>
      </c>
      <c r="H474" s="2" t="n">
        <f aca="false">F474*HLOOKUP(B474,Assumption!$A$10:$G$12,2,1)+G474*HLOOKUP(B474,Assumption!$A$10:$G$12,3,1)</f>
        <v>0</v>
      </c>
      <c r="I474" s="2" t="n">
        <f aca="false">F474+G474-H474</f>
        <v>0</v>
      </c>
      <c r="J474" s="32" t="n">
        <f aca="false">VLOOKUP(D474,Assumption!$O$3:$Q$103,IF('thong tin khach hang'!$B$3="Nam",2,3),0)/12*P474</f>
        <v>0</v>
      </c>
      <c r="K474" s="2" t="n">
        <v>20000</v>
      </c>
      <c r="L474" s="31" t="n">
        <f aca="false">ROUND($L$1*(E474+I474-J474-K474),0)</f>
        <v>128540866</v>
      </c>
      <c r="M474" s="31" t="n">
        <f aca="false">E474+I474-J474-K474+L474</f>
        <v>31679095645.1577</v>
      </c>
      <c r="N474" s="32" t="n">
        <f aca="false">HLOOKUP(ROUND(AVERAGE(M462:M473)/10^6,0),Assumption!$B$2:$E$3,2,1)*MAX((AVERAGE(M462:M473)-250*10^6),0)</f>
        <v>176884976.775505</v>
      </c>
      <c r="O474" s="31" t="n">
        <f aca="false">M474+N474</f>
        <v>31855980621.9332</v>
      </c>
      <c r="P474" s="31" t="n">
        <f aca="false">IF(A474=1,SA,MAX(0,SA-M473))</f>
        <v>0</v>
      </c>
      <c r="S474" s="2" t="n">
        <v>0</v>
      </c>
      <c r="T474" s="2" t="n">
        <v>0</v>
      </c>
      <c r="U474" s="2" t="n">
        <v>1</v>
      </c>
      <c r="V474" s="33" t="n">
        <v>1</v>
      </c>
    </row>
    <row r="475" customFormat="false" ht="15.75" hidden="false" customHeight="true" outlineLevel="0" collapsed="false">
      <c r="A475" s="2" t="n">
        <v>473</v>
      </c>
      <c r="B475" s="2" t="n">
        <v>40</v>
      </c>
      <c r="C475" s="2" t="n">
        <f aca="false">A475-(B475-1)*12</f>
        <v>5</v>
      </c>
      <c r="D475" s="2" t="n">
        <f aca="false">'thong tin khach hang'!$B$4+B475-1</f>
        <v>41</v>
      </c>
      <c r="E475" s="31" t="n">
        <f aca="false">IF(A475=1,0,O474)</f>
        <v>31855980621.9332</v>
      </c>
      <c r="F475" s="2" t="n">
        <f aca="true">TP*VLOOKUP('thong tin khach hang'!$E$10,$X$2:$Z$5,3,0)*OFFSET($S475,0,VLOOKUP('thong tin khach hang'!$E$10,$X$2:$Z$5,2,0))</f>
        <v>0</v>
      </c>
      <c r="G475" s="2" t="n">
        <f aca="true">EP*VLOOKUP('thong tin khach hang'!$E$10,$X$2:$Z$5,3,0)*OFFSET($S475,0,VLOOKUP('thong tin khach hang'!$E$10,$X$2:$Z$5,2,0))</f>
        <v>0</v>
      </c>
      <c r="H475" s="2" t="n">
        <f aca="false">F475*HLOOKUP(B475,Assumption!$A$10:$G$12,2,1)+G475*HLOOKUP(B475,Assumption!$A$10:$G$12,3,1)</f>
        <v>0</v>
      </c>
      <c r="I475" s="2" t="n">
        <f aca="false">F475+G475-H475</f>
        <v>0</v>
      </c>
      <c r="J475" s="32" t="n">
        <f aca="false">VLOOKUP(D475,Assumption!$O$3:$Q$103,IF('thong tin khach hang'!$B$3="Nam",2,3),0)/12*P475</f>
        <v>0</v>
      </c>
      <c r="K475" s="2" t="n">
        <v>20000</v>
      </c>
      <c r="L475" s="31" t="n">
        <f aca="false">ROUND($L$1*(E475+I475-J475-K475),0)</f>
        <v>129785127</v>
      </c>
      <c r="M475" s="31" t="n">
        <f aca="false">E475+I475-J475-K475+L475</f>
        <v>31985745748.9332</v>
      </c>
      <c r="N475" s="32" t="n">
        <f aca="false">HLOOKUP(ROUND(AVERAGE(M463:M474)/10^6,0),Assumption!$B$2:$E$3,2,1)*MAX((AVERAGE(M463:M474)-250*10^6),0)</f>
        <v>178640875.526489</v>
      </c>
      <c r="O475" s="31" t="n">
        <f aca="false">M475+N475</f>
        <v>32164386624.4596</v>
      </c>
      <c r="P475" s="31" t="n">
        <f aca="false">IF(A475=1,SA,MAX(0,SA-M474))</f>
        <v>0</v>
      </c>
      <c r="S475" s="2" t="n">
        <v>0</v>
      </c>
      <c r="T475" s="2" t="n">
        <v>0</v>
      </c>
      <c r="U475" s="2" t="n">
        <v>0</v>
      </c>
      <c r="V475" s="33" t="n">
        <v>1</v>
      </c>
    </row>
    <row r="476" customFormat="false" ht="15.75" hidden="false" customHeight="true" outlineLevel="0" collapsed="false">
      <c r="A476" s="2" t="n">
        <v>474</v>
      </c>
      <c r="B476" s="2" t="n">
        <v>40</v>
      </c>
      <c r="C476" s="2" t="n">
        <f aca="false">A476-(B476-1)*12</f>
        <v>6</v>
      </c>
      <c r="D476" s="2" t="n">
        <f aca="false">'thong tin khach hang'!$B$4+B476-1</f>
        <v>41</v>
      </c>
      <c r="E476" s="31" t="n">
        <f aca="false">IF(A476=1,0,O475)</f>
        <v>32164386624.4596</v>
      </c>
      <c r="F476" s="2" t="n">
        <f aca="true">TP*VLOOKUP('thong tin khach hang'!$E$10,$X$2:$Z$5,3,0)*OFFSET($S476,0,VLOOKUP('thong tin khach hang'!$E$10,$X$2:$Z$5,2,0))</f>
        <v>0</v>
      </c>
      <c r="G476" s="2" t="n">
        <f aca="true">EP*VLOOKUP('thong tin khach hang'!$E$10,$X$2:$Z$5,3,0)*OFFSET($S476,0,VLOOKUP('thong tin khach hang'!$E$10,$X$2:$Z$5,2,0))</f>
        <v>0</v>
      </c>
      <c r="H476" s="2" t="n">
        <f aca="false">F476*HLOOKUP(B476,Assumption!$A$10:$G$12,2,1)+G476*HLOOKUP(B476,Assumption!$A$10:$G$12,3,1)</f>
        <v>0</v>
      </c>
      <c r="I476" s="2" t="n">
        <f aca="false">F476+G476-H476</f>
        <v>0</v>
      </c>
      <c r="J476" s="32" t="n">
        <f aca="false">VLOOKUP(D476,Assumption!$O$3:$Q$103,IF('thong tin khach hang'!$B$3="Nam",2,3),0)/12*P476</f>
        <v>0</v>
      </c>
      <c r="K476" s="2" t="n">
        <v>20000</v>
      </c>
      <c r="L476" s="31" t="n">
        <f aca="false">ROUND($L$1*(E476+I476-J476-K476),0)</f>
        <v>131041611</v>
      </c>
      <c r="M476" s="31" t="n">
        <f aca="false">E476+I476-J476-K476+L476</f>
        <v>32295408235.4596</v>
      </c>
      <c r="N476" s="32" t="n">
        <f aca="false">HLOOKUP(ROUND(AVERAGE(M464:M475)/10^6,0),Assumption!$B$2:$E$3,2,1)*MAX((AVERAGE(M464:M475)-250*10^6),0)</f>
        <v>180413866.361797</v>
      </c>
      <c r="O476" s="31" t="n">
        <f aca="false">M476+N476</f>
        <v>32475822101.8214</v>
      </c>
      <c r="P476" s="31" t="n">
        <f aca="false">IF(A476=1,SA,MAX(0,SA-M475))</f>
        <v>0</v>
      </c>
      <c r="S476" s="2" t="n">
        <v>0</v>
      </c>
      <c r="T476" s="2" t="n">
        <v>0</v>
      </c>
      <c r="U476" s="2" t="n">
        <v>0</v>
      </c>
      <c r="V476" s="33" t="n">
        <v>1</v>
      </c>
    </row>
    <row r="477" customFormat="false" ht="15.75" hidden="false" customHeight="true" outlineLevel="0" collapsed="false">
      <c r="A477" s="2" t="n">
        <v>475</v>
      </c>
      <c r="B477" s="2" t="n">
        <v>40</v>
      </c>
      <c r="C477" s="2" t="n">
        <f aca="false">A477-(B477-1)*12</f>
        <v>7</v>
      </c>
      <c r="D477" s="2" t="n">
        <f aca="false">'thong tin khach hang'!$B$4+B477-1</f>
        <v>41</v>
      </c>
      <c r="E477" s="31" t="n">
        <f aca="false">IF(A477=1,0,O476)</f>
        <v>32475822101.8214</v>
      </c>
      <c r="F477" s="2" t="n">
        <f aca="true">TP*VLOOKUP('thong tin khach hang'!$E$10,$X$2:$Z$5,3,0)*OFFSET($S477,0,VLOOKUP('thong tin khach hang'!$E$10,$X$2:$Z$5,2,0))</f>
        <v>0</v>
      </c>
      <c r="G477" s="2" t="n">
        <f aca="true">EP*VLOOKUP('thong tin khach hang'!$E$10,$X$2:$Z$5,3,0)*OFFSET($S477,0,VLOOKUP('thong tin khach hang'!$E$10,$X$2:$Z$5,2,0))</f>
        <v>0</v>
      </c>
      <c r="H477" s="2" t="n">
        <f aca="false">F477*HLOOKUP(B477,Assumption!$A$10:$G$12,2,1)+G477*HLOOKUP(B477,Assumption!$A$10:$G$12,3,1)</f>
        <v>0</v>
      </c>
      <c r="I477" s="2" t="n">
        <f aca="false">F477+G477-H477</f>
        <v>0</v>
      </c>
      <c r="J477" s="32" t="n">
        <f aca="false">VLOOKUP(D477,Assumption!$O$3:$Q$103,IF('thong tin khach hang'!$B$3="Nam",2,3),0)/12*P477</f>
        <v>0</v>
      </c>
      <c r="K477" s="2" t="n">
        <v>20000</v>
      </c>
      <c r="L477" s="31" t="n">
        <f aca="false">ROUND($L$1*(E477+I477-J477-K477),0)</f>
        <v>132310438</v>
      </c>
      <c r="M477" s="31" t="n">
        <f aca="false">E477+I477-J477-K477+L477</f>
        <v>32608112539.8214</v>
      </c>
      <c r="N477" s="32" t="n">
        <f aca="false">HLOOKUP(ROUND(AVERAGE(M465:M476)/10^6,0),Assumption!$B$2:$E$3,2,1)*MAX((AVERAGE(M465:M476)-250*10^6),0)</f>
        <v>182204115.657592</v>
      </c>
      <c r="O477" s="31" t="n">
        <f aca="false">M477+N477</f>
        <v>32790316655.479</v>
      </c>
      <c r="P477" s="31" t="n">
        <f aca="false">IF(A477=1,SA,MAX(0,SA-M476))</f>
        <v>0</v>
      </c>
      <c r="S477" s="2" t="n">
        <v>0</v>
      </c>
      <c r="T477" s="2" t="n">
        <v>1</v>
      </c>
      <c r="U477" s="2" t="n">
        <v>1</v>
      </c>
      <c r="V477" s="33" t="n">
        <v>1</v>
      </c>
    </row>
    <row r="478" customFormat="false" ht="15.75" hidden="false" customHeight="true" outlineLevel="0" collapsed="false">
      <c r="A478" s="2" t="n">
        <v>476</v>
      </c>
      <c r="B478" s="2" t="n">
        <v>40</v>
      </c>
      <c r="C478" s="2" t="n">
        <f aca="false">A478-(B478-1)*12</f>
        <v>8</v>
      </c>
      <c r="D478" s="2" t="n">
        <f aca="false">'thong tin khach hang'!$B$4+B478-1</f>
        <v>41</v>
      </c>
      <c r="E478" s="31" t="n">
        <f aca="false">IF(A478=1,0,O477)</f>
        <v>32790316655.479</v>
      </c>
      <c r="F478" s="2" t="n">
        <f aca="true">TP*VLOOKUP('thong tin khach hang'!$E$10,$X$2:$Z$5,3,0)*OFFSET($S478,0,VLOOKUP('thong tin khach hang'!$E$10,$X$2:$Z$5,2,0))</f>
        <v>0</v>
      </c>
      <c r="G478" s="2" t="n">
        <f aca="true">EP*VLOOKUP('thong tin khach hang'!$E$10,$X$2:$Z$5,3,0)*OFFSET($S478,0,VLOOKUP('thong tin khach hang'!$E$10,$X$2:$Z$5,2,0))</f>
        <v>0</v>
      </c>
      <c r="H478" s="2" t="n">
        <f aca="false">F478*HLOOKUP(B478,Assumption!$A$10:$G$12,2,1)+G478*HLOOKUP(B478,Assumption!$A$10:$G$12,3,1)</f>
        <v>0</v>
      </c>
      <c r="I478" s="2" t="n">
        <f aca="false">F478+G478-H478</f>
        <v>0</v>
      </c>
      <c r="J478" s="32" t="n">
        <f aca="false">VLOOKUP(D478,Assumption!$O$3:$Q$103,IF('thong tin khach hang'!$B$3="Nam",2,3),0)/12*P478</f>
        <v>0</v>
      </c>
      <c r="K478" s="2" t="n">
        <v>20000</v>
      </c>
      <c r="L478" s="31" t="n">
        <f aca="false">ROUND($L$1*(E478+I478-J478-K478),0)</f>
        <v>133591727</v>
      </c>
      <c r="M478" s="31" t="n">
        <f aca="false">E478+I478-J478-K478+L478</f>
        <v>32923888382.479</v>
      </c>
      <c r="N478" s="32" t="n">
        <f aca="false">HLOOKUP(ROUND(AVERAGE(M466:M477)/10^6,0),Assumption!$B$2:$E$3,2,1)*MAX((AVERAGE(M466:M477)-250*10^6),0)</f>
        <v>184011791.409399</v>
      </c>
      <c r="O478" s="31" t="n">
        <f aca="false">M478+N478</f>
        <v>33107900173.8884</v>
      </c>
      <c r="P478" s="31" t="n">
        <f aca="false">IF(A478=1,SA,MAX(0,SA-M477))</f>
        <v>0</v>
      </c>
      <c r="S478" s="2" t="n">
        <v>0</v>
      </c>
      <c r="T478" s="2" t="n">
        <v>0</v>
      </c>
      <c r="U478" s="2" t="n">
        <v>0</v>
      </c>
      <c r="V478" s="33" t="n">
        <v>1</v>
      </c>
    </row>
    <row r="479" customFormat="false" ht="15.75" hidden="false" customHeight="true" outlineLevel="0" collapsed="false">
      <c r="A479" s="2" t="n">
        <v>477</v>
      </c>
      <c r="B479" s="2" t="n">
        <v>40</v>
      </c>
      <c r="C479" s="2" t="n">
        <f aca="false">A479-(B479-1)*12</f>
        <v>9</v>
      </c>
      <c r="D479" s="2" t="n">
        <f aca="false">'thong tin khach hang'!$B$4+B479-1</f>
        <v>41</v>
      </c>
      <c r="E479" s="31" t="n">
        <f aca="false">IF(A479=1,0,O478)</f>
        <v>33107900173.8884</v>
      </c>
      <c r="F479" s="2" t="n">
        <f aca="true">TP*VLOOKUP('thong tin khach hang'!$E$10,$X$2:$Z$5,3,0)*OFFSET($S479,0,VLOOKUP('thong tin khach hang'!$E$10,$X$2:$Z$5,2,0))</f>
        <v>0</v>
      </c>
      <c r="G479" s="2" t="n">
        <f aca="true">EP*VLOOKUP('thong tin khach hang'!$E$10,$X$2:$Z$5,3,0)*OFFSET($S479,0,VLOOKUP('thong tin khach hang'!$E$10,$X$2:$Z$5,2,0))</f>
        <v>0</v>
      </c>
      <c r="H479" s="2" t="n">
        <f aca="false">F479*HLOOKUP(B479,Assumption!$A$10:$G$12,2,1)+G479*HLOOKUP(B479,Assumption!$A$10:$G$12,3,1)</f>
        <v>0</v>
      </c>
      <c r="I479" s="2" t="n">
        <f aca="false">F479+G479-H479</f>
        <v>0</v>
      </c>
      <c r="J479" s="32" t="n">
        <f aca="false">VLOOKUP(D479,Assumption!$O$3:$Q$103,IF('thong tin khach hang'!$B$3="Nam",2,3),0)/12*P479</f>
        <v>0</v>
      </c>
      <c r="K479" s="2" t="n">
        <v>20000</v>
      </c>
      <c r="L479" s="31" t="n">
        <f aca="false">ROUND($L$1*(E479+I479-J479-K479),0)</f>
        <v>134885602</v>
      </c>
      <c r="M479" s="31" t="n">
        <f aca="false">E479+I479-J479-K479+L479</f>
        <v>33242765775.8884</v>
      </c>
      <c r="N479" s="32" t="n">
        <f aca="false">HLOOKUP(ROUND(AVERAGE(M467:M478)/10^6,0),Assumption!$B$2:$E$3,2,1)*MAX((AVERAGE(M467:M478)-250*10^6),0)</f>
        <v>185837063.247733</v>
      </c>
      <c r="O479" s="31" t="n">
        <f aca="false">M479+N479</f>
        <v>33428602839.1362</v>
      </c>
      <c r="P479" s="31" t="n">
        <f aca="false">IF(A479=1,SA,MAX(0,SA-M478))</f>
        <v>0</v>
      </c>
      <c r="S479" s="2" t="n">
        <v>0</v>
      </c>
      <c r="T479" s="2" t="n">
        <v>0</v>
      </c>
      <c r="U479" s="2" t="n">
        <v>0</v>
      </c>
      <c r="V479" s="33" t="n">
        <v>1</v>
      </c>
    </row>
    <row r="480" customFormat="false" ht="15.75" hidden="false" customHeight="true" outlineLevel="0" collapsed="false">
      <c r="A480" s="2" t="n">
        <v>478</v>
      </c>
      <c r="B480" s="2" t="n">
        <v>40</v>
      </c>
      <c r="C480" s="2" t="n">
        <f aca="false">A480-(B480-1)*12</f>
        <v>10</v>
      </c>
      <c r="D480" s="2" t="n">
        <f aca="false">'thong tin khach hang'!$B$4+B480-1</f>
        <v>41</v>
      </c>
      <c r="E480" s="31" t="n">
        <f aca="false">IF(A480=1,0,O479)</f>
        <v>33428602839.1362</v>
      </c>
      <c r="F480" s="2" t="n">
        <f aca="true">TP*VLOOKUP('thong tin khach hang'!$E$10,$X$2:$Z$5,3,0)*OFFSET($S480,0,VLOOKUP('thong tin khach hang'!$E$10,$X$2:$Z$5,2,0))</f>
        <v>0</v>
      </c>
      <c r="G480" s="2" t="n">
        <f aca="true">EP*VLOOKUP('thong tin khach hang'!$E$10,$X$2:$Z$5,3,0)*OFFSET($S480,0,VLOOKUP('thong tin khach hang'!$E$10,$X$2:$Z$5,2,0))</f>
        <v>0</v>
      </c>
      <c r="H480" s="2" t="n">
        <f aca="false">F480*HLOOKUP(B480,Assumption!$A$10:$G$12,2,1)+G480*HLOOKUP(B480,Assumption!$A$10:$G$12,3,1)</f>
        <v>0</v>
      </c>
      <c r="I480" s="2" t="n">
        <f aca="false">F480+G480-H480</f>
        <v>0</v>
      </c>
      <c r="J480" s="32" t="n">
        <f aca="false">VLOOKUP(D480,Assumption!$O$3:$Q$103,IF('thong tin khach hang'!$B$3="Nam",2,3),0)/12*P480</f>
        <v>0</v>
      </c>
      <c r="K480" s="2" t="n">
        <v>20000</v>
      </c>
      <c r="L480" s="31" t="n">
        <f aca="false">ROUND($L$1*(E480+I480-J480-K480),0)</f>
        <v>136192184</v>
      </c>
      <c r="M480" s="31" t="n">
        <f aca="false">E480+I480-J480-K480+L480</f>
        <v>33564775023.1362</v>
      </c>
      <c r="N480" s="32" t="n">
        <f aca="false">HLOOKUP(ROUND(AVERAGE(M468:M479)/10^6,0),Assumption!$B$2:$E$3,2,1)*MAX((AVERAGE(M468:M479)-250*10^6),0)</f>
        <v>187680102.45482</v>
      </c>
      <c r="O480" s="31" t="n">
        <f aca="false">M480+N480</f>
        <v>33752455125.591</v>
      </c>
      <c r="P480" s="31" t="n">
        <f aca="false">IF(A480=1,SA,MAX(0,SA-M479))</f>
        <v>0</v>
      </c>
      <c r="S480" s="2" t="n">
        <v>0</v>
      </c>
      <c r="T480" s="2" t="n">
        <v>0</v>
      </c>
      <c r="U480" s="2" t="n">
        <v>1</v>
      </c>
      <c r="V480" s="33" t="n">
        <v>1</v>
      </c>
    </row>
    <row r="481" customFormat="false" ht="15.75" hidden="false" customHeight="true" outlineLevel="0" collapsed="false">
      <c r="A481" s="2" t="n">
        <v>479</v>
      </c>
      <c r="B481" s="2" t="n">
        <v>40</v>
      </c>
      <c r="C481" s="2" t="n">
        <f aca="false">A481-(B481-1)*12</f>
        <v>11</v>
      </c>
      <c r="D481" s="2" t="n">
        <f aca="false">'thong tin khach hang'!$B$4+B481-1</f>
        <v>41</v>
      </c>
      <c r="E481" s="31" t="n">
        <f aca="false">IF(A481=1,0,O480)</f>
        <v>33752455125.591</v>
      </c>
      <c r="F481" s="2" t="n">
        <f aca="true">TP*VLOOKUP('thong tin khach hang'!$E$10,$X$2:$Z$5,3,0)*OFFSET($S481,0,VLOOKUP('thong tin khach hang'!$E$10,$X$2:$Z$5,2,0))</f>
        <v>0</v>
      </c>
      <c r="G481" s="2" t="n">
        <f aca="true">EP*VLOOKUP('thong tin khach hang'!$E$10,$X$2:$Z$5,3,0)*OFFSET($S481,0,VLOOKUP('thong tin khach hang'!$E$10,$X$2:$Z$5,2,0))</f>
        <v>0</v>
      </c>
      <c r="H481" s="2" t="n">
        <f aca="false">F481*HLOOKUP(B481,Assumption!$A$10:$G$12,2,1)+G481*HLOOKUP(B481,Assumption!$A$10:$G$12,3,1)</f>
        <v>0</v>
      </c>
      <c r="I481" s="2" t="n">
        <f aca="false">F481+G481-H481</f>
        <v>0</v>
      </c>
      <c r="J481" s="32" t="n">
        <f aca="false">VLOOKUP(D481,Assumption!$O$3:$Q$103,IF('thong tin khach hang'!$B$3="Nam",2,3),0)/12*P481</f>
        <v>0</v>
      </c>
      <c r="K481" s="2" t="n">
        <v>20000</v>
      </c>
      <c r="L481" s="31" t="n">
        <f aca="false">ROUND($L$1*(E481+I481-J481-K481),0)</f>
        <v>137511599</v>
      </c>
      <c r="M481" s="31" t="n">
        <f aca="false">E481+I481-J481-K481+L481</f>
        <v>33889946724.591</v>
      </c>
      <c r="N481" s="32" t="n">
        <f aca="false">HLOOKUP(ROUND(AVERAGE(M469:M480)/10^6,0),Assumption!$B$2:$E$3,2,1)*MAX((AVERAGE(M469:M480)-250*10^6),0)</f>
        <v>189541081.979405</v>
      </c>
      <c r="O481" s="31" t="n">
        <f aca="false">M481+N481</f>
        <v>34079487806.5704</v>
      </c>
      <c r="P481" s="31" t="n">
        <f aca="false">IF(A481=1,SA,MAX(0,SA-M480))</f>
        <v>0</v>
      </c>
      <c r="S481" s="2" t="n">
        <v>0</v>
      </c>
      <c r="T481" s="2" t="n">
        <v>0</v>
      </c>
      <c r="U481" s="2" t="n">
        <v>0</v>
      </c>
      <c r="V481" s="33" t="n">
        <v>1</v>
      </c>
    </row>
    <row r="482" customFormat="false" ht="15.75" hidden="false" customHeight="true" outlineLevel="0" collapsed="false">
      <c r="A482" s="2" t="n">
        <v>480</v>
      </c>
      <c r="B482" s="2" t="n">
        <v>40</v>
      </c>
      <c r="C482" s="2" t="n">
        <f aca="false">A482-(B482-1)*12</f>
        <v>12</v>
      </c>
      <c r="D482" s="2" t="n">
        <f aca="false">'thong tin khach hang'!$B$4+B482-1</f>
        <v>41</v>
      </c>
      <c r="E482" s="31" t="n">
        <f aca="false">IF(A482=1,0,O481)</f>
        <v>34079487806.5704</v>
      </c>
      <c r="F482" s="2" t="n">
        <f aca="true">TP*VLOOKUP('thong tin khach hang'!$E$10,$X$2:$Z$5,3,0)*OFFSET($S482,0,VLOOKUP('thong tin khach hang'!$E$10,$X$2:$Z$5,2,0))</f>
        <v>0</v>
      </c>
      <c r="G482" s="2" t="n">
        <f aca="true">EP*VLOOKUP('thong tin khach hang'!$E$10,$X$2:$Z$5,3,0)*OFFSET($S482,0,VLOOKUP('thong tin khach hang'!$E$10,$X$2:$Z$5,2,0))</f>
        <v>0</v>
      </c>
      <c r="H482" s="2" t="n">
        <f aca="false">F482*HLOOKUP(B482,Assumption!$A$10:$G$12,2,1)+G482*HLOOKUP(B482,Assumption!$A$10:$G$12,3,1)</f>
        <v>0</v>
      </c>
      <c r="I482" s="2" t="n">
        <f aca="false">F482+G482-H482</f>
        <v>0</v>
      </c>
      <c r="J482" s="32" t="n">
        <f aca="false">VLOOKUP(D482,Assumption!$O$3:$Q$103,IF('thong tin khach hang'!$B$3="Nam",2,3),0)/12*P482</f>
        <v>0</v>
      </c>
      <c r="K482" s="2" t="n">
        <v>20000</v>
      </c>
      <c r="L482" s="31" t="n">
        <f aca="false">ROUND($L$1*(E482+I482-J482-K482),0)</f>
        <v>138843970</v>
      </c>
      <c r="M482" s="31" t="n">
        <f aca="false">E482+I482-J482-K482+L482</f>
        <v>34218311776.5704</v>
      </c>
      <c r="N482" s="32" t="n">
        <f aca="false">HLOOKUP(ROUND(AVERAGE(M470:M481)/10^6,0),Assumption!$B$2:$E$3,2,1)*MAX((AVERAGE(M470:M481)-250*10^6),0)</f>
        <v>191420176.454645</v>
      </c>
      <c r="O482" s="31" t="n">
        <f aca="false">M482+N482</f>
        <v>34409731953.025</v>
      </c>
      <c r="P482" s="31" t="n">
        <f aca="false">IF(A482=1,SA,MAX(0,SA-M481))</f>
        <v>0</v>
      </c>
      <c r="S482" s="2" t="n">
        <v>0</v>
      </c>
      <c r="T482" s="2" t="n">
        <v>0</v>
      </c>
      <c r="U482" s="2" t="n">
        <v>0</v>
      </c>
      <c r="V482" s="33" t="n">
        <v>1</v>
      </c>
    </row>
    <row r="483" customFormat="false" ht="15.75" hidden="false" customHeight="true" outlineLevel="0" collapsed="false">
      <c r="A483" s="2" t="n">
        <v>481</v>
      </c>
      <c r="B483" s="2" t="n">
        <v>41</v>
      </c>
      <c r="C483" s="2" t="n">
        <f aca="false">A483-(B483-1)*12</f>
        <v>1</v>
      </c>
      <c r="D483" s="2" t="n">
        <f aca="false">'thong tin khach hang'!$B$4+B483-1</f>
        <v>42</v>
      </c>
      <c r="E483" s="31" t="n">
        <f aca="false">IF(A483=1,0,O482)</f>
        <v>34409731953.025</v>
      </c>
      <c r="F483" s="2" t="n">
        <f aca="true">TP*VLOOKUP('thong tin khach hang'!$E$10,$X$2:$Z$5,3,0)*OFFSET($S483,0,VLOOKUP('thong tin khach hang'!$E$10,$X$2:$Z$5,2,0))</f>
        <v>30000000</v>
      </c>
      <c r="G483" s="2" t="n">
        <f aca="true">EP*VLOOKUP('thong tin khach hang'!$E$10,$X$2:$Z$5,3,0)*OFFSET($S483,0,VLOOKUP('thong tin khach hang'!$E$10,$X$2:$Z$5,2,0))</f>
        <v>30000000</v>
      </c>
      <c r="H483" s="2" t="n">
        <f aca="false">F483*HLOOKUP(B483,Assumption!$A$10:$G$12,2,1)+G483*HLOOKUP(B483,Assumption!$A$10:$G$12,3,1)</f>
        <v>1500000</v>
      </c>
      <c r="I483" s="2" t="n">
        <f aca="false">F483+G483-H483</f>
        <v>58500000</v>
      </c>
      <c r="J483" s="32" t="n">
        <f aca="false">VLOOKUP(D483,Assumption!$O$3:$Q$103,IF('thong tin khach hang'!$B$3="Nam",2,3),0)/12*P483</f>
        <v>0</v>
      </c>
      <c r="K483" s="2" t="n">
        <v>20000</v>
      </c>
      <c r="L483" s="31" t="n">
        <f aca="false">ROUND($L$1*(E483+I483-J483-K483),0)</f>
        <v>140427762</v>
      </c>
      <c r="M483" s="31" t="n">
        <f aca="false">E483+I483-J483-K483+L483</f>
        <v>34608639715.025</v>
      </c>
      <c r="N483" s="32" t="n">
        <f aca="false">HLOOKUP(ROUND(AVERAGE(M471:M482)/10^6,0),Assumption!$B$2:$E$3,2,1)*MAX((AVERAGE(M471:M482)-250*10^6),0)</f>
        <v>193317562.213105</v>
      </c>
      <c r="O483" s="31" t="n">
        <f aca="false">M483+N483</f>
        <v>34801957277.2381</v>
      </c>
      <c r="P483" s="31" t="n">
        <f aca="false">IF(A483=1,SA,MAX(0,SA-M482))</f>
        <v>0</v>
      </c>
      <c r="S483" s="2" t="n">
        <v>1</v>
      </c>
      <c r="T483" s="2" t="n">
        <v>1</v>
      </c>
      <c r="U483" s="2" t="n">
        <v>1</v>
      </c>
      <c r="V483" s="33" t="n">
        <v>1</v>
      </c>
    </row>
    <row r="484" customFormat="false" ht="15.75" hidden="false" customHeight="true" outlineLevel="0" collapsed="false">
      <c r="A484" s="2" t="n">
        <v>482</v>
      </c>
      <c r="B484" s="2" t="n">
        <v>41</v>
      </c>
      <c r="C484" s="2" t="n">
        <f aca="false">A484-(B484-1)*12</f>
        <v>2</v>
      </c>
      <c r="D484" s="2" t="n">
        <f aca="false">'thong tin khach hang'!$B$4+B484-1</f>
        <v>42</v>
      </c>
      <c r="E484" s="31" t="n">
        <f aca="false">IF(A484=1,0,O483)</f>
        <v>34801957277.2381</v>
      </c>
      <c r="F484" s="2" t="n">
        <f aca="true">TP*VLOOKUP('thong tin khach hang'!$E$10,$X$2:$Z$5,3,0)*OFFSET($S484,0,VLOOKUP('thong tin khach hang'!$E$10,$X$2:$Z$5,2,0))</f>
        <v>0</v>
      </c>
      <c r="G484" s="2" t="n">
        <f aca="true">EP*VLOOKUP('thong tin khach hang'!$E$10,$X$2:$Z$5,3,0)*OFFSET($S484,0,VLOOKUP('thong tin khach hang'!$E$10,$X$2:$Z$5,2,0))</f>
        <v>0</v>
      </c>
      <c r="H484" s="2" t="n">
        <f aca="false">F484*HLOOKUP(B484,Assumption!$A$10:$G$12,2,1)+G484*HLOOKUP(B484,Assumption!$A$10:$G$12,3,1)</f>
        <v>0</v>
      </c>
      <c r="I484" s="2" t="n">
        <f aca="false">F484+G484-H484</f>
        <v>0</v>
      </c>
      <c r="J484" s="32" t="n">
        <f aca="false">VLOOKUP(D484,Assumption!$O$3:$Q$103,IF('thong tin khach hang'!$B$3="Nam",2,3),0)/12*P484</f>
        <v>0</v>
      </c>
      <c r="K484" s="2" t="n">
        <v>20000</v>
      </c>
      <c r="L484" s="31" t="n">
        <f aca="false">ROUND($L$1*(E484+I484-J484-K484),0)</f>
        <v>141787400</v>
      </c>
      <c r="M484" s="31" t="n">
        <f aca="false">E484+I484-J484-K484+L484</f>
        <v>34943724677.2381</v>
      </c>
      <c r="N484" s="32" t="n">
        <f aca="false">HLOOKUP(ROUND(AVERAGE(M472:M483)/10^6,0),Assumption!$B$2:$E$3,2,1)*MAX((AVERAGE(M472:M483)-250*10^6),0)</f>
        <v>195233417.303838</v>
      </c>
      <c r="O484" s="31" t="n">
        <f aca="false">M484+N484</f>
        <v>35138958094.542</v>
      </c>
      <c r="P484" s="31" t="n">
        <f aca="false">IF(A484=1,SA,MAX(0,SA-M483))</f>
        <v>0</v>
      </c>
      <c r="S484" s="2" t="n">
        <v>0</v>
      </c>
      <c r="T484" s="2" t="n">
        <v>0</v>
      </c>
      <c r="U484" s="2" t="n">
        <v>0</v>
      </c>
      <c r="V484" s="33" t="n">
        <v>1</v>
      </c>
    </row>
    <row r="485" customFormat="false" ht="15.75" hidden="false" customHeight="true" outlineLevel="0" collapsed="false">
      <c r="A485" s="2" t="n">
        <v>483</v>
      </c>
      <c r="B485" s="2" t="n">
        <v>41</v>
      </c>
      <c r="C485" s="2" t="n">
        <f aca="false">A485-(B485-1)*12</f>
        <v>3</v>
      </c>
      <c r="D485" s="2" t="n">
        <f aca="false">'thong tin khach hang'!$B$4+B485-1</f>
        <v>42</v>
      </c>
      <c r="E485" s="31" t="n">
        <f aca="false">IF(A485=1,0,O484)</f>
        <v>35138958094.542</v>
      </c>
      <c r="F485" s="2" t="n">
        <f aca="true">TP*VLOOKUP('thong tin khach hang'!$E$10,$X$2:$Z$5,3,0)*OFFSET($S485,0,VLOOKUP('thong tin khach hang'!$E$10,$X$2:$Z$5,2,0))</f>
        <v>0</v>
      </c>
      <c r="G485" s="2" t="n">
        <f aca="true">EP*VLOOKUP('thong tin khach hang'!$E$10,$X$2:$Z$5,3,0)*OFFSET($S485,0,VLOOKUP('thong tin khach hang'!$E$10,$X$2:$Z$5,2,0))</f>
        <v>0</v>
      </c>
      <c r="H485" s="2" t="n">
        <f aca="false">F485*HLOOKUP(B485,Assumption!$A$10:$G$12,2,1)+G485*HLOOKUP(B485,Assumption!$A$10:$G$12,3,1)</f>
        <v>0</v>
      </c>
      <c r="I485" s="2" t="n">
        <f aca="false">F485+G485-H485</f>
        <v>0</v>
      </c>
      <c r="J485" s="32" t="n">
        <f aca="false">VLOOKUP(D485,Assumption!$O$3:$Q$103,IF('thong tin khach hang'!$B$3="Nam",2,3),0)/12*P485</f>
        <v>0</v>
      </c>
      <c r="K485" s="2" t="n">
        <v>20000</v>
      </c>
      <c r="L485" s="31" t="n">
        <f aca="false">ROUND($L$1*(E485+I485-J485-K485),0)</f>
        <v>143160383</v>
      </c>
      <c r="M485" s="31" t="n">
        <f aca="false">E485+I485-J485-K485+L485</f>
        <v>35282098477.542</v>
      </c>
      <c r="N485" s="32" t="n">
        <f aca="false">HLOOKUP(ROUND(AVERAGE(M473:M484)/10^6,0),Assumption!$B$2:$E$3,2,1)*MAX((AVERAGE(M473:M484)-250*10^6),0)</f>
        <v>197167921.50906</v>
      </c>
      <c r="O485" s="31" t="n">
        <f aca="false">M485+N485</f>
        <v>35479266399.051</v>
      </c>
      <c r="P485" s="31" t="n">
        <f aca="false">IF(A485=1,SA,MAX(0,SA-M484))</f>
        <v>0</v>
      </c>
      <c r="S485" s="2" t="n">
        <v>0</v>
      </c>
      <c r="T485" s="2" t="n">
        <v>0</v>
      </c>
      <c r="U485" s="2" t="n">
        <v>0</v>
      </c>
      <c r="V485" s="33" t="n">
        <v>1</v>
      </c>
    </row>
    <row r="486" customFormat="false" ht="15.75" hidden="false" customHeight="true" outlineLevel="0" collapsed="false">
      <c r="A486" s="2" t="n">
        <v>484</v>
      </c>
      <c r="B486" s="2" t="n">
        <v>41</v>
      </c>
      <c r="C486" s="2" t="n">
        <f aca="false">A486-(B486-1)*12</f>
        <v>4</v>
      </c>
      <c r="D486" s="2" t="n">
        <f aca="false">'thong tin khach hang'!$B$4+B486-1</f>
        <v>42</v>
      </c>
      <c r="E486" s="31" t="n">
        <f aca="false">IF(A486=1,0,O485)</f>
        <v>35479266399.051</v>
      </c>
      <c r="F486" s="2" t="n">
        <f aca="true">TP*VLOOKUP('thong tin khach hang'!$E$10,$X$2:$Z$5,3,0)*OFFSET($S486,0,VLOOKUP('thong tin khach hang'!$E$10,$X$2:$Z$5,2,0))</f>
        <v>0</v>
      </c>
      <c r="G486" s="2" t="n">
        <f aca="true">EP*VLOOKUP('thong tin khach hang'!$E$10,$X$2:$Z$5,3,0)*OFFSET($S486,0,VLOOKUP('thong tin khach hang'!$E$10,$X$2:$Z$5,2,0))</f>
        <v>0</v>
      </c>
      <c r="H486" s="2" t="n">
        <f aca="false">F486*HLOOKUP(B486,Assumption!$A$10:$G$12,2,1)+G486*HLOOKUP(B486,Assumption!$A$10:$G$12,3,1)</f>
        <v>0</v>
      </c>
      <c r="I486" s="2" t="n">
        <f aca="false">F486+G486-H486</f>
        <v>0</v>
      </c>
      <c r="J486" s="32" t="n">
        <f aca="false">VLOOKUP(D486,Assumption!$O$3:$Q$103,IF('thong tin khach hang'!$B$3="Nam",2,3),0)/12*P486</f>
        <v>0</v>
      </c>
      <c r="K486" s="2" t="n">
        <v>20000</v>
      </c>
      <c r="L486" s="31" t="n">
        <f aca="false">ROUND($L$1*(E486+I486-J486-K486),0)</f>
        <v>144546842</v>
      </c>
      <c r="M486" s="31" t="n">
        <f aca="false">E486+I486-J486-K486+L486</f>
        <v>35623793241.051</v>
      </c>
      <c r="N486" s="32" t="n">
        <f aca="false">HLOOKUP(ROUND(AVERAGE(M474:M485)/10^6,0),Assumption!$B$2:$E$3,2,1)*MAX((AVERAGE(M474:M485)-250*10^6),0)</f>
        <v>199121256.360921</v>
      </c>
      <c r="O486" s="31" t="n">
        <f aca="false">M486+N486</f>
        <v>35822914497.412</v>
      </c>
      <c r="P486" s="31" t="n">
        <f aca="false">IF(A486=1,SA,MAX(0,SA-M485))</f>
        <v>0</v>
      </c>
      <c r="S486" s="2" t="n">
        <v>0</v>
      </c>
      <c r="T486" s="2" t="n">
        <v>0</v>
      </c>
      <c r="U486" s="2" t="n">
        <v>1</v>
      </c>
      <c r="V486" s="33" t="n">
        <v>1</v>
      </c>
    </row>
    <row r="487" customFormat="false" ht="15.75" hidden="false" customHeight="true" outlineLevel="0" collapsed="false">
      <c r="A487" s="2" t="n">
        <v>485</v>
      </c>
      <c r="B487" s="2" t="n">
        <v>41</v>
      </c>
      <c r="C487" s="2" t="n">
        <f aca="false">A487-(B487-1)*12</f>
        <v>5</v>
      </c>
      <c r="D487" s="2" t="n">
        <f aca="false">'thong tin khach hang'!$B$4+B487-1</f>
        <v>42</v>
      </c>
      <c r="E487" s="31" t="n">
        <f aca="false">IF(A487=1,0,O486)</f>
        <v>35822914497.412</v>
      </c>
      <c r="F487" s="2" t="n">
        <f aca="true">TP*VLOOKUP('thong tin khach hang'!$E$10,$X$2:$Z$5,3,0)*OFFSET($S487,0,VLOOKUP('thong tin khach hang'!$E$10,$X$2:$Z$5,2,0))</f>
        <v>0</v>
      </c>
      <c r="G487" s="2" t="n">
        <f aca="true">EP*VLOOKUP('thong tin khach hang'!$E$10,$X$2:$Z$5,3,0)*OFFSET($S487,0,VLOOKUP('thong tin khach hang'!$E$10,$X$2:$Z$5,2,0))</f>
        <v>0</v>
      </c>
      <c r="H487" s="2" t="n">
        <f aca="false">F487*HLOOKUP(B487,Assumption!$A$10:$G$12,2,1)+G487*HLOOKUP(B487,Assumption!$A$10:$G$12,3,1)</f>
        <v>0</v>
      </c>
      <c r="I487" s="2" t="n">
        <f aca="false">F487+G487-H487</f>
        <v>0</v>
      </c>
      <c r="J487" s="32" t="n">
        <f aca="false">VLOOKUP(D487,Assumption!$O$3:$Q$103,IF('thong tin khach hang'!$B$3="Nam",2,3),0)/12*P487</f>
        <v>0</v>
      </c>
      <c r="K487" s="2" t="n">
        <v>20000</v>
      </c>
      <c r="L487" s="31" t="n">
        <f aca="false">ROUND($L$1*(E487+I487-J487-K487),0)</f>
        <v>145946906</v>
      </c>
      <c r="M487" s="31" t="n">
        <f aca="false">E487+I487-J487-K487+L487</f>
        <v>35968841403.412</v>
      </c>
      <c r="N487" s="32" t="n">
        <f aca="false">HLOOKUP(ROUND(AVERAGE(M475:M486)/10^6,0),Assumption!$B$2:$E$3,2,1)*MAX((AVERAGE(M475:M486)-250*10^6),0)</f>
        <v>201093605.158868</v>
      </c>
      <c r="O487" s="31" t="n">
        <f aca="false">M487+N487</f>
        <v>36169935008.5708</v>
      </c>
      <c r="P487" s="31" t="n">
        <f aca="false">IF(A487=1,SA,MAX(0,SA-M486))</f>
        <v>0</v>
      </c>
      <c r="S487" s="2" t="n">
        <v>0</v>
      </c>
      <c r="T487" s="2" t="n">
        <v>0</v>
      </c>
      <c r="U487" s="2" t="n">
        <v>0</v>
      </c>
      <c r="V487" s="33" t="n">
        <v>1</v>
      </c>
    </row>
    <row r="488" customFormat="false" ht="15.75" hidden="false" customHeight="true" outlineLevel="0" collapsed="false">
      <c r="A488" s="2" t="n">
        <v>486</v>
      </c>
      <c r="B488" s="2" t="n">
        <v>41</v>
      </c>
      <c r="C488" s="2" t="n">
        <f aca="false">A488-(B488-1)*12</f>
        <v>6</v>
      </c>
      <c r="D488" s="2" t="n">
        <f aca="false">'thong tin khach hang'!$B$4+B488-1</f>
        <v>42</v>
      </c>
      <c r="E488" s="31" t="n">
        <f aca="false">IF(A488=1,0,O487)</f>
        <v>36169935008.5708</v>
      </c>
      <c r="F488" s="2" t="n">
        <f aca="true">TP*VLOOKUP('thong tin khach hang'!$E$10,$X$2:$Z$5,3,0)*OFFSET($S488,0,VLOOKUP('thong tin khach hang'!$E$10,$X$2:$Z$5,2,0))</f>
        <v>0</v>
      </c>
      <c r="G488" s="2" t="n">
        <f aca="true">EP*VLOOKUP('thong tin khach hang'!$E$10,$X$2:$Z$5,3,0)*OFFSET($S488,0,VLOOKUP('thong tin khach hang'!$E$10,$X$2:$Z$5,2,0))</f>
        <v>0</v>
      </c>
      <c r="H488" s="2" t="n">
        <f aca="false">F488*HLOOKUP(B488,Assumption!$A$10:$G$12,2,1)+G488*HLOOKUP(B488,Assumption!$A$10:$G$12,3,1)</f>
        <v>0</v>
      </c>
      <c r="I488" s="2" t="n">
        <f aca="false">F488+G488-H488</f>
        <v>0</v>
      </c>
      <c r="J488" s="32" t="n">
        <f aca="false">VLOOKUP(D488,Assumption!$O$3:$Q$103,IF('thong tin khach hang'!$B$3="Nam",2,3),0)/12*P488</f>
        <v>0</v>
      </c>
      <c r="K488" s="2" t="n">
        <v>20000</v>
      </c>
      <c r="L488" s="31" t="n">
        <f aca="false">ROUND($L$1*(E488+I488-J488-K488),0)</f>
        <v>147360711</v>
      </c>
      <c r="M488" s="31" t="n">
        <f aca="false">E488+I488-J488-K488+L488</f>
        <v>36317275719.5708</v>
      </c>
      <c r="N488" s="32" t="n">
        <f aca="false">HLOOKUP(ROUND(AVERAGE(M476:M487)/10^6,0),Assumption!$B$2:$E$3,2,1)*MAX((AVERAGE(M476:M487)-250*10^6),0)</f>
        <v>203085152.986107</v>
      </c>
      <c r="O488" s="31" t="n">
        <f aca="false">M488+N488</f>
        <v>36520360872.5569</v>
      </c>
      <c r="P488" s="31" t="n">
        <f aca="false">IF(A488=1,SA,MAX(0,SA-M487))</f>
        <v>0</v>
      </c>
      <c r="S488" s="2" t="n">
        <v>0</v>
      </c>
      <c r="T488" s="2" t="n">
        <v>0</v>
      </c>
      <c r="U488" s="2" t="n">
        <v>0</v>
      </c>
      <c r="V488" s="33" t="n">
        <v>1</v>
      </c>
    </row>
    <row r="489" customFormat="false" ht="15.75" hidden="false" customHeight="true" outlineLevel="0" collapsed="false">
      <c r="A489" s="2" t="n">
        <v>487</v>
      </c>
      <c r="B489" s="2" t="n">
        <v>41</v>
      </c>
      <c r="C489" s="2" t="n">
        <f aca="false">A489-(B489-1)*12</f>
        <v>7</v>
      </c>
      <c r="D489" s="2" t="n">
        <f aca="false">'thong tin khach hang'!$B$4+B489-1</f>
        <v>42</v>
      </c>
      <c r="E489" s="31" t="n">
        <f aca="false">IF(A489=1,0,O488)</f>
        <v>36520360872.5569</v>
      </c>
      <c r="F489" s="2" t="n">
        <f aca="true">TP*VLOOKUP('thong tin khach hang'!$E$10,$X$2:$Z$5,3,0)*OFFSET($S489,0,VLOOKUP('thong tin khach hang'!$E$10,$X$2:$Z$5,2,0))</f>
        <v>0</v>
      </c>
      <c r="G489" s="2" t="n">
        <f aca="true">EP*VLOOKUP('thong tin khach hang'!$E$10,$X$2:$Z$5,3,0)*OFFSET($S489,0,VLOOKUP('thong tin khach hang'!$E$10,$X$2:$Z$5,2,0))</f>
        <v>0</v>
      </c>
      <c r="H489" s="2" t="n">
        <f aca="false">F489*HLOOKUP(B489,Assumption!$A$10:$G$12,2,1)+G489*HLOOKUP(B489,Assumption!$A$10:$G$12,3,1)</f>
        <v>0</v>
      </c>
      <c r="I489" s="2" t="n">
        <f aca="false">F489+G489-H489</f>
        <v>0</v>
      </c>
      <c r="J489" s="32" t="n">
        <f aca="false">VLOOKUP(D489,Assumption!$O$3:$Q$103,IF('thong tin khach hang'!$B$3="Nam",2,3),0)/12*P489</f>
        <v>0</v>
      </c>
      <c r="K489" s="2" t="n">
        <v>20000</v>
      </c>
      <c r="L489" s="31" t="n">
        <f aca="false">ROUND($L$1*(E489+I489-J489-K489),0)</f>
        <v>148788389</v>
      </c>
      <c r="M489" s="31" t="n">
        <f aca="false">E489+I489-J489-K489+L489</f>
        <v>36669129261.5569</v>
      </c>
      <c r="N489" s="32" t="n">
        <f aca="false">HLOOKUP(ROUND(AVERAGE(M477:M488)/10^6,0),Assumption!$B$2:$E$3,2,1)*MAX((AVERAGE(M477:M488)-250*10^6),0)</f>
        <v>205096086.728163</v>
      </c>
      <c r="O489" s="31" t="n">
        <f aca="false">M489+N489</f>
        <v>36874225348.2851</v>
      </c>
      <c r="P489" s="31" t="n">
        <f aca="false">IF(A489=1,SA,MAX(0,SA-M488))</f>
        <v>0</v>
      </c>
      <c r="S489" s="2" t="n">
        <v>0</v>
      </c>
      <c r="T489" s="2" t="n">
        <v>1</v>
      </c>
      <c r="U489" s="2" t="n">
        <v>1</v>
      </c>
      <c r="V489" s="33" t="n">
        <v>1</v>
      </c>
    </row>
    <row r="490" customFormat="false" ht="15.75" hidden="false" customHeight="true" outlineLevel="0" collapsed="false">
      <c r="A490" s="2" t="n">
        <v>488</v>
      </c>
      <c r="B490" s="2" t="n">
        <v>41</v>
      </c>
      <c r="C490" s="2" t="n">
        <f aca="false">A490-(B490-1)*12</f>
        <v>8</v>
      </c>
      <c r="D490" s="2" t="n">
        <f aca="false">'thong tin khach hang'!$B$4+B490-1</f>
        <v>42</v>
      </c>
      <c r="E490" s="31" t="n">
        <f aca="false">IF(A490=1,0,O489)</f>
        <v>36874225348.2851</v>
      </c>
      <c r="F490" s="2" t="n">
        <f aca="true">TP*VLOOKUP('thong tin khach hang'!$E$10,$X$2:$Z$5,3,0)*OFFSET($S490,0,VLOOKUP('thong tin khach hang'!$E$10,$X$2:$Z$5,2,0))</f>
        <v>0</v>
      </c>
      <c r="G490" s="2" t="n">
        <f aca="true">EP*VLOOKUP('thong tin khach hang'!$E$10,$X$2:$Z$5,3,0)*OFFSET($S490,0,VLOOKUP('thong tin khach hang'!$E$10,$X$2:$Z$5,2,0))</f>
        <v>0</v>
      </c>
      <c r="H490" s="2" t="n">
        <f aca="false">F490*HLOOKUP(B490,Assumption!$A$10:$G$12,2,1)+G490*HLOOKUP(B490,Assumption!$A$10:$G$12,3,1)</f>
        <v>0</v>
      </c>
      <c r="I490" s="2" t="n">
        <f aca="false">F490+G490-H490</f>
        <v>0</v>
      </c>
      <c r="J490" s="32" t="n">
        <f aca="false">VLOOKUP(D490,Assumption!$O$3:$Q$103,IF('thong tin khach hang'!$B$3="Nam",2,3),0)/12*P490</f>
        <v>0</v>
      </c>
      <c r="K490" s="2" t="n">
        <v>20000</v>
      </c>
      <c r="L490" s="31" t="n">
        <f aca="false">ROUND($L$1*(E490+I490-J490-K490),0)</f>
        <v>150230077</v>
      </c>
      <c r="M490" s="31" t="n">
        <f aca="false">E490+I490-J490-K490+L490</f>
        <v>37024435425.2851</v>
      </c>
      <c r="N490" s="32" t="n">
        <f aca="false">HLOOKUP(ROUND(AVERAGE(M478:M489)/10^6,0),Assumption!$B$2:$E$3,2,1)*MAX((AVERAGE(M478:M489)-250*10^6),0)</f>
        <v>207126595.089031</v>
      </c>
      <c r="O490" s="31" t="n">
        <f aca="false">M490+N490</f>
        <v>37231562020.3741</v>
      </c>
      <c r="P490" s="31" t="n">
        <f aca="false">IF(A490=1,SA,MAX(0,SA-M489))</f>
        <v>0</v>
      </c>
      <c r="S490" s="2" t="n">
        <v>0</v>
      </c>
      <c r="T490" s="2" t="n">
        <v>0</v>
      </c>
      <c r="U490" s="2" t="n">
        <v>0</v>
      </c>
      <c r="V490" s="33" t="n">
        <v>1</v>
      </c>
    </row>
    <row r="491" customFormat="false" ht="15.75" hidden="false" customHeight="true" outlineLevel="0" collapsed="false">
      <c r="A491" s="2" t="n">
        <v>489</v>
      </c>
      <c r="B491" s="2" t="n">
        <v>41</v>
      </c>
      <c r="C491" s="2" t="n">
        <f aca="false">A491-(B491-1)*12</f>
        <v>9</v>
      </c>
      <c r="D491" s="2" t="n">
        <f aca="false">'thong tin khach hang'!$B$4+B491-1</f>
        <v>42</v>
      </c>
      <c r="E491" s="31" t="n">
        <f aca="false">IF(A491=1,0,O490)</f>
        <v>37231562020.3741</v>
      </c>
      <c r="F491" s="2" t="n">
        <f aca="true">TP*VLOOKUP('thong tin khach hang'!$E$10,$X$2:$Z$5,3,0)*OFFSET($S491,0,VLOOKUP('thong tin khach hang'!$E$10,$X$2:$Z$5,2,0))</f>
        <v>0</v>
      </c>
      <c r="G491" s="2" t="n">
        <f aca="true">EP*VLOOKUP('thong tin khach hang'!$E$10,$X$2:$Z$5,3,0)*OFFSET($S491,0,VLOOKUP('thong tin khach hang'!$E$10,$X$2:$Z$5,2,0))</f>
        <v>0</v>
      </c>
      <c r="H491" s="2" t="n">
        <f aca="false">F491*HLOOKUP(B491,Assumption!$A$10:$G$12,2,1)+G491*HLOOKUP(B491,Assumption!$A$10:$G$12,3,1)</f>
        <v>0</v>
      </c>
      <c r="I491" s="2" t="n">
        <f aca="false">F491+G491-H491</f>
        <v>0</v>
      </c>
      <c r="J491" s="32" t="n">
        <f aca="false">VLOOKUP(D491,Assumption!$O$3:$Q$103,IF('thong tin khach hang'!$B$3="Nam",2,3),0)/12*P491</f>
        <v>0</v>
      </c>
      <c r="K491" s="2" t="n">
        <v>20000</v>
      </c>
      <c r="L491" s="31" t="n">
        <f aca="false">ROUND($L$1*(E491+I491-J491-K491),0)</f>
        <v>151685911</v>
      </c>
      <c r="M491" s="31" t="n">
        <f aca="false">E491+I491-J491-K491+L491</f>
        <v>37383227931.3741</v>
      </c>
      <c r="N491" s="32" t="n">
        <f aca="false">HLOOKUP(ROUND(AVERAGE(M479:M490)/10^6,0),Assumption!$B$2:$E$3,2,1)*MAX((AVERAGE(M479:M490)-250*10^6),0)</f>
        <v>209176868.610434</v>
      </c>
      <c r="O491" s="31" t="n">
        <f aca="false">M491+N491</f>
        <v>37592404799.9846</v>
      </c>
      <c r="P491" s="31" t="n">
        <f aca="false">IF(A491=1,SA,MAX(0,SA-M490))</f>
        <v>0</v>
      </c>
      <c r="S491" s="2" t="n">
        <v>0</v>
      </c>
      <c r="T491" s="2" t="n">
        <v>0</v>
      </c>
      <c r="U491" s="2" t="n">
        <v>0</v>
      </c>
      <c r="V491" s="33" t="n">
        <v>1</v>
      </c>
    </row>
    <row r="492" customFormat="false" ht="15.75" hidden="false" customHeight="true" outlineLevel="0" collapsed="false">
      <c r="A492" s="2" t="n">
        <v>490</v>
      </c>
      <c r="B492" s="2" t="n">
        <v>41</v>
      </c>
      <c r="C492" s="2" t="n">
        <f aca="false">A492-(B492-1)*12</f>
        <v>10</v>
      </c>
      <c r="D492" s="2" t="n">
        <f aca="false">'thong tin khach hang'!$B$4+B492-1</f>
        <v>42</v>
      </c>
      <c r="E492" s="31" t="n">
        <f aca="false">IF(A492=1,0,O491)</f>
        <v>37592404799.9846</v>
      </c>
      <c r="F492" s="2" t="n">
        <f aca="true">TP*VLOOKUP('thong tin khach hang'!$E$10,$X$2:$Z$5,3,0)*OFFSET($S492,0,VLOOKUP('thong tin khach hang'!$E$10,$X$2:$Z$5,2,0))</f>
        <v>0</v>
      </c>
      <c r="G492" s="2" t="n">
        <f aca="true">EP*VLOOKUP('thong tin khach hang'!$E$10,$X$2:$Z$5,3,0)*OFFSET($S492,0,VLOOKUP('thong tin khach hang'!$E$10,$X$2:$Z$5,2,0))</f>
        <v>0</v>
      </c>
      <c r="H492" s="2" t="n">
        <f aca="false">F492*HLOOKUP(B492,Assumption!$A$10:$G$12,2,1)+G492*HLOOKUP(B492,Assumption!$A$10:$G$12,3,1)</f>
        <v>0</v>
      </c>
      <c r="I492" s="2" t="n">
        <f aca="false">F492+G492-H492</f>
        <v>0</v>
      </c>
      <c r="J492" s="32" t="n">
        <f aca="false">VLOOKUP(D492,Assumption!$O$3:$Q$103,IF('thong tin khach hang'!$B$3="Nam",2,3),0)/12*P492</f>
        <v>0</v>
      </c>
      <c r="K492" s="2" t="n">
        <v>20000</v>
      </c>
      <c r="L492" s="31" t="n">
        <f aca="false">ROUND($L$1*(E492+I492-J492-K492),0)</f>
        <v>153156029</v>
      </c>
      <c r="M492" s="31" t="n">
        <f aca="false">E492+I492-J492-K492+L492</f>
        <v>37745540828.9846</v>
      </c>
      <c r="N492" s="32" t="n">
        <f aca="false">HLOOKUP(ROUND(AVERAGE(M480:M491)/10^6,0),Assumption!$B$2:$E$3,2,1)*MAX((AVERAGE(M480:M491)-250*10^6),0)</f>
        <v>211247099.688176</v>
      </c>
      <c r="O492" s="31" t="n">
        <f aca="false">M492+N492</f>
        <v>37956787928.6727</v>
      </c>
      <c r="P492" s="31" t="n">
        <f aca="false">IF(A492=1,SA,MAX(0,SA-M491))</f>
        <v>0</v>
      </c>
      <c r="S492" s="2" t="n">
        <v>0</v>
      </c>
      <c r="T492" s="2" t="n">
        <v>0</v>
      </c>
      <c r="U492" s="2" t="n">
        <v>1</v>
      </c>
      <c r="V492" s="33" t="n">
        <v>1</v>
      </c>
    </row>
    <row r="493" customFormat="false" ht="15.75" hidden="false" customHeight="true" outlineLevel="0" collapsed="false">
      <c r="A493" s="2" t="n">
        <v>491</v>
      </c>
      <c r="B493" s="2" t="n">
        <v>41</v>
      </c>
      <c r="C493" s="2" t="n">
        <f aca="false">A493-(B493-1)*12</f>
        <v>11</v>
      </c>
      <c r="D493" s="2" t="n">
        <f aca="false">'thong tin khach hang'!$B$4+B493-1</f>
        <v>42</v>
      </c>
      <c r="E493" s="31" t="n">
        <f aca="false">IF(A493=1,0,O492)</f>
        <v>37956787928.6727</v>
      </c>
      <c r="F493" s="2" t="n">
        <f aca="true">TP*VLOOKUP('thong tin khach hang'!$E$10,$X$2:$Z$5,3,0)*OFFSET($S493,0,VLOOKUP('thong tin khach hang'!$E$10,$X$2:$Z$5,2,0))</f>
        <v>0</v>
      </c>
      <c r="G493" s="2" t="n">
        <f aca="true">EP*VLOOKUP('thong tin khach hang'!$E$10,$X$2:$Z$5,3,0)*OFFSET($S493,0,VLOOKUP('thong tin khach hang'!$E$10,$X$2:$Z$5,2,0))</f>
        <v>0</v>
      </c>
      <c r="H493" s="2" t="n">
        <f aca="false">F493*HLOOKUP(B493,Assumption!$A$10:$G$12,2,1)+G493*HLOOKUP(B493,Assumption!$A$10:$G$12,3,1)</f>
        <v>0</v>
      </c>
      <c r="I493" s="2" t="n">
        <f aca="false">F493+G493-H493</f>
        <v>0</v>
      </c>
      <c r="J493" s="32" t="n">
        <f aca="false">VLOOKUP(D493,Assumption!$O$3:$Q$103,IF('thong tin khach hang'!$B$3="Nam",2,3),0)/12*P493</f>
        <v>0</v>
      </c>
      <c r="K493" s="2" t="n">
        <v>20000</v>
      </c>
      <c r="L493" s="31" t="n">
        <f aca="false">ROUND($L$1*(E493+I493-J493-K493),0)</f>
        <v>154640571</v>
      </c>
      <c r="M493" s="31" t="n">
        <f aca="false">E493+I493-J493-K493+L493</f>
        <v>38111408499.6728</v>
      </c>
      <c r="N493" s="32" t="n">
        <f aca="false">HLOOKUP(ROUND(AVERAGE(M481:M492)/10^6,0),Assumption!$B$2:$E$3,2,1)*MAX((AVERAGE(M481:M492)-250*10^6),0)</f>
        <v>213337482.591101</v>
      </c>
      <c r="O493" s="31" t="n">
        <f aca="false">M493+N493</f>
        <v>38324745982.2639</v>
      </c>
      <c r="P493" s="31" t="n">
        <f aca="false">IF(A493=1,SA,MAX(0,SA-M492))</f>
        <v>0</v>
      </c>
      <c r="S493" s="2" t="n">
        <v>0</v>
      </c>
      <c r="T493" s="2" t="n">
        <v>0</v>
      </c>
      <c r="U493" s="2" t="n">
        <v>0</v>
      </c>
      <c r="V493" s="33" t="n">
        <v>1</v>
      </c>
    </row>
    <row r="494" customFormat="false" ht="15.75" hidden="false" customHeight="true" outlineLevel="0" collapsed="false">
      <c r="A494" s="2" t="n">
        <v>492</v>
      </c>
      <c r="B494" s="2" t="n">
        <v>41</v>
      </c>
      <c r="C494" s="2" t="n">
        <f aca="false">A494-(B494-1)*12</f>
        <v>12</v>
      </c>
      <c r="D494" s="2" t="n">
        <f aca="false">'thong tin khach hang'!$B$4+B494-1</f>
        <v>42</v>
      </c>
      <c r="E494" s="31" t="n">
        <f aca="false">IF(A494=1,0,O493)</f>
        <v>38324745982.2639</v>
      </c>
      <c r="F494" s="2" t="n">
        <f aca="true">TP*VLOOKUP('thong tin khach hang'!$E$10,$X$2:$Z$5,3,0)*OFFSET($S494,0,VLOOKUP('thong tin khach hang'!$E$10,$X$2:$Z$5,2,0))</f>
        <v>0</v>
      </c>
      <c r="G494" s="2" t="n">
        <f aca="true">EP*VLOOKUP('thong tin khach hang'!$E$10,$X$2:$Z$5,3,0)*OFFSET($S494,0,VLOOKUP('thong tin khach hang'!$E$10,$X$2:$Z$5,2,0))</f>
        <v>0</v>
      </c>
      <c r="H494" s="2" t="n">
        <f aca="false">F494*HLOOKUP(B494,Assumption!$A$10:$G$12,2,1)+G494*HLOOKUP(B494,Assumption!$A$10:$G$12,3,1)</f>
        <v>0</v>
      </c>
      <c r="I494" s="2" t="n">
        <f aca="false">F494+G494-H494</f>
        <v>0</v>
      </c>
      <c r="J494" s="32" t="n">
        <f aca="false">VLOOKUP(D494,Assumption!$O$3:$Q$103,IF('thong tin khach hang'!$B$3="Nam",2,3),0)/12*P494</f>
        <v>0</v>
      </c>
      <c r="K494" s="2" t="n">
        <v>20000</v>
      </c>
      <c r="L494" s="31" t="n">
        <f aca="false">ROUND($L$1*(E494+I494-J494-K494),0)</f>
        <v>156139678</v>
      </c>
      <c r="M494" s="31" t="n">
        <f aca="false">E494+I494-J494-K494+L494</f>
        <v>38480865660.2639</v>
      </c>
      <c r="N494" s="32" t="n">
        <f aca="false">HLOOKUP(ROUND(AVERAGE(M482:M493)/10^6,0),Assumption!$B$2:$E$3,2,1)*MAX((AVERAGE(M482:M493)-250*10^6),0)</f>
        <v>215448213.478641</v>
      </c>
      <c r="O494" s="31" t="n">
        <f aca="false">M494+N494</f>
        <v>38696313873.7425</v>
      </c>
      <c r="P494" s="31" t="n">
        <f aca="false">IF(A494=1,SA,MAX(0,SA-M493))</f>
        <v>0</v>
      </c>
      <c r="S494" s="2" t="n">
        <v>0</v>
      </c>
      <c r="T494" s="2" t="n">
        <v>0</v>
      </c>
      <c r="U494" s="2" t="n">
        <v>0</v>
      </c>
      <c r="V494" s="33" t="n">
        <v>1</v>
      </c>
    </row>
    <row r="495" customFormat="false" ht="15.75" hidden="false" customHeight="true" outlineLevel="0" collapsed="false">
      <c r="A495" s="2" t="n">
        <v>493</v>
      </c>
      <c r="B495" s="2" t="n">
        <v>42</v>
      </c>
      <c r="C495" s="2" t="n">
        <f aca="false">A495-(B495-1)*12</f>
        <v>1</v>
      </c>
      <c r="D495" s="2" t="n">
        <f aca="false">'thong tin khach hang'!$B$4+B495-1</f>
        <v>43</v>
      </c>
      <c r="E495" s="31" t="n">
        <f aca="false">IF(A495=1,0,O494)</f>
        <v>38696313873.7425</v>
      </c>
      <c r="F495" s="2" t="n">
        <f aca="true">TP*VLOOKUP('thong tin khach hang'!$E$10,$X$2:$Z$5,3,0)*OFFSET($S495,0,VLOOKUP('thong tin khach hang'!$E$10,$X$2:$Z$5,2,0))</f>
        <v>30000000</v>
      </c>
      <c r="G495" s="2" t="n">
        <f aca="true">EP*VLOOKUP('thong tin khach hang'!$E$10,$X$2:$Z$5,3,0)*OFFSET($S495,0,VLOOKUP('thong tin khach hang'!$E$10,$X$2:$Z$5,2,0))</f>
        <v>30000000</v>
      </c>
      <c r="H495" s="2" t="n">
        <f aca="false">F495*HLOOKUP(B495,Assumption!$A$10:$G$12,2,1)+G495*HLOOKUP(B495,Assumption!$A$10:$G$12,3,1)</f>
        <v>1500000</v>
      </c>
      <c r="I495" s="2" t="n">
        <f aca="false">F495+G495-H495</f>
        <v>58500000</v>
      </c>
      <c r="J495" s="32" t="n">
        <f aca="false">VLOOKUP(D495,Assumption!$O$3:$Q$103,IF('thong tin khach hang'!$B$3="Nam",2,3),0)/12*P495</f>
        <v>0</v>
      </c>
      <c r="K495" s="2" t="n">
        <v>20000</v>
      </c>
      <c r="L495" s="31" t="n">
        <f aca="false">ROUND($L$1*(E495+I495-J495-K495),0)</f>
        <v>157891827</v>
      </c>
      <c r="M495" s="31" t="n">
        <f aca="false">E495+I495-J495-K495+L495</f>
        <v>38912685700.7425</v>
      </c>
      <c r="N495" s="32" t="n">
        <f aca="false">HLOOKUP(ROUND(AVERAGE(M483:M494)/10^6,0),Assumption!$B$2:$E$3,2,1)*MAX((AVERAGE(M483:M494)-250*10^6),0)</f>
        <v>217579490.420488</v>
      </c>
      <c r="O495" s="31" t="n">
        <f aca="false">M495+N495</f>
        <v>39130265191.163</v>
      </c>
      <c r="P495" s="31" t="n">
        <f aca="false">IF(A495=1,SA,MAX(0,SA-M494))</f>
        <v>0</v>
      </c>
      <c r="S495" s="2" t="n">
        <v>1</v>
      </c>
      <c r="T495" s="2" t="n">
        <v>1</v>
      </c>
      <c r="U495" s="2" t="n">
        <v>1</v>
      </c>
      <c r="V495" s="33" t="n">
        <v>1</v>
      </c>
    </row>
    <row r="496" customFormat="false" ht="15.75" hidden="false" customHeight="true" outlineLevel="0" collapsed="false">
      <c r="A496" s="2" t="n">
        <v>494</v>
      </c>
      <c r="B496" s="2" t="n">
        <v>42</v>
      </c>
      <c r="C496" s="2" t="n">
        <f aca="false">A496-(B496-1)*12</f>
        <v>2</v>
      </c>
      <c r="D496" s="2" t="n">
        <f aca="false">'thong tin khach hang'!$B$4+B496-1</f>
        <v>43</v>
      </c>
      <c r="E496" s="31" t="n">
        <f aca="false">IF(A496=1,0,O495)</f>
        <v>39130265191.163</v>
      </c>
      <c r="F496" s="2" t="n">
        <f aca="true">TP*VLOOKUP('thong tin khach hang'!$E$10,$X$2:$Z$5,3,0)*OFFSET($S496,0,VLOOKUP('thong tin khach hang'!$E$10,$X$2:$Z$5,2,0))</f>
        <v>0</v>
      </c>
      <c r="G496" s="2" t="n">
        <f aca="true">EP*VLOOKUP('thong tin khach hang'!$E$10,$X$2:$Z$5,3,0)*OFFSET($S496,0,VLOOKUP('thong tin khach hang'!$E$10,$X$2:$Z$5,2,0))</f>
        <v>0</v>
      </c>
      <c r="H496" s="2" t="n">
        <f aca="false">F496*HLOOKUP(B496,Assumption!$A$10:$G$12,2,1)+G496*HLOOKUP(B496,Assumption!$A$10:$G$12,3,1)</f>
        <v>0</v>
      </c>
      <c r="I496" s="2" t="n">
        <f aca="false">F496+G496-H496</f>
        <v>0</v>
      </c>
      <c r="J496" s="32" t="n">
        <f aca="false">VLOOKUP(D496,Assumption!$O$3:$Q$103,IF('thong tin khach hang'!$B$3="Nam",2,3),0)/12*P496</f>
        <v>0</v>
      </c>
      <c r="K496" s="2" t="n">
        <v>20000</v>
      </c>
      <c r="L496" s="31" t="n">
        <f aca="false">ROUND($L$1*(E496+I496-J496-K496),0)</f>
        <v>159421463</v>
      </c>
      <c r="M496" s="31" t="n">
        <f aca="false">E496+I496-J496-K496+L496</f>
        <v>39289666654.163</v>
      </c>
      <c r="N496" s="32" t="n">
        <f aca="false">HLOOKUP(ROUND(AVERAGE(M484:M495)/10^6,0),Assumption!$B$2:$E$3,2,1)*MAX((AVERAGE(M484:M495)-250*10^6),0)</f>
        <v>219731513.413347</v>
      </c>
      <c r="O496" s="31" t="n">
        <f aca="false">M496+N496</f>
        <v>39509398167.5763</v>
      </c>
      <c r="P496" s="31" t="n">
        <f aca="false">IF(A496=1,SA,MAX(0,SA-M495))</f>
        <v>0</v>
      </c>
      <c r="S496" s="2" t="n">
        <v>0</v>
      </c>
      <c r="T496" s="2" t="n">
        <v>0</v>
      </c>
      <c r="U496" s="2" t="n">
        <v>0</v>
      </c>
      <c r="V496" s="33" t="n">
        <v>1</v>
      </c>
    </row>
    <row r="497" customFormat="false" ht="15.75" hidden="false" customHeight="true" outlineLevel="0" collapsed="false">
      <c r="A497" s="2" t="n">
        <v>495</v>
      </c>
      <c r="B497" s="2" t="n">
        <v>42</v>
      </c>
      <c r="C497" s="2" t="n">
        <f aca="false">A497-(B497-1)*12</f>
        <v>3</v>
      </c>
      <c r="D497" s="2" t="n">
        <f aca="false">'thong tin khach hang'!$B$4+B497-1</f>
        <v>43</v>
      </c>
      <c r="E497" s="31" t="n">
        <f aca="false">IF(A497=1,0,O496)</f>
        <v>39509398167.5763</v>
      </c>
      <c r="F497" s="2" t="n">
        <f aca="true">TP*VLOOKUP('thong tin khach hang'!$E$10,$X$2:$Z$5,3,0)*OFFSET($S497,0,VLOOKUP('thong tin khach hang'!$E$10,$X$2:$Z$5,2,0))</f>
        <v>0</v>
      </c>
      <c r="G497" s="2" t="n">
        <f aca="true">EP*VLOOKUP('thong tin khach hang'!$E$10,$X$2:$Z$5,3,0)*OFFSET($S497,0,VLOOKUP('thong tin khach hang'!$E$10,$X$2:$Z$5,2,0))</f>
        <v>0</v>
      </c>
      <c r="H497" s="2" t="n">
        <f aca="false">F497*HLOOKUP(B497,Assumption!$A$10:$G$12,2,1)+G497*HLOOKUP(B497,Assumption!$A$10:$G$12,3,1)</f>
        <v>0</v>
      </c>
      <c r="I497" s="2" t="n">
        <f aca="false">F497+G497-H497</f>
        <v>0</v>
      </c>
      <c r="J497" s="32" t="n">
        <f aca="false">VLOOKUP(D497,Assumption!$O$3:$Q$103,IF('thong tin khach hang'!$B$3="Nam",2,3),0)/12*P497</f>
        <v>0</v>
      </c>
      <c r="K497" s="2" t="n">
        <v>20000</v>
      </c>
      <c r="L497" s="31" t="n">
        <f aca="false">ROUND($L$1*(E497+I497-J497-K497),0)</f>
        <v>160966097</v>
      </c>
      <c r="M497" s="31" t="n">
        <f aca="false">E497+I497-J497-K497+L497</f>
        <v>39670344264.5763</v>
      </c>
      <c r="N497" s="32" t="n">
        <f aca="false">HLOOKUP(ROUND(AVERAGE(M485:M496)/10^6,0),Assumption!$B$2:$E$3,2,1)*MAX((AVERAGE(M485:M496)-250*10^6),0)</f>
        <v>221904484.401809</v>
      </c>
      <c r="O497" s="31" t="n">
        <f aca="false">M497+N497</f>
        <v>39892248748.9781</v>
      </c>
      <c r="P497" s="31" t="n">
        <f aca="false">IF(A497=1,SA,MAX(0,SA-M496))</f>
        <v>0</v>
      </c>
      <c r="S497" s="2" t="n">
        <v>0</v>
      </c>
      <c r="T497" s="2" t="n">
        <v>0</v>
      </c>
      <c r="U497" s="2" t="n">
        <v>0</v>
      </c>
      <c r="V497" s="33" t="n">
        <v>1</v>
      </c>
    </row>
    <row r="498" customFormat="false" ht="15.75" hidden="false" customHeight="true" outlineLevel="0" collapsed="false">
      <c r="A498" s="2" t="n">
        <v>496</v>
      </c>
      <c r="B498" s="2" t="n">
        <v>42</v>
      </c>
      <c r="C498" s="2" t="n">
        <f aca="false">A498-(B498-1)*12</f>
        <v>4</v>
      </c>
      <c r="D498" s="2" t="n">
        <f aca="false">'thong tin khach hang'!$B$4+B498-1</f>
        <v>43</v>
      </c>
      <c r="E498" s="31" t="n">
        <f aca="false">IF(A498=1,0,O497)</f>
        <v>39892248748.9781</v>
      </c>
      <c r="F498" s="2" t="n">
        <f aca="true">TP*VLOOKUP('thong tin khach hang'!$E$10,$X$2:$Z$5,3,0)*OFFSET($S498,0,VLOOKUP('thong tin khach hang'!$E$10,$X$2:$Z$5,2,0))</f>
        <v>0</v>
      </c>
      <c r="G498" s="2" t="n">
        <f aca="true">EP*VLOOKUP('thong tin khach hang'!$E$10,$X$2:$Z$5,3,0)*OFFSET($S498,0,VLOOKUP('thong tin khach hang'!$E$10,$X$2:$Z$5,2,0))</f>
        <v>0</v>
      </c>
      <c r="H498" s="2" t="n">
        <f aca="false">F498*HLOOKUP(B498,Assumption!$A$10:$G$12,2,1)+G498*HLOOKUP(B498,Assumption!$A$10:$G$12,3,1)</f>
        <v>0</v>
      </c>
      <c r="I498" s="2" t="n">
        <f aca="false">F498+G498-H498</f>
        <v>0</v>
      </c>
      <c r="J498" s="32" t="n">
        <f aca="false">VLOOKUP(D498,Assumption!$O$3:$Q$103,IF('thong tin khach hang'!$B$3="Nam",2,3),0)/12*P498</f>
        <v>0</v>
      </c>
      <c r="K498" s="2" t="n">
        <v>20000</v>
      </c>
      <c r="L498" s="31" t="n">
        <f aca="false">ROUND($L$1*(E498+I498-J498-K498),0)</f>
        <v>162525878</v>
      </c>
      <c r="M498" s="31" t="n">
        <f aca="false">E498+I498-J498-K498+L498</f>
        <v>40054754626.9781</v>
      </c>
      <c r="N498" s="32" t="n">
        <f aca="false">HLOOKUP(ROUND(AVERAGE(M486:M497)/10^6,0),Assumption!$B$2:$E$3,2,1)*MAX((AVERAGE(M486:M497)-250*10^6),0)</f>
        <v>224098607.295327</v>
      </c>
      <c r="O498" s="31" t="n">
        <f aca="false">M498+N498</f>
        <v>40278853234.2735</v>
      </c>
      <c r="P498" s="31" t="n">
        <f aca="false">IF(A498=1,SA,MAX(0,SA-M497))</f>
        <v>0</v>
      </c>
      <c r="S498" s="2" t="n">
        <v>0</v>
      </c>
      <c r="T498" s="2" t="n">
        <v>0</v>
      </c>
      <c r="U498" s="2" t="n">
        <v>1</v>
      </c>
      <c r="V498" s="33" t="n">
        <v>1</v>
      </c>
    </row>
    <row r="499" customFormat="false" ht="15.75" hidden="false" customHeight="true" outlineLevel="0" collapsed="false">
      <c r="A499" s="2" t="n">
        <v>497</v>
      </c>
      <c r="B499" s="2" t="n">
        <v>42</v>
      </c>
      <c r="C499" s="2" t="n">
        <f aca="false">A499-(B499-1)*12</f>
        <v>5</v>
      </c>
      <c r="D499" s="2" t="n">
        <f aca="false">'thong tin khach hang'!$B$4+B499-1</f>
        <v>43</v>
      </c>
      <c r="E499" s="31" t="n">
        <f aca="false">IF(A499=1,0,O498)</f>
        <v>40278853234.2735</v>
      </c>
      <c r="F499" s="2" t="n">
        <f aca="true">TP*VLOOKUP('thong tin khach hang'!$E$10,$X$2:$Z$5,3,0)*OFFSET($S499,0,VLOOKUP('thong tin khach hang'!$E$10,$X$2:$Z$5,2,0))</f>
        <v>0</v>
      </c>
      <c r="G499" s="2" t="n">
        <f aca="true">EP*VLOOKUP('thong tin khach hang'!$E$10,$X$2:$Z$5,3,0)*OFFSET($S499,0,VLOOKUP('thong tin khach hang'!$E$10,$X$2:$Z$5,2,0))</f>
        <v>0</v>
      </c>
      <c r="H499" s="2" t="n">
        <f aca="false">F499*HLOOKUP(B499,Assumption!$A$10:$G$12,2,1)+G499*HLOOKUP(B499,Assumption!$A$10:$G$12,3,1)</f>
        <v>0</v>
      </c>
      <c r="I499" s="2" t="n">
        <f aca="false">F499+G499-H499</f>
        <v>0</v>
      </c>
      <c r="J499" s="32" t="n">
        <f aca="false">VLOOKUP(D499,Assumption!$O$3:$Q$103,IF('thong tin khach hang'!$B$3="Nam",2,3),0)/12*P499</f>
        <v>0</v>
      </c>
      <c r="K499" s="2" t="n">
        <v>20000</v>
      </c>
      <c r="L499" s="31" t="n">
        <f aca="false">ROUND($L$1*(E499+I499-J499-K499),0)</f>
        <v>164100952</v>
      </c>
      <c r="M499" s="31" t="n">
        <f aca="false">E499+I499-J499-K499+L499</f>
        <v>40442934186.2735</v>
      </c>
      <c r="N499" s="32" t="n">
        <f aca="false">HLOOKUP(ROUND(AVERAGE(M487:M498)/10^6,0),Assumption!$B$2:$E$3,2,1)*MAX((AVERAGE(M487:M498)-250*10^6),0)</f>
        <v>226314087.98829</v>
      </c>
      <c r="O499" s="31" t="n">
        <f aca="false">M499+N499</f>
        <v>40669248274.2618</v>
      </c>
      <c r="P499" s="31" t="n">
        <f aca="false">IF(A499=1,SA,MAX(0,SA-M498))</f>
        <v>0</v>
      </c>
      <c r="S499" s="2" t="n">
        <v>0</v>
      </c>
      <c r="T499" s="2" t="n">
        <v>0</v>
      </c>
      <c r="U499" s="2" t="n">
        <v>0</v>
      </c>
      <c r="V499" s="33" t="n">
        <v>1</v>
      </c>
    </row>
    <row r="500" customFormat="false" ht="15.75" hidden="false" customHeight="true" outlineLevel="0" collapsed="false">
      <c r="A500" s="2" t="n">
        <v>498</v>
      </c>
      <c r="B500" s="2" t="n">
        <v>42</v>
      </c>
      <c r="C500" s="2" t="n">
        <f aca="false">A500-(B500-1)*12</f>
        <v>6</v>
      </c>
      <c r="D500" s="2" t="n">
        <f aca="false">'thong tin khach hang'!$B$4+B500-1</f>
        <v>43</v>
      </c>
      <c r="E500" s="31" t="n">
        <f aca="false">IF(A500=1,0,O499)</f>
        <v>40669248274.2618</v>
      </c>
      <c r="F500" s="2" t="n">
        <f aca="true">TP*VLOOKUP('thong tin khach hang'!$E$10,$X$2:$Z$5,3,0)*OFFSET($S500,0,VLOOKUP('thong tin khach hang'!$E$10,$X$2:$Z$5,2,0))</f>
        <v>0</v>
      </c>
      <c r="G500" s="2" t="n">
        <f aca="true">EP*VLOOKUP('thong tin khach hang'!$E$10,$X$2:$Z$5,3,0)*OFFSET($S500,0,VLOOKUP('thong tin khach hang'!$E$10,$X$2:$Z$5,2,0))</f>
        <v>0</v>
      </c>
      <c r="H500" s="2" t="n">
        <f aca="false">F500*HLOOKUP(B500,Assumption!$A$10:$G$12,2,1)+G500*HLOOKUP(B500,Assumption!$A$10:$G$12,3,1)</f>
        <v>0</v>
      </c>
      <c r="I500" s="2" t="n">
        <f aca="false">F500+G500-H500</f>
        <v>0</v>
      </c>
      <c r="J500" s="32" t="n">
        <f aca="false">VLOOKUP(D500,Assumption!$O$3:$Q$103,IF('thong tin khach hang'!$B$3="Nam",2,3),0)/12*P500</f>
        <v>0</v>
      </c>
      <c r="K500" s="2" t="n">
        <v>20000</v>
      </c>
      <c r="L500" s="31" t="n">
        <f aca="false">ROUND($L$1*(E500+I500-J500-K500),0)</f>
        <v>165691470</v>
      </c>
      <c r="M500" s="31" t="n">
        <f aca="false">E500+I500-J500-K500+L500</f>
        <v>40834919744.2618</v>
      </c>
      <c r="N500" s="32" t="n">
        <f aca="false">HLOOKUP(ROUND(AVERAGE(M488:M499)/10^6,0),Assumption!$B$2:$E$3,2,1)*MAX((AVERAGE(M488:M499)-250*10^6),0)</f>
        <v>228551134.379721</v>
      </c>
      <c r="O500" s="31" t="n">
        <f aca="false">M500+N500</f>
        <v>41063470878.6415</v>
      </c>
      <c r="P500" s="31" t="n">
        <f aca="false">IF(A500=1,SA,MAX(0,SA-M499))</f>
        <v>0</v>
      </c>
      <c r="S500" s="2" t="n">
        <v>0</v>
      </c>
      <c r="T500" s="2" t="n">
        <v>0</v>
      </c>
      <c r="U500" s="2" t="n">
        <v>0</v>
      </c>
      <c r="V500" s="33" t="n">
        <v>1</v>
      </c>
    </row>
    <row r="501" customFormat="false" ht="15.75" hidden="false" customHeight="true" outlineLevel="0" collapsed="false">
      <c r="A501" s="2" t="n">
        <v>499</v>
      </c>
      <c r="B501" s="2" t="n">
        <v>42</v>
      </c>
      <c r="C501" s="2" t="n">
        <f aca="false">A501-(B501-1)*12</f>
        <v>7</v>
      </c>
      <c r="D501" s="2" t="n">
        <f aca="false">'thong tin khach hang'!$B$4+B501-1</f>
        <v>43</v>
      </c>
      <c r="E501" s="31" t="n">
        <f aca="false">IF(A501=1,0,O500)</f>
        <v>41063470878.6415</v>
      </c>
      <c r="F501" s="2" t="n">
        <f aca="true">TP*VLOOKUP('thong tin khach hang'!$E$10,$X$2:$Z$5,3,0)*OFFSET($S501,0,VLOOKUP('thong tin khach hang'!$E$10,$X$2:$Z$5,2,0))</f>
        <v>0</v>
      </c>
      <c r="G501" s="2" t="n">
        <f aca="true">EP*VLOOKUP('thong tin khach hang'!$E$10,$X$2:$Z$5,3,0)*OFFSET($S501,0,VLOOKUP('thong tin khach hang'!$E$10,$X$2:$Z$5,2,0))</f>
        <v>0</v>
      </c>
      <c r="H501" s="2" t="n">
        <f aca="false">F501*HLOOKUP(B501,Assumption!$A$10:$G$12,2,1)+G501*HLOOKUP(B501,Assumption!$A$10:$G$12,3,1)</f>
        <v>0</v>
      </c>
      <c r="I501" s="2" t="n">
        <f aca="false">F501+G501-H501</f>
        <v>0</v>
      </c>
      <c r="J501" s="32" t="n">
        <f aca="false">VLOOKUP(D501,Assumption!$O$3:$Q$103,IF('thong tin khach hang'!$B$3="Nam",2,3),0)/12*P501</f>
        <v>0</v>
      </c>
      <c r="K501" s="2" t="n">
        <v>20000</v>
      </c>
      <c r="L501" s="31" t="n">
        <f aca="false">ROUND($L$1*(E501+I501-J501-K501),0)</f>
        <v>167297582</v>
      </c>
      <c r="M501" s="31" t="n">
        <f aca="false">E501+I501-J501-K501+L501</f>
        <v>41230748460.6415</v>
      </c>
      <c r="N501" s="32" t="n">
        <f aca="false">HLOOKUP(ROUND(AVERAGE(M489:M500)/10^6,0),Assumption!$B$2:$E$3,2,1)*MAX((AVERAGE(M489:M500)-250*10^6),0)</f>
        <v>230809956.392066</v>
      </c>
      <c r="O501" s="31" t="n">
        <f aca="false">M501+N501</f>
        <v>41461558417.0335</v>
      </c>
      <c r="P501" s="31" t="n">
        <f aca="false">IF(A501=1,SA,MAX(0,SA-M500))</f>
        <v>0</v>
      </c>
      <c r="S501" s="2" t="n">
        <v>0</v>
      </c>
      <c r="T501" s="2" t="n">
        <v>1</v>
      </c>
      <c r="U501" s="2" t="n">
        <v>1</v>
      </c>
      <c r="V501" s="33" t="n">
        <v>1</v>
      </c>
    </row>
    <row r="502" customFormat="false" ht="15.75" hidden="false" customHeight="true" outlineLevel="0" collapsed="false">
      <c r="A502" s="2" t="n">
        <v>500</v>
      </c>
      <c r="B502" s="2" t="n">
        <v>42</v>
      </c>
      <c r="C502" s="2" t="n">
        <f aca="false">A502-(B502-1)*12</f>
        <v>8</v>
      </c>
      <c r="D502" s="2" t="n">
        <f aca="false">'thong tin khach hang'!$B$4+B502-1</f>
        <v>43</v>
      </c>
      <c r="E502" s="31" t="n">
        <f aca="false">IF(A502=1,0,O501)</f>
        <v>41461558417.0335</v>
      </c>
      <c r="F502" s="2" t="n">
        <f aca="true">TP*VLOOKUP('thong tin khach hang'!$E$10,$X$2:$Z$5,3,0)*OFFSET($S502,0,VLOOKUP('thong tin khach hang'!$E$10,$X$2:$Z$5,2,0))</f>
        <v>0</v>
      </c>
      <c r="G502" s="2" t="n">
        <f aca="true">EP*VLOOKUP('thong tin khach hang'!$E$10,$X$2:$Z$5,3,0)*OFFSET($S502,0,VLOOKUP('thong tin khach hang'!$E$10,$X$2:$Z$5,2,0))</f>
        <v>0</v>
      </c>
      <c r="H502" s="2" t="n">
        <f aca="false">F502*HLOOKUP(B502,Assumption!$A$10:$G$12,2,1)+G502*HLOOKUP(B502,Assumption!$A$10:$G$12,3,1)</f>
        <v>0</v>
      </c>
      <c r="I502" s="2" t="n">
        <f aca="false">F502+G502-H502</f>
        <v>0</v>
      </c>
      <c r="J502" s="32" t="n">
        <f aca="false">VLOOKUP(D502,Assumption!$O$3:$Q$103,IF('thong tin khach hang'!$B$3="Nam",2,3),0)/12*P502</f>
        <v>0</v>
      </c>
      <c r="K502" s="2" t="n">
        <v>20000</v>
      </c>
      <c r="L502" s="31" t="n">
        <f aca="false">ROUND($L$1*(E502+I502-J502-K502),0)</f>
        <v>168919440</v>
      </c>
      <c r="M502" s="31" t="n">
        <f aca="false">E502+I502-J502-K502+L502</f>
        <v>41630457857.0335</v>
      </c>
      <c r="N502" s="32" t="n">
        <f aca="false">HLOOKUP(ROUND(AVERAGE(M490:M501)/10^6,0),Assumption!$B$2:$E$3,2,1)*MAX((AVERAGE(M490:M501)-250*10^6),0)</f>
        <v>233090765.991609</v>
      </c>
      <c r="O502" s="31" t="n">
        <f aca="false">M502+N502</f>
        <v>41863548623.0251</v>
      </c>
      <c r="P502" s="31" t="n">
        <f aca="false">IF(A502=1,SA,MAX(0,SA-M501))</f>
        <v>0</v>
      </c>
      <c r="S502" s="2" t="n">
        <v>0</v>
      </c>
      <c r="T502" s="2" t="n">
        <v>0</v>
      </c>
      <c r="U502" s="2" t="n">
        <v>0</v>
      </c>
      <c r="V502" s="33" t="n">
        <v>1</v>
      </c>
    </row>
    <row r="503" customFormat="false" ht="15.75" hidden="false" customHeight="true" outlineLevel="0" collapsed="false">
      <c r="A503" s="2" t="n">
        <v>501</v>
      </c>
      <c r="B503" s="2" t="n">
        <v>42</v>
      </c>
      <c r="C503" s="2" t="n">
        <f aca="false">A503-(B503-1)*12</f>
        <v>9</v>
      </c>
      <c r="D503" s="2" t="n">
        <f aca="false">'thong tin khach hang'!$B$4+B503-1</f>
        <v>43</v>
      </c>
      <c r="E503" s="31" t="n">
        <f aca="false">IF(A503=1,0,O502)</f>
        <v>41863548623.0251</v>
      </c>
      <c r="F503" s="2" t="n">
        <f aca="true">TP*VLOOKUP('thong tin khach hang'!$E$10,$X$2:$Z$5,3,0)*OFFSET($S503,0,VLOOKUP('thong tin khach hang'!$E$10,$X$2:$Z$5,2,0))</f>
        <v>0</v>
      </c>
      <c r="G503" s="2" t="n">
        <f aca="true">EP*VLOOKUP('thong tin khach hang'!$E$10,$X$2:$Z$5,3,0)*OFFSET($S503,0,VLOOKUP('thong tin khach hang'!$E$10,$X$2:$Z$5,2,0))</f>
        <v>0</v>
      </c>
      <c r="H503" s="2" t="n">
        <f aca="false">F503*HLOOKUP(B503,Assumption!$A$10:$G$12,2,1)+G503*HLOOKUP(B503,Assumption!$A$10:$G$12,3,1)</f>
        <v>0</v>
      </c>
      <c r="I503" s="2" t="n">
        <f aca="false">F503+G503-H503</f>
        <v>0</v>
      </c>
      <c r="J503" s="32" t="n">
        <f aca="false">VLOOKUP(D503,Assumption!$O$3:$Q$103,IF('thong tin khach hang'!$B$3="Nam",2,3),0)/12*P503</f>
        <v>0</v>
      </c>
      <c r="K503" s="2" t="n">
        <v>20000</v>
      </c>
      <c r="L503" s="31" t="n">
        <f aca="false">ROUND($L$1*(E503+I503-J503-K503),0)</f>
        <v>170557198</v>
      </c>
      <c r="M503" s="31" t="n">
        <f aca="false">E503+I503-J503-K503+L503</f>
        <v>42034085821.0251</v>
      </c>
      <c r="N503" s="32" t="n">
        <f aca="false">HLOOKUP(ROUND(AVERAGE(M491:M502)/10^6,0),Assumption!$B$2:$E$3,2,1)*MAX((AVERAGE(M491:M502)-250*10^6),0)</f>
        <v>235393777.207483</v>
      </c>
      <c r="O503" s="31" t="n">
        <f aca="false">M503+N503</f>
        <v>42269479598.2326</v>
      </c>
      <c r="P503" s="31" t="n">
        <f aca="false">IF(A503=1,SA,MAX(0,SA-M502))</f>
        <v>0</v>
      </c>
      <c r="S503" s="2" t="n">
        <v>0</v>
      </c>
      <c r="T503" s="2" t="n">
        <v>0</v>
      </c>
      <c r="U503" s="2" t="n">
        <v>0</v>
      </c>
      <c r="V503" s="33" t="n">
        <v>1</v>
      </c>
    </row>
    <row r="504" customFormat="false" ht="15.75" hidden="false" customHeight="true" outlineLevel="0" collapsed="false">
      <c r="A504" s="2" t="n">
        <v>502</v>
      </c>
      <c r="B504" s="2" t="n">
        <v>42</v>
      </c>
      <c r="C504" s="2" t="n">
        <f aca="false">A504-(B504-1)*12</f>
        <v>10</v>
      </c>
      <c r="D504" s="2" t="n">
        <f aca="false">'thong tin khach hang'!$B$4+B504-1</f>
        <v>43</v>
      </c>
      <c r="E504" s="31" t="n">
        <f aca="false">IF(A504=1,0,O503)</f>
        <v>42269479598.2326</v>
      </c>
      <c r="F504" s="2" t="n">
        <f aca="true">TP*VLOOKUP('thong tin khach hang'!$E$10,$X$2:$Z$5,3,0)*OFFSET($S504,0,VLOOKUP('thong tin khach hang'!$E$10,$X$2:$Z$5,2,0))</f>
        <v>0</v>
      </c>
      <c r="G504" s="2" t="n">
        <f aca="true">EP*VLOOKUP('thong tin khach hang'!$E$10,$X$2:$Z$5,3,0)*OFFSET($S504,0,VLOOKUP('thong tin khach hang'!$E$10,$X$2:$Z$5,2,0))</f>
        <v>0</v>
      </c>
      <c r="H504" s="2" t="n">
        <f aca="false">F504*HLOOKUP(B504,Assumption!$A$10:$G$12,2,1)+G504*HLOOKUP(B504,Assumption!$A$10:$G$12,3,1)</f>
        <v>0</v>
      </c>
      <c r="I504" s="2" t="n">
        <f aca="false">F504+G504-H504</f>
        <v>0</v>
      </c>
      <c r="J504" s="32" t="n">
        <f aca="false">VLOOKUP(D504,Assumption!$O$3:$Q$103,IF('thong tin khach hang'!$B$3="Nam",2,3),0)/12*P504</f>
        <v>0</v>
      </c>
      <c r="K504" s="2" t="n">
        <v>20000</v>
      </c>
      <c r="L504" s="31" t="n">
        <f aca="false">ROUND($L$1*(E504+I504-J504-K504),0)</f>
        <v>172211011</v>
      </c>
      <c r="M504" s="31" t="n">
        <f aca="false">E504+I504-J504-K504+L504</f>
        <v>42441670609.2326</v>
      </c>
      <c r="N504" s="32" t="n">
        <f aca="false">HLOOKUP(ROUND(AVERAGE(M492:M503)/10^6,0),Assumption!$B$2:$E$3,2,1)*MAX((AVERAGE(M492:M503)-250*10^6),0)</f>
        <v>237719206.152308</v>
      </c>
      <c r="O504" s="31" t="n">
        <f aca="false">M504+N504</f>
        <v>42679389815.3849</v>
      </c>
      <c r="P504" s="31" t="n">
        <f aca="false">IF(A504=1,SA,MAX(0,SA-M503))</f>
        <v>0</v>
      </c>
      <c r="S504" s="2" t="n">
        <v>0</v>
      </c>
      <c r="T504" s="2" t="n">
        <v>0</v>
      </c>
      <c r="U504" s="2" t="n">
        <v>1</v>
      </c>
      <c r="V504" s="33" t="n">
        <v>1</v>
      </c>
    </row>
    <row r="505" customFormat="false" ht="15.75" hidden="false" customHeight="true" outlineLevel="0" collapsed="false">
      <c r="A505" s="2" t="n">
        <v>503</v>
      </c>
      <c r="B505" s="2" t="n">
        <v>42</v>
      </c>
      <c r="C505" s="2" t="n">
        <f aca="false">A505-(B505-1)*12</f>
        <v>11</v>
      </c>
      <c r="D505" s="2" t="n">
        <f aca="false">'thong tin khach hang'!$B$4+B505-1</f>
        <v>43</v>
      </c>
      <c r="E505" s="31" t="n">
        <f aca="false">IF(A505=1,0,O504)</f>
        <v>42679389815.3849</v>
      </c>
      <c r="F505" s="2" t="n">
        <f aca="true">TP*VLOOKUP('thong tin khach hang'!$E$10,$X$2:$Z$5,3,0)*OFFSET($S505,0,VLOOKUP('thong tin khach hang'!$E$10,$X$2:$Z$5,2,0))</f>
        <v>0</v>
      </c>
      <c r="G505" s="2" t="n">
        <f aca="true">EP*VLOOKUP('thong tin khach hang'!$E$10,$X$2:$Z$5,3,0)*OFFSET($S505,0,VLOOKUP('thong tin khach hang'!$E$10,$X$2:$Z$5,2,0))</f>
        <v>0</v>
      </c>
      <c r="H505" s="2" t="n">
        <f aca="false">F505*HLOOKUP(B505,Assumption!$A$10:$G$12,2,1)+G505*HLOOKUP(B505,Assumption!$A$10:$G$12,3,1)</f>
        <v>0</v>
      </c>
      <c r="I505" s="2" t="n">
        <f aca="false">F505+G505-H505</f>
        <v>0</v>
      </c>
      <c r="J505" s="32" t="n">
        <f aca="false">VLOOKUP(D505,Assumption!$O$3:$Q$103,IF('thong tin khach hang'!$B$3="Nam",2,3),0)/12*P505</f>
        <v>0</v>
      </c>
      <c r="K505" s="2" t="n">
        <v>20000</v>
      </c>
      <c r="L505" s="31" t="n">
        <f aca="false">ROUND($L$1*(E505+I505-J505-K505),0)</f>
        <v>173881036</v>
      </c>
      <c r="M505" s="31" t="n">
        <f aca="false">E505+I505-J505-K505+L505</f>
        <v>42853250851.3849</v>
      </c>
      <c r="N505" s="32" t="n">
        <f aca="false">HLOOKUP(ROUND(AVERAGE(M493:M504)/10^6,0),Assumption!$B$2:$E$3,2,1)*MAX((AVERAGE(M493:M504)-250*10^6),0)</f>
        <v>240067271.042432</v>
      </c>
      <c r="O505" s="31" t="n">
        <f aca="false">M505+N505</f>
        <v>43093318122.4274</v>
      </c>
      <c r="P505" s="31" t="n">
        <f aca="false">IF(A505=1,SA,MAX(0,SA-M504))</f>
        <v>0</v>
      </c>
      <c r="S505" s="2" t="n">
        <v>0</v>
      </c>
      <c r="T505" s="2" t="n">
        <v>0</v>
      </c>
      <c r="U505" s="2" t="n">
        <v>0</v>
      </c>
      <c r="V505" s="33" t="n">
        <v>1</v>
      </c>
    </row>
    <row r="506" customFormat="false" ht="15.75" hidden="false" customHeight="true" outlineLevel="0" collapsed="false">
      <c r="A506" s="2" t="n">
        <v>504</v>
      </c>
      <c r="B506" s="2" t="n">
        <v>42</v>
      </c>
      <c r="C506" s="2" t="n">
        <f aca="false">A506-(B506-1)*12</f>
        <v>12</v>
      </c>
      <c r="D506" s="2" t="n">
        <f aca="false">'thong tin khach hang'!$B$4+B506-1</f>
        <v>43</v>
      </c>
      <c r="E506" s="31" t="n">
        <f aca="false">IF(A506=1,0,O505)</f>
        <v>43093318122.4274</v>
      </c>
      <c r="F506" s="2" t="n">
        <f aca="true">TP*VLOOKUP('thong tin khach hang'!$E$10,$X$2:$Z$5,3,0)*OFFSET($S506,0,VLOOKUP('thong tin khach hang'!$E$10,$X$2:$Z$5,2,0))</f>
        <v>0</v>
      </c>
      <c r="G506" s="2" t="n">
        <f aca="true">EP*VLOOKUP('thong tin khach hang'!$E$10,$X$2:$Z$5,3,0)*OFFSET($S506,0,VLOOKUP('thong tin khach hang'!$E$10,$X$2:$Z$5,2,0))</f>
        <v>0</v>
      </c>
      <c r="H506" s="2" t="n">
        <f aca="false">F506*HLOOKUP(B506,Assumption!$A$10:$G$12,2,1)+G506*HLOOKUP(B506,Assumption!$A$10:$G$12,3,1)</f>
        <v>0</v>
      </c>
      <c r="I506" s="2" t="n">
        <f aca="false">F506+G506-H506</f>
        <v>0</v>
      </c>
      <c r="J506" s="32" t="n">
        <f aca="false">VLOOKUP(D506,Assumption!$O$3:$Q$103,IF('thong tin khach hang'!$B$3="Nam",2,3),0)/12*P506</f>
        <v>0</v>
      </c>
      <c r="K506" s="2" t="n">
        <v>20000</v>
      </c>
      <c r="L506" s="31" t="n">
        <f aca="false">ROUND($L$1*(E506+I506-J506-K506),0)</f>
        <v>175567431</v>
      </c>
      <c r="M506" s="31" t="n">
        <f aca="false">E506+I506-J506-K506+L506</f>
        <v>43268865553.4274</v>
      </c>
      <c r="N506" s="32" t="n">
        <f aca="false">HLOOKUP(ROUND(AVERAGE(M494:M505)/10^6,0),Assumption!$B$2:$E$3,2,1)*MAX((AVERAGE(M494:M505)-250*10^6),0)</f>
        <v>242438192.218288</v>
      </c>
      <c r="O506" s="31" t="n">
        <f aca="false">M506+N506</f>
        <v>43511303745.6457</v>
      </c>
      <c r="P506" s="31" t="n">
        <f aca="false">IF(A506=1,SA,MAX(0,SA-M505))</f>
        <v>0</v>
      </c>
      <c r="S506" s="2" t="n">
        <v>0</v>
      </c>
      <c r="T506" s="2" t="n">
        <v>0</v>
      </c>
      <c r="U506" s="2" t="n">
        <v>0</v>
      </c>
      <c r="V506" s="33" t="n">
        <v>1</v>
      </c>
    </row>
    <row r="507" customFormat="false" ht="15.75" hidden="false" customHeight="true" outlineLevel="0" collapsed="false">
      <c r="A507" s="2" t="n">
        <v>505</v>
      </c>
      <c r="B507" s="2" t="n">
        <v>43</v>
      </c>
      <c r="C507" s="2" t="n">
        <f aca="false">A507-(B507-1)*12</f>
        <v>1</v>
      </c>
      <c r="D507" s="2" t="n">
        <f aca="false">'thong tin khach hang'!$B$4+B507-1</f>
        <v>44</v>
      </c>
      <c r="E507" s="31" t="n">
        <f aca="false">IF(A507=1,0,O506)</f>
        <v>43511303745.6457</v>
      </c>
      <c r="F507" s="2" t="n">
        <f aca="true">TP*VLOOKUP('thong tin khach hang'!$E$10,$X$2:$Z$5,3,0)*OFFSET($S507,0,VLOOKUP('thong tin khach hang'!$E$10,$X$2:$Z$5,2,0))</f>
        <v>30000000</v>
      </c>
      <c r="G507" s="2" t="n">
        <f aca="true">EP*VLOOKUP('thong tin khach hang'!$E$10,$X$2:$Z$5,3,0)*OFFSET($S507,0,VLOOKUP('thong tin khach hang'!$E$10,$X$2:$Z$5,2,0))</f>
        <v>30000000</v>
      </c>
      <c r="H507" s="2" t="n">
        <f aca="false">F507*HLOOKUP(B507,Assumption!$A$10:$G$12,2,1)+G507*HLOOKUP(B507,Assumption!$A$10:$G$12,3,1)</f>
        <v>1500000</v>
      </c>
      <c r="I507" s="2" t="n">
        <f aca="false">F507+G507-H507</f>
        <v>58500000</v>
      </c>
      <c r="J507" s="32" t="n">
        <f aca="false">VLOOKUP(D507,Assumption!$O$3:$Q$103,IF('thong tin khach hang'!$B$3="Nam",2,3),0)/12*P507</f>
        <v>0</v>
      </c>
      <c r="K507" s="2" t="n">
        <v>20000</v>
      </c>
      <c r="L507" s="31" t="n">
        <f aca="false">ROUND($L$1*(E507+I507-J507-K507),0)</f>
        <v>177508692</v>
      </c>
      <c r="M507" s="31" t="n">
        <f aca="false">E507+I507-J507-K507+L507</f>
        <v>43747292437.6457</v>
      </c>
      <c r="N507" s="32" t="n">
        <f aca="false">HLOOKUP(ROUND(AVERAGE(M495:M506)/10^6,0),Assumption!$B$2:$E$3,2,1)*MAX((AVERAGE(M495:M506)-250*10^6),0)</f>
        <v>244832192.16487</v>
      </c>
      <c r="O507" s="31" t="n">
        <f aca="false">M507+N507</f>
        <v>43992124629.8105</v>
      </c>
      <c r="P507" s="31" t="n">
        <f aca="false">IF(A507=1,SA,MAX(0,SA-M506))</f>
        <v>0</v>
      </c>
      <c r="S507" s="2" t="n">
        <v>1</v>
      </c>
      <c r="T507" s="2" t="n">
        <v>1</v>
      </c>
      <c r="U507" s="2" t="n">
        <v>1</v>
      </c>
      <c r="V507" s="33" t="n">
        <v>1</v>
      </c>
    </row>
    <row r="508" customFormat="false" ht="15.75" hidden="false" customHeight="true" outlineLevel="0" collapsed="false">
      <c r="A508" s="2" t="n">
        <v>506</v>
      </c>
      <c r="B508" s="2" t="n">
        <v>43</v>
      </c>
      <c r="C508" s="2" t="n">
        <f aca="false">A508-(B508-1)*12</f>
        <v>2</v>
      </c>
      <c r="D508" s="2" t="n">
        <f aca="false">'thong tin khach hang'!$B$4+B508-1</f>
        <v>44</v>
      </c>
      <c r="E508" s="31" t="n">
        <f aca="false">IF(A508=1,0,O507)</f>
        <v>43992124629.8105</v>
      </c>
      <c r="F508" s="2" t="n">
        <f aca="true">TP*VLOOKUP('thong tin khach hang'!$E$10,$X$2:$Z$5,3,0)*OFFSET($S508,0,VLOOKUP('thong tin khach hang'!$E$10,$X$2:$Z$5,2,0))</f>
        <v>0</v>
      </c>
      <c r="G508" s="2" t="n">
        <f aca="true">EP*VLOOKUP('thong tin khach hang'!$E$10,$X$2:$Z$5,3,0)*OFFSET($S508,0,VLOOKUP('thong tin khach hang'!$E$10,$X$2:$Z$5,2,0))</f>
        <v>0</v>
      </c>
      <c r="H508" s="2" t="n">
        <f aca="false">F508*HLOOKUP(B508,Assumption!$A$10:$G$12,2,1)+G508*HLOOKUP(B508,Assumption!$A$10:$G$12,3,1)</f>
        <v>0</v>
      </c>
      <c r="I508" s="2" t="n">
        <f aca="false">F508+G508-H508</f>
        <v>0</v>
      </c>
      <c r="J508" s="32" t="n">
        <f aca="false">VLOOKUP(D508,Assumption!$O$3:$Q$103,IF('thong tin khach hang'!$B$3="Nam",2,3),0)/12*P508</f>
        <v>0</v>
      </c>
      <c r="K508" s="2" t="n">
        <v>20000</v>
      </c>
      <c r="L508" s="31" t="n">
        <f aca="false">ROUND($L$1*(E508+I508-J508-K508),0)</f>
        <v>179229280</v>
      </c>
      <c r="M508" s="31" t="n">
        <f aca="false">E508+I508-J508-K508+L508</f>
        <v>44171333909.8105</v>
      </c>
      <c r="N508" s="32" t="n">
        <f aca="false">HLOOKUP(ROUND(AVERAGE(M496:M507)/10^6,0),Assumption!$B$2:$E$3,2,1)*MAX((AVERAGE(M496:M507)-250*10^6),0)</f>
        <v>247249495.533322</v>
      </c>
      <c r="O508" s="31" t="n">
        <f aca="false">M508+N508</f>
        <v>44418583405.3438</v>
      </c>
      <c r="P508" s="31" t="n">
        <f aca="false">IF(A508=1,SA,MAX(0,SA-M507))</f>
        <v>0</v>
      </c>
      <c r="S508" s="2" t="n">
        <v>0</v>
      </c>
      <c r="T508" s="2" t="n">
        <v>0</v>
      </c>
      <c r="U508" s="2" t="n">
        <v>0</v>
      </c>
      <c r="V508" s="33" t="n">
        <v>1</v>
      </c>
    </row>
    <row r="509" customFormat="false" ht="15.75" hidden="false" customHeight="true" outlineLevel="0" collapsed="false">
      <c r="A509" s="2" t="n">
        <v>507</v>
      </c>
      <c r="B509" s="2" t="n">
        <v>43</v>
      </c>
      <c r="C509" s="2" t="n">
        <f aca="false">A509-(B509-1)*12</f>
        <v>3</v>
      </c>
      <c r="D509" s="2" t="n">
        <f aca="false">'thong tin khach hang'!$B$4+B509-1</f>
        <v>44</v>
      </c>
      <c r="E509" s="31" t="n">
        <f aca="false">IF(A509=1,0,O508)</f>
        <v>44418583405.3438</v>
      </c>
      <c r="F509" s="2" t="n">
        <f aca="true">TP*VLOOKUP('thong tin khach hang'!$E$10,$X$2:$Z$5,3,0)*OFFSET($S509,0,VLOOKUP('thong tin khach hang'!$E$10,$X$2:$Z$5,2,0))</f>
        <v>0</v>
      </c>
      <c r="G509" s="2" t="n">
        <f aca="true">EP*VLOOKUP('thong tin khach hang'!$E$10,$X$2:$Z$5,3,0)*OFFSET($S509,0,VLOOKUP('thong tin khach hang'!$E$10,$X$2:$Z$5,2,0))</f>
        <v>0</v>
      </c>
      <c r="H509" s="2" t="n">
        <f aca="false">F509*HLOOKUP(B509,Assumption!$A$10:$G$12,2,1)+G509*HLOOKUP(B509,Assumption!$A$10:$G$12,3,1)</f>
        <v>0</v>
      </c>
      <c r="I509" s="2" t="n">
        <f aca="false">F509+G509-H509</f>
        <v>0</v>
      </c>
      <c r="J509" s="32" t="n">
        <f aca="false">VLOOKUP(D509,Assumption!$O$3:$Q$103,IF('thong tin khach hang'!$B$3="Nam",2,3),0)/12*P509</f>
        <v>0</v>
      </c>
      <c r="K509" s="2" t="n">
        <v>20000</v>
      </c>
      <c r="L509" s="31" t="n">
        <f aca="false">ROUND($L$1*(E509+I509-J509-K509),0)</f>
        <v>180966726</v>
      </c>
      <c r="M509" s="31" t="n">
        <f aca="false">E509+I509-J509-K509+L509</f>
        <v>44599530131.3439</v>
      </c>
      <c r="N509" s="32" t="n">
        <f aca="false">HLOOKUP(ROUND(AVERAGE(M497:M508)/10^6,0),Assumption!$B$2:$E$3,2,1)*MAX((AVERAGE(M497:M508)-250*10^6),0)</f>
        <v>249690329.161145</v>
      </c>
      <c r="O509" s="31" t="n">
        <f aca="false">M509+N509</f>
        <v>44849220460.505</v>
      </c>
      <c r="P509" s="31" t="n">
        <f aca="false">IF(A509=1,SA,MAX(0,SA-M508))</f>
        <v>0</v>
      </c>
      <c r="S509" s="2" t="n">
        <v>0</v>
      </c>
      <c r="T509" s="2" t="n">
        <v>0</v>
      </c>
      <c r="U509" s="2" t="n">
        <v>0</v>
      </c>
      <c r="V509" s="33" t="n">
        <v>1</v>
      </c>
    </row>
    <row r="510" customFormat="false" ht="15.75" hidden="false" customHeight="true" outlineLevel="0" collapsed="false">
      <c r="A510" s="2" t="n">
        <v>508</v>
      </c>
      <c r="B510" s="2" t="n">
        <v>43</v>
      </c>
      <c r="C510" s="2" t="n">
        <f aca="false">A510-(B510-1)*12</f>
        <v>4</v>
      </c>
      <c r="D510" s="2" t="n">
        <f aca="false">'thong tin khach hang'!$B$4+B510-1</f>
        <v>44</v>
      </c>
      <c r="E510" s="31" t="n">
        <f aca="false">IF(A510=1,0,O509)</f>
        <v>44849220460.505</v>
      </c>
      <c r="F510" s="2" t="n">
        <f aca="true">TP*VLOOKUP('thong tin khach hang'!$E$10,$X$2:$Z$5,3,0)*OFFSET($S510,0,VLOOKUP('thong tin khach hang'!$E$10,$X$2:$Z$5,2,0))</f>
        <v>0</v>
      </c>
      <c r="G510" s="2" t="n">
        <f aca="true">EP*VLOOKUP('thong tin khach hang'!$E$10,$X$2:$Z$5,3,0)*OFFSET($S510,0,VLOOKUP('thong tin khach hang'!$E$10,$X$2:$Z$5,2,0))</f>
        <v>0</v>
      </c>
      <c r="H510" s="2" t="n">
        <f aca="false">F510*HLOOKUP(B510,Assumption!$A$10:$G$12,2,1)+G510*HLOOKUP(B510,Assumption!$A$10:$G$12,3,1)</f>
        <v>0</v>
      </c>
      <c r="I510" s="2" t="n">
        <f aca="false">F510+G510-H510</f>
        <v>0</v>
      </c>
      <c r="J510" s="32" t="n">
        <f aca="false">VLOOKUP(D510,Assumption!$O$3:$Q$103,IF('thong tin khach hang'!$B$3="Nam",2,3),0)/12*P510</f>
        <v>0</v>
      </c>
      <c r="K510" s="2" t="n">
        <v>20000</v>
      </c>
      <c r="L510" s="31" t="n">
        <f aca="false">ROUND($L$1*(E510+I510-J510-K510),0)</f>
        <v>182721194</v>
      </c>
      <c r="M510" s="31" t="n">
        <f aca="false">E510+I510-J510-K510+L510</f>
        <v>45031921654.505</v>
      </c>
      <c r="N510" s="32" t="n">
        <f aca="false">HLOOKUP(ROUND(AVERAGE(M498:M509)/10^6,0),Assumption!$B$2:$E$3,2,1)*MAX((AVERAGE(M498:M509)-250*10^6),0)</f>
        <v>252154922.094529</v>
      </c>
      <c r="O510" s="31" t="n">
        <f aca="false">M510+N510</f>
        <v>45284076576.5995</v>
      </c>
      <c r="P510" s="31" t="n">
        <f aca="false">IF(A510=1,SA,MAX(0,SA-M509))</f>
        <v>0</v>
      </c>
      <c r="S510" s="2" t="n">
        <v>0</v>
      </c>
      <c r="T510" s="2" t="n">
        <v>0</v>
      </c>
      <c r="U510" s="2" t="n">
        <v>1</v>
      </c>
      <c r="V510" s="33" t="n">
        <v>1</v>
      </c>
    </row>
    <row r="511" customFormat="false" ht="15.75" hidden="false" customHeight="true" outlineLevel="0" collapsed="false">
      <c r="A511" s="2" t="n">
        <v>509</v>
      </c>
      <c r="B511" s="2" t="n">
        <v>43</v>
      </c>
      <c r="C511" s="2" t="n">
        <f aca="false">A511-(B511-1)*12</f>
        <v>5</v>
      </c>
      <c r="D511" s="2" t="n">
        <f aca="false">'thong tin khach hang'!$B$4+B511-1</f>
        <v>44</v>
      </c>
      <c r="E511" s="31" t="n">
        <f aca="false">IF(A511=1,0,O510)</f>
        <v>45284076576.5995</v>
      </c>
      <c r="F511" s="2" t="n">
        <f aca="true">TP*VLOOKUP('thong tin khach hang'!$E$10,$X$2:$Z$5,3,0)*OFFSET($S511,0,VLOOKUP('thong tin khach hang'!$E$10,$X$2:$Z$5,2,0))</f>
        <v>0</v>
      </c>
      <c r="G511" s="2" t="n">
        <f aca="true">EP*VLOOKUP('thong tin khach hang'!$E$10,$X$2:$Z$5,3,0)*OFFSET($S511,0,VLOOKUP('thong tin khach hang'!$E$10,$X$2:$Z$5,2,0))</f>
        <v>0</v>
      </c>
      <c r="H511" s="2" t="n">
        <f aca="false">F511*HLOOKUP(B511,Assumption!$A$10:$G$12,2,1)+G511*HLOOKUP(B511,Assumption!$A$10:$G$12,3,1)</f>
        <v>0</v>
      </c>
      <c r="I511" s="2" t="n">
        <f aca="false">F511+G511-H511</f>
        <v>0</v>
      </c>
      <c r="J511" s="32" t="n">
        <f aca="false">VLOOKUP(D511,Assumption!$O$3:$Q$103,IF('thong tin khach hang'!$B$3="Nam",2,3),0)/12*P511</f>
        <v>0</v>
      </c>
      <c r="K511" s="2" t="n">
        <v>20000</v>
      </c>
      <c r="L511" s="31" t="n">
        <f aca="false">ROUND($L$1*(E511+I511-J511-K511),0)</f>
        <v>184492852</v>
      </c>
      <c r="M511" s="31" t="n">
        <f aca="false">E511+I511-J511-K511+L511</f>
        <v>45468549428.5995</v>
      </c>
      <c r="N511" s="32" t="n">
        <f aca="false">HLOOKUP(ROUND(AVERAGE(M499:M510)/10^6,0),Assumption!$B$2:$E$3,2,1)*MAX((AVERAGE(M499:M510)-250*10^6),0)</f>
        <v>254643505.608293</v>
      </c>
      <c r="O511" s="31" t="n">
        <f aca="false">M511+N511</f>
        <v>45723192934.2078</v>
      </c>
      <c r="P511" s="31" t="n">
        <f aca="false">IF(A511=1,SA,MAX(0,SA-M510))</f>
        <v>0</v>
      </c>
      <c r="S511" s="2" t="n">
        <v>0</v>
      </c>
      <c r="T511" s="2" t="n">
        <v>0</v>
      </c>
      <c r="U511" s="2" t="n">
        <v>0</v>
      </c>
      <c r="V511" s="33" t="n">
        <v>1</v>
      </c>
    </row>
    <row r="512" customFormat="false" ht="15.75" hidden="false" customHeight="true" outlineLevel="0" collapsed="false">
      <c r="A512" s="2" t="n">
        <v>510</v>
      </c>
      <c r="B512" s="2" t="n">
        <v>43</v>
      </c>
      <c r="C512" s="2" t="n">
        <f aca="false">A512-(B512-1)*12</f>
        <v>6</v>
      </c>
      <c r="D512" s="2" t="n">
        <f aca="false">'thong tin khach hang'!$B$4+B512-1</f>
        <v>44</v>
      </c>
      <c r="E512" s="31" t="n">
        <f aca="false">IF(A512=1,0,O511)</f>
        <v>45723192934.2078</v>
      </c>
      <c r="F512" s="2" t="n">
        <f aca="true">TP*VLOOKUP('thong tin khach hang'!$E$10,$X$2:$Z$5,3,0)*OFFSET($S512,0,VLOOKUP('thong tin khach hang'!$E$10,$X$2:$Z$5,2,0))</f>
        <v>0</v>
      </c>
      <c r="G512" s="2" t="n">
        <f aca="true">EP*VLOOKUP('thong tin khach hang'!$E$10,$X$2:$Z$5,3,0)*OFFSET($S512,0,VLOOKUP('thong tin khach hang'!$E$10,$X$2:$Z$5,2,0))</f>
        <v>0</v>
      </c>
      <c r="H512" s="2" t="n">
        <f aca="false">F512*HLOOKUP(B512,Assumption!$A$10:$G$12,2,1)+G512*HLOOKUP(B512,Assumption!$A$10:$G$12,3,1)</f>
        <v>0</v>
      </c>
      <c r="I512" s="2" t="n">
        <f aca="false">F512+G512-H512</f>
        <v>0</v>
      </c>
      <c r="J512" s="32" t="n">
        <f aca="false">VLOOKUP(D512,Assumption!$O$3:$Q$103,IF('thong tin khach hang'!$B$3="Nam",2,3),0)/12*P512</f>
        <v>0</v>
      </c>
      <c r="K512" s="2" t="n">
        <v>20000</v>
      </c>
      <c r="L512" s="31" t="n">
        <f aca="false">ROUND($L$1*(E512+I512-J512-K512),0)</f>
        <v>186281866</v>
      </c>
      <c r="M512" s="31" t="n">
        <f aca="false">E512+I512-J512-K512+L512</f>
        <v>45909454800.2078</v>
      </c>
      <c r="N512" s="32" t="n">
        <f aca="false">HLOOKUP(ROUND(AVERAGE(M500:M511)/10^6,0),Assumption!$B$2:$E$3,2,1)*MAX((AVERAGE(M500:M511)-250*10^6),0)</f>
        <v>257156313.229456</v>
      </c>
      <c r="O512" s="31" t="n">
        <f aca="false">M512+N512</f>
        <v>46166611113.4373</v>
      </c>
      <c r="P512" s="31" t="n">
        <f aca="false">IF(A512=1,SA,MAX(0,SA-M511))</f>
        <v>0</v>
      </c>
      <c r="S512" s="2" t="n">
        <v>0</v>
      </c>
      <c r="T512" s="2" t="n">
        <v>0</v>
      </c>
      <c r="U512" s="2" t="n">
        <v>0</v>
      </c>
      <c r="V512" s="33" t="n">
        <v>1</v>
      </c>
    </row>
    <row r="513" customFormat="false" ht="15.75" hidden="false" customHeight="true" outlineLevel="0" collapsed="false">
      <c r="A513" s="2" t="n">
        <v>511</v>
      </c>
      <c r="B513" s="2" t="n">
        <v>43</v>
      </c>
      <c r="C513" s="2" t="n">
        <f aca="false">A513-(B513-1)*12</f>
        <v>7</v>
      </c>
      <c r="D513" s="2" t="n">
        <f aca="false">'thong tin khach hang'!$B$4+B513-1</f>
        <v>44</v>
      </c>
      <c r="E513" s="31" t="n">
        <f aca="false">IF(A513=1,0,O512)</f>
        <v>46166611113.4373</v>
      </c>
      <c r="F513" s="2" t="n">
        <f aca="true">TP*VLOOKUP('thong tin khach hang'!$E$10,$X$2:$Z$5,3,0)*OFFSET($S513,0,VLOOKUP('thong tin khach hang'!$E$10,$X$2:$Z$5,2,0))</f>
        <v>0</v>
      </c>
      <c r="G513" s="2" t="n">
        <f aca="true">EP*VLOOKUP('thong tin khach hang'!$E$10,$X$2:$Z$5,3,0)*OFFSET($S513,0,VLOOKUP('thong tin khach hang'!$E$10,$X$2:$Z$5,2,0))</f>
        <v>0</v>
      </c>
      <c r="H513" s="2" t="n">
        <f aca="false">F513*HLOOKUP(B513,Assumption!$A$10:$G$12,2,1)+G513*HLOOKUP(B513,Assumption!$A$10:$G$12,3,1)</f>
        <v>0</v>
      </c>
      <c r="I513" s="2" t="n">
        <f aca="false">F513+G513-H513</f>
        <v>0</v>
      </c>
      <c r="J513" s="32" t="n">
        <f aca="false">VLOOKUP(D513,Assumption!$O$3:$Q$103,IF('thong tin khach hang'!$B$3="Nam",2,3),0)/12*P513</f>
        <v>0</v>
      </c>
      <c r="K513" s="2" t="n">
        <v>20000</v>
      </c>
      <c r="L513" s="31" t="n">
        <f aca="false">ROUND($L$1*(E513+I513-J513-K513),0)</f>
        <v>188088407</v>
      </c>
      <c r="M513" s="31" t="n">
        <f aca="false">E513+I513-J513-K513+L513</f>
        <v>46354679520.4373</v>
      </c>
      <c r="N513" s="32" t="n">
        <f aca="false">HLOOKUP(ROUND(AVERAGE(M501:M512)/10^6,0),Assumption!$B$2:$E$3,2,1)*MAX((AVERAGE(M501:M512)-250*10^6),0)</f>
        <v>259693580.757429</v>
      </c>
      <c r="O513" s="31" t="n">
        <f aca="false">M513+N513</f>
        <v>46614373101.1947</v>
      </c>
      <c r="P513" s="31" t="n">
        <f aca="false">IF(A513=1,SA,MAX(0,SA-M512))</f>
        <v>0</v>
      </c>
      <c r="S513" s="2" t="n">
        <v>0</v>
      </c>
      <c r="T513" s="2" t="n">
        <v>1</v>
      </c>
      <c r="U513" s="2" t="n">
        <v>1</v>
      </c>
      <c r="V513" s="33" t="n">
        <v>1</v>
      </c>
    </row>
    <row r="514" customFormat="false" ht="15.75" hidden="false" customHeight="true" outlineLevel="0" collapsed="false">
      <c r="A514" s="2" t="n">
        <v>512</v>
      </c>
      <c r="B514" s="2" t="n">
        <v>43</v>
      </c>
      <c r="C514" s="2" t="n">
        <f aca="false">A514-(B514-1)*12</f>
        <v>8</v>
      </c>
      <c r="D514" s="2" t="n">
        <f aca="false">'thong tin khach hang'!$B$4+B514-1</f>
        <v>44</v>
      </c>
      <c r="E514" s="31" t="n">
        <f aca="false">IF(A514=1,0,O513)</f>
        <v>46614373101.1947</v>
      </c>
      <c r="F514" s="2" t="n">
        <f aca="true">TP*VLOOKUP('thong tin khach hang'!$E$10,$X$2:$Z$5,3,0)*OFFSET($S514,0,VLOOKUP('thong tin khach hang'!$E$10,$X$2:$Z$5,2,0))</f>
        <v>0</v>
      </c>
      <c r="G514" s="2" t="n">
        <f aca="true">EP*VLOOKUP('thong tin khach hang'!$E$10,$X$2:$Z$5,3,0)*OFFSET($S514,0,VLOOKUP('thong tin khach hang'!$E$10,$X$2:$Z$5,2,0))</f>
        <v>0</v>
      </c>
      <c r="H514" s="2" t="n">
        <f aca="false">F514*HLOOKUP(B514,Assumption!$A$10:$G$12,2,1)+G514*HLOOKUP(B514,Assumption!$A$10:$G$12,3,1)</f>
        <v>0</v>
      </c>
      <c r="I514" s="2" t="n">
        <f aca="false">F514+G514-H514</f>
        <v>0</v>
      </c>
      <c r="J514" s="32" t="n">
        <f aca="false">VLOOKUP(D514,Assumption!$O$3:$Q$103,IF('thong tin khach hang'!$B$3="Nam",2,3),0)/12*P514</f>
        <v>0</v>
      </c>
      <c r="K514" s="2" t="n">
        <v>20000</v>
      </c>
      <c r="L514" s="31" t="n">
        <f aca="false">ROUND($L$1*(E514+I514-J514-K514),0)</f>
        <v>189912645</v>
      </c>
      <c r="M514" s="31" t="n">
        <f aca="false">E514+I514-J514-K514+L514</f>
        <v>46804265746.1947</v>
      </c>
      <c r="N514" s="32" t="n">
        <f aca="false">HLOOKUP(ROUND(AVERAGE(M502:M513)/10^6,0),Assumption!$B$2:$E$3,2,1)*MAX((AVERAGE(M502:M513)-250*10^6),0)</f>
        <v>262255546.287327</v>
      </c>
      <c r="O514" s="31" t="n">
        <f aca="false">M514+N514</f>
        <v>47066521292.482</v>
      </c>
      <c r="P514" s="31" t="n">
        <f aca="false">IF(A514=1,SA,MAX(0,SA-M513))</f>
        <v>0</v>
      </c>
      <c r="S514" s="2" t="n">
        <v>0</v>
      </c>
      <c r="T514" s="2" t="n">
        <v>0</v>
      </c>
      <c r="U514" s="2" t="n">
        <v>0</v>
      </c>
      <c r="V514" s="33" t="n">
        <v>1</v>
      </c>
    </row>
    <row r="515" customFormat="false" ht="15.75" hidden="false" customHeight="true" outlineLevel="0" collapsed="false">
      <c r="A515" s="2" t="n">
        <v>513</v>
      </c>
      <c r="B515" s="2" t="n">
        <v>43</v>
      </c>
      <c r="C515" s="2" t="n">
        <f aca="false">A515-(B515-1)*12</f>
        <v>9</v>
      </c>
      <c r="D515" s="2" t="n">
        <f aca="false">'thong tin khach hang'!$B$4+B515-1</f>
        <v>44</v>
      </c>
      <c r="E515" s="31" t="n">
        <f aca="false">IF(A515=1,0,O514)</f>
        <v>47066521292.482</v>
      </c>
      <c r="F515" s="2" t="n">
        <f aca="true">TP*VLOOKUP('thong tin khach hang'!$E$10,$X$2:$Z$5,3,0)*OFFSET($S515,0,VLOOKUP('thong tin khach hang'!$E$10,$X$2:$Z$5,2,0))</f>
        <v>0</v>
      </c>
      <c r="G515" s="2" t="n">
        <f aca="true">EP*VLOOKUP('thong tin khach hang'!$E$10,$X$2:$Z$5,3,0)*OFFSET($S515,0,VLOOKUP('thong tin khach hang'!$E$10,$X$2:$Z$5,2,0))</f>
        <v>0</v>
      </c>
      <c r="H515" s="2" t="n">
        <f aca="false">F515*HLOOKUP(B515,Assumption!$A$10:$G$12,2,1)+G515*HLOOKUP(B515,Assumption!$A$10:$G$12,3,1)</f>
        <v>0</v>
      </c>
      <c r="I515" s="2" t="n">
        <f aca="false">F515+G515-H515</f>
        <v>0</v>
      </c>
      <c r="J515" s="32" t="n">
        <f aca="false">VLOOKUP(D515,Assumption!$O$3:$Q$103,IF('thong tin khach hang'!$B$3="Nam",2,3),0)/12*P515</f>
        <v>0</v>
      </c>
      <c r="K515" s="2" t="n">
        <v>20000</v>
      </c>
      <c r="L515" s="31" t="n">
        <f aca="false">ROUND($L$1*(E515+I515-J515-K515),0)</f>
        <v>191754752</v>
      </c>
      <c r="M515" s="31" t="n">
        <f aca="false">E515+I515-J515-K515+L515</f>
        <v>47258256044.482</v>
      </c>
      <c r="N515" s="32" t="n">
        <f aca="false">HLOOKUP(ROUND(AVERAGE(M503:M514)/10^6,0),Assumption!$B$2:$E$3,2,1)*MAX((AVERAGE(M503:M514)-250*10^6),0)</f>
        <v>264842450.231907</v>
      </c>
      <c r="O515" s="31" t="n">
        <f aca="false">M515+N515</f>
        <v>47523098494.7139</v>
      </c>
      <c r="P515" s="31" t="n">
        <f aca="false">IF(A515=1,SA,MAX(0,SA-M514))</f>
        <v>0</v>
      </c>
      <c r="S515" s="2" t="n">
        <v>0</v>
      </c>
      <c r="T515" s="2" t="n">
        <v>0</v>
      </c>
      <c r="U515" s="2" t="n">
        <v>0</v>
      </c>
      <c r="V515" s="33" t="n">
        <v>1</v>
      </c>
    </row>
    <row r="516" customFormat="false" ht="15.75" hidden="false" customHeight="true" outlineLevel="0" collapsed="false">
      <c r="A516" s="2" t="n">
        <v>514</v>
      </c>
      <c r="B516" s="2" t="n">
        <v>43</v>
      </c>
      <c r="C516" s="2" t="n">
        <f aca="false">A516-(B516-1)*12</f>
        <v>10</v>
      </c>
      <c r="D516" s="2" t="n">
        <f aca="false">'thong tin khach hang'!$B$4+B516-1</f>
        <v>44</v>
      </c>
      <c r="E516" s="31" t="n">
        <f aca="false">IF(A516=1,0,O515)</f>
        <v>47523098494.7139</v>
      </c>
      <c r="F516" s="2" t="n">
        <f aca="true">TP*VLOOKUP('thong tin khach hang'!$E$10,$X$2:$Z$5,3,0)*OFFSET($S516,0,VLOOKUP('thong tin khach hang'!$E$10,$X$2:$Z$5,2,0))</f>
        <v>0</v>
      </c>
      <c r="G516" s="2" t="n">
        <f aca="true">EP*VLOOKUP('thong tin khach hang'!$E$10,$X$2:$Z$5,3,0)*OFFSET($S516,0,VLOOKUP('thong tin khach hang'!$E$10,$X$2:$Z$5,2,0))</f>
        <v>0</v>
      </c>
      <c r="H516" s="2" t="n">
        <f aca="false">F516*HLOOKUP(B516,Assumption!$A$10:$G$12,2,1)+G516*HLOOKUP(B516,Assumption!$A$10:$G$12,3,1)</f>
        <v>0</v>
      </c>
      <c r="I516" s="2" t="n">
        <f aca="false">F516+G516-H516</f>
        <v>0</v>
      </c>
      <c r="J516" s="32" t="n">
        <f aca="false">VLOOKUP(D516,Assumption!$O$3:$Q$103,IF('thong tin khach hang'!$B$3="Nam",2,3),0)/12*P516</f>
        <v>0</v>
      </c>
      <c r="K516" s="2" t="n">
        <v>20000</v>
      </c>
      <c r="L516" s="31" t="n">
        <f aca="false">ROUND($L$1*(E516+I516-J516-K516),0)</f>
        <v>193614904</v>
      </c>
      <c r="M516" s="31" t="n">
        <f aca="false">E516+I516-J516-K516+L516</f>
        <v>47716693398.7139</v>
      </c>
      <c r="N516" s="32" t="n">
        <f aca="false">HLOOKUP(ROUND(AVERAGE(M504:M515)/10^6,0),Assumption!$B$2:$E$3,2,1)*MAX((AVERAGE(M504:M515)-250*10^6),0)</f>
        <v>267454535.343636</v>
      </c>
      <c r="O516" s="31" t="n">
        <f aca="false">M516+N516</f>
        <v>47984147934.0576</v>
      </c>
      <c r="P516" s="31" t="n">
        <f aca="false">IF(A516=1,SA,MAX(0,SA-M515))</f>
        <v>0</v>
      </c>
      <c r="S516" s="2" t="n">
        <v>0</v>
      </c>
      <c r="T516" s="2" t="n">
        <v>0</v>
      </c>
      <c r="U516" s="2" t="n">
        <v>1</v>
      </c>
      <c r="V516" s="33" t="n">
        <v>1</v>
      </c>
    </row>
    <row r="517" customFormat="false" ht="15.75" hidden="false" customHeight="true" outlineLevel="0" collapsed="false">
      <c r="A517" s="2" t="n">
        <v>515</v>
      </c>
      <c r="B517" s="2" t="n">
        <v>43</v>
      </c>
      <c r="C517" s="2" t="n">
        <f aca="false">A517-(B517-1)*12</f>
        <v>11</v>
      </c>
      <c r="D517" s="2" t="n">
        <f aca="false">'thong tin khach hang'!$B$4+B517-1</f>
        <v>44</v>
      </c>
      <c r="E517" s="31" t="n">
        <f aca="false">IF(A517=1,0,O516)</f>
        <v>47984147934.0576</v>
      </c>
      <c r="F517" s="2" t="n">
        <f aca="true">TP*VLOOKUP('thong tin khach hang'!$E$10,$X$2:$Z$5,3,0)*OFFSET($S517,0,VLOOKUP('thong tin khach hang'!$E$10,$X$2:$Z$5,2,0))</f>
        <v>0</v>
      </c>
      <c r="G517" s="2" t="n">
        <f aca="true">EP*VLOOKUP('thong tin khach hang'!$E$10,$X$2:$Z$5,3,0)*OFFSET($S517,0,VLOOKUP('thong tin khach hang'!$E$10,$X$2:$Z$5,2,0))</f>
        <v>0</v>
      </c>
      <c r="H517" s="2" t="n">
        <f aca="false">F517*HLOOKUP(B517,Assumption!$A$10:$G$12,2,1)+G517*HLOOKUP(B517,Assumption!$A$10:$G$12,3,1)</f>
        <v>0</v>
      </c>
      <c r="I517" s="2" t="n">
        <f aca="false">F517+G517-H517</f>
        <v>0</v>
      </c>
      <c r="J517" s="32" t="n">
        <f aca="false">VLOOKUP(D517,Assumption!$O$3:$Q$103,IF('thong tin khach hang'!$B$3="Nam",2,3),0)/12*P517</f>
        <v>0</v>
      </c>
      <c r="K517" s="2" t="n">
        <v>20000</v>
      </c>
      <c r="L517" s="31" t="n">
        <f aca="false">ROUND($L$1*(E517+I517-J517-K517),0)</f>
        <v>195493277</v>
      </c>
      <c r="M517" s="31" t="n">
        <f aca="false">E517+I517-J517-K517+L517</f>
        <v>48179621211.0576</v>
      </c>
      <c r="N517" s="32" t="n">
        <f aca="false">HLOOKUP(ROUND(AVERAGE(M505:M516)/10^6,0),Assumption!$B$2:$E$3,2,1)*MAX((AVERAGE(M505:M516)-250*10^6),0)</f>
        <v>270092046.738376</v>
      </c>
      <c r="O517" s="31" t="n">
        <f aca="false">M517+N517</f>
        <v>48449713257.7959</v>
      </c>
      <c r="P517" s="31" t="n">
        <f aca="false">IF(A517=1,SA,MAX(0,SA-M516))</f>
        <v>0</v>
      </c>
      <c r="S517" s="2" t="n">
        <v>0</v>
      </c>
      <c r="T517" s="2" t="n">
        <v>0</v>
      </c>
      <c r="U517" s="2" t="n">
        <v>0</v>
      </c>
      <c r="V517" s="33" t="n">
        <v>1</v>
      </c>
    </row>
    <row r="518" customFormat="false" ht="15.75" hidden="false" customHeight="true" outlineLevel="0" collapsed="false">
      <c r="A518" s="2" t="n">
        <v>516</v>
      </c>
      <c r="B518" s="2" t="n">
        <v>43</v>
      </c>
      <c r="C518" s="2" t="n">
        <f aca="false">A518-(B518-1)*12</f>
        <v>12</v>
      </c>
      <c r="D518" s="2" t="n">
        <f aca="false">'thong tin khach hang'!$B$4+B518-1</f>
        <v>44</v>
      </c>
      <c r="E518" s="31" t="n">
        <f aca="false">IF(A518=1,0,O517)</f>
        <v>48449713257.7959</v>
      </c>
      <c r="F518" s="2" t="n">
        <f aca="true">TP*VLOOKUP('thong tin khach hang'!$E$10,$X$2:$Z$5,3,0)*OFFSET($S518,0,VLOOKUP('thong tin khach hang'!$E$10,$X$2:$Z$5,2,0))</f>
        <v>0</v>
      </c>
      <c r="G518" s="2" t="n">
        <f aca="true">EP*VLOOKUP('thong tin khach hang'!$E$10,$X$2:$Z$5,3,0)*OFFSET($S518,0,VLOOKUP('thong tin khach hang'!$E$10,$X$2:$Z$5,2,0))</f>
        <v>0</v>
      </c>
      <c r="H518" s="2" t="n">
        <f aca="false">F518*HLOOKUP(B518,Assumption!$A$10:$G$12,2,1)+G518*HLOOKUP(B518,Assumption!$A$10:$G$12,3,1)</f>
        <v>0</v>
      </c>
      <c r="I518" s="2" t="n">
        <f aca="false">F518+G518-H518</f>
        <v>0</v>
      </c>
      <c r="J518" s="32" t="n">
        <f aca="false">VLOOKUP(D518,Assumption!$O$3:$Q$103,IF('thong tin khach hang'!$B$3="Nam",2,3),0)/12*P518</f>
        <v>0</v>
      </c>
      <c r="K518" s="2" t="n">
        <v>20000</v>
      </c>
      <c r="L518" s="31" t="n">
        <f aca="false">ROUND($L$1*(E518+I518-J518-K518),0)</f>
        <v>197390048</v>
      </c>
      <c r="M518" s="31" t="n">
        <f aca="false">E518+I518-J518-K518+L518</f>
        <v>48647083305.7959</v>
      </c>
      <c r="N518" s="32" t="n">
        <f aca="false">HLOOKUP(ROUND(AVERAGE(M506:M517)/10^6,0),Assumption!$B$2:$E$3,2,1)*MAX((AVERAGE(M506:M517)-250*10^6),0)</f>
        <v>272755231.918213</v>
      </c>
      <c r="O518" s="31" t="n">
        <f aca="false">M518+N518</f>
        <v>48919838537.7142</v>
      </c>
      <c r="P518" s="31" t="n">
        <f aca="false">IF(A518=1,SA,MAX(0,SA-M517))</f>
        <v>0</v>
      </c>
      <c r="S518" s="2" t="n">
        <v>0</v>
      </c>
      <c r="T518" s="2" t="n">
        <v>0</v>
      </c>
      <c r="U518" s="2" t="n">
        <v>0</v>
      </c>
      <c r="V518" s="33" t="n">
        <v>1</v>
      </c>
    </row>
    <row r="519" customFormat="false" ht="15.75" hidden="false" customHeight="true" outlineLevel="0" collapsed="false">
      <c r="A519" s="2" t="n">
        <v>517</v>
      </c>
      <c r="B519" s="2" t="n">
        <v>44</v>
      </c>
      <c r="C519" s="2" t="n">
        <f aca="false">A519-(B519-1)*12</f>
        <v>1</v>
      </c>
      <c r="D519" s="2" t="n">
        <f aca="false">'thong tin khach hang'!$B$4+B519-1</f>
        <v>45</v>
      </c>
      <c r="E519" s="31" t="n">
        <f aca="false">IF(A519=1,0,O518)</f>
        <v>48919838537.7142</v>
      </c>
      <c r="F519" s="2" t="n">
        <f aca="true">TP*VLOOKUP('thong tin khach hang'!$E$10,$X$2:$Z$5,3,0)*OFFSET($S519,0,VLOOKUP('thong tin khach hang'!$E$10,$X$2:$Z$5,2,0))</f>
        <v>30000000</v>
      </c>
      <c r="G519" s="2" t="n">
        <f aca="true">EP*VLOOKUP('thong tin khach hang'!$E$10,$X$2:$Z$5,3,0)*OFFSET($S519,0,VLOOKUP('thong tin khach hang'!$E$10,$X$2:$Z$5,2,0))</f>
        <v>30000000</v>
      </c>
      <c r="H519" s="2" t="n">
        <f aca="false">F519*HLOOKUP(B519,Assumption!$A$10:$G$12,2,1)+G519*HLOOKUP(B519,Assumption!$A$10:$G$12,3,1)</f>
        <v>1500000</v>
      </c>
      <c r="I519" s="2" t="n">
        <f aca="false">F519+G519-H519</f>
        <v>58500000</v>
      </c>
      <c r="J519" s="32" t="n">
        <f aca="false">VLOOKUP(D519,Assumption!$O$3:$Q$103,IF('thong tin khach hang'!$B$3="Nam",2,3),0)/12*P519</f>
        <v>0</v>
      </c>
      <c r="K519" s="2" t="n">
        <v>20000</v>
      </c>
      <c r="L519" s="31" t="n">
        <f aca="false">ROUND($L$1*(E519+I519-J519-K519),0)</f>
        <v>199543732</v>
      </c>
      <c r="M519" s="31" t="n">
        <f aca="false">E519+I519-J519-K519+L519</f>
        <v>49177862269.7142</v>
      </c>
      <c r="N519" s="32" t="n">
        <f aca="false">HLOOKUP(ROUND(AVERAGE(M507:M518)/10^6,0),Assumption!$B$2:$E$3,2,1)*MAX((AVERAGE(M507:M518)-250*10^6),0)</f>
        <v>275444340.794397</v>
      </c>
      <c r="O519" s="31" t="n">
        <f aca="false">M519+N519</f>
        <v>49453306610.5086</v>
      </c>
      <c r="P519" s="31" t="n">
        <f aca="false">IF(A519=1,SA,MAX(0,SA-M518))</f>
        <v>0</v>
      </c>
      <c r="S519" s="2" t="n">
        <v>1</v>
      </c>
      <c r="T519" s="2" t="n">
        <v>1</v>
      </c>
      <c r="U519" s="2" t="n">
        <v>1</v>
      </c>
      <c r="V519" s="33" t="n">
        <v>1</v>
      </c>
    </row>
    <row r="520" customFormat="false" ht="15.75" hidden="false" customHeight="true" outlineLevel="0" collapsed="false">
      <c r="A520" s="2" t="n">
        <v>518</v>
      </c>
      <c r="B520" s="2" t="n">
        <v>44</v>
      </c>
      <c r="C520" s="2" t="n">
        <f aca="false">A520-(B520-1)*12</f>
        <v>2</v>
      </c>
      <c r="D520" s="2" t="n">
        <f aca="false">'thong tin khach hang'!$B$4+B520-1</f>
        <v>45</v>
      </c>
      <c r="E520" s="31" t="n">
        <f aca="false">IF(A520=1,0,O519)</f>
        <v>49453306610.5086</v>
      </c>
      <c r="F520" s="2" t="n">
        <f aca="true">TP*VLOOKUP('thong tin khach hang'!$E$10,$X$2:$Z$5,3,0)*OFFSET($S520,0,VLOOKUP('thong tin khach hang'!$E$10,$X$2:$Z$5,2,0))</f>
        <v>0</v>
      </c>
      <c r="G520" s="2" t="n">
        <f aca="true">EP*VLOOKUP('thong tin khach hang'!$E$10,$X$2:$Z$5,3,0)*OFFSET($S520,0,VLOOKUP('thong tin khach hang'!$E$10,$X$2:$Z$5,2,0))</f>
        <v>0</v>
      </c>
      <c r="H520" s="2" t="n">
        <f aca="false">F520*HLOOKUP(B520,Assumption!$A$10:$G$12,2,1)+G520*HLOOKUP(B520,Assumption!$A$10:$G$12,3,1)</f>
        <v>0</v>
      </c>
      <c r="I520" s="2" t="n">
        <f aca="false">F520+G520-H520</f>
        <v>0</v>
      </c>
      <c r="J520" s="32" t="n">
        <f aca="false">VLOOKUP(D520,Assumption!$O$3:$Q$103,IF('thong tin khach hang'!$B$3="Nam",2,3),0)/12*P520</f>
        <v>0</v>
      </c>
      <c r="K520" s="2" t="n">
        <v>20000</v>
      </c>
      <c r="L520" s="31" t="n">
        <f aca="false">ROUND($L$1*(E520+I520-J520-K520),0)</f>
        <v>201478811</v>
      </c>
      <c r="M520" s="31" t="n">
        <f aca="false">E520+I520-J520-K520+L520</f>
        <v>49654765421.5086</v>
      </c>
      <c r="N520" s="32" t="n">
        <f aca="false">HLOOKUP(ROUND(AVERAGE(M508:M519)/10^6,0),Assumption!$B$2:$E$3,2,1)*MAX((AVERAGE(M508:M519)-250*10^6),0)</f>
        <v>278159625.710431</v>
      </c>
      <c r="O520" s="31" t="n">
        <f aca="false">M520+N520</f>
        <v>49932925047.219</v>
      </c>
      <c r="P520" s="31" t="n">
        <f aca="false">IF(A520=1,SA,MAX(0,SA-M519))</f>
        <v>0</v>
      </c>
      <c r="S520" s="2" t="n">
        <v>0</v>
      </c>
      <c r="T520" s="2" t="n">
        <v>0</v>
      </c>
      <c r="U520" s="2" t="n">
        <v>0</v>
      </c>
      <c r="V520" s="33" t="n">
        <v>1</v>
      </c>
    </row>
    <row r="521" customFormat="false" ht="15.75" hidden="false" customHeight="true" outlineLevel="0" collapsed="false">
      <c r="A521" s="2" t="n">
        <v>519</v>
      </c>
      <c r="B521" s="2" t="n">
        <v>44</v>
      </c>
      <c r="C521" s="2" t="n">
        <f aca="false">A521-(B521-1)*12</f>
        <v>3</v>
      </c>
      <c r="D521" s="2" t="n">
        <f aca="false">'thong tin khach hang'!$B$4+B521-1</f>
        <v>45</v>
      </c>
      <c r="E521" s="31" t="n">
        <f aca="false">IF(A521=1,0,O520)</f>
        <v>49932925047.219</v>
      </c>
      <c r="F521" s="2" t="n">
        <f aca="true">TP*VLOOKUP('thong tin khach hang'!$E$10,$X$2:$Z$5,3,0)*OFFSET($S521,0,VLOOKUP('thong tin khach hang'!$E$10,$X$2:$Z$5,2,0))</f>
        <v>0</v>
      </c>
      <c r="G521" s="2" t="n">
        <f aca="true">EP*VLOOKUP('thong tin khach hang'!$E$10,$X$2:$Z$5,3,0)*OFFSET($S521,0,VLOOKUP('thong tin khach hang'!$E$10,$X$2:$Z$5,2,0))</f>
        <v>0</v>
      </c>
      <c r="H521" s="2" t="n">
        <f aca="false">F521*HLOOKUP(B521,Assumption!$A$10:$G$12,2,1)+G521*HLOOKUP(B521,Assumption!$A$10:$G$12,3,1)</f>
        <v>0</v>
      </c>
      <c r="I521" s="2" t="n">
        <f aca="false">F521+G521-H521</f>
        <v>0</v>
      </c>
      <c r="J521" s="32" t="n">
        <f aca="false">VLOOKUP(D521,Assumption!$O$3:$Q$103,IF('thong tin khach hang'!$B$3="Nam",2,3),0)/12*P521</f>
        <v>0</v>
      </c>
      <c r="K521" s="2" t="n">
        <v>20000</v>
      </c>
      <c r="L521" s="31" t="n">
        <f aca="false">ROUND($L$1*(E521+I521-J521-K521),0)</f>
        <v>203432836</v>
      </c>
      <c r="M521" s="31" t="n">
        <f aca="false">E521+I521-J521-K521+L521</f>
        <v>50136337883.219</v>
      </c>
      <c r="N521" s="32" t="n">
        <f aca="false">HLOOKUP(ROUND(AVERAGE(M509:M520)/10^6,0),Assumption!$B$2:$E$3,2,1)*MAX((AVERAGE(M509:M520)-250*10^6),0)</f>
        <v>280901341.46628</v>
      </c>
      <c r="O521" s="31" t="n">
        <f aca="false">M521+N521</f>
        <v>50417239224.6853</v>
      </c>
      <c r="P521" s="31" t="n">
        <f aca="false">IF(A521=1,SA,MAX(0,SA-M520))</f>
        <v>0</v>
      </c>
      <c r="S521" s="2" t="n">
        <v>0</v>
      </c>
      <c r="T521" s="2" t="n">
        <v>0</v>
      </c>
      <c r="U521" s="2" t="n">
        <v>0</v>
      </c>
      <c r="V521" s="33" t="n">
        <v>1</v>
      </c>
    </row>
    <row r="522" customFormat="false" ht="15.75" hidden="false" customHeight="true" outlineLevel="0" collapsed="false">
      <c r="A522" s="2" t="n">
        <v>520</v>
      </c>
      <c r="B522" s="2" t="n">
        <v>44</v>
      </c>
      <c r="C522" s="2" t="n">
        <f aca="false">A522-(B522-1)*12</f>
        <v>4</v>
      </c>
      <c r="D522" s="2" t="n">
        <f aca="false">'thong tin khach hang'!$B$4+B522-1</f>
        <v>45</v>
      </c>
      <c r="E522" s="31" t="n">
        <f aca="false">IF(A522=1,0,O521)</f>
        <v>50417239224.6853</v>
      </c>
      <c r="F522" s="2" t="n">
        <f aca="true">TP*VLOOKUP('thong tin khach hang'!$E$10,$X$2:$Z$5,3,0)*OFFSET($S522,0,VLOOKUP('thong tin khach hang'!$E$10,$X$2:$Z$5,2,0))</f>
        <v>0</v>
      </c>
      <c r="G522" s="2" t="n">
        <f aca="true">EP*VLOOKUP('thong tin khach hang'!$E$10,$X$2:$Z$5,3,0)*OFFSET($S522,0,VLOOKUP('thong tin khach hang'!$E$10,$X$2:$Z$5,2,0))</f>
        <v>0</v>
      </c>
      <c r="H522" s="2" t="n">
        <f aca="false">F522*HLOOKUP(B522,Assumption!$A$10:$G$12,2,1)+G522*HLOOKUP(B522,Assumption!$A$10:$G$12,3,1)</f>
        <v>0</v>
      </c>
      <c r="I522" s="2" t="n">
        <f aca="false">F522+G522-H522</f>
        <v>0</v>
      </c>
      <c r="J522" s="32" t="n">
        <f aca="false">VLOOKUP(D522,Assumption!$O$3:$Q$103,IF('thong tin khach hang'!$B$3="Nam",2,3),0)/12*P522</f>
        <v>0</v>
      </c>
      <c r="K522" s="2" t="n">
        <v>20000</v>
      </c>
      <c r="L522" s="31" t="n">
        <f aca="false">ROUND($L$1*(E522+I522-J522-K522),0)</f>
        <v>205405992</v>
      </c>
      <c r="M522" s="31" t="n">
        <f aca="false">E522+I522-J522-K522+L522</f>
        <v>50622625216.6853</v>
      </c>
      <c r="N522" s="32" t="n">
        <f aca="false">HLOOKUP(ROUND(AVERAGE(M510:M521)/10^6,0),Assumption!$B$2:$E$3,2,1)*MAX((AVERAGE(M510:M521)-250*10^6),0)</f>
        <v>283669745.342218</v>
      </c>
      <c r="O522" s="31" t="n">
        <f aca="false">M522+N522</f>
        <v>50906294962.0275</v>
      </c>
      <c r="P522" s="31" t="n">
        <f aca="false">IF(A522=1,SA,MAX(0,SA-M521))</f>
        <v>0</v>
      </c>
      <c r="S522" s="2" t="n">
        <v>0</v>
      </c>
      <c r="T522" s="2" t="n">
        <v>0</v>
      </c>
      <c r="U522" s="2" t="n">
        <v>1</v>
      </c>
      <c r="V522" s="33" t="n">
        <v>1</v>
      </c>
    </row>
    <row r="523" customFormat="false" ht="15.75" hidden="false" customHeight="true" outlineLevel="0" collapsed="false">
      <c r="A523" s="2" t="n">
        <v>521</v>
      </c>
      <c r="B523" s="2" t="n">
        <v>44</v>
      </c>
      <c r="C523" s="2" t="n">
        <f aca="false">A523-(B523-1)*12</f>
        <v>5</v>
      </c>
      <c r="D523" s="2" t="n">
        <f aca="false">'thong tin khach hang'!$B$4+B523-1</f>
        <v>45</v>
      </c>
      <c r="E523" s="31" t="n">
        <f aca="false">IF(A523=1,0,O522)</f>
        <v>50906294962.0275</v>
      </c>
      <c r="F523" s="2" t="n">
        <f aca="true">TP*VLOOKUP('thong tin khach hang'!$E$10,$X$2:$Z$5,3,0)*OFFSET($S523,0,VLOOKUP('thong tin khach hang'!$E$10,$X$2:$Z$5,2,0))</f>
        <v>0</v>
      </c>
      <c r="G523" s="2" t="n">
        <f aca="true">EP*VLOOKUP('thong tin khach hang'!$E$10,$X$2:$Z$5,3,0)*OFFSET($S523,0,VLOOKUP('thong tin khach hang'!$E$10,$X$2:$Z$5,2,0))</f>
        <v>0</v>
      </c>
      <c r="H523" s="2" t="n">
        <f aca="false">F523*HLOOKUP(B523,Assumption!$A$10:$G$12,2,1)+G523*HLOOKUP(B523,Assumption!$A$10:$G$12,3,1)</f>
        <v>0</v>
      </c>
      <c r="I523" s="2" t="n">
        <f aca="false">F523+G523-H523</f>
        <v>0</v>
      </c>
      <c r="J523" s="32" t="n">
        <f aca="false">VLOOKUP(D523,Assumption!$O$3:$Q$103,IF('thong tin khach hang'!$B$3="Nam",2,3),0)/12*P523</f>
        <v>0</v>
      </c>
      <c r="K523" s="2" t="n">
        <v>20000</v>
      </c>
      <c r="L523" s="31" t="n">
        <f aca="false">ROUND($L$1*(E523+I523-J523-K523),0)</f>
        <v>207398466</v>
      </c>
      <c r="M523" s="31" t="n">
        <f aca="false">E523+I523-J523-K523+L523</f>
        <v>51113673428.0275</v>
      </c>
      <c r="N523" s="32" t="n">
        <f aca="false">HLOOKUP(ROUND(AVERAGE(M511:M522)/10^6,0),Assumption!$B$2:$E$3,2,1)*MAX((AVERAGE(M511:M522)-250*10^6),0)</f>
        <v>286465097.123308</v>
      </c>
      <c r="O523" s="31" t="n">
        <f aca="false">M523+N523</f>
        <v>51400138525.1508</v>
      </c>
      <c r="P523" s="31" t="n">
        <f aca="false">IF(A523=1,SA,MAX(0,SA-M522))</f>
        <v>0</v>
      </c>
      <c r="S523" s="2" t="n">
        <v>0</v>
      </c>
      <c r="T523" s="2" t="n">
        <v>0</v>
      </c>
      <c r="U523" s="2" t="n">
        <v>0</v>
      </c>
      <c r="V523" s="33" t="n">
        <v>1</v>
      </c>
    </row>
    <row r="524" customFormat="false" ht="15.75" hidden="false" customHeight="true" outlineLevel="0" collapsed="false">
      <c r="A524" s="2" t="n">
        <v>522</v>
      </c>
      <c r="B524" s="2" t="n">
        <v>44</v>
      </c>
      <c r="C524" s="2" t="n">
        <f aca="false">A524-(B524-1)*12</f>
        <v>6</v>
      </c>
      <c r="D524" s="2" t="n">
        <f aca="false">'thong tin khach hang'!$B$4+B524-1</f>
        <v>45</v>
      </c>
      <c r="E524" s="31" t="n">
        <f aca="false">IF(A524=1,0,O523)</f>
        <v>51400138525.1508</v>
      </c>
      <c r="F524" s="2" t="n">
        <f aca="true">TP*VLOOKUP('thong tin khach hang'!$E$10,$X$2:$Z$5,3,0)*OFFSET($S524,0,VLOOKUP('thong tin khach hang'!$E$10,$X$2:$Z$5,2,0))</f>
        <v>0</v>
      </c>
      <c r="G524" s="2" t="n">
        <f aca="true">EP*VLOOKUP('thong tin khach hang'!$E$10,$X$2:$Z$5,3,0)*OFFSET($S524,0,VLOOKUP('thong tin khach hang'!$E$10,$X$2:$Z$5,2,0))</f>
        <v>0</v>
      </c>
      <c r="H524" s="2" t="n">
        <f aca="false">F524*HLOOKUP(B524,Assumption!$A$10:$G$12,2,1)+G524*HLOOKUP(B524,Assumption!$A$10:$G$12,3,1)</f>
        <v>0</v>
      </c>
      <c r="I524" s="2" t="n">
        <f aca="false">F524+G524-H524</f>
        <v>0</v>
      </c>
      <c r="J524" s="32" t="n">
        <f aca="false">VLOOKUP(D524,Assumption!$O$3:$Q$103,IF('thong tin khach hang'!$B$3="Nam",2,3),0)/12*P524</f>
        <v>0</v>
      </c>
      <c r="K524" s="2" t="n">
        <v>20000</v>
      </c>
      <c r="L524" s="31" t="n">
        <f aca="false">ROUND($L$1*(E524+I524-J524-K524),0)</f>
        <v>209410445</v>
      </c>
      <c r="M524" s="31" t="n">
        <f aca="false">E524+I524-J524-K524+L524</f>
        <v>51609528970.1508</v>
      </c>
      <c r="N524" s="32" t="n">
        <f aca="false">HLOOKUP(ROUND(AVERAGE(M512:M523)/10^6,0),Assumption!$B$2:$E$3,2,1)*MAX((AVERAGE(M512:M523)-250*10^6),0)</f>
        <v>289287659.123022</v>
      </c>
      <c r="O524" s="31" t="n">
        <f aca="false">M524+N524</f>
        <v>51898816629.2738</v>
      </c>
      <c r="P524" s="31" t="n">
        <f aca="false">IF(A524=1,SA,MAX(0,SA-M523))</f>
        <v>0</v>
      </c>
      <c r="S524" s="2" t="n">
        <v>0</v>
      </c>
      <c r="T524" s="2" t="n">
        <v>0</v>
      </c>
      <c r="U524" s="2" t="n">
        <v>0</v>
      </c>
      <c r="V524" s="33" t="n">
        <v>1</v>
      </c>
    </row>
    <row r="525" customFormat="false" ht="15.75" hidden="false" customHeight="true" outlineLevel="0" collapsed="false">
      <c r="A525" s="2" t="n">
        <v>523</v>
      </c>
      <c r="B525" s="2" t="n">
        <v>44</v>
      </c>
      <c r="C525" s="2" t="n">
        <f aca="false">A525-(B525-1)*12</f>
        <v>7</v>
      </c>
      <c r="D525" s="2" t="n">
        <f aca="false">'thong tin khach hang'!$B$4+B525-1</f>
        <v>45</v>
      </c>
      <c r="E525" s="31" t="n">
        <f aca="false">IF(A525=1,0,O524)</f>
        <v>51898816629.2738</v>
      </c>
      <c r="F525" s="2" t="n">
        <f aca="true">TP*VLOOKUP('thong tin khach hang'!$E$10,$X$2:$Z$5,3,0)*OFFSET($S525,0,VLOOKUP('thong tin khach hang'!$E$10,$X$2:$Z$5,2,0))</f>
        <v>0</v>
      </c>
      <c r="G525" s="2" t="n">
        <f aca="true">EP*VLOOKUP('thong tin khach hang'!$E$10,$X$2:$Z$5,3,0)*OFFSET($S525,0,VLOOKUP('thong tin khach hang'!$E$10,$X$2:$Z$5,2,0))</f>
        <v>0</v>
      </c>
      <c r="H525" s="2" t="n">
        <f aca="false">F525*HLOOKUP(B525,Assumption!$A$10:$G$12,2,1)+G525*HLOOKUP(B525,Assumption!$A$10:$G$12,3,1)</f>
        <v>0</v>
      </c>
      <c r="I525" s="2" t="n">
        <f aca="false">F525+G525-H525</f>
        <v>0</v>
      </c>
      <c r="J525" s="32" t="n">
        <f aca="false">VLOOKUP(D525,Assumption!$O$3:$Q$103,IF('thong tin khach hang'!$B$3="Nam",2,3),0)/12*P525</f>
        <v>0</v>
      </c>
      <c r="K525" s="2" t="n">
        <v>20000</v>
      </c>
      <c r="L525" s="31" t="n">
        <f aca="false">ROUND($L$1*(E525+I525-J525-K525),0)</f>
        <v>211442122</v>
      </c>
      <c r="M525" s="31" t="n">
        <f aca="false">E525+I525-J525-K525+L525</f>
        <v>52110238751.2738</v>
      </c>
      <c r="N525" s="32" t="n">
        <f aca="false">HLOOKUP(ROUND(AVERAGE(M513:M524)/10^6,0),Assumption!$B$2:$E$3,2,1)*MAX((AVERAGE(M513:M524)-250*10^6),0)</f>
        <v>292137696.207993</v>
      </c>
      <c r="O525" s="31" t="n">
        <f aca="false">M525+N525</f>
        <v>52402376447.4818</v>
      </c>
      <c r="P525" s="31" t="n">
        <f aca="false">IF(A525=1,SA,MAX(0,SA-M524))</f>
        <v>0</v>
      </c>
      <c r="S525" s="2" t="n">
        <v>0</v>
      </c>
      <c r="T525" s="2" t="n">
        <v>1</v>
      </c>
      <c r="U525" s="2" t="n">
        <v>1</v>
      </c>
      <c r="V525" s="33" t="n">
        <v>1</v>
      </c>
    </row>
    <row r="526" customFormat="false" ht="15.75" hidden="false" customHeight="true" outlineLevel="0" collapsed="false">
      <c r="A526" s="2" t="n">
        <v>524</v>
      </c>
      <c r="B526" s="2" t="n">
        <v>44</v>
      </c>
      <c r="C526" s="2" t="n">
        <f aca="false">A526-(B526-1)*12</f>
        <v>8</v>
      </c>
      <c r="D526" s="2" t="n">
        <f aca="false">'thong tin khach hang'!$B$4+B526-1</f>
        <v>45</v>
      </c>
      <c r="E526" s="31" t="n">
        <f aca="false">IF(A526=1,0,O525)</f>
        <v>52402376447.4818</v>
      </c>
      <c r="F526" s="2" t="n">
        <f aca="true">TP*VLOOKUP('thong tin khach hang'!$E$10,$X$2:$Z$5,3,0)*OFFSET($S526,0,VLOOKUP('thong tin khach hang'!$E$10,$X$2:$Z$5,2,0))</f>
        <v>0</v>
      </c>
      <c r="G526" s="2" t="n">
        <f aca="true">EP*VLOOKUP('thong tin khach hang'!$E$10,$X$2:$Z$5,3,0)*OFFSET($S526,0,VLOOKUP('thong tin khach hang'!$E$10,$X$2:$Z$5,2,0))</f>
        <v>0</v>
      </c>
      <c r="H526" s="2" t="n">
        <f aca="false">F526*HLOOKUP(B526,Assumption!$A$10:$G$12,2,1)+G526*HLOOKUP(B526,Assumption!$A$10:$G$12,3,1)</f>
        <v>0</v>
      </c>
      <c r="I526" s="2" t="n">
        <f aca="false">F526+G526-H526</f>
        <v>0</v>
      </c>
      <c r="J526" s="32" t="n">
        <f aca="false">VLOOKUP(D526,Assumption!$O$3:$Q$103,IF('thong tin khach hang'!$B$3="Nam",2,3),0)/12*P526</f>
        <v>0</v>
      </c>
      <c r="K526" s="2" t="n">
        <v>20000</v>
      </c>
      <c r="L526" s="31" t="n">
        <f aca="false">ROUND($L$1*(E526+I526-J526-K526),0)</f>
        <v>213493687</v>
      </c>
      <c r="M526" s="31" t="n">
        <f aca="false">E526+I526-J526-K526+L526</f>
        <v>52615850134.4818</v>
      </c>
      <c r="N526" s="32" t="n">
        <f aca="false">HLOOKUP(ROUND(AVERAGE(M514:M525)/10^6,0),Assumption!$B$2:$E$3,2,1)*MAX((AVERAGE(M514:M525)-250*10^6),0)</f>
        <v>295015475.823412</v>
      </c>
      <c r="O526" s="31" t="n">
        <f aca="false">M526+N526</f>
        <v>52910865610.3052</v>
      </c>
      <c r="P526" s="31" t="n">
        <f aca="false">IF(A526=1,SA,MAX(0,SA-M525))</f>
        <v>0</v>
      </c>
      <c r="S526" s="2" t="n">
        <v>0</v>
      </c>
      <c r="T526" s="2" t="n">
        <v>0</v>
      </c>
      <c r="U526" s="2" t="n">
        <v>0</v>
      </c>
      <c r="V526" s="33" t="n">
        <v>1</v>
      </c>
    </row>
    <row r="527" customFormat="false" ht="15.75" hidden="false" customHeight="true" outlineLevel="0" collapsed="false">
      <c r="A527" s="2" t="n">
        <v>525</v>
      </c>
      <c r="B527" s="2" t="n">
        <v>44</v>
      </c>
      <c r="C527" s="2" t="n">
        <f aca="false">A527-(B527-1)*12</f>
        <v>9</v>
      </c>
      <c r="D527" s="2" t="n">
        <f aca="false">'thong tin khach hang'!$B$4+B527-1</f>
        <v>45</v>
      </c>
      <c r="E527" s="31" t="n">
        <f aca="false">IF(A527=1,0,O526)</f>
        <v>52910865610.3052</v>
      </c>
      <c r="F527" s="2" t="n">
        <f aca="true">TP*VLOOKUP('thong tin khach hang'!$E$10,$X$2:$Z$5,3,0)*OFFSET($S527,0,VLOOKUP('thong tin khach hang'!$E$10,$X$2:$Z$5,2,0))</f>
        <v>0</v>
      </c>
      <c r="G527" s="2" t="n">
        <f aca="true">EP*VLOOKUP('thong tin khach hang'!$E$10,$X$2:$Z$5,3,0)*OFFSET($S527,0,VLOOKUP('thong tin khach hang'!$E$10,$X$2:$Z$5,2,0))</f>
        <v>0</v>
      </c>
      <c r="H527" s="2" t="n">
        <f aca="false">F527*HLOOKUP(B527,Assumption!$A$10:$G$12,2,1)+G527*HLOOKUP(B527,Assumption!$A$10:$G$12,3,1)</f>
        <v>0</v>
      </c>
      <c r="I527" s="2" t="n">
        <f aca="false">F527+G527-H527</f>
        <v>0</v>
      </c>
      <c r="J527" s="32" t="n">
        <f aca="false">VLOOKUP(D527,Assumption!$O$3:$Q$103,IF('thong tin khach hang'!$B$3="Nam",2,3),0)/12*P527</f>
        <v>0</v>
      </c>
      <c r="K527" s="2" t="n">
        <v>20000</v>
      </c>
      <c r="L527" s="31" t="n">
        <f aca="false">ROUND($L$1*(E527+I527-J527-K527),0)</f>
        <v>215565335</v>
      </c>
      <c r="M527" s="31" t="n">
        <f aca="false">E527+I527-J527-K527+L527</f>
        <v>53126410945.3052</v>
      </c>
      <c r="N527" s="32" t="n">
        <f aca="false">HLOOKUP(ROUND(AVERAGE(M515:M526)/10^6,0),Assumption!$B$2:$E$3,2,1)*MAX((AVERAGE(M515:M526)-250*10^6),0)</f>
        <v>297921268.017555</v>
      </c>
      <c r="O527" s="31" t="n">
        <f aca="false">M527+N527</f>
        <v>53424332213.3228</v>
      </c>
      <c r="P527" s="31" t="n">
        <f aca="false">IF(A527=1,SA,MAX(0,SA-M526))</f>
        <v>0</v>
      </c>
      <c r="S527" s="2" t="n">
        <v>0</v>
      </c>
      <c r="T527" s="2" t="n">
        <v>0</v>
      </c>
      <c r="U527" s="2" t="n">
        <v>0</v>
      </c>
      <c r="V527" s="33" t="n">
        <v>1</v>
      </c>
    </row>
    <row r="528" customFormat="false" ht="15.75" hidden="false" customHeight="true" outlineLevel="0" collapsed="false">
      <c r="A528" s="2" t="n">
        <v>526</v>
      </c>
      <c r="B528" s="2" t="n">
        <v>44</v>
      </c>
      <c r="C528" s="2" t="n">
        <f aca="false">A528-(B528-1)*12</f>
        <v>10</v>
      </c>
      <c r="D528" s="2" t="n">
        <f aca="false">'thong tin khach hang'!$B$4+B528-1</f>
        <v>45</v>
      </c>
      <c r="E528" s="31" t="n">
        <f aca="false">IF(A528=1,0,O527)</f>
        <v>53424332213.3228</v>
      </c>
      <c r="F528" s="2" t="n">
        <f aca="true">TP*VLOOKUP('thong tin khach hang'!$E$10,$X$2:$Z$5,3,0)*OFFSET($S528,0,VLOOKUP('thong tin khach hang'!$E$10,$X$2:$Z$5,2,0))</f>
        <v>0</v>
      </c>
      <c r="G528" s="2" t="n">
        <f aca="true">EP*VLOOKUP('thong tin khach hang'!$E$10,$X$2:$Z$5,3,0)*OFFSET($S528,0,VLOOKUP('thong tin khach hang'!$E$10,$X$2:$Z$5,2,0))</f>
        <v>0</v>
      </c>
      <c r="H528" s="2" t="n">
        <f aca="false">F528*HLOOKUP(B528,Assumption!$A$10:$G$12,2,1)+G528*HLOOKUP(B528,Assumption!$A$10:$G$12,3,1)</f>
        <v>0</v>
      </c>
      <c r="I528" s="2" t="n">
        <f aca="false">F528+G528-H528</f>
        <v>0</v>
      </c>
      <c r="J528" s="32" t="n">
        <f aca="false">VLOOKUP(D528,Assumption!$O$3:$Q$103,IF('thong tin khach hang'!$B$3="Nam",2,3),0)/12*P528</f>
        <v>0</v>
      </c>
      <c r="K528" s="2" t="n">
        <v>20000</v>
      </c>
      <c r="L528" s="31" t="n">
        <f aca="false">ROUND($L$1*(E528+I528-J528-K528),0)</f>
        <v>217657261</v>
      </c>
      <c r="M528" s="31" t="n">
        <f aca="false">E528+I528-J528-K528+L528</f>
        <v>53641969474.3228</v>
      </c>
      <c r="N528" s="32" t="n">
        <f aca="false">HLOOKUP(ROUND(AVERAGE(M516:M527)/10^6,0),Assumption!$B$2:$E$3,2,1)*MAX((AVERAGE(M516:M527)-250*10^6),0)</f>
        <v>300855345.467967</v>
      </c>
      <c r="O528" s="31" t="n">
        <f aca="false">M528+N528</f>
        <v>53942824819.7907</v>
      </c>
      <c r="P528" s="31" t="n">
        <f aca="false">IF(A528=1,SA,MAX(0,SA-M527))</f>
        <v>0</v>
      </c>
      <c r="S528" s="2" t="n">
        <v>0</v>
      </c>
      <c r="T528" s="2" t="n">
        <v>0</v>
      </c>
      <c r="U528" s="2" t="n">
        <v>1</v>
      </c>
      <c r="V528" s="33" t="n">
        <v>1</v>
      </c>
    </row>
    <row r="529" customFormat="false" ht="15.75" hidden="false" customHeight="true" outlineLevel="0" collapsed="false">
      <c r="A529" s="2" t="n">
        <v>527</v>
      </c>
      <c r="B529" s="2" t="n">
        <v>44</v>
      </c>
      <c r="C529" s="2" t="n">
        <f aca="false">A529-(B529-1)*12</f>
        <v>11</v>
      </c>
      <c r="D529" s="2" t="n">
        <f aca="false">'thong tin khach hang'!$B$4+B529-1</f>
        <v>45</v>
      </c>
      <c r="E529" s="31" t="n">
        <f aca="false">IF(A529=1,0,O528)</f>
        <v>53942824819.7907</v>
      </c>
      <c r="F529" s="2" t="n">
        <f aca="true">TP*VLOOKUP('thong tin khach hang'!$E$10,$X$2:$Z$5,3,0)*OFFSET($S529,0,VLOOKUP('thong tin khach hang'!$E$10,$X$2:$Z$5,2,0))</f>
        <v>0</v>
      </c>
      <c r="G529" s="2" t="n">
        <f aca="true">EP*VLOOKUP('thong tin khach hang'!$E$10,$X$2:$Z$5,3,0)*OFFSET($S529,0,VLOOKUP('thong tin khach hang'!$E$10,$X$2:$Z$5,2,0))</f>
        <v>0</v>
      </c>
      <c r="H529" s="2" t="n">
        <f aca="false">F529*HLOOKUP(B529,Assumption!$A$10:$G$12,2,1)+G529*HLOOKUP(B529,Assumption!$A$10:$G$12,3,1)</f>
        <v>0</v>
      </c>
      <c r="I529" s="2" t="n">
        <f aca="false">F529+G529-H529</f>
        <v>0</v>
      </c>
      <c r="J529" s="32" t="n">
        <f aca="false">VLOOKUP(D529,Assumption!$O$3:$Q$103,IF('thong tin khach hang'!$B$3="Nam",2,3),0)/12*P529</f>
        <v>0</v>
      </c>
      <c r="K529" s="2" t="n">
        <v>20000</v>
      </c>
      <c r="L529" s="31" t="n">
        <f aca="false">ROUND($L$1*(E529+I529-J529-K529),0)</f>
        <v>219769664</v>
      </c>
      <c r="M529" s="31" t="n">
        <f aca="false">E529+I529-J529-K529+L529</f>
        <v>54162574483.7907</v>
      </c>
      <c r="N529" s="32" t="n">
        <f aca="false">HLOOKUP(ROUND(AVERAGE(M517:M528)/10^6,0),Assumption!$B$2:$E$3,2,1)*MAX((AVERAGE(M517:M528)-250*10^6),0)</f>
        <v>303817983.505771</v>
      </c>
      <c r="O529" s="31" t="n">
        <f aca="false">M529+N529</f>
        <v>54466392467.2965</v>
      </c>
      <c r="P529" s="31" t="n">
        <f aca="false">IF(A529=1,SA,MAX(0,SA-M528))</f>
        <v>0</v>
      </c>
      <c r="S529" s="2" t="n">
        <v>0</v>
      </c>
      <c r="T529" s="2" t="n">
        <v>0</v>
      </c>
      <c r="U529" s="2" t="n">
        <v>0</v>
      </c>
      <c r="V529" s="33" t="n">
        <v>1</v>
      </c>
    </row>
    <row r="530" customFormat="false" ht="15.75" hidden="false" customHeight="true" outlineLevel="0" collapsed="false">
      <c r="A530" s="2" t="n">
        <v>528</v>
      </c>
      <c r="B530" s="2" t="n">
        <v>44</v>
      </c>
      <c r="C530" s="2" t="n">
        <f aca="false">A530-(B530-1)*12</f>
        <v>12</v>
      </c>
      <c r="D530" s="2" t="n">
        <f aca="false">'thong tin khach hang'!$B$4+B530-1</f>
        <v>45</v>
      </c>
      <c r="E530" s="31" t="n">
        <f aca="false">IF(A530=1,0,O529)</f>
        <v>54466392467.2965</v>
      </c>
      <c r="F530" s="2" t="n">
        <f aca="true">TP*VLOOKUP('thong tin khach hang'!$E$10,$X$2:$Z$5,3,0)*OFFSET($S530,0,VLOOKUP('thong tin khach hang'!$E$10,$X$2:$Z$5,2,0))</f>
        <v>0</v>
      </c>
      <c r="G530" s="2" t="n">
        <f aca="true">EP*VLOOKUP('thong tin khach hang'!$E$10,$X$2:$Z$5,3,0)*OFFSET($S530,0,VLOOKUP('thong tin khach hang'!$E$10,$X$2:$Z$5,2,0))</f>
        <v>0</v>
      </c>
      <c r="H530" s="2" t="n">
        <f aca="false">F530*HLOOKUP(B530,Assumption!$A$10:$G$12,2,1)+G530*HLOOKUP(B530,Assumption!$A$10:$G$12,3,1)</f>
        <v>0</v>
      </c>
      <c r="I530" s="2" t="n">
        <f aca="false">F530+G530-H530</f>
        <v>0</v>
      </c>
      <c r="J530" s="32" t="n">
        <f aca="false">VLOOKUP(D530,Assumption!$O$3:$Q$103,IF('thong tin khach hang'!$B$3="Nam",2,3),0)/12*P530</f>
        <v>0</v>
      </c>
      <c r="K530" s="2" t="n">
        <v>20000</v>
      </c>
      <c r="L530" s="31" t="n">
        <f aca="false">ROUND($L$1*(E530+I530-J530-K530),0)</f>
        <v>221902743</v>
      </c>
      <c r="M530" s="31" t="n">
        <f aca="false">E530+I530-J530-K530+L530</f>
        <v>54688275210.2965</v>
      </c>
      <c r="N530" s="32" t="n">
        <f aca="false">HLOOKUP(ROUND(AVERAGE(M518:M529)/10^6,0),Assumption!$B$2:$E$3,2,1)*MAX((AVERAGE(M518:M529)-250*10^6),0)</f>
        <v>306809460.142138</v>
      </c>
      <c r="O530" s="31" t="n">
        <f aca="false">M530+N530</f>
        <v>54995084670.4386</v>
      </c>
      <c r="P530" s="31" t="n">
        <f aca="false">IF(A530=1,SA,MAX(0,SA-M529))</f>
        <v>0</v>
      </c>
      <c r="S530" s="2" t="n">
        <v>0</v>
      </c>
      <c r="T530" s="2" t="n">
        <v>0</v>
      </c>
      <c r="U530" s="2" t="n">
        <v>0</v>
      </c>
      <c r="V530" s="33" t="n">
        <v>1</v>
      </c>
    </row>
    <row r="531" customFormat="false" ht="15.75" hidden="false" customHeight="true" outlineLevel="0" collapsed="false">
      <c r="A531" s="2" t="n">
        <v>529</v>
      </c>
      <c r="B531" s="2" t="n">
        <v>45</v>
      </c>
      <c r="C531" s="2" t="n">
        <f aca="false">A531-(B531-1)*12</f>
        <v>1</v>
      </c>
      <c r="D531" s="2" t="n">
        <f aca="false">'thong tin khach hang'!$B$4+B531-1</f>
        <v>46</v>
      </c>
      <c r="E531" s="31" t="n">
        <f aca="false">IF(A531=1,0,O530)</f>
        <v>54995084670.4386</v>
      </c>
      <c r="F531" s="2" t="n">
        <f aca="true">TP*VLOOKUP('thong tin khach hang'!$E$10,$X$2:$Z$5,3,0)*OFFSET($S531,0,VLOOKUP('thong tin khach hang'!$E$10,$X$2:$Z$5,2,0))</f>
        <v>30000000</v>
      </c>
      <c r="G531" s="2" t="n">
        <f aca="true">EP*VLOOKUP('thong tin khach hang'!$E$10,$X$2:$Z$5,3,0)*OFFSET($S531,0,VLOOKUP('thong tin khach hang'!$E$10,$X$2:$Z$5,2,0))</f>
        <v>30000000</v>
      </c>
      <c r="H531" s="2" t="n">
        <f aca="false">F531*HLOOKUP(B531,Assumption!$A$10:$G$12,2,1)+G531*HLOOKUP(B531,Assumption!$A$10:$G$12,3,1)</f>
        <v>1500000</v>
      </c>
      <c r="I531" s="2" t="n">
        <f aca="false">F531+G531-H531</f>
        <v>58500000</v>
      </c>
      <c r="J531" s="32" t="n">
        <f aca="false">VLOOKUP(D531,Assumption!$O$3:$Q$103,IF('thong tin khach hang'!$B$3="Nam",2,3),0)/12*P531</f>
        <v>0</v>
      </c>
      <c r="K531" s="2" t="n">
        <v>20000</v>
      </c>
      <c r="L531" s="31" t="n">
        <f aca="false">ROUND($L$1*(E531+I531-J531-K531),0)</f>
        <v>224295037</v>
      </c>
      <c r="M531" s="31" t="n">
        <f aca="false">E531+I531-J531-K531+L531</f>
        <v>55277859707.4386</v>
      </c>
      <c r="N531" s="32" t="n">
        <f aca="false">HLOOKUP(ROUND(AVERAGE(M519:M530)/10^6,0),Assumption!$B$2:$E$3,2,1)*MAX((AVERAGE(M519:M530)-250*10^6),0)</f>
        <v>309830056.094388</v>
      </c>
      <c r="O531" s="31" t="n">
        <f aca="false">M531+N531</f>
        <v>55587689763.533</v>
      </c>
      <c r="P531" s="31" t="n">
        <f aca="false">IF(A531=1,SA,MAX(0,SA-M530))</f>
        <v>0</v>
      </c>
      <c r="S531" s="2" t="n">
        <v>1</v>
      </c>
      <c r="T531" s="2" t="n">
        <v>1</v>
      </c>
      <c r="U531" s="2" t="n">
        <v>1</v>
      </c>
      <c r="V531" s="33" t="n">
        <v>1</v>
      </c>
    </row>
    <row r="532" customFormat="false" ht="15.75" hidden="false" customHeight="true" outlineLevel="0" collapsed="false">
      <c r="A532" s="2" t="n">
        <v>530</v>
      </c>
      <c r="B532" s="2" t="n">
        <v>45</v>
      </c>
      <c r="C532" s="2" t="n">
        <f aca="false">A532-(B532-1)*12</f>
        <v>2</v>
      </c>
      <c r="D532" s="2" t="n">
        <f aca="false">'thong tin khach hang'!$B$4+B532-1</f>
        <v>46</v>
      </c>
      <c r="E532" s="31" t="n">
        <f aca="false">IF(A532=1,0,O531)</f>
        <v>55587689763.533</v>
      </c>
      <c r="F532" s="2" t="n">
        <f aca="true">TP*VLOOKUP('thong tin khach hang'!$E$10,$X$2:$Z$5,3,0)*OFFSET($S532,0,VLOOKUP('thong tin khach hang'!$E$10,$X$2:$Z$5,2,0))</f>
        <v>0</v>
      </c>
      <c r="G532" s="2" t="n">
        <f aca="true">EP*VLOOKUP('thong tin khach hang'!$E$10,$X$2:$Z$5,3,0)*OFFSET($S532,0,VLOOKUP('thong tin khach hang'!$E$10,$X$2:$Z$5,2,0))</f>
        <v>0</v>
      </c>
      <c r="H532" s="2" t="n">
        <f aca="false">F532*HLOOKUP(B532,Assumption!$A$10:$G$12,2,1)+G532*HLOOKUP(B532,Assumption!$A$10:$G$12,3,1)</f>
        <v>0</v>
      </c>
      <c r="I532" s="2" t="n">
        <f aca="false">F532+G532-H532</f>
        <v>0</v>
      </c>
      <c r="J532" s="32" t="n">
        <f aca="false">VLOOKUP(D532,Assumption!$O$3:$Q$103,IF('thong tin khach hang'!$B$3="Nam",2,3),0)/12*P532</f>
        <v>0</v>
      </c>
      <c r="K532" s="2" t="n">
        <v>20000</v>
      </c>
      <c r="L532" s="31" t="n">
        <f aca="false">ROUND($L$1*(E532+I532-J532-K532),0)</f>
        <v>226471047</v>
      </c>
      <c r="M532" s="31" t="n">
        <f aca="false">E532+I532-J532-K532+L532</f>
        <v>55814140810.533</v>
      </c>
      <c r="N532" s="32" t="n">
        <f aca="false">HLOOKUP(ROUND(AVERAGE(M520:M531)/10^6,0),Assumption!$B$2:$E$3,2,1)*MAX((AVERAGE(M520:M531)-250*10^6),0)</f>
        <v>312880054.81325</v>
      </c>
      <c r="O532" s="31" t="n">
        <f aca="false">M532+N532</f>
        <v>56127020865.3463</v>
      </c>
      <c r="P532" s="31" t="n">
        <f aca="false">IF(A532=1,SA,MAX(0,SA-M531))</f>
        <v>0</v>
      </c>
      <c r="S532" s="2" t="n">
        <v>0</v>
      </c>
      <c r="T532" s="2" t="n">
        <v>0</v>
      </c>
      <c r="U532" s="2" t="n">
        <v>0</v>
      </c>
      <c r="V532" s="33" t="n">
        <v>1</v>
      </c>
    </row>
    <row r="533" customFormat="false" ht="15.75" hidden="false" customHeight="true" outlineLevel="0" collapsed="false">
      <c r="A533" s="2" t="n">
        <v>531</v>
      </c>
      <c r="B533" s="2" t="n">
        <v>45</v>
      </c>
      <c r="C533" s="2" t="n">
        <f aca="false">A533-(B533-1)*12</f>
        <v>3</v>
      </c>
      <c r="D533" s="2" t="n">
        <f aca="false">'thong tin khach hang'!$B$4+B533-1</f>
        <v>46</v>
      </c>
      <c r="E533" s="31" t="n">
        <f aca="false">IF(A533=1,0,O532)</f>
        <v>56127020865.3463</v>
      </c>
      <c r="F533" s="2" t="n">
        <f aca="true">TP*VLOOKUP('thong tin khach hang'!$E$10,$X$2:$Z$5,3,0)*OFFSET($S533,0,VLOOKUP('thong tin khach hang'!$E$10,$X$2:$Z$5,2,0))</f>
        <v>0</v>
      </c>
      <c r="G533" s="2" t="n">
        <f aca="true">EP*VLOOKUP('thong tin khach hang'!$E$10,$X$2:$Z$5,3,0)*OFFSET($S533,0,VLOOKUP('thong tin khach hang'!$E$10,$X$2:$Z$5,2,0))</f>
        <v>0</v>
      </c>
      <c r="H533" s="2" t="n">
        <f aca="false">F533*HLOOKUP(B533,Assumption!$A$10:$G$12,2,1)+G533*HLOOKUP(B533,Assumption!$A$10:$G$12,3,1)</f>
        <v>0</v>
      </c>
      <c r="I533" s="2" t="n">
        <f aca="false">F533+G533-H533</f>
        <v>0</v>
      </c>
      <c r="J533" s="32" t="n">
        <f aca="false">VLOOKUP(D533,Assumption!$O$3:$Q$103,IF('thong tin khach hang'!$B$3="Nam",2,3),0)/12*P533</f>
        <v>0</v>
      </c>
      <c r="K533" s="2" t="n">
        <v>20000</v>
      </c>
      <c r="L533" s="31" t="n">
        <f aca="false">ROUND($L$1*(E533+I533-J533-K533),0)</f>
        <v>228668349</v>
      </c>
      <c r="M533" s="31" t="n">
        <f aca="false">E533+I533-J533-K533+L533</f>
        <v>56355669214.3463</v>
      </c>
      <c r="N533" s="32" t="n">
        <f aca="false">HLOOKUP(ROUND(AVERAGE(M521:M532)/10^6,0),Assumption!$B$2:$E$3,2,1)*MAX((AVERAGE(M521:M532)-250*10^6),0)</f>
        <v>315959742.507762</v>
      </c>
      <c r="O533" s="31" t="n">
        <f aca="false">M533+N533</f>
        <v>56671628956.854</v>
      </c>
      <c r="P533" s="31" t="n">
        <f aca="false">IF(A533=1,SA,MAX(0,SA-M532))</f>
        <v>0</v>
      </c>
      <c r="S533" s="2" t="n">
        <v>0</v>
      </c>
      <c r="T533" s="2" t="n">
        <v>0</v>
      </c>
      <c r="U533" s="2" t="n">
        <v>0</v>
      </c>
      <c r="V533" s="33" t="n">
        <v>1</v>
      </c>
    </row>
    <row r="534" customFormat="false" ht="15.75" hidden="false" customHeight="true" outlineLevel="0" collapsed="false">
      <c r="A534" s="2" t="n">
        <v>532</v>
      </c>
      <c r="B534" s="2" t="n">
        <v>45</v>
      </c>
      <c r="C534" s="2" t="n">
        <f aca="false">A534-(B534-1)*12</f>
        <v>4</v>
      </c>
      <c r="D534" s="2" t="n">
        <f aca="false">'thong tin khach hang'!$B$4+B534-1</f>
        <v>46</v>
      </c>
      <c r="E534" s="31" t="n">
        <f aca="false">IF(A534=1,0,O533)</f>
        <v>56671628956.854</v>
      </c>
      <c r="F534" s="2" t="n">
        <f aca="true">TP*VLOOKUP('thong tin khach hang'!$E$10,$X$2:$Z$5,3,0)*OFFSET($S534,0,VLOOKUP('thong tin khach hang'!$E$10,$X$2:$Z$5,2,0))</f>
        <v>0</v>
      </c>
      <c r="G534" s="2" t="n">
        <f aca="true">EP*VLOOKUP('thong tin khach hang'!$E$10,$X$2:$Z$5,3,0)*OFFSET($S534,0,VLOOKUP('thong tin khach hang'!$E$10,$X$2:$Z$5,2,0))</f>
        <v>0</v>
      </c>
      <c r="H534" s="2" t="n">
        <f aca="false">F534*HLOOKUP(B534,Assumption!$A$10:$G$12,2,1)+G534*HLOOKUP(B534,Assumption!$A$10:$G$12,3,1)</f>
        <v>0</v>
      </c>
      <c r="I534" s="2" t="n">
        <f aca="false">F534+G534-H534</f>
        <v>0</v>
      </c>
      <c r="J534" s="32" t="n">
        <f aca="false">VLOOKUP(D534,Assumption!$O$3:$Q$103,IF('thong tin khach hang'!$B$3="Nam",2,3),0)/12*P534</f>
        <v>0</v>
      </c>
      <c r="K534" s="2" t="n">
        <v>20000</v>
      </c>
      <c r="L534" s="31" t="n">
        <f aca="false">ROUND($L$1*(E534+I534-J534-K534),0)</f>
        <v>230887150</v>
      </c>
      <c r="M534" s="31" t="n">
        <f aca="false">E534+I534-J534-K534+L534</f>
        <v>56902496106.854</v>
      </c>
      <c r="N534" s="32" t="n">
        <f aca="false">HLOOKUP(ROUND(AVERAGE(M522:M533)/10^6,0),Assumption!$B$2:$E$3,2,1)*MAX((AVERAGE(M522:M533)-250*10^6),0)</f>
        <v>319069408.173326</v>
      </c>
      <c r="O534" s="31" t="n">
        <f aca="false">M534+N534</f>
        <v>57221565515.0274</v>
      </c>
      <c r="P534" s="31" t="n">
        <f aca="false">IF(A534=1,SA,MAX(0,SA-M533))</f>
        <v>0</v>
      </c>
      <c r="S534" s="2" t="n">
        <v>0</v>
      </c>
      <c r="T534" s="2" t="n">
        <v>0</v>
      </c>
      <c r="U534" s="2" t="n">
        <v>1</v>
      </c>
      <c r="V534" s="33" t="n">
        <v>1</v>
      </c>
    </row>
    <row r="535" customFormat="false" ht="15.75" hidden="false" customHeight="true" outlineLevel="0" collapsed="false">
      <c r="A535" s="2" t="n">
        <v>533</v>
      </c>
      <c r="B535" s="2" t="n">
        <v>45</v>
      </c>
      <c r="C535" s="2" t="n">
        <f aca="false">A535-(B535-1)*12</f>
        <v>5</v>
      </c>
      <c r="D535" s="2" t="n">
        <f aca="false">'thong tin khach hang'!$B$4+B535-1</f>
        <v>46</v>
      </c>
      <c r="E535" s="31" t="n">
        <f aca="false">IF(A535=1,0,O534)</f>
        <v>57221565515.0274</v>
      </c>
      <c r="F535" s="2" t="n">
        <f aca="true">TP*VLOOKUP('thong tin khach hang'!$E$10,$X$2:$Z$5,3,0)*OFFSET($S535,0,VLOOKUP('thong tin khach hang'!$E$10,$X$2:$Z$5,2,0))</f>
        <v>0</v>
      </c>
      <c r="G535" s="2" t="n">
        <f aca="true">EP*VLOOKUP('thong tin khach hang'!$E$10,$X$2:$Z$5,3,0)*OFFSET($S535,0,VLOOKUP('thong tin khach hang'!$E$10,$X$2:$Z$5,2,0))</f>
        <v>0</v>
      </c>
      <c r="H535" s="2" t="n">
        <f aca="false">F535*HLOOKUP(B535,Assumption!$A$10:$G$12,2,1)+G535*HLOOKUP(B535,Assumption!$A$10:$G$12,3,1)</f>
        <v>0</v>
      </c>
      <c r="I535" s="2" t="n">
        <f aca="false">F535+G535-H535</f>
        <v>0</v>
      </c>
      <c r="J535" s="32" t="n">
        <f aca="false">VLOOKUP(D535,Assumption!$O$3:$Q$103,IF('thong tin khach hang'!$B$3="Nam",2,3),0)/12*P535</f>
        <v>0</v>
      </c>
      <c r="K535" s="2" t="n">
        <v>20000</v>
      </c>
      <c r="L535" s="31" t="n">
        <f aca="false">ROUND($L$1*(E535+I535-J535-K535),0)</f>
        <v>233127660</v>
      </c>
      <c r="M535" s="31" t="n">
        <f aca="false">E535+I535-J535-K535+L535</f>
        <v>57454673175.0274</v>
      </c>
      <c r="N535" s="32" t="n">
        <f aca="false">HLOOKUP(ROUND(AVERAGE(M523:M534)/10^6,0),Assumption!$B$2:$E$3,2,1)*MAX((AVERAGE(M523:M534)-250*10^6),0)</f>
        <v>322209343.618411</v>
      </c>
      <c r="O535" s="31" t="n">
        <f aca="false">M535+N535</f>
        <v>57776882518.6458</v>
      </c>
      <c r="P535" s="31" t="n">
        <f aca="false">IF(A535=1,SA,MAX(0,SA-M534))</f>
        <v>0</v>
      </c>
      <c r="S535" s="2" t="n">
        <v>0</v>
      </c>
      <c r="T535" s="2" t="n">
        <v>0</v>
      </c>
      <c r="U535" s="2" t="n">
        <v>0</v>
      </c>
      <c r="V535" s="33" t="n">
        <v>1</v>
      </c>
    </row>
    <row r="536" customFormat="false" ht="15.75" hidden="false" customHeight="true" outlineLevel="0" collapsed="false">
      <c r="A536" s="2" t="n">
        <v>534</v>
      </c>
      <c r="B536" s="2" t="n">
        <v>45</v>
      </c>
      <c r="C536" s="2" t="n">
        <f aca="false">A536-(B536-1)*12</f>
        <v>6</v>
      </c>
      <c r="D536" s="2" t="n">
        <f aca="false">'thong tin khach hang'!$B$4+B536-1</f>
        <v>46</v>
      </c>
      <c r="E536" s="31" t="n">
        <f aca="false">IF(A536=1,0,O535)</f>
        <v>57776882518.6458</v>
      </c>
      <c r="F536" s="2" t="n">
        <f aca="true">TP*VLOOKUP('thong tin khach hang'!$E$10,$X$2:$Z$5,3,0)*OFFSET($S536,0,VLOOKUP('thong tin khach hang'!$E$10,$X$2:$Z$5,2,0))</f>
        <v>0</v>
      </c>
      <c r="G536" s="2" t="n">
        <f aca="true">EP*VLOOKUP('thong tin khach hang'!$E$10,$X$2:$Z$5,3,0)*OFFSET($S536,0,VLOOKUP('thong tin khach hang'!$E$10,$X$2:$Z$5,2,0))</f>
        <v>0</v>
      </c>
      <c r="H536" s="2" t="n">
        <f aca="false">F536*HLOOKUP(B536,Assumption!$A$10:$G$12,2,1)+G536*HLOOKUP(B536,Assumption!$A$10:$G$12,3,1)</f>
        <v>0</v>
      </c>
      <c r="I536" s="2" t="n">
        <f aca="false">F536+G536-H536</f>
        <v>0</v>
      </c>
      <c r="J536" s="32" t="n">
        <f aca="false">VLOOKUP(D536,Assumption!$O$3:$Q$103,IF('thong tin khach hang'!$B$3="Nam",2,3),0)/12*P536</f>
        <v>0</v>
      </c>
      <c r="K536" s="2" t="n">
        <v>20000</v>
      </c>
      <c r="L536" s="31" t="n">
        <f aca="false">ROUND($L$1*(E536+I536-J536-K536),0)</f>
        <v>235390090</v>
      </c>
      <c r="M536" s="31" t="n">
        <f aca="false">E536+I536-J536-K536+L536</f>
        <v>58012252608.6458</v>
      </c>
      <c r="N536" s="32" t="n">
        <f aca="false">HLOOKUP(ROUND(AVERAGE(M524:M535)/10^6,0),Assumption!$B$2:$E$3,2,1)*MAX((AVERAGE(M524:M535)-250*10^6),0)</f>
        <v>325379843.49191</v>
      </c>
      <c r="O536" s="31" t="n">
        <f aca="false">M536+N536</f>
        <v>58337632452.1377</v>
      </c>
      <c r="P536" s="31" t="n">
        <f aca="false">IF(A536=1,SA,MAX(0,SA-M535))</f>
        <v>0</v>
      </c>
      <c r="S536" s="2" t="n">
        <v>0</v>
      </c>
      <c r="T536" s="2" t="n">
        <v>0</v>
      </c>
      <c r="U536" s="2" t="n">
        <v>0</v>
      </c>
      <c r="V536" s="33" t="n">
        <v>1</v>
      </c>
    </row>
    <row r="537" customFormat="false" ht="15.75" hidden="false" customHeight="true" outlineLevel="0" collapsed="false">
      <c r="A537" s="2" t="n">
        <v>535</v>
      </c>
      <c r="B537" s="2" t="n">
        <v>45</v>
      </c>
      <c r="C537" s="2" t="n">
        <f aca="false">A537-(B537-1)*12</f>
        <v>7</v>
      </c>
      <c r="D537" s="2" t="n">
        <f aca="false">'thong tin khach hang'!$B$4+B537-1</f>
        <v>46</v>
      </c>
      <c r="E537" s="31" t="n">
        <f aca="false">IF(A537=1,0,O536)</f>
        <v>58337632452.1377</v>
      </c>
      <c r="F537" s="2" t="n">
        <f aca="true">TP*VLOOKUP('thong tin khach hang'!$E$10,$X$2:$Z$5,3,0)*OFFSET($S537,0,VLOOKUP('thong tin khach hang'!$E$10,$X$2:$Z$5,2,0))</f>
        <v>0</v>
      </c>
      <c r="G537" s="2" t="n">
        <f aca="true">EP*VLOOKUP('thong tin khach hang'!$E$10,$X$2:$Z$5,3,0)*OFFSET($S537,0,VLOOKUP('thong tin khach hang'!$E$10,$X$2:$Z$5,2,0))</f>
        <v>0</v>
      </c>
      <c r="H537" s="2" t="n">
        <f aca="false">F537*HLOOKUP(B537,Assumption!$A$10:$G$12,2,1)+G537*HLOOKUP(B537,Assumption!$A$10:$G$12,3,1)</f>
        <v>0</v>
      </c>
      <c r="I537" s="2" t="n">
        <f aca="false">F537+G537-H537</f>
        <v>0</v>
      </c>
      <c r="J537" s="32" t="n">
        <f aca="false">VLOOKUP(D537,Assumption!$O$3:$Q$103,IF('thong tin khach hang'!$B$3="Nam",2,3),0)/12*P537</f>
        <v>0</v>
      </c>
      <c r="K537" s="2" t="n">
        <v>20000</v>
      </c>
      <c r="L537" s="31" t="n">
        <f aca="false">ROUND($L$1*(E537+I537-J537-K537),0)</f>
        <v>237674654</v>
      </c>
      <c r="M537" s="31" t="n">
        <f aca="false">E537+I537-J537-K537+L537</f>
        <v>58575287106.1377</v>
      </c>
      <c r="N537" s="32" t="n">
        <f aca="false">HLOOKUP(ROUND(AVERAGE(M525:M536)/10^6,0),Assumption!$B$2:$E$3,2,1)*MAX((AVERAGE(M525:M536)-250*10^6),0)</f>
        <v>328581205.311158</v>
      </c>
      <c r="O537" s="31" t="n">
        <f aca="false">M537+N537</f>
        <v>58903868311.4488</v>
      </c>
      <c r="P537" s="31" t="n">
        <f aca="false">IF(A537=1,SA,MAX(0,SA-M536))</f>
        <v>0</v>
      </c>
      <c r="S537" s="2" t="n">
        <v>0</v>
      </c>
      <c r="T537" s="2" t="n">
        <v>1</v>
      </c>
      <c r="U537" s="2" t="n">
        <v>1</v>
      </c>
      <c r="V537" s="33" t="n">
        <v>1</v>
      </c>
    </row>
    <row r="538" customFormat="false" ht="15.75" hidden="false" customHeight="true" outlineLevel="0" collapsed="false">
      <c r="A538" s="2" t="n">
        <v>536</v>
      </c>
      <c r="B538" s="2" t="n">
        <v>45</v>
      </c>
      <c r="C538" s="2" t="n">
        <f aca="false">A538-(B538-1)*12</f>
        <v>8</v>
      </c>
      <c r="D538" s="2" t="n">
        <f aca="false">'thong tin khach hang'!$B$4+B538-1</f>
        <v>46</v>
      </c>
      <c r="E538" s="31" t="n">
        <f aca="false">IF(A538=1,0,O537)</f>
        <v>58903868311.4488</v>
      </c>
      <c r="F538" s="2" t="n">
        <f aca="true">TP*VLOOKUP('thong tin khach hang'!$E$10,$X$2:$Z$5,3,0)*OFFSET($S538,0,VLOOKUP('thong tin khach hang'!$E$10,$X$2:$Z$5,2,0))</f>
        <v>0</v>
      </c>
      <c r="G538" s="2" t="n">
        <f aca="true">EP*VLOOKUP('thong tin khach hang'!$E$10,$X$2:$Z$5,3,0)*OFFSET($S538,0,VLOOKUP('thong tin khach hang'!$E$10,$X$2:$Z$5,2,0))</f>
        <v>0</v>
      </c>
      <c r="H538" s="2" t="n">
        <f aca="false">F538*HLOOKUP(B538,Assumption!$A$10:$G$12,2,1)+G538*HLOOKUP(B538,Assumption!$A$10:$G$12,3,1)</f>
        <v>0</v>
      </c>
      <c r="I538" s="2" t="n">
        <f aca="false">F538+G538-H538</f>
        <v>0</v>
      </c>
      <c r="J538" s="32" t="n">
        <f aca="false">VLOOKUP(D538,Assumption!$O$3:$Q$103,IF('thong tin khach hang'!$B$3="Nam",2,3),0)/12*P538</f>
        <v>0</v>
      </c>
      <c r="K538" s="2" t="n">
        <v>20000</v>
      </c>
      <c r="L538" s="31" t="n">
        <f aca="false">ROUND($L$1*(E538+I538-J538-K538),0)</f>
        <v>239981569</v>
      </c>
      <c r="M538" s="31" t="n">
        <f aca="false">E538+I538-J538-K538+L538</f>
        <v>59143829880.4488</v>
      </c>
      <c r="N538" s="32" t="n">
        <f aca="false">HLOOKUP(ROUND(AVERAGE(M526:M537)/10^6,0),Assumption!$B$2:$E$3,2,1)*MAX((AVERAGE(M526:M537)-250*10^6),0)</f>
        <v>331813729.48859</v>
      </c>
      <c r="O538" s="31" t="n">
        <f aca="false">M538+N538</f>
        <v>59475643609.9374</v>
      </c>
      <c r="P538" s="31" t="n">
        <f aca="false">IF(A538=1,SA,MAX(0,SA-M537))</f>
        <v>0</v>
      </c>
      <c r="S538" s="2" t="n">
        <v>0</v>
      </c>
      <c r="T538" s="2" t="n">
        <v>0</v>
      </c>
      <c r="U538" s="2" t="n">
        <v>0</v>
      </c>
      <c r="V538" s="33" t="n">
        <v>1</v>
      </c>
    </row>
    <row r="539" customFormat="false" ht="15.75" hidden="false" customHeight="true" outlineLevel="0" collapsed="false">
      <c r="A539" s="2" t="n">
        <v>537</v>
      </c>
      <c r="B539" s="2" t="n">
        <v>45</v>
      </c>
      <c r="C539" s="2" t="n">
        <f aca="false">A539-(B539-1)*12</f>
        <v>9</v>
      </c>
      <c r="D539" s="2" t="n">
        <f aca="false">'thong tin khach hang'!$B$4+B539-1</f>
        <v>46</v>
      </c>
      <c r="E539" s="31" t="n">
        <f aca="false">IF(A539=1,0,O538)</f>
        <v>59475643609.9374</v>
      </c>
      <c r="F539" s="2" t="n">
        <f aca="true">TP*VLOOKUP('thong tin khach hang'!$E$10,$X$2:$Z$5,3,0)*OFFSET($S539,0,VLOOKUP('thong tin khach hang'!$E$10,$X$2:$Z$5,2,0))</f>
        <v>0</v>
      </c>
      <c r="G539" s="2" t="n">
        <f aca="true">EP*VLOOKUP('thong tin khach hang'!$E$10,$X$2:$Z$5,3,0)*OFFSET($S539,0,VLOOKUP('thong tin khach hang'!$E$10,$X$2:$Z$5,2,0))</f>
        <v>0</v>
      </c>
      <c r="H539" s="2" t="n">
        <f aca="false">F539*HLOOKUP(B539,Assumption!$A$10:$G$12,2,1)+G539*HLOOKUP(B539,Assumption!$A$10:$G$12,3,1)</f>
        <v>0</v>
      </c>
      <c r="I539" s="2" t="n">
        <f aca="false">F539+G539-H539</f>
        <v>0</v>
      </c>
      <c r="J539" s="32" t="n">
        <f aca="false">VLOOKUP(D539,Assumption!$O$3:$Q$103,IF('thong tin khach hang'!$B$3="Nam",2,3),0)/12*P539</f>
        <v>0</v>
      </c>
      <c r="K539" s="2" t="n">
        <v>20000</v>
      </c>
      <c r="L539" s="31" t="n">
        <f aca="false">ROUND($L$1*(E539+I539-J539-K539),0)</f>
        <v>242311053</v>
      </c>
      <c r="M539" s="31" t="n">
        <f aca="false">E539+I539-J539-K539+L539</f>
        <v>59717934662.9374</v>
      </c>
      <c r="N539" s="32" t="n">
        <f aca="false">HLOOKUP(ROUND(AVERAGE(M527:M538)/10^6,0),Assumption!$B$2:$E$3,2,1)*MAX((AVERAGE(M527:M538)-250*10^6),0)</f>
        <v>335077719.361573</v>
      </c>
      <c r="O539" s="31" t="n">
        <f aca="false">M539+N539</f>
        <v>60053012382.299</v>
      </c>
      <c r="P539" s="31" t="n">
        <f aca="false">IF(A539=1,SA,MAX(0,SA-M538))</f>
        <v>0</v>
      </c>
      <c r="S539" s="2" t="n">
        <v>0</v>
      </c>
      <c r="T539" s="2" t="n">
        <v>0</v>
      </c>
      <c r="U539" s="2" t="n">
        <v>0</v>
      </c>
      <c r="V539" s="33" t="n">
        <v>1</v>
      </c>
    </row>
    <row r="540" customFormat="false" ht="15.75" hidden="false" customHeight="true" outlineLevel="0" collapsed="false">
      <c r="A540" s="2" t="n">
        <v>538</v>
      </c>
      <c r="B540" s="2" t="n">
        <v>45</v>
      </c>
      <c r="C540" s="2" t="n">
        <f aca="false">A540-(B540-1)*12</f>
        <v>10</v>
      </c>
      <c r="D540" s="2" t="n">
        <f aca="false">'thong tin khach hang'!$B$4+B540-1</f>
        <v>46</v>
      </c>
      <c r="E540" s="31" t="n">
        <f aca="false">IF(A540=1,0,O539)</f>
        <v>60053012382.299</v>
      </c>
      <c r="F540" s="2" t="n">
        <f aca="true">TP*VLOOKUP('thong tin khach hang'!$E$10,$X$2:$Z$5,3,0)*OFFSET($S540,0,VLOOKUP('thong tin khach hang'!$E$10,$X$2:$Z$5,2,0))</f>
        <v>0</v>
      </c>
      <c r="G540" s="2" t="n">
        <f aca="true">EP*VLOOKUP('thong tin khach hang'!$E$10,$X$2:$Z$5,3,0)*OFFSET($S540,0,VLOOKUP('thong tin khach hang'!$E$10,$X$2:$Z$5,2,0))</f>
        <v>0</v>
      </c>
      <c r="H540" s="2" t="n">
        <f aca="false">F540*HLOOKUP(B540,Assumption!$A$10:$G$12,2,1)+G540*HLOOKUP(B540,Assumption!$A$10:$G$12,3,1)</f>
        <v>0</v>
      </c>
      <c r="I540" s="2" t="n">
        <f aca="false">F540+G540-H540</f>
        <v>0</v>
      </c>
      <c r="J540" s="32" t="n">
        <f aca="false">VLOOKUP(D540,Assumption!$O$3:$Q$103,IF('thong tin khach hang'!$B$3="Nam",2,3),0)/12*P540</f>
        <v>0</v>
      </c>
      <c r="K540" s="2" t="n">
        <v>20000</v>
      </c>
      <c r="L540" s="31" t="n">
        <f aca="false">ROUND($L$1*(E540+I540-J540-K540),0)</f>
        <v>244663325</v>
      </c>
      <c r="M540" s="31" t="n">
        <f aca="false">E540+I540-J540-K540+L540</f>
        <v>60297655707.299</v>
      </c>
      <c r="N540" s="32" t="n">
        <f aca="false">HLOOKUP(ROUND(AVERAGE(M528:M539)/10^6,0),Assumption!$B$2:$E$3,2,1)*MAX((AVERAGE(M528:M539)-250*10^6),0)</f>
        <v>338373481.220389</v>
      </c>
      <c r="O540" s="31" t="n">
        <f aca="false">M540+N540</f>
        <v>60636029188.5194</v>
      </c>
      <c r="P540" s="31" t="n">
        <f aca="false">IF(A540=1,SA,MAX(0,SA-M539))</f>
        <v>0</v>
      </c>
      <c r="S540" s="2" t="n">
        <v>0</v>
      </c>
      <c r="T540" s="2" t="n">
        <v>0</v>
      </c>
      <c r="U540" s="2" t="n">
        <v>1</v>
      </c>
      <c r="V540" s="33" t="n">
        <v>1</v>
      </c>
    </row>
    <row r="541" customFormat="false" ht="15.75" hidden="false" customHeight="true" outlineLevel="0" collapsed="false">
      <c r="A541" s="2" t="n">
        <v>539</v>
      </c>
      <c r="B541" s="2" t="n">
        <v>45</v>
      </c>
      <c r="C541" s="2" t="n">
        <f aca="false">A541-(B541-1)*12</f>
        <v>11</v>
      </c>
      <c r="D541" s="2" t="n">
        <f aca="false">'thong tin khach hang'!$B$4+B541-1</f>
        <v>46</v>
      </c>
      <c r="E541" s="31" t="n">
        <f aca="false">IF(A541=1,0,O540)</f>
        <v>60636029188.5194</v>
      </c>
      <c r="F541" s="2" t="n">
        <f aca="true">TP*VLOOKUP('thong tin khach hang'!$E$10,$X$2:$Z$5,3,0)*OFFSET($S541,0,VLOOKUP('thong tin khach hang'!$E$10,$X$2:$Z$5,2,0))</f>
        <v>0</v>
      </c>
      <c r="G541" s="2" t="n">
        <f aca="true">EP*VLOOKUP('thong tin khach hang'!$E$10,$X$2:$Z$5,3,0)*OFFSET($S541,0,VLOOKUP('thong tin khach hang'!$E$10,$X$2:$Z$5,2,0))</f>
        <v>0</v>
      </c>
      <c r="H541" s="2" t="n">
        <f aca="false">F541*HLOOKUP(B541,Assumption!$A$10:$G$12,2,1)+G541*HLOOKUP(B541,Assumption!$A$10:$G$12,3,1)</f>
        <v>0</v>
      </c>
      <c r="I541" s="2" t="n">
        <f aca="false">F541+G541-H541</f>
        <v>0</v>
      </c>
      <c r="J541" s="32" t="n">
        <f aca="false">VLOOKUP(D541,Assumption!$O$3:$Q$103,IF('thong tin khach hang'!$B$3="Nam",2,3),0)/12*P541</f>
        <v>0</v>
      </c>
      <c r="K541" s="2" t="n">
        <v>20000</v>
      </c>
      <c r="L541" s="31" t="n">
        <f aca="false">ROUND($L$1*(E541+I541-J541-K541),0)</f>
        <v>247038607</v>
      </c>
      <c r="M541" s="31" t="n">
        <f aca="false">E541+I541-J541-K541+L541</f>
        <v>60883047795.5194</v>
      </c>
      <c r="N541" s="32" t="n">
        <f aca="false">HLOOKUP(ROUND(AVERAGE(M529:M540)/10^6,0),Assumption!$B$2:$E$3,2,1)*MAX((AVERAGE(M529:M540)-250*10^6),0)</f>
        <v>341701324.336878</v>
      </c>
      <c r="O541" s="31" t="n">
        <f aca="false">M541+N541</f>
        <v>61224749119.8563</v>
      </c>
      <c r="P541" s="31" t="n">
        <f aca="false">IF(A541=1,SA,MAX(0,SA-M540))</f>
        <v>0</v>
      </c>
      <c r="S541" s="2" t="n">
        <v>0</v>
      </c>
      <c r="T541" s="2" t="n">
        <v>0</v>
      </c>
      <c r="U541" s="2" t="n">
        <v>0</v>
      </c>
      <c r="V541" s="33" t="n">
        <v>1</v>
      </c>
    </row>
    <row r="542" customFormat="false" ht="15.75" hidden="false" customHeight="true" outlineLevel="0" collapsed="false">
      <c r="A542" s="2" t="n">
        <v>540</v>
      </c>
      <c r="B542" s="2" t="n">
        <v>45</v>
      </c>
      <c r="C542" s="2" t="n">
        <f aca="false">A542-(B542-1)*12</f>
        <v>12</v>
      </c>
      <c r="D542" s="2" t="n">
        <f aca="false">'thong tin khach hang'!$B$4+B542-1</f>
        <v>46</v>
      </c>
      <c r="E542" s="31" t="n">
        <f aca="false">IF(A542=1,0,O541)</f>
        <v>61224749119.8563</v>
      </c>
      <c r="F542" s="2" t="n">
        <f aca="true">TP*VLOOKUP('thong tin khach hang'!$E$10,$X$2:$Z$5,3,0)*OFFSET($S542,0,VLOOKUP('thong tin khach hang'!$E$10,$X$2:$Z$5,2,0))</f>
        <v>0</v>
      </c>
      <c r="G542" s="2" t="n">
        <f aca="true">EP*VLOOKUP('thong tin khach hang'!$E$10,$X$2:$Z$5,3,0)*OFFSET($S542,0,VLOOKUP('thong tin khach hang'!$E$10,$X$2:$Z$5,2,0))</f>
        <v>0</v>
      </c>
      <c r="H542" s="2" t="n">
        <f aca="false">F542*HLOOKUP(B542,Assumption!$A$10:$G$12,2,1)+G542*HLOOKUP(B542,Assumption!$A$10:$G$12,3,1)</f>
        <v>0</v>
      </c>
      <c r="I542" s="2" t="n">
        <f aca="false">F542+G542-H542</f>
        <v>0</v>
      </c>
      <c r="J542" s="32" t="n">
        <f aca="false">VLOOKUP(D542,Assumption!$O$3:$Q$103,IF('thong tin khach hang'!$B$3="Nam",2,3),0)/12*P542</f>
        <v>0</v>
      </c>
      <c r="K542" s="2" t="n">
        <v>20000</v>
      </c>
      <c r="L542" s="31" t="n">
        <f aca="false">ROUND($L$1*(E542+I542-J542-K542),0)</f>
        <v>249437125</v>
      </c>
      <c r="M542" s="31" t="n">
        <f aca="false">E542+I542-J542-K542+L542</f>
        <v>61474166244.8563</v>
      </c>
      <c r="N542" s="32" t="n">
        <f aca="false">HLOOKUP(ROUND(AVERAGE(M530:M541)/10^6,0),Assumption!$B$2:$E$3,2,1)*MAX((AVERAGE(M530:M541)-250*10^6),0)</f>
        <v>345061560.992742</v>
      </c>
      <c r="O542" s="31" t="n">
        <f aca="false">M542+N542</f>
        <v>61819227805.849</v>
      </c>
      <c r="P542" s="31" t="n">
        <f aca="false">IF(A542=1,SA,MAX(0,SA-M541))</f>
        <v>0</v>
      </c>
      <c r="S542" s="2" t="n">
        <v>0</v>
      </c>
      <c r="T542" s="2" t="n">
        <v>0</v>
      </c>
      <c r="U542" s="2" t="n">
        <v>0</v>
      </c>
      <c r="V542" s="33" t="n">
        <v>1</v>
      </c>
    </row>
    <row r="543" customFormat="false" ht="15.75" hidden="false" customHeight="true" outlineLevel="0" collapsed="false">
      <c r="A543" s="2" t="n">
        <v>541</v>
      </c>
      <c r="B543" s="2" t="n">
        <v>46</v>
      </c>
      <c r="C543" s="2" t="n">
        <f aca="false">A543-(B543-1)*12</f>
        <v>1</v>
      </c>
      <c r="D543" s="2" t="n">
        <f aca="false">'thong tin khach hang'!$B$4+B543-1</f>
        <v>47</v>
      </c>
      <c r="E543" s="31" t="n">
        <f aca="false">IF(A543=1,0,O542)</f>
        <v>61819227805.849</v>
      </c>
      <c r="F543" s="2" t="n">
        <f aca="true">TP*VLOOKUP('thong tin khach hang'!$E$10,$X$2:$Z$5,3,0)*OFFSET($S543,0,VLOOKUP('thong tin khach hang'!$E$10,$X$2:$Z$5,2,0))</f>
        <v>30000000</v>
      </c>
      <c r="G543" s="2" t="n">
        <f aca="true">EP*VLOOKUP('thong tin khach hang'!$E$10,$X$2:$Z$5,3,0)*OFFSET($S543,0,VLOOKUP('thong tin khach hang'!$E$10,$X$2:$Z$5,2,0))</f>
        <v>30000000</v>
      </c>
      <c r="H543" s="2" t="n">
        <f aca="false">F543*HLOOKUP(B543,Assumption!$A$10:$G$12,2,1)+G543*HLOOKUP(B543,Assumption!$A$10:$G$12,3,1)</f>
        <v>1500000</v>
      </c>
      <c r="I543" s="2" t="n">
        <f aca="false">F543+G543-H543</f>
        <v>58500000</v>
      </c>
      <c r="J543" s="32" t="n">
        <f aca="false">VLOOKUP(D543,Assumption!$O$3:$Q$103,IF('thong tin khach hang'!$B$3="Nam",2,3),0)/12*P543</f>
        <v>0</v>
      </c>
      <c r="K543" s="2" t="n">
        <v>20000</v>
      </c>
      <c r="L543" s="31" t="n">
        <f aca="false">ROUND($L$1*(E543+I543-J543-K543),0)</f>
        <v>252097441</v>
      </c>
      <c r="M543" s="31" t="n">
        <f aca="false">E543+I543-J543-K543+L543</f>
        <v>62129805246.849</v>
      </c>
      <c r="N543" s="32" t="n">
        <f aca="false">HLOOKUP(ROUND(AVERAGE(M531:M542)/10^6,0),Assumption!$B$2:$E$3,2,1)*MAX((AVERAGE(M531:M542)-250*10^6),0)</f>
        <v>348454506.510022</v>
      </c>
      <c r="O543" s="31" t="n">
        <f aca="false">M543+N543</f>
        <v>62478259753.359</v>
      </c>
      <c r="P543" s="31" t="n">
        <f aca="false">IF(A543=1,SA,MAX(0,SA-M542))</f>
        <v>0</v>
      </c>
      <c r="S543" s="2" t="n">
        <v>1</v>
      </c>
      <c r="T543" s="2" t="n">
        <v>1</v>
      </c>
      <c r="U543" s="2" t="n">
        <v>1</v>
      </c>
      <c r="V543" s="33" t="n">
        <v>1</v>
      </c>
    </row>
    <row r="544" customFormat="false" ht="15.75" hidden="false" customHeight="true" outlineLevel="0" collapsed="false">
      <c r="A544" s="2" t="n">
        <v>542</v>
      </c>
      <c r="B544" s="2" t="n">
        <v>46</v>
      </c>
      <c r="C544" s="2" t="n">
        <f aca="false">A544-(B544-1)*12</f>
        <v>2</v>
      </c>
      <c r="D544" s="2" t="n">
        <f aca="false">'thong tin khach hang'!$B$4+B544-1</f>
        <v>47</v>
      </c>
      <c r="E544" s="31" t="n">
        <f aca="false">IF(A544=1,0,O543)</f>
        <v>62478259753.359</v>
      </c>
      <c r="F544" s="2" t="n">
        <f aca="true">TP*VLOOKUP('thong tin khach hang'!$E$10,$X$2:$Z$5,3,0)*OFFSET($S544,0,VLOOKUP('thong tin khach hang'!$E$10,$X$2:$Z$5,2,0))</f>
        <v>0</v>
      </c>
      <c r="G544" s="2" t="n">
        <f aca="true">EP*VLOOKUP('thong tin khach hang'!$E$10,$X$2:$Z$5,3,0)*OFFSET($S544,0,VLOOKUP('thong tin khach hang'!$E$10,$X$2:$Z$5,2,0))</f>
        <v>0</v>
      </c>
      <c r="H544" s="2" t="n">
        <f aca="false">F544*HLOOKUP(B544,Assumption!$A$10:$G$12,2,1)+G544*HLOOKUP(B544,Assumption!$A$10:$G$12,3,1)</f>
        <v>0</v>
      </c>
      <c r="I544" s="2" t="n">
        <f aca="false">F544+G544-H544</f>
        <v>0</v>
      </c>
      <c r="J544" s="32" t="n">
        <f aca="false">VLOOKUP(D544,Assumption!$O$3:$Q$103,IF('thong tin khach hang'!$B$3="Nam",2,3),0)/12*P544</f>
        <v>0</v>
      </c>
      <c r="K544" s="2" t="n">
        <v>20000</v>
      </c>
      <c r="L544" s="31" t="n">
        <f aca="false">ROUND($L$1*(E544+I544-J544-K544),0)</f>
        <v>254544083</v>
      </c>
      <c r="M544" s="31" t="n">
        <f aca="false">E544+I544-J544-K544+L544</f>
        <v>62732783836.359</v>
      </c>
      <c r="N544" s="32" t="n">
        <f aca="false">HLOOKUP(ROUND(AVERAGE(M532:M543)/10^6,0),Assumption!$B$2:$E$3,2,1)*MAX((AVERAGE(M532:M543)-250*10^6),0)</f>
        <v>351880479.279727</v>
      </c>
      <c r="O544" s="31" t="n">
        <f aca="false">M544+N544</f>
        <v>63084664315.6388</v>
      </c>
      <c r="P544" s="31" t="n">
        <f aca="false">IF(A544=1,SA,MAX(0,SA-M543))</f>
        <v>0</v>
      </c>
      <c r="S544" s="2" t="n">
        <v>0</v>
      </c>
      <c r="T544" s="2" t="n">
        <v>0</v>
      </c>
      <c r="U544" s="2" t="n">
        <v>0</v>
      </c>
      <c r="V544" s="33" t="n">
        <v>1</v>
      </c>
    </row>
    <row r="545" customFormat="false" ht="15.75" hidden="false" customHeight="true" outlineLevel="0" collapsed="false">
      <c r="A545" s="2" t="n">
        <v>543</v>
      </c>
      <c r="B545" s="2" t="n">
        <v>46</v>
      </c>
      <c r="C545" s="2" t="n">
        <f aca="false">A545-(B545-1)*12</f>
        <v>3</v>
      </c>
      <c r="D545" s="2" t="n">
        <f aca="false">'thong tin khach hang'!$B$4+B545-1</f>
        <v>47</v>
      </c>
      <c r="E545" s="31" t="n">
        <f aca="false">IF(A545=1,0,O544)</f>
        <v>63084664315.6388</v>
      </c>
      <c r="F545" s="2" t="n">
        <f aca="true">TP*VLOOKUP('thong tin khach hang'!$E$10,$X$2:$Z$5,3,0)*OFFSET($S545,0,VLOOKUP('thong tin khach hang'!$E$10,$X$2:$Z$5,2,0))</f>
        <v>0</v>
      </c>
      <c r="G545" s="2" t="n">
        <f aca="true">EP*VLOOKUP('thong tin khach hang'!$E$10,$X$2:$Z$5,3,0)*OFFSET($S545,0,VLOOKUP('thong tin khach hang'!$E$10,$X$2:$Z$5,2,0))</f>
        <v>0</v>
      </c>
      <c r="H545" s="2" t="n">
        <f aca="false">F545*HLOOKUP(B545,Assumption!$A$10:$G$12,2,1)+G545*HLOOKUP(B545,Assumption!$A$10:$G$12,3,1)</f>
        <v>0</v>
      </c>
      <c r="I545" s="2" t="n">
        <f aca="false">F545+G545-H545</f>
        <v>0</v>
      </c>
      <c r="J545" s="32" t="n">
        <f aca="false">VLOOKUP(D545,Assumption!$O$3:$Q$103,IF('thong tin khach hang'!$B$3="Nam",2,3),0)/12*P545</f>
        <v>0</v>
      </c>
      <c r="K545" s="2" t="n">
        <v>20000</v>
      </c>
      <c r="L545" s="31" t="n">
        <f aca="false">ROUND($L$1*(E545+I545-J545-K545),0)</f>
        <v>257014650</v>
      </c>
      <c r="M545" s="31" t="n">
        <f aca="false">E545+I545-J545-K545+L545</f>
        <v>63341658965.6388</v>
      </c>
      <c r="N545" s="32" t="n">
        <f aca="false">HLOOKUP(ROUND(AVERAGE(M533:M544)/10^6,0),Assumption!$B$2:$E$3,2,1)*MAX((AVERAGE(M533:M544)-250*10^6),0)</f>
        <v>355339800.79264</v>
      </c>
      <c r="O545" s="31" t="n">
        <f aca="false">M545+N545</f>
        <v>63696998766.4314</v>
      </c>
      <c r="P545" s="31" t="n">
        <f aca="false">IF(A545=1,SA,MAX(0,SA-M544))</f>
        <v>0</v>
      </c>
      <c r="S545" s="2" t="n">
        <v>0</v>
      </c>
      <c r="T545" s="2" t="n">
        <v>0</v>
      </c>
      <c r="U545" s="2" t="n">
        <v>0</v>
      </c>
      <c r="V545" s="33" t="n">
        <v>1</v>
      </c>
    </row>
    <row r="546" customFormat="false" ht="15.75" hidden="false" customHeight="true" outlineLevel="0" collapsed="false">
      <c r="A546" s="2" t="n">
        <v>544</v>
      </c>
      <c r="B546" s="2" t="n">
        <v>46</v>
      </c>
      <c r="C546" s="2" t="n">
        <f aca="false">A546-(B546-1)*12</f>
        <v>4</v>
      </c>
      <c r="D546" s="2" t="n">
        <f aca="false">'thong tin khach hang'!$B$4+B546-1</f>
        <v>47</v>
      </c>
      <c r="E546" s="31" t="n">
        <f aca="false">IF(A546=1,0,O545)</f>
        <v>63696998766.4314</v>
      </c>
      <c r="F546" s="2" t="n">
        <f aca="true">TP*VLOOKUP('thong tin khach hang'!$E$10,$X$2:$Z$5,3,0)*OFFSET($S546,0,VLOOKUP('thong tin khach hang'!$E$10,$X$2:$Z$5,2,0))</f>
        <v>0</v>
      </c>
      <c r="G546" s="2" t="n">
        <f aca="true">EP*VLOOKUP('thong tin khach hang'!$E$10,$X$2:$Z$5,3,0)*OFFSET($S546,0,VLOOKUP('thong tin khach hang'!$E$10,$X$2:$Z$5,2,0))</f>
        <v>0</v>
      </c>
      <c r="H546" s="2" t="n">
        <f aca="false">F546*HLOOKUP(B546,Assumption!$A$10:$G$12,2,1)+G546*HLOOKUP(B546,Assumption!$A$10:$G$12,3,1)</f>
        <v>0</v>
      </c>
      <c r="I546" s="2" t="n">
        <f aca="false">F546+G546-H546</f>
        <v>0</v>
      </c>
      <c r="J546" s="32" t="n">
        <f aca="false">VLOOKUP(D546,Assumption!$O$3:$Q$103,IF('thong tin khach hang'!$B$3="Nam",2,3),0)/12*P546</f>
        <v>0</v>
      </c>
      <c r="K546" s="2" t="n">
        <v>20000</v>
      </c>
      <c r="L546" s="31" t="n">
        <f aca="false">ROUND($L$1*(E546+I546-J546-K546),0)</f>
        <v>259509376</v>
      </c>
      <c r="M546" s="31" t="n">
        <f aca="false">E546+I546-J546-K546+L546</f>
        <v>63956488142.4314</v>
      </c>
      <c r="N546" s="32" t="n">
        <f aca="false">HLOOKUP(ROUND(AVERAGE(M534:M545)/10^6,0),Assumption!$B$2:$E$3,2,1)*MAX((AVERAGE(M534:M545)-250*10^6),0)</f>
        <v>358832795.668286</v>
      </c>
      <c r="O546" s="31" t="n">
        <f aca="false">M546+N546</f>
        <v>64315320938.0997</v>
      </c>
      <c r="P546" s="31" t="n">
        <f aca="false">IF(A546=1,SA,MAX(0,SA-M545))</f>
        <v>0</v>
      </c>
      <c r="S546" s="2" t="n">
        <v>0</v>
      </c>
      <c r="T546" s="2" t="n">
        <v>0</v>
      </c>
      <c r="U546" s="2" t="n">
        <v>1</v>
      </c>
      <c r="V546" s="33" t="n">
        <v>1</v>
      </c>
    </row>
    <row r="547" customFormat="false" ht="15.75" hidden="false" customHeight="true" outlineLevel="0" collapsed="false">
      <c r="A547" s="2" t="n">
        <v>545</v>
      </c>
      <c r="B547" s="2" t="n">
        <v>46</v>
      </c>
      <c r="C547" s="2" t="n">
        <f aca="false">A547-(B547-1)*12</f>
        <v>5</v>
      </c>
      <c r="D547" s="2" t="n">
        <f aca="false">'thong tin khach hang'!$B$4+B547-1</f>
        <v>47</v>
      </c>
      <c r="E547" s="31" t="n">
        <f aca="false">IF(A547=1,0,O546)</f>
        <v>64315320938.0997</v>
      </c>
      <c r="F547" s="2" t="n">
        <f aca="true">TP*VLOOKUP('thong tin khach hang'!$E$10,$X$2:$Z$5,3,0)*OFFSET($S547,0,VLOOKUP('thong tin khach hang'!$E$10,$X$2:$Z$5,2,0))</f>
        <v>0</v>
      </c>
      <c r="G547" s="2" t="n">
        <f aca="true">EP*VLOOKUP('thong tin khach hang'!$E$10,$X$2:$Z$5,3,0)*OFFSET($S547,0,VLOOKUP('thong tin khach hang'!$E$10,$X$2:$Z$5,2,0))</f>
        <v>0</v>
      </c>
      <c r="H547" s="2" t="n">
        <f aca="false">F547*HLOOKUP(B547,Assumption!$A$10:$G$12,2,1)+G547*HLOOKUP(B547,Assumption!$A$10:$G$12,3,1)</f>
        <v>0</v>
      </c>
      <c r="I547" s="2" t="n">
        <f aca="false">F547+G547-H547</f>
        <v>0</v>
      </c>
      <c r="J547" s="32" t="n">
        <f aca="false">VLOOKUP(D547,Assumption!$O$3:$Q$103,IF('thong tin khach hang'!$B$3="Nam",2,3),0)/12*P547</f>
        <v>0</v>
      </c>
      <c r="K547" s="2" t="n">
        <v>20000</v>
      </c>
      <c r="L547" s="31" t="n">
        <f aca="false">ROUND($L$1*(E547+I547-J547-K547),0)</f>
        <v>262028497</v>
      </c>
      <c r="M547" s="31" t="n">
        <f aca="false">E547+I547-J547-K547+L547</f>
        <v>64577329435.0997</v>
      </c>
      <c r="N547" s="32" t="n">
        <f aca="false">HLOOKUP(ROUND(AVERAGE(M535:M546)/10^6,0),Assumption!$B$2:$E$3,2,1)*MAX((AVERAGE(M535:M546)-250*10^6),0)</f>
        <v>362359791.686075</v>
      </c>
      <c r="O547" s="31" t="n">
        <f aca="false">M547+N547</f>
        <v>64939689226.7858</v>
      </c>
      <c r="P547" s="31" t="n">
        <f aca="false">IF(A547=1,SA,MAX(0,SA-M546))</f>
        <v>0</v>
      </c>
      <c r="S547" s="2" t="n">
        <v>0</v>
      </c>
      <c r="T547" s="2" t="n">
        <v>0</v>
      </c>
      <c r="U547" s="2" t="n">
        <v>0</v>
      </c>
      <c r="V547" s="33" t="n">
        <v>1</v>
      </c>
    </row>
    <row r="548" customFormat="false" ht="15.75" hidden="false" customHeight="true" outlineLevel="0" collapsed="false">
      <c r="A548" s="2" t="n">
        <v>546</v>
      </c>
      <c r="B548" s="2" t="n">
        <v>46</v>
      </c>
      <c r="C548" s="2" t="n">
        <f aca="false">A548-(B548-1)*12</f>
        <v>6</v>
      </c>
      <c r="D548" s="2" t="n">
        <f aca="false">'thong tin khach hang'!$B$4+B548-1</f>
        <v>47</v>
      </c>
      <c r="E548" s="31" t="n">
        <f aca="false">IF(A548=1,0,O547)</f>
        <v>64939689226.7858</v>
      </c>
      <c r="F548" s="2" t="n">
        <f aca="true">TP*VLOOKUP('thong tin khach hang'!$E$10,$X$2:$Z$5,3,0)*OFFSET($S548,0,VLOOKUP('thong tin khach hang'!$E$10,$X$2:$Z$5,2,0))</f>
        <v>0</v>
      </c>
      <c r="G548" s="2" t="n">
        <f aca="true">EP*VLOOKUP('thong tin khach hang'!$E$10,$X$2:$Z$5,3,0)*OFFSET($S548,0,VLOOKUP('thong tin khach hang'!$E$10,$X$2:$Z$5,2,0))</f>
        <v>0</v>
      </c>
      <c r="H548" s="2" t="n">
        <f aca="false">F548*HLOOKUP(B548,Assumption!$A$10:$G$12,2,1)+G548*HLOOKUP(B548,Assumption!$A$10:$G$12,3,1)</f>
        <v>0</v>
      </c>
      <c r="I548" s="2" t="n">
        <f aca="false">F548+G548-H548</f>
        <v>0</v>
      </c>
      <c r="J548" s="32" t="n">
        <f aca="false">VLOOKUP(D548,Assumption!$O$3:$Q$103,IF('thong tin khach hang'!$B$3="Nam",2,3),0)/12*P548</f>
        <v>0</v>
      </c>
      <c r="K548" s="2" t="n">
        <v>20000</v>
      </c>
      <c r="L548" s="31" t="n">
        <f aca="false">ROUND($L$1*(E548+I548-J548-K548),0)</f>
        <v>264572251</v>
      </c>
      <c r="M548" s="31" t="n">
        <f aca="false">E548+I548-J548-K548+L548</f>
        <v>65204241477.7858</v>
      </c>
      <c r="N548" s="32" t="n">
        <f aca="false">HLOOKUP(ROUND(AVERAGE(M536:M547)/10^6,0),Assumption!$B$2:$E$3,2,1)*MAX((AVERAGE(M536:M547)-250*10^6),0)</f>
        <v>365921119.816111</v>
      </c>
      <c r="O548" s="31" t="n">
        <f aca="false">M548+N548</f>
        <v>65570162597.6019</v>
      </c>
      <c r="P548" s="31" t="n">
        <f aca="false">IF(A548=1,SA,MAX(0,SA-M547))</f>
        <v>0</v>
      </c>
      <c r="S548" s="2" t="n">
        <v>0</v>
      </c>
      <c r="T548" s="2" t="n">
        <v>0</v>
      </c>
      <c r="U548" s="2" t="n">
        <v>0</v>
      </c>
      <c r="V548" s="33" t="n">
        <v>1</v>
      </c>
    </row>
    <row r="549" customFormat="false" ht="15.75" hidden="false" customHeight="true" outlineLevel="0" collapsed="false">
      <c r="A549" s="2" t="n">
        <v>547</v>
      </c>
      <c r="B549" s="2" t="n">
        <v>46</v>
      </c>
      <c r="C549" s="2" t="n">
        <f aca="false">A549-(B549-1)*12</f>
        <v>7</v>
      </c>
      <c r="D549" s="2" t="n">
        <f aca="false">'thong tin khach hang'!$B$4+B549-1</f>
        <v>47</v>
      </c>
      <c r="E549" s="31" t="n">
        <f aca="false">IF(A549=1,0,O548)</f>
        <v>65570162597.6019</v>
      </c>
      <c r="F549" s="2" t="n">
        <f aca="true">TP*VLOOKUP('thong tin khach hang'!$E$10,$X$2:$Z$5,3,0)*OFFSET($S549,0,VLOOKUP('thong tin khach hang'!$E$10,$X$2:$Z$5,2,0))</f>
        <v>0</v>
      </c>
      <c r="G549" s="2" t="n">
        <f aca="true">EP*VLOOKUP('thong tin khach hang'!$E$10,$X$2:$Z$5,3,0)*OFFSET($S549,0,VLOOKUP('thong tin khach hang'!$E$10,$X$2:$Z$5,2,0))</f>
        <v>0</v>
      </c>
      <c r="H549" s="2" t="n">
        <f aca="false">F549*HLOOKUP(B549,Assumption!$A$10:$G$12,2,1)+G549*HLOOKUP(B549,Assumption!$A$10:$G$12,3,1)</f>
        <v>0</v>
      </c>
      <c r="I549" s="2" t="n">
        <f aca="false">F549+G549-H549</f>
        <v>0</v>
      </c>
      <c r="J549" s="32" t="n">
        <f aca="false">VLOOKUP(D549,Assumption!$O$3:$Q$103,IF('thong tin khach hang'!$B$3="Nam",2,3),0)/12*P549</f>
        <v>0</v>
      </c>
      <c r="K549" s="2" t="n">
        <v>20000</v>
      </c>
      <c r="L549" s="31" t="n">
        <f aca="false">ROUND($L$1*(E549+I549-J549-K549),0)</f>
        <v>267140877</v>
      </c>
      <c r="M549" s="31" t="n">
        <f aca="false">E549+I549-J549-K549+L549</f>
        <v>65837283474.6019</v>
      </c>
      <c r="N549" s="32" t="n">
        <f aca="false">HLOOKUP(ROUND(AVERAGE(M537:M548)/10^6,0),Assumption!$B$2:$E$3,2,1)*MAX((AVERAGE(M537:M548)-250*10^6),0)</f>
        <v>369517114.250681</v>
      </c>
      <c r="O549" s="31" t="n">
        <f aca="false">M549+N549</f>
        <v>66206800588.8526</v>
      </c>
      <c r="P549" s="31" t="n">
        <f aca="false">IF(A549=1,SA,MAX(0,SA-M548))</f>
        <v>0</v>
      </c>
      <c r="S549" s="2" t="n">
        <v>0</v>
      </c>
      <c r="T549" s="2" t="n">
        <v>1</v>
      </c>
      <c r="U549" s="2" t="n">
        <v>1</v>
      </c>
      <c r="V549" s="33" t="n">
        <v>1</v>
      </c>
    </row>
    <row r="550" customFormat="false" ht="15.75" hidden="false" customHeight="true" outlineLevel="0" collapsed="false">
      <c r="A550" s="2" t="n">
        <v>548</v>
      </c>
      <c r="B550" s="2" t="n">
        <v>46</v>
      </c>
      <c r="C550" s="2" t="n">
        <f aca="false">A550-(B550-1)*12</f>
        <v>8</v>
      </c>
      <c r="D550" s="2" t="n">
        <f aca="false">'thong tin khach hang'!$B$4+B550-1</f>
        <v>47</v>
      </c>
      <c r="E550" s="31" t="n">
        <f aca="false">IF(A550=1,0,O549)</f>
        <v>66206800588.8526</v>
      </c>
      <c r="F550" s="2" t="n">
        <f aca="true">TP*VLOOKUP('thong tin khach hang'!$E$10,$X$2:$Z$5,3,0)*OFFSET($S550,0,VLOOKUP('thong tin khach hang'!$E$10,$X$2:$Z$5,2,0))</f>
        <v>0</v>
      </c>
      <c r="G550" s="2" t="n">
        <f aca="true">EP*VLOOKUP('thong tin khach hang'!$E$10,$X$2:$Z$5,3,0)*OFFSET($S550,0,VLOOKUP('thong tin khach hang'!$E$10,$X$2:$Z$5,2,0))</f>
        <v>0</v>
      </c>
      <c r="H550" s="2" t="n">
        <f aca="false">F550*HLOOKUP(B550,Assumption!$A$10:$G$12,2,1)+G550*HLOOKUP(B550,Assumption!$A$10:$G$12,3,1)</f>
        <v>0</v>
      </c>
      <c r="I550" s="2" t="n">
        <f aca="false">F550+G550-H550</f>
        <v>0</v>
      </c>
      <c r="J550" s="32" t="n">
        <f aca="false">VLOOKUP(D550,Assumption!$O$3:$Q$103,IF('thong tin khach hang'!$B$3="Nam",2,3),0)/12*P550</f>
        <v>0</v>
      </c>
      <c r="K550" s="2" t="n">
        <v>20000</v>
      </c>
      <c r="L550" s="31" t="n">
        <f aca="false">ROUND($L$1*(E550+I550-J550-K550),0)</f>
        <v>269734619</v>
      </c>
      <c r="M550" s="31" t="n">
        <f aca="false">E550+I550-J550-K550+L550</f>
        <v>66476515207.8526</v>
      </c>
      <c r="N550" s="32" t="n">
        <f aca="false">HLOOKUP(ROUND(AVERAGE(M538:M549)/10^6,0),Assumption!$B$2:$E$3,2,1)*MAX((AVERAGE(M538:M549)-250*10^6),0)</f>
        <v>373148112.434913</v>
      </c>
      <c r="O550" s="31" t="n">
        <f aca="false">M550+N550</f>
        <v>66849663320.2875</v>
      </c>
      <c r="P550" s="31" t="n">
        <f aca="false">IF(A550=1,SA,MAX(0,SA-M549))</f>
        <v>0</v>
      </c>
      <c r="S550" s="2" t="n">
        <v>0</v>
      </c>
      <c r="T550" s="2" t="n">
        <v>0</v>
      </c>
      <c r="U550" s="2" t="n">
        <v>0</v>
      </c>
      <c r="V550" s="33" t="n">
        <v>1</v>
      </c>
    </row>
    <row r="551" customFormat="false" ht="15.75" hidden="false" customHeight="true" outlineLevel="0" collapsed="false">
      <c r="A551" s="2" t="n">
        <v>549</v>
      </c>
      <c r="B551" s="2" t="n">
        <v>46</v>
      </c>
      <c r="C551" s="2" t="n">
        <f aca="false">A551-(B551-1)*12</f>
        <v>9</v>
      </c>
      <c r="D551" s="2" t="n">
        <f aca="false">'thong tin khach hang'!$B$4+B551-1</f>
        <v>47</v>
      </c>
      <c r="E551" s="31" t="n">
        <f aca="false">IF(A551=1,0,O550)</f>
        <v>66849663320.2875</v>
      </c>
      <c r="F551" s="2" t="n">
        <f aca="true">TP*VLOOKUP('thong tin khach hang'!$E$10,$X$2:$Z$5,3,0)*OFFSET($S551,0,VLOOKUP('thong tin khach hang'!$E$10,$X$2:$Z$5,2,0))</f>
        <v>0</v>
      </c>
      <c r="G551" s="2" t="n">
        <f aca="true">EP*VLOOKUP('thong tin khach hang'!$E$10,$X$2:$Z$5,3,0)*OFFSET($S551,0,VLOOKUP('thong tin khach hang'!$E$10,$X$2:$Z$5,2,0))</f>
        <v>0</v>
      </c>
      <c r="H551" s="2" t="n">
        <f aca="false">F551*HLOOKUP(B551,Assumption!$A$10:$G$12,2,1)+G551*HLOOKUP(B551,Assumption!$A$10:$G$12,3,1)</f>
        <v>0</v>
      </c>
      <c r="I551" s="2" t="n">
        <f aca="false">F551+G551-H551</f>
        <v>0</v>
      </c>
      <c r="J551" s="32" t="n">
        <f aca="false">VLOOKUP(D551,Assumption!$O$3:$Q$103,IF('thong tin khach hang'!$B$3="Nam",2,3),0)/12*P551</f>
        <v>0</v>
      </c>
      <c r="K551" s="2" t="n">
        <v>20000</v>
      </c>
      <c r="L551" s="31" t="n">
        <f aca="false">ROUND($L$1*(E551+I551-J551-K551),0)</f>
        <v>272353722</v>
      </c>
      <c r="M551" s="31" t="n">
        <f aca="false">E551+I551-J551-K551+L551</f>
        <v>67121997042.2875</v>
      </c>
      <c r="N551" s="32" t="n">
        <f aca="false">HLOOKUP(ROUND(AVERAGE(M539:M550)/10^6,0),Assumption!$B$2:$E$3,2,1)*MAX((AVERAGE(M539:M550)-250*10^6),0)</f>
        <v>376814455.098615</v>
      </c>
      <c r="O551" s="31" t="n">
        <f aca="false">M551+N551</f>
        <v>67498811497.3861</v>
      </c>
      <c r="P551" s="31" t="n">
        <f aca="false">IF(A551=1,SA,MAX(0,SA-M550))</f>
        <v>0</v>
      </c>
      <c r="S551" s="2" t="n">
        <v>0</v>
      </c>
      <c r="T551" s="2" t="n">
        <v>0</v>
      </c>
      <c r="U551" s="2" t="n">
        <v>0</v>
      </c>
      <c r="V551" s="33" t="n">
        <v>1</v>
      </c>
    </row>
    <row r="552" customFormat="false" ht="15.75" hidden="false" customHeight="true" outlineLevel="0" collapsed="false">
      <c r="A552" s="2" t="n">
        <v>550</v>
      </c>
      <c r="B552" s="2" t="n">
        <v>46</v>
      </c>
      <c r="C552" s="2" t="n">
        <f aca="false">A552-(B552-1)*12</f>
        <v>10</v>
      </c>
      <c r="D552" s="2" t="n">
        <f aca="false">'thong tin khach hang'!$B$4+B552-1</f>
        <v>47</v>
      </c>
      <c r="E552" s="31" t="n">
        <f aca="false">IF(A552=1,0,O551)</f>
        <v>67498811497.3861</v>
      </c>
      <c r="F552" s="2" t="n">
        <f aca="true">TP*VLOOKUP('thong tin khach hang'!$E$10,$X$2:$Z$5,3,0)*OFFSET($S552,0,VLOOKUP('thong tin khach hang'!$E$10,$X$2:$Z$5,2,0))</f>
        <v>0</v>
      </c>
      <c r="G552" s="2" t="n">
        <f aca="true">EP*VLOOKUP('thong tin khach hang'!$E$10,$X$2:$Z$5,3,0)*OFFSET($S552,0,VLOOKUP('thong tin khach hang'!$E$10,$X$2:$Z$5,2,0))</f>
        <v>0</v>
      </c>
      <c r="H552" s="2" t="n">
        <f aca="false">F552*HLOOKUP(B552,Assumption!$A$10:$G$12,2,1)+G552*HLOOKUP(B552,Assumption!$A$10:$G$12,3,1)</f>
        <v>0</v>
      </c>
      <c r="I552" s="2" t="n">
        <f aca="false">F552+G552-H552</f>
        <v>0</v>
      </c>
      <c r="J552" s="32" t="n">
        <f aca="false">VLOOKUP(D552,Assumption!$O$3:$Q$103,IF('thong tin khach hang'!$B$3="Nam",2,3),0)/12*P552</f>
        <v>0</v>
      </c>
      <c r="K552" s="2" t="n">
        <v>20000</v>
      </c>
      <c r="L552" s="31" t="n">
        <f aca="false">ROUND($L$1*(E552+I552-J552-K552),0)</f>
        <v>274998432</v>
      </c>
      <c r="M552" s="31" t="n">
        <f aca="false">E552+I552-J552-K552+L552</f>
        <v>67773789929.3861</v>
      </c>
      <c r="N552" s="32" t="n">
        <f aca="false">HLOOKUP(ROUND(AVERAGE(M540:M551)/10^6,0),Assumption!$B$2:$E$3,2,1)*MAX((AVERAGE(M540:M551)-250*10^6),0)</f>
        <v>380516486.28829</v>
      </c>
      <c r="O552" s="31" t="n">
        <f aca="false">M552+N552</f>
        <v>68154306415.6744</v>
      </c>
      <c r="P552" s="31" t="n">
        <f aca="false">IF(A552=1,SA,MAX(0,SA-M551))</f>
        <v>0</v>
      </c>
      <c r="S552" s="2" t="n">
        <v>0</v>
      </c>
      <c r="T552" s="2" t="n">
        <v>0</v>
      </c>
      <c r="U552" s="2" t="n">
        <v>1</v>
      </c>
      <c r="V552" s="33" t="n">
        <v>1</v>
      </c>
    </row>
    <row r="553" customFormat="false" ht="15.75" hidden="false" customHeight="true" outlineLevel="0" collapsed="false">
      <c r="A553" s="2" t="n">
        <v>551</v>
      </c>
      <c r="B553" s="2" t="n">
        <v>46</v>
      </c>
      <c r="C553" s="2" t="n">
        <f aca="false">A553-(B553-1)*12</f>
        <v>11</v>
      </c>
      <c r="D553" s="2" t="n">
        <f aca="false">'thong tin khach hang'!$B$4+B553-1</f>
        <v>47</v>
      </c>
      <c r="E553" s="31" t="n">
        <f aca="false">IF(A553=1,0,O552)</f>
        <v>68154306415.6744</v>
      </c>
      <c r="F553" s="2" t="n">
        <f aca="true">TP*VLOOKUP('thong tin khach hang'!$E$10,$X$2:$Z$5,3,0)*OFFSET($S553,0,VLOOKUP('thong tin khach hang'!$E$10,$X$2:$Z$5,2,0))</f>
        <v>0</v>
      </c>
      <c r="G553" s="2" t="n">
        <f aca="true">EP*VLOOKUP('thong tin khach hang'!$E$10,$X$2:$Z$5,3,0)*OFFSET($S553,0,VLOOKUP('thong tin khach hang'!$E$10,$X$2:$Z$5,2,0))</f>
        <v>0</v>
      </c>
      <c r="H553" s="2" t="n">
        <f aca="false">F553*HLOOKUP(B553,Assumption!$A$10:$G$12,2,1)+G553*HLOOKUP(B553,Assumption!$A$10:$G$12,3,1)</f>
        <v>0</v>
      </c>
      <c r="I553" s="2" t="n">
        <f aca="false">F553+G553-H553</f>
        <v>0</v>
      </c>
      <c r="J553" s="32" t="n">
        <f aca="false">VLOOKUP(D553,Assumption!$O$3:$Q$103,IF('thong tin khach hang'!$B$3="Nam",2,3),0)/12*P553</f>
        <v>0</v>
      </c>
      <c r="K553" s="2" t="n">
        <v>20000</v>
      </c>
      <c r="L553" s="31" t="n">
        <f aca="false">ROUND($L$1*(E553+I553-J553-K553),0)</f>
        <v>277668999</v>
      </c>
      <c r="M553" s="31" t="n">
        <f aca="false">E553+I553-J553-K553+L553</f>
        <v>68431955414.6744</v>
      </c>
      <c r="N553" s="32" t="n">
        <f aca="false">HLOOKUP(ROUND(AVERAGE(M541:M552)/10^6,0),Assumption!$B$2:$E$3,2,1)*MAX((AVERAGE(M541:M552)-250*10^6),0)</f>
        <v>384254553.399334</v>
      </c>
      <c r="O553" s="31" t="n">
        <f aca="false">M553+N553</f>
        <v>68816209968.0737</v>
      </c>
      <c r="P553" s="31" t="n">
        <f aca="false">IF(A553=1,SA,MAX(0,SA-M552))</f>
        <v>0</v>
      </c>
      <c r="S553" s="2" t="n">
        <v>0</v>
      </c>
      <c r="T553" s="2" t="n">
        <v>0</v>
      </c>
      <c r="U553" s="2" t="n">
        <v>0</v>
      </c>
      <c r="V553" s="33" t="n">
        <v>1</v>
      </c>
    </row>
    <row r="554" customFormat="false" ht="15.75" hidden="false" customHeight="true" outlineLevel="0" collapsed="false">
      <c r="A554" s="2" t="n">
        <v>552</v>
      </c>
      <c r="B554" s="2" t="n">
        <v>46</v>
      </c>
      <c r="C554" s="2" t="n">
        <f aca="false">A554-(B554-1)*12</f>
        <v>12</v>
      </c>
      <c r="D554" s="2" t="n">
        <f aca="false">'thong tin khach hang'!$B$4+B554-1</f>
        <v>47</v>
      </c>
      <c r="E554" s="31" t="n">
        <f aca="false">IF(A554=1,0,O553)</f>
        <v>68816209968.0737</v>
      </c>
      <c r="F554" s="2" t="n">
        <f aca="true">TP*VLOOKUP('thong tin khach hang'!$E$10,$X$2:$Z$5,3,0)*OFFSET($S554,0,VLOOKUP('thong tin khach hang'!$E$10,$X$2:$Z$5,2,0))</f>
        <v>0</v>
      </c>
      <c r="G554" s="2" t="n">
        <f aca="true">EP*VLOOKUP('thong tin khach hang'!$E$10,$X$2:$Z$5,3,0)*OFFSET($S554,0,VLOOKUP('thong tin khach hang'!$E$10,$X$2:$Z$5,2,0))</f>
        <v>0</v>
      </c>
      <c r="H554" s="2" t="n">
        <f aca="false">F554*HLOOKUP(B554,Assumption!$A$10:$G$12,2,1)+G554*HLOOKUP(B554,Assumption!$A$10:$G$12,3,1)</f>
        <v>0</v>
      </c>
      <c r="I554" s="2" t="n">
        <f aca="false">F554+G554-H554</f>
        <v>0</v>
      </c>
      <c r="J554" s="32" t="n">
        <f aca="false">VLOOKUP(D554,Assumption!$O$3:$Q$103,IF('thong tin khach hang'!$B$3="Nam",2,3),0)/12*P554</f>
        <v>0</v>
      </c>
      <c r="K554" s="2" t="n">
        <v>20000</v>
      </c>
      <c r="L554" s="31" t="n">
        <f aca="false">ROUND($L$1*(E554+I554-J554-K554),0)</f>
        <v>280365676</v>
      </c>
      <c r="M554" s="31" t="n">
        <f aca="false">E554+I554-J554-K554+L554</f>
        <v>69096555644.0737</v>
      </c>
      <c r="N554" s="32" t="n">
        <f aca="false">HLOOKUP(ROUND(AVERAGE(M542:M553)/10^6,0),Assumption!$B$2:$E$3,2,1)*MAX((AVERAGE(M542:M553)-250*10^6),0)</f>
        <v>388029007.208911</v>
      </c>
      <c r="O554" s="31" t="n">
        <f aca="false">M554+N554</f>
        <v>69484584651.2826</v>
      </c>
      <c r="P554" s="31" t="n">
        <f aca="false">IF(A554=1,SA,MAX(0,SA-M553))</f>
        <v>0</v>
      </c>
      <c r="S554" s="2" t="n">
        <v>0</v>
      </c>
      <c r="T554" s="2" t="n">
        <v>0</v>
      </c>
      <c r="U554" s="2" t="n">
        <v>0</v>
      </c>
      <c r="V554" s="33" t="n">
        <v>1</v>
      </c>
    </row>
    <row r="555" customFormat="false" ht="15.75" hidden="false" customHeight="true" outlineLevel="0" collapsed="false">
      <c r="A555" s="2" t="n">
        <v>553</v>
      </c>
      <c r="B555" s="2" t="n">
        <v>47</v>
      </c>
      <c r="C555" s="2" t="n">
        <f aca="false">A555-(B555-1)*12</f>
        <v>1</v>
      </c>
      <c r="D555" s="2" t="n">
        <f aca="false">'thong tin khach hang'!$B$4+B555-1</f>
        <v>48</v>
      </c>
      <c r="E555" s="31" t="n">
        <f aca="false">IF(A555=1,0,O554)</f>
        <v>69484584651.2826</v>
      </c>
      <c r="F555" s="2" t="n">
        <f aca="true">TP*VLOOKUP('thong tin khach hang'!$E$10,$X$2:$Z$5,3,0)*OFFSET($S555,0,VLOOKUP('thong tin khach hang'!$E$10,$X$2:$Z$5,2,0))</f>
        <v>30000000</v>
      </c>
      <c r="G555" s="2" t="n">
        <f aca="true">EP*VLOOKUP('thong tin khach hang'!$E$10,$X$2:$Z$5,3,0)*OFFSET($S555,0,VLOOKUP('thong tin khach hang'!$E$10,$X$2:$Z$5,2,0))</f>
        <v>30000000</v>
      </c>
      <c r="H555" s="2" t="n">
        <f aca="false">F555*HLOOKUP(B555,Assumption!$A$10:$G$12,2,1)+G555*HLOOKUP(B555,Assumption!$A$10:$G$12,3,1)</f>
        <v>1500000</v>
      </c>
      <c r="I555" s="2" t="n">
        <f aca="false">F555+G555-H555</f>
        <v>58500000</v>
      </c>
      <c r="J555" s="32" t="n">
        <f aca="false">VLOOKUP(D555,Assumption!$O$3:$Q$103,IF('thong tin khach hang'!$B$3="Nam",2,3),0)/12*P555</f>
        <v>0</v>
      </c>
      <c r="K555" s="2" t="n">
        <v>20000</v>
      </c>
      <c r="L555" s="31" t="n">
        <f aca="false">ROUND($L$1*(E555+I555-J555-K555),0)</f>
        <v>283327054</v>
      </c>
      <c r="M555" s="31" t="n">
        <f aca="false">E555+I555-J555-K555+L555</f>
        <v>69826391705.2826</v>
      </c>
      <c r="N555" s="32" t="n">
        <f aca="false">HLOOKUP(ROUND(AVERAGE(M543:M554)/10^6,0),Assumption!$B$2:$E$3,2,1)*MAX((AVERAGE(M543:M554)-250*10^6),0)</f>
        <v>391840201.90852</v>
      </c>
      <c r="O555" s="31" t="n">
        <f aca="false">M555+N555</f>
        <v>70218231907.1911</v>
      </c>
      <c r="P555" s="31" t="n">
        <f aca="false">IF(A555=1,SA,MAX(0,SA-M554))</f>
        <v>0</v>
      </c>
      <c r="S555" s="2" t="n">
        <v>1</v>
      </c>
      <c r="T555" s="2" t="n">
        <v>1</v>
      </c>
      <c r="U555" s="2" t="n">
        <v>1</v>
      </c>
      <c r="V555" s="33" t="n">
        <v>1</v>
      </c>
    </row>
    <row r="556" customFormat="false" ht="15.75" hidden="false" customHeight="true" outlineLevel="0" collapsed="false">
      <c r="A556" s="2" t="n">
        <v>554</v>
      </c>
      <c r="B556" s="2" t="n">
        <v>47</v>
      </c>
      <c r="C556" s="2" t="n">
        <f aca="false">A556-(B556-1)*12</f>
        <v>2</v>
      </c>
      <c r="D556" s="2" t="n">
        <f aca="false">'thong tin khach hang'!$B$4+B556-1</f>
        <v>48</v>
      </c>
      <c r="E556" s="31" t="n">
        <f aca="false">IF(A556=1,0,O555)</f>
        <v>70218231907.1911</v>
      </c>
      <c r="F556" s="2" t="n">
        <f aca="true">TP*VLOOKUP('thong tin khach hang'!$E$10,$X$2:$Z$5,3,0)*OFFSET($S556,0,VLOOKUP('thong tin khach hang'!$E$10,$X$2:$Z$5,2,0))</f>
        <v>0</v>
      </c>
      <c r="G556" s="2" t="n">
        <f aca="true">EP*VLOOKUP('thong tin khach hang'!$E$10,$X$2:$Z$5,3,0)*OFFSET($S556,0,VLOOKUP('thong tin khach hang'!$E$10,$X$2:$Z$5,2,0))</f>
        <v>0</v>
      </c>
      <c r="H556" s="2" t="n">
        <f aca="false">F556*HLOOKUP(B556,Assumption!$A$10:$G$12,2,1)+G556*HLOOKUP(B556,Assumption!$A$10:$G$12,3,1)</f>
        <v>0</v>
      </c>
      <c r="I556" s="2" t="n">
        <f aca="false">F556+G556-H556</f>
        <v>0</v>
      </c>
      <c r="J556" s="32" t="n">
        <f aca="false">VLOOKUP(D556,Assumption!$O$3:$Q$103,IF('thong tin khach hang'!$B$3="Nam",2,3),0)/12*P556</f>
        <v>0</v>
      </c>
      <c r="K556" s="2" t="n">
        <v>20000</v>
      </c>
      <c r="L556" s="31" t="n">
        <f aca="false">ROUND($L$1*(E556+I556-J556-K556),0)</f>
        <v>286077687</v>
      </c>
      <c r="M556" s="31" t="n">
        <f aca="false">E556+I556-J556-K556+L556</f>
        <v>70504289594.1911</v>
      </c>
      <c r="N556" s="32" t="n">
        <f aca="false">HLOOKUP(ROUND(AVERAGE(M544:M555)/10^6,0),Assumption!$B$2:$E$3,2,1)*MAX((AVERAGE(M544:M555)-250*10^6),0)</f>
        <v>395688495.137737</v>
      </c>
      <c r="O556" s="31" t="n">
        <f aca="false">M556+N556</f>
        <v>70899978089.3289</v>
      </c>
      <c r="P556" s="31" t="n">
        <f aca="false">IF(A556=1,SA,MAX(0,SA-M555))</f>
        <v>0</v>
      </c>
      <c r="S556" s="2" t="n">
        <v>0</v>
      </c>
      <c r="T556" s="2" t="n">
        <v>0</v>
      </c>
      <c r="U556" s="2" t="n">
        <v>0</v>
      </c>
      <c r="V556" s="33" t="n">
        <v>1</v>
      </c>
    </row>
    <row r="557" customFormat="false" ht="15.75" hidden="false" customHeight="true" outlineLevel="0" collapsed="false">
      <c r="A557" s="2" t="n">
        <v>555</v>
      </c>
      <c r="B557" s="2" t="n">
        <v>47</v>
      </c>
      <c r="C557" s="2" t="n">
        <f aca="false">A557-(B557-1)*12</f>
        <v>3</v>
      </c>
      <c r="D557" s="2" t="n">
        <f aca="false">'thong tin khach hang'!$B$4+B557-1</f>
        <v>48</v>
      </c>
      <c r="E557" s="31" t="n">
        <f aca="false">IF(A557=1,0,O556)</f>
        <v>70899978089.3289</v>
      </c>
      <c r="F557" s="2" t="n">
        <f aca="true">TP*VLOOKUP('thong tin khach hang'!$E$10,$X$2:$Z$5,3,0)*OFFSET($S557,0,VLOOKUP('thong tin khach hang'!$E$10,$X$2:$Z$5,2,0))</f>
        <v>0</v>
      </c>
      <c r="G557" s="2" t="n">
        <f aca="true">EP*VLOOKUP('thong tin khach hang'!$E$10,$X$2:$Z$5,3,0)*OFFSET($S557,0,VLOOKUP('thong tin khach hang'!$E$10,$X$2:$Z$5,2,0))</f>
        <v>0</v>
      </c>
      <c r="H557" s="2" t="n">
        <f aca="false">F557*HLOOKUP(B557,Assumption!$A$10:$G$12,2,1)+G557*HLOOKUP(B557,Assumption!$A$10:$G$12,3,1)</f>
        <v>0</v>
      </c>
      <c r="I557" s="2" t="n">
        <f aca="false">F557+G557-H557</f>
        <v>0</v>
      </c>
      <c r="J557" s="32" t="n">
        <f aca="false">VLOOKUP(D557,Assumption!$O$3:$Q$103,IF('thong tin khach hang'!$B$3="Nam",2,3),0)/12*P557</f>
        <v>0</v>
      </c>
      <c r="K557" s="2" t="n">
        <v>20000</v>
      </c>
      <c r="L557" s="31" t="n">
        <f aca="false">ROUND($L$1*(E557+I557-J557-K557),0)</f>
        <v>288855206</v>
      </c>
      <c r="M557" s="31" t="n">
        <f aca="false">E557+I557-J557-K557+L557</f>
        <v>71188813295.3289</v>
      </c>
      <c r="N557" s="32" t="n">
        <f aca="false">HLOOKUP(ROUND(AVERAGE(M545:M556)/10^6,0),Assumption!$B$2:$E$3,2,1)*MAX((AVERAGE(M545:M556)-250*10^6),0)</f>
        <v>399574248.016653</v>
      </c>
      <c r="O557" s="31" t="n">
        <f aca="false">M557+N557</f>
        <v>71588387543.3455</v>
      </c>
      <c r="P557" s="31" t="n">
        <f aca="false">IF(A557=1,SA,MAX(0,SA-M556))</f>
        <v>0</v>
      </c>
      <c r="S557" s="2" t="n">
        <v>0</v>
      </c>
      <c r="T557" s="2" t="n">
        <v>0</v>
      </c>
      <c r="U557" s="2" t="n">
        <v>0</v>
      </c>
      <c r="V557" s="33" t="n">
        <v>1</v>
      </c>
    </row>
    <row r="558" customFormat="false" ht="15.75" hidden="false" customHeight="true" outlineLevel="0" collapsed="false">
      <c r="A558" s="2" t="n">
        <v>556</v>
      </c>
      <c r="B558" s="2" t="n">
        <v>47</v>
      </c>
      <c r="C558" s="2" t="n">
        <f aca="false">A558-(B558-1)*12</f>
        <v>4</v>
      </c>
      <c r="D558" s="2" t="n">
        <f aca="false">'thong tin khach hang'!$B$4+B558-1</f>
        <v>48</v>
      </c>
      <c r="E558" s="31" t="n">
        <f aca="false">IF(A558=1,0,O557)</f>
        <v>71588387543.3455</v>
      </c>
      <c r="F558" s="2" t="n">
        <f aca="true">TP*VLOOKUP('thong tin khach hang'!$E$10,$X$2:$Z$5,3,0)*OFFSET($S558,0,VLOOKUP('thong tin khach hang'!$E$10,$X$2:$Z$5,2,0))</f>
        <v>0</v>
      </c>
      <c r="G558" s="2" t="n">
        <f aca="true">EP*VLOOKUP('thong tin khach hang'!$E$10,$X$2:$Z$5,3,0)*OFFSET($S558,0,VLOOKUP('thong tin khach hang'!$E$10,$X$2:$Z$5,2,0))</f>
        <v>0</v>
      </c>
      <c r="H558" s="2" t="n">
        <f aca="false">F558*HLOOKUP(B558,Assumption!$A$10:$G$12,2,1)+G558*HLOOKUP(B558,Assumption!$A$10:$G$12,3,1)</f>
        <v>0</v>
      </c>
      <c r="I558" s="2" t="n">
        <f aca="false">F558+G558-H558</f>
        <v>0</v>
      </c>
      <c r="J558" s="32" t="n">
        <f aca="false">VLOOKUP(D558,Assumption!$O$3:$Q$103,IF('thong tin khach hang'!$B$3="Nam",2,3),0)/12*P558</f>
        <v>0</v>
      </c>
      <c r="K558" s="2" t="n">
        <v>20000</v>
      </c>
      <c r="L558" s="31" t="n">
        <f aca="false">ROUND($L$1*(E558+I558-J558-K558),0)</f>
        <v>291659871</v>
      </c>
      <c r="M558" s="31" t="n">
        <f aca="false">E558+I558-J558-K558+L558</f>
        <v>71880027414.3455</v>
      </c>
      <c r="N558" s="32" t="n">
        <f aca="false">HLOOKUP(ROUND(AVERAGE(M546:M557)/10^6,0),Assumption!$B$2:$E$3,2,1)*MAX((AVERAGE(M546:M557)-250*10^6),0)</f>
        <v>403497825.181498</v>
      </c>
      <c r="O558" s="31" t="n">
        <f aca="false">M558+N558</f>
        <v>72283525239.527</v>
      </c>
      <c r="P558" s="31" t="n">
        <f aca="false">IF(A558=1,SA,MAX(0,SA-M557))</f>
        <v>0</v>
      </c>
      <c r="S558" s="2" t="n">
        <v>0</v>
      </c>
      <c r="T558" s="2" t="n">
        <v>0</v>
      </c>
      <c r="U558" s="2" t="n">
        <v>1</v>
      </c>
      <c r="V558" s="33" t="n">
        <v>1</v>
      </c>
    </row>
    <row r="559" customFormat="false" ht="15.75" hidden="false" customHeight="true" outlineLevel="0" collapsed="false">
      <c r="A559" s="2" t="n">
        <v>557</v>
      </c>
      <c r="B559" s="2" t="n">
        <v>47</v>
      </c>
      <c r="C559" s="2" t="n">
        <f aca="false">A559-(B559-1)*12</f>
        <v>5</v>
      </c>
      <c r="D559" s="2" t="n">
        <f aca="false">'thong tin khach hang'!$B$4+B559-1</f>
        <v>48</v>
      </c>
      <c r="E559" s="31" t="n">
        <f aca="false">IF(A559=1,0,O558)</f>
        <v>72283525239.527</v>
      </c>
      <c r="F559" s="2" t="n">
        <f aca="true">TP*VLOOKUP('thong tin khach hang'!$E$10,$X$2:$Z$5,3,0)*OFFSET($S559,0,VLOOKUP('thong tin khach hang'!$E$10,$X$2:$Z$5,2,0))</f>
        <v>0</v>
      </c>
      <c r="G559" s="2" t="n">
        <f aca="true">EP*VLOOKUP('thong tin khach hang'!$E$10,$X$2:$Z$5,3,0)*OFFSET($S559,0,VLOOKUP('thong tin khach hang'!$E$10,$X$2:$Z$5,2,0))</f>
        <v>0</v>
      </c>
      <c r="H559" s="2" t="n">
        <f aca="false">F559*HLOOKUP(B559,Assumption!$A$10:$G$12,2,1)+G559*HLOOKUP(B559,Assumption!$A$10:$G$12,3,1)</f>
        <v>0</v>
      </c>
      <c r="I559" s="2" t="n">
        <f aca="false">F559+G559-H559</f>
        <v>0</v>
      </c>
      <c r="J559" s="32" t="n">
        <f aca="false">VLOOKUP(D559,Assumption!$O$3:$Q$103,IF('thong tin khach hang'!$B$3="Nam",2,3),0)/12*P559</f>
        <v>0</v>
      </c>
      <c r="K559" s="2" t="n">
        <v>20000</v>
      </c>
      <c r="L559" s="31" t="n">
        <f aca="false">ROUND($L$1*(E559+I559-J559-K559),0)</f>
        <v>294491948</v>
      </c>
      <c r="M559" s="31" t="n">
        <f aca="false">E559+I559-J559-K559+L559</f>
        <v>72577997187.527</v>
      </c>
      <c r="N559" s="32" t="n">
        <f aca="false">HLOOKUP(ROUND(AVERAGE(M547:M558)/10^6,0),Assumption!$B$2:$E$3,2,1)*MAX((AVERAGE(M547:M558)-250*10^6),0)</f>
        <v>407459594.817455</v>
      </c>
      <c r="O559" s="31" t="n">
        <f aca="false">M559+N559</f>
        <v>72985456782.3445</v>
      </c>
      <c r="P559" s="31" t="n">
        <f aca="false">IF(A559=1,SA,MAX(0,SA-M558))</f>
        <v>0</v>
      </c>
      <c r="S559" s="2" t="n">
        <v>0</v>
      </c>
      <c r="T559" s="2" t="n">
        <v>0</v>
      </c>
      <c r="U559" s="2" t="n">
        <v>0</v>
      </c>
      <c r="V559" s="33" t="n">
        <v>1</v>
      </c>
    </row>
    <row r="560" customFormat="false" ht="15.75" hidden="false" customHeight="true" outlineLevel="0" collapsed="false">
      <c r="A560" s="2" t="n">
        <v>558</v>
      </c>
      <c r="B560" s="2" t="n">
        <v>47</v>
      </c>
      <c r="C560" s="2" t="n">
        <f aca="false">A560-(B560-1)*12</f>
        <v>6</v>
      </c>
      <c r="D560" s="2" t="n">
        <f aca="false">'thong tin khach hang'!$B$4+B560-1</f>
        <v>48</v>
      </c>
      <c r="E560" s="31" t="n">
        <f aca="false">IF(A560=1,0,O559)</f>
        <v>72985456782.3445</v>
      </c>
      <c r="F560" s="2" t="n">
        <f aca="true">TP*VLOOKUP('thong tin khach hang'!$E$10,$X$2:$Z$5,3,0)*OFFSET($S560,0,VLOOKUP('thong tin khach hang'!$E$10,$X$2:$Z$5,2,0))</f>
        <v>0</v>
      </c>
      <c r="G560" s="2" t="n">
        <f aca="true">EP*VLOOKUP('thong tin khach hang'!$E$10,$X$2:$Z$5,3,0)*OFFSET($S560,0,VLOOKUP('thong tin khach hang'!$E$10,$X$2:$Z$5,2,0))</f>
        <v>0</v>
      </c>
      <c r="H560" s="2" t="n">
        <f aca="false">F560*HLOOKUP(B560,Assumption!$A$10:$G$12,2,1)+G560*HLOOKUP(B560,Assumption!$A$10:$G$12,3,1)</f>
        <v>0</v>
      </c>
      <c r="I560" s="2" t="n">
        <f aca="false">F560+G560-H560</f>
        <v>0</v>
      </c>
      <c r="J560" s="32" t="n">
        <f aca="false">VLOOKUP(D560,Assumption!$O$3:$Q$103,IF('thong tin khach hang'!$B$3="Nam",2,3),0)/12*P560</f>
        <v>0</v>
      </c>
      <c r="K560" s="2" t="n">
        <v>20000</v>
      </c>
      <c r="L560" s="31" t="n">
        <f aca="false">ROUND($L$1*(E560+I560-J560-K560),0)</f>
        <v>297351704</v>
      </c>
      <c r="M560" s="31" t="n">
        <f aca="false">E560+I560-J560-K560+L560</f>
        <v>73282788486.3445</v>
      </c>
      <c r="N560" s="32" t="n">
        <f aca="false">HLOOKUP(ROUND(AVERAGE(M548:M559)/10^6,0),Assumption!$B$2:$E$3,2,1)*MAX((AVERAGE(M548:M559)-250*10^6),0)</f>
        <v>411459928.693669</v>
      </c>
      <c r="O560" s="31" t="n">
        <f aca="false">M560+N560</f>
        <v>73694248415.0381</v>
      </c>
      <c r="P560" s="31" t="n">
        <f aca="false">IF(A560=1,SA,MAX(0,SA-M559))</f>
        <v>0</v>
      </c>
      <c r="S560" s="2" t="n">
        <v>0</v>
      </c>
      <c r="T560" s="2" t="n">
        <v>0</v>
      </c>
      <c r="U560" s="2" t="n">
        <v>0</v>
      </c>
      <c r="V560" s="33" t="n">
        <v>1</v>
      </c>
    </row>
    <row r="561" customFormat="false" ht="15.75" hidden="false" customHeight="true" outlineLevel="0" collapsed="false">
      <c r="A561" s="2" t="n">
        <v>559</v>
      </c>
      <c r="B561" s="2" t="n">
        <v>47</v>
      </c>
      <c r="C561" s="2" t="n">
        <f aca="false">A561-(B561-1)*12</f>
        <v>7</v>
      </c>
      <c r="D561" s="2" t="n">
        <f aca="false">'thong tin khach hang'!$B$4+B561-1</f>
        <v>48</v>
      </c>
      <c r="E561" s="31" t="n">
        <f aca="false">IF(A561=1,0,O560)</f>
        <v>73694248415.0381</v>
      </c>
      <c r="F561" s="2" t="n">
        <f aca="true">TP*VLOOKUP('thong tin khach hang'!$E$10,$X$2:$Z$5,3,0)*OFFSET($S561,0,VLOOKUP('thong tin khach hang'!$E$10,$X$2:$Z$5,2,0))</f>
        <v>0</v>
      </c>
      <c r="G561" s="2" t="n">
        <f aca="true">EP*VLOOKUP('thong tin khach hang'!$E$10,$X$2:$Z$5,3,0)*OFFSET($S561,0,VLOOKUP('thong tin khach hang'!$E$10,$X$2:$Z$5,2,0))</f>
        <v>0</v>
      </c>
      <c r="H561" s="2" t="n">
        <f aca="false">F561*HLOOKUP(B561,Assumption!$A$10:$G$12,2,1)+G561*HLOOKUP(B561,Assumption!$A$10:$G$12,3,1)</f>
        <v>0</v>
      </c>
      <c r="I561" s="2" t="n">
        <f aca="false">F561+G561-H561</f>
        <v>0</v>
      </c>
      <c r="J561" s="32" t="n">
        <f aca="false">VLOOKUP(D561,Assumption!$O$3:$Q$103,IF('thong tin khach hang'!$B$3="Nam",2,3),0)/12*P561</f>
        <v>0</v>
      </c>
      <c r="K561" s="2" t="n">
        <v>20000</v>
      </c>
      <c r="L561" s="31" t="n">
        <f aca="false">ROUND($L$1*(E561+I561-J561-K561),0)</f>
        <v>300239409</v>
      </c>
      <c r="M561" s="31" t="n">
        <f aca="false">E561+I561-J561-K561+L561</f>
        <v>73994467824.0382</v>
      </c>
      <c r="N561" s="32" t="n">
        <f aca="false">HLOOKUP(ROUND(AVERAGE(M549:M560)/10^6,0),Assumption!$B$2:$E$3,2,1)*MAX((AVERAGE(M549:M560)-250*10^6),0)</f>
        <v>415499202.197948</v>
      </c>
      <c r="O561" s="31" t="n">
        <f aca="false">M561+N561</f>
        <v>74409967026.2361</v>
      </c>
      <c r="P561" s="31" t="n">
        <f aca="false">IF(A561=1,SA,MAX(0,SA-M560))</f>
        <v>0</v>
      </c>
      <c r="S561" s="2" t="n">
        <v>0</v>
      </c>
      <c r="T561" s="2" t="n">
        <v>1</v>
      </c>
      <c r="U561" s="2" t="n">
        <v>1</v>
      </c>
      <c r="V561" s="33" t="n">
        <v>1</v>
      </c>
    </row>
    <row r="562" customFormat="false" ht="15.75" hidden="false" customHeight="true" outlineLevel="0" collapsed="false">
      <c r="A562" s="2" t="n">
        <v>560</v>
      </c>
      <c r="B562" s="2" t="n">
        <v>47</v>
      </c>
      <c r="C562" s="2" t="n">
        <f aca="false">A562-(B562-1)*12</f>
        <v>8</v>
      </c>
      <c r="D562" s="2" t="n">
        <f aca="false">'thong tin khach hang'!$B$4+B562-1</f>
        <v>48</v>
      </c>
      <c r="E562" s="31" t="n">
        <f aca="false">IF(A562=1,0,O561)</f>
        <v>74409967026.2361</v>
      </c>
      <c r="F562" s="2" t="n">
        <f aca="true">TP*VLOOKUP('thong tin khach hang'!$E$10,$X$2:$Z$5,3,0)*OFFSET($S562,0,VLOOKUP('thong tin khach hang'!$E$10,$X$2:$Z$5,2,0))</f>
        <v>0</v>
      </c>
      <c r="G562" s="2" t="n">
        <f aca="true">EP*VLOOKUP('thong tin khach hang'!$E$10,$X$2:$Z$5,3,0)*OFFSET($S562,0,VLOOKUP('thong tin khach hang'!$E$10,$X$2:$Z$5,2,0))</f>
        <v>0</v>
      </c>
      <c r="H562" s="2" t="n">
        <f aca="false">F562*HLOOKUP(B562,Assumption!$A$10:$G$12,2,1)+G562*HLOOKUP(B562,Assumption!$A$10:$G$12,3,1)</f>
        <v>0</v>
      </c>
      <c r="I562" s="2" t="n">
        <f aca="false">F562+G562-H562</f>
        <v>0</v>
      </c>
      <c r="J562" s="32" t="n">
        <f aca="false">VLOOKUP(D562,Assumption!$O$3:$Q$103,IF('thong tin khach hang'!$B$3="Nam",2,3),0)/12*P562</f>
        <v>0</v>
      </c>
      <c r="K562" s="2" t="n">
        <v>20000</v>
      </c>
      <c r="L562" s="31" t="n">
        <f aca="false">ROUND($L$1*(E562+I562-J562-K562),0)</f>
        <v>303155335</v>
      </c>
      <c r="M562" s="31" t="n">
        <f aca="false">E562+I562-J562-K562+L562</f>
        <v>74713102361.2361</v>
      </c>
      <c r="N562" s="32" t="n">
        <f aca="false">HLOOKUP(ROUND(AVERAGE(M550:M561)/10^6,0),Assumption!$B$2:$E$3,2,1)*MAX((AVERAGE(M550:M561)-250*10^6),0)</f>
        <v>419577794.372666</v>
      </c>
      <c r="O562" s="31" t="n">
        <f aca="false">M562+N562</f>
        <v>75132680155.6088</v>
      </c>
      <c r="P562" s="31" t="n">
        <f aca="false">IF(A562=1,SA,MAX(0,SA-M561))</f>
        <v>0</v>
      </c>
      <c r="S562" s="2" t="n">
        <v>0</v>
      </c>
      <c r="T562" s="2" t="n">
        <v>0</v>
      </c>
      <c r="U562" s="2" t="n">
        <v>0</v>
      </c>
      <c r="V562" s="33" t="n">
        <v>1</v>
      </c>
    </row>
    <row r="563" customFormat="false" ht="15.75" hidden="false" customHeight="true" outlineLevel="0" collapsed="false">
      <c r="A563" s="2" t="n">
        <v>561</v>
      </c>
      <c r="B563" s="2" t="n">
        <v>47</v>
      </c>
      <c r="C563" s="2" t="n">
        <f aca="false">A563-(B563-1)*12</f>
        <v>9</v>
      </c>
      <c r="D563" s="2" t="n">
        <f aca="false">'thong tin khach hang'!$B$4+B563-1</f>
        <v>48</v>
      </c>
      <c r="E563" s="31" t="n">
        <f aca="false">IF(A563=1,0,O562)</f>
        <v>75132680155.6088</v>
      </c>
      <c r="F563" s="2" t="n">
        <f aca="true">TP*VLOOKUP('thong tin khach hang'!$E$10,$X$2:$Z$5,3,0)*OFFSET($S563,0,VLOOKUP('thong tin khach hang'!$E$10,$X$2:$Z$5,2,0))</f>
        <v>0</v>
      </c>
      <c r="G563" s="2" t="n">
        <f aca="true">EP*VLOOKUP('thong tin khach hang'!$E$10,$X$2:$Z$5,3,0)*OFFSET($S563,0,VLOOKUP('thong tin khach hang'!$E$10,$X$2:$Z$5,2,0))</f>
        <v>0</v>
      </c>
      <c r="H563" s="2" t="n">
        <f aca="false">F563*HLOOKUP(B563,Assumption!$A$10:$G$12,2,1)+G563*HLOOKUP(B563,Assumption!$A$10:$G$12,3,1)</f>
        <v>0</v>
      </c>
      <c r="I563" s="2" t="n">
        <f aca="false">F563+G563-H563</f>
        <v>0</v>
      </c>
      <c r="J563" s="32" t="n">
        <f aca="false">VLOOKUP(D563,Assumption!$O$3:$Q$103,IF('thong tin khach hang'!$B$3="Nam",2,3),0)/12*P563</f>
        <v>0</v>
      </c>
      <c r="K563" s="2" t="n">
        <v>20000</v>
      </c>
      <c r="L563" s="31" t="n">
        <f aca="false">ROUND($L$1*(E563+I563-J563-K563),0)</f>
        <v>306099758</v>
      </c>
      <c r="M563" s="31" t="n">
        <f aca="false">E563+I563-J563-K563+L563</f>
        <v>75438759913.6088</v>
      </c>
      <c r="N563" s="32" t="n">
        <f aca="false">HLOOKUP(ROUND(AVERAGE(M551:M562)/10^6,0),Assumption!$B$2:$E$3,2,1)*MAX((AVERAGE(M551:M562)-250*10^6),0)</f>
        <v>423696087.949358</v>
      </c>
      <c r="O563" s="31" t="n">
        <f aca="false">M563+N563</f>
        <v>75862456001.5581</v>
      </c>
      <c r="P563" s="31" t="n">
        <f aca="false">IF(A563=1,SA,MAX(0,SA-M562))</f>
        <v>0</v>
      </c>
      <c r="S563" s="2" t="n">
        <v>0</v>
      </c>
      <c r="T563" s="2" t="n">
        <v>0</v>
      </c>
      <c r="U563" s="2" t="n">
        <v>0</v>
      </c>
      <c r="V563" s="33" t="n">
        <v>1</v>
      </c>
    </row>
    <row r="564" customFormat="false" ht="15.75" hidden="false" customHeight="true" outlineLevel="0" collapsed="false">
      <c r="A564" s="2" t="n">
        <v>562</v>
      </c>
      <c r="B564" s="2" t="n">
        <v>47</v>
      </c>
      <c r="C564" s="2" t="n">
        <f aca="false">A564-(B564-1)*12</f>
        <v>10</v>
      </c>
      <c r="D564" s="2" t="n">
        <f aca="false">'thong tin khach hang'!$B$4+B564-1</f>
        <v>48</v>
      </c>
      <c r="E564" s="31" t="n">
        <f aca="false">IF(A564=1,0,O563)</f>
        <v>75862456001.5581</v>
      </c>
      <c r="F564" s="2" t="n">
        <f aca="true">TP*VLOOKUP('thong tin khach hang'!$E$10,$X$2:$Z$5,3,0)*OFFSET($S564,0,VLOOKUP('thong tin khach hang'!$E$10,$X$2:$Z$5,2,0))</f>
        <v>0</v>
      </c>
      <c r="G564" s="2" t="n">
        <f aca="true">EP*VLOOKUP('thong tin khach hang'!$E$10,$X$2:$Z$5,3,0)*OFFSET($S564,0,VLOOKUP('thong tin khach hang'!$E$10,$X$2:$Z$5,2,0))</f>
        <v>0</v>
      </c>
      <c r="H564" s="2" t="n">
        <f aca="false">F564*HLOOKUP(B564,Assumption!$A$10:$G$12,2,1)+G564*HLOOKUP(B564,Assumption!$A$10:$G$12,3,1)</f>
        <v>0</v>
      </c>
      <c r="I564" s="2" t="n">
        <f aca="false">F564+G564-H564</f>
        <v>0</v>
      </c>
      <c r="J564" s="32" t="n">
        <f aca="false">VLOOKUP(D564,Assumption!$O$3:$Q$103,IF('thong tin khach hang'!$B$3="Nam",2,3),0)/12*P564</f>
        <v>0</v>
      </c>
      <c r="K564" s="2" t="n">
        <v>20000</v>
      </c>
      <c r="L564" s="31" t="n">
        <f aca="false">ROUND($L$1*(E564+I564-J564-K564),0)</f>
        <v>309072955</v>
      </c>
      <c r="M564" s="31" t="n">
        <f aca="false">E564+I564-J564-K564+L564</f>
        <v>76171508956.5581</v>
      </c>
      <c r="N564" s="32" t="n">
        <f aca="false">HLOOKUP(ROUND(AVERAGE(M552:M563)/10^6,0),Assumption!$B$2:$E$3,2,1)*MAX((AVERAGE(M552:M563)-250*10^6),0)</f>
        <v>427854469.385018</v>
      </c>
      <c r="O564" s="31" t="n">
        <f aca="false">M564+N564</f>
        <v>76599363425.9432</v>
      </c>
      <c r="P564" s="31" t="n">
        <f aca="false">IF(A564=1,SA,MAX(0,SA-M563))</f>
        <v>0</v>
      </c>
      <c r="S564" s="2" t="n">
        <v>0</v>
      </c>
      <c r="T564" s="2" t="n">
        <v>0</v>
      </c>
      <c r="U564" s="2" t="n">
        <v>1</v>
      </c>
      <c r="V564" s="33" t="n">
        <v>1</v>
      </c>
    </row>
    <row r="565" customFormat="false" ht="15.75" hidden="false" customHeight="true" outlineLevel="0" collapsed="false">
      <c r="A565" s="2" t="n">
        <v>563</v>
      </c>
      <c r="B565" s="2" t="n">
        <v>47</v>
      </c>
      <c r="C565" s="2" t="n">
        <f aca="false">A565-(B565-1)*12</f>
        <v>11</v>
      </c>
      <c r="D565" s="2" t="n">
        <f aca="false">'thong tin khach hang'!$B$4+B565-1</f>
        <v>48</v>
      </c>
      <c r="E565" s="31" t="n">
        <f aca="false">IF(A565=1,0,O564)</f>
        <v>76599363425.9432</v>
      </c>
      <c r="F565" s="2" t="n">
        <f aca="true">TP*VLOOKUP('thong tin khach hang'!$E$10,$X$2:$Z$5,3,0)*OFFSET($S565,0,VLOOKUP('thong tin khach hang'!$E$10,$X$2:$Z$5,2,0))</f>
        <v>0</v>
      </c>
      <c r="G565" s="2" t="n">
        <f aca="true">EP*VLOOKUP('thong tin khach hang'!$E$10,$X$2:$Z$5,3,0)*OFFSET($S565,0,VLOOKUP('thong tin khach hang'!$E$10,$X$2:$Z$5,2,0))</f>
        <v>0</v>
      </c>
      <c r="H565" s="2" t="n">
        <f aca="false">F565*HLOOKUP(B565,Assumption!$A$10:$G$12,2,1)+G565*HLOOKUP(B565,Assumption!$A$10:$G$12,3,1)</f>
        <v>0</v>
      </c>
      <c r="I565" s="2" t="n">
        <f aca="false">F565+G565-H565</f>
        <v>0</v>
      </c>
      <c r="J565" s="32" t="n">
        <f aca="false">VLOOKUP(D565,Assumption!$O$3:$Q$103,IF('thong tin khach hang'!$B$3="Nam",2,3),0)/12*P565</f>
        <v>0</v>
      </c>
      <c r="K565" s="2" t="n">
        <v>20000</v>
      </c>
      <c r="L565" s="31" t="n">
        <f aca="false">ROUND($L$1*(E565+I565-J565-K565),0)</f>
        <v>312075207</v>
      </c>
      <c r="M565" s="31" t="n">
        <f aca="false">E565+I565-J565-K565+L565</f>
        <v>76911418632.9431</v>
      </c>
      <c r="N565" s="32" t="n">
        <f aca="false">HLOOKUP(ROUND(AVERAGE(M553:M564)/10^6,0),Assumption!$B$2:$E$3,2,1)*MAX((AVERAGE(M553:M564)-250*10^6),0)</f>
        <v>432053328.898604</v>
      </c>
      <c r="O565" s="31" t="n">
        <f aca="false">M565+N565</f>
        <v>77343471961.8418</v>
      </c>
      <c r="P565" s="31" t="n">
        <f aca="false">IF(A565=1,SA,MAX(0,SA-M564))</f>
        <v>0</v>
      </c>
      <c r="S565" s="2" t="n">
        <v>0</v>
      </c>
      <c r="T565" s="2" t="n">
        <v>0</v>
      </c>
      <c r="U565" s="2" t="n">
        <v>0</v>
      </c>
      <c r="V565" s="33" t="n">
        <v>1</v>
      </c>
    </row>
    <row r="566" customFormat="false" ht="15.75" hidden="false" customHeight="true" outlineLevel="0" collapsed="false">
      <c r="A566" s="2" t="n">
        <v>564</v>
      </c>
      <c r="B566" s="2" t="n">
        <v>47</v>
      </c>
      <c r="C566" s="2" t="n">
        <f aca="false">A566-(B566-1)*12</f>
        <v>12</v>
      </c>
      <c r="D566" s="2" t="n">
        <f aca="false">'thong tin khach hang'!$B$4+B566-1</f>
        <v>48</v>
      </c>
      <c r="E566" s="31" t="n">
        <f aca="false">IF(A566=1,0,O565)</f>
        <v>77343471961.8418</v>
      </c>
      <c r="F566" s="2" t="n">
        <f aca="true">TP*VLOOKUP('thong tin khach hang'!$E$10,$X$2:$Z$5,3,0)*OFFSET($S566,0,VLOOKUP('thong tin khach hang'!$E$10,$X$2:$Z$5,2,0))</f>
        <v>0</v>
      </c>
      <c r="G566" s="2" t="n">
        <f aca="true">EP*VLOOKUP('thong tin khach hang'!$E$10,$X$2:$Z$5,3,0)*OFFSET($S566,0,VLOOKUP('thong tin khach hang'!$E$10,$X$2:$Z$5,2,0))</f>
        <v>0</v>
      </c>
      <c r="H566" s="2" t="n">
        <f aca="false">F566*HLOOKUP(B566,Assumption!$A$10:$G$12,2,1)+G566*HLOOKUP(B566,Assumption!$A$10:$G$12,3,1)</f>
        <v>0</v>
      </c>
      <c r="I566" s="2" t="n">
        <f aca="false">F566+G566-H566</f>
        <v>0</v>
      </c>
      <c r="J566" s="32" t="n">
        <f aca="false">VLOOKUP(D566,Assumption!$O$3:$Q$103,IF('thong tin khach hang'!$B$3="Nam",2,3),0)/12*P566</f>
        <v>0</v>
      </c>
      <c r="K566" s="2" t="n">
        <v>20000</v>
      </c>
      <c r="L566" s="31" t="n">
        <f aca="false">ROUND($L$1*(E566+I566-J566-K566),0)</f>
        <v>315106797</v>
      </c>
      <c r="M566" s="31" t="n">
        <f aca="false">E566+I566-J566-K566+L566</f>
        <v>77658558758.8418</v>
      </c>
      <c r="N566" s="32" t="n">
        <f aca="false">HLOOKUP(ROUND(AVERAGE(M554:M565)/10^6,0),Assumption!$B$2:$E$3,2,1)*MAX((AVERAGE(M554:M565)-250*10^6),0)</f>
        <v>436293060.507739</v>
      </c>
      <c r="O566" s="31" t="n">
        <f aca="false">M566+N566</f>
        <v>78094851819.3495</v>
      </c>
      <c r="P566" s="31" t="n">
        <f aca="false">IF(A566=1,SA,MAX(0,SA-M565))</f>
        <v>0</v>
      </c>
      <c r="S566" s="2" t="n">
        <v>0</v>
      </c>
      <c r="T566" s="2" t="n">
        <v>0</v>
      </c>
      <c r="U566" s="2" t="n">
        <v>0</v>
      </c>
      <c r="V566" s="33" t="n">
        <v>1</v>
      </c>
    </row>
    <row r="567" customFormat="false" ht="15.75" hidden="false" customHeight="true" outlineLevel="0" collapsed="false">
      <c r="A567" s="2" t="n">
        <v>565</v>
      </c>
      <c r="B567" s="2" t="n">
        <v>48</v>
      </c>
      <c r="C567" s="2" t="n">
        <f aca="false">A567-(B567-1)*12</f>
        <v>1</v>
      </c>
      <c r="D567" s="2" t="n">
        <f aca="false">'thong tin khach hang'!$B$4+B567-1</f>
        <v>49</v>
      </c>
      <c r="E567" s="31" t="n">
        <f aca="false">IF(A567=1,0,O566)</f>
        <v>78094851819.3495</v>
      </c>
      <c r="F567" s="2" t="n">
        <f aca="true">TP*VLOOKUP('thong tin khach hang'!$E$10,$X$2:$Z$5,3,0)*OFFSET($S567,0,VLOOKUP('thong tin khach hang'!$E$10,$X$2:$Z$5,2,0))</f>
        <v>30000000</v>
      </c>
      <c r="G567" s="2" t="n">
        <f aca="true">EP*VLOOKUP('thong tin khach hang'!$E$10,$X$2:$Z$5,3,0)*OFFSET($S567,0,VLOOKUP('thong tin khach hang'!$E$10,$X$2:$Z$5,2,0))</f>
        <v>30000000</v>
      </c>
      <c r="H567" s="2" t="n">
        <f aca="false">F567*HLOOKUP(B567,Assumption!$A$10:$G$12,2,1)+G567*HLOOKUP(B567,Assumption!$A$10:$G$12,3,1)</f>
        <v>1500000</v>
      </c>
      <c r="I567" s="2" t="n">
        <f aca="false">F567+G567-H567</f>
        <v>58500000</v>
      </c>
      <c r="J567" s="32" t="n">
        <f aca="false">VLOOKUP(D567,Assumption!$O$3:$Q$103,IF('thong tin khach hang'!$B$3="Nam",2,3),0)/12*P567</f>
        <v>0</v>
      </c>
      <c r="K567" s="2" t="n">
        <v>20000</v>
      </c>
      <c r="L567" s="31" t="n">
        <f aca="false">ROUND($L$1*(E567+I567-J567-K567),0)</f>
        <v>318406348</v>
      </c>
      <c r="M567" s="31" t="n">
        <f aca="false">E567+I567-J567-K567+L567</f>
        <v>78471738167.3495</v>
      </c>
      <c r="N567" s="32" t="n">
        <f aca="false">HLOOKUP(ROUND(AVERAGE(M555:M566)/10^6,0),Assumption!$B$2:$E$3,2,1)*MAX((AVERAGE(M555:M566)-250*10^6),0)</f>
        <v>440574062.065123</v>
      </c>
      <c r="O567" s="31" t="n">
        <f aca="false">M567+N567</f>
        <v>78912312229.4146</v>
      </c>
      <c r="P567" s="31" t="n">
        <f aca="false">IF(A567=1,SA,MAX(0,SA-M566))</f>
        <v>0</v>
      </c>
      <c r="S567" s="2" t="n">
        <v>1</v>
      </c>
      <c r="T567" s="2" t="n">
        <v>1</v>
      </c>
      <c r="U567" s="2" t="n">
        <v>1</v>
      </c>
      <c r="V567" s="33" t="n">
        <v>1</v>
      </c>
    </row>
    <row r="568" customFormat="false" ht="15.75" hidden="false" customHeight="true" outlineLevel="0" collapsed="false">
      <c r="A568" s="2" t="n">
        <v>566</v>
      </c>
      <c r="B568" s="2" t="n">
        <v>48</v>
      </c>
      <c r="C568" s="2" t="n">
        <f aca="false">A568-(B568-1)*12</f>
        <v>2</v>
      </c>
      <c r="D568" s="2" t="n">
        <f aca="false">'thong tin khach hang'!$B$4+B568-1</f>
        <v>49</v>
      </c>
      <c r="E568" s="31" t="n">
        <f aca="false">IF(A568=1,0,O567)</f>
        <v>78912312229.4146</v>
      </c>
      <c r="F568" s="2" t="n">
        <f aca="true">TP*VLOOKUP('thong tin khach hang'!$E$10,$X$2:$Z$5,3,0)*OFFSET($S568,0,VLOOKUP('thong tin khach hang'!$E$10,$X$2:$Z$5,2,0))</f>
        <v>0</v>
      </c>
      <c r="G568" s="2" t="n">
        <f aca="true">EP*VLOOKUP('thong tin khach hang'!$E$10,$X$2:$Z$5,3,0)*OFFSET($S568,0,VLOOKUP('thong tin khach hang'!$E$10,$X$2:$Z$5,2,0))</f>
        <v>0</v>
      </c>
      <c r="H568" s="2" t="n">
        <f aca="false">F568*HLOOKUP(B568,Assumption!$A$10:$G$12,2,1)+G568*HLOOKUP(B568,Assumption!$A$10:$G$12,3,1)</f>
        <v>0</v>
      </c>
      <c r="I568" s="2" t="n">
        <f aca="false">F568+G568-H568</f>
        <v>0</v>
      </c>
      <c r="J568" s="32" t="n">
        <f aca="false">VLOOKUP(D568,Assumption!$O$3:$Q$103,IF('thong tin khach hang'!$B$3="Nam",2,3),0)/12*P568</f>
        <v>0</v>
      </c>
      <c r="K568" s="2" t="n">
        <v>20000</v>
      </c>
      <c r="L568" s="31" t="n">
        <f aca="false">ROUND($L$1*(E568+I568-J568-K568),0)</f>
        <v>321498447</v>
      </c>
      <c r="M568" s="31" t="n">
        <f aca="false">E568+I568-J568-K568+L568</f>
        <v>79233790676.4146</v>
      </c>
      <c r="N568" s="32" t="n">
        <f aca="false">HLOOKUP(ROUND(AVERAGE(M556:M567)/10^6,0),Assumption!$B$2:$E$3,2,1)*MAX((AVERAGE(M556:M567)-250*10^6),0)</f>
        <v>444896735.296156</v>
      </c>
      <c r="O568" s="31" t="n">
        <f aca="false">M568+N568</f>
        <v>79678687411.7108</v>
      </c>
      <c r="P568" s="31" t="n">
        <f aca="false">IF(A568=1,SA,MAX(0,SA-M567))</f>
        <v>0</v>
      </c>
      <c r="S568" s="2" t="n">
        <v>0</v>
      </c>
      <c r="T568" s="2" t="n">
        <v>0</v>
      </c>
      <c r="U568" s="2" t="n">
        <v>0</v>
      </c>
      <c r="V568" s="33" t="n">
        <v>1</v>
      </c>
    </row>
    <row r="569" customFormat="false" ht="15.75" hidden="false" customHeight="true" outlineLevel="0" collapsed="false">
      <c r="A569" s="2" t="n">
        <v>567</v>
      </c>
      <c r="B569" s="2" t="n">
        <v>48</v>
      </c>
      <c r="C569" s="2" t="n">
        <f aca="false">A569-(B569-1)*12</f>
        <v>3</v>
      </c>
      <c r="D569" s="2" t="n">
        <f aca="false">'thong tin khach hang'!$B$4+B569-1</f>
        <v>49</v>
      </c>
      <c r="E569" s="31" t="n">
        <f aca="false">IF(A569=1,0,O568)</f>
        <v>79678687411.7108</v>
      </c>
      <c r="F569" s="2" t="n">
        <f aca="true">TP*VLOOKUP('thong tin khach hang'!$E$10,$X$2:$Z$5,3,0)*OFFSET($S569,0,VLOOKUP('thong tin khach hang'!$E$10,$X$2:$Z$5,2,0))</f>
        <v>0</v>
      </c>
      <c r="G569" s="2" t="n">
        <f aca="true">EP*VLOOKUP('thong tin khach hang'!$E$10,$X$2:$Z$5,3,0)*OFFSET($S569,0,VLOOKUP('thong tin khach hang'!$E$10,$X$2:$Z$5,2,0))</f>
        <v>0</v>
      </c>
      <c r="H569" s="2" t="n">
        <f aca="false">F569*HLOOKUP(B569,Assumption!$A$10:$G$12,2,1)+G569*HLOOKUP(B569,Assumption!$A$10:$G$12,3,1)</f>
        <v>0</v>
      </c>
      <c r="I569" s="2" t="n">
        <f aca="false">F569+G569-H569</f>
        <v>0</v>
      </c>
      <c r="J569" s="32" t="n">
        <f aca="false">VLOOKUP(D569,Assumption!$O$3:$Q$103,IF('thong tin khach hang'!$B$3="Nam",2,3),0)/12*P569</f>
        <v>0</v>
      </c>
      <c r="K569" s="2" t="n">
        <v>20000</v>
      </c>
      <c r="L569" s="31" t="n">
        <f aca="false">ROUND($L$1*(E569+I569-J569-K569),0)</f>
        <v>324620754</v>
      </c>
      <c r="M569" s="31" t="n">
        <f aca="false">E569+I569-J569-K569+L569</f>
        <v>80003288165.7108</v>
      </c>
      <c r="N569" s="32" t="n">
        <f aca="false">HLOOKUP(ROUND(AVERAGE(M557:M568)/10^6,0),Assumption!$B$2:$E$3,2,1)*MAX((AVERAGE(M557:M568)-250*10^6),0)</f>
        <v>449261485.837268</v>
      </c>
      <c r="O569" s="31" t="n">
        <f aca="false">M569+N569</f>
        <v>80452549651.548</v>
      </c>
      <c r="P569" s="31" t="n">
        <f aca="false">IF(A569=1,SA,MAX(0,SA-M568))</f>
        <v>0</v>
      </c>
      <c r="S569" s="2" t="n">
        <v>0</v>
      </c>
      <c r="T569" s="2" t="n">
        <v>0</v>
      </c>
      <c r="U569" s="2" t="n">
        <v>0</v>
      </c>
      <c r="V569" s="33" t="n">
        <v>1</v>
      </c>
    </row>
    <row r="570" customFormat="false" ht="15.75" hidden="false" customHeight="true" outlineLevel="0" collapsed="false">
      <c r="A570" s="2" t="n">
        <v>568</v>
      </c>
      <c r="B570" s="2" t="n">
        <v>48</v>
      </c>
      <c r="C570" s="2" t="n">
        <f aca="false">A570-(B570-1)*12</f>
        <v>4</v>
      </c>
      <c r="D570" s="2" t="n">
        <f aca="false">'thong tin khach hang'!$B$4+B570-1</f>
        <v>49</v>
      </c>
      <c r="E570" s="31" t="n">
        <f aca="false">IF(A570=1,0,O569)</f>
        <v>80452549651.548</v>
      </c>
      <c r="F570" s="2" t="n">
        <f aca="true">TP*VLOOKUP('thong tin khach hang'!$E$10,$X$2:$Z$5,3,0)*OFFSET($S570,0,VLOOKUP('thong tin khach hang'!$E$10,$X$2:$Z$5,2,0))</f>
        <v>0</v>
      </c>
      <c r="G570" s="2" t="n">
        <f aca="true">EP*VLOOKUP('thong tin khach hang'!$E$10,$X$2:$Z$5,3,0)*OFFSET($S570,0,VLOOKUP('thong tin khach hang'!$E$10,$X$2:$Z$5,2,0))</f>
        <v>0</v>
      </c>
      <c r="H570" s="2" t="n">
        <f aca="false">F570*HLOOKUP(B570,Assumption!$A$10:$G$12,2,1)+G570*HLOOKUP(B570,Assumption!$A$10:$G$12,3,1)</f>
        <v>0</v>
      </c>
      <c r="I570" s="2" t="n">
        <f aca="false">F570+G570-H570</f>
        <v>0</v>
      </c>
      <c r="J570" s="32" t="n">
        <f aca="false">VLOOKUP(D570,Assumption!$O$3:$Q$103,IF('thong tin khach hang'!$B$3="Nam",2,3),0)/12*P570</f>
        <v>0</v>
      </c>
      <c r="K570" s="2" t="n">
        <v>20000</v>
      </c>
      <c r="L570" s="31" t="n">
        <f aca="false">ROUND($L$1*(E570+I570-J570-K570),0)</f>
        <v>327773565</v>
      </c>
      <c r="M570" s="31" t="n">
        <f aca="false">E570+I570-J570-K570+L570</f>
        <v>80780303216.548</v>
      </c>
      <c r="N570" s="32" t="n">
        <f aca="false">HLOOKUP(ROUND(AVERAGE(M558:M569)/10^6,0),Assumption!$B$2:$E$3,2,1)*MAX((AVERAGE(M558:M569)-250*10^6),0)</f>
        <v>453668723.272459</v>
      </c>
      <c r="O570" s="31" t="n">
        <f aca="false">M570+N570</f>
        <v>81233971939.8205</v>
      </c>
      <c r="P570" s="31" t="n">
        <f aca="false">IF(A570=1,SA,MAX(0,SA-M569))</f>
        <v>0</v>
      </c>
      <c r="S570" s="2" t="n">
        <v>0</v>
      </c>
      <c r="T570" s="2" t="n">
        <v>0</v>
      </c>
      <c r="U570" s="2" t="n">
        <v>1</v>
      </c>
      <c r="V570" s="33" t="n">
        <v>1</v>
      </c>
    </row>
    <row r="571" customFormat="false" ht="15.75" hidden="false" customHeight="true" outlineLevel="0" collapsed="false">
      <c r="A571" s="2" t="n">
        <v>569</v>
      </c>
      <c r="B571" s="2" t="n">
        <v>48</v>
      </c>
      <c r="C571" s="2" t="n">
        <f aca="false">A571-(B571-1)*12</f>
        <v>5</v>
      </c>
      <c r="D571" s="2" t="n">
        <f aca="false">'thong tin khach hang'!$B$4+B571-1</f>
        <v>49</v>
      </c>
      <c r="E571" s="31" t="n">
        <f aca="false">IF(A571=1,0,O570)</f>
        <v>81233971939.8205</v>
      </c>
      <c r="F571" s="2" t="n">
        <f aca="true">TP*VLOOKUP('thong tin khach hang'!$E$10,$X$2:$Z$5,3,0)*OFFSET($S571,0,VLOOKUP('thong tin khach hang'!$E$10,$X$2:$Z$5,2,0))</f>
        <v>0</v>
      </c>
      <c r="G571" s="2" t="n">
        <f aca="true">EP*VLOOKUP('thong tin khach hang'!$E$10,$X$2:$Z$5,3,0)*OFFSET($S571,0,VLOOKUP('thong tin khach hang'!$E$10,$X$2:$Z$5,2,0))</f>
        <v>0</v>
      </c>
      <c r="H571" s="2" t="n">
        <f aca="false">F571*HLOOKUP(B571,Assumption!$A$10:$G$12,2,1)+G571*HLOOKUP(B571,Assumption!$A$10:$G$12,3,1)</f>
        <v>0</v>
      </c>
      <c r="I571" s="2" t="n">
        <f aca="false">F571+G571-H571</f>
        <v>0</v>
      </c>
      <c r="J571" s="32" t="n">
        <f aca="false">VLOOKUP(D571,Assumption!$O$3:$Q$103,IF('thong tin khach hang'!$B$3="Nam",2,3),0)/12*P571</f>
        <v>0</v>
      </c>
      <c r="K571" s="2" t="n">
        <v>20000</v>
      </c>
      <c r="L571" s="31" t="n">
        <f aca="false">ROUND($L$1*(E571+I571-J571-K571),0)</f>
        <v>330957176</v>
      </c>
      <c r="M571" s="31" t="n">
        <f aca="false">E571+I571-J571-K571+L571</f>
        <v>81564909115.8205</v>
      </c>
      <c r="N571" s="32" t="n">
        <f aca="false">HLOOKUP(ROUND(AVERAGE(M559:M570)/10^6,0),Assumption!$B$2:$E$3,2,1)*MAX((AVERAGE(M559:M570)-250*10^6),0)</f>
        <v>458118861.17356</v>
      </c>
      <c r="O571" s="31" t="n">
        <f aca="false">M571+N571</f>
        <v>82023027976.9941</v>
      </c>
      <c r="P571" s="31" t="n">
        <f aca="false">IF(A571=1,SA,MAX(0,SA-M570))</f>
        <v>0</v>
      </c>
      <c r="S571" s="2" t="n">
        <v>0</v>
      </c>
      <c r="T571" s="2" t="n">
        <v>0</v>
      </c>
      <c r="U571" s="2" t="n">
        <v>0</v>
      </c>
      <c r="V571" s="33" t="n">
        <v>1</v>
      </c>
    </row>
    <row r="572" customFormat="false" ht="15.75" hidden="false" customHeight="true" outlineLevel="0" collapsed="false">
      <c r="A572" s="2" t="n">
        <v>570</v>
      </c>
      <c r="B572" s="2" t="n">
        <v>48</v>
      </c>
      <c r="C572" s="2" t="n">
        <f aca="false">A572-(B572-1)*12</f>
        <v>6</v>
      </c>
      <c r="D572" s="2" t="n">
        <f aca="false">'thong tin khach hang'!$B$4+B572-1</f>
        <v>49</v>
      </c>
      <c r="E572" s="31" t="n">
        <f aca="false">IF(A572=1,0,O571)</f>
        <v>82023027976.9941</v>
      </c>
      <c r="F572" s="2" t="n">
        <f aca="true">TP*VLOOKUP('thong tin khach hang'!$E$10,$X$2:$Z$5,3,0)*OFFSET($S572,0,VLOOKUP('thong tin khach hang'!$E$10,$X$2:$Z$5,2,0))</f>
        <v>0</v>
      </c>
      <c r="G572" s="2" t="n">
        <f aca="true">EP*VLOOKUP('thong tin khach hang'!$E$10,$X$2:$Z$5,3,0)*OFFSET($S572,0,VLOOKUP('thong tin khach hang'!$E$10,$X$2:$Z$5,2,0))</f>
        <v>0</v>
      </c>
      <c r="H572" s="2" t="n">
        <f aca="false">F572*HLOOKUP(B572,Assumption!$A$10:$G$12,2,1)+G572*HLOOKUP(B572,Assumption!$A$10:$G$12,3,1)</f>
        <v>0</v>
      </c>
      <c r="I572" s="2" t="n">
        <f aca="false">F572+G572-H572</f>
        <v>0</v>
      </c>
      <c r="J572" s="32" t="n">
        <f aca="false">VLOOKUP(D572,Assumption!$O$3:$Q$103,IF('thong tin khach hang'!$B$3="Nam",2,3),0)/12*P572</f>
        <v>0</v>
      </c>
      <c r="K572" s="2" t="n">
        <v>20000</v>
      </c>
      <c r="L572" s="31" t="n">
        <f aca="false">ROUND($L$1*(E572+I572-J572-K572),0)</f>
        <v>334171888</v>
      </c>
      <c r="M572" s="31" t="n">
        <f aca="false">E572+I572-J572-K572+L572</f>
        <v>82357179864.994</v>
      </c>
      <c r="N572" s="32" t="n">
        <f aca="false">HLOOKUP(ROUND(AVERAGE(M560:M571)/10^6,0),Assumption!$B$2:$E$3,2,1)*MAX((AVERAGE(M560:M571)-250*10^6),0)</f>
        <v>462612317.137707</v>
      </c>
      <c r="O572" s="31" t="n">
        <f aca="false">M572+N572</f>
        <v>82819792182.1318</v>
      </c>
      <c r="P572" s="31" t="n">
        <f aca="false">IF(A572=1,SA,MAX(0,SA-M571))</f>
        <v>0</v>
      </c>
      <c r="S572" s="2" t="n">
        <v>0</v>
      </c>
      <c r="T572" s="2" t="n">
        <v>0</v>
      </c>
      <c r="U572" s="2" t="n">
        <v>0</v>
      </c>
      <c r="V572" s="33" t="n">
        <v>1</v>
      </c>
    </row>
    <row r="573" customFormat="false" ht="15.75" hidden="false" customHeight="true" outlineLevel="0" collapsed="false">
      <c r="A573" s="2" t="n">
        <v>571</v>
      </c>
      <c r="B573" s="2" t="n">
        <v>48</v>
      </c>
      <c r="C573" s="2" t="n">
        <f aca="false">A573-(B573-1)*12</f>
        <v>7</v>
      </c>
      <c r="D573" s="2" t="n">
        <f aca="false">'thong tin khach hang'!$B$4+B573-1</f>
        <v>49</v>
      </c>
      <c r="E573" s="31" t="n">
        <f aca="false">IF(A573=1,0,O572)</f>
        <v>82819792182.1318</v>
      </c>
      <c r="F573" s="2" t="n">
        <f aca="true">TP*VLOOKUP('thong tin khach hang'!$E$10,$X$2:$Z$5,3,0)*OFFSET($S573,0,VLOOKUP('thong tin khach hang'!$E$10,$X$2:$Z$5,2,0))</f>
        <v>0</v>
      </c>
      <c r="G573" s="2" t="n">
        <f aca="true">EP*VLOOKUP('thong tin khach hang'!$E$10,$X$2:$Z$5,3,0)*OFFSET($S573,0,VLOOKUP('thong tin khach hang'!$E$10,$X$2:$Z$5,2,0))</f>
        <v>0</v>
      </c>
      <c r="H573" s="2" t="n">
        <f aca="false">F573*HLOOKUP(B573,Assumption!$A$10:$G$12,2,1)+G573*HLOOKUP(B573,Assumption!$A$10:$G$12,3,1)</f>
        <v>0</v>
      </c>
      <c r="I573" s="2" t="n">
        <f aca="false">F573+G573-H573</f>
        <v>0</v>
      </c>
      <c r="J573" s="32" t="n">
        <f aca="false">VLOOKUP(D573,Assumption!$O$3:$Q$103,IF('thong tin khach hang'!$B$3="Nam",2,3),0)/12*P573</f>
        <v>0</v>
      </c>
      <c r="K573" s="2" t="n">
        <v>20000</v>
      </c>
      <c r="L573" s="31" t="n">
        <f aca="false">ROUND($L$1*(E573+I573-J573-K573),0)</f>
        <v>337418004</v>
      </c>
      <c r="M573" s="31" t="n">
        <f aca="false">E573+I573-J573-K573+L573</f>
        <v>83157190186.1318</v>
      </c>
      <c r="N573" s="32" t="n">
        <f aca="false">HLOOKUP(ROUND(AVERAGE(M561:M572)/10^6,0),Assumption!$B$2:$E$3,2,1)*MAX((AVERAGE(M561:M572)-250*10^6),0)</f>
        <v>467149512.827032</v>
      </c>
      <c r="O573" s="31" t="n">
        <f aca="false">M573+N573</f>
        <v>83624339698.9588</v>
      </c>
      <c r="P573" s="31" t="n">
        <f aca="false">IF(A573=1,SA,MAX(0,SA-M572))</f>
        <v>0</v>
      </c>
      <c r="S573" s="2" t="n">
        <v>0</v>
      </c>
      <c r="T573" s="2" t="n">
        <v>1</v>
      </c>
      <c r="U573" s="2" t="n">
        <v>1</v>
      </c>
      <c r="V573" s="33" t="n">
        <v>1</v>
      </c>
    </row>
    <row r="574" customFormat="false" ht="15.75" hidden="false" customHeight="true" outlineLevel="0" collapsed="false">
      <c r="A574" s="2" t="n">
        <v>572</v>
      </c>
      <c r="B574" s="2" t="n">
        <v>48</v>
      </c>
      <c r="C574" s="2" t="n">
        <f aca="false">A574-(B574-1)*12</f>
        <v>8</v>
      </c>
      <c r="D574" s="2" t="n">
        <f aca="false">'thong tin khach hang'!$B$4+B574-1</f>
        <v>49</v>
      </c>
      <c r="E574" s="31" t="n">
        <f aca="false">IF(A574=1,0,O573)</f>
        <v>83624339698.9588</v>
      </c>
      <c r="F574" s="2" t="n">
        <f aca="true">TP*VLOOKUP('thong tin khach hang'!$E$10,$X$2:$Z$5,3,0)*OFFSET($S574,0,VLOOKUP('thong tin khach hang'!$E$10,$X$2:$Z$5,2,0))</f>
        <v>0</v>
      </c>
      <c r="G574" s="2" t="n">
        <f aca="true">EP*VLOOKUP('thong tin khach hang'!$E$10,$X$2:$Z$5,3,0)*OFFSET($S574,0,VLOOKUP('thong tin khach hang'!$E$10,$X$2:$Z$5,2,0))</f>
        <v>0</v>
      </c>
      <c r="H574" s="2" t="n">
        <f aca="false">F574*HLOOKUP(B574,Assumption!$A$10:$G$12,2,1)+G574*HLOOKUP(B574,Assumption!$A$10:$G$12,3,1)</f>
        <v>0</v>
      </c>
      <c r="I574" s="2" t="n">
        <f aca="false">F574+G574-H574</f>
        <v>0</v>
      </c>
      <c r="J574" s="32" t="n">
        <f aca="false">VLOOKUP(D574,Assumption!$O$3:$Q$103,IF('thong tin khach hang'!$B$3="Nam",2,3),0)/12*P574</f>
        <v>0</v>
      </c>
      <c r="K574" s="2" t="n">
        <v>20000</v>
      </c>
      <c r="L574" s="31" t="n">
        <f aca="false">ROUND($L$1*(E574+I574-J574-K574),0)</f>
        <v>340695830</v>
      </c>
      <c r="M574" s="31" t="n">
        <f aca="false">E574+I574-J574-K574+L574</f>
        <v>83965015528.9588</v>
      </c>
      <c r="N574" s="32" t="n">
        <f aca="false">HLOOKUP(ROUND(AVERAGE(M562:M573)/10^6,0),Assumption!$B$2:$E$3,2,1)*MAX((AVERAGE(M562:M573)-250*10^6),0)</f>
        <v>471730874.008079</v>
      </c>
      <c r="O574" s="31" t="n">
        <f aca="false">M574+N574</f>
        <v>84436746402.9669</v>
      </c>
      <c r="P574" s="31" t="n">
        <f aca="false">IF(A574=1,SA,MAX(0,SA-M573))</f>
        <v>0</v>
      </c>
      <c r="S574" s="2" t="n">
        <v>0</v>
      </c>
      <c r="T574" s="2" t="n">
        <v>0</v>
      </c>
      <c r="U574" s="2" t="n">
        <v>0</v>
      </c>
      <c r="V574" s="33" t="n">
        <v>1</v>
      </c>
    </row>
    <row r="575" customFormat="false" ht="15.75" hidden="false" customHeight="true" outlineLevel="0" collapsed="false">
      <c r="A575" s="2" t="n">
        <v>573</v>
      </c>
      <c r="B575" s="2" t="n">
        <v>48</v>
      </c>
      <c r="C575" s="2" t="n">
        <f aca="false">A575-(B575-1)*12</f>
        <v>9</v>
      </c>
      <c r="D575" s="2" t="n">
        <f aca="false">'thong tin khach hang'!$B$4+B575-1</f>
        <v>49</v>
      </c>
      <c r="E575" s="31" t="n">
        <f aca="false">IF(A575=1,0,O574)</f>
        <v>84436746402.9669</v>
      </c>
      <c r="F575" s="2" t="n">
        <f aca="true">TP*VLOOKUP('thong tin khach hang'!$E$10,$X$2:$Z$5,3,0)*OFFSET($S575,0,VLOOKUP('thong tin khach hang'!$E$10,$X$2:$Z$5,2,0))</f>
        <v>0</v>
      </c>
      <c r="G575" s="2" t="n">
        <f aca="true">EP*VLOOKUP('thong tin khach hang'!$E$10,$X$2:$Z$5,3,0)*OFFSET($S575,0,VLOOKUP('thong tin khach hang'!$E$10,$X$2:$Z$5,2,0))</f>
        <v>0</v>
      </c>
      <c r="H575" s="2" t="n">
        <f aca="false">F575*HLOOKUP(B575,Assumption!$A$10:$G$12,2,1)+G575*HLOOKUP(B575,Assumption!$A$10:$G$12,3,1)</f>
        <v>0</v>
      </c>
      <c r="I575" s="2" t="n">
        <f aca="false">F575+G575-H575</f>
        <v>0</v>
      </c>
      <c r="J575" s="32" t="n">
        <f aca="false">VLOOKUP(D575,Assumption!$O$3:$Q$103,IF('thong tin khach hang'!$B$3="Nam",2,3),0)/12*P575</f>
        <v>0</v>
      </c>
      <c r="K575" s="2" t="n">
        <v>20000</v>
      </c>
      <c r="L575" s="31" t="n">
        <f aca="false">ROUND($L$1*(E575+I575-J575-K575),0)</f>
        <v>344005675</v>
      </c>
      <c r="M575" s="31" t="n">
        <f aca="false">E575+I575-J575-K575+L575</f>
        <v>84780732077.9669</v>
      </c>
      <c r="N575" s="32" t="n">
        <f aca="false">HLOOKUP(ROUND(AVERAGE(M563:M574)/10^6,0),Assumption!$B$2:$E$3,2,1)*MAX((AVERAGE(M563:M574)-250*10^6),0)</f>
        <v>476356830.59194</v>
      </c>
      <c r="O575" s="31" t="n">
        <f aca="false">M575+N575</f>
        <v>85257088908.5588</v>
      </c>
      <c r="P575" s="31" t="n">
        <f aca="false">IF(A575=1,SA,MAX(0,SA-M574))</f>
        <v>0</v>
      </c>
      <c r="S575" s="2" t="n">
        <v>0</v>
      </c>
      <c r="T575" s="2" t="n">
        <v>0</v>
      </c>
      <c r="U575" s="2" t="n">
        <v>0</v>
      </c>
      <c r="V575" s="33" t="n">
        <v>1</v>
      </c>
    </row>
    <row r="576" customFormat="false" ht="15.75" hidden="false" customHeight="true" outlineLevel="0" collapsed="false">
      <c r="A576" s="2" t="n">
        <v>574</v>
      </c>
      <c r="B576" s="2" t="n">
        <v>48</v>
      </c>
      <c r="C576" s="2" t="n">
        <f aca="false">A576-(B576-1)*12</f>
        <v>10</v>
      </c>
      <c r="D576" s="2" t="n">
        <f aca="false">'thong tin khach hang'!$B$4+B576-1</f>
        <v>49</v>
      </c>
      <c r="E576" s="31" t="n">
        <f aca="false">IF(A576=1,0,O575)</f>
        <v>85257088908.5588</v>
      </c>
      <c r="F576" s="2" t="n">
        <f aca="true">TP*VLOOKUP('thong tin khach hang'!$E$10,$X$2:$Z$5,3,0)*OFFSET($S576,0,VLOOKUP('thong tin khach hang'!$E$10,$X$2:$Z$5,2,0))</f>
        <v>0</v>
      </c>
      <c r="G576" s="2" t="n">
        <f aca="true">EP*VLOOKUP('thong tin khach hang'!$E$10,$X$2:$Z$5,3,0)*OFFSET($S576,0,VLOOKUP('thong tin khach hang'!$E$10,$X$2:$Z$5,2,0))</f>
        <v>0</v>
      </c>
      <c r="H576" s="2" t="n">
        <f aca="false">F576*HLOOKUP(B576,Assumption!$A$10:$G$12,2,1)+G576*HLOOKUP(B576,Assumption!$A$10:$G$12,3,1)</f>
        <v>0</v>
      </c>
      <c r="I576" s="2" t="n">
        <f aca="false">F576+G576-H576</f>
        <v>0</v>
      </c>
      <c r="J576" s="32" t="n">
        <f aca="false">VLOOKUP(D576,Assumption!$O$3:$Q$103,IF('thong tin khach hang'!$B$3="Nam",2,3),0)/12*P576</f>
        <v>0</v>
      </c>
      <c r="K576" s="2" t="n">
        <v>20000</v>
      </c>
      <c r="L576" s="31" t="n">
        <f aca="false">ROUND($L$1*(E576+I576-J576-K576),0)</f>
        <v>347347852</v>
      </c>
      <c r="M576" s="31" t="n">
        <f aca="false">E576+I576-J576-K576+L576</f>
        <v>85604416760.5588</v>
      </c>
      <c r="N576" s="32" t="n">
        <f aca="false">HLOOKUP(ROUND(AVERAGE(M564:M575)/10^6,0),Assumption!$B$2:$E$3,2,1)*MAX((AVERAGE(M564:M575)-250*10^6),0)</f>
        <v>481027816.674119</v>
      </c>
      <c r="O576" s="31" t="n">
        <f aca="false">M576+N576</f>
        <v>86085444577.2329</v>
      </c>
      <c r="P576" s="31" t="n">
        <f aca="false">IF(A576=1,SA,MAX(0,SA-M575))</f>
        <v>0</v>
      </c>
      <c r="S576" s="2" t="n">
        <v>0</v>
      </c>
      <c r="T576" s="2" t="n">
        <v>0</v>
      </c>
      <c r="U576" s="2" t="n">
        <v>1</v>
      </c>
      <c r="V576" s="33" t="n">
        <v>1</v>
      </c>
    </row>
    <row r="577" customFormat="false" ht="15.75" hidden="false" customHeight="true" outlineLevel="0" collapsed="false">
      <c r="A577" s="2" t="n">
        <v>575</v>
      </c>
      <c r="B577" s="2" t="n">
        <v>48</v>
      </c>
      <c r="C577" s="2" t="n">
        <f aca="false">A577-(B577-1)*12</f>
        <v>11</v>
      </c>
      <c r="D577" s="2" t="n">
        <f aca="false">'thong tin khach hang'!$B$4+B577-1</f>
        <v>49</v>
      </c>
      <c r="E577" s="31" t="n">
        <f aca="false">IF(A577=1,0,O576)</f>
        <v>86085444577.2329</v>
      </c>
      <c r="F577" s="2" t="n">
        <f aca="true">TP*VLOOKUP('thong tin khach hang'!$E$10,$X$2:$Z$5,3,0)*OFFSET($S577,0,VLOOKUP('thong tin khach hang'!$E$10,$X$2:$Z$5,2,0))</f>
        <v>0</v>
      </c>
      <c r="G577" s="2" t="n">
        <f aca="true">EP*VLOOKUP('thong tin khach hang'!$E$10,$X$2:$Z$5,3,0)*OFFSET($S577,0,VLOOKUP('thong tin khach hang'!$E$10,$X$2:$Z$5,2,0))</f>
        <v>0</v>
      </c>
      <c r="H577" s="2" t="n">
        <f aca="false">F577*HLOOKUP(B577,Assumption!$A$10:$G$12,2,1)+G577*HLOOKUP(B577,Assumption!$A$10:$G$12,3,1)</f>
        <v>0</v>
      </c>
      <c r="I577" s="2" t="n">
        <f aca="false">F577+G577-H577</f>
        <v>0</v>
      </c>
      <c r="J577" s="32" t="n">
        <f aca="false">VLOOKUP(D577,Assumption!$O$3:$Q$103,IF('thong tin khach hang'!$B$3="Nam",2,3),0)/12*P577</f>
        <v>0</v>
      </c>
      <c r="K577" s="2" t="n">
        <v>20000</v>
      </c>
      <c r="L577" s="31" t="n">
        <f aca="false">ROUND($L$1*(E577+I577-J577-K577),0)</f>
        <v>350722676</v>
      </c>
      <c r="M577" s="31" t="n">
        <f aca="false">E577+I577-J577-K577+L577</f>
        <v>86436147253.2329</v>
      </c>
      <c r="N577" s="32" t="n">
        <f aca="false">HLOOKUP(ROUND(AVERAGE(M565:M576)/10^6,0),Assumption!$B$2:$E$3,2,1)*MAX((AVERAGE(M565:M576)-250*10^6),0)</f>
        <v>485744270.576119</v>
      </c>
      <c r="O577" s="31" t="n">
        <f aca="false">M577+N577</f>
        <v>86921891523.809</v>
      </c>
      <c r="P577" s="31" t="n">
        <f aca="false">IF(A577=1,SA,MAX(0,SA-M576))</f>
        <v>0</v>
      </c>
      <c r="S577" s="2" t="n">
        <v>0</v>
      </c>
      <c r="T577" s="2" t="n">
        <v>0</v>
      </c>
      <c r="U577" s="2" t="n">
        <v>0</v>
      </c>
      <c r="V577" s="33" t="n">
        <v>1</v>
      </c>
    </row>
    <row r="578" customFormat="false" ht="15.75" hidden="false" customHeight="true" outlineLevel="0" collapsed="false">
      <c r="A578" s="2" t="n">
        <v>576</v>
      </c>
      <c r="B578" s="2" t="n">
        <v>48</v>
      </c>
      <c r="C578" s="2" t="n">
        <f aca="false">A578-(B578-1)*12</f>
        <v>12</v>
      </c>
      <c r="D578" s="2" t="n">
        <f aca="false">'thong tin khach hang'!$B$4+B578-1</f>
        <v>49</v>
      </c>
      <c r="E578" s="31" t="n">
        <f aca="false">IF(A578=1,0,O577)</f>
        <v>86921891523.809</v>
      </c>
      <c r="F578" s="2" t="n">
        <f aca="true">TP*VLOOKUP('thong tin khach hang'!$E$10,$X$2:$Z$5,3,0)*OFFSET($S578,0,VLOOKUP('thong tin khach hang'!$E$10,$X$2:$Z$5,2,0))</f>
        <v>0</v>
      </c>
      <c r="G578" s="2" t="n">
        <f aca="true">EP*VLOOKUP('thong tin khach hang'!$E$10,$X$2:$Z$5,3,0)*OFFSET($S578,0,VLOOKUP('thong tin khach hang'!$E$10,$X$2:$Z$5,2,0))</f>
        <v>0</v>
      </c>
      <c r="H578" s="2" t="n">
        <f aca="false">F578*HLOOKUP(B578,Assumption!$A$10:$G$12,2,1)+G578*HLOOKUP(B578,Assumption!$A$10:$G$12,3,1)</f>
        <v>0</v>
      </c>
      <c r="I578" s="2" t="n">
        <f aca="false">F578+G578-H578</f>
        <v>0</v>
      </c>
      <c r="J578" s="32" t="n">
        <f aca="false">VLOOKUP(D578,Assumption!$O$3:$Q$103,IF('thong tin khach hang'!$B$3="Nam",2,3),0)/12*P578</f>
        <v>0</v>
      </c>
      <c r="K578" s="2" t="n">
        <v>20000</v>
      </c>
      <c r="L578" s="31" t="n">
        <f aca="false">ROUND($L$1*(E578+I578-J578-K578),0)</f>
        <v>354130464</v>
      </c>
      <c r="M578" s="31" t="n">
        <f aca="false">E578+I578-J578-K578+L578</f>
        <v>87276001987.809</v>
      </c>
      <c r="N578" s="32" t="n">
        <f aca="false">HLOOKUP(ROUND(AVERAGE(M566:M577)/10^6,0),Assumption!$B$2:$E$3,2,1)*MAX((AVERAGE(M566:M577)-250*10^6),0)</f>
        <v>490506634.886264</v>
      </c>
      <c r="O578" s="31" t="n">
        <f aca="false">M578+N578</f>
        <v>87766508622.6953</v>
      </c>
      <c r="P578" s="31" t="n">
        <f aca="false">IF(A578=1,SA,MAX(0,SA-M577))</f>
        <v>0</v>
      </c>
      <c r="S578" s="2" t="n">
        <v>0</v>
      </c>
      <c r="T578" s="2" t="n">
        <v>0</v>
      </c>
      <c r="U578" s="2" t="n">
        <v>0</v>
      </c>
      <c r="V578" s="33" t="n">
        <v>1</v>
      </c>
    </row>
    <row r="579" customFormat="false" ht="15.75" hidden="false" customHeight="true" outlineLevel="0" collapsed="false">
      <c r="A579" s="2" t="n">
        <v>577</v>
      </c>
      <c r="B579" s="2" t="n">
        <v>49</v>
      </c>
      <c r="C579" s="2" t="n">
        <f aca="false">A579-(B579-1)*12</f>
        <v>1</v>
      </c>
      <c r="D579" s="2" t="n">
        <f aca="false">'thong tin khach hang'!$B$4+B579-1</f>
        <v>50</v>
      </c>
      <c r="E579" s="31" t="n">
        <f aca="false">IF(A579=1,0,O578)</f>
        <v>87766508622.6953</v>
      </c>
      <c r="F579" s="2" t="n">
        <f aca="true">TP*VLOOKUP('thong tin khach hang'!$E$10,$X$2:$Z$5,3,0)*OFFSET($S579,0,VLOOKUP('thong tin khach hang'!$E$10,$X$2:$Z$5,2,0))</f>
        <v>30000000</v>
      </c>
      <c r="G579" s="2" t="n">
        <f aca="true">EP*VLOOKUP('thong tin khach hang'!$E$10,$X$2:$Z$5,3,0)*OFFSET($S579,0,VLOOKUP('thong tin khach hang'!$E$10,$X$2:$Z$5,2,0))</f>
        <v>30000000</v>
      </c>
      <c r="H579" s="2" t="n">
        <f aca="false">F579*HLOOKUP(B579,Assumption!$A$10:$G$12,2,1)+G579*HLOOKUP(B579,Assumption!$A$10:$G$12,3,1)</f>
        <v>1500000</v>
      </c>
      <c r="I579" s="2" t="n">
        <f aca="false">F579+G579-H579</f>
        <v>58500000</v>
      </c>
      <c r="J579" s="32" t="n">
        <f aca="false">VLOOKUP(D579,Assumption!$O$3:$Q$103,IF('thong tin khach hang'!$B$3="Nam",2,3),0)/12*P579</f>
        <v>0</v>
      </c>
      <c r="K579" s="2" t="n">
        <v>20000</v>
      </c>
      <c r="L579" s="31" t="n">
        <f aca="false">ROUND($L$1*(E579+I579-J579-K579),0)</f>
        <v>357809875</v>
      </c>
      <c r="M579" s="31" t="n">
        <f aca="false">E579+I579-J579-K579+L579</f>
        <v>88182798497.6953</v>
      </c>
      <c r="N579" s="32" t="n">
        <f aca="false">HLOOKUP(ROUND(AVERAGE(M567:M578)/10^6,0),Assumption!$B$2:$E$3,2,1)*MAX((AVERAGE(M567:M578)-250*10^6),0)</f>
        <v>495315356.500748</v>
      </c>
      <c r="O579" s="31" t="n">
        <f aca="false">M579+N579</f>
        <v>88678113854.1961</v>
      </c>
      <c r="P579" s="31" t="n">
        <f aca="false">IF(A579=1,SA,MAX(0,SA-M578))</f>
        <v>0</v>
      </c>
      <c r="S579" s="2" t="n">
        <v>1</v>
      </c>
      <c r="T579" s="2" t="n">
        <v>1</v>
      </c>
      <c r="U579" s="2" t="n">
        <v>1</v>
      </c>
      <c r="V579" s="33" t="n">
        <v>1</v>
      </c>
    </row>
    <row r="580" customFormat="false" ht="15.75" hidden="false" customHeight="true" outlineLevel="0" collapsed="false">
      <c r="A580" s="2" t="n">
        <v>578</v>
      </c>
      <c r="B580" s="2" t="n">
        <v>49</v>
      </c>
      <c r="C580" s="2" t="n">
        <f aca="false">A580-(B580-1)*12</f>
        <v>2</v>
      </c>
      <c r="D580" s="2" t="n">
        <f aca="false">'thong tin khach hang'!$B$4+B580-1</f>
        <v>50</v>
      </c>
      <c r="E580" s="31" t="n">
        <f aca="false">IF(A580=1,0,O579)</f>
        <v>88678113854.1961</v>
      </c>
      <c r="F580" s="2" t="n">
        <f aca="true">TP*VLOOKUP('thong tin khach hang'!$E$10,$X$2:$Z$5,3,0)*OFFSET($S580,0,VLOOKUP('thong tin khach hang'!$E$10,$X$2:$Z$5,2,0))</f>
        <v>0</v>
      </c>
      <c r="G580" s="2" t="n">
        <f aca="true">EP*VLOOKUP('thong tin khach hang'!$E$10,$X$2:$Z$5,3,0)*OFFSET($S580,0,VLOOKUP('thong tin khach hang'!$E$10,$X$2:$Z$5,2,0))</f>
        <v>0</v>
      </c>
      <c r="H580" s="2" t="n">
        <f aca="false">F580*HLOOKUP(B580,Assumption!$A$10:$G$12,2,1)+G580*HLOOKUP(B580,Assumption!$A$10:$G$12,3,1)</f>
        <v>0</v>
      </c>
      <c r="I580" s="2" t="n">
        <f aca="false">F580+G580-H580</f>
        <v>0</v>
      </c>
      <c r="J580" s="32" t="n">
        <f aca="false">VLOOKUP(D580,Assumption!$O$3:$Q$103,IF('thong tin khach hang'!$B$3="Nam",2,3),0)/12*P580</f>
        <v>0</v>
      </c>
      <c r="K580" s="2" t="n">
        <v>20000</v>
      </c>
      <c r="L580" s="31" t="n">
        <f aca="false">ROUND($L$1*(E580+I580-J580-K580),0)</f>
        <v>361285531</v>
      </c>
      <c r="M580" s="31" t="n">
        <f aca="false">E580+I580-J580-K580+L580</f>
        <v>89039379385.196</v>
      </c>
      <c r="N580" s="32" t="n">
        <f aca="false">HLOOKUP(ROUND(AVERAGE(M568:M579)/10^6,0),Assumption!$B$2:$E$3,2,1)*MAX((AVERAGE(M568:M579)-250*10^6),0)</f>
        <v>500170886.665921</v>
      </c>
      <c r="O580" s="31" t="n">
        <f aca="false">M580+N580</f>
        <v>89539550271.862</v>
      </c>
      <c r="P580" s="31" t="n">
        <f aca="false">IF(A580=1,SA,MAX(0,SA-M579))</f>
        <v>0</v>
      </c>
      <c r="S580" s="2" t="n">
        <v>0</v>
      </c>
      <c r="T580" s="2" t="n">
        <v>0</v>
      </c>
      <c r="U580" s="2" t="n">
        <v>0</v>
      </c>
      <c r="V580" s="33" t="n">
        <v>1</v>
      </c>
    </row>
    <row r="581" customFormat="false" ht="15.75" hidden="false" customHeight="true" outlineLevel="0" collapsed="false">
      <c r="A581" s="2" t="n">
        <v>579</v>
      </c>
      <c r="B581" s="2" t="n">
        <v>49</v>
      </c>
      <c r="C581" s="2" t="n">
        <f aca="false">A581-(B581-1)*12</f>
        <v>3</v>
      </c>
      <c r="D581" s="2" t="n">
        <f aca="false">'thong tin khach hang'!$B$4+B581-1</f>
        <v>50</v>
      </c>
      <c r="E581" s="31" t="n">
        <f aca="false">IF(A581=1,0,O580)</f>
        <v>89539550271.862</v>
      </c>
      <c r="F581" s="2" t="n">
        <f aca="true">TP*VLOOKUP('thong tin khach hang'!$E$10,$X$2:$Z$5,3,0)*OFFSET($S581,0,VLOOKUP('thong tin khach hang'!$E$10,$X$2:$Z$5,2,0))</f>
        <v>0</v>
      </c>
      <c r="G581" s="2" t="n">
        <f aca="true">EP*VLOOKUP('thong tin khach hang'!$E$10,$X$2:$Z$5,3,0)*OFFSET($S581,0,VLOOKUP('thong tin khach hang'!$E$10,$X$2:$Z$5,2,0))</f>
        <v>0</v>
      </c>
      <c r="H581" s="2" t="n">
        <f aca="false">F581*HLOOKUP(B581,Assumption!$A$10:$G$12,2,1)+G581*HLOOKUP(B581,Assumption!$A$10:$G$12,3,1)</f>
        <v>0</v>
      </c>
      <c r="I581" s="2" t="n">
        <f aca="false">F581+G581-H581</f>
        <v>0</v>
      </c>
      <c r="J581" s="32" t="n">
        <f aca="false">VLOOKUP(D581,Assumption!$O$3:$Q$103,IF('thong tin khach hang'!$B$3="Nam",2,3),0)/12*P581</f>
        <v>0</v>
      </c>
      <c r="K581" s="2" t="n">
        <v>20000</v>
      </c>
      <c r="L581" s="31" t="n">
        <f aca="false">ROUND($L$1*(E581+I581-J581-K581),0)</f>
        <v>364795130</v>
      </c>
      <c r="M581" s="31" t="n">
        <f aca="false">E581+I581-J581-K581+L581</f>
        <v>89904325401.862</v>
      </c>
      <c r="N581" s="32" t="n">
        <f aca="false">HLOOKUP(ROUND(AVERAGE(M569:M580)/10^6,0),Assumption!$B$2:$E$3,2,1)*MAX((AVERAGE(M569:M580)-250*10^6),0)</f>
        <v>505073681.020312</v>
      </c>
      <c r="O581" s="31" t="n">
        <f aca="false">M581+N581</f>
        <v>90409399082.8823</v>
      </c>
      <c r="P581" s="31" t="n">
        <f aca="false">IF(A581=1,SA,MAX(0,SA-M580))</f>
        <v>0</v>
      </c>
      <c r="S581" s="2" t="n">
        <v>0</v>
      </c>
      <c r="T581" s="2" t="n">
        <v>0</v>
      </c>
      <c r="U581" s="2" t="n">
        <v>0</v>
      </c>
      <c r="V581" s="33" t="n">
        <v>1</v>
      </c>
    </row>
    <row r="582" customFormat="false" ht="15.75" hidden="false" customHeight="true" outlineLevel="0" collapsed="false">
      <c r="A582" s="2" t="n">
        <v>580</v>
      </c>
      <c r="B582" s="2" t="n">
        <v>49</v>
      </c>
      <c r="C582" s="2" t="n">
        <f aca="false">A582-(B582-1)*12</f>
        <v>4</v>
      </c>
      <c r="D582" s="2" t="n">
        <f aca="false">'thong tin khach hang'!$B$4+B582-1</f>
        <v>50</v>
      </c>
      <c r="E582" s="31" t="n">
        <f aca="false">IF(A582=1,0,O581)</f>
        <v>90409399082.8823</v>
      </c>
      <c r="F582" s="2" t="n">
        <f aca="true">TP*VLOOKUP('thong tin khach hang'!$E$10,$X$2:$Z$5,3,0)*OFFSET($S582,0,VLOOKUP('thong tin khach hang'!$E$10,$X$2:$Z$5,2,0))</f>
        <v>0</v>
      </c>
      <c r="G582" s="2" t="n">
        <f aca="true">EP*VLOOKUP('thong tin khach hang'!$E$10,$X$2:$Z$5,3,0)*OFFSET($S582,0,VLOOKUP('thong tin khach hang'!$E$10,$X$2:$Z$5,2,0))</f>
        <v>0</v>
      </c>
      <c r="H582" s="2" t="n">
        <f aca="false">F582*HLOOKUP(B582,Assumption!$A$10:$G$12,2,1)+G582*HLOOKUP(B582,Assumption!$A$10:$G$12,3,1)</f>
        <v>0</v>
      </c>
      <c r="I582" s="2" t="n">
        <f aca="false">F582+G582-H582</f>
        <v>0</v>
      </c>
      <c r="J582" s="32" t="n">
        <f aca="false">VLOOKUP(D582,Assumption!$O$3:$Q$103,IF('thong tin khach hang'!$B$3="Nam",2,3),0)/12*P582</f>
        <v>0</v>
      </c>
      <c r="K582" s="2" t="n">
        <v>20000</v>
      </c>
      <c r="L582" s="31" t="n">
        <f aca="false">ROUND($L$1*(E582+I582-J582-K582),0)</f>
        <v>368339002</v>
      </c>
      <c r="M582" s="31" t="n">
        <f aca="false">E582+I582-J582-K582+L582</f>
        <v>90777718084.8823</v>
      </c>
      <c r="N582" s="32" t="n">
        <f aca="false">HLOOKUP(ROUND(AVERAGE(M570:M581)/10^6,0),Assumption!$B$2:$E$3,2,1)*MAX((AVERAGE(M570:M581)-250*10^6),0)</f>
        <v>510024199.638387</v>
      </c>
      <c r="O582" s="31" t="n">
        <f aca="false">M582+N582</f>
        <v>91287742284.5207</v>
      </c>
      <c r="P582" s="31" t="n">
        <f aca="false">IF(A582=1,SA,MAX(0,SA-M581))</f>
        <v>0</v>
      </c>
      <c r="S582" s="2" t="n">
        <v>0</v>
      </c>
      <c r="T582" s="2" t="n">
        <v>0</v>
      </c>
      <c r="U582" s="2" t="n">
        <v>1</v>
      </c>
      <c r="V582" s="33" t="n">
        <v>1</v>
      </c>
    </row>
    <row r="583" customFormat="false" ht="15.75" hidden="false" customHeight="true" outlineLevel="0" collapsed="false">
      <c r="A583" s="2" t="n">
        <v>581</v>
      </c>
      <c r="B583" s="2" t="n">
        <v>49</v>
      </c>
      <c r="C583" s="2" t="n">
        <f aca="false">A583-(B583-1)*12</f>
        <v>5</v>
      </c>
      <c r="D583" s="2" t="n">
        <f aca="false">'thong tin khach hang'!$B$4+B583-1</f>
        <v>50</v>
      </c>
      <c r="E583" s="31" t="n">
        <f aca="false">IF(A583=1,0,O582)</f>
        <v>91287742284.5207</v>
      </c>
      <c r="F583" s="2" t="n">
        <f aca="true">TP*VLOOKUP('thong tin khach hang'!$E$10,$X$2:$Z$5,3,0)*OFFSET($S583,0,VLOOKUP('thong tin khach hang'!$E$10,$X$2:$Z$5,2,0))</f>
        <v>0</v>
      </c>
      <c r="G583" s="2" t="n">
        <f aca="true">EP*VLOOKUP('thong tin khach hang'!$E$10,$X$2:$Z$5,3,0)*OFFSET($S583,0,VLOOKUP('thong tin khach hang'!$E$10,$X$2:$Z$5,2,0))</f>
        <v>0</v>
      </c>
      <c r="H583" s="2" t="n">
        <f aca="false">F583*HLOOKUP(B583,Assumption!$A$10:$G$12,2,1)+G583*HLOOKUP(B583,Assumption!$A$10:$G$12,3,1)</f>
        <v>0</v>
      </c>
      <c r="I583" s="2" t="n">
        <f aca="false">F583+G583-H583</f>
        <v>0</v>
      </c>
      <c r="J583" s="32" t="n">
        <f aca="false">VLOOKUP(D583,Assumption!$O$3:$Q$103,IF('thong tin khach hang'!$B$3="Nam",2,3),0)/12*P583</f>
        <v>0</v>
      </c>
      <c r="K583" s="2" t="n">
        <v>20000</v>
      </c>
      <c r="L583" s="31" t="n">
        <f aca="false">ROUND($L$1*(E583+I583-J583-K583),0)</f>
        <v>371917481</v>
      </c>
      <c r="M583" s="31" t="n">
        <f aca="false">E583+I583-J583-K583+L583</f>
        <v>91659639765.5207</v>
      </c>
      <c r="N583" s="32" t="n">
        <f aca="false">HLOOKUP(ROUND(AVERAGE(M571:M582)/10^6,0),Assumption!$B$2:$E$3,2,1)*MAX((AVERAGE(M571:M582)-250*10^6),0)</f>
        <v>515022907.072554</v>
      </c>
      <c r="O583" s="31" t="n">
        <f aca="false">M583+N583</f>
        <v>92174662672.5932</v>
      </c>
      <c r="P583" s="31" t="n">
        <f aca="false">IF(A583=1,SA,MAX(0,SA-M582))</f>
        <v>0</v>
      </c>
      <c r="S583" s="2" t="n">
        <v>0</v>
      </c>
      <c r="T583" s="2" t="n">
        <v>0</v>
      </c>
      <c r="U583" s="2" t="n">
        <v>0</v>
      </c>
      <c r="V583" s="33" t="n">
        <v>1</v>
      </c>
    </row>
    <row r="584" customFormat="false" ht="15.75" hidden="false" customHeight="true" outlineLevel="0" collapsed="false">
      <c r="A584" s="2" t="n">
        <v>582</v>
      </c>
      <c r="B584" s="2" t="n">
        <v>49</v>
      </c>
      <c r="C584" s="2" t="n">
        <f aca="false">A584-(B584-1)*12</f>
        <v>6</v>
      </c>
      <c r="D584" s="2" t="n">
        <f aca="false">'thong tin khach hang'!$B$4+B584-1</f>
        <v>50</v>
      </c>
      <c r="E584" s="31" t="n">
        <f aca="false">IF(A584=1,0,O583)</f>
        <v>92174662672.5932</v>
      </c>
      <c r="F584" s="2" t="n">
        <f aca="true">TP*VLOOKUP('thong tin khach hang'!$E$10,$X$2:$Z$5,3,0)*OFFSET($S584,0,VLOOKUP('thong tin khach hang'!$E$10,$X$2:$Z$5,2,0))</f>
        <v>0</v>
      </c>
      <c r="G584" s="2" t="n">
        <f aca="true">EP*VLOOKUP('thong tin khach hang'!$E$10,$X$2:$Z$5,3,0)*OFFSET($S584,0,VLOOKUP('thong tin khach hang'!$E$10,$X$2:$Z$5,2,0))</f>
        <v>0</v>
      </c>
      <c r="H584" s="2" t="n">
        <f aca="false">F584*HLOOKUP(B584,Assumption!$A$10:$G$12,2,1)+G584*HLOOKUP(B584,Assumption!$A$10:$G$12,3,1)</f>
        <v>0</v>
      </c>
      <c r="I584" s="2" t="n">
        <f aca="false">F584+G584-H584</f>
        <v>0</v>
      </c>
      <c r="J584" s="32" t="n">
        <f aca="false">VLOOKUP(D584,Assumption!$O$3:$Q$103,IF('thong tin khach hang'!$B$3="Nam",2,3),0)/12*P584</f>
        <v>0</v>
      </c>
      <c r="K584" s="2" t="n">
        <v>20000</v>
      </c>
      <c r="L584" s="31" t="n">
        <f aca="false">ROUND($L$1*(E584+I584-J584-K584),0)</f>
        <v>375530904</v>
      </c>
      <c r="M584" s="31" t="n">
        <f aca="false">E584+I584-J584-K584+L584</f>
        <v>92550173576.5932</v>
      </c>
      <c r="N584" s="32" t="n">
        <f aca="false">HLOOKUP(ROUND(AVERAGE(M572:M583)/10^6,0),Assumption!$B$2:$E$3,2,1)*MAX((AVERAGE(M572:M583)-250*10^6),0)</f>
        <v>520070272.397404</v>
      </c>
      <c r="O584" s="31" t="n">
        <f aca="false">M584+N584</f>
        <v>93070243848.9906</v>
      </c>
      <c r="P584" s="31" t="n">
        <f aca="false">IF(A584=1,SA,MAX(0,SA-M583))</f>
        <v>0</v>
      </c>
      <c r="S584" s="2" t="n">
        <v>0</v>
      </c>
      <c r="T584" s="2" t="n">
        <v>0</v>
      </c>
      <c r="U584" s="2" t="n">
        <v>0</v>
      </c>
      <c r="V584" s="33" t="n">
        <v>1</v>
      </c>
    </row>
    <row r="585" customFormat="false" ht="15.75" hidden="false" customHeight="true" outlineLevel="0" collapsed="false">
      <c r="A585" s="2" t="n">
        <v>583</v>
      </c>
      <c r="B585" s="2" t="n">
        <v>49</v>
      </c>
      <c r="C585" s="2" t="n">
        <f aca="false">A585-(B585-1)*12</f>
        <v>7</v>
      </c>
      <c r="D585" s="2" t="n">
        <f aca="false">'thong tin khach hang'!$B$4+B585-1</f>
        <v>50</v>
      </c>
      <c r="E585" s="31" t="n">
        <f aca="false">IF(A585=1,0,O584)</f>
        <v>93070243848.9906</v>
      </c>
      <c r="F585" s="2" t="n">
        <f aca="true">TP*VLOOKUP('thong tin khach hang'!$E$10,$X$2:$Z$5,3,0)*OFFSET($S585,0,VLOOKUP('thong tin khach hang'!$E$10,$X$2:$Z$5,2,0))</f>
        <v>0</v>
      </c>
      <c r="G585" s="2" t="n">
        <f aca="true">EP*VLOOKUP('thong tin khach hang'!$E$10,$X$2:$Z$5,3,0)*OFFSET($S585,0,VLOOKUP('thong tin khach hang'!$E$10,$X$2:$Z$5,2,0))</f>
        <v>0</v>
      </c>
      <c r="H585" s="2" t="n">
        <f aca="false">F585*HLOOKUP(B585,Assumption!$A$10:$G$12,2,1)+G585*HLOOKUP(B585,Assumption!$A$10:$G$12,3,1)</f>
        <v>0</v>
      </c>
      <c r="I585" s="2" t="n">
        <f aca="false">F585+G585-H585</f>
        <v>0</v>
      </c>
      <c r="J585" s="32" t="n">
        <f aca="false">VLOOKUP(D585,Assumption!$O$3:$Q$103,IF('thong tin khach hang'!$B$3="Nam",2,3),0)/12*P585</f>
        <v>0</v>
      </c>
      <c r="K585" s="2" t="n">
        <v>20000</v>
      </c>
      <c r="L585" s="31" t="n">
        <f aca="false">ROUND($L$1*(E585+I585-J585-K585),0)</f>
        <v>379179613</v>
      </c>
      <c r="M585" s="31" t="n">
        <f aca="false">E585+I585-J585-K585+L585</f>
        <v>93449403461.9906</v>
      </c>
      <c r="N585" s="32" t="n">
        <f aca="false">HLOOKUP(ROUND(AVERAGE(M573:M584)/10^6,0),Assumption!$B$2:$E$3,2,1)*MAX((AVERAGE(M573:M584)-250*10^6),0)</f>
        <v>525166769.253204</v>
      </c>
      <c r="O585" s="31" t="n">
        <f aca="false">M585+N585</f>
        <v>93974570231.2438</v>
      </c>
      <c r="P585" s="31" t="n">
        <f aca="false">IF(A585=1,SA,MAX(0,SA-M584))</f>
        <v>0</v>
      </c>
      <c r="S585" s="2" t="n">
        <v>0</v>
      </c>
      <c r="T585" s="2" t="n">
        <v>1</v>
      </c>
      <c r="U585" s="2" t="n">
        <v>1</v>
      </c>
      <c r="V585" s="33" t="n">
        <v>1</v>
      </c>
    </row>
    <row r="586" customFormat="false" ht="15.75" hidden="false" customHeight="true" outlineLevel="0" collapsed="false">
      <c r="A586" s="2" t="n">
        <v>584</v>
      </c>
      <c r="B586" s="2" t="n">
        <v>49</v>
      </c>
      <c r="C586" s="2" t="n">
        <f aca="false">A586-(B586-1)*12</f>
        <v>8</v>
      </c>
      <c r="D586" s="2" t="n">
        <f aca="false">'thong tin khach hang'!$B$4+B586-1</f>
        <v>50</v>
      </c>
      <c r="E586" s="31" t="n">
        <f aca="false">IF(A586=1,0,O585)</f>
        <v>93974570231.2438</v>
      </c>
      <c r="F586" s="2" t="n">
        <f aca="true">TP*VLOOKUP('thong tin khach hang'!$E$10,$X$2:$Z$5,3,0)*OFFSET($S586,0,VLOOKUP('thong tin khach hang'!$E$10,$X$2:$Z$5,2,0))</f>
        <v>0</v>
      </c>
      <c r="G586" s="2" t="n">
        <f aca="true">EP*VLOOKUP('thong tin khach hang'!$E$10,$X$2:$Z$5,3,0)*OFFSET($S586,0,VLOOKUP('thong tin khach hang'!$E$10,$X$2:$Z$5,2,0))</f>
        <v>0</v>
      </c>
      <c r="H586" s="2" t="n">
        <f aca="false">F586*HLOOKUP(B586,Assumption!$A$10:$G$12,2,1)+G586*HLOOKUP(B586,Assumption!$A$10:$G$12,3,1)</f>
        <v>0</v>
      </c>
      <c r="I586" s="2" t="n">
        <f aca="false">F586+G586-H586</f>
        <v>0</v>
      </c>
      <c r="J586" s="32" t="n">
        <f aca="false">VLOOKUP(D586,Assumption!$O$3:$Q$103,IF('thong tin khach hang'!$B$3="Nam",2,3),0)/12*P586</f>
        <v>0</v>
      </c>
      <c r="K586" s="2" t="n">
        <v>20000</v>
      </c>
      <c r="L586" s="31" t="n">
        <f aca="false">ROUND($L$1*(E586+I586-J586-K586),0)</f>
        <v>382863950</v>
      </c>
      <c r="M586" s="31" t="n">
        <f aca="false">E586+I586-J586-K586+L586</f>
        <v>94357414181.2438</v>
      </c>
      <c r="N586" s="32" t="n">
        <f aca="false">HLOOKUP(ROUND(AVERAGE(M574:M585)/10^6,0),Assumption!$B$2:$E$3,2,1)*MAX((AVERAGE(M574:M585)-250*10^6),0)</f>
        <v>530312875.891133</v>
      </c>
      <c r="O586" s="31" t="n">
        <f aca="false">M586+N586</f>
        <v>94887727057.135</v>
      </c>
      <c r="P586" s="31" t="n">
        <f aca="false">IF(A586=1,SA,MAX(0,SA-M585))</f>
        <v>0</v>
      </c>
      <c r="S586" s="2" t="n">
        <v>0</v>
      </c>
      <c r="T586" s="2" t="n">
        <v>0</v>
      </c>
      <c r="U586" s="2" t="n">
        <v>0</v>
      </c>
      <c r="V586" s="33" t="n">
        <v>1</v>
      </c>
    </row>
    <row r="587" customFormat="false" ht="15.75" hidden="false" customHeight="true" outlineLevel="0" collapsed="false">
      <c r="A587" s="2" t="n">
        <v>585</v>
      </c>
      <c r="B587" s="2" t="n">
        <v>49</v>
      </c>
      <c r="C587" s="2" t="n">
        <f aca="false">A587-(B587-1)*12</f>
        <v>9</v>
      </c>
      <c r="D587" s="2" t="n">
        <f aca="false">'thong tin khach hang'!$B$4+B587-1</f>
        <v>50</v>
      </c>
      <c r="E587" s="31" t="n">
        <f aca="false">IF(A587=1,0,O586)</f>
        <v>94887727057.135</v>
      </c>
      <c r="F587" s="2" t="n">
        <f aca="true">TP*VLOOKUP('thong tin khach hang'!$E$10,$X$2:$Z$5,3,0)*OFFSET($S587,0,VLOOKUP('thong tin khach hang'!$E$10,$X$2:$Z$5,2,0))</f>
        <v>0</v>
      </c>
      <c r="G587" s="2" t="n">
        <f aca="true">EP*VLOOKUP('thong tin khach hang'!$E$10,$X$2:$Z$5,3,0)*OFFSET($S587,0,VLOOKUP('thong tin khach hang'!$E$10,$X$2:$Z$5,2,0))</f>
        <v>0</v>
      </c>
      <c r="H587" s="2" t="n">
        <f aca="false">F587*HLOOKUP(B587,Assumption!$A$10:$G$12,2,1)+G587*HLOOKUP(B587,Assumption!$A$10:$G$12,3,1)</f>
        <v>0</v>
      </c>
      <c r="I587" s="2" t="n">
        <f aca="false">F587+G587-H587</f>
        <v>0</v>
      </c>
      <c r="J587" s="32" t="n">
        <f aca="false">VLOOKUP(D587,Assumption!$O$3:$Q$103,IF('thong tin khach hang'!$B$3="Nam",2,3),0)/12*P587</f>
        <v>0</v>
      </c>
      <c r="K587" s="2" t="n">
        <v>20000</v>
      </c>
      <c r="L587" s="31" t="n">
        <f aca="false">ROUND($L$1*(E587+I587-J587-K587),0)</f>
        <v>386584264</v>
      </c>
      <c r="M587" s="31" t="n">
        <f aca="false">E587+I587-J587-K587+L587</f>
        <v>95274291321.135</v>
      </c>
      <c r="N587" s="32" t="n">
        <f aca="false">HLOOKUP(ROUND(AVERAGE(M575:M586)/10^6,0),Assumption!$B$2:$E$3,2,1)*MAX((AVERAGE(M575:M586)-250*10^6),0)</f>
        <v>535509075.217276</v>
      </c>
      <c r="O587" s="31" t="n">
        <f aca="false">M587+N587</f>
        <v>95809800396.3522</v>
      </c>
      <c r="P587" s="31" t="n">
        <f aca="false">IF(A587=1,SA,MAX(0,SA-M586))</f>
        <v>0</v>
      </c>
      <c r="S587" s="2" t="n">
        <v>0</v>
      </c>
      <c r="T587" s="2" t="n">
        <v>0</v>
      </c>
      <c r="U587" s="2" t="n">
        <v>0</v>
      </c>
      <c r="V587" s="33" t="n">
        <v>1</v>
      </c>
    </row>
    <row r="588" customFormat="false" ht="15.75" hidden="false" customHeight="true" outlineLevel="0" collapsed="false">
      <c r="A588" s="2" t="n">
        <v>586</v>
      </c>
      <c r="B588" s="2" t="n">
        <v>49</v>
      </c>
      <c r="C588" s="2" t="n">
        <f aca="false">A588-(B588-1)*12</f>
        <v>10</v>
      </c>
      <c r="D588" s="2" t="n">
        <f aca="false">'thong tin khach hang'!$B$4+B588-1</f>
        <v>50</v>
      </c>
      <c r="E588" s="31" t="n">
        <f aca="false">IF(A588=1,0,O587)</f>
        <v>95809800396.3522</v>
      </c>
      <c r="F588" s="2" t="n">
        <f aca="true">TP*VLOOKUP('thong tin khach hang'!$E$10,$X$2:$Z$5,3,0)*OFFSET($S588,0,VLOOKUP('thong tin khach hang'!$E$10,$X$2:$Z$5,2,0))</f>
        <v>0</v>
      </c>
      <c r="G588" s="2" t="n">
        <f aca="true">EP*VLOOKUP('thong tin khach hang'!$E$10,$X$2:$Z$5,3,0)*OFFSET($S588,0,VLOOKUP('thong tin khach hang'!$E$10,$X$2:$Z$5,2,0))</f>
        <v>0</v>
      </c>
      <c r="H588" s="2" t="n">
        <f aca="false">F588*HLOOKUP(B588,Assumption!$A$10:$G$12,2,1)+G588*HLOOKUP(B588,Assumption!$A$10:$G$12,3,1)</f>
        <v>0</v>
      </c>
      <c r="I588" s="2" t="n">
        <f aca="false">F588+G588-H588</f>
        <v>0</v>
      </c>
      <c r="J588" s="32" t="n">
        <f aca="false">VLOOKUP(D588,Assumption!$O$3:$Q$103,IF('thong tin khach hang'!$B$3="Nam",2,3),0)/12*P588</f>
        <v>0</v>
      </c>
      <c r="K588" s="2" t="n">
        <v>20000</v>
      </c>
      <c r="L588" s="31" t="n">
        <f aca="false">ROUND($L$1*(E588+I588-J588-K588),0)</f>
        <v>390340905</v>
      </c>
      <c r="M588" s="31" t="n">
        <f aca="false">E588+I588-J588-K588+L588</f>
        <v>96200121301.3522</v>
      </c>
      <c r="N588" s="32" t="n">
        <f aca="false">HLOOKUP(ROUND(AVERAGE(M576:M587)/10^6,0),Assumption!$B$2:$E$3,2,1)*MAX((AVERAGE(M576:M587)-250*10^6),0)</f>
        <v>540755854.83886</v>
      </c>
      <c r="O588" s="31" t="n">
        <f aca="false">M588+N588</f>
        <v>96740877156.1911</v>
      </c>
      <c r="P588" s="31" t="n">
        <f aca="false">IF(A588=1,SA,MAX(0,SA-M587))</f>
        <v>0</v>
      </c>
      <c r="S588" s="2" t="n">
        <v>0</v>
      </c>
      <c r="T588" s="2" t="n">
        <v>0</v>
      </c>
      <c r="U588" s="2" t="n">
        <v>1</v>
      </c>
      <c r="V588" s="33" t="n">
        <v>1</v>
      </c>
    </row>
    <row r="589" customFormat="false" ht="15.75" hidden="false" customHeight="true" outlineLevel="0" collapsed="false">
      <c r="A589" s="2" t="n">
        <v>587</v>
      </c>
      <c r="B589" s="2" t="n">
        <v>49</v>
      </c>
      <c r="C589" s="2" t="n">
        <f aca="false">A589-(B589-1)*12</f>
        <v>11</v>
      </c>
      <c r="D589" s="2" t="n">
        <f aca="false">'thong tin khach hang'!$B$4+B589-1</f>
        <v>50</v>
      </c>
      <c r="E589" s="31" t="n">
        <f aca="false">IF(A589=1,0,O588)</f>
        <v>96740877156.1911</v>
      </c>
      <c r="F589" s="2" t="n">
        <f aca="true">TP*VLOOKUP('thong tin khach hang'!$E$10,$X$2:$Z$5,3,0)*OFFSET($S589,0,VLOOKUP('thong tin khach hang'!$E$10,$X$2:$Z$5,2,0))</f>
        <v>0</v>
      </c>
      <c r="G589" s="2" t="n">
        <f aca="true">EP*VLOOKUP('thong tin khach hang'!$E$10,$X$2:$Z$5,3,0)*OFFSET($S589,0,VLOOKUP('thong tin khach hang'!$E$10,$X$2:$Z$5,2,0))</f>
        <v>0</v>
      </c>
      <c r="H589" s="2" t="n">
        <f aca="false">F589*HLOOKUP(B589,Assumption!$A$10:$G$12,2,1)+G589*HLOOKUP(B589,Assumption!$A$10:$G$12,3,1)</f>
        <v>0</v>
      </c>
      <c r="I589" s="2" t="n">
        <f aca="false">F589+G589-H589</f>
        <v>0</v>
      </c>
      <c r="J589" s="32" t="n">
        <f aca="false">VLOOKUP(D589,Assumption!$O$3:$Q$103,IF('thong tin khach hang'!$B$3="Nam",2,3),0)/12*P589</f>
        <v>0</v>
      </c>
      <c r="K589" s="2" t="n">
        <v>20000</v>
      </c>
      <c r="L589" s="31" t="n">
        <f aca="false">ROUND($L$1*(E589+I589-J589-K589),0)</f>
        <v>394134227</v>
      </c>
      <c r="M589" s="31" t="n">
        <f aca="false">E589+I589-J589-K589+L589</f>
        <v>97134991383.1911</v>
      </c>
      <c r="N589" s="32" t="n">
        <f aca="false">HLOOKUP(ROUND(AVERAGE(M577:M588)/10^6,0),Assumption!$B$2:$E$3,2,1)*MAX((AVERAGE(M577:M588)-250*10^6),0)</f>
        <v>546053707.109257</v>
      </c>
      <c r="O589" s="31" t="n">
        <f aca="false">M589+N589</f>
        <v>97681045090.3003</v>
      </c>
      <c r="P589" s="31" t="n">
        <f aca="false">IF(A589=1,SA,MAX(0,SA-M588))</f>
        <v>0</v>
      </c>
      <c r="S589" s="2" t="n">
        <v>0</v>
      </c>
      <c r="T589" s="2" t="n">
        <v>0</v>
      </c>
      <c r="U589" s="2" t="n">
        <v>0</v>
      </c>
      <c r="V589" s="33" t="n">
        <v>1</v>
      </c>
    </row>
    <row r="590" customFormat="false" ht="15.75" hidden="false" customHeight="true" outlineLevel="0" collapsed="false">
      <c r="A590" s="2" t="n">
        <v>588</v>
      </c>
      <c r="B590" s="2" t="n">
        <v>49</v>
      </c>
      <c r="C590" s="2" t="n">
        <f aca="false">A590-(B590-1)*12</f>
        <v>12</v>
      </c>
      <c r="D590" s="2" t="n">
        <f aca="false">'thong tin khach hang'!$B$4+B590-1</f>
        <v>50</v>
      </c>
      <c r="E590" s="31" t="n">
        <f aca="false">IF(A590=1,0,O589)</f>
        <v>97681045090.3003</v>
      </c>
      <c r="F590" s="2" t="n">
        <f aca="true">TP*VLOOKUP('thong tin khach hang'!$E$10,$X$2:$Z$5,3,0)*OFFSET($S590,0,VLOOKUP('thong tin khach hang'!$E$10,$X$2:$Z$5,2,0))</f>
        <v>0</v>
      </c>
      <c r="G590" s="2" t="n">
        <f aca="true">EP*VLOOKUP('thong tin khach hang'!$E$10,$X$2:$Z$5,3,0)*OFFSET($S590,0,VLOOKUP('thong tin khach hang'!$E$10,$X$2:$Z$5,2,0))</f>
        <v>0</v>
      </c>
      <c r="H590" s="2" t="n">
        <f aca="false">F590*HLOOKUP(B590,Assumption!$A$10:$G$12,2,1)+G590*HLOOKUP(B590,Assumption!$A$10:$G$12,3,1)</f>
        <v>0</v>
      </c>
      <c r="I590" s="2" t="n">
        <f aca="false">F590+G590-H590</f>
        <v>0</v>
      </c>
      <c r="J590" s="32" t="n">
        <f aca="false">VLOOKUP(D590,Assumption!$O$3:$Q$103,IF('thong tin khach hang'!$B$3="Nam",2,3),0)/12*P590</f>
        <v>0</v>
      </c>
      <c r="K590" s="2" t="n">
        <v>20000</v>
      </c>
      <c r="L590" s="31" t="n">
        <f aca="false">ROUND($L$1*(E590+I590-J590-K590),0)</f>
        <v>397964588</v>
      </c>
      <c r="M590" s="31" t="n">
        <f aca="false">E590+I590-J590-K590+L590</f>
        <v>98078989678.3003</v>
      </c>
      <c r="N590" s="32" t="n">
        <f aca="false">HLOOKUP(ROUND(AVERAGE(M578:M589)/10^6,0),Assumption!$B$2:$E$3,2,1)*MAX((AVERAGE(M578:M589)-250*10^6),0)</f>
        <v>551403129.174236</v>
      </c>
      <c r="O590" s="31" t="n">
        <f aca="false">M590+N590</f>
        <v>98630392807.4746</v>
      </c>
      <c r="P590" s="31" t="n">
        <f aca="false">IF(A590=1,SA,MAX(0,SA-M589))</f>
        <v>0</v>
      </c>
      <c r="S590" s="2" t="n">
        <v>0</v>
      </c>
      <c r="T590" s="2" t="n">
        <v>0</v>
      </c>
      <c r="U590" s="2" t="n">
        <v>0</v>
      </c>
      <c r="V590" s="33" t="n">
        <v>1</v>
      </c>
    </row>
    <row r="591" customFormat="false" ht="15.75" hidden="false" customHeight="true" outlineLevel="0" collapsed="false">
      <c r="A591" s="2" t="n">
        <v>589</v>
      </c>
      <c r="B591" s="2" t="n">
        <v>50</v>
      </c>
      <c r="C591" s="2" t="n">
        <f aca="false">A591-(B591-1)*12</f>
        <v>1</v>
      </c>
      <c r="D591" s="2" t="n">
        <f aca="false">'thong tin khach hang'!$B$4+B591-1</f>
        <v>51</v>
      </c>
      <c r="E591" s="31" t="n">
        <f aca="false">IF(A591=1,0,O590)</f>
        <v>98630392807.4746</v>
      </c>
      <c r="F591" s="2" t="n">
        <f aca="true">TP*VLOOKUP('thong tin khach hang'!$E$10,$X$2:$Z$5,3,0)*OFFSET($S591,0,VLOOKUP('thong tin khach hang'!$E$10,$X$2:$Z$5,2,0))</f>
        <v>30000000</v>
      </c>
      <c r="G591" s="2" t="n">
        <f aca="true">EP*VLOOKUP('thong tin khach hang'!$E$10,$X$2:$Z$5,3,0)*OFFSET($S591,0,VLOOKUP('thong tin khach hang'!$E$10,$X$2:$Z$5,2,0))</f>
        <v>30000000</v>
      </c>
      <c r="H591" s="2" t="n">
        <f aca="false">F591*HLOOKUP(B591,Assumption!$A$10:$G$12,2,1)+G591*HLOOKUP(B591,Assumption!$A$10:$G$12,3,1)</f>
        <v>1500000</v>
      </c>
      <c r="I591" s="2" t="n">
        <f aca="false">F591+G591-H591</f>
        <v>58500000</v>
      </c>
      <c r="J591" s="32" t="n">
        <f aca="false">VLOOKUP(D591,Assumption!$O$3:$Q$103,IF('thong tin khach hang'!$B$3="Nam",2,3),0)/12*P591</f>
        <v>0</v>
      </c>
      <c r="K591" s="2" t="n">
        <v>20000</v>
      </c>
      <c r="L591" s="31" t="n">
        <f aca="false">ROUND($L$1*(E591+I591-J591-K591),0)</f>
        <v>402070684</v>
      </c>
      <c r="M591" s="31" t="n">
        <f aca="false">E591+I591-J591-K591+L591</f>
        <v>99090943491.4746</v>
      </c>
      <c r="N591" s="32" t="n">
        <f aca="false">HLOOKUP(ROUND(AVERAGE(M579:M590)/10^6,0),Assumption!$B$2:$E$3,2,1)*MAX((AVERAGE(M579:M590)-250*10^6),0)</f>
        <v>556804623.019481</v>
      </c>
      <c r="O591" s="31" t="n">
        <f aca="false">M591+N591</f>
        <v>99647748114.4941</v>
      </c>
      <c r="P591" s="31" t="n">
        <f aca="false">IF(A591=1,SA,MAX(0,SA-M590))</f>
        <v>0</v>
      </c>
      <c r="S591" s="2" t="n">
        <v>1</v>
      </c>
      <c r="T591" s="2" t="n">
        <v>1</v>
      </c>
      <c r="U591" s="2" t="n">
        <v>1</v>
      </c>
      <c r="V591" s="33" t="n">
        <v>1</v>
      </c>
    </row>
    <row r="592" customFormat="false" ht="15.75" hidden="false" customHeight="true" outlineLevel="0" collapsed="false">
      <c r="A592" s="2" t="n">
        <v>590</v>
      </c>
      <c r="B592" s="2" t="n">
        <v>50</v>
      </c>
      <c r="C592" s="2" t="n">
        <f aca="false">A592-(B592-1)*12</f>
        <v>2</v>
      </c>
      <c r="D592" s="2" t="n">
        <f aca="false">'thong tin khach hang'!$B$4+B592-1</f>
        <v>51</v>
      </c>
      <c r="E592" s="31" t="n">
        <f aca="false">IF(A592=1,0,O591)</f>
        <v>99647748114.4941</v>
      </c>
      <c r="F592" s="2" t="n">
        <f aca="true">TP*VLOOKUP('thong tin khach hang'!$E$10,$X$2:$Z$5,3,0)*OFFSET($S592,0,VLOOKUP('thong tin khach hang'!$E$10,$X$2:$Z$5,2,0))</f>
        <v>0</v>
      </c>
      <c r="G592" s="2" t="n">
        <f aca="true">EP*VLOOKUP('thong tin khach hang'!$E$10,$X$2:$Z$5,3,0)*OFFSET($S592,0,VLOOKUP('thong tin khach hang'!$E$10,$X$2:$Z$5,2,0))</f>
        <v>0</v>
      </c>
      <c r="H592" s="2" t="n">
        <f aca="false">F592*HLOOKUP(B592,Assumption!$A$10:$G$12,2,1)+G592*HLOOKUP(B592,Assumption!$A$10:$G$12,3,1)</f>
        <v>0</v>
      </c>
      <c r="I592" s="2" t="n">
        <f aca="false">F592+G592-H592</f>
        <v>0</v>
      </c>
      <c r="J592" s="32" t="n">
        <f aca="false">VLOOKUP(D592,Assumption!$O$3:$Q$103,IF('thong tin khach hang'!$B$3="Nam",2,3),0)/12*P592</f>
        <v>0</v>
      </c>
      <c r="K592" s="2" t="n">
        <v>20000</v>
      </c>
      <c r="L592" s="31" t="n">
        <f aca="false">ROUND($L$1*(E592+I592-J592-K592),0)</f>
        <v>405977179</v>
      </c>
      <c r="M592" s="31" t="n">
        <f aca="false">E592+I592-J592-K592+L592</f>
        <v>100053705293.494</v>
      </c>
      <c r="N592" s="32" t="n">
        <f aca="false">HLOOKUP(ROUND(AVERAGE(M580:M591)/10^6,0),Assumption!$B$2:$E$3,2,1)*MAX((AVERAGE(M580:M591)-250*10^6),0)</f>
        <v>562258695.516371</v>
      </c>
      <c r="O592" s="31" t="n">
        <f aca="false">M592+N592</f>
        <v>100615963989.01</v>
      </c>
      <c r="P592" s="31" t="n">
        <f aca="false">IF(A592=1,SA,MAX(0,SA-M591))</f>
        <v>0</v>
      </c>
      <c r="S592" s="2" t="n">
        <v>0</v>
      </c>
      <c r="T592" s="2" t="n">
        <v>0</v>
      </c>
      <c r="U592" s="2" t="n">
        <v>0</v>
      </c>
      <c r="V592" s="33" t="n">
        <v>1</v>
      </c>
    </row>
    <row r="593" customFormat="false" ht="15.75" hidden="false" customHeight="true" outlineLevel="0" collapsed="false">
      <c r="A593" s="2" t="n">
        <v>591</v>
      </c>
      <c r="B593" s="2" t="n">
        <v>50</v>
      </c>
      <c r="C593" s="2" t="n">
        <f aca="false">A593-(B593-1)*12</f>
        <v>3</v>
      </c>
      <c r="D593" s="2" t="n">
        <f aca="false">'thong tin khach hang'!$B$4+B593-1</f>
        <v>51</v>
      </c>
      <c r="E593" s="31" t="n">
        <f aca="false">IF(A593=1,0,O592)</f>
        <v>100615963989.01</v>
      </c>
      <c r="F593" s="2" t="n">
        <f aca="true">TP*VLOOKUP('thong tin khach hang'!$E$10,$X$2:$Z$5,3,0)*OFFSET($S593,0,VLOOKUP('thong tin khach hang'!$E$10,$X$2:$Z$5,2,0))</f>
        <v>0</v>
      </c>
      <c r="G593" s="2" t="n">
        <f aca="true">EP*VLOOKUP('thong tin khach hang'!$E$10,$X$2:$Z$5,3,0)*OFFSET($S593,0,VLOOKUP('thong tin khach hang'!$E$10,$X$2:$Z$5,2,0))</f>
        <v>0</v>
      </c>
      <c r="H593" s="2" t="n">
        <f aca="false">F593*HLOOKUP(B593,Assumption!$A$10:$G$12,2,1)+G593*HLOOKUP(B593,Assumption!$A$10:$G$12,3,1)</f>
        <v>0</v>
      </c>
      <c r="I593" s="2" t="n">
        <f aca="false">F593+G593-H593</f>
        <v>0</v>
      </c>
      <c r="J593" s="32" t="n">
        <f aca="false">VLOOKUP(D593,Assumption!$O$3:$Q$103,IF('thong tin khach hang'!$B$3="Nam",2,3),0)/12*P593</f>
        <v>0</v>
      </c>
      <c r="K593" s="2" t="n">
        <v>20000</v>
      </c>
      <c r="L593" s="31" t="n">
        <f aca="false">ROUND($L$1*(E593+I593-J593-K593),0)</f>
        <v>409921810</v>
      </c>
      <c r="M593" s="31" t="n">
        <f aca="false">E593+I593-J593-K593+L593</f>
        <v>101025865799.01</v>
      </c>
      <c r="N593" s="32" t="n">
        <f aca="false">HLOOKUP(ROUND(AVERAGE(M581:M592)/10^6,0),Assumption!$B$2:$E$3,2,1)*MAX((AVERAGE(M581:M592)-250*10^6),0)</f>
        <v>567765858.47052</v>
      </c>
      <c r="O593" s="31" t="n">
        <f aca="false">M593+N593</f>
        <v>101593631657.481</v>
      </c>
      <c r="P593" s="31" t="n">
        <f aca="false">IF(A593=1,SA,MAX(0,SA-M592))</f>
        <v>0</v>
      </c>
      <c r="S593" s="2" t="n">
        <v>0</v>
      </c>
      <c r="T593" s="2" t="n">
        <v>0</v>
      </c>
      <c r="U593" s="2" t="n">
        <v>0</v>
      </c>
      <c r="V593" s="33" t="n">
        <v>1</v>
      </c>
    </row>
    <row r="594" customFormat="false" ht="15.75" hidden="false" customHeight="true" outlineLevel="0" collapsed="false">
      <c r="A594" s="2" t="n">
        <v>592</v>
      </c>
      <c r="B594" s="2" t="n">
        <v>50</v>
      </c>
      <c r="C594" s="2" t="n">
        <f aca="false">A594-(B594-1)*12</f>
        <v>4</v>
      </c>
      <c r="D594" s="2" t="n">
        <f aca="false">'thong tin khach hang'!$B$4+B594-1</f>
        <v>51</v>
      </c>
      <c r="E594" s="31" t="n">
        <f aca="false">IF(A594=1,0,O593)</f>
        <v>101593631657.481</v>
      </c>
      <c r="F594" s="2" t="n">
        <f aca="true">TP*VLOOKUP('thong tin khach hang'!$E$10,$X$2:$Z$5,3,0)*OFFSET($S594,0,VLOOKUP('thong tin khach hang'!$E$10,$X$2:$Z$5,2,0))</f>
        <v>0</v>
      </c>
      <c r="G594" s="2" t="n">
        <f aca="true">EP*VLOOKUP('thong tin khach hang'!$E$10,$X$2:$Z$5,3,0)*OFFSET($S594,0,VLOOKUP('thong tin khach hang'!$E$10,$X$2:$Z$5,2,0))</f>
        <v>0</v>
      </c>
      <c r="H594" s="2" t="n">
        <f aca="false">F594*HLOOKUP(B594,Assumption!$A$10:$G$12,2,1)+G594*HLOOKUP(B594,Assumption!$A$10:$G$12,3,1)</f>
        <v>0</v>
      </c>
      <c r="I594" s="2" t="n">
        <f aca="false">F594+G594-H594</f>
        <v>0</v>
      </c>
      <c r="J594" s="32" t="n">
        <f aca="false">VLOOKUP(D594,Assumption!$O$3:$Q$103,IF('thong tin khach hang'!$B$3="Nam",2,3),0)/12*P594</f>
        <v>0</v>
      </c>
      <c r="K594" s="2" t="n">
        <v>20000</v>
      </c>
      <c r="L594" s="31" t="n">
        <f aca="false">ROUND($L$1*(E594+I594-J594-K594),0)</f>
        <v>413904950</v>
      </c>
      <c r="M594" s="31" t="n">
        <f aca="false">E594+I594-J594-K594+L594</f>
        <v>102007516607.481</v>
      </c>
      <c r="N594" s="32" t="n">
        <f aca="false">HLOOKUP(ROUND(AVERAGE(M582:M593)/10^6,0),Assumption!$B$2:$E$3,2,1)*MAX((AVERAGE(M582:M593)-250*10^6),0)</f>
        <v>573326628.669094</v>
      </c>
      <c r="O594" s="31" t="n">
        <f aca="false">M594+N594</f>
        <v>102580843236.15</v>
      </c>
      <c r="P594" s="31" t="n">
        <f aca="false">IF(A594=1,SA,MAX(0,SA-M593))</f>
        <v>0</v>
      </c>
      <c r="S594" s="2" t="n">
        <v>0</v>
      </c>
      <c r="T594" s="2" t="n">
        <v>0</v>
      </c>
      <c r="U594" s="2" t="n">
        <v>1</v>
      </c>
      <c r="V594" s="33" t="n">
        <v>1</v>
      </c>
    </row>
    <row r="595" customFormat="false" ht="15.75" hidden="false" customHeight="true" outlineLevel="0" collapsed="false">
      <c r="A595" s="2" t="n">
        <v>593</v>
      </c>
      <c r="B595" s="2" t="n">
        <v>50</v>
      </c>
      <c r="C595" s="2" t="n">
        <f aca="false">A595-(B595-1)*12</f>
        <v>5</v>
      </c>
      <c r="D595" s="2" t="n">
        <f aca="false">'thong tin khach hang'!$B$4+B595-1</f>
        <v>51</v>
      </c>
      <c r="E595" s="31" t="n">
        <f aca="false">IF(A595=1,0,O594)</f>
        <v>102580843236.15</v>
      </c>
      <c r="F595" s="2" t="n">
        <f aca="true">TP*VLOOKUP('thong tin khach hang'!$E$10,$X$2:$Z$5,3,0)*OFFSET($S595,0,VLOOKUP('thong tin khach hang'!$E$10,$X$2:$Z$5,2,0))</f>
        <v>0</v>
      </c>
      <c r="G595" s="2" t="n">
        <f aca="true">EP*VLOOKUP('thong tin khach hang'!$E$10,$X$2:$Z$5,3,0)*OFFSET($S595,0,VLOOKUP('thong tin khach hang'!$E$10,$X$2:$Z$5,2,0))</f>
        <v>0</v>
      </c>
      <c r="H595" s="2" t="n">
        <f aca="false">F595*HLOOKUP(B595,Assumption!$A$10:$G$12,2,1)+G595*HLOOKUP(B595,Assumption!$A$10:$G$12,3,1)</f>
        <v>0</v>
      </c>
      <c r="I595" s="2" t="n">
        <f aca="false">F595+G595-H595</f>
        <v>0</v>
      </c>
      <c r="J595" s="32" t="n">
        <f aca="false">VLOOKUP(D595,Assumption!$O$3:$Q$103,IF('thong tin khach hang'!$B$3="Nam",2,3),0)/12*P595</f>
        <v>0</v>
      </c>
      <c r="K595" s="2" t="n">
        <v>20000</v>
      </c>
      <c r="L595" s="31" t="n">
        <f aca="false">ROUND($L$1*(E595+I595-J595-K595),0)</f>
        <v>417926972</v>
      </c>
      <c r="M595" s="31" t="n">
        <f aca="false">E595+I595-J595-K595+L595</f>
        <v>102998750208.15</v>
      </c>
      <c r="N595" s="32" t="n">
        <f aca="false">HLOOKUP(ROUND(AVERAGE(M583:M594)/10^6,0),Assumption!$B$2:$E$3,2,1)*MAX((AVERAGE(M583:M594)-250*10^6),0)</f>
        <v>578941527.930393</v>
      </c>
      <c r="O595" s="31" t="n">
        <f aca="false">M595+N595</f>
        <v>103577691736.08</v>
      </c>
      <c r="P595" s="31" t="n">
        <f aca="false">IF(A595=1,SA,MAX(0,SA-M594))</f>
        <v>0</v>
      </c>
      <c r="S595" s="2" t="n">
        <v>0</v>
      </c>
      <c r="T595" s="2" t="n">
        <v>0</v>
      </c>
      <c r="U595" s="2" t="n">
        <v>0</v>
      </c>
      <c r="V595" s="33" t="n">
        <v>1</v>
      </c>
    </row>
    <row r="596" customFormat="false" ht="15.75" hidden="false" customHeight="true" outlineLevel="0" collapsed="false">
      <c r="A596" s="2" t="n">
        <v>594</v>
      </c>
      <c r="B596" s="2" t="n">
        <v>50</v>
      </c>
      <c r="C596" s="2" t="n">
        <f aca="false">A596-(B596-1)*12</f>
        <v>6</v>
      </c>
      <c r="D596" s="2" t="n">
        <f aca="false">'thong tin khach hang'!$B$4+B596-1</f>
        <v>51</v>
      </c>
      <c r="E596" s="31" t="n">
        <f aca="false">IF(A596=1,0,O595)</f>
        <v>103577691736.08</v>
      </c>
      <c r="F596" s="2" t="n">
        <f aca="true">TP*VLOOKUP('thong tin khach hang'!$E$10,$X$2:$Z$5,3,0)*OFFSET($S596,0,VLOOKUP('thong tin khach hang'!$E$10,$X$2:$Z$5,2,0))</f>
        <v>0</v>
      </c>
      <c r="G596" s="2" t="n">
        <f aca="true">EP*VLOOKUP('thong tin khach hang'!$E$10,$X$2:$Z$5,3,0)*OFFSET($S596,0,VLOOKUP('thong tin khach hang'!$E$10,$X$2:$Z$5,2,0))</f>
        <v>0</v>
      </c>
      <c r="H596" s="2" t="n">
        <f aca="false">F596*HLOOKUP(B596,Assumption!$A$10:$G$12,2,1)+G596*HLOOKUP(B596,Assumption!$A$10:$G$12,3,1)</f>
        <v>0</v>
      </c>
      <c r="I596" s="2" t="n">
        <f aca="false">F596+G596-H596</f>
        <v>0</v>
      </c>
      <c r="J596" s="32" t="n">
        <f aca="false">VLOOKUP(D596,Assumption!$O$3:$Q$103,IF('thong tin khach hang'!$B$3="Nam",2,3),0)/12*P596</f>
        <v>0</v>
      </c>
      <c r="K596" s="2" t="n">
        <v>20000</v>
      </c>
      <c r="L596" s="31" t="n">
        <f aca="false">ROUND($L$1*(E596+I596-J596-K596),0)</f>
        <v>421988256</v>
      </c>
      <c r="M596" s="31" t="n">
        <f aca="false">E596+I596-J596-K596+L596</f>
        <v>103999659992.08</v>
      </c>
      <c r="N596" s="32" t="n">
        <f aca="false">HLOOKUP(ROUND(AVERAGE(M584:M595)/10^6,0),Assumption!$B$2:$E$3,2,1)*MAX((AVERAGE(M584:M595)-250*10^6),0)</f>
        <v>584611083.151708</v>
      </c>
      <c r="O596" s="31" t="n">
        <f aca="false">M596+N596</f>
        <v>104584271075.232</v>
      </c>
      <c r="P596" s="31" t="n">
        <f aca="false">IF(A596=1,SA,MAX(0,SA-M595))</f>
        <v>0</v>
      </c>
      <c r="S596" s="2" t="n">
        <v>0</v>
      </c>
      <c r="T596" s="2" t="n">
        <v>0</v>
      </c>
      <c r="U596" s="2" t="n">
        <v>0</v>
      </c>
      <c r="V596" s="33" t="n">
        <v>1</v>
      </c>
    </row>
    <row r="597" customFormat="false" ht="15.75" hidden="false" customHeight="true" outlineLevel="0" collapsed="false">
      <c r="A597" s="2" t="n">
        <v>595</v>
      </c>
      <c r="B597" s="2" t="n">
        <v>50</v>
      </c>
      <c r="C597" s="2" t="n">
        <f aca="false">A597-(B597-1)*12</f>
        <v>7</v>
      </c>
      <c r="D597" s="2" t="n">
        <f aca="false">'thong tin khach hang'!$B$4+B597-1</f>
        <v>51</v>
      </c>
      <c r="E597" s="31" t="n">
        <f aca="false">IF(A597=1,0,O596)</f>
        <v>104584271075.232</v>
      </c>
      <c r="F597" s="2" t="n">
        <f aca="true">TP*VLOOKUP('thong tin khach hang'!$E$10,$X$2:$Z$5,3,0)*OFFSET($S597,0,VLOOKUP('thong tin khach hang'!$E$10,$X$2:$Z$5,2,0))</f>
        <v>0</v>
      </c>
      <c r="G597" s="2" t="n">
        <f aca="true">EP*VLOOKUP('thong tin khach hang'!$E$10,$X$2:$Z$5,3,0)*OFFSET($S597,0,VLOOKUP('thong tin khach hang'!$E$10,$X$2:$Z$5,2,0))</f>
        <v>0</v>
      </c>
      <c r="H597" s="2" t="n">
        <f aca="false">F597*HLOOKUP(B597,Assumption!$A$10:$G$12,2,1)+G597*HLOOKUP(B597,Assumption!$A$10:$G$12,3,1)</f>
        <v>0</v>
      </c>
      <c r="I597" s="2" t="n">
        <f aca="false">F597+G597-H597</f>
        <v>0</v>
      </c>
      <c r="J597" s="32" t="n">
        <f aca="false">VLOOKUP(D597,Assumption!$O$3:$Q$103,IF('thong tin khach hang'!$B$3="Nam",2,3),0)/12*P597</f>
        <v>0</v>
      </c>
      <c r="K597" s="2" t="n">
        <v>20000</v>
      </c>
      <c r="L597" s="31" t="n">
        <f aca="false">ROUND($L$1*(E597+I597-J597-K597),0)</f>
        <v>426089185</v>
      </c>
      <c r="M597" s="31" t="n">
        <f aca="false">E597+I597-J597-K597+L597</f>
        <v>105010340260.232</v>
      </c>
      <c r="N597" s="32" t="n">
        <f aca="false">HLOOKUP(ROUND(AVERAGE(M585:M596)/10^6,0),Assumption!$B$2:$E$3,2,1)*MAX((AVERAGE(M585:M596)-250*10^6),0)</f>
        <v>590335826.359452</v>
      </c>
      <c r="O597" s="31" t="n">
        <f aca="false">M597+N597</f>
        <v>105600676086.592</v>
      </c>
      <c r="P597" s="31" t="n">
        <f aca="false">IF(A597=1,SA,MAX(0,SA-M596))</f>
        <v>0</v>
      </c>
      <c r="S597" s="2" t="n">
        <v>0</v>
      </c>
      <c r="T597" s="2" t="n">
        <v>1</v>
      </c>
      <c r="U597" s="2" t="n">
        <v>1</v>
      </c>
      <c r="V597" s="33" t="n">
        <v>1</v>
      </c>
    </row>
    <row r="598" customFormat="false" ht="15.75" hidden="false" customHeight="true" outlineLevel="0" collapsed="false">
      <c r="A598" s="2" t="n">
        <v>596</v>
      </c>
      <c r="B598" s="2" t="n">
        <v>50</v>
      </c>
      <c r="C598" s="2" t="n">
        <f aca="false">A598-(B598-1)*12</f>
        <v>8</v>
      </c>
      <c r="D598" s="2" t="n">
        <f aca="false">'thong tin khach hang'!$B$4+B598-1</f>
        <v>51</v>
      </c>
      <c r="E598" s="31" t="n">
        <f aca="false">IF(A598=1,0,O597)</f>
        <v>105600676086.592</v>
      </c>
      <c r="F598" s="2" t="n">
        <f aca="true">TP*VLOOKUP('thong tin khach hang'!$E$10,$X$2:$Z$5,3,0)*OFFSET($S598,0,VLOOKUP('thong tin khach hang'!$E$10,$X$2:$Z$5,2,0))</f>
        <v>0</v>
      </c>
      <c r="G598" s="2" t="n">
        <f aca="true">EP*VLOOKUP('thong tin khach hang'!$E$10,$X$2:$Z$5,3,0)*OFFSET($S598,0,VLOOKUP('thong tin khach hang'!$E$10,$X$2:$Z$5,2,0))</f>
        <v>0</v>
      </c>
      <c r="H598" s="2" t="n">
        <f aca="false">F598*HLOOKUP(B598,Assumption!$A$10:$G$12,2,1)+G598*HLOOKUP(B598,Assumption!$A$10:$G$12,3,1)</f>
        <v>0</v>
      </c>
      <c r="I598" s="2" t="n">
        <f aca="false">F598+G598-H598</f>
        <v>0</v>
      </c>
      <c r="J598" s="32" t="n">
        <f aca="false">VLOOKUP(D598,Assumption!$O$3:$Q$103,IF('thong tin khach hang'!$B$3="Nam",2,3),0)/12*P598</f>
        <v>0</v>
      </c>
      <c r="K598" s="2" t="n">
        <v>20000</v>
      </c>
      <c r="L598" s="31" t="n">
        <f aca="false">ROUND($L$1*(E598+I598-J598-K598),0)</f>
        <v>430230145</v>
      </c>
      <c r="M598" s="31" t="n">
        <f aca="false">E598+I598-J598-K598+L598</f>
        <v>106030886231.592</v>
      </c>
      <c r="N598" s="32" t="n">
        <f aca="false">HLOOKUP(ROUND(AVERAGE(M586:M597)/10^6,0),Assumption!$B$2:$E$3,2,1)*MAX((AVERAGE(M586:M597)-250*10^6),0)</f>
        <v>596116294.758573</v>
      </c>
      <c r="O598" s="31" t="n">
        <f aca="false">M598+N598</f>
        <v>106627002526.35</v>
      </c>
      <c r="P598" s="31" t="n">
        <f aca="false">IF(A598=1,SA,MAX(0,SA-M597))</f>
        <v>0</v>
      </c>
      <c r="S598" s="2" t="n">
        <v>0</v>
      </c>
      <c r="T598" s="2" t="n">
        <v>0</v>
      </c>
      <c r="U598" s="2" t="n">
        <v>0</v>
      </c>
      <c r="V598" s="33" t="n">
        <v>1</v>
      </c>
    </row>
    <row r="599" customFormat="false" ht="15.75" hidden="false" customHeight="true" outlineLevel="0" collapsed="false">
      <c r="A599" s="2" t="n">
        <v>597</v>
      </c>
      <c r="B599" s="2" t="n">
        <v>50</v>
      </c>
      <c r="C599" s="2" t="n">
        <f aca="false">A599-(B599-1)*12</f>
        <v>9</v>
      </c>
      <c r="D599" s="2" t="n">
        <f aca="false">'thong tin khach hang'!$B$4+B599-1</f>
        <v>51</v>
      </c>
      <c r="E599" s="31" t="n">
        <f aca="false">IF(A599=1,0,O598)</f>
        <v>106627002526.35</v>
      </c>
      <c r="F599" s="2" t="n">
        <f aca="true">TP*VLOOKUP('thong tin khach hang'!$E$10,$X$2:$Z$5,3,0)*OFFSET($S599,0,VLOOKUP('thong tin khach hang'!$E$10,$X$2:$Z$5,2,0))</f>
        <v>0</v>
      </c>
      <c r="G599" s="2" t="n">
        <f aca="true">EP*VLOOKUP('thong tin khach hang'!$E$10,$X$2:$Z$5,3,0)*OFFSET($S599,0,VLOOKUP('thong tin khach hang'!$E$10,$X$2:$Z$5,2,0))</f>
        <v>0</v>
      </c>
      <c r="H599" s="2" t="n">
        <f aca="false">F599*HLOOKUP(B599,Assumption!$A$10:$G$12,2,1)+G599*HLOOKUP(B599,Assumption!$A$10:$G$12,3,1)</f>
        <v>0</v>
      </c>
      <c r="I599" s="2" t="n">
        <f aca="false">F599+G599-H599</f>
        <v>0</v>
      </c>
      <c r="J599" s="32" t="n">
        <f aca="false">VLOOKUP(D599,Assumption!$O$3:$Q$103,IF('thong tin khach hang'!$B$3="Nam",2,3),0)/12*P599</f>
        <v>0</v>
      </c>
      <c r="K599" s="2" t="n">
        <v>20000</v>
      </c>
      <c r="L599" s="31" t="n">
        <f aca="false">ROUND($L$1*(E599+I599-J599-K599),0)</f>
        <v>434411525</v>
      </c>
      <c r="M599" s="31" t="n">
        <f aca="false">E599+I599-J599-K599+L599</f>
        <v>107061394051.35</v>
      </c>
      <c r="N599" s="32" t="n">
        <f aca="false">HLOOKUP(ROUND(AVERAGE(M587:M598)/10^6,0),Assumption!$B$2:$E$3,2,1)*MAX((AVERAGE(M587:M598)-250*10^6),0)</f>
        <v>601953030.783746</v>
      </c>
      <c r="O599" s="31" t="n">
        <f aca="false">M599+N599</f>
        <v>107663347082.134</v>
      </c>
      <c r="P599" s="31" t="n">
        <f aca="false">IF(A599=1,SA,MAX(0,SA-M598))</f>
        <v>0</v>
      </c>
      <c r="S599" s="2" t="n">
        <v>0</v>
      </c>
      <c r="T599" s="2" t="n">
        <v>0</v>
      </c>
      <c r="U599" s="2" t="n">
        <v>0</v>
      </c>
      <c r="V599" s="33" t="n">
        <v>1</v>
      </c>
    </row>
    <row r="600" customFormat="false" ht="15.75" hidden="false" customHeight="true" outlineLevel="0" collapsed="false">
      <c r="A600" s="2" t="n">
        <v>598</v>
      </c>
      <c r="B600" s="2" t="n">
        <v>50</v>
      </c>
      <c r="C600" s="2" t="n">
        <f aca="false">A600-(B600-1)*12</f>
        <v>10</v>
      </c>
      <c r="D600" s="2" t="n">
        <f aca="false">'thong tin khach hang'!$B$4+B600-1</f>
        <v>51</v>
      </c>
      <c r="E600" s="31" t="n">
        <f aca="false">IF(A600=1,0,O599)</f>
        <v>107663347082.134</v>
      </c>
      <c r="F600" s="2" t="n">
        <f aca="true">TP*VLOOKUP('thong tin khach hang'!$E$10,$X$2:$Z$5,3,0)*OFFSET($S600,0,VLOOKUP('thong tin khach hang'!$E$10,$X$2:$Z$5,2,0))</f>
        <v>0</v>
      </c>
      <c r="G600" s="2" t="n">
        <f aca="true">EP*VLOOKUP('thong tin khach hang'!$E$10,$X$2:$Z$5,3,0)*OFFSET($S600,0,VLOOKUP('thong tin khach hang'!$E$10,$X$2:$Z$5,2,0))</f>
        <v>0</v>
      </c>
      <c r="H600" s="2" t="n">
        <f aca="false">F600*HLOOKUP(B600,Assumption!$A$10:$G$12,2,1)+G600*HLOOKUP(B600,Assumption!$A$10:$G$12,3,1)</f>
        <v>0</v>
      </c>
      <c r="I600" s="2" t="n">
        <f aca="false">F600+G600-H600</f>
        <v>0</v>
      </c>
      <c r="J600" s="32" t="n">
        <f aca="false">VLOOKUP(D600,Assumption!$O$3:$Q$103,IF('thong tin khach hang'!$B$3="Nam",2,3),0)/12*P600</f>
        <v>0</v>
      </c>
      <c r="K600" s="2" t="n">
        <v>20000</v>
      </c>
      <c r="L600" s="31" t="n">
        <f aca="false">ROUND($L$1*(E600+I600-J600-K600),0)</f>
        <v>438633721</v>
      </c>
      <c r="M600" s="31" t="n">
        <f aca="false">E600+I600-J600-K600+L600</f>
        <v>108101960803.134</v>
      </c>
      <c r="N600" s="32" t="n">
        <f aca="false">HLOOKUP(ROUND(AVERAGE(M588:M599)/10^6,0),Assumption!$B$2:$E$3,2,1)*MAX((AVERAGE(M588:M599)-250*10^6),0)</f>
        <v>607846582.148854</v>
      </c>
      <c r="O600" s="31" t="n">
        <f aca="false">M600+N600</f>
        <v>108709807385.283</v>
      </c>
      <c r="P600" s="31" t="n">
        <f aca="false">IF(A600=1,SA,MAX(0,SA-M599))</f>
        <v>0</v>
      </c>
      <c r="S600" s="2" t="n">
        <v>0</v>
      </c>
      <c r="T600" s="2" t="n">
        <v>0</v>
      </c>
      <c r="U600" s="2" t="n">
        <v>1</v>
      </c>
      <c r="V600" s="33" t="n">
        <v>1</v>
      </c>
    </row>
    <row r="601" customFormat="false" ht="15.75" hidden="false" customHeight="true" outlineLevel="0" collapsed="false">
      <c r="A601" s="2" t="n">
        <v>599</v>
      </c>
      <c r="B601" s="2" t="n">
        <v>50</v>
      </c>
      <c r="C601" s="2" t="n">
        <f aca="false">A601-(B601-1)*12</f>
        <v>11</v>
      </c>
      <c r="D601" s="2" t="n">
        <f aca="false">'thong tin khach hang'!$B$4+B601-1</f>
        <v>51</v>
      </c>
      <c r="E601" s="31" t="n">
        <f aca="false">IF(A601=1,0,O600)</f>
        <v>108709807385.283</v>
      </c>
      <c r="F601" s="2" t="n">
        <f aca="true">TP*VLOOKUP('thong tin khach hang'!$E$10,$X$2:$Z$5,3,0)*OFFSET($S601,0,VLOOKUP('thong tin khach hang'!$E$10,$X$2:$Z$5,2,0))</f>
        <v>0</v>
      </c>
      <c r="G601" s="2" t="n">
        <f aca="true">EP*VLOOKUP('thong tin khach hang'!$E$10,$X$2:$Z$5,3,0)*OFFSET($S601,0,VLOOKUP('thong tin khach hang'!$E$10,$X$2:$Z$5,2,0))</f>
        <v>0</v>
      </c>
      <c r="H601" s="2" t="n">
        <f aca="false">F601*HLOOKUP(B601,Assumption!$A$10:$G$12,2,1)+G601*HLOOKUP(B601,Assumption!$A$10:$G$12,3,1)</f>
        <v>0</v>
      </c>
      <c r="I601" s="2" t="n">
        <f aca="false">F601+G601-H601</f>
        <v>0</v>
      </c>
      <c r="J601" s="32" t="n">
        <f aca="false">VLOOKUP(D601,Assumption!$O$3:$Q$103,IF('thong tin khach hang'!$B$3="Nam",2,3),0)/12*P601</f>
        <v>0</v>
      </c>
      <c r="K601" s="2" t="n">
        <v>20000</v>
      </c>
      <c r="L601" s="31" t="n">
        <f aca="false">ROUND($L$1*(E601+I601-J601-K601),0)</f>
        <v>442897130</v>
      </c>
      <c r="M601" s="31" t="n">
        <f aca="false">E601+I601-J601-K601+L601</f>
        <v>109152684515.283</v>
      </c>
      <c r="N601" s="32" t="n">
        <f aca="false">HLOOKUP(ROUND(AVERAGE(M589:M600)/10^6,0),Assumption!$B$2:$E$3,2,1)*MAX((AVERAGE(M589:M600)-250*10^6),0)</f>
        <v>613797501.899745</v>
      </c>
      <c r="O601" s="31" t="n">
        <f aca="false">M601+N601</f>
        <v>109766482017.183</v>
      </c>
      <c r="P601" s="31" t="n">
        <f aca="false">IF(A601=1,SA,MAX(0,SA-M600))</f>
        <v>0</v>
      </c>
      <c r="S601" s="2" t="n">
        <v>0</v>
      </c>
      <c r="T601" s="2" t="n">
        <v>0</v>
      </c>
      <c r="U601" s="2" t="n">
        <v>0</v>
      </c>
      <c r="V601" s="33" t="n">
        <v>1</v>
      </c>
    </row>
    <row r="602" customFormat="false" ht="15.75" hidden="false" customHeight="true" outlineLevel="0" collapsed="false">
      <c r="A602" s="2" t="n">
        <v>600</v>
      </c>
      <c r="B602" s="2" t="n">
        <v>50</v>
      </c>
      <c r="C602" s="2" t="n">
        <f aca="false">A602-(B602-1)*12</f>
        <v>12</v>
      </c>
      <c r="D602" s="2" t="n">
        <f aca="false">'thong tin khach hang'!$B$4+B602-1</f>
        <v>51</v>
      </c>
      <c r="E602" s="31" t="n">
        <f aca="false">IF(A602=1,0,O601)</f>
        <v>109766482017.183</v>
      </c>
      <c r="F602" s="2" t="n">
        <f aca="true">TP*VLOOKUP('thong tin khach hang'!$E$10,$X$2:$Z$5,3,0)*OFFSET($S602,0,VLOOKUP('thong tin khach hang'!$E$10,$X$2:$Z$5,2,0))</f>
        <v>0</v>
      </c>
      <c r="G602" s="2" t="n">
        <f aca="true">EP*VLOOKUP('thong tin khach hang'!$E$10,$X$2:$Z$5,3,0)*OFFSET($S602,0,VLOOKUP('thong tin khach hang'!$E$10,$X$2:$Z$5,2,0))</f>
        <v>0</v>
      </c>
      <c r="H602" s="2" t="n">
        <f aca="false">F602*HLOOKUP(B602,Assumption!$A$10:$G$12,2,1)+G602*HLOOKUP(B602,Assumption!$A$10:$G$12,3,1)</f>
        <v>0</v>
      </c>
      <c r="I602" s="2" t="n">
        <f aca="false">F602+G602-H602</f>
        <v>0</v>
      </c>
      <c r="J602" s="32" t="n">
        <f aca="false">VLOOKUP(D602,Assumption!$O$3:$Q$103,IF('thong tin khach hang'!$B$3="Nam",2,3),0)/12*P602</f>
        <v>0</v>
      </c>
      <c r="K602" s="2" t="n">
        <v>20000</v>
      </c>
      <c r="L602" s="31" t="n">
        <f aca="false">ROUND($L$1*(E602+I602-J602-K602),0)</f>
        <v>447202154</v>
      </c>
      <c r="M602" s="31" t="n">
        <f aca="false">E602+I602-J602-K602+L602</f>
        <v>110213664171.183</v>
      </c>
      <c r="N602" s="32" t="n">
        <f aca="false">HLOOKUP(ROUND(AVERAGE(M590:M601)/10^6,0),Assumption!$B$2:$E$3,2,1)*MAX((AVERAGE(M590:M601)-250*10^6),0)</f>
        <v>619806348.465791</v>
      </c>
      <c r="O602" s="31" t="n">
        <f aca="false">M602+N602</f>
        <v>110833470519.648</v>
      </c>
      <c r="P602" s="31" t="n">
        <f aca="false">IF(A602=1,SA,MAX(0,SA-M601))</f>
        <v>0</v>
      </c>
      <c r="S602" s="2" t="n">
        <v>0</v>
      </c>
      <c r="T602" s="2" t="n">
        <v>0</v>
      </c>
      <c r="U602" s="2" t="n">
        <v>0</v>
      </c>
      <c r="V602" s="33" t="n">
        <v>1</v>
      </c>
    </row>
    <row r="603" customFormat="false" ht="15.75" hidden="false" customHeight="true" outlineLevel="0" collapsed="false">
      <c r="A603" s="2" t="n">
        <v>601</v>
      </c>
      <c r="B603" s="2" t="n">
        <v>51</v>
      </c>
      <c r="C603" s="2" t="n">
        <f aca="false">A603-(B603-1)*12</f>
        <v>1</v>
      </c>
      <c r="D603" s="2" t="n">
        <f aca="false">'thong tin khach hang'!$B$4+B603-1</f>
        <v>52</v>
      </c>
      <c r="E603" s="31" t="n">
        <f aca="false">IF(A603=1,0,O602)</f>
        <v>110833470519.648</v>
      </c>
      <c r="F603" s="2" t="n">
        <f aca="true">TP*VLOOKUP('thong tin khach hang'!$E$10,$X$2:$Z$5,3,0)*OFFSET($S603,0,VLOOKUP('thong tin khach hang'!$E$10,$X$2:$Z$5,2,0))</f>
        <v>30000000</v>
      </c>
      <c r="G603" s="2" t="n">
        <f aca="true">EP*VLOOKUP('thong tin khach hang'!$E$10,$X$2:$Z$5,3,0)*OFFSET($S603,0,VLOOKUP('thong tin khach hang'!$E$10,$X$2:$Z$5,2,0))</f>
        <v>30000000</v>
      </c>
      <c r="H603" s="2" t="n">
        <f aca="false">F603*HLOOKUP(B603,Assumption!$A$10:$G$12,2,1)+G603*HLOOKUP(B603,Assumption!$A$10:$G$12,3,1)</f>
        <v>1500000</v>
      </c>
      <c r="I603" s="2" t="n">
        <f aca="false">F603+G603-H603</f>
        <v>58500000</v>
      </c>
      <c r="J603" s="32" t="n">
        <f aca="false">VLOOKUP(D603,Assumption!$O$3:$Q$103,IF('thong tin khach hang'!$B$3="Nam",2,3),0)/12*P603</f>
        <v>0</v>
      </c>
      <c r="K603" s="2" t="n">
        <v>20000</v>
      </c>
      <c r="L603" s="31" t="n">
        <f aca="false">ROUND($L$1*(E603+I603-J603-K603),0)</f>
        <v>451787533</v>
      </c>
      <c r="M603" s="31" t="n">
        <f aca="false">E603+I603-J603-K603+L603</f>
        <v>111343738052.648</v>
      </c>
      <c r="N603" s="32" t="n">
        <f aca="false">HLOOKUP(ROUND(AVERAGE(M591:M602)/10^6,0),Assumption!$B$2:$E$3,2,1)*MAX((AVERAGE(M591:M602)-250*10^6),0)</f>
        <v>625873685.712232</v>
      </c>
      <c r="O603" s="31" t="n">
        <f aca="false">M603+N603</f>
        <v>111969611738.361</v>
      </c>
      <c r="P603" s="31" t="n">
        <f aca="false">IF(A603=1,SA,MAX(0,SA-M602))</f>
        <v>0</v>
      </c>
      <c r="S603" s="2" t="n">
        <v>1</v>
      </c>
      <c r="T603" s="2" t="n">
        <v>1</v>
      </c>
      <c r="U603" s="2" t="n">
        <v>1</v>
      </c>
      <c r="V603" s="33" t="n">
        <v>1</v>
      </c>
    </row>
    <row r="604" customFormat="false" ht="15.75" hidden="false" customHeight="true" outlineLevel="0" collapsed="false">
      <c r="A604" s="2" t="n">
        <v>602</v>
      </c>
      <c r="B604" s="2" t="n">
        <v>51</v>
      </c>
      <c r="C604" s="2" t="n">
        <f aca="false">A604-(B604-1)*12</f>
        <v>2</v>
      </c>
      <c r="D604" s="2" t="n">
        <f aca="false">'thong tin khach hang'!$B$4+B604-1</f>
        <v>52</v>
      </c>
      <c r="E604" s="31" t="n">
        <f aca="false">IF(A604=1,0,O603)</f>
        <v>111969611738.361</v>
      </c>
      <c r="F604" s="2" t="n">
        <f aca="true">TP*VLOOKUP('thong tin khach hang'!$E$10,$X$2:$Z$5,3,0)*OFFSET($S604,0,VLOOKUP('thong tin khach hang'!$E$10,$X$2:$Z$5,2,0))</f>
        <v>0</v>
      </c>
      <c r="G604" s="2" t="n">
        <f aca="true">EP*VLOOKUP('thong tin khach hang'!$E$10,$X$2:$Z$5,3,0)*OFFSET($S604,0,VLOOKUP('thong tin khach hang'!$E$10,$X$2:$Z$5,2,0))</f>
        <v>0</v>
      </c>
      <c r="H604" s="2" t="n">
        <f aca="false">F604*HLOOKUP(B604,Assumption!$A$10:$G$12,2,1)+G604*HLOOKUP(B604,Assumption!$A$10:$G$12,3,1)</f>
        <v>0</v>
      </c>
      <c r="I604" s="2" t="n">
        <f aca="false">F604+G604-H604</f>
        <v>0</v>
      </c>
      <c r="J604" s="32" t="n">
        <f aca="false">VLOOKUP(D604,Assumption!$O$3:$Q$103,IF('thong tin khach hang'!$B$3="Nam",2,3),0)/12*P604</f>
        <v>0</v>
      </c>
      <c r="K604" s="2" t="n">
        <v>20000</v>
      </c>
      <c r="L604" s="31" t="n">
        <f aca="false">ROUND($L$1*(E604+I604-J604-K604),0)</f>
        <v>456177977</v>
      </c>
      <c r="M604" s="31" t="n">
        <f aca="false">E604+I604-J604-K604+L604</f>
        <v>112425769715.361</v>
      </c>
      <c r="N604" s="32" t="n">
        <f aca="false">HLOOKUP(ROUND(AVERAGE(M592:M603)/10^6,0),Assumption!$B$2:$E$3,2,1)*MAX((AVERAGE(M592:M603)-250*10^6),0)</f>
        <v>632000082.992819</v>
      </c>
      <c r="O604" s="31" t="n">
        <f aca="false">M604+N604</f>
        <v>113057769798.353</v>
      </c>
      <c r="P604" s="31" t="n">
        <f aca="false">IF(A604=1,SA,MAX(0,SA-M603))</f>
        <v>0</v>
      </c>
      <c r="S604" s="2" t="n">
        <v>0</v>
      </c>
      <c r="T604" s="2" t="n">
        <v>0</v>
      </c>
      <c r="U604" s="2" t="n">
        <v>0</v>
      </c>
      <c r="V604" s="33" t="n">
        <v>1</v>
      </c>
    </row>
    <row r="605" customFormat="false" ht="15.75" hidden="false" customHeight="true" outlineLevel="0" collapsed="false">
      <c r="A605" s="2" t="n">
        <v>603</v>
      </c>
      <c r="B605" s="2" t="n">
        <v>51</v>
      </c>
      <c r="C605" s="2" t="n">
        <f aca="false">A605-(B605-1)*12</f>
        <v>3</v>
      </c>
      <c r="D605" s="2" t="n">
        <f aca="false">'thong tin khach hang'!$B$4+B605-1</f>
        <v>52</v>
      </c>
      <c r="E605" s="31" t="n">
        <f aca="false">IF(A605=1,0,O604)</f>
        <v>113057769798.353</v>
      </c>
      <c r="F605" s="2" t="n">
        <f aca="true">TP*VLOOKUP('thong tin khach hang'!$E$10,$X$2:$Z$5,3,0)*OFFSET($S605,0,VLOOKUP('thong tin khach hang'!$E$10,$X$2:$Z$5,2,0))</f>
        <v>0</v>
      </c>
      <c r="G605" s="2" t="n">
        <f aca="true">EP*VLOOKUP('thong tin khach hang'!$E$10,$X$2:$Z$5,3,0)*OFFSET($S605,0,VLOOKUP('thong tin khach hang'!$E$10,$X$2:$Z$5,2,0))</f>
        <v>0</v>
      </c>
      <c r="H605" s="2" t="n">
        <f aca="false">F605*HLOOKUP(B605,Assumption!$A$10:$G$12,2,1)+G605*HLOOKUP(B605,Assumption!$A$10:$G$12,3,1)</f>
        <v>0</v>
      </c>
      <c r="I605" s="2" t="n">
        <f aca="false">F605+G605-H605</f>
        <v>0</v>
      </c>
      <c r="J605" s="32" t="n">
        <f aca="false">VLOOKUP(D605,Assumption!$O$3:$Q$103,IF('thong tin khach hang'!$B$3="Nam",2,3),0)/12*P605</f>
        <v>0</v>
      </c>
      <c r="K605" s="2" t="n">
        <v>20000</v>
      </c>
      <c r="L605" s="31" t="n">
        <f aca="false">ROUND($L$1*(E605+I605-J605-K605),0)</f>
        <v>460611267</v>
      </c>
      <c r="M605" s="31" t="n">
        <f aca="false">E605+I605-J605-K605+L605</f>
        <v>113518361065.353</v>
      </c>
      <c r="N605" s="32" t="n">
        <f aca="false">HLOOKUP(ROUND(AVERAGE(M593:M604)/10^6,0),Assumption!$B$2:$E$3,2,1)*MAX((AVERAGE(M593:M604)-250*10^6),0)</f>
        <v>638186115.203752</v>
      </c>
      <c r="O605" s="31" t="n">
        <f aca="false">M605+N605</f>
        <v>114156547180.557</v>
      </c>
      <c r="P605" s="31" t="n">
        <f aca="false">IF(A605=1,SA,MAX(0,SA-M604))</f>
        <v>0</v>
      </c>
      <c r="S605" s="2" t="n">
        <v>0</v>
      </c>
      <c r="T605" s="2" t="n">
        <v>0</v>
      </c>
      <c r="U605" s="2" t="n">
        <v>0</v>
      </c>
      <c r="V605" s="33" t="n">
        <v>1</v>
      </c>
    </row>
    <row r="606" customFormat="false" ht="15.75" hidden="false" customHeight="true" outlineLevel="0" collapsed="false">
      <c r="A606" s="2" t="n">
        <v>604</v>
      </c>
      <c r="B606" s="2" t="n">
        <v>51</v>
      </c>
      <c r="C606" s="2" t="n">
        <f aca="false">A606-(B606-1)*12</f>
        <v>4</v>
      </c>
      <c r="D606" s="2" t="n">
        <f aca="false">'thong tin khach hang'!$B$4+B606-1</f>
        <v>52</v>
      </c>
      <c r="E606" s="31" t="n">
        <f aca="false">IF(A606=1,0,O605)</f>
        <v>114156547180.557</v>
      </c>
      <c r="F606" s="2" t="n">
        <f aca="true">TP*VLOOKUP('thong tin khach hang'!$E$10,$X$2:$Z$5,3,0)*OFFSET($S606,0,VLOOKUP('thong tin khach hang'!$E$10,$X$2:$Z$5,2,0))</f>
        <v>0</v>
      </c>
      <c r="G606" s="2" t="n">
        <f aca="true">EP*VLOOKUP('thong tin khach hang'!$E$10,$X$2:$Z$5,3,0)*OFFSET($S606,0,VLOOKUP('thong tin khach hang'!$E$10,$X$2:$Z$5,2,0))</f>
        <v>0</v>
      </c>
      <c r="H606" s="2" t="n">
        <f aca="false">F606*HLOOKUP(B606,Assumption!$A$10:$G$12,2,1)+G606*HLOOKUP(B606,Assumption!$A$10:$G$12,3,1)</f>
        <v>0</v>
      </c>
      <c r="I606" s="2" t="n">
        <f aca="false">F606+G606-H606</f>
        <v>0</v>
      </c>
      <c r="J606" s="32" t="n">
        <f aca="false">VLOOKUP(D606,Assumption!$O$3:$Q$103,IF('thong tin khach hang'!$B$3="Nam",2,3),0)/12*P606</f>
        <v>0</v>
      </c>
      <c r="K606" s="2" t="n">
        <v>20000</v>
      </c>
      <c r="L606" s="31" t="n">
        <f aca="false">ROUND($L$1*(E606+I606-J606-K606),0)</f>
        <v>465087822</v>
      </c>
      <c r="M606" s="31" t="n">
        <f aca="false">E606+I606-J606-K606+L606</f>
        <v>114621615002.557</v>
      </c>
      <c r="N606" s="32" t="n">
        <f aca="false">HLOOKUP(ROUND(AVERAGE(M594:M605)/10^6,0),Assumption!$B$2:$E$3,2,1)*MAX((AVERAGE(M594:M605)-250*10^6),0)</f>
        <v>644432362.836923</v>
      </c>
      <c r="O606" s="31" t="n">
        <f aca="false">M606+N606</f>
        <v>115266047365.394</v>
      </c>
      <c r="P606" s="31" t="n">
        <f aca="false">IF(A606=1,SA,MAX(0,SA-M605))</f>
        <v>0</v>
      </c>
      <c r="S606" s="2" t="n">
        <v>0</v>
      </c>
      <c r="T606" s="2" t="n">
        <v>0</v>
      </c>
      <c r="U606" s="2" t="n">
        <v>1</v>
      </c>
      <c r="V606" s="33" t="n">
        <v>1</v>
      </c>
    </row>
    <row r="607" customFormat="false" ht="15.75" hidden="false" customHeight="true" outlineLevel="0" collapsed="false">
      <c r="A607" s="2" t="n">
        <v>605</v>
      </c>
      <c r="B607" s="2" t="n">
        <v>51</v>
      </c>
      <c r="C607" s="2" t="n">
        <f aca="false">A607-(B607-1)*12</f>
        <v>5</v>
      </c>
      <c r="D607" s="2" t="n">
        <f aca="false">'thong tin khach hang'!$B$4+B607-1</f>
        <v>52</v>
      </c>
      <c r="E607" s="31" t="n">
        <f aca="false">IF(A607=1,0,O606)</f>
        <v>115266047365.394</v>
      </c>
      <c r="F607" s="2" t="n">
        <f aca="true">TP*VLOOKUP('thong tin khach hang'!$E$10,$X$2:$Z$5,3,0)*OFFSET($S607,0,VLOOKUP('thong tin khach hang'!$E$10,$X$2:$Z$5,2,0))</f>
        <v>0</v>
      </c>
      <c r="G607" s="2" t="n">
        <f aca="true">EP*VLOOKUP('thong tin khach hang'!$E$10,$X$2:$Z$5,3,0)*OFFSET($S607,0,VLOOKUP('thong tin khach hang'!$E$10,$X$2:$Z$5,2,0))</f>
        <v>0</v>
      </c>
      <c r="H607" s="2" t="n">
        <f aca="false">F607*HLOOKUP(B607,Assumption!$A$10:$G$12,2,1)+G607*HLOOKUP(B607,Assumption!$A$10:$G$12,3,1)</f>
        <v>0</v>
      </c>
      <c r="I607" s="2" t="n">
        <f aca="false">F607+G607-H607</f>
        <v>0</v>
      </c>
      <c r="J607" s="32" t="n">
        <f aca="false">VLOOKUP(D607,Assumption!$O$3:$Q$103,IF('thong tin khach hang'!$B$3="Nam",2,3),0)/12*P607</f>
        <v>0</v>
      </c>
      <c r="K607" s="2" t="n">
        <v>20000</v>
      </c>
      <c r="L607" s="31" t="n">
        <f aca="false">ROUND($L$1*(E607+I607-J607-K607),0)</f>
        <v>469608064</v>
      </c>
      <c r="M607" s="31" t="n">
        <f aca="false">E607+I607-J607-K607+L607</f>
        <v>115735635429.394</v>
      </c>
      <c r="N607" s="32" t="n">
        <f aca="false">HLOOKUP(ROUND(AVERAGE(M595:M606)/10^6,0),Assumption!$B$2:$E$3,2,1)*MAX((AVERAGE(M595:M606)-250*10^6),0)</f>
        <v>650739412.034462</v>
      </c>
      <c r="O607" s="31" t="n">
        <f aca="false">M607+N607</f>
        <v>116386374841.429</v>
      </c>
      <c r="P607" s="31" t="n">
        <f aca="false">IF(A607=1,SA,MAX(0,SA-M606))</f>
        <v>0</v>
      </c>
      <c r="S607" s="2" t="n">
        <v>0</v>
      </c>
      <c r="T607" s="2" t="n">
        <v>0</v>
      </c>
      <c r="U607" s="2" t="n">
        <v>0</v>
      </c>
      <c r="V607" s="33" t="n">
        <v>1</v>
      </c>
    </row>
    <row r="608" customFormat="false" ht="15.75" hidden="false" customHeight="true" outlineLevel="0" collapsed="false">
      <c r="A608" s="2" t="n">
        <v>606</v>
      </c>
      <c r="B608" s="2" t="n">
        <v>51</v>
      </c>
      <c r="C608" s="2" t="n">
        <f aca="false">A608-(B608-1)*12</f>
        <v>6</v>
      </c>
      <c r="D608" s="2" t="n">
        <f aca="false">'thong tin khach hang'!$B$4+B608-1</f>
        <v>52</v>
      </c>
      <c r="E608" s="31" t="n">
        <f aca="false">IF(A608=1,0,O607)</f>
        <v>116386374841.429</v>
      </c>
      <c r="F608" s="2" t="n">
        <f aca="true">TP*VLOOKUP('thong tin khach hang'!$E$10,$X$2:$Z$5,3,0)*OFFSET($S608,0,VLOOKUP('thong tin khach hang'!$E$10,$X$2:$Z$5,2,0))</f>
        <v>0</v>
      </c>
      <c r="G608" s="2" t="n">
        <f aca="true">EP*VLOOKUP('thong tin khach hang'!$E$10,$X$2:$Z$5,3,0)*OFFSET($S608,0,VLOOKUP('thong tin khach hang'!$E$10,$X$2:$Z$5,2,0))</f>
        <v>0</v>
      </c>
      <c r="H608" s="2" t="n">
        <f aca="false">F608*HLOOKUP(B608,Assumption!$A$10:$G$12,2,1)+G608*HLOOKUP(B608,Assumption!$A$10:$G$12,3,1)</f>
        <v>0</v>
      </c>
      <c r="I608" s="2" t="n">
        <f aca="false">F608+G608-H608</f>
        <v>0</v>
      </c>
      <c r="J608" s="32" t="n">
        <f aca="false">VLOOKUP(D608,Assumption!$O$3:$Q$103,IF('thong tin khach hang'!$B$3="Nam",2,3),0)/12*P608</f>
        <v>0</v>
      </c>
      <c r="K608" s="2" t="n">
        <v>20000</v>
      </c>
      <c r="L608" s="31" t="n">
        <f aca="false">ROUND($L$1*(E608+I608-J608-K608),0)</f>
        <v>474172416</v>
      </c>
      <c r="M608" s="31" t="n">
        <f aca="false">E608+I608-J608-K608+L608</f>
        <v>116860527257.429</v>
      </c>
      <c r="N608" s="32" t="n">
        <f aca="false">HLOOKUP(ROUND(AVERAGE(M596:M607)/10^6,0),Assumption!$B$2:$E$3,2,1)*MAX((AVERAGE(M596:M607)-250*10^6),0)</f>
        <v>657107854.645084</v>
      </c>
      <c r="O608" s="31" t="n">
        <f aca="false">M608+N608</f>
        <v>117517635112.074</v>
      </c>
      <c r="P608" s="31" t="n">
        <f aca="false">IF(A608=1,SA,MAX(0,SA-M607))</f>
        <v>0</v>
      </c>
      <c r="S608" s="2" t="n">
        <v>0</v>
      </c>
      <c r="T608" s="2" t="n">
        <v>0</v>
      </c>
      <c r="U608" s="2" t="n">
        <v>0</v>
      </c>
      <c r="V608" s="33" t="n">
        <v>1</v>
      </c>
    </row>
    <row r="609" customFormat="false" ht="15.75" hidden="false" customHeight="true" outlineLevel="0" collapsed="false">
      <c r="A609" s="2" t="n">
        <v>607</v>
      </c>
      <c r="B609" s="2" t="n">
        <v>51</v>
      </c>
      <c r="C609" s="2" t="n">
        <f aca="false">A609-(B609-1)*12</f>
        <v>7</v>
      </c>
      <c r="D609" s="2" t="n">
        <f aca="false">'thong tin khach hang'!$B$4+B609-1</f>
        <v>52</v>
      </c>
      <c r="E609" s="31" t="n">
        <f aca="false">IF(A609=1,0,O608)</f>
        <v>117517635112.074</v>
      </c>
      <c r="F609" s="2" t="n">
        <f aca="true">TP*VLOOKUP('thong tin khach hang'!$E$10,$X$2:$Z$5,3,0)*OFFSET($S609,0,VLOOKUP('thong tin khach hang'!$E$10,$X$2:$Z$5,2,0))</f>
        <v>0</v>
      </c>
      <c r="G609" s="2" t="n">
        <f aca="true">EP*VLOOKUP('thong tin khach hang'!$E$10,$X$2:$Z$5,3,0)*OFFSET($S609,0,VLOOKUP('thong tin khach hang'!$E$10,$X$2:$Z$5,2,0))</f>
        <v>0</v>
      </c>
      <c r="H609" s="2" t="n">
        <f aca="false">F609*HLOOKUP(B609,Assumption!$A$10:$G$12,2,1)+G609*HLOOKUP(B609,Assumption!$A$10:$G$12,3,1)</f>
        <v>0</v>
      </c>
      <c r="I609" s="2" t="n">
        <f aca="false">F609+G609-H609</f>
        <v>0</v>
      </c>
      <c r="J609" s="32" t="n">
        <f aca="false">VLOOKUP(D609,Assumption!$O$3:$Q$103,IF('thong tin khach hang'!$B$3="Nam",2,3),0)/12*P609</f>
        <v>0</v>
      </c>
      <c r="K609" s="2" t="n">
        <v>20000</v>
      </c>
      <c r="L609" s="31" t="n">
        <f aca="false">ROUND($L$1*(E609+I609-J609-K609),0)</f>
        <v>478781311</v>
      </c>
      <c r="M609" s="31" t="n">
        <f aca="false">E609+I609-J609-K609+L609</f>
        <v>117996396423.074</v>
      </c>
      <c r="N609" s="32" t="n">
        <f aca="false">HLOOKUP(ROUND(AVERAGE(M597:M608)/10^6,0),Assumption!$B$2:$E$3,2,1)*MAX((AVERAGE(M597:M608)-250*10^6),0)</f>
        <v>663538288.277758</v>
      </c>
      <c r="O609" s="31" t="n">
        <f aca="false">M609+N609</f>
        <v>118659934711.351</v>
      </c>
      <c r="P609" s="31" t="n">
        <f aca="false">IF(A609=1,SA,MAX(0,SA-M608))</f>
        <v>0</v>
      </c>
      <c r="S609" s="2" t="n">
        <v>0</v>
      </c>
      <c r="T609" s="2" t="n">
        <v>1</v>
      </c>
      <c r="U609" s="2" t="n">
        <v>1</v>
      </c>
      <c r="V609" s="33" t="n">
        <v>1</v>
      </c>
    </row>
    <row r="610" customFormat="false" ht="15.75" hidden="false" customHeight="true" outlineLevel="0" collapsed="false">
      <c r="A610" s="2" t="n">
        <v>608</v>
      </c>
      <c r="B610" s="2" t="n">
        <v>51</v>
      </c>
      <c r="C610" s="2" t="n">
        <f aca="false">A610-(B610-1)*12</f>
        <v>8</v>
      </c>
      <c r="D610" s="2" t="n">
        <f aca="false">'thong tin khach hang'!$B$4+B610-1</f>
        <v>52</v>
      </c>
      <c r="E610" s="31" t="n">
        <f aca="false">IF(A610=1,0,O609)</f>
        <v>118659934711.351</v>
      </c>
      <c r="F610" s="2" t="n">
        <f aca="true">TP*VLOOKUP('thong tin khach hang'!$E$10,$X$2:$Z$5,3,0)*OFFSET($S610,0,VLOOKUP('thong tin khach hang'!$E$10,$X$2:$Z$5,2,0))</f>
        <v>0</v>
      </c>
      <c r="G610" s="2" t="n">
        <f aca="true">EP*VLOOKUP('thong tin khach hang'!$E$10,$X$2:$Z$5,3,0)*OFFSET($S610,0,VLOOKUP('thong tin khach hang'!$E$10,$X$2:$Z$5,2,0))</f>
        <v>0</v>
      </c>
      <c r="H610" s="2" t="n">
        <f aca="false">F610*HLOOKUP(B610,Assumption!$A$10:$G$12,2,1)+G610*HLOOKUP(B610,Assumption!$A$10:$G$12,3,1)</f>
        <v>0</v>
      </c>
      <c r="I610" s="2" t="n">
        <f aca="false">F610+G610-H610</f>
        <v>0</v>
      </c>
      <c r="J610" s="32" t="n">
        <f aca="false">VLOOKUP(D610,Assumption!$O$3:$Q$103,IF('thong tin khach hang'!$B$3="Nam",2,3),0)/12*P610</f>
        <v>0</v>
      </c>
      <c r="K610" s="2" t="n">
        <v>20000</v>
      </c>
      <c r="L610" s="31" t="n">
        <f aca="false">ROUND($L$1*(E610+I610-J610-K610),0)</f>
        <v>483435181</v>
      </c>
      <c r="M610" s="31" t="n">
        <f aca="false">E610+I610-J610-K610+L610</f>
        <v>119143349892.351</v>
      </c>
      <c r="N610" s="32" t="n">
        <f aca="false">HLOOKUP(ROUND(AVERAGE(M598:M609)/10^6,0),Assumption!$B$2:$E$3,2,1)*MAX((AVERAGE(M598:M609)-250*10^6),0)</f>
        <v>670031316.359178</v>
      </c>
      <c r="O610" s="31" t="n">
        <f aca="false">M610+N610</f>
        <v>119813381208.711</v>
      </c>
      <c r="P610" s="31" t="n">
        <f aca="false">IF(A610=1,SA,MAX(0,SA-M609))</f>
        <v>0</v>
      </c>
      <c r="S610" s="2" t="n">
        <v>0</v>
      </c>
      <c r="T610" s="2" t="n">
        <v>0</v>
      </c>
      <c r="U610" s="2" t="n">
        <v>0</v>
      </c>
      <c r="V610" s="33" t="n">
        <v>1</v>
      </c>
    </row>
    <row r="611" customFormat="false" ht="15.75" hidden="false" customHeight="true" outlineLevel="0" collapsed="false">
      <c r="A611" s="2" t="n">
        <v>609</v>
      </c>
      <c r="B611" s="2" t="n">
        <v>51</v>
      </c>
      <c r="C611" s="2" t="n">
        <f aca="false">A611-(B611-1)*12</f>
        <v>9</v>
      </c>
      <c r="D611" s="2" t="n">
        <f aca="false">'thong tin khach hang'!$B$4+B611-1</f>
        <v>52</v>
      </c>
      <c r="E611" s="31" t="n">
        <f aca="false">IF(A611=1,0,O610)</f>
        <v>119813381208.711</v>
      </c>
      <c r="F611" s="2" t="n">
        <f aca="true">TP*VLOOKUP('thong tin khach hang'!$E$10,$X$2:$Z$5,3,0)*OFFSET($S611,0,VLOOKUP('thong tin khach hang'!$E$10,$X$2:$Z$5,2,0))</f>
        <v>0</v>
      </c>
      <c r="G611" s="2" t="n">
        <f aca="true">EP*VLOOKUP('thong tin khach hang'!$E$10,$X$2:$Z$5,3,0)*OFFSET($S611,0,VLOOKUP('thong tin khach hang'!$E$10,$X$2:$Z$5,2,0))</f>
        <v>0</v>
      </c>
      <c r="H611" s="2" t="n">
        <f aca="false">F611*HLOOKUP(B611,Assumption!$A$10:$G$12,2,1)+G611*HLOOKUP(B611,Assumption!$A$10:$G$12,3,1)</f>
        <v>0</v>
      </c>
      <c r="I611" s="2" t="n">
        <f aca="false">F611+G611-H611</f>
        <v>0</v>
      </c>
      <c r="J611" s="32" t="n">
        <f aca="false">VLOOKUP(D611,Assumption!$O$3:$Q$103,IF('thong tin khach hang'!$B$3="Nam",2,3),0)/12*P611</f>
        <v>0</v>
      </c>
      <c r="K611" s="2" t="n">
        <v>20000</v>
      </c>
      <c r="L611" s="31" t="n">
        <f aca="false">ROUND($L$1*(E611+I611-J611-K611),0)</f>
        <v>488134464</v>
      </c>
      <c r="M611" s="31" t="n">
        <f aca="false">E611+I611-J611-K611+L611</f>
        <v>120301495672.711</v>
      </c>
      <c r="N611" s="32" t="n">
        <f aca="false">HLOOKUP(ROUND(AVERAGE(M599:M610)/10^6,0),Assumption!$B$2:$E$3,2,1)*MAX((AVERAGE(M599:M610)-250*10^6),0)</f>
        <v>676587548.189558</v>
      </c>
      <c r="O611" s="31" t="n">
        <f aca="false">M611+N611</f>
        <v>120978083220.9</v>
      </c>
      <c r="P611" s="31" t="n">
        <f aca="false">IF(A611=1,SA,MAX(0,SA-M610))</f>
        <v>0</v>
      </c>
      <c r="S611" s="2" t="n">
        <v>0</v>
      </c>
      <c r="T611" s="2" t="n">
        <v>0</v>
      </c>
      <c r="U611" s="2" t="n">
        <v>0</v>
      </c>
      <c r="V611" s="33" t="n">
        <v>1</v>
      </c>
    </row>
    <row r="612" customFormat="false" ht="15.75" hidden="false" customHeight="true" outlineLevel="0" collapsed="false">
      <c r="A612" s="2" t="n">
        <v>610</v>
      </c>
      <c r="B612" s="2" t="n">
        <v>51</v>
      </c>
      <c r="C612" s="2" t="n">
        <f aca="false">A612-(B612-1)*12</f>
        <v>10</v>
      </c>
      <c r="D612" s="2" t="n">
        <f aca="false">'thong tin khach hang'!$B$4+B612-1</f>
        <v>52</v>
      </c>
      <c r="E612" s="31" t="n">
        <f aca="false">IF(A612=1,0,O611)</f>
        <v>120978083220.9</v>
      </c>
      <c r="F612" s="2" t="n">
        <f aca="true">TP*VLOOKUP('thong tin khach hang'!$E$10,$X$2:$Z$5,3,0)*OFFSET($S612,0,VLOOKUP('thong tin khach hang'!$E$10,$X$2:$Z$5,2,0))</f>
        <v>0</v>
      </c>
      <c r="G612" s="2" t="n">
        <f aca="true">EP*VLOOKUP('thong tin khach hang'!$E$10,$X$2:$Z$5,3,0)*OFFSET($S612,0,VLOOKUP('thong tin khach hang'!$E$10,$X$2:$Z$5,2,0))</f>
        <v>0</v>
      </c>
      <c r="H612" s="2" t="n">
        <f aca="false">F612*HLOOKUP(B612,Assumption!$A$10:$G$12,2,1)+G612*HLOOKUP(B612,Assumption!$A$10:$G$12,3,1)</f>
        <v>0</v>
      </c>
      <c r="I612" s="2" t="n">
        <f aca="false">F612+G612-H612</f>
        <v>0</v>
      </c>
      <c r="J612" s="32" t="n">
        <f aca="false">VLOOKUP(D612,Assumption!$O$3:$Q$103,IF('thong tin khach hang'!$B$3="Nam",2,3),0)/12*P612</f>
        <v>0</v>
      </c>
      <c r="K612" s="2" t="n">
        <v>20000</v>
      </c>
      <c r="L612" s="31" t="n">
        <f aca="false">ROUND($L$1*(E612+I612-J612-K612),0)</f>
        <v>492879605</v>
      </c>
      <c r="M612" s="31" t="n">
        <f aca="false">E612+I612-J612-K612+L612</f>
        <v>121470942825.9</v>
      </c>
      <c r="N612" s="32" t="n">
        <f aca="false">HLOOKUP(ROUND(AVERAGE(M600:M611)/10^6,0),Assumption!$B$2:$E$3,2,1)*MAX((AVERAGE(M600:M611)-250*10^6),0)</f>
        <v>683207599.000238</v>
      </c>
      <c r="O612" s="31" t="n">
        <f aca="false">M612+N612</f>
        <v>122154150424.9</v>
      </c>
      <c r="P612" s="31" t="n">
        <f aca="false">IF(A612=1,SA,MAX(0,SA-M611))</f>
        <v>0</v>
      </c>
      <c r="S612" s="2" t="n">
        <v>0</v>
      </c>
      <c r="T612" s="2" t="n">
        <v>0</v>
      </c>
      <c r="U612" s="2" t="n">
        <v>1</v>
      </c>
      <c r="V612" s="33" t="n">
        <v>1</v>
      </c>
    </row>
    <row r="613" customFormat="false" ht="15.75" hidden="false" customHeight="true" outlineLevel="0" collapsed="false">
      <c r="A613" s="2" t="n">
        <v>611</v>
      </c>
      <c r="B613" s="2" t="n">
        <v>51</v>
      </c>
      <c r="C613" s="2" t="n">
        <f aca="false">A613-(B613-1)*12</f>
        <v>11</v>
      </c>
      <c r="D613" s="2" t="n">
        <f aca="false">'thong tin khach hang'!$B$4+B613-1</f>
        <v>52</v>
      </c>
      <c r="E613" s="31" t="n">
        <f aca="false">IF(A613=1,0,O612)</f>
        <v>122154150424.9</v>
      </c>
      <c r="F613" s="2" t="n">
        <f aca="true">TP*VLOOKUP('thong tin khach hang'!$E$10,$X$2:$Z$5,3,0)*OFFSET($S613,0,VLOOKUP('thong tin khach hang'!$E$10,$X$2:$Z$5,2,0))</f>
        <v>0</v>
      </c>
      <c r="G613" s="2" t="n">
        <f aca="true">EP*VLOOKUP('thong tin khach hang'!$E$10,$X$2:$Z$5,3,0)*OFFSET($S613,0,VLOOKUP('thong tin khach hang'!$E$10,$X$2:$Z$5,2,0))</f>
        <v>0</v>
      </c>
      <c r="H613" s="2" t="n">
        <f aca="false">F613*HLOOKUP(B613,Assumption!$A$10:$G$12,2,1)+G613*HLOOKUP(B613,Assumption!$A$10:$G$12,3,1)</f>
        <v>0</v>
      </c>
      <c r="I613" s="2" t="n">
        <f aca="false">F613+G613-H613</f>
        <v>0</v>
      </c>
      <c r="J613" s="32" t="n">
        <f aca="false">VLOOKUP(D613,Assumption!$O$3:$Q$103,IF('thong tin khach hang'!$B$3="Nam",2,3),0)/12*P613</f>
        <v>0</v>
      </c>
      <c r="K613" s="2" t="n">
        <v>20000</v>
      </c>
      <c r="L613" s="31" t="n">
        <f aca="false">ROUND($L$1*(E613+I613-J613-K613),0)</f>
        <v>497671048</v>
      </c>
      <c r="M613" s="31" t="n">
        <f aca="false">E613+I613-J613-K613+L613</f>
        <v>122651801472.9</v>
      </c>
      <c r="N613" s="32" t="n">
        <f aca="false">HLOOKUP(ROUND(AVERAGE(M601:M612)/10^6,0),Assumption!$B$2:$E$3,2,1)*MAX((AVERAGE(M601:M612)-250*10^6),0)</f>
        <v>689892090.011621</v>
      </c>
      <c r="O613" s="31" t="n">
        <f aca="false">M613+N613</f>
        <v>123341693562.912</v>
      </c>
      <c r="P613" s="31" t="n">
        <f aca="false">IF(A613=1,SA,MAX(0,SA-M612))</f>
        <v>0</v>
      </c>
      <c r="S613" s="2" t="n">
        <v>0</v>
      </c>
      <c r="T613" s="2" t="n">
        <v>0</v>
      </c>
      <c r="U613" s="2" t="n">
        <v>0</v>
      </c>
      <c r="V613" s="33" t="n">
        <v>1</v>
      </c>
    </row>
    <row r="614" customFormat="false" ht="15.75" hidden="false" customHeight="true" outlineLevel="0" collapsed="false">
      <c r="A614" s="2" t="n">
        <v>612</v>
      </c>
      <c r="B614" s="2" t="n">
        <v>51</v>
      </c>
      <c r="C614" s="2" t="n">
        <f aca="false">A614-(B614-1)*12</f>
        <v>12</v>
      </c>
      <c r="D614" s="2" t="n">
        <f aca="false">'thong tin khach hang'!$B$4+B614-1</f>
        <v>52</v>
      </c>
      <c r="E614" s="31" t="n">
        <f aca="false">IF(A614=1,0,O613)</f>
        <v>123341693562.912</v>
      </c>
      <c r="F614" s="2" t="n">
        <f aca="true">TP*VLOOKUP('thong tin khach hang'!$E$10,$X$2:$Z$5,3,0)*OFFSET($S614,0,VLOOKUP('thong tin khach hang'!$E$10,$X$2:$Z$5,2,0))</f>
        <v>0</v>
      </c>
      <c r="G614" s="2" t="n">
        <f aca="true">EP*VLOOKUP('thong tin khach hang'!$E$10,$X$2:$Z$5,3,0)*OFFSET($S614,0,VLOOKUP('thong tin khach hang'!$E$10,$X$2:$Z$5,2,0))</f>
        <v>0</v>
      </c>
      <c r="H614" s="2" t="n">
        <f aca="false">F614*HLOOKUP(B614,Assumption!$A$10:$G$12,2,1)+G614*HLOOKUP(B614,Assumption!$A$10:$G$12,3,1)</f>
        <v>0</v>
      </c>
      <c r="I614" s="2" t="n">
        <f aca="false">F614+G614-H614</f>
        <v>0</v>
      </c>
      <c r="J614" s="32" t="n">
        <f aca="false">VLOOKUP(D614,Assumption!$O$3:$Q$103,IF('thong tin khach hang'!$B$3="Nam",2,3),0)/12*P614</f>
        <v>0</v>
      </c>
      <c r="K614" s="2" t="n">
        <v>20000</v>
      </c>
      <c r="L614" s="31" t="n">
        <f aca="false">ROUND($L$1*(E614+I614-J614-K614),0)</f>
        <v>502509246</v>
      </c>
      <c r="M614" s="31" t="n">
        <f aca="false">E614+I614-J614-K614+L614</f>
        <v>123844182808.912</v>
      </c>
      <c r="N614" s="32" t="n">
        <f aca="false">HLOOKUP(ROUND(AVERAGE(M602:M613)/10^6,0),Assumption!$B$2:$E$3,2,1)*MAX((AVERAGE(M602:M613)-250*10^6),0)</f>
        <v>696641648.49043</v>
      </c>
      <c r="O614" s="31" t="n">
        <f aca="false">M614+N614</f>
        <v>124540824457.402</v>
      </c>
      <c r="P614" s="31" t="n">
        <f aca="false">IF(A614=1,SA,MAX(0,SA-M613))</f>
        <v>0</v>
      </c>
      <c r="S614" s="2" t="n">
        <v>0</v>
      </c>
      <c r="T614" s="2" t="n">
        <v>0</v>
      </c>
      <c r="U614" s="2" t="n">
        <v>0</v>
      </c>
      <c r="V614" s="33" t="n">
        <v>1</v>
      </c>
    </row>
    <row r="615" customFormat="false" ht="15.75" hidden="false" customHeight="true" outlineLevel="0" collapsed="false">
      <c r="A615" s="2" t="n">
        <v>613</v>
      </c>
      <c r="B615" s="2" t="n">
        <v>52</v>
      </c>
      <c r="C615" s="2" t="n">
        <f aca="false">A615-(B615-1)*12</f>
        <v>1</v>
      </c>
      <c r="D615" s="2" t="n">
        <f aca="false">'thong tin khach hang'!$B$4+B615-1</f>
        <v>53</v>
      </c>
      <c r="E615" s="31" t="n">
        <f aca="false">IF(A615=1,0,O614)</f>
        <v>124540824457.402</v>
      </c>
      <c r="F615" s="2" t="n">
        <f aca="true">TP*VLOOKUP('thong tin khach hang'!$E$10,$X$2:$Z$5,3,0)*OFFSET($S615,0,VLOOKUP('thong tin khach hang'!$E$10,$X$2:$Z$5,2,0))</f>
        <v>30000000</v>
      </c>
      <c r="G615" s="2" t="n">
        <f aca="true">EP*VLOOKUP('thong tin khach hang'!$E$10,$X$2:$Z$5,3,0)*OFFSET($S615,0,VLOOKUP('thong tin khach hang'!$E$10,$X$2:$Z$5,2,0))</f>
        <v>30000000</v>
      </c>
      <c r="H615" s="2" t="n">
        <f aca="false">F615*HLOOKUP(B615,Assumption!$A$10:$G$12,2,1)+G615*HLOOKUP(B615,Assumption!$A$10:$G$12,3,1)</f>
        <v>1500000</v>
      </c>
      <c r="I615" s="2" t="n">
        <f aca="false">F615+G615-H615</f>
        <v>58500000</v>
      </c>
      <c r="J615" s="32" t="n">
        <f aca="false">VLOOKUP(D615,Assumption!$O$3:$Q$103,IF('thong tin khach hang'!$B$3="Nam",2,3),0)/12*P615</f>
        <v>0</v>
      </c>
      <c r="K615" s="2" t="n">
        <v>20000</v>
      </c>
      <c r="L615" s="31" t="n">
        <f aca="false">ROUND($L$1*(E615+I615-J615-K615),0)</f>
        <v>507632990</v>
      </c>
      <c r="M615" s="31" t="n">
        <f aca="false">E615+I615-J615-K615+L615</f>
        <v>125106937447.402</v>
      </c>
      <c r="N615" s="32" t="n">
        <f aca="false">HLOOKUP(ROUND(AVERAGE(M603:M614)/10^6,0),Assumption!$B$2:$E$3,2,1)*MAX((AVERAGE(M603:M614)-250*10^6),0)</f>
        <v>703456907.809295</v>
      </c>
      <c r="O615" s="31" t="n">
        <f aca="false">M615+N615</f>
        <v>125810394355.212</v>
      </c>
      <c r="P615" s="31" t="n">
        <f aca="false">IF(A615=1,SA,MAX(0,SA-M614))</f>
        <v>0</v>
      </c>
      <c r="S615" s="2" t="n">
        <v>1</v>
      </c>
      <c r="T615" s="2" t="n">
        <v>1</v>
      </c>
      <c r="U615" s="2" t="n">
        <v>1</v>
      </c>
      <c r="V615" s="33" t="n">
        <v>1</v>
      </c>
    </row>
    <row r="616" customFormat="false" ht="15.75" hidden="false" customHeight="true" outlineLevel="0" collapsed="false">
      <c r="A616" s="2" t="n">
        <v>614</v>
      </c>
      <c r="B616" s="2" t="n">
        <v>52</v>
      </c>
      <c r="C616" s="2" t="n">
        <f aca="false">A616-(B616-1)*12</f>
        <v>2</v>
      </c>
      <c r="D616" s="2" t="n">
        <f aca="false">'thong tin khach hang'!$B$4+B616-1</f>
        <v>53</v>
      </c>
      <c r="E616" s="31" t="n">
        <f aca="false">IF(A616=1,0,O615)</f>
        <v>125810394355.212</v>
      </c>
      <c r="F616" s="2" t="n">
        <f aca="true">TP*VLOOKUP('thong tin khach hang'!$E$10,$X$2:$Z$5,3,0)*OFFSET($S616,0,VLOOKUP('thong tin khach hang'!$E$10,$X$2:$Z$5,2,0))</f>
        <v>0</v>
      </c>
      <c r="G616" s="2" t="n">
        <f aca="true">EP*VLOOKUP('thong tin khach hang'!$E$10,$X$2:$Z$5,3,0)*OFFSET($S616,0,VLOOKUP('thong tin khach hang'!$E$10,$X$2:$Z$5,2,0))</f>
        <v>0</v>
      </c>
      <c r="H616" s="2" t="n">
        <f aca="false">F616*HLOOKUP(B616,Assumption!$A$10:$G$12,2,1)+G616*HLOOKUP(B616,Assumption!$A$10:$G$12,3,1)</f>
        <v>0</v>
      </c>
      <c r="I616" s="2" t="n">
        <f aca="false">F616+G616-H616</f>
        <v>0</v>
      </c>
      <c r="J616" s="32" t="n">
        <f aca="false">VLOOKUP(D616,Assumption!$O$3:$Q$103,IF('thong tin khach hang'!$B$3="Nam",2,3),0)/12*P616</f>
        <v>0</v>
      </c>
      <c r="K616" s="2" t="n">
        <v>20000</v>
      </c>
      <c r="L616" s="31" t="n">
        <f aca="false">ROUND($L$1*(E616+I616-J616-K616),0)</f>
        <v>512567038</v>
      </c>
      <c r="M616" s="31" t="n">
        <f aca="false">E616+I616-J616-K616+L616</f>
        <v>126322941393.212</v>
      </c>
      <c r="N616" s="32" t="n">
        <f aca="false">HLOOKUP(ROUND(AVERAGE(M604:M615)/10^6,0),Assumption!$B$2:$E$3,2,1)*MAX((AVERAGE(M604:M615)-250*10^6),0)</f>
        <v>710338507.506672</v>
      </c>
      <c r="O616" s="31" t="n">
        <f aca="false">M616+N616</f>
        <v>127033279900.718</v>
      </c>
      <c r="P616" s="31" t="n">
        <f aca="false">IF(A616=1,SA,MAX(0,SA-M615))</f>
        <v>0</v>
      </c>
      <c r="S616" s="2" t="n">
        <v>0</v>
      </c>
      <c r="T616" s="2" t="n">
        <v>0</v>
      </c>
      <c r="U616" s="2" t="n">
        <v>0</v>
      </c>
      <c r="V616" s="33" t="n">
        <v>1</v>
      </c>
    </row>
    <row r="617" customFormat="false" ht="15.75" hidden="false" customHeight="true" outlineLevel="0" collapsed="false">
      <c r="A617" s="2" t="n">
        <v>615</v>
      </c>
      <c r="B617" s="2" t="n">
        <v>52</v>
      </c>
      <c r="C617" s="2" t="n">
        <f aca="false">A617-(B617-1)*12</f>
        <v>3</v>
      </c>
      <c r="D617" s="2" t="n">
        <f aca="false">'thong tin khach hang'!$B$4+B617-1</f>
        <v>53</v>
      </c>
      <c r="E617" s="31" t="n">
        <f aca="false">IF(A617=1,0,O616)</f>
        <v>127033279900.718</v>
      </c>
      <c r="F617" s="2" t="n">
        <f aca="true">TP*VLOOKUP('thong tin khach hang'!$E$10,$X$2:$Z$5,3,0)*OFFSET($S617,0,VLOOKUP('thong tin khach hang'!$E$10,$X$2:$Z$5,2,0))</f>
        <v>0</v>
      </c>
      <c r="G617" s="2" t="n">
        <f aca="true">EP*VLOOKUP('thong tin khach hang'!$E$10,$X$2:$Z$5,3,0)*OFFSET($S617,0,VLOOKUP('thong tin khach hang'!$E$10,$X$2:$Z$5,2,0))</f>
        <v>0</v>
      </c>
      <c r="H617" s="2" t="n">
        <f aca="false">F617*HLOOKUP(B617,Assumption!$A$10:$G$12,2,1)+G617*HLOOKUP(B617,Assumption!$A$10:$G$12,3,1)</f>
        <v>0</v>
      </c>
      <c r="I617" s="2" t="n">
        <f aca="false">F617+G617-H617</f>
        <v>0</v>
      </c>
      <c r="J617" s="32" t="n">
        <f aca="false">VLOOKUP(D617,Assumption!$O$3:$Q$103,IF('thong tin khach hang'!$B$3="Nam",2,3),0)/12*P617</f>
        <v>0</v>
      </c>
      <c r="K617" s="2" t="n">
        <v>20000</v>
      </c>
      <c r="L617" s="31" t="n">
        <f aca="false">ROUND($L$1*(E617+I617-J617-K617),0)</f>
        <v>517549225</v>
      </c>
      <c r="M617" s="31" t="n">
        <f aca="false">E617+I617-J617-K617+L617</f>
        <v>127550809125.718</v>
      </c>
      <c r="N617" s="32" t="n">
        <f aca="false">HLOOKUP(ROUND(AVERAGE(M605:M616)/10^6,0),Assumption!$B$2:$E$3,2,1)*MAX((AVERAGE(M605:M616)-250*10^6),0)</f>
        <v>717287093.345598</v>
      </c>
      <c r="O617" s="31" t="n">
        <f aca="false">M617+N617</f>
        <v>128268096219.064</v>
      </c>
      <c r="P617" s="31" t="n">
        <f aca="false">IF(A617=1,SA,MAX(0,SA-M616))</f>
        <v>0</v>
      </c>
      <c r="S617" s="2" t="n">
        <v>0</v>
      </c>
      <c r="T617" s="2" t="n">
        <v>0</v>
      </c>
      <c r="U617" s="2" t="n">
        <v>0</v>
      </c>
      <c r="V617" s="33" t="n">
        <v>1</v>
      </c>
    </row>
    <row r="618" customFormat="false" ht="15.75" hidden="false" customHeight="true" outlineLevel="0" collapsed="false">
      <c r="A618" s="2" t="n">
        <v>616</v>
      </c>
      <c r="B618" s="2" t="n">
        <v>52</v>
      </c>
      <c r="C618" s="2" t="n">
        <f aca="false">A618-(B618-1)*12</f>
        <v>4</v>
      </c>
      <c r="D618" s="2" t="n">
        <f aca="false">'thong tin khach hang'!$B$4+B618-1</f>
        <v>53</v>
      </c>
      <c r="E618" s="31" t="n">
        <f aca="false">IF(A618=1,0,O617)</f>
        <v>128268096219.064</v>
      </c>
      <c r="F618" s="2" t="n">
        <f aca="true">TP*VLOOKUP('thong tin khach hang'!$E$10,$X$2:$Z$5,3,0)*OFFSET($S618,0,VLOOKUP('thong tin khach hang'!$E$10,$X$2:$Z$5,2,0))</f>
        <v>0</v>
      </c>
      <c r="G618" s="2" t="n">
        <f aca="true">EP*VLOOKUP('thong tin khach hang'!$E$10,$X$2:$Z$5,3,0)*OFFSET($S618,0,VLOOKUP('thong tin khach hang'!$E$10,$X$2:$Z$5,2,0))</f>
        <v>0</v>
      </c>
      <c r="H618" s="2" t="n">
        <f aca="false">F618*HLOOKUP(B618,Assumption!$A$10:$G$12,2,1)+G618*HLOOKUP(B618,Assumption!$A$10:$G$12,3,1)</f>
        <v>0</v>
      </c>
      <c r="I618" s="2" t="n">
        <f aca="false">F618+G618-H618</f>
        <v>0</v>
      </c>
      <c r="J618" s="32" t="n">
        <f aca="false">VLOOKUP(D618,Assumption!$O$3:$Q$103,IF('thong tin khach hang'!$B$3="Nam",2,3),0)/12*P618</f>
        <v>0</v>
      </c>
      <c r="K618" s="2" t="n">
        <v>20000</v>
      </c>
      <c r="L618" s="31" t="n">
        <f aca="false">ROUND($L$1*(E618+I618-J618-K618),0)</f>
        <v>522580020</v>
      </c>
      <c r="M618" s="31" t="n">
        <f aca="false">E618+I618-J618-K618+L618</f>
        <v>128790656239.064</v>
      </c>
      <c r="N618" s="32" t="n">
        <f aca="false">HLOOKUP(ROUND(AVERAGE(M606:M617)/10^6,0),Assumption!$B$2:$E$3,2,1)*MAX((AVERAGE(M606:M617)-250*10^6),0)</f>
        <v>724303317.37578</v>
      </c>
      <c r="O618" s="31" t="n">
        <f aca="false">M618+N618</f>
        <v>129514959556.44</v>
      </c>
      <c r="P618" s="31" t="n">
        <f aca="false">IF(A618=1,SA,MAX(0,SA-M617))</f>
        <v>0</v>
      </c>
      <c r="S618" s="2" t="n">
        <v>0</v>
      </c>
      <c r="T618" s="2" t="n">
        <v>0</v>
      </c>
      <c r="U618" s="2" t="n">
        <v>1</v>
      </c>
      <c r="V618" s="33" t="n">
        <v>1</v>
      </c>
    </row>
    <row r="619" customFormat="false" ht="15.75" hidden="false" customHeight="true" outlineLevel="0" collapsed="false">
      <c r="A619" s="2" t="n">
        <v>617</v>
      </c>
      <c r="B619" s="2" t="n">
        <v>52</v>
      </c>
      <c r="C619" s="2" t="n">
        <f aca="false">A619-(B619-1)*12</f>
        <v>5</v>
      </c>
      <c r="D619" s="2" t="n">
        <f aca="false">'thong tin khach hang'!$B$4+B619-1</f>
        <v>53</v>
      </c>
      <c r="E619" s="31" t="n">
        <f aca="false">IF(A619=1,0,O618)</f>
        <v>129514959556.44</v>
      </c>
      <c r="F619" s="2" t="n">
        <f aca="true">TP*VLOOKUP('thong tin khach hang'!$E$10,$X$2:$Z$5,3,0)*OFFSET($S619,0,VLOOKUP('thong tin khach hang'!$E$10,$X$2:$Z$5,2,0))</f>
        <v>0</v>
      </c>
      <c r="G619" s="2" t="n">
        <f aca="true">EP*VLOOKUP('thong tin khach hang'!$E$10,$X$2:$Z$5,3,0)*OFFSET($S619,0,VLOOKUP('thong tin khach hang'!$E$10,$X$2:$Z$5,2,0))</f>
        <v>0</v>
      </c>
      <c r="H619" s="2" t="n">
        <f aca="false">F619*HLOOKUP(B619,Assumption!$A$10:$G$12,2,1)+G619*HLOOKUP(B619,Assumption!$A$10:$G$12,3,1)</f>
        <v>0</v>
      </c>
      <c r="I619" s="2" t="n">
        <f aca="false">F619+G619-H619</f>
        <v>0</v>
      </c>
      <c r="J619" s="32" t="n">
        <f aca="false">VLOOKUP(D619,Assumption!$O$3:$Q$103,IF('thong tin khach hang'!$B$3="Nam",2,3),0)/12*P619</f>
        <v>0</v>
      </c>
      <c r="K619" s="2" t="n">
        <v>20000</v>
      </c>
      <c r="L619" s="31" t="n">
        <f aca="false">ROUND($L$1*(E619+I619-J619-K619),0)</f>
        <v>527659896</v>
      </c>
      <c r="M619" s="31" t="n">
        <f aca="false">E619+I619-J619-K619+L619</f>
        <v>130042599452.44</v>
      </c>
      <c r="N619" s="32" t="n">
        <f aca="false">HLOOKUP(ROUND(AVERAGE(M607:M618)/10^6,0),Assumption!$B$2:$E$3,2,1)*MAX((AVERAGE(M607:M618)-250*10^6),0)</f>
        <v>731387837.994033</v>
      </c>
      <c r="O619" s="31" t="n">
        <f aca="false">M619+N619</f>
        <v>130773987290.434</v>
      </c>
      <c r="P619" s="31" t="n">
        <f aca="false">IF(A619=1,SA,MAX(0,SA-M618))</f>
        <v>0</v>
      </c>
      <c r="S619" s="2" t="n">
        <v>0</v>
      </c>
      <c r="T619" s="2" t="n">
        <v>0</v>
      </c>
      <c r="U619" s="2" t="n">
        <v>0</v>
      </c>
      <c r="V619" s="33" t="n">
        <v>1</v>
      </c>
    </row>
    <row r="620" customFormat="false" ht="15.75" hidden="false" customHeight="true" outlineLevel="0" collapsed="false">
      <c r="A620" s="2" t="n">
        <v>618</v>
      </c>
      <c r="B620" s="2" t="n">
        <v>52</v>
      </c>
      <c r="C620" s="2" t="n">
        <f aca="false">A620-(B620-1)*12</f>
        <v>6</v>
      </c>
      <c r="D620" s="2" t="n">
        <f aca="false">'thong tin khach hang'!$B$4+B620-1</f>
        <v>53</v>
      </c>
      <c r="E620" s="31" t="n">
        <f aca="false">IF(A620=1,0,O619)</f>
        <v>130773987290.434</v>
      </c>
      <c r="F620" s="2" t="n">
        <f aca="true">TP*VLOOKUP('thong tin khach hang'!$E$10,$X$2:$Z$5,3,0)*OFFSET($S620,0,VLOOKUP('thong tin khach hang'!$E$10,$X$2:$Z$5,2,0))</f>
        <v>0</v>
      </c>
      <c r="G620" s="2" t="n">
        <f aca="true">EP*VLOOKUP('thong tin khach hang'!$E$10,$X$2:$Z$5,3,0)*OFFSET($S620,0,VLOOKUP('thong tin khach hang'!$E$10,$X$2:$Z$5,2,0))</f>
        <v>0</v>
      </c>
      <c r="H620" s="2" t="n">
        <f aca="false">F620*HLOOKUP(B620,Assumption!$A$10:$G$12,2,1)+G620*HLOOKUP(B620,Assumption!$A$10:$G$12,3,1)</f>
        <v>0</v>
      </c>
      <c r="I620" s="2" t="n">
        <f aca="false">F620+G620-H620</f>
        <v>0</v>
      </c>
      <c r="J620" s="32" t="n">
        <f aca="false">VLOOKUP(D620,Assumption!$O$3:$Q$103,IF('thong tin khach hang'!$B$3="Nam",2,3),0)/12*P620</f>
        <v>0</v>
      </c>
      <c r="K620" s="2" t="n">
        <v>20000</v>
      </c>
      <c r="L620" s="31" t="n">
        <f aca="false">ROUND($L$1*(E620+I620-J620-K620),0)</f>
        <v>532789330</v>
      </c>
      <c r="M620" s="31" t="n">
        <f aca="false">E620+I620-J620-K620+L620</f>
        <v>131306756620.434</v>
      </c>
      <c r="N620" s="32" t="n">
        <f aca="false">HLOOKUP(ROUND(AVERAGE(M608:M619)/10^6,0),Assumption!$B$2:$E$3,2,1)*MAX((AVERAGE(M608:M619)-250*10^6),0)</f>
        <v>738541320.005556</v>
      </c>
      <c r="O620" s="31" t="n">
        <f aca="false">M620+N620</f>
        <v>132045297940.439</v>
      </c>
      <c r="P620" s="31" t="n">
        <f aca="false">IF(A620=1,SA,MAX(0,SA-M619))</f>
        <v>0</v>
      </c>
      <c r="S620" s="2" t="n">
        <v>0</v>
      </c>
      <c r="T620" s="2" t="n">
        <v>0</v>
      </c>
      <c r="U620" s="2" t="n">
        <v>0</v>
      </c>
      <c r="V620" s="33" t="n">
        <v>1</v>
      </c>
    </row>
    <row r="621" customFormat="false" ht="15.75" hidden="false" customHeight="true" outlineLevel="0" collapsed="false">
      <c r="A621" s="2" t="n">
        <v>619</v>
      </c>
      <c r="B621" s="2" t="n">
        <v>52</v>
      </c>
      <c r="C621" s="2" t="n">
        <f aca="false">A621-(B621-1)*12</f>
        <v>7</v>
      </c>
      <c r="D621" s="2" t="n">
        <f aca="false">'thong tin khach hang'!$B$4+B621-1</f>
        <v>53</v>
      </c>
      <c r="E621" s="31" t="n">
        <f aca="false">IF(A621=1,0,O620)</f>
        <v>132045297940.439</v>
      </c>
      <c r="F621" s="2" t="n">
        <f aca="true">TP*VLOOKUP('thong tin khach hang'!$E$10,$X$2:$Z$5,3,0)*OFFSET($S621,0,VLOOKUP('thong tin khach hang'!$E$10,$X$2:$Z$5,2,0))</f>
        <v>0</v>
      </c>
      <c r="G621" s="2" t="n">
        <f aca="true">EP*VLOOKUP('thong tin khach hang'!$E$10,$X$2:$Z$5,3,0)*OFFSET($S621,0,VLOOKUP('thong tin khach hang'!$E$10,$X$2:$Z$5,2,0))</f>
        <v>0</v>
      </c>
      <c r="H621" s="2" t="n">
        <f aca="false">F621*HLOOKUP(B621,Assumption!$A$10:$G$12,2,1)+G621*HLOOKUP(B621,Assumption!$A$10:$G$12,3,1)</f>
        <v>0</v>
      </c>
      <c r="I621" s="2" t="n">
        <f aca="false">F621+G621-H621</f>
        <v>0</v>
      </c>
      <c r="J621" s="32" t="n">
        <f aca="false">VLOOKUP(D621,Assumption!$O$3:$Q$103,IF('thong tin khach hang'!$B$3="Nam",2,3),0)/12*P621</f>
        <v>0</v>
      </c>
      <c r="K621" s="2" t="n">
        <v>20000</v>
      </c>
      <c r="L621" s="31" t="n">
        <f aca="false">ROUND($L$1*(E621+I621-J621-K621),0)</f>
        <v>537968807</v>
      </c>
      <c r="M621" s="31" t="n">
        <f aca="false">E621+I621-J621-K621+L621</f>
        <v>132583246747.439</v>
      </c>
      <c r="N621" s="32" t="n">
        <f aca="false">HLOOKUP(ROUND(AVERAGE(M609:M620)/10^6,0),Assumption!$B$2:$E$3,2,1)*MAX((AVERAGE(M609:M620)-250*10^6),0)</f>
        <v>745764434.687059</v>
      </c>
      <c r="O621" s="31" t="n">
        <f aca="false">M621+N621</f>
        <v>133329011182.126</v>
      </c>
      <c r="P621" s="31" t="n">
        <f aca="false">IF(A621=1,SA,MAX(0,SA-M620))</f>
        <v>0</v>
      </c>
      <c r="S621" s="2" t="n">
        <v>0</v>
      </c>
      <c r="T621" s="2" t="n">
        <v>1</v>
      </c>
      <c r="U621" s="2" t="n">
        <v>1</v>
      </c>
      <c r="V621" s="33" t="n">
        <v>1</v>
      </c>
    </row>
    <row r="622" customFormat="false" ht="15.75" hidden="false" customHeight="true" outlineLevel="0" collapsed="false">
      <c r="A622" s="2" t="n">
        <v>620</v>
      </c>
      <c r="B622" s="2" t="n">
        <v>52</v>
      </c>
      <c r="C622" s="2" t="n">
        <f aca="false">A622-(B622-1)*12</f>
        <v>8</v>
      </c>
      <c r="D622" s="2" t="n">
        <f aca="false">'thong tin khach hang'!$B$4+B622-1</f>
        <v>53</v>
      </c>
      <c r="E622" s="31" t="n">
        <f aca="false">IF(A622=1,0,O621)</f>
        <v>133329011182.126</v>
      </c>
      <c r="F622" s="2" t="n">
        <f aca="true">TP*VLOOKUP('thong tin khach hang'!$E$10,$X$2:$Z$5,3,0)*OFFSET($S622,0,VLOOKUP('thong tin khach hang'!$E$10,$X$2:$Z$5,2,0))</f>
        <v>0</v>
      </c>
      <c r="G622" s="2" t="n">
        <f aca="true">EP*VLOOKUP('thong tin khach hang'!$E$10,$X$2:$Z$5,3,0)*OFFSET($S622,0,VLOOKUP('thong tin khach hang'!$E$10,$X$2:$Z$5,2,0))</f>
        <v>0</v>
      </c>
      <c r="H622" s="2" t="n">
        <f aca="false">F622*HLOOKUP(B622,Assumption!$A$10:$G$12,2,1)+G622*HLOOKUP(B622,Assumption!$A$10:$G$12,3,1)</f>
        <v>0</v>
      </c>
      <c r="I622" s="2" t="n">
        <f aca="false">F622+G622-H622</f>
        <v>0</v>
      </c>
      <c r="J622" s="32" t="n">
        <f aca="false">VLOOKUP(D622,Assumption!$O$3:$Q$103,IF('thong tin khach hang'!$B$3="Nam",2,3),0)/12*P622</f>
        <v>0</v>
      </c>
      <c r="K622" s="2" t="n">
        <v>20000</v>
      </c>
      <c r="L622" s="31" t="n">
        <f aca="false">ROUND($L$1*(E622+I622-J622-K622),0)</f>
        <v>543198814</v>
      </c>
      <c r="M622" s="31" t="n">
        <f aca="false">E622+I622-J622-K622+L622</f>
        <v>133872189996.126</v>
      </c>
      <c r="N622" s="32" t="n">
        <f aca="false">HLOOKUP(ROUND(AVERAGE(M610:M621)/10^6,0),Assumption!$B$2:$E$3,2,1)*MAX((AVERAGE(M610:M621)-250*10^6),0)</f>
        <v>753057859.849242</v>
      </c>
      <c r="O622" s="31" t="n">
        <f aca="false">M622+N622</f>
        <v>134625247855.976</v>
      </c>
      <c r="P622" s="31" t="n">
        <f aca="false">IF(A622=1,SA,MAX(0,SA-M621))</f>
        <v>0</v>
      </c>
      <c r="S622" s="2" t="n">
        <v>0</v>
      </c>
      <c r="T622" s="2" t="n">
        <v>0</v>
      </c>
      <c r="U622" s="2" t="n">
        <v>0</v>
      </c>
      <c r="V622" s="33" t="n">
        <v>1</v>
      </c>
    </row>
    <row r="623" customFormat="false" ht="15.75" hidden="false" customHeight="true" outlineLevel="0" collapsed="false">
      <c r="A623" s="2" t="n">
        <v>621</v>
      </c>
      <c r="B623" s="2" t="n">
        <v>52</v>
      </c>
      <c r="C623" s="2" t="n">
        <f aca="false">A623-(B623-1)*12</f>
        <v>9</v>
      </c>
      <c r="D623" s="2" t="n">
        <f aca="false">'thong tin khach hang'!$B$4+B623-1</f>
        <v>53</v>
      </c>
      <c r="E623" s="31" t="n">
        <f aca="false">IF(A623=1,0,O622)</f>
        <v>134625247855.976</v>
      </c>
      <c r="F623" s="2" t="n">
        <f aca="true">TP*VLOOKUP('thong tin khach hang'!$E$10,$X$2:$Z$5,3,0)*OFFSET($S623,0,VLOOKUP('thong tin khach hang'!$E$10,$X$2:$Z$5,2,0))</f>
        <v>0</v>
      </c>
      <c r="G623" s="2" t="n">
        <f aca="true">EP*VLOOKUP('thong tin khach hang'!$E$10,$X$2:$Z$5,3,0)*OFFSET($S623,0,VLOOKUP('thong tin khach hang'!$E$10,$X$2:$Z$5,2,0))</f>
        <v>0</v>
      </c>
      <c r="H623" s="2" t="n">
        <f aca="false">F623*HLOOKUP(B623,Assumption!$A$10:$G$12,2,1)+G623*HLOOKUP(B623,Assumption!$A$10:$G$12,3,1)</f>
        <v>0</v>
      </c>
      <c r="I623" s="2" t="n">
        <f aca="false">F623+G623-H623</f>
        <v>0</v>
      </c>
      <c r="J623" s="32" t="n">
        <f aca="false">VLOOKUP(D623,Assumption!$O$3:$Q$103,IF('thong tin khach hang'!$B$3="Nam",2,3),0)/12*P623</f>
        <v>0</v>
      </c>
      <c r="K623" s="2" t="n">
        <v>20000</v>
      </c>
      <c r="L623" s="31" t="n">
        <f aca="false">ROUND($L$1*(E623+I623-J623-K623),0)</f>
        <v>548479843</v>
      </c>
      <c r="M623" s="31" t="n">
        <f aca="false">E623+I623-J623-K623+L623</f>
        <v>135173707698.976</v>
      </c>
      <c r="N623" s="32" t="n">
        <f aca="false">HLOOKUP(ROUND(AVERAGE(M611:M622)/10^6,0),Assumption!$B$2:$E$3,2,1)*MAX((AVERAGE(M611:M622)-250*10^6),0)</f>
        <v>760422279.901129</v>
      </c>
      <c r="O623" s="31" t="n">
        <f aca="false">M623+N623</f>
        <v>135934129978.877</v>
      </c>
      <c r="P623" s="31" t="n">
        <f aca="false">IF(A623=1,SA,MAX(0,SA-M622))</f>
        <v>0</v>
      </c>
      <c r="S623" s="2" t="n">
        <v>0</v>
      </c>
      <c r="T623" s="2" t="n">
        <v>0</v>
      </c>
      <c r="U623" s="2" t="n">
        <v>0</v>
      </c>
      <c r="V623" s="33" t="n">
        <v>1</v>
      </c>
    </row>
    <row r="624" customFormat="false" ht="15.75" hidden="false" customHeight="true" outlineLevel="0" collapsed="false">
      <c r="A624" s="2" t="n">
        <v>622</v>
      </c>
      <c r="B624" s="2" t="n">
        <v>52</v>
      </c>
      <c r="C624" s="2" t="n">
        <f aca="false">A624-(B624-1)*12</f>
        <v>10</v>
      </c>
      <c r="D624" s="2" t="n">
        <f aca="false">'thong tin khach hang'!$B$4+B624-1</f>
        <v>53</v>
      </c>
      <c r="E624" s="31" t="n">
        <f aca="false">IF(A624=1,0,O623)</f>
        <v>135934129978.877</v>
      </c>
      <c r="F624" s="2" t="n">
        <f aca="true">TP*VLOOKUP('thong tin khach hang'!$E$10,$X$2:$Z$5,3,0)*OFFSET($S624,0,VLOOKUP('thong tin khach hang'!$E$10,$X$2:$Z$5,2,0))</f>
        <v>0</v>
      </c>
      <c r="G624" s="2" t="n">
        <f aca="true">EP*VLOOKUP('thong tin khach hang'!$E$10,$X$2:$Z$5,3,0)*OFFSET($S624,0,VLOOKUP('thong tin khach hang'!$E$10,$X$2:$Z$5,2,0))</f>
        <v>0</v>
      </c>
      <c r="H624" s="2" t="n">
        <f aca="false">F624*HLOOKUP(B624,Assumption!$A$10:$G$12,2,1)+G624*HLOOKUP(B624,Assumption!$A$10:$G$12,3,1)</f>
        <v>0</v>
      </c>
      <c r="I624" s="2" t="n">
        <f aca="false">F624+G624-H624</f>
        <v>0</v>
      </c>
      <c r="J624" s="32" t="n">
        <f aca="false">VLOOKUP(D624,Assumption!$O$3:$Q$103,IF('thong tin khach hang'!$B$3="Nam",2,3),0)/12*P624</f>
        <v>0</v>
      </c>
      <c r="K624" s="2" t="n">
        <v>20000</v>
      </c>
      <c r="L624" s="31" t="n">
        <f aca="false">ROUND($L$1*(E624+I624-J624-K624),0)</f>
        <v>553812390</v>
      </c>
      <c r="M624" s="31" t="n">
        <f aca="false">E624+I624-J624-K624+L624</f>
        <v>136487922368.877</v>
      </c>
      <c r="N624" s="32" t="n">
        <f aca="false">HLOOKUP(ROUND(AVERAGE(M612:M623)/10^6,0),Assumption!$B$2:$E$3,2,1)*MAX((AVERAGE(M612:M623)-250*10^6),0)</f>
        <v>767858385.914262</v>
      </c>
      <c r="O624" s="31" t="n">
        <f aca="false">M624+N624</f>
        <v>137255780754.791</v>
      </c>
      <c r="P624" s="31" t="n">
        <f aca="false">IF(A624=1,SA,MAX(0,SA-M623))</f>
        <v>0</v>
      </c>
      <c r="S624" s="2" t="n">
        <v>0</v>
      </c>
      <c r="T624" s="2" t="n">
        <v>0</v>
      </c>
      <c r="U624" s="2" t="n">
        <v>1</v>
      </c>
      <c r="V624" s="33" t="n">
        <v>1</v>
      </c>
    </row>
    <row r="625" customFormat="false" ht="15.75" hidden="false" customHeight="true" outlineLevel="0" collapsed="false">
      <c r="A625" s="2" t="n">
        <v>623</v>
      </c>
      <c r="B625" s="2" t="n">
        <v>52</v>
      </c>
      <c r="C625" s="2" t="n">
        <f aca="false">A625-(B625-1)*12</f>
        <v>11</v>
      </c>
      <c r="D625" s="2" t="n">
        <f aca="false">'thong tin khach hang'!$B$4+B625-1</f>
        <v>53</v>
      </c>
      <c r="E625" s="31" t="n">
        <f aca="false">IF(A625=1,0,O624)</f>
        <v>137255780754.791</v>
      </c>
      <c r="F625" s="2" t="n">
        <f aca="true">TP*VLOOKUP('thong tin khach hang'!$E$10,$X$2:$Z$5,3,0)*OFFSET($S625,0,VLOOKUP('thong tin khach hang'!$E$10,$X$2:$Z$5,2,0))</f>
        <v>0</v>
      </c>
      <c r="G625" s="2" t="n">
        <f aca="true">EP*VLOOKUP('thong tin khach hang'!$E$10,$X$2:$Z$5,3,0)*OFFSET($S625,0,VLOOKUP('thong tin khach hang'!$E$10,$X$2:$Z$5,2,0))</f>
        <v>0</v>
      </c>
      <c r="H625" s="2" t="n">
        <f aca="false">F625*HLOOKUP(B625,Assumption!$A$10:$G$12,2,1)+G625*HLOOKUP(B625,Assumption!$A$10:$G$12,3,1)</f>
        <v>0</v>
      </c>
      <c r="I625" s="2" t="n">
        <f aca="false">F625+G625-H625</f>
        <v>0</v>
      </c>
      <c r="J625" s="32" t="n">
        <f aca="false">VLOOKUP(D625,Assumption!$O$3:$Q$103,IF('thong tin khach hang'!$B$3="Nam",2,3),0)/12*P625</f>
        <v>0</v>
      </c>
      <c r="K625" s="2" t="n">
        <v>20000</v>
      </c>
      <c r="L625" s="31" t="n">
        <f aca="false">ROUND($L$1*(E625+I625-J625-K625),0)</f>
        <v>559196959</v>
      </c>
      <c r="M625" s="31" t="n">
        <f aca="false">E625+I625-J625-K625+L625</f>
        <v>137814957713.791</v>
      </c>
      <c r="N625" s="32" t="n">
        <f aca="false">HLOOKUP(ROUND(AVERAGE(M613:M624)/10^6,0),Assumption!$B$2:$E$3,2,1)*MAX((AVERAGE(M613:M624)-250*10^6),0)</f>
        <v>775366875.68575</v>
      </c>
      <c r="O625" s="31" t="n">
        <f aca="false">M625+N625</f>
        <v>138590324589.477</v>
      </c>
      <c r="P625" s="31" t="n">
        <f aca="false">IF(A625=1,SA,MAX(0,SA-M624))</f>
        <v>0</v>
      </c>
      <c r="S625" s="2" t="n">
        <v>0</v>
      </c>
      <c r="T625" s="2" t="n">
        <v>0</v>
      </c>
      <c r="U625" s="2" t="n">
        <v>0</v>
      </c>
      <c r="V625" s="33" t="n">
        <v>1</v>
      </c>
    </row>
    <row r="626" customFormat="false" ht="15.75" hidden="false" customHeight="true" outlineLevel="0" collapsed="false">
      <c r="A626" s="2" t="n">
        <v>624</v>
      </c>
      <c r="B626" s="2" t="n">
        <v>52</v>
      </c>
      <c r="C626" s="2" t="n">
        <f aca="false">A626-(B626-1)*12</f>
        <v>12</v>
      </c>
      <c r="D626" s="2" t="n">
        <f aca="false">'thong tin khach hang'!$B$4+B626-1</f>
        <v>53</v>
      </c>
      <c r="E626" s="31" t="n">
        <f aca="false">IF(A626=1,0,O625)</f>
        <v>138590324589.477</v>
      </c>
      <c r="F626" s="2" t="n">
        <f aca="true">TP*VLOOKUP('thong tin khach hang'!$E$10,$X$2:$Z$5,3,0)*OFFSET($S626,0,VLOOKUP('thong tin khach hang'!$E$10,$X$2:$Z$5,2,0))</f>
        <v>0</v>
      </c>
      <c r="G626" s="2" t="n">
        <f aca="true">EP*VLOOKUP('thong tin khach hang'!$E$10,$X$2:$Z$5,3,0)*OFFSET($S626,0,VLOOKUP('thong tin khach hang'!$E$10,$X$2:$Z$5,2,0))</f>
        <v>0</v>
      </c>
      <c r="H626" s="2" t="n">
        <f aca="false">F626*HLOOKUP(B626,Assumption!$A$10:$G$12,2,1)+G626*HLOOKUP(B626,Assumption!$A$10:$G$12,3,1)</f>
        <v>0</v>
      </c>
      <c r="I626" s="2" t="n">
        <f aca="false">F626+G626-H626</f>
        <v>0</v>
      </c>
      <c r="J626" s="32" t="n">
        <f aca="false">VLOOKUP(D626,Assumption!$O$3:$Q$103,IF('thong tin khach hang'!$B$3="Nam",2,3),0)/12*P626</f>
        <v>0</v>
      </c>
      <c r="K626" s="2" t="n">
        <v>20000</v>
      </c>
      <c r="L626" s="31" t="n">
        <f aca="false">ROUND($L$1*(E626+I626-J626-K626),0)</f>
        <v>564634056</v>
      </c>
      <c r="M626" s="31" t="n">
        <f aca="false">E626+I626-J626-K626+L626</f>
        <v>139154938645.477</v>
      </c>
      <c r="N626" s="32" t="n">
        <f aca="false">HLOOKUP(ROUND(AVERAGE(M614:M625)/10^6,0),Assumption!$B$2:$E$3,2,1)*MAX((AVERAGE(M614:M625)-250*10^6),0)</f>
        <v>782948453.806195</v>
      </c>
      <c r="O626" s="31" t="n">
        <f aca="false">M626+N626</f>
        <v>139937887099.283</v>
      </c>
      <c r="P626" s="31" t="n">
        <f aca="false">IF(A626=1,SA,MAX(0,SA-M625))</f>
        <v>0</v>
      </c>
      <c r="S626" s="2" t="n">
        <v>0</v>
      </c>
      <c r="T626" s="2" t="n">
        <v>0</v>
      </c>
      <c r="U626" s="2" t="n">
        <v>0</v>
      </c>
      <c r="V626" s="33" t="n">
        <v>1</v>
      </c>
    </row>
    <row r="627" customFormat="false" ht="15.75" hidden="false" customHeight="true" outlineLevel="0" collapsed="false">
      <c r="A627" s="2" t="n">
        <v>625</v>
      </c>
      <c r="B627" s="2" t="n">
        <v>53</v>
      </c>
      <c r="C627" s="2" t="n">
        <f aca="false">A627-(B627-1)*12</f>
        <v>1</v>
      </c>
      <c r="D627" s="2" t="n">
        <f aca="false">'thong tin khach hang'!$B$4+B627-1</f>
        <v>54</v>
      </c>
      <c r="E627" s="31" t="n">
        <f aca="false">IF(A627=1,0,O626)</f>
        <v>139937887099.283</v>
      </c>
      <c r="F627" s="2" t="n">
        <f aca="true">TP*VLOOKUP('thong tin khach hang'!$E$10,$X$2:$Z$5,3,0)*OFFSET($S627,0,VLOOKUP('thong tin khach hang'!$E$10,$X$2:$Z$5,2,0))</f>
        <v>30000000</v>
      </c>
      <c r="G627" s="2" t="n">
        <f aca="true">EP*VLOOKUP('thong tin khach hang'!$E$10,$X$2:$Z$5,3,0)*OFFSET($S627,0,VLOOKUP('thong tin khach hang'!$E$10,$X$2:$Z$5,2,0))</f>
        <v>30000000</v>
      </c>
      <c r="H627" s="2" t="n">
        <f aca="false">F627*HLOOKUP(B627,Assumption!$A$10:$G$12,2,1)+G627*HLOOKUP(B627,Assumption!$A$10:$G$12,3,1)</f>
        <v>1500000</v>
      </c>
      <c r="I627" s="2" t="n">
        <f aca="false">F627+G627-H627</f>
        <v>58500000</v>
      </c>
      <c r="J627" s="32" t="n">
        <f aca="false">VLOOKUP(D627,Assumption!$O$3:$Q$103,IF('thong tin khach hang'!$B$3="Nam",2,3),0)/12*P627</f>
        <v>0</v>
      </c>
      <c r="K627" s="2" t="n">
        <v>20000</v>
      </c>
      <c r="L627" s="31" t="n">
        <f aca="false">ROUND($L$1*(E627+I627-J627-K627),0)</f>
        <v>570362529</v>
      </c>
      <c r="M627" s="31" t="n">
        <f aca="false">E627+I627-J627-K627+L627</f>
        <v>140566729628.283</v>
      </c>
      <c r="N627" s="32" t="n">
        <f aca="false">HLOOKUP(ROUND(AVERAGE(M615:M626)/10^6,0),Assumption!$B$2:$E$3,2,1)*MAX((AVERAGE(M615:M626)-250*10^6),0)</f>
        <v>790603831.724478</v>
      </c>
      <c r="O627" s="31" t="n">
        <f aca="false">M627+N627</f>
        <v>141357333460.007</v>
      </c>
      <c r="P627" s="31" t="n">
        <f aca="false">IF(A627=1,SA,MAX(0,SA-M626))</f>
        <v>0</v>
      </c>
      <c r="S627" s="2" t="n">
        <v>1</v>
      </c>
      <c r="T627" s="2" t="n">
        <v>1</v>
      </c>
      <c r="U627" s="2" t="n">
        <v>1</v>
      </c>
      <c r="V627" s="33" t="n">
        <v>1</v>
      </c>
    </row>
    <row r="628" customFormat="false" ht="15.75" hidden="false" customHeight="true" outlineLevel="0" collapsed="false">
      <c r="A628" s="2" t="n">
        <v>626</v>
      </c>
      <c r="B628" s="2" t="n">
        <v>53</v>
      </c>
      <c r="C628" s="2" t="n">
        <f aca="false">A628-(B628-1)*12</f>
        <v>2</v>
      </c>
      <c r="D628" s="2" t="n">
        <f aca="false">'thong tin khach hang'!$B$4+B628-1</f>
        <v>54</v>
      </c>
      <c r="E628" s="31" t="n">
        <f aca="false">IF(A628=1,0,O627)</f>
        <v>141357333460.007</v>
      </c>
      <c r="F628" s="2" t="n">
        <f aca="true">TP*VLOOKUP('thong tin khach hang'!$E$10,$X$2:$Z$5,3,0)*OFFSET($S628,0,VLOOKUP('thong tin khach hang'!$E$10,$X$2:$Z$5,2,0))</f>
        <v>0</v>
      </c>
      <c r="G628" s="2" t="n">
        <f aca="true">EP*VLOOKUP('thong tin khach hang'!$E$10,$X$2:$Z$5,3,0)*OFFSET($S628,0,VLOOKUP('thong tin khach hang'!$E$10,$X$2:$Z$5,2,0))</f>
        <v>0</v>
      </c>
      <c r="H628" s="2" t="n">
        <f aca="false">F628*HLOOKUP(B628,Assumption!$A$10:$G$12,2,1)+G628*HLOOKUP(B628,Assumption!$A$10:$G$12,3,1)</f>
        <v>0</v>
      </c>
      <c r="I628" s="2" t="n">
        <f aca="false">F628+G628-H628</f>
        <v>0</v>
      </c>
      <c r="J628" s="32" t="n">
        <f aca="false">VLOOKUP(D628,Assumption!$O$3:$Q$103,IF('thong tin khach hang'!$B$3="Nam",2,3),0)/12*P628</f>
        <v>0</v>
      </c>
      <c r="K628" s="2" t="n">
        <v>20000</v>
      </c>
      <c r="L628" s="31" t="n">
        <f aca="false">ROUND($L$1*(E628+I628-J628-K628),0)</f>
        <v>575907193</v>
      </c>
      <c r="M628" s="31" t="n">
        <f aca="false">E628+I628-J628-K628+L628</f>
        <v>141933220653.007</v>
      </c>
      <c r="N628" s="32" t="n">
        <f aca="false">HLOOKUP(ROUND(AVERAGE(M616:M627)/10^6,0),Assumption!$B$2:$E$3,2,1)*MAX((AVERAGE(M616:M627)-250*10^6),0)</f>
        <v>798333727.814918</v>
      </c>
      <c r="O628" s="31" t="n">
        <f aca="false">M628+N628</f>
        <v>142731554380.822</v>
      </c>
      <c r="P628" s="31" t="n">
        <f aca="false">IF(A628=1,SA,MAX(0,SA-M627))</f>
        <v>0</v>
      </c>
      <c r="S628" s="2" t="n">
        <v>0</v>
      </c>
      <c r="T628" s="2" t="n">
        <v>0</v>
      </c>
      <c r="U628" s="2" t="n">
        <v>0</v>
      </c>
      <c r="V628" s="33" t="n">
        <v>1</v>
      </c>
    </row>
    <row r="629" customFormat="false" ht="15.75" hidden="false" customHeight="true" outlineLevel="0" collapsed="false">
      <c r="A629" s="2" t="n">
        <v>627</v>
      </c>
      <c r="B629" s="2" t="n">
        <v>53</v>
      </c>
      <c r="C629" s="2" t="n">
        <f aca="false">A629-(B629-1)*12</f>
        <v>3</v>
      </c>
      <c r="D629" s="2" t="n">
        <f aca="false">'thong tin khach hang'!$B$4+B629-1</f>
        <v>54</v>
      </c>
      <c r="E629" s="31" t="n">
        <f aca="false">IF(A629=1,0,O628)</f>
        <v>142731554380.822</v>
      </c>
      <c r="F629" s="2" t="n">
        <f aca="true">TP*VLOOKUP('thong tin khach hang'!$E$10,$X$2:$Z$5,3,0)*OFFSET($S629,0,VLOOKUP('thong tin khach hang'!$E$10,$X$2:$Z$5,2,0))</f>
        <v>0</v>
      </c>
      <c r="G629" s="2" t="n">
        <f aca="true">EP*VLOOKUP('thong tin khach hang'!$E$10,$X$2:$Z$5,3,0)*OFFSET($S629,0,VLOOKUP('thong tin khach hang'!$E$10,$X$2:$Z$5,2,0))</f>
        <v>0</v>
      </c>
      <c r="H629" s="2" t="n">
        <f aca="false">F629*HLOOKUP(B629,Assumption!$A$10:$G$12,2,1)+G629*HLOOKUP(B629,Assumption!$A$10:$G$12,3,1)</f>
        <v>0</v>
      </c>
      <c r="I629" s="2" t="n">
        <f aca="false">F629+G629-H629</f>
        <v>0</v>
      </c>
      <c r="J629" s="32" t="n">
        <f aca="false">VLOOKUP(D629,Assumption!$O$3:$Q$103,IF('thong tin khach hang'!$B$3="Nam",2,3),0)/12*P629</f>
        <v>0</v>
      </c>
      <c r="K629" s="2" t="n">
        <v>20000</v>
      </c>
      <c r="L629" s="31" t="n">
        <f aca="false">ROUND($L$1*(E629+I629-J629-K629),0)</f>
        <v>581505939</v>
      </c>
      <c r="M629" s="31" t="n">
        <f aca="false">E629+I629-J629-K629+L629</f>
        <v>143313040319.822</v>
      </c>
      <c r="N629" s="32" t="n">
        <f aca="false">HLOOKUP(ROUND(AVERAGE(M617:M628)/10^6,0),Assumption!$B$2:$E$3,2,1)*MAX((AVERAGE(M617:M628)-250*10^6),0)</f>
        <v>806138867.444816</v>
      </c>
      <c r="O629" s="31" t="n">
        <f aca="false">M629+N629</f>
        <v>144119179187.267</v>
      </c>
      <c r="P629" s="31" t="n">
        <f aca="false">IF(A629=1,SA,MAX(0,SA-M628))</f>
        <v>0</v>
      </c>
      <c r="S629" s="2" t="n">
        <v>0</v>
      </c>
      <c r="T629" s="2" t="n">
        <v>0</v>
      </c>
      <c r="U629" s="2" t="n">
        <v>0</v>
      </c>
      <c r="V629" s="33" t="n">
        <v>1</v>
      </c>
    </row>
    <row r="630" customFormat="false" ht="15.75" hidden="false" customHeight="true" outlineLevel="0" collapsed="false">
      <c r="A630" s="2" t="n">
        <v>628</v>
      </c>
      <c r="B630" s="2" t="n">
        <v>53</v>
      </c>
      <c r="C630" s="2" t="n">
        <f aca="false">A630-(B630-1)*12</f>
        <v>4</v>
      </c>
      <c r="D630" s="2" t="n">
        <f aca="false">'thong tin khach hang'!$B$4+B630-1</f>
        <v>54</v>
      </c>
      <c r="E630" s="31" t="n">
        <f aca="false">IF(A630=1,0,O629)</f>
        <v>144119179187.267</v>
      </c>
      <c r="F630" s="2" t="n">
        <f aca="true">TP*VLOOKUP('thong tin khach hang'!$E$10,$X$2:$Z$5,3,0)*OFFSET($S630,0,VLOOKUP('thong tin khach hang'!$E$10,$X$2:$Z$5,2,0))</f>
        <v>0</v>
      </c>
      <c r="G630" s="2" t="n">
        <f aca="true">EP*VLOOKUP('thong tin khach hang'!$E$10,$X$2:$Z$5,3,0)*OFFSET($S630,0,VLOOKUP('thong tin khach hang'!$E$10,$X$2:$Z$5,2,0))</f>
        <v>0</v>
      </c>
      <c r="H630" s="2" t="n">
        <f aca="false">F630*HLOOKUP(B630,Assumption!$A$10:$G$12,2,1)+G630*HLOOKUP(B630,Assumption!$A$10:$G$12,3,1)</f>
        <v>0</v>
      </c>
      <c r="I630" s="2" t="n">
        <f aca="false">F630+G630-H630</f>
        <v>0</v>
      </c>
      <c r="J630" s="32" t="n">
        <f aca="false">VLOOKUP(D630,Assumption!$O$3:$Q$103,IF('thong tin khach hang'!$B$3="Nam",2,3),0)/12*P630</f>
        <v>0</v>
      </c>
      <c r="K630" s="2" t="n">
        <v>20000</v>
      </c>
      <c r="L630" s="31" t="n">
        <f aca="false">ROUND($L$1*(E630+I630-J630-K630),0)</f>
        <v>587159294</v>
      </c>
      <c r="M630" s="31" t="n">
        <f aca="false">E630+I630-J630-K630+L630</f>
        <v>144706318481.267</v>
      </c>
      <c r="N630" s="32" t="n">
        <f aca="false">HLOOKUP(ROUND(AVERAGE(M618:M629)/10^6,0),Assumption!$B$2:$E$3,2,1)*MAX((AVERAGE(M618:M629)-250*10^6),0)</f>
        <v>814019983.041868</v>
      </c>
      <c r="O630" s="31" t="n">
        <f aca="false">M630+N630</f>
        <v>145520338464.309</v>
      </c>
      <c r="P630" s="31" t="n">
        <f aca="false">IF(A630=1,SA,MAX(0,SA-M629))</f>
        <v>0</v>
      </c>
      <c r="S630" s="2" t="n">
        <v>0</v>
      </c>
      <c r="T630" s="2" t="n">
        <v>0</v>
      </c>
      <c r="U630" s="2" t="n">
        <v>1</v>
      </c>
      <c r="V630" s="33" t="n">
        <v>1</v>
      </c>
    </row>
    <row r="631" customFormat="false" ht="15.75" hidden="false" customHeight="true" outlineLevel="0" collapsed="false">
      <c r="A631" s="2" t="n">
        <v>629</v>
      </c>
      <c r="B631" s="2" t="n">
        <v>53</v>
      </c>
      <c r="C631" s="2" t="n">
        <f aca="false">A631-(B631-1)*12</f>
        <v>5</v>
      </c>
      <c r="D631" s="2" t="n">
        <f aca="false">'thong tin khach hang'!$B$4+B631-1</f>
        <v>54</v>
      </c>
      <c r="E631" s="31" t="n">
        <f aca="false">IF(A631=1,0,O630)</f>
        <v>145520338464.309</v>
      </c>
      <c r="F631" s="2" t="n">
        <f aca="true">TP*VLOOKUP('thong tin khach hang'!$E$10,$X$2:$Z$5,3,0)*OFFSET($S631,0,VLOOKUP('thong tin khach hang'!$E$10,$X$2:$Z$5,2,0))</f>
        <v>0</v>
      </c>
      <c r="G631" s="2" t="n">
        <f aca="true">EP*VLOOKUP('thong tin khach hang'!$E$10,$X$2:$Z$5,3,0)*OFFSET($S631,0,VLOOKUP('thong tin khach hang'!$E$10,$X$2:$Z$5,2,0))</f>
        <v>0</v>
      </c>
      <c r="H631" s="2" t="n">
        <f aca="false">F631*HLOOKUP(B631,Assumption!$A$10:$G$12,2,1)+G631*HLOOKUP(B631,Assumption!$A$10:$G$12,3,1)</f>
        <v>0</v>
      </c>
      <c r="I631" s="2" t="n">
        <f aca="false">F631+G631-H631</f>
        <v>0</v>
      </c>
      <c r="J631" s="32" t="n">
        <f aca="false">VLOOKUP(D631,Assumption!$O$3:$Q$103,IF('thong tin khach hang'!$B$3="Nam",2,3),0)/12*P631</f>
        <v>0</v>
      </c>
      <c r="K631" s="2" t="n">
        <v>20000</v>
      </c>
      <c r="L631" s="31" t="n">
        <f aca="false">ROUND($L$1*(E631+I631-J631-K631),0)</f>
        <v>592867790</v>
      </c>
      <c r="M631" s="31" t="n">
        <f aca="false">E631+I631-J631-K631+L631</f>
        <v>146113186254.309</v>
      </c>
      <c r="N631" s="32" t="n">
        <f aca="false">HLOOKUP(ROUND(AVERAGE(M619:M630)/10^6,0),Assumption!$B$2:$E$3,2,1)*MAX((AVERAGE(M619:M630)-250*10^6),0)</f>
        <v>821977814.162969</v>
      </c>
      <c r="O631" s="31" t="n">
        <f aca="false">M631+N631</f>
        <v>146935164068.472</v>
      </c>
      <c r="P631" s="31" t="n">
        <f aca="false">IF(A631=1,SA,MAX(0,SA-M630))</f>
        <v>0</v>
      </c>
      <c r="S631" s="2" t="n">
        <v>0</v>
      </c>
      <c r="T631" s="2" t="n">
        <v>0</v>
      </c>
      <c r="U631" s="2" t="n">
        <v>0</v>
      </c>
      <c r="V631" s="33" t="n">
        <v>1</v>
      </c>
    </row>
    <row r="632" customFormat="false" ht="15.75" hidden="false" customHeight="true" outlineLevel="0" collapsed="false">
      <c r="A632" s="2" t="n">
        <v>630</v>
      </c>
      <c r="B632" s="2" t="n">
        <v>53</v>
      </c>
      <c r="C632" s="2" t="n">
        <f aca="false">A632-(B632-1)*12</f>
        <v>6</v>
      </c>
      <c r="D632" s="2" t="n">
        <f aca="false">'thong tin khach hang'!$B$4+B632-1</f>
        <v>54</v>
      </c>
      <c r="E632" s="31" t="n">
        <f aca="false">IF(A632=1,0,O631)</f>
        <v>146935164068.472</v>
      </c>
      <c r="F632" s="2" t="n">
        <f aca="true">TP*VLOOKUP('thong tin khach hang'!$E$10,$X$2:$Z$5,3,0)*OFFSET($S632,0,VLOOKUP('thong tin khach hang'!$E$10,$X$2:$Z$5,2,0))</f>
        <v>0</v>
      </c>
      <c r="G632" s="2" t="n">
        <f aca="true">EP*VLOOKUP('thong tin khach hang'!$E$10,$X$2:$Z$5,3,0)*OFFSET($S632,0,VLOOKUP('thong tin khach hang'!$E$10,$X$2:$Z$5,2,0))</f>
        <v>0</v>
      </c>
      <c r="H632" s="2" t="n">
        <f aca="false">F632*HLOOKUP(B632,Assumption!$A$10:$G$12,2,1)+G632*HLOOKUP(B632,Assumption!$A$10:$G$12,3,1)</f>
        <v>0</v>
      </c>
      <c r="I632" s="2" t="n">
        <f aca="false">F632+G632-H632</f>
        <v>0</v>
      </c>
      <c r="J632" s="32" t="n">
        <f aca="false">VLOOKUP(D632,Assumption!$O$3:$Q$103,IF('thong tin khach hang'!$B$3="Nam",2,3),0)/12*P632</f>
        <v>0</v>
      </c>
      <c r="K632" s="2" t="n">
        <v>20000</v>
      </c>
      <c r="L632" s="31" t="n">
        <f aca="false">ROUND($L$1*(E632+I632-J632-K632),0)</f>
        <v>598631965</v>
      </c>
      <c r="M632" s="31" t="n">
        <f aca="false">E632+I632-J632-K632+L632</f>
        <v>147533776033.472</v>
      </c>
      <c r="N632" s="32" t="n">
        <f aca="false">HLOOKUP(ROUND(AVERAGE(M620:M631)/10^6,0),Assumption!$B$2:$E$3,2,1)*MAX((AVERAGE(M620:M631)-250*10^6),0)</f>
        <v>830013107.563904</v>
      </c>
      <c r="O632" s="31" t="n">
        <f aca="false">M632+N632</f>
        <v>148363789141.036</v>
      </c>
      <c r="P632" s="31" t="n">
        <f aca="false">IF(A632=1,SA,MAX(0,SA-M631))</f>
        <v>0</v>
      </c>
      <c r="S632" s="2" t="n">
        <v>0</v>
      </c>
      <c r="T632" s="2" t="n">
        <v>0</v>
      </c>
      <c r="U632" s="2" t="n">
        <v>0</v>
      </c>
      <c r="V632" s="33" t="n">
        <v>1</v>
      </c>
    </row>
    <row r="633" customFormat="false" ht="15.75" hidden="false" customHeight="true" outlineLevel="0" collapsed="false">
      <c r="A633" s="2" t="n">
        <v>631</v>
      </c>
      <c r="B633" s="2" t="n">
        <v>53</v>
      </c>
      <c r="C633" s="2" t="n">
        <f aca="false">A633-(B633-1)*12</f>
        <v>7</v>
      </c>
      <c r="D633" s="2" t="n">
        <f aca="false">'thong tin khach hang'!$B$4+B633-1</f>
        <v>54</v>
      </c>
      <c r="E633" s="31" t="n">
        <f aca="false">IF(A633=1,0,O632)</f>
        <v>148363789141.036</v>
      </c>
      <c r="F633" s="2" t="n">
        <f aca="true">TP*VLOOKUP('thong tin khach hang'!$E$10,$X$2:$Z$5,3,0)*OFFSET($S633,0,VLOOKUP('thong tin khach hang'!$E$10,$X$2:$Z$5,2,0))</f>
        <v>0</v>
      </c>
      <c r="G633" s="2" t="n">
        <f aca="true">EP*VLOOKUP('thong tin khach hang'!$E$10,$X$2:$Z$5,3,0)*OFFSET($S633,0,VLOOKUP('thong tin khach hang'!$E$10,$X$2:$Z$5,2,0))</f>
        <v>0</v>
      </c>
      <c r="H633" s="2" t="n">
        <f aca="false">F633*HLOOKUP(B633,Assumption!$A$10:$G$12,2,1)+G633*HLOOKUP(B633,Assumption!$A$10:$G$12,3,1)</f>
        <v>0</v>
      </c>
      <c r="I633" s="2" t="n">
        <f aca="false">F633+G633-H633</f>
        <v>0</v>
      </c>
      <c r="J633" s="32" t="n">
        <f aca="false">VLOOKUP(D633,Assumption!$O$3:$Q$103,IF('thong tin khach hang'!$B$3="Nam",2,3),0)/12*P633</f>
        <v>0</v>
      </c>
      <c r="K633" s="2" t="n">
        <v>20000</v>
      </c>
      <c r="L633" s="31" t="n">
        <f aca="false">ROUND($L$1*(E633+I633-J633-K633),0)</f>
        <v>604452360</v>
      </c>
      <c r="M633" s="31" t="n">
        <f aca="false">E633+I633-J633-K633+L633</f>
        <v>148968221501.036</v>
      </c>
      <c r="N633" s="32" t="n">
        <f aca="false">HLOOKUP(ROUND(AVERAGE(M621:M632)/10^6,0),Assumption!$B$2:$E$3,2,1)*MAX((AVERAGE(M621:M632)-250*10^6),0)</f>
        <v>838126617.270423</v>
      </c>
      <c r="O633" s="31" t="n">
        <f aca="false">M633+N633</f>
        <v>149806348118.306</v>
      </c>
      <c r="P633" s="31" t="n">
        <f aca="false">IF(A633=1,SA,MAX(0,SA-M632))</f>
        <v>0</v>
      </c>
      <c r="S633" s="2" t="n">
        <v>0</v>
      </c>
      <c r="T633" s="2" t="n">
        <v>1</v>
      </c>
      <c r="U633" s="2" t="n">
        <v>1</v>
      </c>
      <c r="V633" s="33" t="n">
        <v>1</v>
      </c>
    </row>
    <row r="634" customFormat="false" ht="15.75" hidden="false" customHeight="true" outlineLevel="0" collapsed="false">
      <c r="A634" s="2" t="n">
        <v>632</v>
      </c>
      <c r="B634" s="2" t="n">
        <v>53</v>
      </c>
      <c r="C634" s="2" t="n">
        <f aca="false">A634-(B634-1)*12</f>
        <v>8</v>
      </c>
      <c r="D634" s="2" t="n">
        <f aca="false">'thong tin khach hang'!$B$4+B634-1</f>
        <v>54</v>
      </c>
      <c r="E634" s="31" t="n">
        <f aca="false">IF(A634=1,0,O633)</f>
        <v>149806348118.306</v>
      </c>
      <c r="F634" s="2" t="n">
        <f aca="true">TP*VLOOKUP('thong tin khach hang'!$E$10,$X$2:$Z$5,3,0)*OFFSET($S634,0,VLOOKUP('thong tin khach hang'!$E$10,$X$2:$Z$5,2,0))</f>
        <v>0</v>
      </c>
      <c r="G634" s="2" t="n">
        <f aca="true">EP*VLOOKUP('thong tin khach hang'!$E$10,$X$2:$Z$5,3,0)*OFFSET($S634,0,VLOOKUP('thong tin khach hang'!$E$10,$X$2:$Z$5,2,0))</f>
        <v>0</v>
      </c>
      <c r="H634" s="2" t="n">
        <f aca="false">F634*HLOOKUP(B634,Assumption!$A$10:$G$12,2,1)+G634*HLOOKUP(B634,Assumption!$A$10:$G$12,3,1)</f>
        <v>0</v>
      </c>
      <c r="I634" s="2" t="n">
        <f aca="false">F634+G634-H634</f>
        <v>0</v>
      </c>
      <c r="J634" s="32" t="n">
        <f aca="false">VLOOKUP(D634,Assumption!$O$3:$Q$103,IF('thong tin khach hang'!$B$3="Nam",2,3),0)/12*P634</f>
        <v>0</v>
      </c>
      <c r="K634" s="2" t="n">
        <v>20000</v>
      </c>
      <c r="L634" s="31" t="n">
        <f aca="false">ROUND($L$1*(E634+I634-J634-K634),0)</f>
        <v>610329524</v>
      </c>
      <c r="M634" s="31" t="n">
        <f aca="false">E634+I634-J634-K634+L634</f>
        <v>150416657642.306</v>
      </c>
      <c r="N634" s="32" t="n">
        <f aca="false">HLOOKUP(ROUND(AVERAGE(M622:M633)/10^6,0),Assumption!$B$2:$E$3,2,1)*MAX((AVERAGE(M622:M633)-250*10^6),0)</f>
        <v>846319104.647222</v>
      </c>
      <c r="O634" s="31" t="n">
        <f aca="false">M634+N634</f>
        <v>151262976746.954</v>
      </c>
      <c r="P634" s="31" t="n">
        <f aca="false">IF(A634=1,SA,MAX(0,SA-M633))</f>
        <v>0</v>
      </c>
      <c r="S634" s="2" t="n">
        <v>0</v>
      </c>
      <c r="T634" s="2" t="n">
        <v>0</v>
      </c>
      <c r="U634" s="2" t="n">
        <v>0</v>
      </c>
      <c r="V634" s="33" t="n">
        <v>1</v>
      </c>
    </row>
    <row r="635" customFormat="false" ht="15.75" hidden="false" customHeight="true" outlineLevel="0" collapsed="false">
      <c r="A635" s="2" t="n">
        <v>633</v>
      </c>
      <c r="B635" s="2" t="n">
        <v>53</v>
      </c>
      <c r="C635" s="2" t="n">
        <f aca="false">A635-(B635-1)*12</f>
        <v>9</v>
      </c>
      <c r="D635" s="2" t="n">
        <f aca="false">'thong tin khach hang'!$B$4+B635-1</f>
        <v>54</v>
      </c>
      <c r="E635" s="31" t="n">
        <f aca="false">IF(A635=1,0,O634)</f>
        <v>151262976746.954</v>
      </c>
      <c r="F635" s="2" t="n">
        <f aca="true">TP*VLOOKUP('thong tin khach hang'!$E$10,$X$2:$Z$5,3,0)*OFFSET($S635,0,VLOOKUP('thong tin khach hang'!$E$10,$X$2:$Z$5,2,0))</f>
        <v>0</v>
      </c>
      <c r="G635" s="2" t="n">
        <f aca="true">EP*VLOOKUP('thong tin khach hang'!$E$10,$X$2:$Z$5,3,0)*OFFSET($S635,0,VLOOKUP('thong tin khach hang'!$E$10,$X$2:$Z$5,2,0))</f>
        <v>0</v>
      </c>
      <c r="H635" s="2" t="n">
        <f aca="false">F635*HLOOKUP(B635,Assumption!$A$10:$G$12,2,1)+G635*HLOOKUP(B635,Assumption!$A$10:$G$12,3,1)</f>
        <v>0</v>
      </c>
      <c r="I635" s="2" t="n">
        <f aca="false">F635+G635-H635</f>
        <v>0</v>
      </c>
      <c r="J635" s="32" t="n">
        <f aca="false">VLOOKUP(D635,Assumption!$O$3:$Q$103,IF('thong tin khach hang'!$B$3="Nam",2,3),0)/12*P635</f>
        <v>0</v>
      </c>
      <c r="K635" s="2" t="n">
        <v>20000</v>
      </c>
      <c r="L635" s="31" t="n">
        <f aca="false">ROUND($L$1*(E635+I635-J635-K635),0)</f>
        <v>616264010</v>
      </c>
      <c r="M635" s="31" t="n">
        <f aca="false">E635+I635-J635-K635+L635</f>
        <v>151879220756.954</v>
      </c>
      <c r="N635" s="32" t="n">
        <f aca="false">HLOOKUP(ROUND(AVERAGE(M623:M634)/10^6,0),Assumption!$B$2:$E$3,2,1)*MAX((AVERAGE(M623:M634)-250*10^6),0)</f>
        <v>854591338.470311</v>
      </c>
      <c r="O635" s="31" t="n">
        <f aca="false">M635+N635</f>
        <v>152733812095.424</v>
      </c>
      <c r="P635" s="31" t="n">
        <f aca="false">IF(A635=1,SA,MAX(0,SA-M634))</f>
        <v>0</v>
      </c>
      <c r="S635" s="2" t="n">
        <v>0</v>
      </c>
      <c r="T635" s="2" t="n">
        <v>0</v>
      </c>
      <c r="U635" s="2" t="n">
        <v>0</v>
      </c>
      <c r="V635" s="33" t="n">
        <v>1</v>
      </c>
    </row>
    <row r="636" customFormat="false" ht="15.75" hidden="false" customHeight="true" outlineLevel="0" collapsed="false">
      <c r="A636" s="2" t="n">
        <v>634</v>
      </c>
      <c r="B636" s="2" t="n">
        <v>53</v>
      </c>
      <c r="C636" s="2" t="n">
        <f aca="false">A636-(B636-1)*12</f>
        <v>10</v>
      </c>
      <c r="D636" s="2" t="n">
        <f aca="false">'thong tin khach hang'!$B$4+B636-1</f>
        <v>54</v>
      </c>
      <c r="E636" s="31" t="n">
        <f aca="false">IF(A636=1,0,O635)</f>
        <v>152733812095.424</v>
      </c>
      <c r="F636" s="2" t="n">
        <f aca="true">TP*VLOOKUP('thong tin khach hang'!$E$10,$X$2:$Z$5,3,0)*OFFSET($S636,0,VLOOKUP('thong tin khach hang'!$E$10,$X$2:$Z$5,2,0))</f>
        <v>0</v>
      </c>
      <c r="G636" s="2" t="n">
        <f aca="true">EP*VLOOKUP('thong tin khach hang'!$E$10,$X$2:$Z$5,3,0)*OFFSET($S636,0,VLOOKUP('thong tin khach hang'!$E$10,$X$2:$Z$5,2,0))</f>
        <v>0</v>
      </c>
      <c r="H636" s="2" t="n">
        <f aca="false">F636*HLOOKUP(B636,Assumption!$A$10:$G$12,2,1)+G636*HLOOKUP(B636,Assumption!$A$10:$G$12,3,1)</f>
        <v>0</v>
      </c>
      <c r="I636" s="2" t="n">
        <f aca="false">F636+G636-H636</f>
        <v>0</v>
      </c>
      <c r="J636" s="32" t="n">
        <f aca="false">VLOOKUP(D636,Assumption!$O$3:$Q$103,IF('thong tin khach hang'!$B$3="Nam",2,3),0)/12*P636</f>
        <v>0</v>
      </c>
      <c r="K636" s="2" t="n">
        <v>20000</v>
      </c>
      <c r="L636" s="31" t="n">
        <f aca="false">ROUND($L$1*(E636+I636-J636-K636),0)</f>
        <v>622256375</v>
      </c>
      <c r="M636" s="31" t="n">
        <f aca="false">E636+I636-J636-K636+L636</f>
        <v>153356048470.424</v>
      </c>
      <c r="N636" s="32" t="n">
        <f aca="false">HLOOKUP(ROUND(AVERAGE(M624:M635)/10^6,0),Assumption!$B$2:$E$3,2,1)*MAX((AVERAGE(M624:M635)-250*10^6),0)</f>
        <v>862944094.999301</v>
      </c>
      <c r="O636" s="31" t="n">
        <f aca="false">M636+N636</f>
        <v>154218992565.423</v>
      </c>
      <c r="P636" s="31" t="n">
        <f aca="false">IF(A636=1,SA,MAX(0,SA-M635))</f>
        <v>0</v>
      </c>
      <c r="S636" s="2" t="n">
        <v>0</v>
      </c>
      <c r="T636" s="2" t="n">
        <v>0</v>
      </c>
      <c r="U636" s="2" t="n">
        <v>1</v>
      </c>
      <c r="V636" s="33" t="n">
        <v>1</v>
      </c>
    </row>
    <row r="637" customFormat="false" ht="15.75" hidden="false" customHeight="true" outlineLevel="0" collapsed="false">
      <c r="A637" s="2" t="n">
        <v>635</v>
      </c>
      <c r="B637" s="2" t="n">
        <v>53</v>
      </c>
      <c r="C637" s="2" t="n">
        <f aca="false">A637-(B637-1)*12</f>
        <v>11</v>
      </c>
      <c r="D637" s="2" t="n">
        <f aca="false">'thong tin khach hang'!$B$4+B637-1</f>
        <v>54</v>
      </c>
      <c r="E637" s="31" t="n">
        <f aca="false">IF(A637=1,0,O636)</f>
        <v>154218992565.423</v>
      </c>
      <c r="F637" s="2" t="n">
        <f aca="true">TP*VLOOKUP('thong tin khach hang'!$E$10,$X$2:$Z$5,3,0)*OFFSET($S637,0,VLOOKUP('thong tin khach hang'!$E$10,$X$2:$Z$5,2,0))</f>
        <v>0</v>
      </c>
      <c r="G637" s="2" t="n">
        <f aca="true">EP*VLOOKUP('thong tin khach hang'!$E$10,$X$2:$Z$5,3,0)*OFFSET($S637,0,VLOOKUP('thong tin khach hang'!$E$10,$X$2:$Z$5,2,0))</f>
        <v>0</v>
      </c>
      <c r="H637" s="2" t="n">
        <f aca="false">F637*HLOOKUP(B637,Assumption!$A$10:$G$12,2,1)+G637*HLOOKUP(B637,Assumption!$A$10:$G$12,3,1)</f>
        <v>0</v>
      </c>
      <c r="I637" s="2" t="n">
        <f aca="false">F637+G637-H637</f>
        <v>0</v>
      </c>
      <c r="J637" s="32" t="n">
        <f aca="false">VLOOKUP(D637,Assumption!$O$3:$Q$103,IF('thong tin khach hang'!$B$3="Nam",2,3),0)/12*P637</f>
        <v>0</v>
      </c>
      <c r="K637" s="2" t="n">
        <v>20000</v>
      </c>
      <c r="L637" s="31" t="n">
        <f aca="false">ROUND($L$1*(E637+I637-J637-K637),0)</f>
        <v>628307184</v>
      </c>
      <c r="M637" s="31" t="n">
        <f aca="false">E637+I637-J637-K637+L637</f>
        <v>154847279749.423</v>
      </c>
      <c r="N637" s="32" t="n">
        <f aca="false">HLOOKUP(ROUND(AVERAGE(M625:M636)/10^6,0),Assumption!$B$2:$E$3,2,1)*MAX((AVERAGE(M625:M636)-250*10^6),0)</f>
        <v>871378158.050074</v>
      </c>
      <c r="O637" s="31" t="n">
        <f aca="false">M637+N637</f>
        <v>155718657907.473</v>
      </c>
      <c r="P637" s="31" t="n">
        <f aca="false">IF(A637=1,SA,MAX(0,SA-M636))</f>
        <v>0</v>
      </c>
      <c r="S637" s="2" t="n">
        <v>0</v>
      </c>
      <c r="T637" s="2" t="n">
        <v>0</v>
      </c>
      <c r="U637" s="2" t="n">
        <v>0</v>
      </c>
      <c r="V637" s="33" t="n">
        <v>1</v>
      </c>
    </row>
    <row r="638" customFormat="false" ht="15.75" hidden="false" customHeight="true" outlineLevel="0" collapsed="false">
      <c r="A638" s="2" t="n">
        <v>636</v>
      </c>
      <c r="B638" s="2" t="n">
        <v>53</v>
      </c>
      <c r="C638" s="2" t="n">
        <f aca="false">A638-(B638-1)*12</f>
        <v>12</v>
      </c>
      <c r="D638" s="2" t="n">
        <f aca="false">'thong tin khach hang'!$B$4+B638-1</f>
        <v>54</v>
      </c>
      <c r="E638" s="31" t="n">
        <f aca="false">IF(A638=1,0,O637)</f>
        <v>155718657907.473</v>
      </c>
      <c r="F638" s="2" t="n">
        <f aca="true">TP*VLOOKUP('thong tin khach hang'!$E$10,$X$2:$Z$5,3,0)*OFFSET($S638,0,VLOOKUP('thong tin khach hang'!$E$10,$X$2:$Z$5,2,0))</f>
        <v>0</v>
      </c>
      <c r="G638" s="2" t="n">
        <f aca="true">EP*VLOOKUP('thong tin khach hang'!$E$10,$X$2:$Z$5,3,0)*OFFSET($S638,0,VLOOKUP('thong tin khach hang'!$E$10,$X$2:$Z$5,2,0))</f>
        <v>0</v>
      </c>
      <c r="H638" s="2" t="n">
        <f aca="false">F638*HLOOKUP(B638,Assumption!$A$10:$G$12,2,1)+G638*HLOOKUP(B638,Assumption!$A$10:$G$12,3,1)</f>
        <v>0</v>
      </c>
      <c r="I638" s="2" t="n">
        <f aca="false">F638+G638-H638</f>
        <v>0</v>
      </c>
      <c r="J638" s="32" t="n">
        <f aca="false">VLOOKUP(D638,Assumption!$O$3:$Q$103,IF('thong tin khach hang'!$B$3="Nam",2,3),0)/12*P638</f>
        <v>0</v>
      </c>
      <c r="K638" s="2" t="n">
        <v>20000</v>
      </c>
      <c r="L638" s="31" t="n">
        <f aca="false">ROUND($L$1*(E638+I638-J638-K638),0)</f>
        <v>634417006</v>
      </c>
      <c r="M638" s="31" t="n">
        <f aca="false">E638+I638-J638-K638+L638</f>
        <v>156353054913.473</v>
      </c>
      <c r="N638" s="32" t="n">
        <f aca="false">HLOOKUP(ROUND(AVERAGE(M626:M637)/10^6,0),Assumption!$B$2:$E$3,2,1)*MAX((AVERAGE(M626:M637)-250*10^6),0)</f>
        <v>879894319.06789</v>
      </c>
      <c r="O638" s="31" t="n">
        <f aca="false">M638+N638</f>
        <v>157232949232.541</v>
      </c>
      <c r="P638" s="31" t="n">
        <f aca="false">IF(A638=1,SA,MAX(0,SA-M637))</f>
        <v>0</v>
      </c>
      <c r="S638" s="2" t="n">
        <v>0</v>
      </c>
      <c r="T638" s="2" t="n">
        <v>0</v>
      </c>
      <c r="U638" s="2" t="n">
        <v>0</v>
      </c>
      <c r="V638" s="33" t="n">
        <v>1</v>
      </c>
    </row>
    <row r="639" customFormat="false" ht="15.75" hidden="false" customHeight="true" outlineLevel="0" collapsed="false">
      <c r="A639" s="2" t="n">
        <v>637</v>
      </c>
      <c r="B639" s="2" t="n">
        <v>54</v>
      </c>
      <c r="C639" s="2" t="n">
        <f aca="false">A639-(B639-1)*12</f>
        <v>1</v>
      </c>
      <c r="D639" s="2" t="n">
        <f aca="false">'thong tin khach hang'!$B$4+B639-1</f>
        <v>55</v>
      </c>
      <c r="E639" s="31" t="n">
        <f aca="false">IF(A639=1,0,O638)</f>
        <v>157232949232.541</v>
      </c>
      <c r="F639" s="2" t="n">
        <f aca="true">TP*VLOOKUP('thong tin khach hang'!$E$10,$X$2:$Z$5,3,0)*OFFSET($S639,0,VLOOKUP('thong tin khach hang'!$E$10,$X$2:$Z$5,2,0))</f>
        <v>30000000</v>
      </c>
      <c r="G639" s="2" t="n">
        <f aca="true">EP*VLOOKUP('thong tin khach hang'!$E$10,$X$2:$Z$5,3,0)*OFFSET($S639,0,VLOOKUP('thong tin khach hang'!$E$10,$X$2:$Z$5,2,0))</f>
        <v>30000000</v>
      </c>
      <c r="H639" s="2" t="n">
        <f aca="false">F639*HLOOKUP(B639,Assumption!$A$10:$G$12,2,1)+G639*HLOOKUP(B639,Assumption!$A$10:$G$12,3,1)</f>
        <v>1500000</v>
      </c>
      <c r="I639" s="2" t="n">
        <f aca="false">F639+G639-H639</f>
        <v>58500000</v>
      </c>
      <c r="J639" s="32" t="n">
        <f aca="false">VLOOKUP(D639,Assumption!$O$3:$Q$103,IF('thong tin khach hang'!$B$3="Nam",2,3),0)/12*P639</f>
        <v>0</v>
      </c>
      <c r="K639" s="2" t="n">
        <v>20000</v>
      </c>
      <c r="L639" s="31" t="n">
        <f aca="false">ROUND($L$1*(E639+I639-J639-K639),0)</f>
        <v>640824753</v>
      </c>
      <c r="M639" s="31" t="n">
        <f aca="false">E639+I639-J639-K639+L639</f>
        <v>157932253985.541</v>
      </c>
      <c r="N639" s="32" t="n">
        <f aca="false">HLOOKUP(ROUND(AVERAGE(M627:M638)/10^6,0),Assumption!$B$2:$E$3,2,1)*MAX((AVERAGE(M627:M638)-250*10^6),0)</f>
        <v>888493377.201888</v>
      </c>
      <c r="O639" s="31" t="n">
        <f aca="false">M639+N639</f>
        <v>158820747362.743</v>
      </c>
      <c r="P639" s="31" t="n">
        <f aca="false">IF(A639=1,SA,MAX(0,SA-M638))</f>
        <v>0</v>
      </c>
      <c r="S639" s="2" t="n">
        <v>1</v>
      </c>
      <c r="T639" s="2" t="n">
        <v>1</v>
      </c>
      <c r="U639" s="2" t="n">
        <v>1</v>
      </c>
      <c r="V639" s="33" t="n">
        <v>1</v>
      </c>
    </row>
    <row r="640" customFormat="false" ht="15.75" hidden="false" customHeight="true" outlineLevel="0" collapsed="false">
      <c r="A640" s="2" t="n">
        <v>638</v>
      </c>
      <c r="B640" s="2" t="n">
        <v>54</v>
      </c>
      <c r="C640" s="2" t="n">
        <f aca="false">A640-(B640-1)*12</f>
        <v>2</v>
      </c>
      <c r="D640" s="2" t="n">
        <f aca="false">'thong tin khach hang'!$B$4+B640-1</f>
        <v>55</v>
      </c>
      <c r="E640" s="31" t="n">
        <f aca="false">IF(A640=1,0,O639)</f>
        <v>158820747362.743</v>
      </c>
      <c r="F640" s="2" t="n">
        <f aca="true">TP*VLOOKUP('thong tin khach hang'!$E$10,$X$2:$Z$5,3,0)*OFFSET($S640,0,VLOOKUP('thong tin khach hang'!$E$10,$X$2:$Z$5,2,0))</f>
        <v>0</v>
      </c>
      <c r="G640" s="2" t="n">
        <f aca="true">EP*VLOOKUP('thong tin khach hang'!$E$10,$X$2:$Z$5,3,0)*OFFSET($S640,0,VLOOKUP('thong tin khach hang'!$E$10,$X$2:$Z$5,2,0))</f>
        <v>0</v>
      </c>
      <c r="H640" s="2" t="n">
        <f aca="false">F640*HLOOKUP(B640,Assumption!$A$10:$G$12,2,1)+G640*HLOOKUP(B640,Assumption!$A$10:$G$12,3,1)</f>
        <v>0</v>
      </c>
      <c r="I640" s="2" t="n">
        <f aca="false">F640+G640-H640</f>
        <v>0</v>
      </c>
      <c r="J640" s="32" t="n">
        <f aca="false">VLOOKUP(D640,Assumption!$O$3:$Q$103,IF('thong tin khach hang'!$B$3="Nam",2,3),0)/12*P640</f>
        <v>0</v>
      </c>
      <c r="K640" s="2" t="n">
        <v>20000</v>
      </c>
      <c r="L640" s="31" t="n">
        <f aca="false">ROUND($L$1*(E640+I640-J640-K640),0)</f>
        <v>647055303</v>
      </c>
      <c r="M640" s="31" t="n">
        <f aca="false">E640+I640-J640-K640+L640</f>
        <v>159467782665.743</v>
      </c>
      <c r="N640" s="32" t="n">
        <f aca="false">HLOOKUP(ROUND(AVERAGE(M628:M639)/10^6,0),Assumption!$B$2:$E$3,2,1)*MAX((AVERAGE(M628:M639)-250*10^6),0)</f>
        <v>897176139.380517</v>
      </c>
      <c r="O640" s="31" t="n">
        <f aca="false">M640+N640</f>
        <v>160364958805.124</v>
      </c>
      <c r="P640" s="31" t="n">
        <f aca="false">IF(A640=1,SA,MAX(0,SA-M639))</f>
        <v>0</v>
      </c>
      <c r="S640" s="2" t="n">
        <v>0</v>
      </c>
      <c r="T640" s="2" t="n">
        <v>0</v>
      </c>
      <c r="U640" s="2" t="n">
        <v>0</v>
      </c>
      <c r="V640" s="33" t="n">
        <v>1</v>
      </c>
    </row>
    <row r="641" customFormat="false" ht="15.75" hidden="false" customHeight="true" outlineLevel="0" collapsed="false">
      <c r="A641" s="2" t="n">
        <v>639</v>
      </c>
      <c r="B641" s="2" t="n">
        <v>54</v>
      </c>
      <c r="C641" s="2" t="n">
        <f aca="false">A641-(B641-1)*12</f>
        <v>3</v>
      </c>
      <c r="D641" s="2" t="n">
        <f aca="false">'thong tin khach hang'!$B$4+B641-1</f>
        <v>55</v>
      </c>
      <c r="E641" s="31" t="n">
        <f aca="false">IF(A641=1,0,O640)</f>
        <v>160364958805.124</v>
      </c>
      <c r="F641" s="2" t="n">
        <f aca="true">TP*VLOOKUP('thong tin khach hang'!$E$10,$X$2:$Z$5,3,0)*OFFSET($S641,0,VLOOKUP('thong tin khach hang'!$E$10,$X$2:$Z$5,2,0))</f>
        <v>0</v>
      </c>
      <c r="G641" s="2" t="n">
        <f aca="true">EP*VLOOKUP('thong tin khach hang'!$E$10,$X$2:$Z$5,3,0)*OFFSET($S641,0,VLOOKUP('thong tin khach hang'!$E$10,$X$2:$Z$5,2,0))</f>
        <v>0</v>
      </c>
      <c r="H641" s="2" t="n">
        <f aca="false">F641*HLOOKUP(B641,Assumption!$A$10:$G$12,2,1)+G641*HLOOKUP(B641,Assumption!$A$10:$G$12,3,1)</f>
        <v>0</v>
      </c>
      <c r="I641" s="2" t="n">
        <f aca="false">F641+G641-H641</f>
        <v>0</v>
      </c>
      <c r="J641" s="32" t="n">
        <f aca="false">VLOOKUP(D641,Assumption!$O$3:$Q$103,IF('thong tin khach hang'!$B$3="Nam",2,3),0)/12*P641</f>
        <v>0</v>
      </c>
      <c r="K641" s="2" t="n">
        <v>20000</v>
      </c>
      <c r="L641" s="31" t="n">
        <f aca="false">ROUND($L$1*(E641+I641-J641-K641),0)</f>
        <v>653346611</v>
      </c>
      <c r="M641" s="31" t="n">
        <f aca="false">E641+I641-J641-K641+L641</f>
        <v>161018285416.124</v>
      </c>
      <c r="N641" s="32" t="n">
        <f aca="false">HLOOKUP(ROUND(AVERAGE(M629:M640)/10^6,0),Assumption!$B$2:$E$3,2,1)*MAX((AVERAGE(M629:M640)-250*10^6),0)</f>
        <v>905943420.386885</v>
      </c>
      <c r="O641" s="31" t="n">
        <f aca="false">M641+N641</f>
        <v>161924228836.51</v>
      </c>
      <c r="P641" s="31" t="n">
        <f aca="false">IF(A641=1,SA,MAX(0,SA-M640))</f>
        <v>0</v>
      </c>
      <c r="S641" s="2" t="n">
        <v>0</v>
      </c>
      <c r="T641" s="2" t="n">
        <v>0</v>
      </c>
      <c r="U641" s="2" t="n">
        <v>0</v>
      </c>
      <c r="V641" s="33" t="n">
        <v>1</v>
      </c>
    </row>
    <row r="642" customFormat="false" ht="15.75" hidden="false" customHeight="true" outlineLevel="0" collapsed="false">
      <c r="A642" s="2" t="n">
        <v>640</v>
      </c>
      <c r="B642" s="2" t="n">
        <v>54</v>
      </c>
      <c r="C642" s="2" t="n">
        <f aca="false">A642-(B642-1)*12</f>
        <v>4</v>
      </c>
      <c r="D642" s="2" t="n">
        <f aca="false">'thong tin khach hang'!$B$4+B642-1</f>
        <v>55</v>
      </c>
      <c r="E642" s="31" t="n">
        <f aca="false">IF(A642=1,0,O641)</f>
        <v>161924228836.51</v>
      </c>
      <c r="F642" s="2" t="n">
        <f aca="true">TP*VLOOKUP('thong tin khach hang'!$E$10,$X$2:$Z$5,3,0)*OFFSET($S642,0,VLOOKUP('thong tin khach hang'!$E$10,$X$2:$Z$5,2,0))</f>
        <v>0</v>
      </c>
      <c r="G642" s="2" t="n">
        <f aca="true">EP*VLOOKUP('thong tin khach hang'!$E$10,$X$2:$Z$5,3,0)*OFFSET($S642,0,VLOOKUP('thong tin khach hang'!$E$10,$X$2:$Z$5,2,0))</f>
        <v>0</v>
      </c>
      <c r="H642" s="2" t="n">
        <f aca="false">F642*HLOOKUP(B642,Assumption!$A$10:$G$12,2,1)+G642*HLOOKUP(B642,Assumption!$A$10:$G$12,3,1)</f>
        <v>0</v>
      </c>
      <c r="I642" s="2" t="n">
        <f aca="false">F642+G642-H642</f>
        <v>0</v>
      </c>
      <c r="J642" s="32" t="n">
        <f aca="false">VLOOKUP(D642,Assumption!$O$3:$Q$103,IF('thong tin khach hang'!$B$3="Nam",2,3),0)/12*P642</f>
        <v>0</v>
      </c>
      <c r="K642" s="2" t="n">
        <v>20000</v>
      </c>
      <c r="L642" s="31" t="n">
        <f aca="false">ROUND($L$1*(E642+I642-J642-K642),0)</f>
        <v>659699270</v>
      </c>
      <c r="M642" s="31" t="n">
        <f aca="false">E642+I642-J642-K642+L642</f>
        <v>162583908106.51</v>
      </c>
      <c r="N642" s="32" t="n">
        <f aca="false">HLOOKUP(ROUND(AVERAGE(M630:M641)/10^6,0),Assumption!$B$2:$E$3,2,1)*MAX((AVERAGE(M630:M641)-250*10^6),0)</f>
        <v>914796042.935036</v>
      </c>
      <c r="O642" s="31" t="n">
        <f aca="false">M642+N642</f>
        <v>163498704149.445</v>
      </c>
      <c r="P642" s="31" t="n">
        <f aca="false">IF(A642=1,SA,MAX(0,SA-M641))</f>
        <v>0</v>
      </c>
      <c r="S642" s="2" t="n">
        <v>0</v>
      </c>
      <c r="T642" s="2" t="n">
        <v>0</v>
      </c>
      <c r="U642" s="2" t="n">
        <v>1</v>
      </c>
      <c r="V642" s="33" t="n">
        <v>1</v>
      </c>
    </row>
    <row r="643" customFormat="false" ht="15.75" hidden="false" customHeight="true" outlineLevel="0" collapsed="false">
      <c r="A643" s="2" t="n">
        <v>641</v>
      </c>
      <c r="B643" s="2" t="n">
        <v>54</v>
      </c>
      <c r="C643" s="2" t="n">
        <f aca="false">A643-(B643-1)*12</f>
        <v>5</v>
      </c>
      <c r="D643" s="2" t="n">
        <f aca="false">'thong tin khach hang'!$B$4+B643-1</f>
        <v>55</v>
      </c>
      <c r="E643" s="31" t="n">
        <f aca="false">IF(A643=1,0,O642)</f>
        <v>163498704149.445</v>
      </c>
      <c r="F643" s="2" t="n">
        <f aca="true">TP*VLOOKUP('thong tin khach hang'!$E$10,$X$2:$Z$5,3,0)*OFFSET($S643,0,VLOOKUP('thong tin khach hang'!$E$10,$X$2:$Z$5,2,0))</f>
        <v>0</v>
      </c>
      <c r="G643" s="2" t="n">
        <f aca="true">EP*VLOOKUP('thong tin khach hang'!$E$10,$X$2:$Z$5,3,0)*OFFSET($S643,0,VLOOKUP('thong tin khach hang'!$E$10,$X$2:$Z$5,2,0))</f>
        <v>0</v>
      </c>
      <c r="H643" s="2" t="n">
        <f aca="false">F643*HLOOKUP(B643,Assumption!$A$10:$G$12,2,1)+G643*HLOOKUP(B643,Assumption!$A$10:$G$12,3,1)</f>
        <v>0</v>
      </c>
      <c r="I643" s="2" t="n">
        <f aca="false">F643+G643-H643</f>
        <v>0</v>
      </c>
      <c r="J643" s="32" t="n">
        <f aca="false">VLOOKUP(D643,Assumption!$O$3:$Q$103,IF('thong tin khach hang'!$B$3="Nam",2,3),0)/12*P643</f>
        <v>0</v>
      </c>
      <c r="K643" s="2" t="n">
        <v>20000</v>
      </c>
      <c r="L643" s="31" t="n">
        <f aca="false">ROUND($L$1*(E643+I643-J643-K643),0)</f>
        <v>666113878</v>
      </c>
      <c r="M643" s="31" t="n">
        <f aca="false">E643+I643-J643-K643+L643</f>
        <v>164164798027.445</v>
      </c>
      <c r="N643" s="32" t="n">
        <f aca="false">HLOOKUP(ROUND(AVERAGE(M631:M642)/10^6,0),Assumption!$B$2:$E$3,2,1)*MAX((AVERAGE(M631:M642)-250*10^6),0)</f>
        <v>923734837.747658</v>
      </c>
      <c r="O643" s="31" t="n">
        <f aca="false">M643+N643</f>
        <v>165088532865.193</v>
      </c>
      <c r="P643" s="31" t="n">
        <f aca="false">IF(A643=1,SA,MAX(0,SA-M642))</f>
        <v>0</v>
      </c>
      <c r="S643" s="2" t="n">
        <v>0</v>
      </c>
      <c r="T643" s="2" t="n">
        <v>0</v>
      </c>
      <c r="U643" s="2" t="n">
        <v>0</v>
      </c>
      <c r="V643" s="33" t="n">
        <v>1</v>
      </c>
    </row>
    <row r="644" customFormat="false" ht="15.75" hidden="false" customHeight="true" outlineLevel="0" collapsed="false">
      <c r="A644" s="2" t="n">
        <v>642</v>
      </c>
      <c r="B644" s="2" t="n">
        <v>54</v>
      </c>
      <c r="C644" s="2" t="n">
        <f aca="false">A644-(B644-1)*12</f>
        <v>6</v>
      </c>
      <c r="D644" s="2" t="n">
        <f aca="false">'thong tin khach hang'!$B$4+B644-1</f>
        <v>55</v>
      </c>
      <c r="E644" s="31" t="n">
        <f aca="false">IF(A644=1,0,O643)</f>
        <v>165088532865.193</v>
      </c>
      <c r="F644" s="2" t="n">
        <f aca="true">TP*VLOOKUP('thong tin khach hang'!$E$10,$X$2:$Z$5,3,0)*OFFSET($S644,0,VLOOKUP('thong tin khach hang'!$E$10,$X$2:$Z$5,2,0))</f>
        <v>0</v>
      </c>
      <c r="G644" s="2" t="n">
        <f aca="true">EP*VLOOKUP('thong tin khach hang'!$E$10,$X$2:$Z$5,3,0)*OFFSET($S644,0,VLOOKUP('thong tin khach hang'!$E$10,$X$2:$Z$5,2,0))</f>
        <v>0</v>
      </c>
      <c r="H644" s="2" t="n">
        <f aca="false">F644*HLOOKUP(B644,Assumption!$A$10:$G$12,2,1)+G644*HLOOKUP(B644,Assumption!$A$10:$G$12,3,1)</f>
        <v>0</v>
      </c>
      <c r="I644" s="2" t="n">
        <f aca="false">F644+G644-H644</f>
        <v>0</v>
      </c>
      <c r="J644" s="32" t="n">
        <f aca="false">VLOOKUP(D644,Assumption!$O$3:$Q$103,IF('thong tin khach hang'!$B$3="Nam",2,3),0)/12*P644</f>
        <v>0</v>
      </c>
      <c r="K644" s="2" t="n">
        <v>20000</v>
      </c>
      <c r="L644" s="31" t="n">
        <f aca="false">ROUND($L$1*(E644+I644-J644-K644),0)</f>
        <v>672591037</v>
      </c>
      <c r="M644" s="31" t="n">
        <f aca="false">E644+I644-J644-K644+L644</f>
        <v>165761103902.193</v>
      </c>
      <c r="N644" s="32" t="n">
        <f aca="false">HLOOKUP(ROUND(AVERAGE(M632:M643)/10^6,0),Assumption!$B$2:$E$3,2,1)*MAX((AVERAGE(M632:M643)-250*10^6),0)</f>
        <v>932760643.634225</v>
      </c>
      <c r="O644" s="31" t="n">
        <f aca="false">M644+N644</f>
        <v>166693864545.827</v>
      </c>
      <c r="P644" s="31" t="n">
        <f aca="false">IF(A644=1,SA,MAX(0,SA-M643))</f>
        <v>0</v>
      </c>
      <c r="S644" s="2" t="n">
        <v>0</v>
      </c>
      <c r="T644" s="2" t="n">
        <v>0</v>
      </c>
      <c r="U644" s="2" t="n">
        <v>0</v>
      </c>
      <c r="V644" s="33" t="n">
        <v>1</v>
      </c>
    </row>
    <row r="645" customFormat="false" ht="15.75" hidden="false" customHeight="true" outlineLevel="0" collapsed="false">
      <c r="A645" s="2" t="n">
        <v>643</v>
      </c>
      <c r="B645" s="2" t="n">
        <v>54</v>
      </c>
      <c r="C645" s="2" t="n">
        <f aca="false">A645-(B645-1)*12</f>
        <v>7</v>
      </c>
      <c r="D645" s="2" t="n">
        <f aca="false">'thong tin khach hang'!$B$4+B645-1</f>
        <v>55</v>
      </c>
      <c r="E645" s="31" t="n">
        <f aca="false">IF(A645=1,0,O644)</f>
        <v>166693864545.827</v>
      </c>
      <c r="F645" s="2" t="n">
        <f aca="true">TP*VLOOKUP('thong tin khach hang'!$E$10,$X$2:$Z$5,3,0)*OFFSET($S645,0,VLOOKUP('thong tin khach hang'!$E$10,$X$2:$Z$5,2,0))</f>
        <v>0</v>
      </c>
      <c r="G645" s="2" t="n">
        <f aca="true">EP*VLOOKUP('thong tin khach hang'!$E$10,$X$2:$Z$5,3,0)*OFFSET($S645,0,VLOOKUP('thong tin khach hang'!$E$10,$X$2:$Z$5,2,0))</f>
        <v>0</v>
      </c>
      <c r="H645" s="2" t="n">
        <f aca="false">F645*HLOOKUP(B645,Assumption!$A$10:$G$12,2,1)+G645*HLOOKUP(B645,Assumption!$A$10:$G$12,3,1)</f>
        <v>0</v>
      </c>
      <c r="I645" s="2" t="n">
        <f aca="false">F645+G645-H645</f>
        <v>0</v>
      </c>
      <c r="J645" s="32" t="n">
        <f aca="false">VLOOKUP(D645,Assumption!$O$3:$Q$103,IF('thong tin khach hang'!$B$3="Nam",2,3),0)/12*P645</f>
        <v>0</v>
      </c>
      <c r="K645" s="2" t="n">
        <v>20000</v>
      </c>
      <c r="L645" s="31" t="n">
        <f aca="false">ROUND($L$1*(E645+I645-J645-K645),0)</f>
        <v>679131357</v>
      </c>
      <c r="M645" s="31" t="n">
        <f aca="false">E645+I645-J645-K645+L645</f>
        <v>167372975902.827</v>
      </c>
      <c r="N645" s="32" t="n">
        <f aca="false">HLOOKUP(ROUND(AVERAGE(M633:M644)/10^6,0),Assumption!$B$2:$E$3,2,1)*MAX((AVERAGE(M633:M644)-250*10^6),0)</f>
        <v>941874307.568586</v>
      </c>
      <c r="O645" s="31" t="n">
        <f aca="false">M645+N645</f>
        <v>168314850210.396</v>
      </c>
      <c r="P645" s="31" t="n">
        <f aca="false">IF(A645=1,SA,MAX(0,SA-M644))</f>
        <v>0</v>
      </c>
      <c r="S645" s="2" t="n">
        <v>0</v>
      </c>
      <c r="T645" s="2" t="n">
        <v>1</v>
      </c>
      <c r="U645" s="2" t="n">
        <v>1</v>
      </c>
      <c r="V645" s="33" t="n">
        <v>1</v>
      </c>
    </row>
    <row r="646" customFormat="false" ht="15.75" hidden="false" customHeight="true" outlineLevel="0" collapsed="false">
      <c r="A646" s="2" t="n">
        <v>644</v>
      </c>
      <c r="B646" s="2" t="n">
        <v>54</v>
      </c>
      <c r="C646" s="2" t="n">
        <f aca="false">A646-(B646-1)*12</f>
        <v>8</v>
      </c>
      <c r="D646" s="2" t="n">
        <f aca="false">'thong tin khach hang'!$B$4+B646-1</f>
        <v>55</v>
      </c>
      <c r="E646" s="31" t="n">
        <f aca="false">IF(A646=1,0,O645)</f>
        <v>168314850210.396</v>
      </c>
      <c r="F646" s="2" t="n">
        <f aca="true">TP*VLOOKUP('thong tin khach hang'!$E$10,$X$2:$Z$5,3,0)*OFFSET($S646,0,VLOOKUP('thong tin khach hang'!$E$10,$X$2:$Z$5,2,0))</f>
        <v>0</v>
      </c>
      <c r="G646" s="2" t="n">
        <f aca="true">EP*VLOOKUP('thong tin khach hang'!$E$10,$X$2:$Z$5,3,0)*OFFSET($S646,0,VLOOKUP('thong tin khach hang'!$E$10,$X$2:$Z$5,2,0))</f>
        <v>0</v>
      </c>
      <c r="H646" s="2" t="n">
        <f aca="false">F646*HLOOKUP(B646,Assumption!$A$10:$G$12,2,1)+G646*HLOOKUP(B646,Assumption!$A$10:$G$12,3,1)</f>
        <v>0</v>
      </c>
      <c r="I646" s="2" t="n">
        <f aca="false">F646+G646-H646</f>
        <v>0</v>
      </c>
      <c r="J646" s="32" t="n">
        <f aca="false">VLOOKUP(D646,Assumption!$O$3:$Q$103,IF('thong tin khach hang'!$B$3="Nam",2,3),0)/12*P646</f>
        <v>0</v>
      </c>
      <c r="K646" s="2" t="n">
        <v>20000</v>
      </c>
      <c r="L646" s="31" t="n">
        <f aca="false">ROUND($L$1*(E646+I646-J646-K646),0)</f>
        <v>685735453</v>
      </c>
      <c r="M646" s="31" t="n">
        <f aca="false">E646+I646-J646-K646+L646</f>
        <v>169000565663.396</v>
      </c>
      <c r="N646" s="32" t="n">
        <f aca="false">HLOOKUP(ROUND(AVERAGE(M634:M645)/10^6,0),Assumption!$B$2:$E$3,2,1)*MAX((AVERAGE(M634:M645)-250*10^6),0)</f>
        <v>951076684.769482</v>
      </c>
      <c r="O646" s="31" t="n">
        <f aca="false">M646+N646</f>
        <v>169951642348.165</v>
      </c>
      <c r="P646" s="31" t="n">
        <f aca="false">IF(A646=1,SA,MAX(0,SA-M645))</f>
        <v>0</v>
      </c>
      <c r="S646" s="2" t="n">
        <v>0</v>
      </c>
      <c r="T646" s="2" t="n">
        <v>0</v>
      </c>
      <c r="U646" s="2" t="n">
        <v>0</v>
      </c>
      <c r="V646" s="33" t="n">
        <v>1</v>
      </c>
    </row>
    <row r="647" customFormat="false" ht="15.75" hidden="false" customHeight="true" outlineLevel="0" collapsed="false">
      <c r="A647" s="2" t="n">
        <v>645</v>
      </c>
      <c r="B647" s="2" t="n">
        <v>54</v>
      </c>
      <c r="C647" s="2" t="n">
        <f aca="false">A647-(B647-1)*12</f>
        <v>9</v>
      </c>
      <c r="D647" s="2" t="n">
        <f aca="false">'thong tin khach hang'!$B$4+B647-1</f>
        <v>55</v>
      </c>
      <c r="E647" s="31" t="n">
        <f aca="false">IF(A647=1,0,O646)</f>
        <v>169951642348.165</v>
      </c>
      <c r="F647" s="2" t="n">
        <f aca="true">TP*VLOOKUP('thong tin khach hang'!$E$10,$X$2:$Z$5,3,0)*OFFSET($S647,0,VLOOKUP('thong tin khach hang'!$E$10,$X$2:$Z$5,2,0))</f>
        <v>0</v>
      </c>
      <c r="G647" s="2" t="n">
        <f aca="true">EP*VLOOKUP('thong tin khach hang'!$E$10,$X$2:$Z$5,3,0)*OFFSET($S647,0,VLOOKUP('thong tin khach hang'!$E$10,$X$2:$Z$5,2,0))</f>
        <v>0</v>
      </c>
      <c r="H647" s="2" t="n">
        <f aca="false">F647*HLOOKUP(B647,Assumption!$A$10:$G$12,2,1)+G647*HLOOKUP(B647,Assumption!$A$10:$G$12,3,1)</f>
        <v>0</v>
      </c>
      <c r="I647" s="2" t="n">
        <f aca="false">F647+G647-H647</f>
        <v>0</v>
      </c>
      <c r="J647" s="32" t="n">
        <f aca="false">VLOOKUP(D647,Assumption!$O$3:$Q$103,IF('thong tin khach hang'!$B$3="Nam",2,3),0)/12*P647</f>
        <v>0</v>
      </c>
      <c r="K647" s="2" t="n">
        <v>20000</v>
      </c>
      <c r="L647" s="31" t="n">
        <f aca="false">ROUND($L$1*(E647+I647-J647-K647),0)</f>
        <v>692403947</v>
      </c>
      <c r="M647" s="31" t="n">
        <f aca="false">E647+I647-J647-K647+L647</f>
        <v>170644026295.165</v>
      </c>
      <c r="N647" s="32" t="n">
        <f aca="false">HLOOKUP(ROUND(AVERAGE(M635:M646)/10^6,0),Assumption!$B$2:$E$3,2,1)*MAX((AVERAGE(M635:M646)-250*10^6),0)</f>
        <v>960368638.780027</v>
      </c>
      <c r="O647" s="31" t="n">
        <f aca="false">M647+N647</f>
        <v>171604394933.945</v>
      </c>
      <c r="P647" s="31" t="n">
        <f aca="false">IF(A647=1,SA,MAX(0,SA-M646))</f>
        <v>0</v>
      </c>
      <c r="S647" s="2" t="n">
        <v>0</v>
      </c>
      <c r="T647" s="2" t="n">
        <v>0</v>
      </c>
      <c r="U647" s="2" t="n">
        <v>0</v>
      </c>
      <c r="V647" s="33" t="n">
        <v>1</v>
      </c>
    </row>
    <row r="648" customFormat="false" ht="15.75" hidden="false" customHeight="true" outlineLevel="0" collapsed="false">
      <c r="A648" s="2" t="n">
        <v>646</v>
      </c>
      <c r="B648" s="2" t="n">
        <v>54</v>
      </c>
      <c r="C648" s="2" t="n">
        <f aca="false">A648-(B648-1)*12</f>
        <v>10</v>
      </c>
      <c r="D648" s="2" t="n">
        <f aca="false">'thong tin khach hang'!$B$4+B648-1</f>
        <v>55</v>
      </c>
      <c r="E648" s="31" t="n">
        <f aca="false">IF(A648=1,0,O647)</f>
        <v>171604394933.945</v>
      </c>
      <c r="F648" s="2" t="n">
        <f aca="true">TP*VLOOKUP('thong tin khach hang'!$E$10,$X$2:$Z$5,3,0)*OFFSET($S648,0,VLOOKUP('thong tin khach hang'!$E$10,$X$2:$Z$5,2,0))</f>
        <v>0</v>
      </c>
      <c r="G648" s="2" t="n">
        <f aca="true">EP*VLOOKUP('thong tin khach hang'!$E$10,$X$2:$Z$5,3,0)*OFFSET($S648,0,VLOOKUP('thong tin khach hang'!$E$10,$X$2:$Z$5,2,0))</f>
        <v>0</v>
      </c>
      <c r="H648" s="2" t="n">
        <f aca="false">F648*HLOOKUP(B648,Assumption!$A$10:$G$12,2,1)+G648*HLOOKUP(B648,Assumption!$A$10:$G$12,3,1)</f>
        <v>0</v>
      </c>
      <c r="I648" s="2" t="n">
        <f aca="false">F648+G648-H648</f>
        <v>0</v>
      </c>
      <c r="J648" s="32" t="n">
        <f aca="false">VLOOKUP(D648,Assumption!$O$3:$Q$103,IF('thong tin khach hang'!$B$3="Nam",2,3),0)/12*P648</f>
        <v>0</v>
      </c>
      <c r="K648" s="2" t="n">
        <v>20000</v>
      </c>
      <c r="L648" s="31" t="n">
        <f aca="false">ROUND($L$1*(E648+I648-J648-K648),0)</f>
        <v>699137465</v>
      </c>
      <c r="M648" s="31" t="n">
        <f aca="false">E648+I648-J648-K648+L648</f>
        <v>172303512398.945</v>
      </c>
      <c r="N648" s="32" t="n">
        <f aca="false">HLOOKUP(ROUND(AVERAGE(M636:M647)/10^6,0),Assumption!$B$2:$E$3,2,1)*MAX((AVERAGE(M636:M647)-250*10^6),0)</f>
        <v>969751041.549133</v>
      </c>
      <c r="O648" s="31" t="n">
        <f aca="false">M648+N648</f>
        <v>173273263440.494</v>
      </c>
      <c r="P648" s="31" t="n">
        <f aca="false">IF(A648=1,SA,MAX(0,SA-M647))</f>
        <v>0</v>
      </c>
      <c r="S648" s="2" t="n">
        <v>0</v>
      </c>
      <c r="T648" s="2" t="n">
        <v>0</v>
      </c>
      <c r="U648" s="2" t="n">
        <v>1</v>
      </c>
      <c r="V648" s="33" t="n">
        <v>1</v>
      </c>
    </row>
    <row r="649" customFormat="false" ht="15.75" hidden="false" customHeight="true" outlineLevel="0" collapsed="false">
      <c r="A649" s="2" t="n">
        <v>647</v>
      </c>
      <c r="B649" s="2" t="n">
        <v>54</v>
      </c>
      <c r="C649" s="2" t="n">
        <f aca="false">A649-(B649-1)*12</f>
        <v>11</v>
      </c>
      <c r="D649" s="2" t="n">
        <f aca="false">'thong tin khach hang'!$B$4+B649-1</f>
        <v>55</v>
      </c>
      <c r="E649" s="31" t="n">
        <f aca="false">IF(A649=1,0,O648)</f>
        <v>173273263440.494</v>
      </c>
      <c r="F649" s="2" t="n">
        <f aca="true">TP*VLOOKUP('thong tin khach hang'!$E$10,$X$2:$Z$5,3,0)*OFFSET($S649,0,VLOOKUP('thong tin khach hang'!$E$10,$X$2:$Z$5,2,0))</f>
        <v>0</v>
      </c>
      <c r="G649" s="2" t="n">
        <f aca="true">EP*VLOOKUP('thong tin khach hang'!$E$10,$X$2:$Z$5,3,0)*OFFSET($S649,0,VLOOKUP('thong tin khach hang'!$E$10,$X$2:$Z$5,2,0))</f>
        <v>0</v>
      </c>
      <c r="H649" s="2" t="n">
        <f aca="false">F649*HLOOKUP(B649,Assumption!$A$10:$G$12,2,1)+G649*HLOOKUP(B649,Assumption!$A$10:$G$12,3,1)</f>
        <v>0</v>
      </c>
      <c r="I649" s="2" t="n">
        <f aca="false">F649+G649-H649</f>
        <v>0</v>
      </c>
      <c r="J649" s="32" t="n">
        <f aca="false">VLOOKUP(D649,Assumption!$O$3:$Q$103,IF('thong tin khach hang'!$B$3="Nam",2,3),0)/12*P649</f>
        <v>0</v>
      </c>
      <c r="K649" s="2" t="n">
        <v>20000</v>
      </c>
      <c r="L649" s="31" t="n">
        <f aca="false">ROUND($L$1*(E649+I649-J649-K649),0)</f>
        <v>705936642</v>
      </c>
      <c r="M649" s="31" t="n">
        <f aca="false">E649+I649-J649-K649+L649</f>
        <v>173979180082.494</v>
      </c>
      <c r="N649" s="32" t="n">
        <f aca="false">HLOOKUP(ROUND(AVERAGE(M637:M648)/10^6,0),Assumption!$B$2:$E$3,2,1)*MAX((AVERAGE(M637:M648)-250*10^6),0)</f>
        <v>979224773.513393</v>
      </c>
      <c r="O649" s="31" t="n">
        <f aca="false">M649+N649</f>
        <v>174958404856.008</v>
      </c>
      <c r="P649" s="31" t="n">
        <f aca="false">IF(A649=1,SA,MAX(0,SA-M648))</f>
        <v>0</v>
      </c>
      <c r="S649" s="2" t="n">
        <v>0</v>
      </c>
      <c r="T649" s="2" t="n">
        <v>0</v>
      </c>
      <c r="U649" s="2" t="n">
        <v>0</v>
      </c>
      <c r="V649" s="33" t="n">
        <v>1</v>
      </c>
    </row>
    <row r="650" customFormat="false" ht="15.75" hidden="false" customHeight="true" outlineLevel="0" collapsed="false">
      <c r="A650" s="2" t="n">
        <v>648</v>
      </c>
      <c r="B650" s="2" t="n">
        <v>54</v>
      </c>
      <c r="C650" s="2" t="n">
        <f aca="false">A650-(B650-1)*12</f>
        <v>12</v>
      </c>
      <c r="D650" s="2" t="n">
        <f aca="false">'thong tin khach hang'!$B$4+B650-1</f>
        <v>55</v>
      </c>
      <c r="E650" s="31" t="n">
        <f aca="false">IF(A650=1,0,O649)</f>
        <v>174958404856.008</v>
      </c>
      <c r="F650" s="2" t="n">
        <f aca="true">TP*VLOOKUP('thong tin khach hang'!$E$10,$X$2:$Z$5,3,0)*OFFSET($S650,0,VLOOKUP('thong tin khach hang'!$E$10,$X$2:$Z$5,2,0))</f>
        <v>0</v>
      </c>
      <c r="G650" s="2" t="n">
        <f aca="true">EP*VLOOKUP('thong tin khach hang'!$E$10,$X$2:$Z$5,3,0)*OFFSET($S650,0,VLOOKUP('thong tin khach hang'!$E$10,$X$2:$Z$5,2,0))</f>
        <v>0</v>
      </c>
      <c r="H650" s="2" t="n">
        <f aca="false">F650*HLOOKUP(B650,Assumption!$A$10:$G$12,2,1)+G650*HLOOKUP(B650,Assumption!$A$10:$G$12,3,1)</f>
        <v>0</v>
      </c>
      <c r="I650" s="2" t="n">
        <f aca="false">F650+G650-H650</f>
        <v>0</v>
      </c>
      <c r="J650" s="32" t="n">
        <f aca="false">VLOOKUP(D650,Assumption!$O$3:$Q$103,IF('thong tin khach hang'!$B$3="Nam",2,3),0)/12*P650</f>
        <v>0</v>
      </c>
      <c r="K650" s="2" t="n">
        <v>20000</v>
      </c>
      <c r="L650" s="31" t="n">
        <f aca="false">ROUND($L$1*(E650+I650-J650-K650),0)</f>
        <v>712802117</v>
      </c>
      <c r="M650" s="31" t="n">
        <f aca="false">E650+I650-J650-K650+L650</f>
        <v>175671186973.008</v>
      </c>
      <c r="N650" s="32" t="n">
        <f aca="false">HLOOKUP(ROUND(AVERAGE(M638:M649)/10^6,0),Assumption!$B$2:$E$3,2,1)*MAX((AVERAGE(M638:M649)-250*10^6),0)</f>
        <v>988790723.679929</v>
      </c>
      <c r="O650" s="31" t="n">
        <f aca="false">M650+N650</f>
        <v>176659977696.688</v>
      </c>
      <c r="P650" s="31" t="n">
        <f aca="false">IF(A650=1,SA,MAX(0,SA-M649))</f>
        <v>0</v>
      </c>
      <c r="S650" s="2" t="n">
        <v>0</v>
      </c>
      <c r="T650" s="2" t="n">
        <v>0</v>
      </c>
      <c r="U650" s="2" t="n">
        <v>0</v>
      </c>
      <c r="V650" s="33" t="n">
        <v>1</v>
      </c>
    </row>
    <row r="651" customFormat="false" ht="15.75" hidden="false" customHeight="true" outlineLevel="0" collapsed="false">
      <c r="A651" s="2" t="n">
        <v>649</v>
      </c>
      <c r="B651" s="2" t="n">
        <v>55</v>
      </c>
      <c r="C651" s="2" t="n">
        <f aca="false">A651-(B651-1)*12</f>
        <v>1</v>
      </c>
      <c r="D651" s="2" t="n">
        <f aca="false">'thong tin khach hang'!$B$4+B651-1</f>
        <v>56</v>
      </c>
      <c r="E651" s="31" t="n">
        <f aca="false">IF(A651=1,0,O650)</f>
        <v>176659977696.688</v>
      </c>
      <c r="F651" s="2" t="n">
        <f aca="true">TP*VLOOKUP('thong tin khach hang'!$E$10,$X$2:$Z$5,3,0)*OFFSET($S651,0,VLOOKUP('thong tin khach hang'!$E$10,$X$2:$Z$5,2,0))</f>
        <v>30000000</v>
      </c>
      <c r="G651" s="2" t="n">
        <f aca="true">EP*VLOOKUP('thong tin khach hang'!$E$10,$X$2:$Z$5,3,0)*OFFSET($S651,0,VLOOKUP('thong tin khach hang'!$E$10,$X$2:$Z$5,2,0))</f>
        <v>30000000</v>
      </c>
      <c r="H651" s="2" t="n">
        <f aca="false">F651*HLOOKUP(B651,Assumption!$A$10:$G$12,2,1)+G651*HLOOKUP(B651,Assumption!$A$10:$G$12,3,1)</f>
        <v>1500000</v>
      </c>
      <c r="I651" s="2" t="n">
        <f aca="false">F651+G651-H651</f>
        <v>58500000</v>
      </c>
      <c r="J651" s="32" t="n">
        <f aca="false">VLOOKUP(D651,Assumption!$O$3:$Q$103,IF('thong tin khach hang'!$B$3="Nam",2,3),0)/12*P651</f>
        <v>0</v>
      </c>
      <c r="K651" s="2" t="n">
        <v>20000</v>
      </c>
      <c r="L651" s="31" t="n">
        <f aca="false">ROUND($L$1*(E651+I651-J651-K651),0)</f>
        <v>719972872</v>
      </c>
      <c r="M651" s="31" t="n">
        <f aca="false">E651+I651-J651-K651+L651</f>
        <v>177438430568.688</v>
      </c>
      <c r="N651" s="32" t="n">
        <f aca="false">HLOOKUP(ROUND(AVERAGE(M639:M650)/10^6,0),Assumption!$B$2:$E$3,2,1)*MAX((AVERAGE(M639:M650)-250*10^6),0)</f>
        <v>998449789.709696</v>
      </c>
      <c r="O651" s="31" t="n">
        <f aca="false">M651+N651</f>
        <v>178436880358.397</v>
      </c>
      <c r="P651" s="31" t="n">
        <f aca="false">IF(A651=1,SA,MAX(0,SA-M650))</f>
        <v>0</v>
      </c>
      <c r="S651" s="2" t="n">
        <v>1</v>
      </c>
      <c r="T651" s="2" t="n">
        <v>1</v>
      </c>
      <c r="U651" s="2" t="n">
        <v>1</v>
      </c>
      <c r="V651" s="33" t="n">
        <v>1</v>
      </c>
    </row>
    <row r="652" customFormat="false" ht="15.75" hidden="false" customHeight="true" outlineLevel="0" collapsed="false">
      <c r="A652" s="2" t="n">
        <v>650</v>
      </c>
      <c r="B652" s="2" t="n">
        <v>55</v>
      </c>
      <c r="C652" s="2" t="n">
        <f aca="false">A652-(B652-1)*12</f>
        <v>2</v>
      </c>
      <c r="D652" s="2" t="n">
        <f aca="false">'thong tin khach hang'!$B$4+B652-1</f>
        <v>56</v>
      </c>
      <c r="E652" s="31" t="n">
        <f aca="false">IF(A652=1,0,O651)</f>
        <v>178436880358.397</v>
      </c>
      <c r="F652" s="2" t="n">
        <f aca="true">TP*VLOOKUP('thong tin khach hang'!$E$10,$X$2:$Z$5,3,0)*OFFSET($S652,0,VLOOKUP('thong tin khach hang'!$E$10,$X$2:$Z$5,2,0))</f>
        <v>0</v>
      </c>
      <c r="G652" s="2" t="n">
        <f aca="true">EP*VLOOKUP('thong tin khach hang'!$E$10,$X$2:$Z$5,3,0)*OFFSET($S652,0,VLOOKUP('thong tin khach hang'!$E$10,$X$2:$Z$5,2,0))</f>
        <v>0</v>
      </c>
      <c r="H652" s="2" t="n">
        <f aca="false">F652*HLOOKUP(B652,Assumption!$A$10:$G$12,2,1)+G652*HLOOKUP(B652,Assumption!$A$10:$G$12,3,1)</f>
        <v>0</v>
      </c>
      <c r="I652" s="2" t="n">
        <f aca="false">F652+G652-H652</f>
        <v>0</v>
      </c>
      <c r="J652" s="32" t="n">
        <f aca="false">VLOOKUP(D652,Assumption!$O$3:$Q$103,IF('thong tin khach hang'!$B$3="Nam",2,3),0)/12*P652</f>
        <v>0</v>
      </c>
      <c r="K652" s="2" t="n">
        <v>20000</v>
      </c>
      <c r="L652" s="31" t="n">
        <f aca="false">ROUND($L$1*(E652+I652-J652-K652),0)</f>
        <v>726973857</v>
      </c>
      <c r="M652" s="31" t="n">
        <f aca="false">E652+I652-J652-K652+L652</f>
        <v>179163834215.398</v>
      </c>
      <c r="N652" s="32" t="n">
        <f aca="false">HLOOKUP(ROUND(AVERAGE(M640:M651)/10^6,0),Assumption!$B$2:$E$3,2,1)*MAX((AVERAGE(M640:M651)-250*10^6),0)</f>
        <v>1008202878.00127</v>
      </c>
      <c r="O652" s="31" t="n">
        <f aca="false">M652+N652</f>
        <v>180172037093.399</v>
      </c>
      <c r="P652" s="31" t="n">
        <f aca="false">IF(A652=1,SA,MAX(0,SA-M651))</f>
        <v>0</v>
      </c>
      <c r="S652" s="2" t="n">
        <v>0</v>
      </c>
      <c r="T652" s="2" t="n">
        <v>0</v>
      </c>
      <c r="U652" s="2" t="n">
        <v>0</v>
      </c>
      <c r="V652" s="33" t="n">
        <v>1</v>
      </c>
    </row>
    <row r="653" customFormat="false" ht="15.75" hidden="false" customHeight="true" outlineLevel="0" collapsed="false">
      <c r="A653" s="2" t="n">
        <v>651</v>
      </c>
      <c r="B653" s="2" t="n">
        <v>55</v>
      </c>
      <c r="C653" s="2" t="n">
        <f aca="false">A653-(B653-1)*12</f>
        <v>3</v>
      </c>
      <c r="D653" s="2" t="n">
        <f aca="false">'thong tin khach hang'!$B$4+B653-1</f>
        <v>56</v>
      </c>
      <c r="E653" s="31" t="n">
        <f aca="false">IF(A653=1,0,O652)</f>
        <v>180172037093.399</v>
      </c>
      <c r="F653" s="2" t="n">
        <f aca="true">TP*VLOOKUP('thong tin khach hang'!$E$10,$X$2:$Z$5,3,0)*OFFSET($S653,0,VLOOKUP('thong tin khach hang'!$E$10,$X$2:$Z$5,2,0))</f>
        <v>0</v>
      </c>
      <c r="G653" s="2" t="n">
        <f aca="true">EP*VLOOKUP('thong tin khach hang'!$E$10,$X$2:$Z$5,3,0)*OFFSET($S653,0,VLOOKUP('thong tin khach hang'!$E$10,$X$2:$Z$5,2,0))</f>
        <v>0</v>
      </c>
      <c r="H653" s="2" t="n">
        <f aca="false">F653*HLOOKUP(B653,Assumption!$A$10:$G$12,2,1)+G653*HLOOKUP(B653,Assumption!$A$10:$G$12,3,1)</f>
        <v>0</v>
      </c>
      <c r="I653" s="2" t="n">
        <f aca="false">F653+G653-H653</f>
        <v>0</v>
      </c>
      <c r="J653" s="32" t="n">
        <f aca="false">VLOOKUP(D653,Assumption!$O$3:$Q$103,IF('thong tin khach hang'!$B$3="Nam",2,3),0)/12*P653</f>
        <v>0</v>
      </c>
      <c r="K653" s="2" t="n">
        <v>20000</v>
      </c>
      <c r="L653" s="31" t="n">
        <f aca="false">ROUND($L$1*(E653+I653-J653-K653),0)</f>
        <v>734043100</v>
      </c>
      <c r="M653" s="31" t="n">
        <f aca="false">E653+I653-J653-K653+L653</f>
        <v>180906060193.399</v>
      </c>
      <c r="N653" s="32" t="n">
        <f aca="false">HLOOKUP(ROUND(AVERAGE(M641:M652)/10^6,0),Assumption!$B$2:$E$3,2,1)*MAX((AVERAGE(M641:M652)-250*10^6),0)</f>
        <v>1018050903.7761</v>
      </c>
      <c r="O653" s="31" t="n">
        <f aca="false">M653+N653</f>
        <v>181924111097.175</v>
      </c>
      <c r="P653" s="31" t="n">
        <f aca="false">IF(A653=1,SA,MAX(0,SA-M652))</f>
        <v>0</v>
      </c>
      <c r="S653" s="2" t="n">
        <v>0</v>
      </c>
      <c r="T653" s="2" t="n">
        <v>0</v>
      </c>
      <c r="U653" s="2" t="n">
        <v>0</v>
      </c>
      <c r="V653" s="33" t="n">
        <v>1</v>
      </c>
    </row>
    <row r="654" customFormat="false" ht="15.75" hidden="false" customHeight="true" outlineLevel="0" collapsed="false">
      <c r="A654" s="2" t="n">
        <v>652</v>
      </c>
      <c r="B654" s="2" t="n">
        <v>55</v>
      </c>
      <c r="C654" s="2" t="n">
        <f aca="false">A654-(B654-1)*12</f>
        <v>4</v>
      </c>
      <c r="D654" s="2" t="n">
        <f aca="false">'thong tin khach hang'!$B$4+B654-1</f>
        <v>56</v>
      </c>
      <c r="E654" s="31" t="n">
        <f aca="false">IF(A654=1,0,O653)</f>
        <v>181924111097.175</v>
      </c>
      <c r="F654" s="2" t="n">
        <f aca="true">TP*VLOOKUP('thong tin khach hang'!$E$10,$X$2:$Z$5,3,0)*OFFSET($S654,0,VLOOKUP('thong tin khach hang'!$E$10,$X$2:$Z$5,2,0))</f>
        <v>0</v>
      </c>
      <c r="G654" s="2" t="n">
        <f aca="true">EP*VLOOKUP('thong tin khach hang'!$E$10,$X$2:$Z$5,3,0)*OFFSET($S654,0,VLOOKUP('thong tin khach hang'!$E$10,$X$2:$Z$5,2,0))</f>
        <v>0</v>
      </c>
      <c r="H654" s="2" t="n">
        <f aca="false">F654*HLOOKUP(B654,Assumption!$A$10:$G$12,2,1)+G654*HLOOKUP(B654,Assumption!$A$10:$G$12,3,1)</f>
        <v>0</v>
      </c>
      <c r="I654" s="2" t="n">
        <f aca="false">F654+G654-H654</f>
        <v>0</v>
      </c>
      <c r="J654" s="32" t="n">
        <f aca="false">VLOOKUP(D654,Assumption!$O$3:$Q$103,IF('thong tin khach hang'!$B$3="Nam",2,3),0)/12*P654</f>
        <v>0</v>
      </c>
      <c r="K654" s="2" t="n">
        <v>20000</v>
      </c>
      <c r="L654" s="31" t="n">
        <f aca="false">ROUND($L$1*(E654+I654-J654-K654),0)</f>
        <v>741181266</v>
      </c>
      <c r="M654" s="31" t="n">
        <f aca="false">E654+I654-J654-K654+L654</f>
        <v>182665272363.175</v>
      </c>
      <c r="N654" s="32" t="n">
        <f aca="false">HLOOKUP(ROUND(AVERAGE(M642:M653)/10^6,0),Assumption!$B$2:$E$3,2,1)*MAX((AVERAGE(M642:M653)-250*10^6),0)</f>
        <v>1027994791.16473</v>
      </c>
      <c r="O654" s="31" t="n">
        <f aca="false">M654+N654</f>
        <v>183693267154.34</v>
      </c>
      <c r="P654" s="31" t="n">
        <f aca="false">IF(A654=1,SA,MAX(0,SA-M653))</f>
        <v>0</v>
      </c>
      <c r="S654" s="2" t="n">
        <v>0</v>
      </c>
      <c r="T654" s="2" t="n">
        <v>0</v>
      </c>
      <c r="U654" s="2" t="n">
        <v>1</v>
      </c>
      <c r="V654" s="33" t="n">
        <v>1</v>
      </c>
    </row>
    <row r="655" customFormat="false" ht="15.75" hidden="false" customHeight="true" outlineLevel="0" collapsed="false">
      <c r="A655" s="2" t="n">
        <v>653</v>
      </c>
      <c r="B655" s="2" t="n">
        <v>55</v>
      </c>
      <c r="C655" s="2" t="n">
        <f aca="false">A655-(B655-1)*12</f>
        <v>5</v>
      </c>
      <c r="D655" s="2" t="n">
        <f aca="false">'thong tin khach hang'!$B$4+B655-1</f>
        <v>56</v>
      </c>
      <c r="E655" s="31" t="n">
        <f aca="false">IF(A655=1,0,O654)</f>
        <v>183693267154.34</v>
      </c>
      <c r="F655" s="2" t="n">
        <f aca="true">TP*VLOOKUP('thong tin khach hang'!$E$10,$X$2:$Z$5,3,0)*OFFSET($S655,0,VLOOKUP('thong tin khach hang'!$E$10,$X$2:$Z$5,2,0))</f>
        <v>0</v>
      </c>
      <c r="G655" s="2" t="n">
        <f aca="true">EP*VLOOKUP('thong tin khach hang'!$E$10,$X$2:$Z$5,3,0)*OFFSET($S655,0,VLOOKUP('thong tin khach hang'!$E$10,$X$2:$Z$5,2,0))</f>
        <v>0</v>
      </c>
      <c r="H655" s="2" t="n">
        <f aca="false">F655*HLOOKUP(B655,Assumption!$A$10:$G$12,2,1)+G655*HLOOKUP(B655,Assumption!$A$10:$G$12,3,1)</f>
        <v>0</v>
      </c>
      <c r="I655" s="2" t="n">
        <f aca="false">F655+G655-H655</f>
        <v>0</v>
      </c>
      <c r="J655" s="32" t="n">
        <f aca="false">VLOOKUP(D655,Assumption!$O$3:$Q$103,IF('thong tin khach hang'!$B$3="Nam",2,3),0)/12*P655</f>
        <v>0</v>
      </c>
      <c r="K655" s="2" t="n">
        <v>20000</v>
      </c>
      <c r="L655" s="31" t="n">
        <f aca="false">ROUND($L$1*(E655+I655-J655-K655),0)</f>
        <v>748389027</v>
      </c>
      <c r="M655" s="31" t="n">
        <f aca="false">E655+I655-J655-K655+L655</f>
        <v>184441636181.34</v>
      </c>
      <c r="N655" s="32" t="n">
        <f aca="false">HLOOKUP(ROUND(AVERAGE(M643:M654)/10^6,0),Assumption!$B$2:$E$3,2,1)*MAX((AVERAGE(M643:M654)-250*10^6),0)</f>
        <v>1038035473.29307</v>
      </c>
      <c r="O655" s="31" t="n">
        <f aca="false">M655+N655</f>
        <v>185479671654.633</v>
      </c>
      <c r="P655" s="31" t="n">
        <f aca="false">IF(A655=1,SA,MAX(0,SA-M654))</f>
        <v>0</v>
      </c>
      <c r="S655" s="2" t="n">
        <v>0</v>
      </c>
      <c r="T655" s="2" t="n">
        <v>0</v>
      </c>
      <c r="U655" s="2" t="n">
        <v>0</v>
      </c>
      <c r="V655" s="33" t="n">
        <v>1</v>
      </c>
    </row>
    <row r="656" customFormat="false" ht="15.75" hidden="false" customHeight="true" outlineLevel="0" collapsed="false">
      <c r="A656" s="2" t="n">
        <v>654</v>
      </c>
      <c r="B656" s="2" t="n">
        <v>55</v>
      </c>
      <c r="C656" s="2" t="n">
        <f aca="false">A656-(B656-1)*12</f>
        <v>6</v>
      </c>
      <c r="D656" s="2" t="n">
        <f aca="false">'thong tin khach hang'!$B$4+B656-1</f>
        <v>56</v>
      </c>
      <c r="E656" s="31" t="n">
        <f aca="false">IF(A656=1,0,O655)</f>
        <v>185479671654.633</v>
      </c>
      <c r="F656" s="2" t="n">
        <f aca="true">TP*VLOOKUP('thong tin khach hang'!$E$10,$X$2:$Z$5,3,0)*OFFSET($S656,0,VLOOKUP('thong tin khach hang'!$E$10,$X$2:$Z$5,2,0))</f>
        <v>0</v>
      </c>
      <c r="G656" s="2" t="n">
        <f aca="true">EP*VLOOKUP('thong tin khach hang'!$E$10,$X$2:$Z$5,3,0)*OFFSET($S656,0,VLOOKUP('thong tin khach hang'!$E$10,$X$2:$Z$5,2,0))</f>
        <v>0</v>
      </c>
      <c r="H656" s="2" t="n">
        <f aca="false">F656*HLOOKUP(B656,Assumption!$A$10:$G$12,2,1)+G656*HLOOKUP(B656,Assumption!$A$10:$G$12,3,1)</f>
        <v>0</v>
      </c>
      <c r="I656" s="2" t="n">
        <f aca="false">F656+G656-H656</f>
        <v>0</v>
      </c>
      <c r="J656" s="32" t="n">
        <f aca="false">VLOOKUP(D656,Assumption!$O$3:$Q$103,IF('thong tin khach hang'!$B$3="Nam",2,3),0)/12*P656</f>
        <v>0</v>
      </c>
      <c r="K656" s="2" t="n">
        <v>20000</v>
      </c>
      <c r="L656" s="31" t="n">
        <f aca="false">ROUND($L$1*(E656+I656-J656-K656),0)</f>
        <v>755667060</v>
      </c>
      <c r="M656" s="31" t="n">
        <f aca="false">E656+I656-J656-K656+L656</f>
        <v>186235318714.633</v>
      </c>
      <c r="N656" s="32" t="n">
        <f aca="false">HLOOKUP(ROUND(AVERAGE(M644:M655)/10^6,0),Assumption!$B$2:$E$3,2,1)*MAX((AVERAGE(M644:M655)-250*10^6),0)</f>
        <v>1048173892.37001</v>
      </c>
      <c r="O656" s="31" t="n">
        <f aca="false">M656+N656</f>
        <v>187283492607.003</v>
      </c>
      <c r="P656" s="31" t="n">
        <f aca="false">IF(A656=1,SA,MAX(0,SA-M655))</f>
        <v>0</v>
      </c>
      <c r="S656" s="2" t="n">
        <v>0</v>
      </c>
      <c r="T656" s="2" t="n">
        <v>0</v>
      </c>
      <c r="U656" s="2" t="n">
        <v>0</v>
      </c>
      <c r="V656" s="33" t="n">
        <v>1</v>
      </c>
    </row>
    <row r="657" customFormat="false" ht="15.75" hidden="false" customHeight="true" outlineLevel="0" collapsed="false">
      <c r="A657" s="2" t="n">
        <v>655</v>
      </c>
      <c r="B657" s="2" t="n">
        <v>55</v>
      </c>
      <c r="C657" s="2" t="n">
        <f aca="false">A657-(B657-1)*12</f>
        <v>7</v>
      </c>
      <c r="D657" s="2" t="n">
        <f aca="false">'thong tin khach hang'!$B$4+B657-1</f>
        <v>56</v>
      </c>
      <c r="E657" s="31" t="n">
        <f aca="false">IF(A657=1,0,O656)</f>
        <v>187283492607.003</v>
      </c>
      <c r="F657" s="2" t="n">
        <f aca="true">TP*VLOOKUP('thong tin khach hang'!$E$10,$X$2:$Z$5,3,0)*OFFSET($S657,0,VLOOKUP('thong tin khach hang'!$E$10,$X$2:$Z$5,2,0))</f>
        <v>0</v>
      </c>
      <c r="G657" s="2" t="n">
        <f aca="true">EP*VLOOKUP('thong tin khach hang'!$E$10,$X$2:$Z$5,3,0)*OFFSET($S657,0,VLOOKUP('thong tin khach hang'!$E$10,$X$2:$Z$5,2,0))</f>
        <v>0</v>
      </c>
      <c r="H657" s="2" t="n">
        <f aca="false">F657*HLOOKUP(B657,Assumption!$A$10:$G$12,2,1)+G657*HLOOKUP(B657,Assumption!$A$10:$G$12,3,1)</f>
        <v>0</v>
      </c>
      <c r="I657" s="2" t="n">
        <f aca="false">F657+G657-H657</f>
        <v>0</v>
      </c>
      <c r="J657" s="32" t="n">
        <f aca="false">VLOOKUP(D657,Assumption!$O$3:$Q$103,IF('thong tin khach hang'!$B$3="Nam",2,3),0)/12*P657</f>
        <v>0</v>
      </c>
      <c r="K657" s="2" t="n">
        <v>20000</v>
      </c>
      <c r="L657" s="31" t="n">
        <f aca="false">ROUND($L$1*(E657+I657-J657-K657),0)</f>
        <v>763016050</v>
      </c>
      <c r="M657" s="31" t="n">
        <f aca="false">E657+I657-J657-K657+L657</f>
        <v>188046488657.003</v>
      </c>
      <c r="N657" s="32" t="n">
        <f aca="false">HLOOKUP(ROUND(AVERAGE(M645:M656)/10^6,0),Assumption!$B$2:$E$3,2,1)*MAX((AVERAGE(M645:M656)-250*10^6),0)</f>
        <v>1058410999.77623</v>
      </c>
      <c r="O657" s="31" t="n">
        <f aca="false">M657+N657</f>
        <v>189104899656.779</v>
      </c>
      <c r="P657" s="31" t="n">
        <f aca="false">IF(A657=1,SA,MAX(0,SA-M656))</f>
        <v>0</v>
      </c>
      <c r="S657" s="2" t="n">
        <v>0</v>
      </c>
      <c r="T657" s="2" t="n">
        <v>1</v>
      </c>
      <c r="U657" s="2" t="n">
        <v>1</v>
      </c>
      <c r="V657" s="33" t="n">
        <v>1</v>
      </c>
    </row>
    <row r="658" customFormat="false" ht="15.75" hidden="false" customHeight="true" outlineLevel="0" collapsed="false">
      <c r="A658" s="2" t="n">
        <v>656</v>
      </c>
      <c r="B658" s="2" t="n">
        <v>55</v>
      </c>
      <c r="C658" s="2" t="n">
        <f aca="false">A658-(B658-1)*12</f>
        <v>8</v>
      </c>
      <c r="D658" s="2" t="n">
        <f aca="false">'thong tin khach hang'!$B$4+B658-1</f>
        <v>56</v>
      </c>
      <c r="E658" s="31" t="n">
        <f aca="false">IF(A658=1,0,O657)</f>
        <v>189104899656.779</v>
      </c>
      <c r="F658" s="2" t="n">
        <f aca="true">TP*VLOOKUP('thong tin khach hang'!$E$10,$X$2:$Z$5,3,0)*OFFSET($S658,0,VLOOKUP('thong tin khach hang'!$E$10,$X$2:$Z$5,2,0))</f>
        <v>0</v>
      </c>
      <c r="G658" s="2" t="n">
        <f aca="true">EP*VLOOKUP('thong tin khach hang'!$E$10,$X$2:$Z$5,3,0)*OFFSET($S658,0,VLOOKUP('thong tin khach hang'!$E$10,$X$2:$Z$5,2,0))</f>
        <v>0</v>
      </c>
      <c r="H658" s="2" t="n">
        <f aca="false">F658*HLOOKUP(B658,Assumption!$A$10:$G$12,2,1)+G658*HLOOKUP(B658,Assumption!$A$10:$G$12,3,1)</f>
        <v>0</v>
      </c>
      <c r="I658" s="2" t="n">
        <f aca="false">F658+G658-H658</f>
        <v>0</v>
      </c>
      <c r="J658" s="32" t="n">
        <f aca="false">VLOOKUP(D658,Assumption!$O$3:$Q$103,IF('thong tin khach hang'!$B$3="Nam",2,3),0)/12*P658</f>
        <v>0</v>
      </c>
      <c r="K658" s="2" t="n">
        <v>20000</v>
      </c>
      <c r="L658" s="31" t="n">
        <f aca="false">ROUND($L$1*(E658+I658-J658-K658),0)</f>
        <v>770436688</v>
      </c>
      <c r="M658" s="31" t="n">
        <f aca="false">E658+I658-J658-K658+L658</f>
        <v>189875316344.779</v>
      </c>
      <c r="N658" s="32" t="n">
        <f aca="false">HLOOKUP(ROUND(AVERAGE(M646:M657)/10^6,0),Assumption!$B$2:$E$3,2,1)*MAX((AVERAGE(M646:M657)-250*10^6),0)</f>
        <v>1068747756.15332</v>
      </c>
      <c r="O658" s="31" t="n">
        <f aca="false">M658+N658</f>
        <v>190944064100.932</v>
      </c>
      <c r="P658" s="31" t="n">
        <f aca="false">IF(A658=1,SA,MAX(0,SA-M657))</f>
        <v>0</v>
      </c>
      <c r="S658" s="2" t="n">
        <v>0</v>
      </c>
      <c r="T658" s="2" t="n">
        <v>0</v>
      </c>
      <c r="U658" s="2" t="n">
        <v>0</v>
      </c>
      <c r="V658" s="33" t="n">
        <v>1</v>
      </c>
    </row>
    <row r="659" customFormat="false" ht="15.75" hidden="false" customHeight="true" outlineLevel="0" collapsed="false">
      <c r="A659" s="2" t="n">
        <v>657</v>
      </c>
      <c r="B659" s="2" t="n">
        <v>55</v>
      </c>
      <c r="C659" s="2" t="n">
        <f aca="false">A659-(B659-1)*12</f>
        <v>9</v>
      </c>
      <c r="D659" s="2" t="n">
        <f aca="false">'thong tin khach hang'!$B$4+B659-1</f>
        <v>56</v>
      </c>
      <c r="E659" s="31" t="n">
        <f aca="false">IF(A659=1,0,O658)</f>
        <v>190944064100.932</v>
      </c>
      <c r="F659" s="2" t="n">
        <f aca="true">TP*VLOOKUP('thong tin khach hang'!$E$10,$X$2:$Z$5,3,0)*OFFSET($S659,0,VLOOKUP('thong tin khach hang'!$E$10,$X$2:$Z$5,2,0))</f>
        <v>0</v>
      </c>
      <c r="G659" s="2" t="n">
        <f aca="true">EP*VLOOKUP('thong tin khach hang'!$E$10,$X$2:$Z$5,3,0)*OFFSET($S659,0,VLOOKUP('thong tin khach hang'!$E$10,$X$2:$Z$5,2,0))</f>
        <v>0</v>
      </c>
      <c r="H659" s="2" t="n">
        <f aca="false">F659*HLOOKUP(B659,Assumption!$A$10:$G$12,2,1)+G659*HLOOKUP(B659,Assumption!$A$10:$G$12,3,1)</f>
        <v>0</v>
      </c>
      <c r="I659" s="2" t="n">
        <f aca="false">F659+G659-H659</f>
        <v>0</v>
      </c>
      <c r="J659" s="32" t="n">
        <f aca="false">VLOOKUP(D659,Assumption!$O$3:$Q$103,IF('thong tin khach hang'!$B$3="Nam",2,3),0)/12*P659</f>
        <v>0</v>
      </c>
      <c r="K659" s="2" t="n">
        <v>20000</v>
      </c>
      <c r="L659" s="31" t="n">
        <f aca="false">ROUND($L$1*(E659+I659-J659-K659),0)</f>
        <v>777929671</v>
      </c>
      <c r="M659" s="31" t="n">
        <f aca="false">E659+I659-J659-K659+L659</f>
        <v>191721973771.932</v>
      </c>
      <c r="N659" s="32" t="n">
        <f aca="false">HLOOKUP(ROUND(AVERAGE(M647:M658)/10^6,0),Assumption!$B$2:$E$3,2,1)*MAX((AVERAGE(M647:M658)-250*10^6),0)</f>
        <v>1079185131.49401</v>
      </c>
      <c r="O659" s="31" t="n">
        <f aca="false">M659+N659</f>
        <v>192801158903.426</v>
      </c>
      <c r="P659" s="31" t="n">
        <f aca="false">IF(A659=1,SA,MAX(0,SA-M658))</f>
        <v>0</v>
      </c>
      <c r="S659" s="2" t="n">
        <v>0</v>
      </c>
      <c r="T659" s="2" t="n">
        <v>0</v>
      </c>
      <c r="U659" s="2" t="n">
        <v>0</v>
      </c>
      <c r="V659" s="33" t="n">
        <v>1</v>
      </c>
    </row>
    <row r="660" customFormat="false" ht="15.75" hidden="false" customHeight="true" outlineLevel="0" collapsed="false">
      <c r="A660" s="2" t="n">
        <v>658</v>
      </c>
      <c r="B660" s="2" t="n">
        <v>55</v>
      </c>
      <c r="C660" s="2" t="n">
        <f aca="false">A660-(B660-1)*12</f>
        <v>10</v>
      </c>
      <c r="D660" s="2" t="n">
        <f aca="false">'thong tin khach hang'!$B$4+B660-1</f>
        <v>56</v>
      </c>
      <c r="E660" s="31" t="n">
        <f aca="false">IF(A660=1,0,O659)</f>
        <v>192801158903.426</v>
      </c>
      <c r="F660" s="2" t="n">
        <f aca="true">TP*VLOOKUP('thong tin khach hang'!$E$10,$X$2:$Z$5,3,0)*OFFSET($S660,0,VLOOKUP('thong tin khach hang'!$E$10,$X$2:$Z$5,2,0))</f>
        <v>0</v>
      </c>
      <c r="G660" s="2" t="n">
        <f aca="true">EP*VLOOKUP('thong tin khach hang'!$E$10,$X$2:$Z$5,3,0)*OFFSET($S660,0,VLOOKUP('thong tin khach hang'!$E$10,$X$2:$Z$5,2,0))</f>
        <v>0</v>
      </c>
      <c r="H660" s="2" t="n">
        <f aca="false">F660*HLOOKUP(B660,Assumption!$A$10:$G$12,2,1)+G660*HLOOKUP(B660,Assumption!$A$10:$G$12,3,1)</f>
        <v>0</v>
      </c>
      <c r="I660" s="2" t="n">
        <f aca="false">F660+G660-H660</f>
        <v>0</v>
      </c>
      <c r="J660" s="32" t="n">
        <f aca="false">VLOOKUP(D660,Assumption!$O$3:$Q$103,IF('thong tin khach hang'!$B$3="Nam",2,3),0)/12*P660</f>
        <v>0</v>
      </c>
      <c r="K660" s="2" t="n">
        <v>20000</v>
      </c>
      <c r="L660" s="31" t="n">
        <f aca="false">ROUND($L$1*(E660+I660-J660-K660),0)</f>
        <v>785495706</v>
      </c>
      <c r="M660" s="31" t="n">
        <f aca="false">E660+I660-J660-K660+L660</f>
        <v>193586634609.426</v>
      </c>
      <c r="N660" s="32" t="n">
        <f aca="false">HLOOKUP(ROUND(AVERAGE(M648:M659)/10^6,0),Assumption!$B$2:$E$3,2,1)*MAX((AVERAGE(M648:M659)-250*10^6),0)</f>
        <v>1089724105.2324</v>
      </c>
      <c r="O660" s="31" t="n">
        <f aca="false">M660+N660</f>
        <v>194676358714.659</v>
      </c>
      <c r="P660" s="31" t="n">
        <f aca="false">IF(A660=1,SA,MAX(0,SA-M659))</f>
        <v>0</v>
      </c>
      <c r="S660" s="2" t="n">
        <v>0</v>
      </c>
      <c r="T660" s="2" t="n">
        <v>0</v>
      </c>
      <c r="U660" s="2" t="n">
        <v>1</v>
      </c>
      <c r="V660" s="33" t="n">
        <v>1</v>
      </c>
    </row>
    <row r="661" customFormat="false" ht="15.75" hidden="false" customHeight="true" outlineLevel="0" collapsed="false">
      <c r="A661" s="2" t="n">
        <v>659</v>
      </c>
      <c r="B661" s="2" t="n">
        <v>55</v>
      </c>
      <c r="C661" s="2" t="n">
        <f aca="false">A661-(B661-1)*12</f>
        <v>11</v>
      </c>
      <c r="D661" s="2" t="n">
        <f aca="false">'thong tin khach hang'!$B$4+B661-1</f>
        <v>56</v>
      </c>
      <c r="E661" s="31" t="n">
        <f aca="false">IF(A661=1,0,O660)</f>
        <v>194676358714.659</v>
      </c>
      <c r="F661" s="2" t="n">
        <f aca="true">TP*VLOOKUP('thong tin khach hang'!$E$10,$X$2:$Z$5,3,0)*OFFSET($S661,0,VLOOKUP('thong tin khach hang'!$E$10,$X$2:$Z$5,2,0))</f>
        <v>0</v>
      </c>
      <c r="G661" s="2" t="n">
        <f aca="true">EP*VLOOKUP('thong tin khach hang'!$E$10,$X$2:$Z$5,3,0)*OFFSET($S661,0,VLOOKUP('thong tin khach hang'!$E$10,$X$2:$Z$5,2,0))</f>
        <v>0</v>
      </c>
      <c r="H661" s="2" t="n">
        <f aca="false">F661*HLOOKUP(B661,Assumption!$A$10:$G$12,2,1)+G661*HLOOKUP(B661,Assumption!$A$10:$G$12,3,1)</f>
        <v>0</v>
      </c>
      <c r="I661" s="2" t="n">
        <f aca="false">F661+G661-H661</f>
        <v>0</v>
      </c>
      <c r="J661" s="32" t="n">
        <f aca="false">VLOOKUP(D661,Assumption!$O$3:$Q$103,IF('thong tin khach hang'!$B$3="Nam",2,3),0)/12*P661</f>
        <v>0</v>
      </c>
      <c r="K661" s="2" t="n">
        <v>20000</v>
      </c>
      <c r="L661" s="31" t="n">
        <f aca="false">ROUND($L$1*(E661+I661-J661-K661),0)</f>
        <v>793135502</v>
      </c>
      <c r="M661" s="31" t="n">
        <f aca="false">E661+I661-J661-K661+L661</f>
        <v>195469474216.659</v>
      </c>
      <c r="N661" s="32" t="n">
        <f aca="false">HLOOKUP(ROUND(AVERAGE(M649:M660)/10^6,0),Assumption!$B$2:$E$3,2,1)*MAX((AVERAGE(M649:M660)-250*10^6),0)</f>
        <v>1100365666.33764</v>
      </c>
      <c r="O661" s="31" t="n">
        <f aca="false">M661+N661</f>
        <v>196569839882.996</v>
      </c>
      <c r="P661" s="31" t="n">
        <f aca="false">IF(A661=1,SA,MAX(0,SA-M660))</f>
        <v>0</v>
      </c>
      <c r="S661" s="2" t="n">
        <v>0</v>
      </c>
      <c r="T661" s="2" t="n">
        <v>0</v>
      </c>
      <c r="U661" s="2" t="n">
        <v>0</v>
      </c>
      <c r="V661" s="33" t="n">
        <v>1</v>
      </c>
    </row>
    <row r="662" customFormat="false" ht="15.75" hidden="false" customHeight="true" outlineLevel="0" collapsed="false">
      <c r="A662" s="2" t="n">
        <v>660</v>
      </c>
      <c r="B662" s="2" t="n">
        <v>55</v>
      </c>
      <c r="C662" s="2" t="n">
        <f aca="false">A662-(B662-1)*12</f>
        <v>12</v>
      </c>
      <c r="D662" s="2" t="n">
        <f aca="false">'thong tin khach hang'!$B$4+B662-1</f>
        <v>56</v>
      </c>
      <c r="E662" s="31" t="n">
        <f aca="false">IF(A662=1,0,O661)</f>
        <v>196569839882.996</v>
      </c>
      <c r="F662" s="2" t="n">
        <f aca="true">TP*VLOOKUP('thong tin khach hang'!$E$10,$X$2:$Z$5,3,0)*OFFSET($S662,0,VLOOKUP('thong tin khach hang'!$E$10,$X$2:$Z$5,2,0))</f>
        <v>0</v>
      </c>
      <c r="G662" s="2" t="n">
        <f aca="true">EP*VLOOKUP('thong tin khach hang'!$E$10,$X$2:$Z$5,3,0)*OFFSET($S662,0,VLOOKUP('thong tin khach hang'!$E$10,$X$2:$Z$5,2,0))</f>
        <v>0</v>
      </c>
      <c r="H662" s="2" t="n">
        <f aca="false">F662*HLOOKUP(B662,Assumption!$A$10:$G$12,2,1)+G662*HLOOKUP(B662,Assumption!$A$10:$G$12,3,1)</f>
        <v>0</v>
      </c>
      <c r="I662" s="2" t="n">
        <f aca="false">F662+G662-H662</f>
        <v>0</v>
      </c>
      <c r="J662" s="32" t="n">
        <f aca="false">VLOOKUP(D662,Assumption!$O$3:$Q$103,IF('thong tin khach hang'!$B$3="Nam",2,3),0)/12*P662</f>
        <v>0</v>
      </c>
      <c r="K662" s="2" t="n">
        <v>20000</v>
      </c>
      <c r="L662" s="31" t="n">
        <f aca="false">ROUND($L$1*(E662+I662-J662-K662),0)</f>
        <v>800849778</v>
      </c>
      <c r="M662" s="31" t="n">
        <f aca="false">E662+I662-J662-K662+L662</f>
        <v>197370669660.996</v>
      </c>
      <c r="N662" s="32" t="n">
        <f aca="false">HLOOKUP(ROUND(AVERAGE(M650:M661)/10^6,0),Assumption!$B$2:$E$3,2,1)*MAX((AVERAGE(M650:M661)-250*10^6),0)</f>
        <v>1111110813.40472</v>
      </c>
      <c r="O662" s="31" t="n">
        <f aca="false">M662+N662</f>
        <v>198481780474.401</v>
      </c>
      <c r="P662" s="31" t="n">
        <f aca="false">IF(A662=1,SA,MAX(0,SA-M661))</f>
        <v>0</v>
      </c>
      <c r="S662" s="2" t="n">
        <v>0</v>
      </c>
      <c r="T662" s="2" t="n">
        <v>0</v>
      </c>
      <c r="U662" s="2" t="n">
        <v>0</v>
      </c>
      <c r="V662" s="33" t="n">
        <v>1</v>
      </c>
    </row>
    <row r="663" customFormat="false" ht="15.75" hidden="false" customHeight="true" outlineLevel="0" collapsed="false">
      <c r="A663" s="2" t="n">
        <v>661</v>
      </c>
      <c r="B663" s="2" t="n">
        <v>56</v>
      </c>
      <c r="C663" s="2" t="n">
        <f aca="false">A663-(B663-1)*12</f>
        <v>1</v>
      </c>
      <c r="D663" s="2" t="n">
        <f aca="false">'thong tin khach hang'!$B$4+B663-1</f>
        <v>57</v>
      </c>
      <c r="E663" s="31" t="n">
        <f aca="false">IF(A663=1,0,O662)</f>
        <v>198481780474.401</v>
      </c>
      <c r="F663" s="2" t="n">
        <f aca="true">TP*VLOOKUP('thong tin khach hang'!$E$10,$X$2:$Z$5,3,0)*OFFSET($S663,0,VLOOKUP('thong tin khach hang'!$E$10,$X$2:$Z$5,2,0))</f>
        <v>30000000</v>
      </c>
      <c r="G663" s="2" t="n">
        <f aca="true">EP*VLOOKUP('thong tin khach hang'!$E$10,$X$2:$Z$5,3,0)*OFFSET($S663,0,VLOOKUP('thong tin khach hang'!$E$10,$X$2:$Z$5,2,0))</f>
        <v>30000000</v>
      </c>
      <c r="H663" s="2" t="n">
        <f aca="false">F663*HLOOKUP(B663,Assumption!$A$10:$G$12,2,1)+G663*HLOOKUP(B663,Assumption!$A$10:$G$12,3,1)</f>
        <v>1500000</v>
      </c>
      <c r="I663" s="2" t="n">
        <f aca="false">F663+G663-H663</f>
        <v>58500000</v>
      </c>
      <c r="J663" s="32" t="n">
        <f aca="false">VLOOKUP(D663,Assumption!$O$3:$Q$103,IF('thong tin khach hang'!$B$3="Nam",2,3),0)/12*P663</f>
        <v>0</v>
      </c>
      <c r="K663" s="2" t="n">
        <v>20000</v>
      </c>
      <c r="L663" s="31" t="n">
        <f aca="false">ROUND($L$1*(E663+I663-J663-K663),0)</f>
        <v>808877597</v>
      </c>
      <c r="M663" s="31" t="n">
        <f aca="false">E663+I663-J663-K663+L663</f>
        <v>199349138071.401</v>
      </c>
      <c r="N663" s="32" t="n">
        <f aca="false">HLOOKUP(ROUND(AVERAGE(M651:M662)/10^6,0),Assumption!$B$2:$E$3,2,1)*MAX((AVERAGE(M651:M662)-250*10^6),0)</f>
        <v>1121960554.74871</v>
      </c>
      <c r="O663" s="31" t="n">
        <f aca="false">M663+N663</f>
        <v>200471098626.15</v>
      </c>
      <c r="P663" s="31" t="n">
        <f aca="false">IF(A663=1,SA,MAX(0,SA-M662))</f>
        <v>0</v>
      </c>
      <c r="S663" s="2" t="n">
        <v>1</v>
      </c>
      <c r="T663" s="2" t="n">
        <v>1</v>
      </c>
      <c r="U663" s="2" t="n">
        <v>1</v>
      </c>
      <c r="V663" s="33" t="n">
        <v>1</v>
      </c>
    </row>
    <row r="664" customFormat="false" ht="15.75" hidden="false" customHeight="true" outlineLevel="0" collapsed="false">
      <c r="A664" s="2" t="n">
        <v>662</v>
      </c>
      <c r="B664" s="2" t="n">
        <v>56</v>
      </c>
      <c r="C664" s="2" t="n">
        <f aca="false">A664-(B664-1)*12</f>
        <v>2</v>
      </c>
      <c r="D664" s="2" t="n">
        <f aca="false">'thong tin khach hang'!$B$4+B664-1</f>
        <v>57</v>
      </c>
      <c r="E664" s="31" t="n">
        <f aca="false">IF(A664=1,0,O663)</f>
        <v>200471098626.15</v>
      </c>
      <c r="F664" s="2" t="n">
        <f aca="true">TP*VLOOKUP('thong tin khach hang'!$E$10,$X$2:$Z$5,3,0)*OFFSET($S664,0,VLOOKUP('thong tin khach hang'!$E$10,$X$2:$Z$5,2,0))</f>
        <v>0</v>
      </c>
      <c r="G664" s="2" t="n">
        <f aca="true">EP*VLOOKUP('thong tin khach hang'!$E$10,$X$2:$Z$5,3,0)*OFFSET($S664,0,VLOOKUP('thong tin khach hang'!$E$10,$X$2:$Z$5,2,0))</f>
        <v>0</v>
      </c>
      <c r="H664" s="2" t="n">
        <f aca="false">F664*HLOOKUP(B664,Assumption!$A$10:$G$12,2,1)+G664*HLOOKUP(B664,Assumption!$A$10:$G$12,3,1)</f>
        <v>0</v>
      </c>
      <c r="I664" s="2" t="n">
        <f aca="false">F664+G664-H664</f>
        <v>0</v>
      </c>
      <c r="J664" s="32" t="n">
        <f aca="false">VLOOKUP(D664,Assumption!$O$3:$Q$103,IF('thong tin khach hang'!$B$3="Nam",2,3),0)/12*P664</f>
        <v>0</v>
      </c>
      <c r="K664" s="2" t="n">
        <v>20000</v>
      </c>
      <c r="L664" s="31" t="n">
        <f aca="false">ROUND($L$1*(E664+I664-J664-K664),0)</f>
        <v>816743989</v>
      </c>
      <c r="M664" s="31" t="n">
        <f aca="false">E664+I664-J664-K664+L664</f>
        <v>201287822615.15</v>
      </c>
      <c r="N664" s="32" t="n">
        <f aca="false">HLOOKUP(ROUND(AVERAGE(M652:M663)/10^6,0),Assumption!$B$2:$E$3,2,1)*MAX((AVERAGE(M652:M663)-250*10^6),0)</f>
        <v>1132915908.50007</v>
      </c>
      <c r="O664" s="31" t="n">
        <f aca="false">M664+N664</f>
        <v>202420738523.65</v>
      </c>
      <c r="P664" s="31" t="n">
        <f aca="false">IF(A664=1,SA,MAX(0,SA-M663))</f>
        <v>0</v>
      </c>
      <c r="S664" s="2" t="n">
        <v>0</v>
      </c>
      <c r="T664" s="2" t="n">
        <v>0</v>
      </c>
      <c r="U664" s="2" t="n">
        <v>0</v>
      </c>
      <c r="V664" s="33" t="n">
        <v>1</v>
      </c>
    </row>
    <row r="665" customFormat="false" ht="15.75" hidden="false" customHeight="true" outlineLevel="0" collapsed="false">
      <c r="A665" s="2" t="n">
        <v>663</v>
      </c>
      <c r="B665" s="2" t="n">
        <v>56</v>
      </c>
      <c r="C665" s="2" t="n">
        <f aca="false">A665-(B665-1)*12</f>
        <v>3</v>
      </c>
      <c r="D665" s="2" t="n">
        <f aca="false">'thong tin khach hang'!$B$4+B665-1</f>
        <v>57</v>
      </c>
      <c r="E665" s="31" t="n">
        <f aca="false">IF(A665=1,0,O664)</f>
        <v>202420738523.65</v>
      </c>
      <c r="F665" s="2" t="n">
        <f aca="true">TP*VLOOKUP('thong tin khach hang'!$E$10,$X$2:$Z$5,3,0)*OFFSET($S665,0,VLOOKUP('thong tin khach hang'!$E$10,$X$2:$Z$5,2,0))</f>
        <v>0</v>
      </c>
      <c r="G665" s="2" t="n">
        <f aca="true">EP*VLOOKUP('thong tin khach hang'!$E$10,$X$2:$Z$5,3,0)*OFFSET($S665,0,VLOOKUP('thong tin khach hang'!$E$10,$X$2:$Z$5,2,0))</f>
        <v>0</v>
      </c>
      <c r="H665" s="2" t="n">
        <f aca="false">F665*HLOOKUP(B665,Assumption!$A$10:$G$12,2,1)+G665*HLOOKUP(B665,Assumption!$A$10:$G$12,3,1)</f>
        <v>0</v>
      </c>
      <c r="I665" s="2" t="n">
        <f aca="false">F665+G665-H665</f>
        <v>0</v>
      </c>
      <c r="J665" s="32" t="n">
        <f aca="false">VLOOKUP(D665,Assumption!$O$3:$Q$103,IF('thong tin khach hang'!$B$3="Nam",2,3),0)/12*P665</f>
        <v>0</v>
      </c>
      <c r="K665" s="2" t="n">
        <v>20000</v>
      </c>
      <c r="L665" s="31" t="n">
        <f aca="false">ROUND($L$1*(E665+I665-J665-K665),0)</f>
        <v>824687064</v>
      </c>
      <c r="M665" s="31" t="n">
        <f aca="false">E665+I665-J665-K665+L665</f>
        <v>203245405587.65</v>
      </c>
      <c r="N665" s="32" t="n">
        <f aca="false">HLOOKUP(ROUND(AVERAGE(M653:M664)/10^6,0),Assumption!$B$2:$E$3,2,1)*MAX((AVERAGE(M653:M664)-250*10^6),0)</f>
        <v>1143977902.69995</v>
      </c>
      <c r="O665" s="31" t="n">
        <f aca="false">M665+N665</f>
        <v>204389383490.35</v>
      </c>
      <c r="P665" s="31" t="n">
        <f aca="false">IF(A665=1,SA,MAX(0,SA-M664))</f>
        <v>0</v>
      </c>
      <c r="S665" s="2" t="n">
        <v>0</v>
      </c>
      <c r="T665" s="2" t="n">
        <v>0</v>
      </c>
      <c r="U665" s="2" t="n">
        <v>0</v>
      </c>
      <c r="V665" s="33" t="n">
        <v>1</v>
      </c>
    </row>
    <row r="666" customFormat="false" ht="15.75" hidden="false" customHeight="true" outlineLevel="0" collapsed="false">
      <c r="A666" s="2" t="n">
        <v>664</v>
      </c>
      <c r="B666" s="2" t="n">
        <v>56</v>
      </c>
      <c r="C666" s="2" t="n">
        <f aca="false">A666-(B666-1)*12</f>
        <v>4</v>
      </c>
      <c r="D666" s="2" t="n">
        <f aca="false">'thong tin khach hang'!$B$4+B666-1</f>
        <v>57</v>
      </c>
      <c r="E666" s="31" t="n">
        <f aca="false">IF(A666=1,0,O665)</f>
        <v>204389383490.35</v>
      </c>
      <c r="F666" s="2" t="n">
        <f aca="true">TP*VLOOKUP('thong tin khach hang'!$E$10,$X$2:$Z$5,3,0)*OFFSET($S666,0,VLOOKUP('thong tin khach hang'!$E$10,$X$2:$Z$5,2,0))</f>
        <v>0</v>
      </c>
      <c r="G666" s="2" t="n">
        <f aca="true">EP*VLOOKUP('thong tin khach hang'!$E$10,$X$2:$Z$5,3,0)*OFFSET($S666,0,VLOOKUP('thong tin khach hang'!$E$10,$X$2:$Z$5,2,0))</f>
        <v>0</v>
      </c>
      <c r="H666" s="2" t="n">
        <f aca="false">F666*HLOOKUP(B666,Assumption!$A$10:$G$12,2,1)+G666*HLOOKUP(B666,Assumption!$A$10:$G$12,3,1)</f>
        <v>0</v>
      </c>
      <c r="I666" s="2" t="n">
        <f aca="false">F666+G666-H666</f>
        <v>0</v>
      </c>
      <c r="J666" s="32" t="n">
        <f aca="false">VLOOKUP(D666,Assumption!$O$3:$Q$103,IF('thong tin khach hang'!$B$3="Nam",2,3),0)/12*P666</f>
        <v>0</v>
      </c>
      <c r="K666" s="2" t="n">
        <v>20000</v>
      </c>
      <c r="L666" s="31" t="n">
        <f aca="false">ROUND($L$1*(E666+I666-J666-K666),0)</f>
        <v>832707567</v>
      </c>
      <c r="M666" s="31" t="n">
        <f aca="false">E666+I666-J666-K666+L666</f>
        <v>205222071057.35</v>
      </c>
      <c r="N666" s="32" t="n">
        <f aca="false">HLOOKUP(ROUND(AVERAGE(M654:M665)/10^6,0),Assumption!$B$2:$E$3,2,1)*MAX((AVERAGE(M654:M665)-250*10^6),0)</f>
        <v>1155147575.39707</v>
      </c>
      <c r="O666" s="31" t="n">
        <f aca="false">M666+N666</f>
        <v>206377218632.747</v>
      </c>
      <c r="P666" s="31" t="n">
        <f aca="false">IF(A666=1,SA,MAX(0,SA-M665))</f>
        <v>0</v>
      </c>
      <c r="S666" s="2" t="n">
        <v>0</v>
      </c>
      <c r="T666" s="2" t="n">
        <v>0</v>
      </c>
      <c r="U666" s="2" t="n">
        <v>1</v>
      </c>
      <c r="V666" s="33" t="n">
        <v>1</v>
      </c>
    </row>
    <row r="667" customFormat="false" ht="15.75" hidden="false" customHeight="true" outlineLevel="0" collapsed="false">
      <c r="A667" s="2" t="n">
        <v>665</v>
      </c>
      <c r="B667" s="2" t="n">
        <v>56</v>
      </c>
      <c r="C667" s="2" t="n">
        <f aca="false">A667-(B667-1)*12</f>
        <v>5</v>
      </c>
      <c r="D667" s="2" t="n">
        <f aca="false">'thong tin khach hang'!$B$4+B667-1</f>
        <v>57</v>
      </c>
      <c r="E667" s="31" t="n">
        <f aca="false">IF(A667=1,0,O666)</f>
        <v>206377218632.747</v>
      </c>
      <c r="F667" s="2" t="n">
        <f aca="true">TP*VLOOKUP('thong tin khach hang'!$E$10,$X$2:$Z$5,3,0)*OFFSET($S667,0,VLOOKUP('thong tin khach hang'!$E$10,$X$2:$Z$5,2,0))</f>
        <v>0</v>
      </c>
      <c r="G667" s="2" t="n">
        <f aca="true">EP*VLOOKUP('thong tin khach hang'!$E$10,$X$2:$Z$5,3,0)*OFFSET($S667,0,VLOOKUP('thong tin khach hang'!$E$10,$X$2:$Z$5,2,0))</f>
        <v>0</v>
      </c>
      <c r="H667" s="2" t="n">
        <f aca="false">F667*HLOOKUP(B667,Assumption!$A$10:$G$12,2,1)+G667*HLOOKUP(B667,Assumption!$A$10:$G$12,3,1)</f>
        <v>0</v>
      </c>
      <c r="I667" s="2" t="n">
        <f aca="false">F667+G667-H667</f>
        <v>0</v>
      </c>
      <c r="J667" s="32" t="n">
        <f aca="false">VLOOKUP(D667,Assumption!$O$3:$Q$103,IF('thong tin khach hang'!$B$3="Nam",2,3),0)/12*P667</f>
        <v>0</v>
      </c>
      <c r="K667" s="2" t="n">
        <v>20000</v>
      </c>
      <c r="L667" s="31" t="n">
        <f aca="false">ROUND($L$1*(E667+I667-J667-K667),0)</f>
        <v>840806253</v>
      </c>
      <c r="M667" s="31" t="n">
        <f aca="false">E667+I667-J667-K667+L667</f>
        <v>207218004885.747</v>
      </c>
      <c r="N667" s="32" t="n">
        <f aca="false">HLOOKUP(ROUND(AVERAGE(M655:M666)/10^6,0),Assumption!$B$2:$E$3,2,1)*MAX((AVERAGE(M655:M666)-250*10^6),0)</f>
        <v>1166425974.74416</v>
      </c>
      <c r="O667" s="31" t="n">
        <f aca="false">M667+N667</f>
        <v>208384430860.491</v>
      </c>
      <c r="P667" s="31" t="n">
        <f aca="false">IF(A667=1,SA,MAX(0,SA-M666))</f>
        <v>0</v>
      </c>
      <c r="S667" s="2" t="n">
        <v>0</v>
      </c>
      <c r="T667" s="2" t="n">
        <v>0</v>
      </c>
      <c r="U667" s="2" t="n">
        <v>0</v>
      </c>
      <c r="V667" s="33" t="n">
        <v>1</v>
      </c>
    </row>
    <row r="668" customFormat="false" ht="15.75" hidden="false" customHeight="true" outlineLevel="0" collapsed="false">
      <c r="A668" s="2" t="n">
        <v>666</v>
      </c>
      <c r="B668" s="2" t="n">
        <v>56</v>
      </c>
      <c r="C668" s="2" t="n">
        <f aca="false">A668-(B668-1)*12</f>
        <v>6</v>
      </c>
      <c r="D668" s="2" t="n">
        <f aca="false">'thong tin khach hang'!$B$4+B668-1</f>
        <v>57</v>
      </c>
      <c r="E668" s="31" t="n">
        <f aca="false">IF(A668=1,0,O667)</f>
        <v>208384430860.491</v>
      </c>
      <c r="F668" s="2" t="n">
        <f aca="true">TP*VLOOKUP('thong tin khach hang'!$E$10,$X$2:$Z$5,3,0)*OFFSET($S668,0,VLOOKUP('thong tin khach hang'!$E$10,$X$2:$Z$5,2,0))</f>
        <v>0</v>
      </c>
      <c r="G668" s="2" t="n">
        <f aca="true">EP*VLOOKUP('thong tin khach hang'!$E$10,$X$2:$Z$5,3,0)*OFFSET($S668,0,VLOOKUP('thong tin khach hang'!$E$10,$X$2:$Z$5,2,0))</f>
        <v>0</v>
      </c>
      <c r="H668" s="2" t="n">
        <f aca="false">F668*HLOOKUP(B668,Assumption!$A$10:$G$12,2,1)+G668*HLOOKUP(B668,Assumption!$A$10:$G$12,3,1)</f>
        <v>0</v>
      </c>
      <c r="I668" s="2" t="n">
        <f aca="false">F668+G668-H668</f>
        <v>0</v>
      </c>
      <c r="J668" s="32" t="n">
        <f aca="false">VLOOKUP(D668,Assumption!$O$3:$Q$103,IF('thong tin khach hang'!$B$3="Nam",2,3),0)/12*P668</f>
        <v>0</v>
      </c>
      <c r="K668" s="2" t="n">
        <v>20000</v>
      </c>
      <c r="L668" s="31" t="n">
        <f aca="false">ROUND($L$1*(E668+I668-J668-K668),0)</f>
        <v>848983884</v>
      </c>
      <c r="M668" s="31" t="n">
        <f aca="false">E668+I668-J668-K668+L668</f>
        <v>209233394744.491</v>
      </c>
      <c r="N668" s="32" t="n">
        <f aca="false">HLOOKUP(ROUND(AVERAGE(M656:M667)/10^6,0),Assumption!$B$2:$E$3,2,1)*MAX((AVERAGE(M656:M667)-250*10^6),0)</f>
        <v>1177814159.09636</v>
      </c>
      <c r="O668" s="31" t="n">
        <f aca="false">M668+N668</f>
        <v>210411208903.587</v>
      </c>
      <c r="P668" s="31" t="n">
        <f aca="false">IF(A668=1,SA,MAX(0,SA-M667))</f>
        <v>0</v>
      </c>
      <c r="S668" s="2" t="n">
        <v>0</v>
      </c>
      <c r="T668" s="2" t="n">
        <v>0</v>
      </c>
      <c r="U668" s="2" t="n">
        <v>0</v>
      </c>
      <c r="V668" s="33" t="n">
        <v>1</v>
      </c>
    </row>
    <row r="669" customFormat="false" ht="15.75" hidden="false" customHeight="true" outlineLevel="0" collapsed="false">
      <c r="A669" s="2" t="n">
        <v>667</v>
      </c>
      <c r="B669" s="2" t="n">
        <v>56</v>
      </c>
      <c r="C669" s="2" t="n">
        <f aca="false">A669-(B669-1)*12</f>
        <v>7</v>
      </c>
      <c r="D669" s="2" t="n">
        <f aca="false">'thong tin khach hang'!$B$4+B669-1</f>
        <v>57</v>
      </c>
      <c r="E669" s="31" t="n">
        <f aca="false">IF(A669=1,0,O668)</f>
        <v>210411208903.587</v>
      </c>
      <c r="F669" s="2" t="n">
        <f aca="true">TP*VLOOKUP('thong tin khach hang'!$E$10,$X$2:$Z$5,3,0)*OFFSET($S669,0,VLOOKUP('thong tin khach hang'!$E$10,$X$2:$Z$5,2,0))</f>
        <v>0</v>
      </c>
      <c r="G669" s="2" t="n">
        <f aca="true">EP*VLOOKUP('thong tin khach hang'!$E$10,$X$2:$Z$5,3,0)*OFFSET($S669,0,VLOOKUP('thong tin khach hang'!$E$10,$X$2:$Z$5,2,0))</f>
        <v>0</v>
      </c>
      <c r="H669" s="2" t="n">
        <f aca="false">F669*HLOOKUP(B669,Assumption!$A$10:$G$12,2,1)+G669*HLOOKUP(B669,Assumption!$A$10:$G$12,3,1)</f>
        <v>0</v>
      </c>
      <c r="I669" s="2" t="n">
        <f aca="false">F669+G669-H669</f>
        <v>0</v>
      </c>
      <c r="J669" s="32" t="n">
        <f aca="false">VLOOKUP(D669,Assumption!$O$3:$Q$103,IF('thong tin khach hang'!$B$3="Nam",2,3),0)/12*P669</f>
        <v>0</v>
      </c>
      <c r="K669" s="2" t="n">
        <v>20000</v>
      </c>
      <c r="L669" s="31" t="n">
        <f aca="false">ROUND($L$1*(E669+I669-J669-K669),0)</f>
        <v>857241229</v>
      </c>
      <c r="M669" s="31" t="n">
        <f aca="false">E669+I669-J669-K669+L669</f>
        <v>211268430132.587</v>
      </c>
      <c r="N669" s="32" t="n">
        <f aca="false">HLOOKUP(ROUND(AVERAGE(M657:M668)/10^6,0),Assumption!$B$2:$E$3,2,1)*MAX((AVERAGE(M657:M668)-250*10^6),0)</f>
        <v>1189313197.11129</v>
      </c>
      <c r="O669" s="31" t="n">
        <f aca="false">M669+N669</f>
        <v>212457743329.699</v>
      </c>
      <c r="P669" s="31" t="n">
        <f aca="false">IF(A669=1,SA,MAX(0,SA-M668))</f>
        <v>0</v>
      </c>
      <c r="S669" s="2" t="n">
        <v>0</v>
      </c>
      <c r="T669" s="2" t="n">
        <v>1</v>
      </c>
      <c r="U669" s="2" t="n">
        <v>1</v>
      </c>
      <c r="V669" s="33" t="n">
        <v>1</v>
      </c>
    </row>
    <row r="670" customFormat="false" ht="15.75" hidden="false" customHeight="true" outlineLevel="0" collapsed="false">
      <c r="A670" s="2" t="n">
        <v>668</v>
      </c>
      <c r="B670" s="2" t="n">
        <v>56</v>
      </c>
      <c r="C670" s="2" t="n">
        <f aca="false">A670-(B670-1)*12</f>
        <v>8</v>
      </c>
      <c r="D670" s="2" t="n">
        <f aca="false">'thong tin khach hang'!$B$4+B670-1</f>
        <v>57</v>
      </c>
      <c r="E670" s="31" t="n">
        <f aca="false">IF(A670=1,0,O669)</f>
        <v>212457743329.699</v>
      </c>
      <c r="F670" s="2" t="n">
        <f aca="true">TP*VLOOKUP('thong tin khach hang'!$E$10,$X$2:$Z$5,3,0)*OFFSET($S670,0,VLOOKUP('thong tin khach hang'!$E$10,$X$2:$Z$5,2,0))</f>
        <v>0</v>
      </c>
      <c r="G670" s="2" t="n">
        <f aca="true">EP*VLOOKUP('thong tin khach hang'!$E$10,$X$2:$Z$5,3,0)*OFFSET($S670,0,VLOOKUP('thong tin khach hang'!$E$10,$X$2:$Z$5,2,0))</f>
        <v>0</v>
      </c>
      <c r="H670" s="2" t="n">
        <f aca="false">F670*HLOOKUP(B670,Assumption!$A$10:$G$12,2,1)+G670*HLOOKUP(B670,Assumption!$A$10:$G$12,3,1)</f>
        <v>0</v>
      </c>
      <c r="I670" s="2" t="n">
        <f aca="false">F670+G670-H670</f>
        <v>0</v>
      </c>
      <c r="J670" s="32" t="n">
        <f aca="false">VLOOKUP(D670,Assumption!$O$3:$Q$103,IF('thong tin khach hang'!$B$3="Nam",2,3),0)/12*P670</f>
        <v>0</v>
      </c>
      <c r="K670" s="2" t="n">
        <v>20000</v>
      </c>
      <c r="L670" s="31" t="n">
        <f aca="false">ROUND($L$1*(E670+I670-J670-K670),0)</f>
        <v>865579064</v>
      </c>
      <c r="M670" s="31" t="n">
        <f aca="false">E670+I670-J670-K670+L670</f>
        <v>213323302393.699</v>
      </c>
      <c r="N670" s="32" t="n">
        <f aca="false">HLOOKUP(ROUND(AVERAGE(M658:M669)/10^6,0),Assumption!$B$2:$E$3,2,1)*MAX((AVERAGE(M658:M669)-250*10^6),0)</f>
        <v>1200924167.84908</v>
      </c>
      <c r="O670" s="31" t="n">
        <f aca="false">M670+N670</f>
        <v>214524226561.548</v>
      </c>
      <c r="P670" s="31" t="n">
        <f aca="false">IF(A670=1,SA,MAX(0,SA-M669))</f>
        <v>0</v>
      </c>
      <c r="S670" s="2" t="n">
        <v>0</v>
      </c>
      <c r="T670" s="2" t="n">
        <v>0</v>
      </c>
      <c r="U670" s="2" t="n">
        <v>0</v>
      </c>
      <c r="V670" s="33" t="n">
        <v>1</v>
      </c>
    </row>
    <row r="671" customFormat="false" ht="15.75" hidden="false" customHeight="true" outlineLevel="0" collapsed="false">
      <c r="A671" s="2" t="n">
        <v>669</v>
      </c>
      <c r="B671" s="2" t="n">
        <v>56</v>
      </c>
      <c r="C671" s="2" t="n">
        <f aca="false">A671-(B671-1)*12</f>
        <v>9</v>
      </c>
      <c r="D671" s="2" t="n">
        <f aca="false">'thong tin khach hang'!$B$4+B671-1</f>
        <v>57</v>
      </c>
      <c r="E671" s="31" t="n">
        <f aca="false">IF(A671=1,0,O670)</f>
        <v>214524226561.548</v>
      </c>
      <c r="F671" s="2" t="n">
        <f aca="true">TP*VLOOKUP('thong tin khach hang'!$E$10,$X$2:$Z$5,3,0)*OFFSET($S671,0,VLOOKUP('thong tin khach hang'!$E$10,$X$2:$Z$5,2,0))</f>
        <v>0</v>
      </c>
      <c r="G671" s="2" t="n">
        <f aca="true">EP*VLOOKUP('thong tin khach hang'!$E$10,$X$2:$Z$5,3,0)*OFFSET($S671,0,VLOOKUP('thong tin khach hang'!$E$10,$X$2:$Z$5,2,0))</f>
        <v>0</v>
      </c>
      <c r="H671" s="2" t="n">
        <f aca="false">F671*HLOOKUP(B671,Assumption!$A$10:$G$12,2,1)+G671*HLOOKUP(B671,Assumption!$A$10:$G$12,3,1)</f>
        <v>0</v>
      </c>
      <c r="I671" s="2" t="n">
        <f aca="false">F671+G671-H671</f>
        <v>0</v>
      </c>
      <c r="J671" s="32" t="n">
        <f aca="false">VLOOKUP(D671,Assumption!$O$3:$Q$103,IF('thong tin khach hang'!$B$3="Nam",2,3),0)/12*P671</f>
        <v>0</v>
      </c>
      <c r="K671" s="2" t="n">
        <v>20000</v>
      </c>
      <c r="L671" s="31" t="n">
        <f aca="false">ROUND($L$1*(E671+I671-J671-K671),0)</f>
        <v>873998172</v>
      </c>
      <c r="M671" s="31" t="n">
        <f aca="false">E671+I671-J671-K671+L671</f>
        <v>215398204733.548</v>
      </c>
      <c r="N671" s="32" t="n">
        <f aca="false">HLOOKUP(ROUND(AVERAGE(M659:M670)/10^6,0),Assumption!$B$2:$E$3,2,1)*MAX((AVERAGE(M659:M670)-250*10^6),0)</f>
        <v>1212648160.87354</v>
      </c>
      <c r="O671" s="31" t="n">
        <f aca="false">M671+N671</f>
        <v>216610852894.421</v>
      </c>
      <c r="P671" s="31" t="n">
        <f aca="false">IF(A671=1,SA,MAX(0,SA-M670))</f>
        <v>0</v>
      </c>
      <c r="S671" s="2" t="n">
        <v>0</v>
      </c>
      <c r="T671" s="2" t="n">
        <v>0</v>
      </c>
      <c r="U671" s="2" t="n">
        <v>0</v>
      </c>
      <c r="V671" s="33" t="n">
        <v>1</v>
      </c>
    </row>
    <row r="672" customFormat="false" ht="15.75" hidden="false" customHeight="true" outlineLevel="0" collapsed="false">
      <c r="A672" s="2" t="n">
        <v>670</v>
      </c>
      <c r="B672" s="2" t="n">
        <v>56</v>
      </c>
      <c r="C672" s="2" t="n">
        <f aca="false">A672-(B672-1)*12</f>
        <v>10</v>
      </c>
      <c r="D672" s="2" t="n">
        <f aca="false">'thong tin khach hang'!$B$4+B672-1</f>
        <v>57</v>
      </c>
      <c r="E672" s="31" t="n">
        <f aca="false">IF(A672=1,0,O671)</f>
        <v>216610852894.421</v>
      </c>
      <c r="F672" s="2" t="n">
        <f aca="true">TP*VLOOKUP('thong tin khach hang'!$E$10,$X$2:$Z$5,3,0)*OFFSET($S672,0,VLOOKUP('thong tin khach hang'!$E$10,$X$2:$Z$5,2,0))</f>
        <v>0</v>
      </c>
      <c r="G672" s="2" t="n">
        <f aca="true">EP*VLOOKUP('thong tin khach hang'!$E$10,$X$2:$Z$5,3,0)*OFFSET($S672,0,VLOOKUP('thong tin khach hang'!$E$10,$X$2:$Z$5,2,0))</f>
        <v>0</v>
      </c>
      <c r="H672" s="2" t="n">
        <f aca="false">F672*HLOOKUP(B672,Assumption!$A$10:$G$12,2,1)+G672*HLOOKUP(B672,Assumption!$A$10:$G$12,3,1)</f>
        <v>0</v>
      </c>
      <c r="I672" s="2" t="n">
        <f aca="false">F672+G672-H672</f>
        <v>0</v>
      </c>
      <c r="J672" s="32" t="n">
        <f aca="false">VLOOKUP(D672,Assumption!$O$3:$Q$103,IF('thong tin khach hang'!$B$3="Nam",2,3),0)/12*P672</f>
        <v>0</v>
      </c>
      <c r="K672" s="2" t="n">
        <v>20000</v>
      </c>
      <c r="L672" s="31" t="n">
        <f aca="false">ROUND($L$1*(E672+I672-J672-K672),0)</f>
        <v>882499346</v>
      </c>
      <c r="M672" s="31" t="n">
        <f aca="false">E672+I672-J672-K672+L672</f>
        <v>217493332240.421</v>
      </c>
      <c r="N672" s="32" t="n">
        <f aca="false">HLOOKUP(ROUND(AVERAGE(M660:M671)/10^6,0),Assumption!$B$2:$E$3,2,1)*MAX((AVERAGE(M660:M671)-250*10^6),0)</f>
        <v>1224486276.35435</v>
      </c>
      <c r="O672" s="31" t="n">
        <f aca="false">M672+N672</f>
        <v>218717818516.776</v>
      </c>
      <c r="P672" s="31" t="n">
        <f aca="false">IF(A672=1,SA,MAX(0,SA-M671))</f>
        <v>0</v>
      </c>
      <c r="S672" s="2" t="n">
        <v>0</v>
      </c>
      <c r="T672" s="2" t="n">
        <v>0</v>
      </c>
      <c r="U672" s="2" t="n">
        <v>1</v>
      </c>
      <c r="V672" s="33" t="n">
        <v>1</v>
      </c>
    </row>
    <row r="673" customFormat="false" ht="15.75" hidden="false" customHeight="true" outlineLevel="0" collapsed="false">
      <c r="A673" s="2" t="n">
        <v>671</v>
      </c>
      <c r="B673" s="2" t="n">
        <v>56</v>
      </c>
      <c r="C673" s="2" t="n">
        <f aca="false">A673-(B673-1)*12</f>
        <v>11</v>
      </c>
      <c r="D673" s="2" t="n">
        <f aca="false">'thong tin khach hang'!$B$4+B673-1</f>
        <v>57</v>
      </c>
      <c r="E673" s="31" t="n">
        <f aca="false">IF(A673=1,0,O672)</f>
        <v>218717818516.776</v>
      </c>
      <c r="F673" s="2" t="n">
        <f aca="true">TP*VLOOKUP('thong tin khach hang'!$E$10,$X$2:$Z$5,3,0)*OFFSET($S673,0,VLOOKUP('thong tin khach hang'!$E$10,$X$2:$Z$5,2,0))</f>
        <v>0</v>
      </c>
      <c r="G673" s="2" t="n">
        <f aca="true">EP*VLOOKUP('thong tin khach hang'!$E$10,$X$2:$Z$5,3,0)*OFFSET($S673,0,VLOOKUP('thong tin khach hang'!$E$10,$X$2:$Z$5,2,0))</f>
        <v>0</v>
      </c>
      <c r="H673" s="2" t="n">
        <f aca="false">F673*HLOOKUP(B673,Assumption!$A$10:$G$12,2,1)+G673*HLOOKUP(B673,Assumption!$A$10:$G$12,3,1)</f>
        <v>0</v>
      </c>
      <c r="I673" s="2" t="n">
        <f aca="false">F673+G673-H673</f>
        <v>0</v>
      </c>
      <c r="J673" s="32" t="n">
        <f aca="false">VLOOKUP(D673,Assumption!$O$3:$Q$103,IF('thong tin khach hang'!$B$3="Nam",2,3),0)/12*P673</f>
        <v>0</v>
      </c>
      <c r="K673" s="2" t="n">
        <v>20000</v>
      </c>
      <c r="L673" s="31" t="n">
        <f aca="false">ROUND($L$1*(E673+I673-J673-K673),0)</f>
        <v>891083385</v>
      </c>
      <c r="M673" s="31" t="n">
        <f aca="false">E673+I673-J673-K673+L673</f>
        <v>219608881901.776</v>
      </c>
      <c r="N673" s="32" t="n">
        <f aca="false">HLOOKUP(ROUND(AVERAGE(M661:M672)/10^6,0),Assumption!$B$2:$E$3,2,1)*MAX((AVERAGE(M661:M672)-250*10^6),0)</f>
        <v>1236439625.16985</v>
      </c>
      <c r="O673" s="31" t="n">
        <f aca="false">M673+N673</f>
        <v>220845321526.946</v>
      </c>
      <c r="P673" s="31" t="n">
        <f aca="false">IF(A673=1,SA,MAX(0,SA-M672))</f>
        <v>0</v>
      </c>
      <c r="S673" s="2" t="n">
        <v>0</v>
      </c>
      <c r="T673" s="2" t="n">
        <v>0</v>
      </c>
      <c r="U673" s="2" t="n">
        <v>0</v>
      </c>
      <c r="V673" s="33" t="n">
        <v>1</v>
      </c>
    </row>
    <row r="674" customFormat="false" ht="15.75" hidden="false" customHeight="true" outlineLevel="0" collapsed="false">
      <c r="A674" s="2" t="n">
        <v>672</v>
      </c>
      <c r="B674" s="2" t="n">
        <v>56</v>
      </c>
      <c r="C674" s="2" t="n">
        <f aca="false">A674-(B674-1)*12</f>
        <v>12</v>
      </c>
      <c r="D674" s="2" t="n">
        <f aca="false">'thong tin khach hang'!$B$4+B674-1</f>
        <v>57</v>
      </c>
      <c r="E674" s="31" t="n">
        <f aca="false">IF(A674=1,0,O673)</f>
        <v>220845321526.946</v>
      </c>
      <c r="F674" s="2" t="n">
        <f aca="true">TP*VLOOKUP('thong tin khach hang'!$E$10,$X$2:$Z$5,3,0)*OFFSET($S674,0,VLOOKUP('thong tin khach hang'!$E$10,$X$2:$Z$5,2,0))</f>
        <v>0</v>
      </c>
      <c r="G674" s="2" t="n">
        <f aca="true">EP*VLOOKUP('thong tin khach hang'!$E$10,$X$2:$Z$5,3,0)*OFFSET($S674,0,VLOOKUP('thong tin khach hang'!$E$10,$X$2:$Z$5,2,0))</f>
        <v>0</v>
      </c>
      <c r="H674" s="2" t="n">
        <f aca="false">F674*HLOOKUP(B674,Assumption!$A$10:$G$12,2,1)+G674*HLOOKUP(B674,Assumption!$A$10:$G$12,3,1)</f>
        <v>0</v>
      </c>
      <c r="I674" s="2" t="n">
        <f aca="false">F674+G674-H674</f>
        <v>0</v>
      </c>
      <c r="J674" s="32" t="n">
        <f aca="false">VLOOKUP(D674,Assumption!$O$3:$Q$103,IF('thong tin khach hang'!$B$3="Nam",2,3),0)/12*P674</f>
        <v>0</v>
      </c>
      <c r="K674" s="2" t="n">
        <v>20000</v>
      </c>
      <c r="L674" s="31" t="n">
        <f aca="false">ROUND($L$1*(E674+I674-J674-K674),0)</f>
        <v>899751095</v>
      </c>
      <c r="M674" s="31" t="n">
        <f aca="false">E674+I674-J674-K674+L674</f>
        <v>221745052621.945</v>
      </c>
      <c r="N674" s="32" t="n">
        <f aca="false">HLOOKUP(ROUND(AVERAGE(M662:M673)/10^6,0),Assumption!$B$2:$E$3,2,1)*MAX((AVERAGE(M662:M673)-250*10^6),0)</f>
        <v>1248509329.01241</v>
      </c>
      <c r="O674" s="31" t="n">
        <f aca="false">M674+N674</f>
        <v>222993561950.958</v>
      </c>
      <c r="P674" s="31" t="n">
        <f aca="false">IF(A674=1,SA,MAX(0,SA-M673))</f>
        <v>0</v>
      </c>
      <c r="S674" s="2" t="n">
        <v>0</v>
      </c>
      <c r="T674" s="2" t="n">
        <v>0</v>
      </c>
      <c r="U674" s="2" t="n">
        <v>0</v>
      </c>
      <c r="V674" s="33" t="n">
        <v>1</v>
      </c>
    </row>
    <row r="675" customFormat="false" ht="15.75" hidden="false" customHeight="true" outlineLevel="0" collapsed="false">
      <c r="A675" s="2" t="n">
        <v>673</v>
      </c>
      <c r="B675" s="2" t="n">
        <v>57</v>
      </c>
      <c r="C675" s="2" t="n">
        <f aca="false">A675-(B675-1)*12</f>
        <v>1</v>
      </c>
      <c r="D675" s="2" t="n">
        <f aca="false">'thong tin khach hang'!$B$4+B675-1</f>
        <v>58</v>
      </c>
      <c r="E675" s="31" t="n">
        <f aca="false">IF(A675=1,0,O674)</f>
        <v>222993561950.958</v>
      </c>
      <c r="F675" s="2" t="n">
        <f aca="true">TP*VLOOKUP('thong tin khach hang'!$E$10,$X$2:$Z$5,3,0)*OFFSET($S675,0,VLOOKUP('thong tin khach hang'!$E$10,$X$2:$Z$5,2,0))</f>
        <v>30000000</v>
      </c>
      <c r="G675" s="2" t="n">
        <f aca="true">EP*VLOOKUP('thong tin khach hang'!$E$10,$X$2:$Z$5,3,0)*OFFSET($S675,0,VLOOKUP('thong tin khach hang'!$E$10,$X$2:$Z$5,2,0))</f>
        <v>30000000</v>
      </c>
      <c r="H675" s="2" t="n">
        <f aca="false">F675*HLOOKUP(B675,Assumption!$A$10:$G$12,2,1)+G675*HLOOKUP(B675,Assumption!$A$10:$G$12,3,1)</f>
        <v>1500000</v>
      </c>
      <c r="I675" s="2" t="n">
        <f aca="false">F675+G675-H675</f>
        <v>58500000</v>
      </c>
      <c r="J675" s="32" t="n">
        <f aca="false">VLOOKUP(D675,Assumption!$O$3:$Q$103,IF('thong tin khach hang'!$B$3="Nam",2,3),0)/12*P675</f>
        <v>0</v>
      </c>
      <c r="K675" s="2" t="n">
        <v>20000</v>
      </c>
      <c r="L675" s="31" t="n">
        <f aca="false">ROUND($L$1*(E675+I675-J675-K675),0)</f>
        <v>908741629</v>
      </c>
      <c r="M675" s="31" t="n">
        <f aca="false">E675+I675-J675-K675+L675</f>
        <v>223960783579.958</v>
      </c>
      <c r="N675" s="32" t="n">
        <f aca="false">HLOOKUP(ROUND(AVERAGE(M663:M674)/10^6,0),Assumption!$B$2:$E$3,2,1)*MAX((AVERAGE(M663:M674)-250*10^6),0)</f>
        <v>1260696520.49288</v>
      </c>
      <c r="O675" s="31" t="n">
        <f aca="false">M675+N675</f>
        <v>225221480100.451</v>
      </c>
      <c r="P675" s="31" t="n">
        <f aca="false">IF(A675=1,SA,MAX(0,SA-M674))</f>
        <v>0</v>
      </c>
      <c r="S675" s="2" t="n">
        <v>1</v>
      </c>
      <c r="T675" s="2" t="n">
        <v>1</v>
      </c>
      <c r="U675" s="2" t="n">
        <v>1</v>
      </c>
      <c r="V675" s="33" t="n">
        <v>1</v>
      </c>
    </row>
    <row r="676" customFormat="false" ht="15.75" hidden="false" customHeight="true" outlineLevel="0" collapsed="false">
      <c r="A676" s="2" t="n">
        <v>674</v>
      </c>
      <c r="B676" s="2" t="n">
        <v>57</v>
      </c>
      <c r="C676" s="2" t="n">
        <f aca="false">A676-(B676-1)*12</f>
        <v>2</v>
      </c>
      <c r="D676" s="2" t="n">
        <f aca="false">'thong tin khach hang'!$B$4+B676-1</f>
        <v>58</v>
      </c>
      <c r="E676" s="31" t="n">
        <f aca="false">IF(A676=1,0,O675)</f>
        <v>225221480100.451</v>
      </c>
      <c r="F676" s="2" t="n">
        <f aca="true">TP*VLOOKUP('thong tin khach hang'!$E$10,$X$2:$Z$5,3,0)*OFFSET($S676,0,VLOOKUP('thong tin khach hang'!$E$10,$X$2:$Z$5,2,0))</f>
        <v>0</v>
      </c>
      <c r="G676" s="2" t="n">
        <f aca="true">EP*VLOOKUP('thong tin khach hang'!$E$10,$X$2:$Z$5,3,0)*OFFSET($S676,0,VLOOKUP('thong tin khach hang'!$E$10,$X$2:$Z$5,2,0))</f>
        <v>0</v>
      </c>
      <c r="H676" s="2" t="n">
        <f aca="false">F676*HLOOKUP(B676,Assumption!$A$10:$G$12,2,1)+G676*HLOOKUP(B676,Assumption!$A$10:$G$12,3,1)</f>
        <v>0</v>
      </c>
      <c r="I676" s="2" t="n">
        <f aca="false">F676+G676-H676</f>
        <v>0</v>
      </c>
      <c r="J676" s="32" t="n">
        <f aca="false">VLOOKUP(D676,Assumption!$O$3:$Q$103,IF('thong tin khach hang'!$B$3="Nam",2,3),0)/12*P676</f>
        <v>0</v>
      </c>
      <c r="K676" s="2" t="n">
        <v>20000</v>
      </c>
      <c r="L676" s="31" t="n">
        <f aca="false">ROUND($L$1*(E676+I676-J676-K676),0)</f>
        <v>917580107</v>
      </c>
      <c r="M676" s="31" t="n">
        <f aca="false">E676+I676-J676-K676+L676</f>
        <v>226139040207.451</v>
      </c>
      <c r="N676" s="32" t="n">
        <f aca="false">HLOOKUP(ROUND(AVERAGE(M664:M675)/10^6,0),Assumption!$B$2:$E$3,2,1)*MAX((AVERAGE(M664:M675)-250*10^6),0)</f>
        <v>1273002343.24716</v>
      </c>
      <c r="O676" s="31" t="n">
        <f aca="false">M676+N676</f>
        <v>227412042550.698</v>
      </c>
      <c r="P676" s="31" t="n">
        <f aca="false">IF(A676=1,SA,MAX(0,SA-M675))</f>
        <v>0</v>
      </c>
      <c r="S676" s="2" t="n">
        <v>0</v>
      </c>
      <c r="T676" s="2" t="n">
        <v>0</v>
      </c>
      <c r="U676" s="2" t="n">
        <v>0</v>
      </c>
      <c r="V676" s="33" t="n">
        <v>1</v>
      </c>
    </row>
    <row r="677" customFormat="false" ht="15.75" hidden="false" customHeight="true" outlineLevel="0" collapsed="false">
      <c r="A677" s="2" t="n">
        <v>675</v>
      </c>
      <c r="B677" s="2" t="n">
        <v>57</v>
      </c>
      <c r="C677" s="2" t="n">
        <f aca="false">A677-(B677-1)*12</f>
        <v>3</v>
      </c>
      <c r="D677" s="2" t="n">
        <f aca="false">'thong tin khach hang'!$B$4+B677-1</f>
        <v>58</v>
      </c>
      <c r="E677" s="31" t="n">
        <f aca="false">IF(A677=1,0,O676)</f>
        <v>227412042550.698</v>
      </c>
      <c r="F677" s="2" t="n">
        <f aca="true">TP*VLOOKUP('thong tin khach hang'!$E$10,$X$2:$Z$5,3,0)*OFFSET($S677,0,VLOOKUP('thong tin khach hang'!$E$10,$X$2:$Z$5,2,0))</f>
        <v>0</v>
      </c>
      <c r="G677" s="2" t="n">
        <f aca="true">EP*VLOOKUP('thong tin khach hang'!$E$10,$X$2:$Z$5,3,0)*OFFSET($S677,0,VLOOKUP('thong tin khach hang'!$E$10,$X$2:$Z$5,2,0))</f>
        <v>0</v>
      </c>
      <c r="H677" s="2" t="n">
        <f aca="false">F677*HLOOKUP(B677,Assumption!$A$10:$G$12,2,1)+G677*HLOOKUP(B677,Assumption!$A$10:$G$12,3,1)</f>
        <v>0</v>
      </c>
      <c r="I677" s="2" t="n">
        <f aca="false">F677+G677-H677</f>
        <v>0</v>
      </c>
      <c r="J677" s="32" t="n">
        <f aca="false">VLOOKUP(D677,Assumption!$O$3:$Q$103,IF('thong tin khach hang'!$B$3="Nam",2,3),0)/12*P677</f>
        <v>0</v>
      </c>
      <c r="K677" s="2" t="n">
        <v>20000</v>
      </c>
      <c r="L677" s="31" t="n">
        <f aca="false">ROUND($L$1*(E677+I677-J677-K677),0)</f>
        <v>926504730</v>
      </c>
      <c r="M677" s="31" t="n">
        <f aca="false">E677+I677-J677-K677+L677</f>
        <v>228338527280.698</v>
      </c>
      <c r="N677" s="32" t="n">
        <f aca="false">HLOOKUP(ROUND(AVERAGE(M665:M676)/10^6,0),Assumption!$B$2:$E$3,2,1)*MAX((AVERAGE(M665:M676)-250*10^6),0)</f>
        <v>1285427952.04331</v>
      </c>
      <c r="O677" s="31" t="n">
        <f aca="false">M677+N677</f>
        <v>229623955232.741</v>
      </c>
      <c r="P677" s="31" t="n">
        <f aca="false">IF(A677=1,SA,MAX(0,SA-M676))</f>
        <v>0</v>
      </c>
      <c r="S677" s="2" t="n">
        <v>0</v>
      </c>
      <c r="T677" s="2" t="n">
        <v>0</v>
      </c>
      <c r="U677" s="2" t="n">
        <v>0</v>
      </c>
      <c r="V677" s="33" t="n">
        <v>1</v>
      </c>
    </row>
    <row r="678" customFormat="false" ht="15.75" hidden="false" customHeight="true" outlineLevel="0" collapsed="false">
      <c r="A678" s="2" t="n">
        <v>676</v>
      </c>
      <c r="B678" s="2" t="n">
        <v>57</v>
      </c>
      <c r="C678" s="2" t="n">
        <f aca="false">A678-(B678-1)*12</f>
        <v>4</v>
      </c>
      <c r="D678" s="2" t="n">
        <f aca="false">'thong tin khach hang'!$B$4+B678-1</f>
        <v>58</v>
      </c>
      <c r="E678" s="31" t="n">
        <f aca="false">IF(A678=1,0,O677)</f>
        <v>229623955232.741</v>
      </c>
      <c r="F678" s="2" t="n">
        <f aca="true">TP*VLOOKUP('thong tin khach hang'!$E$10,$X$2:$Z$5,3,0)*OFFSET($S678,0,VLOOKUP('thong tin khach hang'!$E$10,$X$2:$Z$5,2,0))</f>
        <v>0</v>
      </c>
      <c r="G678" s="2" t="n">
        <f aca="true">EP*VLOOKUP('thong tin khach hang'!$E$10,$X$2:$Z$5,3,0)*OFFSET($S678,0,VLOOKUP('thong tin khach hang'!$E$10,$X$2:$Z$5,2,0))</f>
        <v>0</v>
      </c>
      <c r="H678" s="2" t="n">
        <f aca="false">F678*HLOOKUP(B678,Assumption!$A$10:$G$12,2,1)+G678*HLOOKUP(B678,Assumption!$A$10:$G$12,3,1)</f>
        <v>0</v>
      </c>
      <c r="I678" s="2" t="n">
        <f aca="false">F678+G678-H678</f>
        <v>0</v>
      </c>
      <c r="J678" s="32" t="n">
        <f aca="false">VLOOKUP(D678,Assumption!$O$3:$Q$103,IF('thong tin khach hang'!$B$3="Nam",2,3),0)/12*P678</f>
        <v>0</v>
      </c>
      <c r="K678" s="2" t="n">
        <v>20000</v>
      </c>
      <c r="L678" s="31" t="n">
        <f aca="false">ROUND($L$1*(E678+I678-J678-K678),0)</f>
        <v>935516336</v>
      </c>
      <c r="M678" s="31" t="n">
        <f aca="false">E678+I678-J678-K678+L678</f>
        <v>230559451568.741</v>
      </c>
      <c r="N678" s="32" t="n">
        <f aca="false">HLOOKUP(ROUND(AVERAGE(M666:M677)/10^6,0),Assumption!$B$2:$E$3,2,1)*MAX((AVERAGE(M666:M677)-250*10^6),0)</f>
        <v>1297974512.88984</v>
      </c>
      <c r="O678" s="31" t="n">
        <f aca="false">M678+N678</f>
        <v>231857426081.631</v>
      </c>
      <c r="P678" s="31" t="n">
        <f aca="false">IF(A678=1,SA,MAX(0,SA-M677))</f>
        <v>0</v>
      </c>
      <c r="S678" s="2" t="n">
        <v>0</v>
      </c>
      <c r="T678" s="2" t="n">
        <v>0</v>
      </c>
      <c r="U678" s="2" t="n">
        <v>1</v>
      </c>
      <c r="V678" s="33" t="n">
        <v>1</v>
      </c>
    </row>
    <row r="679" customFormat="false" ht="15.75" hidden="false" customHeight="true" outlineLevel="0" collapsed="false">
      <c r="A679" s="2" t="n">
        <v>677</v>
      </c>
      <c r="B679" s="2" t="n">
        <v>57</v>
      </c>
      <c r="C679" s="2" t="n">
        <f aca="false">A679-(B679-1)*12</f>
        <v>5</v>
      </c>
      <c r="D679" s="2" t="n">
        <f aca="false">'thong tin khach hang'!$B$4+B679-1</f>
        <v>58</v>
      </c>
      <c r="E679" s="31" t="n">
        <f aca="false">IF(A679=1,0,O678)</f>
        <v>231857426081.631</v>
      </c>
      <c r="F679" s="2" t="n">
        <f aca="true">TP*VLOOKUP('thong tin khach hang'!$E$10,$X$2:$Z$5,3,0)*OFFSET($S679,0,VLOOKUP('thong tin khach hang'!$E$10,$X$2:$Z$5,2,0))</f>
        <v>0</v>
      </c>
      <c r="G679" s="2" t="n">
        <f aca="true">EP*VLOOKUP('thong tin khach hang'!$E$10,$X$2:$Z$5,3,0)*OFFSET($S679,0,VLOOKUP('thong tin khach hang'!$E$10,$X$2:$Z$5,2,0))</f>
        <v>0</v>
      </c>
      <c r="H679" s="2" t="n">
        <f aca="false">F679*HLOOKUP(B679,Assumption!$A$10:$G$12,2,1)+G679*HLOOKUP(B679,Assumption!$A$10:$G$12,3,1)</f>
        <v>0</v>
      </c>
      <c r="I679" s="2" t="n">
        <f aca="false">F679+G679-H679</f>
        <v>0</v>
      </c>
      <c r="J679" s="32" t="n">
        <f aca="false">VLOOKUP(D679,Assumption!$O$3:$Q$103,IF('thong tin khach hang'!$B$3="Nam",2,3),0)/12*P679</f>
        <v>0</v>
      </c>
      <c r="K679" s="2" t="n">
        <v>20000</v>
      </c>
      <c r="L679" s="31" t="n">
        <f aca="false">ROUND($L$1*(E679+I679-J679-K679),0)</f>
        <v>944615773</v>
      </c>
      <c r="M679" s="31" t="n">
        <f aca="false">E679+I679-J679-K679+L679</f>
        <v>232802021854.631</v>
      </c>
      <c r="N679" s="32" t="n">
        <f aca="false">HLOOKUP(ROUND(AVERAGE(M667:M678)/10^6,0),Assumption!$B$2:$E$3,2,1)*MAX((AVERAGE(M667:M678)-250*10^6),0)</f>
        <v>1310643203.14553</v>
      </c>
      <c r="O679" s="31" t="n">
        <f aca="false">M679+N679</f>
        <v>234112665057.777</v>
      </c>
      <c r="P679" s="31" t="n">
        <f aca="false">IF(A679=1,SA,MAX(0,SA-M678))</f>
        <v>0</v>
      </c>
      <c r="S679" s="2" t="n">
        <v>0</v>
      </c>
      <c r="T679" s="2" t="n">
        <v>0</v>
      </c>
      <c r="U679" s="2" t="n">
        <v>0</v>
      </c>
      <c r="V679" s="33" t="n">
        <v>1</v>
      </c>
    </row>
    <row r="680" customFormat="false" ht="15.75" hidden="false" customHeight="true" outlineLevel="0" collapsed="false">
      <c r="A680" s="2" t="n">
        <v>678</v>
      </c>
      <c r="B680" s="2" t="n">
        <v>57</v>
      </c>
      <c r="C680" s="2" t="n">
        <f aca="false">A680-(B680-1)*12</f>
        <v>6</v>
      </c>
      <c r="D680" s="2" t="n">
        <f aca="false">'thong tin khach hang'!$B$4+B680-1</f>
        <v>58</v>
      </c>
      <c r="E680" s="31" t="n">
        <f aca="false">IF(A680=1,0,O679)</f>
        <v>234112665057.777</v>
      </c>
      <c r="F680" s="2" t="n">
        <f aca="true">TP*VLOOKUP('thong tin khach hang'!$E$10,$X$2:$Z$5,3,0)*OFFSET($S680,0,VLOOKUP('thong tin khach hang'!$E$10,$X$2:$Z$5,2,0))</f>
        <v>0</v>
      </c>
      <c r="G680" s="2" t="n">
        <f aca="true">EP*VLOOKUP('thong tin khach hang'!$E$10,$X$2:$Z$5,3,0)*OFFSET($S680,0,VLOOKUP('thong tin khach hang'!$E$10,$X$2:$Z$5,2,0))</f>
        <v>0</v>
      </c>
      <c r="H680" s="2" t="n">
        <f aca="false">F680*HLOOKUP(B680,Assumption!$A$10:$G$12,2,1)+G680*HLOOKUP(B680,Assumption!$A$10:$G$12,3,1)</f>
        <v>0</v>
      </c>
      <c r="I680" s="2" t="n">
        <f aca="false">F680+G680-H680</f>
        <v>0</v>
      </c>
      <c r="J680" s="32" t="n">
        <f aca="false">VLOOKUP(D680,Assumption!$O$3:$Q$103,IF('thong tin khach hang'!$B$3="Nam",2,3),0)/12*P680</f>
        <v>0</v>
      </c>
      <c r="K680" s="2" t="n">
        <v>20000</v>
      </c>
      <c r="L680" s="31" t="n">
        <f aca="false">ROUND($L$1*(E680+I680-J680-K680),0)</f>
        <v>953803895</v>
      </c>
      <c r="M680" s="31" t="n">
        <f aca="false">E680+I680-J680-K680+L680</f>
        <v>235066448952.777</v>
      </c>
      <c r="N680" s="32" t="n">
        <f aca="false">HLOOKUP(ROUND(AVERAGE(M668:M679)/10^6,0),Assumption!$B$2:$E$3,2,1)*MAX((AVERAGE(M668:M679)-250*10^6),0)</f>
        <v>1323435211.62997</v>
      </c>
      <c r="O680" s="31" t="n">
        <f aca="false">M680+N680</f>
        <v>236389884164.407</v>
      </c>
      <c r="P680" s="31" t="n">
        <f aca="false">IF(A680=1,SA,MAX(0,SA-M679))</f>
        <v>0</v>
      </c>
      <c r="S680" s="2" t="n">
        <v>0</v>
      </c>
      <c r="T680" s="2" t="n">
        <v>0</v>
      </c>
      <c r="U680" s="2" t="n">
        <v>0</v>
      </c>
      <c r="V680" s="33" t="n">
        <v>1</v>
      </c>
    </row>
    <row r="681" customFormat="false" ht="15.75" hidden="false" customHeight="true" outlineLevel="0" collapsed="false">
      <c r="A681" s="2" t="n">
        <v>679</v>
      </c>
      <c r="B681" s="2" t="n">
        <v>57</v>
      </c>
      <c r="C681" s="2" t="n">
        <f aca="false">A681-(B681-1)*12</f>
        <v>7</v>
      </c>
      <c r="D681" s="2" t="n">
        <f aca="false">'thong tin khach hang'!$B$4+B681-1</f>
        <v>58</v>
      </c>
      <c r="E681" s="31" t="n">
        <f aca="false">IF(A681=1,0,O680)</f>
        <v>236389884164.407</v>
      </c>
      <c r="F681" s="2" t="n">
        <f aca="true">TP*VLOOKUP('thong tin khach hang'!$E$10,$X$2:$Z$5,3,0)*OFFSET($S681,0,VLOOKUP('thong tin khach hang'!$E$10,$X$2:$Z$5,2,0))</f>
        <v>0</v>
      </c>
      <c r="G681" s="2" t="n">
        <f aca="true">EP*VLOOKUP('thong tin khach hang'!$E$10,$X$2:$Z$5,3,0)*OFFSET($S681,0,VLOOKUP('thong tin khach hang'!$E$10,$X$2:$Z$5,2,0))</f>
        <v>0</v>
      </c>
      <c r="H681" s="2" t="n">
        <f aca="false">F681*HLOOKUP(B681,Assumption!$A$10:$G$12,2,1)+G681*HLOOKUP(B681,Assumption!$A$10:$G$12,3,1)</f>
        <v>0</v>
      </c>
      <c r="I681" s="2" t="n">
        <f aca="false">F681+G681-H681</f>
        <v>0</v>
      </c>
      <c r="J681" s="32" t="n">
        <f aca="false">VLOOKUP(D681,Assumption!$O$3:$Q$103,IF('thong tin khach hang'!$B$3="Nam",2,3),0)/12*P681</f>
        <v>0</v>
      </c>
      <c r="K681" s="2" t="n">
        <v>20000</v>
      </c>
      <c r="L681" s="31" t="n">
        <f aca="false">ROUND($L$1*(E681+I681-J681-K681),0)</f>
        <v>963081568</v>
      </c>
      <c r="M681" s="31" t="n">
        <f aca="false">E681+I681-J681-K681+L681</f>
        <v>237352945732.407</v>
      </c>
      <c r="N681" s="32" t="n">
        <f aca="false">HLOOKUP(ROUND(AVERAGE(M669:M680)/10^6,0),Assumption!$B$2:$E$3,2,1)*MAX((AVERAGE(M669:M680)-250*10^6),0)</f>
        <v>1336351738.73412</v>
      </c>
      <c r="O681" s="31" t="n">
        <f aca="false">M681+N681</f>
        <v>238689297471.141</v>
      </c>
      <c r="P681" s="31" t="n">
        <f aca="false">IF(A681=1,SA,MAX(0,SA-M680))</f>
        <v>0</v>
      </c>
      <c r="S681" s="2" t="n">
        <v>0</v>
      </c>
      <c r="T681" s="2" t="n">
        <v>1</v>
      </c>
      <c r="U681" s="2" t="n">
        <v>1</v>
      </c>
      <c r="V681" s="33" t="n">
        <v>1</v>
      </c>
    </row>
    <row r="682" customFormat="false" ht="15.75" hidden="false" customHeight="true" outlineLevel="0" collapsed="false">
      <c r="A682" s="2" t="n">
        <v>680</v>
      </c>
      <c r="B682" s="2" t="n">
        <v>57</v>
      </c>
      <c r="C682" s="2" t="n">
        <f aca="false">A682-(B682-1)*12</f>
        <v>8</v>
      </c>
      <c r="D682" s="2" t="n">
        <f aca="false">'thong tin khach hang'!$B$4+B682-1</f>
        <v>58</v>
      </c>
      <c r="E682" s="31" t="n">
        <f aca="false">IF(A682=1,0,O681)</f>
        <v>238689297471.141</v>
      </c>
      <c r="F682" s="2" t="n">
        <f aca="true">TP*VLOOKUP('thong tin khach hang'!$E$10,$X$2:$Z$5,3,0)*OFFSET($S682,0,VLOOKUP('thong tin khach hang'!$E$10,$X$2:$Z$5,2,0))</f>
        <v>0</v>
      </c>
      <c r="G682" s="2" t="n">
        <f aca="true">EP*VLOOKUP('thong tin khach hang'!$E$10,$X$2:$Z$5,3,0)*OFFSET($S682,0,VLOOKUP('thong tin khach hang'!$E$10,$X$2:$Z$5,2,0))</f>
        <v>0</v>
      </c>
      <c r="H682" s="2" t="n">
        <f aca="false">F682*HLOOKUP(B682,Assumption!$A$10:$G$12,2,1)+G682*HLOOKUP(B682,Assumption!$A$10:$G$12,3,1)</f>
        <v>0</v>
      </c>
      <c r="I682" s="2" t="n">
        <f aca="false">F682+G682-H682</f>
        <v>0</v>
      </c>
      <c r="J682" s="32" t="n">
        <f aca="false">VLOOKUP(D682,Assumption!$O$3:$Q$103,IF('thong tin khach hang'!$B$3="Nam",2,3),0)/12*P682</f>
        <v>0</v>
      </c>
      <c r="K682" s="2" t="n">
        <v>20000</v>
      </c>
      <c r="L682" s="31" t="n">
        <f aca="false">ROUND($L$1*(E682+I682-J682-K682),0)</f>
        <v>972449662</v>
      </c>
      <c r="M682" s="31" t="n">
        <f aca="false">E682+I682-J682-K682+L682</f>
        <v>239661727133.141</v>
      </c>
      <c r="N682" s="32" t="n">
        <f aca="false">HLOOKUP(ROUND(AVERAGE(M670:M681)/10^6,0),Assumption!$B$2:$E$3,2,1)*MAX((AVERAGE(M670:M681)-250*10^6),0)</f>
        <v>1349393996.53403</v>
      </c>
      <c r="O682" s="31" t="n">
        <f aca="false">M682+N682</f>
        <v>241011121129.675</v>
      </c>
      <c r="P682" s="31" t="n">
        <f aca="false">IF(A682=1,SA,MAX(0,SA-M681))</f>
        <v>0</v>
      </c>
      <c r="S682" s="2" t="n">
        <v>0</v>
      </c>
      <c r="T682" s="2" t="n">
        <v>0</v>
      </c>
      <c r="U682" s="2" t="n">
        <v>0</v>
      </c>
      <c r="V682" s="33" t="n">
        <v>1</v>
      </c>
    </row>
    <row r="683" customFormat="false" ht="15.75" hidden="false" customHeight="true" outlineLevel="0" collapsed="false">
      <c r="A683" s="2" t="n">
        <v>681</v>
      </c>
      <c r="B683" s="2" t="n">
        <v>57</v>
      </c>
      <c r="C683" s="2" t="n">
        <f aca="false">A683-(B683-1)*12</f>
        <v>9</v>
      </c>
      <c r="D683" s="2" t="n">
        <f aca="false">'thong tin khach hang'!$B$4+B683-1</f>
        <v>58</v>
      </c>
      <c r="E683" s="31" t="n">
        <f aca="false">IF(A683=1,0,O682)</f>
        <v>241011121129.675</v>
      </c>
      <c r="F683" s="2" t="n">
        <f aca="true">TP*VLOOKUP('thong tin khach hang'!$E$10,$X$2:$Z$5,3,0)*OFFSET($S683,0,VLOOKUP('thong tin khach hang'!$E$10,$X$2:$Z$5,2,0))</f>
        <v>0</v>
      </c>
      <c r="G683" s="2" t="n">
        <f aca="true">EP*VLOOKUP('thong tin khach hang'!$E$10,$X$2:$Z$5,3,0)*OFFSET($S683,0,VLOOKUP('thong tin khach hang'!$E$10,$X$2:$Z$5,2,0))</f>
        <v>0</v>
      </c>
      <c r="H683" s="2" t="n">
        <f aca="false">F683*HLOOKUP(B683,Assumption!$A$10:$G$12,2,1)+G683*HLOOKUP(B683,Assumption!$A$10:$G$12,3,1)</f>
        <v>0</v>
      </c>
      <c r="I683" s="2" t="n">
        <f aca="false">F683+G683-H683</f>
        <v>0</v>
      </c>
      <c r="J683" s="32" t="n">
        <f aca="false">VLOOKUP(D683,Assumption!$O$3:$Q$103,IF('thong tin khach hang'!$B$3="Nam",2,3),0)/12*P683</f>
        <v>0</v>
      </c>
      <c r="K683" s="2" t="n">
        <v>20000</v>
      </c>
      <c r="L683" s="31" t="n">
        <f aca="false">ROUND($L$1*(E683+I683-J683-K683),0)</f>
        <v>981909059</v>
      </c>
      <c r="M683" s="31" t="n">
        <f aca="false">E683+I683-J683-K683+L683</f>
        <v>241993010188.675</v>
      </c>
      <c r="N683" s="32" t="n">
        <f aca="false">HLOOKUP(ROUND(AVERAGE(M671:M682)/10^6,0),Assumption!$B$2:$E$3,2,1)*MAX((AVERAGE(M671:M682)-250*10^6),0)</f>
        <v>1362563208.90375</v>
      </c>
      <c r="O683" s="31" t="n">
        <f aca="false">M683+N683</f>
        <v>243355573397.579</v>
      </c>
      <c r="P683" s="31" t="n">
        <f aca="false">IF(A683=1,SA,MAX(0,SA-M682))</f>
        <v>0</v>
      </c>
      <c r="S683" s="2" t="n">
        <v>0</v>
      </c>
      <c r="T683" s="2" t="n">
        <v>0</v>
      </c>
      <c r="U683" s="2" t="n">
        <v>0</v>
      </c>
      <c r="V683" s="33" t="n">
        <v>1</v>
      </c>
    </row>
    <row r="684" customFormat="false" ht="15.75" hidden="false" customHeight="true" outlineLevel="0" collapsed="false">
      <c r="A684" s="2" t="n">
        <v>682</v>
      </c>
      <c r="B684" s="2" t="n">
        <v>57</v>
      </c>
      <c r="C684" s="2" t="n">
        <f aca="false">A684-(B684-1)*12</f>
        <v>10</v>
      </c>
      <c r="D684" s="2" t="n">
        <f aca="false">'thong tin khach hang'!$B$4+B684-1</f>
        <v>58</v>
      </c>
      <c r="E684" s="31" t="n">
        <f aca="false">IF(A684=1,0,O683)</f>
        <v>243355573397.579</v>
      </c>
      <c r="F684" s="2" t="n">
        <f aca="true">TP*VLOOKUP('thong tin khach hang'!$E$10,$X$2:$Z$5,3,0)*OFFSET($S684,0,VLOOKUP('thong tin khach hang'!$E$10,$X$2:$Z$5,2,0))</f>
        <v>0</v>
      </c>
      <c r="G684" s="2" t="n">
        <f aca="true">EP*VLOOKUP('thong tin khach hang'!$E$10,$X$2:$Z$5,3,0)*OFFSET($S684,0,VLOOKUP('thong tin khach hang'!$E$10,$X$2:$Z$5,2,0))</f>
        <v>0</v>
      </c>
      <c r="H684" s="2" t="n">
        <f aca="false">F684*HLOOKUP(B684,Assumption!$A$10:$G$12,2,1)+G684*HLOOKUP(B684,Assumption!$A$10:$G$12,3,1)</f>
        <v>0</v>
      </c>
      <c r="I684" s="2" t="n">
        <f aca="false">F684+G684-H684</f>
        <v>0</v>
      </c>
      <c r="J684" s="32" t="n">
        <f aca="false">VLOOKUP(D684,Assumption!$O$3:$Q$103,IF('thong tin khach hang'!$B$3="Nam",2,3),0)/12*P684</f>
        <v>0</v>
      </c>
      <c r="K684" s="2" t="n">
        <v>20000</v>
      </c>
      <c r="L684" s="31" t="n">
        <f aca="false">ROUND($L$1*(E684+I684-J684-K684),0)</f>
        <v>991460648</v>
      </c>
      <c r="M684" s="31" t="n">
        <f aca="false">E684+I684-J684-K684+L684</f>
        <v>244347014045.579</v>
      </c>
      <c r="N684" s="32" t="n">
        <f aca="false">HLOOKUP(ROUND(AVERAGE(M672:M683)/10^6,0),Assumption!$B$2:$E$3,2,1)*MAX((AVERAGE(M672:M683)-250*10^6),0)</f>
        <v>1375860611.63131</v>
      </c>
      <c r="O684" s="31" t="n">
        <f aca="false">M684+N684</f>
        <v>245722874657.21</v>
      </c>
      <c r="P684" s="31" t="n">
        <f aca="false">IF(A684=1,SA,MAX(0,SA-M683))</f>
        <v>0</v>
      </c>
      <c r="S684" s="2" t="n">
        <v>0</v>
      </c>
      <c r="T684" s="2" t="n">
        <v>0</v>
      </c>
      <c r="U684" s="2" t="n">
        <v>1</v>
      </c>
      <c r="V684" s="33" t="n">
        <v>1</v>
      </c>
    </row>
    <row r="685" customFormat="false" ht="15.75" hidden="false" customHeight="true" outlineLevel="0" collapsed="false">
      <c r="A685" s="2" t="n">
        <v>683</v>
      </c>
      <c r="B685" s="2" t="n">
        <v>57</v>
      </c>
      <c r="C685" s="2" t="n">
        <f aca="false">A685-(B685-1)*12</f>
        <v>11</v>
      </c>
      <c r="D685" s="2" t="n">
        <f aca="false">'thong tin khach hang'!$B$4+B685-1</f>
        <v>58</v>
      </c>
      <c r="E685" s="31" t="n">
        <f aca="false">IF(A685=1,0,O684)</f>
        <v>245722874657.21</v>
      </c>
      <c r="F685" s="2" t="n">
        <f aca="true">TP*VLOOKUP('thong tin khach hang'!$E$10,$X$2:$Z$5,3,0)*OFFSET($S685,0,VLOOKUP('thong tin khach hang'!$E$10,$X$2:$Z$5,2,0))</f>
        <v>0</v>
      </c>
      <c r="G685" s="2" t="n">
        <f aca="true">EP*VLOOKUP('thong tin khach hang'!$E$10,$X$2:$Z$5,3,0)*OFFSET($S685,0,VLOOKUP('thong tin khach hang'!$E$10,$X$2:$Z$5,2,0))</f>
        <v>0</v>
      </c>
      <c r="H685" s="2" t="n">
        <f aca="false">F685*HLOOKUP(B685,Assumption!$A$10:$G$12,2,1)+G685*HLOOKUP(B685,Assumption!$A$10:$G$12,3,1)</f>
        <v>0</v>
      </c>
      <c r="I685" s="2" t="n">
        <f aca="false">F685+G685-H685</f>
        <v>0</v>
      </c>
      <c r="J685" s="32" t="n">
        <f aca="false">VLOOKUP(D685,Assumption!$O$3:$Q$103,IF('thong tin khach hang'!$B$3="Nam",2,3),0)/12*P685</f>
        <v>0</v>
      </c>
      <c r="K685" s="2" t="n">
        <v>20000</v>
      </c>
      <c r="L685" s="31" t="n">
        <f aca="false">ROUND($L$1*(E685+I685-J685-K685),0)</f>
        <v>1001105326</v>
      </c>
      <c r="M685" s="31" t="n">
        <f aca="false">E685+I685-J685-K685+L685</f>
        <v>246723959983.21</v>
      </c>
      <c r="N685" s="32" t="n">
        <f aca="false">HLOOKUP(ROUND(AVERAGE(M673:M684)/10^6,0),Assumption!$B$2:$E$3,2,1)*MAX((AVERAGE(M673:M684)-250*10^6),0)</f>
        <v>1389287452.53389</v>
      </c>
      <c r="O685" s="31" t="n">
        <f aca="false">M685+N685</f>
        <v>248113247435.744</v>
      </c>
      <c r="P685" s="31" t="n">
        <f aca="false">IF(A685=1,SA,MAX(0,SA-M684))</f>
        <v>0</v>
      </c>
      <c r="S685" s="2" t="n">
        <v>0</v>
      </c>
      <c r="T685" s="2" t="n">
        <v>0</v>
      </c>
      <c r="U685" s="2" t="n">
        <v>0</v>
      </c>
      <c r="V685" s="33" t="n">
        <v>1</v>
      </c>
    </row>
    <row r="686" customFormat="false" ht="15.75" hidden="false" customHeight="true" outlineLevel="0" collapsed="false">
      <c r="A686" s="2" t="n">
        <v>684</v>
      </c>
      <c r="B686" s="2" t="n">
        <v>57</v>
      </c>
      <c r="C686" s="2" t="n">
        <f aca="false">A686-(B686-1)*12</f>
        <v>12</v>
      </c>
      <c r="D686" s="2" t="n">
        <f aca="false">'thong tin khach hang'!$B$4+B686-1</f>
        <v>58</v>
      </c>
      <c r="E686" s="31" t="n">
        <f aca="false">IF(A686=1,0,O685)</f>
        <v>248113247435.744</v>
      </c>
      <c r="F686" s="2" t="n">
        <f aca="true">TP*VLOOKUP('thong tin khach hang'!$E$10,$X$2:$Z$5,3,0)*OFFSET($S686,0,VLOOKUP('thong tin khach hang'!$E$10,$X$2:$Z$5,2,0))</f>
        <v>0</v>
      </c>
      <c r="G686" s="2" t="n">
        <f aca="true">EP*VLOOKUP('thong tin khach hang'!$E$10,$X$2:$Z$5,3,0)*OFFSET($S686,0,VLOOKUP('thong tin khach hang'!$E$10,$X$2:$Z$5,2,0))</f>
        <v>0</v>
      </c>
      <c r="H686" s="2" t="n">
        <f aca="false">F686*HLOOKUP(B686,Assumption!$A$10:$G$12,2,1)+G686*HLOOKUP(B686,Assumption!$A$10:$G$12,3,1)</f>
        <v>0</v>
      </c>
      <c r="I686" s="2" t="n">
        <f aca="false">F686+G686-H686</f>
        <v>0</v>
      </c>
      <c r="J686" s="32" t="n">
        <f aca="false">VLOOKUP(D686,Assumption!$O$3:$Q$103,IF('thong tin khach hang'!$B$3="Nam",2,3),0)/12*P686</f>
        <v>0</v>
      </c>
      <c r="K686" s="2" t="n">
        <v>20000</v>
      </c>
      <c r="L686" s="31" t="n">
        <f aca="false">ROUND($L$1*(E686+I686-J686-K686),0)</f>
        <v>1010844001</v>
      </c>
      <c r="M686" s="31" t="n">
        <f aca="false">E686+I686-J686-K686+L686</f>
        <v>249124071436.744</v>
      </c>
      <c r="N686" s="32" t="n">
        <f aca="false">HLOOKUP(ROUND(AVERAGE(M674:M685)/10^6,0),Assumption!$B$2:$E$3,2,1)*MAX((AVERAGE(M674:M685)-250*10^6),0)</f>
        <v>1402844991.57461</v>
      </c>
      <c r="O686" s="31" t="n">
        <f aca="false">M686+N686</f>
        <v>250526916428.318</v>
      </c>
      <c r="P686" s="31" t="n">
        <f aca="false">IF(A686=1,SA,MAX(0,SA-M685))</f>
        <v>0</v>
      </c>
      <c r="S686" s="2" t="n">
        <v>0</v>
      </c>
      <c r="T686" s="2" t="n">
        <v>0</v>
      </c>
      <c r="U686" s="2" t="n">
        <v>0</v>
      </c>
      <c r="V686" s="33" t="n">
        <v>1</v>
      </c>
    </row>
    <row r="687" customFormat="false" ht="15.75" hidden="false" customHeight="true" outlineLevel="0" collapsed="false">
      <c r="A687" s="2" t="n">
        <v>685</v>
      </c>
      <c r="B687" s="2" t="n">
        <v>58</v>
      </c>
      <c r="C687" s="2" t="n">
        <f aca="false">A687-(B687-1)*12</f>
        <v>1</v>
      </c>
      <c r="D687" s="2" t="n">
        <f aca="false">'thong tin khach hang'!$B$4+B687-1</f>
        <v>59</v>
      </c>
      <c r="E687" s="31" t="n">
        <f aca="false">IF(A687=1,0,O686)</f>
        <v>250526916428.318</v>
      </c>
      <c r="F687" s="2" t="n">
        <f aca="true">TP*VLOOKUP('thong tin khach hang'!$E$10,$X$2:$Z$5,3,0)*OFFSET($S687,0,VLOOKUP('thong tin khach hang'!$E$10,$X$2:$Z$5,2,0))</f>
        <v>30000000</v>
      </c>
      <c r="G687" s="2" t="n">
        <f aca="true">EP*VLOOKUP('thong tin khach hang'!$E$10,$X$2:$Z$5,3,0)*OFFSET($S687,0,VLOOKUP('thong tin khach hang'!$E$10,$X$2:$Z$5,2,0))</f>
        <v>30000000</v>
      </c>
      <c r="H687" s="2" t="n">
        <f aca="false">F687*HLOOKUP(B687,Assumption!$A$10:$G$12,2,1)+G687*HLOOKUP(B687,Assumption!$A$10:$G$12,3,1)</f>
        <v>1500000</v>
      </c>
      <c r="I687" s="2" t="n">
        <f aca="false">F687+G687-H687</f>
        <v>58500000</v>
      </c>
      <c r="J687" s="32" t="n">
        <f aca="false">VLOOKUP(D687,Assumption!$O$3:$Q$103,IF('thong tin khach hang'!$B$3="Nam",2,3),0)/12*P687</f>
        <v>0</v>
      </c>
      <c r="K687" s="2" t="n">
        <v>20000</v>
      </c>
      <c r="L687" s="31" t="n">
        <f aca="false">ROUND($L$1*(E687+I687-J687-K687),0)</f>
        <v>1020915923</v>
      </c>
      <c r="M687" s="31" t="n">
        <f aca="false">E687+I687-J687-K687+L687</f>
        <v>251606312351.318</v>
      </c>
      <c r="N687" s="32" t="n">
        <f aca="false">HLOOKUP(ROUND(AVERAGE(M675:M686)/10^6,0),Assumption!$B$2:$E$3,2,1)*MAX((AVERAGE(M675:M686)-250*10^6),0)</f>
        <v>1416534500.98201</v>
      </c>
      <c r="O687" s="31" t="n">
        <f aca="false">M687+N687</f>
        <v>253022846852.3</v>
      </c>
      <c r="P687" s="31" t="n">
        <f aca="false">IF(A687=1,SA,MAX(0,SA-M686))</f>
        <v>0</v>
      </c>
      <c r="S687" s="2" t="n">
        <v>1</v>
      </c>
      <c r="T687" s="2" t="n">
        <v>1</v>
      </c>
      <c r="U687" s="2" t="n">
        <v>1</v>
      </c>
      <c r="V687" s="33" t="n">
        <v>1</v>
      </c>
    </row>
    <row r="688" customFormat="false" ht="15.75" hidden="false" customHeight="true" outlineLevel="0" collapsed="false">
      <c r="A688" s="2" t="n">
        <v>686</v>
      </c>
      <c r="B688" s="2" t="n">
        <v>58</v>
      </c>
      <c r="C688" s="2" t="n">
        <f aca="false">A688-(B688-1)*12</f>
        <v>2</v>
      </c>
      <c r="D688" s="2" t="n">
        <f aca="false">'thong tin khach hang'!$B$4+B688-1</f>
        <v>59</v>
      </c>
      <c r="E688" s="31" t="n">
        <f aca="false">IF(A688=1,0,O687)</f>
        <v>253022846852.3</v>
      </c>
      <c r="F688" s="2" t="n">
        <f aca="true">TP*VLOOKUP('thong tin khach hang'!$E$10,$X$2:$Z$5,3,0)*OFFSET($S688,0,VLOOKUP('thong tin khach hang'!$E$10,$X$2:$Z$5,2,0))</f>
        <v>0</v>
      </c>
      <c r="G688" s="2" t="n">
        <f aca="true">EP*VLOOKUP('thong tin khach hang'!$E$10,$X$2:$Z$5,3,0)*OFFSET($S688,0,VLOOKUP('thong tin khach hang'!$E$10,$X$2:$Z$5,2,0))</f>
        <v>0</v>
      </c>
      <c r="H688" s="2" t="n">
        <f aca="false">F688*HLOOKUP(B688,Assumption!$A$10:$G$12,2,1)+G688*HLOOKUP(B688,Assumption!$A$10:$G$12,3,1)</f>
        <v>0</v>
      </c>
      <c r="I688" s="2" t="n">
        <f aca="false">F688+G688-H688</f>
        <v>0</v>
      </c>
      <c r="J688" s="32" t="n">
        <f aca="false">VLOOKUP(D688,Assumption!$O$3:$Q$103,IF('thong tin khach hang'!$B$3="Nam",2,3),0)/12*P688</f>
        <v>0</v>
      </c>
      <c r="K688" s="2" t="n">
        <v>20000</v>
      </c>
      <c r="L688" s="31" t="n">
        <f aca="false">ROUND($L$1*(E688+I688-J688-K688),0)</f>
        <v>1030846317</v>
      </c>
      <c r="M688" s="31" t="n">
        <f aca="false">E688+I688-J688-K688+L688</f>
        <v>254053673169.3</v>
      </c>
      <c r="N688" s="32" t="n">
        <f aca="false">HLOOKUP(ROUND(AVERAGE(M676:M687)/10^6,0),Assumption!$B$2:$E$3,2,1)*MAX((AVERAGE(M676:M687)-250*10^6),0)</f>
        <v>1430357265.36769</v>
      </c>
      <c r="O688" s="31" t="n">
        <f aca="false">M688+N688</f>
        <v>255484030434.668</v>
      </c>
      <c r="P688" s="31" t="n">
        <f aca="false">IF(A688=1,SA,MAX(0,SA-M687))</f>
        <v>0</v>
      </c>
      <c r="S688" s="2" t="n">
        <v>0</v>
      </c>
      <c r="T688" s="2" t="n">
        <v>0</v>
      </c>
      <c r="U688" s="2" t="n">
        <v>0</v>
      </c>
      <c r="V688" s="33" t="n">
        <v>1</v>
      </c>
    </row>
    <row r="689" customFormat="false" ht="15.75" hidden="false" customHeight="true" outlineLevel="0" collapsed="false">
      <c r="A689" s="2" t="n">
        <v>687</v>
      </c>
      <c r="B689" s="2" t="n">
        <v>58</v>
      </c>
      <c r="C689" s="2" t="n">
        <f aca="false">A689-(B689-1)*12</f>
        <v>3</v>
      </c>
      <c r="D689" s="2" t="n">
        <f aca="false">'thong tin khach hang'!$B$4+B689-1</f>
        <v>59</v>
      </c>
      <c r="E689" s="31" t="n">
        <f aca="false">IF(A689=1,0,O688)</f>
        <v>255484030434.668</v>
      </c>
      <c r="F689" s="2" t="n">
        <f aca="true">TP*VLOOKUP('thong tin khach hang'!$E$10,$X$2:$Z$5,3,0)*OFFSET($S689,0,VLOOKUP('thong tin khach hang'!$E$10,$X$2:$Z$5,2,0))</f>
        <v>0</v>
      </c>
      <c r="G689" s="2" t="n">
        <f aca="true">EP*VLOOKUP('thong tin khach hang'!$E$10,$X$2:$Z$5,3,0)*OFFSET($S689,0,VLOOKUP('thong tin khach hang'!$E$10,$X$2:$Z$5,2,0))</f>
        <v>0</v>
      </c>
      <c r="H689" s="2" t="n">
        <f aca="false">F689*HLOOKUP(B689,Assumption!$A$10:$G$12,2,1)+G689*HLOOKUP(B689,Assumption!$A$10:$G$12,3,1)</f>
        <v>0</v>
      </c>
      <c r="I689" s="2" t="n">
        <f aca="false">F689+G689-H689</f>
        <v>0</v>
      </c>
      <c r="J689" s="32" t="n">
        <f aca="false">VLOOKUP(D689,Assumption!$O$3:$Q$103,IF('thong tin khach hang'!$B$3="Nam",2,3),0)/12*P689</f>
        <v>0</v>
      </c>
      <c r="K689" s="2" t="n">
        <v>20000</v>
      </c>
      <c r="L689" s="31" t="n">
        <f aca="false">ROUND($L$1*(E689+I689-J689-K689),0)</f>
        <v>1040873483</v>
      </c>
      <c r="M689" s="31" t="n">
        <f aca="false">E689+I689-J689-K689+L689</f>
        <v>256524883917.668</v>
      </c>
      <c r="N689" s="32" t="n">
        <f aca="false">HLOOKUP(ROUND(AVERAGE(M677:M688)/10^6,0),Assumption!$B$2:$E$3,2,1)*MAX((AVERAGE(M677:M688)-250*10^6),0)</f>
        <v>1444314581.84861</v>
      </c>
      <c r="O689" s="31" t="n">
        <f aca="false">M689+N689</f>
        <v>257969198499.517</v>
      </c>
      <c r="P689" s="31" t="n">
        <f aca="false">IF(A689=1,SA,MAX(0,SA-M688))</f>
        <v>0</v>
      </c>
      <c r="S689" s="2" t="n">
        <v>0</v>
      </c>
      <c r="T689" s="2" t="n">
        <v>0</v>
      </c>
      <c r="U689" s="2" t="n">
        <v>0</v>
      </c>
      <c r="V689" s="33" t="n">
        <v>1</v>
      </c>
    </row>
    <row r="690" customFormat="false" ht="15.75" hidden="false" customHeight="true" outlineLevel="0" collapsed="false">
      <c r="A690" s="2" t="n">
        <v>688</v>
      </c>
      <c r="B690" s="2" t="n">
        <v>58</v>
      </c>
      <c r="C690" s="2" t="n">
        <f aca="false">A690-(B690-1)*12</f>
        <v>4</v>
      </c>
      <c r="D690" s="2" t="n">
        <f aca="false">'thong tin khach hang'!$B$4+B690-1</f>
        <v>59</v>
      </c>
      <c r="E690" s="31" t="n">
        <f aca="false">IF(A690=1,0,O689)</f>
        <v>257969198499.517</v>
      </c>
      <c r="F690" s="2" t="n">
        <f aca="true">TP*VLOOKUP('thong tin khach hang'!$E$10,$X$2:$Z$5,3,0)*OFFSET($S690,0,VLOOKUP('thong tin khach hang'!$E$10,$X$2:$Z$5,2,0))</f>
        <v>0</v>
      </c>
      <c r="G690" s="2" t="n">
        <f aca="true">EP*VLOOKUP('thong tin khach hang'!$E$10,$X$2:$Z$5,3,0)*OFFSET($S690,0,VLOOKUP('thong tin khach hang'!$E$10,$X$2:$Z$5,2,0))</f>
        <v>0</v>
      </c>
      <c r="H690" s="2" t="n">
        <f aca="false">F690*HLOOKUP(B690,Assumption!$A$10:$G$12,2,1)+G690*HLOOKUP(B690,Assumption!$A$10:$G$12,3,1)</f>
        <v>0</v>
      </c>
      <c r="I690" s="2" t="n">
        <f aca="false">F690+G690-H690</f>
        <v>0</v>
      </c>
      <c r="J690" s="32" t="n">
        <f aca="false">VLOOKUP(D690,Assumption!$O$3:$Q$103,IF('thong tin khach hang'!$B$3="Nam",2,3),0)/12*P690</f>
        <v>0</v>
      </c>
      <c r="K690" s="2" t="n">
        <v>20000</v>
      </c>
      <c r="L690" s="31" t="n">
        <f aca="false">ROUND($L$1*(E690+I690-J690-K690),0)</f>
        <v>1050998366</v>
      </c>
      <c r="M690" s="31" t="n">
        <f aca="false">E690+I690-J690-K690+L690</f>
        <v>259020176865.517</v>
      </c>
      <c r="N690" s="32" t="n">
        <f aca="false">HLOOKUP(ROUND(AVERAGE(M678:M689)/10^6,0),Assumption!$B$2:$E$3,2,1)*MAX((AVERAGE(M678:M689)-250*10^6),0)</f>
        <v>1458407760.16709</v>
      </c>
      <c r="O690" s="31" t="n">
        <f aca="false">M690+N690</f>
        <v>260478584625.684</v>
      </c>
      <c r="P690" s="31" t="n">
        <f aca="false">IF(A690=1,SA,MAX(0,SA-M689))</f>
        <v>0</v>
      </c>
      <c r="S690" s="2" t="n">
        <v>0</v>
      </c>
      <c r="T690" s="2" t="n">
        <v>0</v>
      </c>
      <c r="U690" s="2" t="n">
        <v>1</v>
      </c>
      <c r="V690" s="33" t="n">
        <v>1</v>
      </c>
    </row>
    <row r="691" customFormat="false" ht="15.75" hidden="false" customHeight="true" outlineLevel="0" collapsed="false">
      <c r="A691" s="2" t="n">
        <v>689</v>
      </c>
      <c r="B691" s="2" t="n">
        <v>58</v>
      </c>
      <c r="C691" s="2" t="n">
        <f aca="false">A691-(B691-1)*12</f>
        <v>5</v>
      </c>
      <c r="D691" s="2" t="n">
        <f aca="false">'thong tin khach hang'!$B$4+B691-1</f>
        <v>59</v>
      </c>
      <c r="E691" s="31" t="n">
        <f aca="false">IF(A691=1,0,O690)</f>
        <v>260478584625.684</v>
      </c>
      <c r="F691" s="2" t="n">
        <f aca="true">TP*VLOOKUP('thong tin khach hang'!$E$10,$X$2:$Z$5,3,0)*OFFSET($S691,0,VLOOKUP('thong tin khach hang'!$E$10,$X$2:$Z$5,2,0))</f>
        <v>0</v>
      </c>
      <c r="G691" s="2" t="n">
        <f aca="true">EP*VLOOKUP('thong tin khach hang'!$E$10,$X$2:$Z$5,3,0)*OFFSET($S691,0,VLOOKUP('thong tin khach hang'!$E$10,$X$2:$Z$5,2,0))</f>
        <v>0</v>
      </c>
      <c r="H691" s="2" t="n">
        <f aca="false">F691*HLOOKUP(B691,Assumption!$A$10:$G$12,2,1)+G691*HLOOKUP(B691,Assumption!$A$10:$G$12,3,1)</f>
        <v>0</v>
      </c>
      <c r="I691" s="2" t="n">
        <f aca="false">F691+G691-H691</f>
        <v>0</v>
      </c>
      <c r="J691" s="32" t="n">
        <f aca="false">VLOOKUP(D691,Assumption!$O$3:$Q$103,IF('thong tin khach hang'!$B$3="Nam",2,3),0)/12*P691</f>
        <v>0</v>
      </c>
      <c r="K691" s="2" t="n">
        <v>20000</v>
      </c>
      <c r="L691" s="31" t="n">
        <f aca="false">ROUND($L$1*(E691+I691-J691-K691),0)</f>
        <v>1061221915</v>
      </c>
      <c r="M691" s="31" t="n">
        <f aca="false">E691+I691-J691-K691+L691</f>
        <v>261539786540.684</v>
      </c>
      <c r="N691" s="32" t="n">
        <f aca="false">HLOOKUP(ROUND(AVERAGE(M679:M690)/10^6,0),Assumption!$B$2:$E$3,2,1)*MAX((AVERAGE(M679:M690)-250*10^6),0)</f>
        <v>1472638122.81548</v>
      </c>
      <c r="O691" s="31" t="n">
        <f aca="false">M691+N691</f>
        <v>263012424663.499</v>
      </c>
      <c r="P691" s="31" t="n">
        <f aca="false">IF(A691=1,SA,MAX(0,SA-M690))</f>
        <v>0</v>
      </c>
      <c r="S691" s="2" t="n">
        <v>0</v>
      </c>
      <c r="T691" s="2" t="n">
        <v>0</v>
      </c>
      <c r="U691" s="2" t="n">
        <v>0</v>
      </c>
      <c r="V691" s="33" t="n">
        <v>1</v>
      </c>
    </row>
    <row r="692" customFormat="false" ht="15.75" hidden="false" customHeight="true" outlineLevel="0" collapsed="false">
      <c r="A692" s="2" t="n">
        <v>690</v>
      </c>
      <c r="B692" s="2" t="n">
        <v>58</v>
      </c>
      <c r="C692" s="2" t="n">
        <f aca="false">A692-(B692-1)*12</f>
        <v>6</v>
      </c>
      <c r="D692" s="2" t="n">
        <f aca="false">'thong tin khach hang'!$B$4+B692-1</f>
        <v>59</v>
      </c>
      <c r="E692" s="31" t="n">
        <f aca="false">IF(A692=1,0,O691)</f>
        <v>263012424663.499</v>
      </c>
      <c r="F692" s="2" t="n">
        <f aca="true">TP*VLOOKUP('thong tin khach hang'!$E$10,$X$2:$Z$5,3,0)*OFFSET($S692,0,VLOOKUP('thong tin khach hang'!$E$10,$X$2:$Z$5,2,0))</f>
        <v>0</v>
      </c>
      <c r="G692" s="2" t="n">
        <f aca="true">EP*VLOOKUP('thong tin khach hang'!$E$10,$X$2:$Z$5,3,0)*OFFSET($S692,0,VLOOKUP('thong tin khach hang'!$E$10,$X$2:$Z$5,2,0))</f>
        <v>0</v>
      </c>
      <c r="H692" s="2" t="n">
        <f aca="false">F692*HLOOKUP(B692,Assumption!$A$10:$G$12,2,1)+G692*HLOOKUP(B692,Assumption!$A$10:$G$12,3,1)</f>
        <v>0</v>
      </c>
      <c r="I692" s="2" t="n">
        <f aca="false">F692+G692-H692</f>
        <v>0</v>
      </c>
      <c r="J692" s="32" t="n">
        <f aca="false">VLOOKUP(D692,Assumption!$O$3:$Q$103,IF('thong tin khach hang'!$B$3="Nam",2,3),0)/12*P692</f>
        <v>0</v>
      </c>
      <c r="K692" s="2" t="n">
        <v>20000</v>
      </c>
      <c r="L692" s="31" t="n">
        <f aca="false">ROUND($L$1*(E692+I692-J692-K692),0)</f>
        <v>1071545093</v>
      </c>
      <c r="M692" s="31" t="n">
        <f aca="false">E692+I692-J692-K692+L692</f>
        <v>264083949756.499</v>
      </c>
      <c r="N692" s="32" t="n">
        <f aca="false">HLOOKUP(ROUND(AVERAGE(M680:M691)/10^6,0),Assumption!$B$2:$E$3,2,1)*MAX((AVERAGE(M680:M691)-250*10^6),0)</f>
        <v>1487007005.15851</v>
      </c>
      <c r="O692" s="31" t="n">
        <f aca="false">M692+N692</f>
        <v>265570956761.658</v>
      </c>
      <c r="P692" s="31" t="n">
        <f aca="false">IF(A692=1,SA,MAX(0,SA-M691))</f>
        <v>0</v>
      </c>
      <c r="S692" s="2" t="n">
        <v>0</v>
      </c>
      <c r="T692" s="2" t="n">
        <v>0</v>
      </c>
      <c r="U692" s="2" t="n">
        <v>0</v>
      </c>
      <c r="V692" s="33" t="n">
        <v>1</v>
      </c>
    </row>
    <row r="693" customFormat="false" ht="15.75" hidden="false" customHeight="true" outlineLevel="0" collapsed="false">
      <c r="A693" s="2" t="n">
        <v>691</v>
      </c>
      <c r="B693" s="2" t="n">
        <v>58</v>
      </c>
      <c r="C693" s="2" t="n">
        <f aca="false">A693-(B693-1)*12</f>
        <v>7</v>
      </c>
      <c r="D693" s="2" t="n">
        <f aca="false">'thong tin khach hang'!$B$4+B693-1</f>
        <v>59</v>
      </c>
      <c r="E693" s="31" t="n">
        <f aca="false">IF(A693=1,0,O692)</f>
        <v>265570956761.658</v>
      </c>
      <c r="F693" s="2" t="n">
        <f aca="true">TP*VLOOKUP('thong tin khach hang'!$E$10,$X$2:$Z$5,3,0)*OFFSET($S693,0,VLOOKUP('thong tin khach hang'!$E$10,$X$2:$Z$5,2,0))</f>
        <v>0</v>
      </c>
      <c r="G693" s="2" t="n">
        <f aca="true">EP*VLOOKUP('thong tin khach hang'!$E$10,$X$2:$Z$5,3,0)*OFFSET($S693,0,VLOOKUP('thong tin khach hang'!$E$10,$X$2:$Z$5,2,0))</f>
        <v>0</v>
      </c>
      <c r="H693" s="2" t="n">
        <f aca="false">F693*HLOOKUP(B693,Assumption!$A$10:$G$12,2,1)+G693*HLOOKUP(B693,Assumption!$A$10:$G$12,3,1)</f>
        <v>0</v>
      </c>
      <c r="I693" s="2" t="n">
        <f aca="false">F693+G693-H693</f>
        <v>0</v>
      </c>
      <c r="J693" s="32" t="n">
        <f aca="false">VLOOKUP(D693,Assumption!$O$3:$Q$103,IF('thong tin khach hang'!$B$3="Nam",2,3),0)/12*P693</f>
        <v>0</v>
      </c>
      <c r="K693" s="2" t="n">
        <v>20000</v>
      </c>
      <c r="L693" s="31" t="n">
        <f aca="false">ROUND($L$1*(E693+I693-J693-K693),0)</f>
        <v>1081968870</v>
      </c>
      <c r="M693" s="31" t="n">
        <f aca="false">E693+I693-J693-K693+L693</f>
        <v>266652905631.658</v>
      </c>
      <c r="N693" s="32" t="n">
        <f aca="false">HLOOKUP(ROUND(AVERAGE(M681:M692)/10^6,0),Assumption!$B$2:$E$3,2,1)*MAX((AVERAGE(M681:M692)-250*10^6),0)</f>
        <v>1501515755.56037</v>
      </c>
      <c r="O693" s="31" t="n">
        <f aca="false">M693+N693</f>
        <v>268154421387.218</v>
      </c>
      <c r="P693" s="31" t="n">
        <f aca="false">IF(A693=1,SA,MAX(0,SA-M692))</f>
        <v>0</v>
      </c>
      <c r="S693" s="2" t="n">
        <v>0</v>
      </c>
      <c r="T693" s="2" t="n">
        <v>1</v>
      </c>
      <c r="U693" s="2" t="n">
        <v>1</v>
      </c>
      <c r="V693" s="33" t="n">
        <v>1</v>
      </c>
    </row>
    <row r="694" customFormat="false" ht="15.75" hidden="false" customHeight="true" outlineLevel="0" collapsed="false">
      <c r="A694" s="2" t="n">
        <v>692</v>
      </c>
      <c r="B694" s="2" t="n">
        <v>58</v>
      </c>
      <c r="C694" s="2" t="n">
        <f aca="false">A694-(B694-1)*12</f>
        <v>8</v>
      </c>
      <c r="D694" s="2" t="n">
        <f aca="false">'thong tin khach hang'!$B$4+B694-1</f>
        <v>59</v>
      </c>
      <c r="E694" s="31" t="n">
        <f aca="false">IF(A694=1,0,O693)</f>
        <v>268154421387.218</v>
      </c>
      <c r="F694" s="2" t="n">
        <f aca="true">TP*VLOOKUP('thong tin khach hang'!$E$10,$X$2:$Z$5,3,0)*OFFSET($S694,0,VLOOKUP('thong tin khach hang'!$E$10,$X$2:$Z$5,2,0))</f>
        <v>0</v>
      </c>
      <c r="G694" s="2" t="n">
        <f aca="true">EP*VLOOKUP('thong tin khach hang'!$E$10,$X$2:$Z$5,3,0)*OFFSET($S694,0,VLOOKUP('thong tin khach hang'!$E$10,$X$2:$Z$5,2,0))</f>
        <v>0</v>
      </c>
      <c r="H694" s="2" t="n">
        <f aca="false">F694*HLOOKUP(B694,Assumption!$A$10:$G$12,2,1)+G694*HLOOKUP(B694,Assumption!$A$10:$G$12,3,1)</f>
        <v>0</v>
      </c>
      <c r="I694" s="2" t="n">
        <f aca="false">F694+G694-H694</f>
        <v>0</v>
      </c>
      <c r="J694" s="32" t="n">
        <f aca="false">VLOOKUP(D694,Assumption!$O$3:$Q$103,IF('thong tin khach hang'!$B$3="Nam",2,3),0)/12*P694</f>
        <v>0</v>
      </c>
      <c r="K694" s="2" t="n">
        <v>20000</v>
      </c>
      <c r="L694" s="31" t="n">
        <f aca="false">ROUND($L$1*(E694+I694-J694-K694),0)</f>
        <v>1092494224</v>
      </c>
      <c r="M694" s="31" t="n">
        <f aca="false">E694+I694-J694-K694+L694</f>
        <v>269246895611.218</v>
      </c>
      <c r="N694" s="32" t="n">
        <f aca="false">HLOOKUP(ROUND(AVERAGE(M682:M693)/10^6,0),Assumption!$B$2:$E$3,2,1)*MAX((AVERAGE(M682:M693)-250*10^6),0)</f>
        <v>1516165735.51</v>
      </c>
      <c r="O694" s="31" t="n">
        <f aca="false">M694+N694</f>
        <v>270763061346.728</v>
      </c>
      <c r="P694" s="31" t="n">
        <f aca="false">IF(A694=1,SA,MAX(0,SA-M693))</f>
        <v>0</v>
      </c>
      <c r="S694" s="2" t="n">
        <v>0</v>
      </c>
      <c r="T694" s="2" t="n">
        <v>0</v>
      </c>
      <c r="U694" s="2" t="n">
        <v>0</v>
      </c>
      <c r="V694" s="33" t="n">
        <v>1</v>
      </c>
    </row>
    <row r="695" customFormat="false" ht="15.75" hidden="false" customHeight="true" outlineLevel="0" collapsed="false">
      <c r="A695" s="2" t="n">
        <v>693</v>
      </c>
      <c r="B695" s="2" t="n">
        <v>58</v>
      </c>
      <c r="C695" s="2" t="n">
        <f aca="false">A695-(B695-1)*12</f>
        <v>9</v>
      </c>
      <c r="D695" s="2" t="n">
        <f aca="false">'thong tin khach hang'!$B$4+B695-1</f>
        <v>59</v>
      </c>
      <c r="E695" s="31" t="n">
        <f aca="false">IF(A695=1,0,O694)</f>
        <v>270763061346.728</v>
      </c>
      <c r="F695" s="2" t="n">
        <f aca="true">TP*VLOOKUP('thong tin khach hang'!$E$10,$X$2:$Z$5,3,0)*OFFSET($S695,0,VLOOKUP('thong tin khach hang'!$E$10,$X$2:$Z$5,2,0))</f>
        <v>0</v>
      </c>
      <c r="G695" s="2" t="n">
        <f aca="true">EP*VLOOKUP('thong tin khach hang'!$E$10,$X$2:$Z$5,3,0)*OFFSET($S695,0,VLOOKUP('thong tin khach hang'!$E$10,$X$2:$Z$5,2,0))</f>
        <v>0</v>
      </c>
      <c r="H695" s="2" t="n">
        <f aca="false">F695*HLOOKUP(B695,Assumption!$A$10:$G$12,2,1)+G695*HLOOKUP(B695,Assumption!$A$10:$G$12,3,1)</f>
        <v>0</v>
      </c>
      <c r="I695" s="2" t="n">
        <f aca="false">F695+G695-H695</f>
        <v>0</v>
      </c>
      <c r="J695" s="32" t="n">
        <f aca="false">VLOOKUP(D695,Assumption!$O$3:$Q$103,IF('thong tin khach hang'!$B$3="Nam",2,3),0)/12*P695</f>
        <v>0</v>
      </c>
      <c r="K695" s="2" t="n">
        <v>20000</v>
      </c>
      <c r="L695" s="31" t="n">
        <f aca="false">ROUND($L$1*(E695+I695-J695-K695),0)</f>
        <v>1103122146</v>
      </c>
      <c r="M695" s="31" t="n">
        <f aca="false">E695+I695-J695-K695+L695</f>
        <v>271866163492.728</v>
      </c>
      <c r="N695" s="32" t="n">
        <f aca="false">HLOOKUP(ROUND(AVERAGE(M683:M694)/10^6,0),Assumption!$B$2:$E$3,2,1)*MAX((AVERAGE(M683:M694)-250*10^6),0)</f>
        <v>1530958319.74903</v>
      </c>
      <c r="O695" s="31" t="n">
        <f aca="false">M695+N695</f>
        <v>273397121812.477</v>
      </c>
      <c r="P695" s="31" t="n">
        <f aca="false">IF(A695=1,SA,MAX(0,SA-M694))</f>
        <v>0</v>
      </c>
      <c r="S695" s="2" t="n">
        <v>0</v>
      </c>
      <c r="T695" s="2" t="n">
        <v>0</v>
      </c>
      <c r="U695" s="2" t="n">
        <v>0</v>
      </c>
      <c r="V695" s="33" t="n">
        <v>1</v>
      </c>
    </row>
    <row r="696" customFormat="false" ht="15.75" hidden="false" customHeight="true" outlineLevel="0" collapsed="false">
      <c r="A696" s="2" t="n">
        <v>694</v>
      </c>
      <c r="B696" s="2" t="n">
        <v>58</v>
      </c>
      <c r="C696" s="2" t="n">
        <f aca="false">A696-(B696-1)*12</f>
        <v>10</v>
      </c>
      <c r="D696" s="2" t="n">
        <f aca="false">'thong tin khach hang'!$B$4+B696-1</f>
        <v>59</v>
      </c>
      <c r="E696" s="31" t="n">
        <f aca="false">IF(A696=1,0,O695)</f>
        <v>273397121812.477</v>
      </c>
      <c r="F696" s="2" t="n">
        <f aca="true">TP*VLOOKUP('thong tin khach hang'!$E$10,$X$2:$Z$5,3,0)*OFFSET($S696,0,VLOOKUP('thong tin khach hang'!$E$10,$X$2:$Z$5,2,0))</f>
        <v>0</v>
      </c>
      <c r="G696" s="2" t="n">
        <f aca="true">EP*VLOOKUP('thong tin khach hang'!$E$10,$X$2:$Z$5,3,0)*OFFSET($S696,0,VLOOKUP('thong tin khach hang'!$E$10,$X$2:$Z$5,2,0))</f>
        <v>0</v>
      </c>
      <c r="H696" s="2" t="n">
        <f aca="false">F696*HLOOKUP(B696,Assumption!$A$10:$G$12,2,1)+G696*HLOOKUP(B696,Assumption!$A$10:$G$12,3,1)</f>
        <v>0</v>
      </c>
      <c r="I696" s="2" t="n">
        <f aca="false">F696+G696-H696</f>
        <v>0</v>
      </c>
      <c r="J696" s="32" t="n">
        <f aca="false">VLOOKUP(D696,Assumption!$O$3:$Q$103,IF('thong tin khach hang'!$B$3="Nam",2,3),0)/12*P696</f>
        <v>0</v>
      </c>
      <c r="K696" s="2" t="n">
        <v>20000</v>
      </c>
      <c r="L696" s="31" t="n">
        <f aca="false">ROUND($L$1*(E696+I696-J696-K696),0)</f>
        <v>1113853635</v>
      </c>
      <c r="M696" s="31" t="n">
        <f aca="false">E696+I696-J696-K696+L696</f>
        <v>274510955447.477</v>
      </c>
      <c r="N696" s="32" t="n">
        <f aca="false">HLOOKUP(ROUND(AVERAGE(M684:M695)/10^6,0),Assumption!$B$2:$E$3,2,1)*MAX((AVERAGE(M684:M695)-250*10^6),0)</f>
        <v>1545894896.40106</v>
      </c>
      <c r="O696" s="31" t="n">
        <f aca="false">M696+N696</f>
        <v>276056850343.878</v>
      </c>
      <c r="P696" s="31" t="n">
        <f aca="false">IF(A696=1,SA,MAX(0,SA-M695))</f>
        <v>0</v>
      </c>
      <c r="S696" s="2" t="n">
        <v>0</v>
      </c>
      <c r="T696" s="2" t="n">
        <v>0</v>
      </c>
      <c r="U696" s="2" t="n">
        <v>1</v>
      </c>
      <c r="V696" s="33" t="n">
        <v>1</v>
      </c>
    </row>
    <row r="697" customFormat="false" ht="15.75" hidden="false" customHeight="true" outlineLevel="0" collapsed="false">
      <c r="A697" s="2" t="n">
        <v>695</v>
      </c>
      <c r="B697" s="2" t="n">
        <v>58</v>
      </c>
      <c r="C697" s="2" t="n">
        <f aca="false">A697-(B697-1)*12</f>
        <v>11</v>
      </c>
      <c r="D697" s="2" t="n">
        <f aca="false">'thong tin khach hang'!$B$4+B697-1</f>
        <v>59</v>
      </c>
      <c r="E697" s="31" t="n">
        <f aca="false">IF(A697=1,0,O696)</f>
        <v>276056850343.878</v>
      </c>
      <c r="F697" s="2" t="n">
        <f aca="true">TP*VLOOKUP('thong tin khach hang'!$E$10,$X$2:$Z$5,3,0)*OFFSET($S697,0,VLOOKUP('thong tin khach hang'!$E$10,$X$2:$Z$5,2,0))</f>
        <v>0</v>
      </c>
      <c r="G697" s="2" t="n">
        <f aca="true">EP*VLOOKUP('thong tin khach hang'!$E$10,$X$2:$Z$5,3,0)*OFFSET($S697,0,VLOOKUP('thong tin khach hang'!$E$10,$X$2:$Z$5,2,0))</f>
        <v>0</v>
      </c>
      <c r="H697" s="2" t="n">
        <f aca="false">F697*HLOOKUP(B697,Assumption!$A$10:$G$12,2,1)+G697*HLOOKUP(B697,Assumption!$A$10:$G$12,3,1)</f>
        <v>0</v>
      </c>
      <c r="I697" s="2" t="n">
        <f aca="false">F697+G697-H697</f>
        <v>0</v>
      </c>
      <c r="J697" s="32" t="n">
        <f aca="false">VLOOKUP(D697,Assumption!$O$3:$Q$103,IF('thong tin khach hang'!$B$3="Nam",2,3),0)/12*P697</f>
        <v>0</v>
      </c>
      <c r="K697" s="2" t="n">
        <v>20000</v>
      </c>
      <c r="L697" s="31" t="n">
        <f aca="false">ROUND($L$1*(E697+I697-J697-K697),0)</f>
        <v>1124689698</v>
      </c>
      <c r="M697" s="31" t="n">
        <f aca="false">E697+I697-J697-K697+L697</f>
        <v>277181520041.878</v>
      </c>
      <c r="N697" s="32" t="n">
        <f aca="false">HLOOKUP(ROUND(AVERAGE(M685:M696)/10^6,0),Assumption!$B$2:$E$3,2,1)*MAX((AVERAGE(M685:M696)-250*10^6),0)</f>
        <v>1560976867.10201</v>
      </c>
      <c r="O697" s="31" t="n">
        <f aca="false">M697+N697</f>
        <v>278742496908.98</v>
      </c>
      <c r="P697" s="31" t="n">
        <f aca="false">IF(A697=1,SA,MAX(0,SA-M696))</f>
        <v>0</v>
      </c>
      <c r="S697" s="2" t="n">
        <v>0</v>
      </c>
      <c r="T697" s="2" t="n">
        <v>0</v>
      </c>
      <c r="U697" s="2" t="n">
        <v>0</v>
      </c>
      <c r="V697" s="33" t="n">
        <v>1</v>
      </c>
    </row>
    <row r="698" customFormat="false" ht="15.75" hidden="false" customHeight="true" outlineLevel="0" collapsed="false">
      <c r="A698" s="2" t="n">
        <v>696</v>
      </c>
      <c r="B698" s="2" t="n">
        <v>58</v>
      </c>
      <c r="C698" s="2" t="n">
        <f aca="false">A698-(B698-1)*12</f>
        <v>12</v>
      </c>
      <c r="D698" s="2" t="n">
        <f aca="false">'thong tin khach hang'!$B$4+B698-1</f>
        <v>59</v>
      </c>
      <c r="E698" s="31" t="n">
        <f aca="false">IF(A698=1,0,O697)</f>
        <v>278742496908.98</v>
      </c>
      <c r="F698" s="2" t="n">
        <f aca="true">TP*VLOOKUP('thong tin khach hang'!$E$10,$X$2:$Z$5,3,0)*OFFSET($S698,0,VLOOKUP('thong tin khach hang'!$E$10,$X$2:$Z$5,2,0))</f>
        <v>0</v>
      </c>
      <c r="G698" s="2" t="n">
        <f aca="true">EP*VLOOKUP('thong tin khach hang'!$E$10,$X$2:$Z$5,3,0)*OFFSET($S698,0,VLOOKUP('thong tin khach hang'!$E$10,$X$2:$Z$5,2,0))</f>
        <v>0</v>
      </c>
      <c r="H698" s="2" t="n">
        <f aca="false">F698*HLOOKUP(B698,Assumption!$A$10:$G$12,2,1)+G698*HLOOKUP(B698,Assumption!$A$10:$G$12,3,1)</f>
        <v>0</v>
      </c>
      <c r="I698" s="2" t="n">
        <f aca="false">F698+G698-H698</f>
        <v>0</v>
      </c>
      <c r="J698" s="32" t="n">
        <f aca="false">VLOOKUP(D698,Assumption!$O$3:$Q$103,IF('thong tin khach hang'!$B$3="Nam",2,3),0)/12*P698</f>
        <v>0</v>
      </c>
      <c r="K698" s="2" t="n">
        <v>20000</v>
      </c>
      <c r="L698" s="31" t="n">
        <f aca="false">ROUND($L$1*(E698+I698-J698-K698),0)</f>
        <v>1135631355</v>
      </c>
      <c r="M698" s="31" t="n">
        <f aca="false">E698+I698-J698-K698+L698</f>
        <v>279878108263.98</v>
      </c>
      <c r="N698" s="32" t="n">
        <f aca="false">HLOOKUP(ROUND(AVERAGE(M686:M697)/10^6,0),Assumption!$B$2:$E$3,2,1)*MAX((AVERAGE(M686:M697)-250*10^6),0)</f>
        <v>1576205647.13134</v>
      </c>
      <c r="O698" s="31" t="n">
        <f aca="false">M698+N698</f>
        <v>281454313911.111</v>
      </c>
      <c r="P698" s="31" t="n">
        <f aca="false">IF(A698=1,SA,MAX(0,SA-M697))</f>
        <v>0</v>
      </c>
      <c r="S698" s="2" t="n">
        <v>0</v>
      </c>
      <c r="T698" s="2" t="n">
        <v>0</v>
      </c>
      <c r="U698" s="2" t="n">
        <v>0</v>
      </c>
      <c r="V698" s="33" t="n">
        <v>1</v>
      </c>
    </row>
    <row r="699" customFormat="false" ht="15.75" hidden="false" customHeight="true" outlineLevel="0" collapsed="false">
      <c r="A699" s="2" t="n">
        <v>697</v>
      </c>
      <c r="B699" s="2" t="n">
        <v>59</v>
      </c>
      <c r="C699" s="2" t="n">
        <f aca="false">A699-(B699-1)*12</f>
        <v>1</v>
      </c>
      <c r="D699" s="2" t="n">
        <f aca="false">'thong tin khach hang'!$B$4+B699-1</f>
        <v>60</v>
      </c>
      <c r="E699" s="31" t="n">
        <f aca="false">IF(A699=1,0,O698)</f>
        <v>281454313911.111</v>
      </c>
      <c r="F699" s="2" t="n">
        <f aca="true">TP*VLOOKUP('thong tin khach hang'!$E$10,$X$2:$Z$5,3,0)*OFFSET($S699,0,VLOOKUP('thong tin khach hang'!$E$10,$X$2:$Z$5,2,0))</f>
        <v>30000000</v>
      </c>
      <c r="G699" s="2" t="n">
        <f aca="true">EP*VLOOKUP('thong tin khach hang'!$E$10,$X$2:$Z$5,3,0)*OFFSET($S699,0,VLOOKUP('thong tin khach hang'!$E$10,$X$2:$Z$5,2,0))</f>
        <v>30000000</v>
      </c>
      <c r="H699" s="2" t="n">
        <f aca="false">F699*HLOOKUP(B699,Assumption!$A$10:$G$12,2,1)+G699*HLOOKUP(B699,Assumption!$A$10:$G$12,3,1)</f>
        <v>1500000</v>
      </c>
      <c r="I699" s="2" t="n">
        <f aca="false">F699+G699-H699</f>
        <v>58500000</v>
      </c>
      <c r="J699" s="32" t="n">
        <f aca="false">VLOOKUP(D699,Assumption!$O$3:$Q$103,IF('thong tin khach hang'!$B$3="Nam",2,3),0)/12*P699</f>
        <v>0</v>
      </c>
      <c r="K699" s="2" t="n">
        <v>20000</v>
      </c>
      <c r="L699" s="31" t="n">
        <f aca="false">ROUND($L$1*(E699+I699-J699-K699),0)</f>
        <v>1146917969</v>
      </c>
      <c r="M699" s="31" t="n">
        <f aca="false">E699+I699-J699-K699+L699</f>
        <v>282659711880.111</v>
      </c>
      <c r="N699" s="32" t="n">
        <f aca="false">HLOOKUP(ROUND(AVERAGE(M687:M698)/10^6,0),Assumption!$B$2:$E$3,2,1)*MAX((AVERAGE(M687:M698)-250*10^6),0)</f>
        <v>1591582665.54496</v>
      </c>
      <c r="O699" s="31" t="n">
        <f aca="false">M699+N699</f>
        <v>284251294545.656</v>
      </c>
      <c r="P699" s="31" t="n">
        <f aca="false">IF(A699=1,SA,MAX(0,SA-M698))</f>
        <v>0</v>
      </c>
      <c r="S699" s="2" t="n">
        <v>1</v>
      </c>
      <c r="T699" s="2" t="n">
        <v>1</v>
      </c>
      <c r="U699" s="2" t="n">
        <v>1</v>
      </c>
      <c r="V699" s="33" t="n">
        <v>1</v>
      </c>
    </row>
    <row r="700" customFormat="false" ht="15.75" hidden="false" customHeight="true" outlineLevel="0" collapsed="false">
      <c r="A700" s="2" t="n">
        <v>698</v>
      </c>
      <c r="B700" s="2" t="n">
        <v>59</v>
      </c>
      <c r="C700" s="2" t="n">
        <f aca="false">A700-(B700-1)*12</f>
        <v>2</v>
      </c>
      <c r="D700" s="2" t="n">
        <f aca="false">'thong tin khach hang'!$B$4+B700-1</f>
        <v>60</v>
      </c>
      <c r="E700" s="31" t="n">
        <f aca="false">IF(A700=1,0,O699)</f>
        <v>284251294545.656</v>
      </c>
      <c r="F700" s="2" t="n">
        <f aca="true">TP*VLOOKUP('thong tin khach hang'!$E$10,$X$2:$Z$5,3,0)*OFFSET($S700,0,VLOOKUP('thong tin khach hang'!$E$10,$X$2:$Z$5,2,0))</f>
        <v>0</v>
      </c>
      <c r="G700" s="2" t="n">
        <f aca="true">EP*VLOOKUP('thong tin khach hang'!$E$10,$X$2:$Z$5,3,0)*OFFSET($S700,0,VLOOKUP('thong tin khach hang'!$E$10,$X$2:$Z$5,2,0))</f>
        <v>0</v>
      </c>
      <c r="H700" s="2" t="n">
        <f aca="false">F700*HLOOKUP(B700,Assumption!$A$10:$G$12,2,1)+G700*HLOOKUP(B700,Assumption!$A$10:$G$12,3,1)</f>
        <v>0</v>
      </c>
      <c r="I700" s="2" t="n">
        <f aca="false">F700+G700-H700</f>
        <v>0</v>
      </c>
      <c r="J700" s="32" t="n">
        <f aca="false">VLOOKUP(D700,Assumption!$O$3:$Q$103,IF('thong tin khach hang'!$B$3="Nam",2,3),0)/12*P700</f>
        <v>0</v>
      </c>
      <c r="K700" s="2" t="n">
        <v>20000</v>
      </c>
      <c r="L700" s="31" t="n">
        <f aca="false">ROUND($L$1*(E700+I700-J700-K700),0)</f>
        <v>1158074878</v>
      </c>
      <c r="M700" s="31" t="n">
        <f aca="false">E700+I700-J700-K700+L700</f>
        <v>285409349423.656</v>
      </c>
      <c r="N700" s="32" t="n">
        <f aca="false">HLOOKUP(ROUND(AVERAGE(M688:M699)/10^6,0),Assumption!$B$2:$E$3,2,1)*MAX((AVERAGE(M688:M699)-250*10^6),0)</f>
        <v>1607109365.30936</v>
      </c>
      <c r="O700" s="31" t="n">
        <f aca="false">M700+N700</f>
        <v>287016458788.966</v>
      </c>
      <c r="P700" s="31" t="n">
        <f aca="false">IF(A700=1,SA,MAX(0,SA-M699))</f>
        <v>0</v>
      </c>
      <c r="S700" s="2" t="n">
        <v>0</v>
      </c>
      <c r="T700" s="2" t="n">
        <v>0</v>
      </c>
      <c r="U700" s="2" t="n">
        <v>0</v>
      </c>
      <c r="V700" s="33" t="n">
        <v>1</v>
      </c>
    </row>
    <row r="701" customFormat="false" ht="15.75" hidden="false" customHeight="true" outlineLevel="0" collapsed="false">
      <c r="A701" s="2" t="n">
        <v>699</v>
      </c>
      <c r="B701" s="2" t="n">
        <v>59</v>
      </c>
      <c r="C701" s="2" t="n">
        <f aca="false">A701-(B701-1)*12</f>
        <v>3</v>
      </c>
      <c r="D701" s="2" t="n">
        <f aca="false">'thong tin khach hang'!$B$4+B701-1</f>
        <v>60</v>
      </c>
      <c r="E701" s="31" t="n">
        <f aca="false">IF(A701=1,0,O700)</f>
        <v>287016458788.966</v>
      </c>
      <c r="F701" s="2" t="n">
        <f aca="true">TP*VLOOKUP('thong tin khach hang'!$E$10,$X$2:$Z$5,3,0)*OFFSET($S701,0,VLOOKUP('thong tin khach hang'!$E$10,$X$2:$Z$5,2,0))</f>
        <v>0</v>
      </c>
      <c r="G701" s="2" t="n">
        <f aca="true">EP*VLOOKUP('thong tin khach hang'!$E$10,$X$2:$Z$5,3,0)*OFFSET($S701,0,VLOOKUP('thong tin khach hang'!$E$10,$X$2:$Z$5,2,0))</f>
        <v>0</v>
      </c>
      <c r="H701" s="2" t="n">
        <f aca="false">F701*HLOOKUP(B701,Assumption!$A$10:$G$12,2,1)+G701*HLOOKUP(B701,Assumption!$A$10:$G$12,3,1)</f>
        <v>0</v>
      </c>
      <c r="I701" s="2" t="n">
        <f aca="false">F701+G701-H701</f>
        <v>0</v>
      </c>
      <c r="J701" s="32" t="n">
        <f aca="false">VLOOKUP(D701,Assumption!$O$3:$Q$103,IF('thong tin khach hang'!$B$3="Nam",2,3),0)/12*P701</f>
        <v>0</v>
      </c>
      <c r="K701" s="2" t="n">
        <v>20000</v>
      </c>
      <c r="L701" s="31" t="n">
        <f aca="false">ROUND($L$1*(E701+I701-J701-K701),0)</f>
        <v>1169340500</v>
      </c>
      <c r="M701" s="31" t="n">
        <f aca="false">E701+I701-J701-K701+L701</f>
        <v>288185779288.966</v>
      </c>
      <c r="N701" s="32" t="n">
        <f aca="false">HLOOKUP(ROUND(AVERAGE(M689:M700)/10^6,0),Assumption!$B$2:$E$3,2,1)*MAX((AVERAGE(M689:M700)-250*10^6),0)</f>
        <v>1622787203.43654</v>
      </c>
      <c r="O701" s="31" t="n">
        <f aca="false">M701+N701</f>
        <v>289808566492.402</v>
      </c>
      <c r="P701" s="31" t="n">
        <f aca="false">IF(A701=1,SA,MAX(0,SA-M700))</f>
        <v>0</v>
      </c>
      <c r="S701" s="2" t="n">
        <v>0</v>
      </c>
      <c r="T701" s="2" t="n">
        <v>0</v>
      </c>
      <c r="U701" s="2" t="n">
        <v>0</v>
      </c>
      <c r="V701" s="33" t="n">
        <v>1</v>
      </c>
    </row>
    <row r="702" customFormat="false" ht="15.75" hidden="false" customHeight="true" outlineLevel="0" collapsed="false">
      <c r="A702" s="2" t="n">
        <v>700</v>
      </c>
      <c r="B702" s="2" t="n">
        <v>59</v>
      </c>
      <c r="C702" s="2" t="n">
        <f aca="false">A702-(B702-1)*12</f>
        <v>4</v>
      </c>
      <c r="D702" s="2" t="n">
        <f aca="false">'thong tin khach hang'!$B$4+B702-1</f>
        <v>60</v>
      </c>
      <c r="E702" s="31" t="n">
        <f aca="false">IF(A702=1,0,O701)</f>
        <v>289808566492.402</v>
      </c>
      <c r="F702" s="2" t="n">
        <f aca="true">TP*VLOOKUP('thong tin khach hang'!$E$10,$X$2:$Z$5,3,0)*OFFSET($S702,0,VLOOKUP('thong tin khach hang'!$E$10,$X$2:$Z$5,2,0))</f>
        <v>0</v>
      </c>
      <c r="G702" s="2" t="n">
        <f aca="true">EP*VLOOKUP('thong tin khach hang'!$E$10,$X$2:$Z$5,3,0)*OFFSET($S702,0,VLOOKUP('thong tin khach hang'!$E$10,$X$2:$Z$5,2,0))</f>
        <v>0</v>
      </c>
      <c r="H702" s="2" t="n">
        <f aca="false">F702*HLOOKUP(B702,Assumption!$A$10:$G$12,2,1)+G702*HLOOKUP(B702,Assumption!$A$10:$G$12,3,1)</f>
        <v>0</v>
      </c>
      <c r="I702" s="2" t="n">
        <f aca="false">F702+G702-H702</f>
        <v>0</v>
      </c>
      <c r="J702" s="32" t="n">
        <f aca="false">VLOOKUP(D702,Assumption!$O$3:$Q$103,IF('thong tin khach hang'!$B$3="Nam",2,3),0)/12*P702</f>
        <v>0</v>
      </c>
      <c r="K702" s="2" t="n">
        <v>20000</v>
      </c>
      <c r="L702" s="31" t="n">
        <f aca="false">ROUND($L$1*(E702+I702-J702-K702),0)</f>
        <v>1180715892</v>
      </c>
      <c r="M702" s="31" t="n">
        <f aca="false">E702+I702-J702-K702+L702</f>
        <v>290989262384.402</v>
      </c>
      <c r="N702" s="32" t="n">
        <f aca="false">HLOOKUP(ROUND(AVERAGE(M690:M701)/10^6,0),Assumption!$B$2:$E$3,2,1)*MAX((AVERAGE(M690:M701)-250*10^6),0)</f>
        <v>1638617651.12219</v>
      </c>
      <c r="O702" s="31" t="n">
        <f aca="false">M702+N702</f>
        <v>292627880035.525</v>
      </c>
      <c r="P702" s="31" t="n">
        <f aca="false">IF(A702=1,SA,MAX(0,SA-M701))</f>
        <v>0</v>
      </c>
      <c r="S702" s="2" t="n">
        <v>0</v>
      </c>
      <c r="T702" s="2" t="n">
        <v>0</v>
      </c>
      <c r="U702" s="2" t="n">
        <v>1</v>
      </c>
      <c r="V702" s="33" t="n">
        <v>1</v>
      </c>
    </row>
    <row r="703" customFormat="false" ht="15.75" hidden="false" customHeight="true" outlineLevel="0" collapsed="false">
      <c r="A703" s="2" t="n">
        <v>701</v>
      </c>
      <c r="B703" s="2" t="n">
        <v>59</v>
      </c>
      <c r="C703" s="2" t="n">
        <f aca="false">A703-(B703-1)*12</f>
        <v>5</v>
      </c>
      <c r="D703" s="2" t="n">
        <f aca="false">'thong tin khach hang'!$B$4+B703-1</f>
        <v>60</v>
      </c>
      <c r="E703" s="31" t="n">
        <f aca="false">IF(A703=1,0,O702)</f>
        <v>292627880035.525</v>
      </c>
      <c r="F703" s="2" t="n">
        <f aca="true">TP*VLOOKUP('thong tin khach hang'!$E$10,$X$2:$Z$5,3,0)*OFFSET($S703,0,VLOOKUP('thong tin khach hang'!$E$10,$X$2:$Z$5,2,0))</f>
        <v>0</v>
      </c>
      <c r="G703" s="2" t="n">
        <f aca="true">EP*VLOOKUP('thong tin khach hang'!$E$10,$X$2:$Z$5,3,0)*OFFSET($S703,0,VLOOKUP('thong tin khach hang'!$E$10,$X$2:$Z$5,2,0))</f>
        <v>0</v>
      </c>
      <c r="H703" s="2" t="n">
        <f aca="false">F703*HLOOKUP(B703,Assumption!$A$10:$G$12,2,1)+G703*HLOOKUP(B703,Assumption!$A$10:$G$12,3,1)</f>
        <v>0</v>
      </c>
      <c r="I703" s="2" t="n">
        <f aca="false">F703+G703-H703</f>
        <v>0</v>
      </c>
      <c r="J703" s="32" t="n">
        <f aca="false">VLOOKUP(D703,Assumption!$O$3:$Q$103,IF('thong tin khach hang'!$B$3="Nam",2,3),0)/12*P703</f>
        <v>0</v>
      </c>
      <c r="K703" s="2" t="n">
        <v>20000</v>
      </c>
      <c r="L703" s="31" t="n">
        <f aca="false">ROUND($L$1*(E703+I703-J703-K703),0)</f>
        <v>1192202124</v>
      </c>
      <c r="M703" s="31" t="n">
        <f aca="false">E703+I703-J703-K703+L703</f>
        <v>293820062159.525</v>
      </c>
      <c r="N703" s="32" t="n">
        <f aca="false">HLOOKUP(ROUND(AVERAGE(M691:M702)/10^6,0),Assumption!$B$2:$E$3,2,1)*MAX((AVERAGE(M691:M702)-250*10^6),0)</f>
        <v>1654602193.88163</v>
      </c>
      <c r="O703" s="31" t="n">
        <f aca="false">M703+N703</f>
        <v>295474664353.406</v>
      </c>
      <c r="P703" s="31" t="n">
        <f aca="false">IF(A703=1,SA,MAX(0,SA-M702))</f>
        <v>0</v>
      </c>
      <c r="S703" s="2" t="n">
        <v>0</v>
      </c>
      <c r="T703" s="2" t="n">
        <v>0</v>
      </c>
      <c r="U703" s="2" t="n">
        <v>0</v>
      </c>
      <c r="V703" s="33" t="n">
        <v>1</v>
      </c>
    </row>
    <row r="704" customFormat="false" ht="15.75" hidden="false" customHeight="true" outlineLevel="0" collapsed="false">
      <c r="A704" s="2" t="n">
        <v>702</v>
      </c>
      <c r="B704" s="2" t="n">
        <v>59</v>
      </c>
      <c r="C704" s="2" t="n">
        <f aca="false">A704-(B704-1)*12</f>
        <v>6</v>
      </c>
      <c r="D704" s="2" t="n">
        <f aca="false">'thong tin khach hang'!$B$4+B704-1</f>
        <v>60</v>
      </c>
      <c r="E704" s="31" t="n">
        <f aca="false">IF(A704=1,0,O703)</f>
        <v>295474664353.406</v>
      </c>
      <c r="F704" s="2" t="n">
        <f aca="true">TP*VLOOKUP('thong tin khach hang'!$E$10,$X$2:$Z$5,3,0)*OFFSET($S704,0,VLOOKUP('thong tin khach hang'!$E$10,$X$2:$Z$5,2,0))</f>
        <v>0</v>
      </c>
      <c r="G704" s="2" t="n">
        <f aca="true">EP*VLOOKUP('thong tin khach hang'!$E$10,$X$2:$Z$5,3,0)*OFFSET($S704,0,VLOOKUP('thong tin khach hang'!$E$10,$X$2:$Z$5,2,0))</f>
        <v>0</v>
      </c>
      <c r="H704" s="2" t="n">
        <f aca="false">F704*HLOOKUP(B704,Assumption!$A$10:$G$12,2,1)+G704*HLOOKUP(B704,Assumption!$A$10:$G$12,3,1)</f>
        <v>0</v>
      </c>
      <c r="I704" s="2" t="n">
        <f aca="false">F704+G704-H704</f>
        <v>0</v>
      </c>
      <c r="J704" s="32" t="n">
        <f aca="false">VLOOKUP(D704,Assumption!$O$3:$Q$103,IF('thong tin khach hang'!$B$3="Nam",2,3),0)/12*P704</f>
        <v>0</v>
      </c>
      <c r="K704" s="2" t="n">
        <v>20000</v>
      </c>
      <c r="L704" s="31" t="n">
        <f aca="false">ROUND($L$1*(E704+I704-J704-K704),0)</f>
        <v>1203800276</v>
      </c>
      <c r="M704" s="31" t="n">
        <f aca="false">E704+I704-J704-K704+L704</f>
        <v>296678444629.406</v>
      </c>
      <c r="N704" s="32" t="n">
        <f aca="false">HLOOKUP(ROUND(AVERAGE(M692:M703)/10^6,0),Assumption!$B$2:$E$3,2,1)*MAX((AVERAGE(M692:M703)-250*10^6),0)</f>
        <v>1670742331.69105</v>
      </c>
      <c r="O704" s="31" t="n">
        <f aca="false">M704+N704</f>
        <v>298349186961.097</v>
      </c>
      <c r="P704" s="31" t="n">
        <f aca="false">IF(A704=1,SA,MAX(0,SA-M703))</f>
        <v>0</v>
      </c>
      <c r="S704" s="2" t="n">
        <v>0</v>
      </c>
      <c r="T704" s="2" t="n">
        <v>0</v>
      </c>
      <c r="U704" s="2" t="n">
        <v>0</v>
      </c>
      <c r="V704" s="33" t="n">
        <v>1</v>
      </c>
    </row>
    <row r="705" customFormat="false" ht="15.75" hidden="false" customHeight="true" outlineLevel="0" collapsed="false">
      <c r="A705" s="2" t="n">
        <v>703</v>
      </c>
      <c r="B705" s="2" t="n">
        <v>59</v>
      </c>
      <c r="C705" s="2" t="n">
        <f aca="false">A705-(B705-1)*12</f>
        <v>7</v>
      </c>
      <c r="D705" s="2" t="n">
        <f aca="false">'thong tin khach hang'!$B$4+B705-1</f>
        <v>60</v>
      </c>
      <c r="E705" s="31" t="n">
        <f aca="false">IF(A705=1,0,O704)</f>
        <v>298349186961.097</v>
      </c>
      <c r="F705" s="2" t="n">
        <f aca="true">TP*VLOOKUP('thong tin khach hang'!$E$10,$X$2:$Z$5,3,0)*OFFSET($S705,0,VLOOKUP('thong tin khach hang'!$E$10,$X$2:$Z$5,2,0))</f>
        <v>0</v>
      </c>
      <c r="G705" s="2" t="n">
        <f aca="true">EP*VLOOKUP('thong tin khach hang'!$E$10,$X$2:$Z$5,3,0)*OFFSET($S705,0,VLOOKUP('thong tin khach hang'!$E$10,$X$2:$Z$5,2,0))</f>
        <v>0</v>
      </c>
      <c r="H705" s="2" t="n">
        <f aca="false">F705*HLOOKUP(B705,Assumption!$A$10:$G$12,2,1)+G705*HLOOKUP(B705,Assumption!$A$10:$G$12,3,1)</f>
        <v>0</v>
      </c>
      <c r="I705" s="2" t="n">
        <f aca="false">F705+G705-H705</f>
        <v>0</v>
      </c>
      <c r="J705" s="32" t="n">
        <f aca="false">VLOOKUP(D705,Assumption!$O$3:$Q$103,IF('thong tin khach hang'!$B$3="Nam",2,3),0)/12*P705</f>
        <v>0</v>
      </c>
      <c r="K705" s="2" t="n">
        <v>20000</v>
      </c>
      <c r="L705" s="31" t="n">
        <f aca="false">ROUND($L$1*(E705+I705-J705-K705),0)</f>
        <v>1215511437</v>
      </c>
      <c r="M705" s="31" t="n">
        <f aca="false">E705+I705-J705-K705+L705</f>
        <v>299564678398.097</v>
      </c>
      <c r="N705" s="32" t="n">
        <f aca="false">HLOOKUP(ROUND(AVERAGE(M693:M704)/10^6,0),Assumption!$B$2:$E$3,2,1)*MAX((AVERAGE(M693:M704)-250*10^6),0)</f>
        <v>1687039579.1275</v>
      </c>
      <c r="O705" s="31" t="n">
        <f aca="false">M705+N705</f>
        <v>301251717977.225</v>
      </c>
      <c r="P705" s="31" t="n">
        <f aca="false">IF(A705=1,SA,MAX(0,SA-M704))</f>
        <v>0</v>
      </c>
      <c r="S705" s="2" t="n">
        <v>0</v>
      </c>
      <c r="T705" s="2" t="n">
        <v>1</v>
      </c>
      <c r="U705" s="2" t="n">
        <v>1</v>
      </c>
      <c r="V705" s="33" t="n">
        <v>1</v>
      </c>
    </row>
    <row r="706" customFormat="false" ht="15.75" hidden="false" customHeight="true" outlineLevel="0" collapsed="false">
      <c r="A706" s="2" t="n">
        <v>704</v>
      </c>
      <c r="B706" s="2" t="n">
        <v>59</v>
      </c>
      <c r="C706" s="2" t="n">
        <f aca="false">A706-(B706-1)*12</f>
        <v>8</v>
      </c>
      <c r="D706" s="2" t="n">
        <f aca="false">'thong tin khach hang'!$B$4+B706-1</f>
        <v>60</v>
      </c>
      <c r="E706" s="31" t="n">
        <f aca="false">IF(A706=1,0,O705)</f>
        <v>301251717977.225</v>
      </c>
      <c r="F706" s="2" t="n">
        <f aca="true">TP*VLOOKUP('thong tin khach hang'!$E$10,$X$2:$Z$5,3,0)*OFFSET($S706,0,VLOOKUP('thong tin khach hang'!$E$10,$X$2:$Z$5,2,0))</f>
        <v>0</v>
      </c>
      <c r="G706" s="2" t="n">
        <f aca="true">EP*VLOOKUP('thong tin khach hang'!$E$10,$X$2:$Z$5,3,0)*OFFSET($S706,0,VLOOKUP('thong tin khach hang'!$E$10,$X$2:$Z$5,2,0))</f>
        <v>0</v>
      </c>
      <c r="H706" s="2" t="n">
        <f aca="false">F706*HLOOKUP(B706,Assumption!$A$10:$G$12,2,1)+G706*HLOOKUP(B706,Assumption!$A$10:$G$12,3,1)</f>
        <v>0</v>
      </c>
      <c r="I706" s="2" t="n">
        <f aca="false">F706+G706-H706</f>
        <v>0</v>
      </c>
      <c r="J706" s="32" t="n">
        <f aca="false">VLOOKUP(D706,Assumption!$O$3:$Q$103,IF('thong tin khach hang'!$B$3="Nam",2,3),0)/12*P706</f>
        <v>0</v>
      </c>
      <c r="K706" s="2" t="n">
        <v>20000</v>
      </c>
      <c r="L706" s="31" t="n">
        <f aca="false">ROUND($L$1*(E706+I706-J706-K706),0)</f>
        <v>1227336708</v>
      </c>
      <c r="M706" s="31" t="n">
        <f aca="false">E706+I706-J706-K706+L706</f>
        <v>302479034685.225</v>
      </c>
      <c r="N706" s="32" t="n">
        <f aca="false">HLOOKUP(ROUND(AVERAGE(M694:M705)/10^6,0),Assumption!$B$2:$E$3,2,1)*MAX((AVERAGE(M694:M705)-250*10^6),0)</f>
        <v>1703495465.51072</v>
      </c>
      <c r="O706" s="31" t="n">
        <f aca="false">M706+N706</f>
        <v>304182530150.735</v>
      </c>
      <c r="P706" s="31" t="n">
        <f aca="false">IF(A706=1,SA,MAX(0,SA-M705))</f>
        <v>0</v>
      </c>
      <c r="S706" s="2" t="n">
        <v>0</v>
      </c>
      <c r="T706" s="2" t="n">
        <v>0</v>
      </c>
      <c r="U706" s="2" t="n">
        <v>0</v>
      </c>
      <c r="V706" s="33" t="n">
        <v>1</v>
      </c>
    </row>
    <row r="707" customFormat="false" ht="15.75" hidden="false" customHeight="true" outlineLevel="0" collapsed="false">
      <c r="A707" s="2" t="n">
        <v>705</v>
      </c>
      <c r="B707" s="2" t="n">
        <v>59</v>
      </c>
      <c r="C707" s="2" t="n">
        <f aca="false">A707-(B707-1)*12</f>
        <v>9</v>
      </c>
      <c r="D707" s="2" t="n">
        <f aca="false">'thong tin khach hang'!$B$4+B707-1</f>
        <v>60</v>
      </c>
      <c r="E707" s="31" t="n">
        <f aca="false">IF(A707=1,0,O706)</f>
        <v>304182530150.735</v>
      </c>
      <c r="F707" s="2" t="n">
        <f aca="true">TP*VLOOKUP('thong tin khach hang'!$E$10,$X$2:$Z$5,3,0)*OFFSET($S707,0,VLOOKUP('thong tin khach hang'!$E$10,$X$2:$Z$5,2,0))</f>
        <v>0</v>
      </c>
      <c r="G707" s="2" t="n">
        <f aca="true">EP*VLOOKUP('thong tin khach hang'!$E$10,$X$2:$Z$5,3,0)*OFFSET($S707,0,VLOOKUP('thong tin khach hang'!$E$10,$X$2:$Z$5,2,0))</f>
        <v>0</v>
      </c>
      <c r="H707" s="2" t="n">
        <f aca="false">F707*HLOOKUP(B707,Assumption!$A$10:$G$12,2,1)+G707*HLOOKUP(B707,Assumption!$A$10:$G$12,3,1)</f>
        <v>0</v>
      </c>
      <c r="I707" s="2" t="n">
        <f aca="false">F707+G707-H707</f>
        <v>0</v>
      </c>
      <c r="J707" s="32" t="n">
        <f aca="false">VLOOKUP(D707,Assumption!$O$3:$Q$103,IF('thong tin khach hang'!$B$3="Nam",2,3),0)/12*P707</f>
        <v>0</v>
      </c>
      <c r="K707" s="2" t="n">
        <v>20000</v>
      </c>
      <c r="L707" s="31" t="n">
        <f aca="false">ROUND($L$1*(E707+I707-J707-K707),0)</f>
        <v>1239277199</v>
      </c>
      <c r="M707" s="31" t="n">
        <f aca="false">E707+I707-J707-K707+L707</f>
        <v>305421787349.735</v>
      </c>
      <c r="N707" s="32" t="n">
        <f aca="false">HLOOKUP(ROUND(AVERAGE(M695:M706)/10^6,0),Assumption!$B$2:$E$3,2,1)*MAX((AVERAGE(M695:M706)-250*10^6),0)</f>
        <v>1720111535.04773</v>
      </c>
      <c r="O707" s="31" t="n">
        <f aca="false">M707+N707</f>
        <v>307141898884.783</v>
      </c>
      <c r="P707" s="31" t="n">
        <f aca="false">IF(A707=1,SA,MAX(0,SA-M706))</f>
        <v>0</v>
      </c>
      <c r="S707" s="2" t="n">
        <v>0</v>
      </c>
      <c r="T707" s="2" t="n">
        <v>0</v>
      </c>
      <c r="U707" s="2" t="n">
        <v>0</v>
      </c>
      <c r="V707" s="33" t="n">
        <v>1</v>
      </c>
    </row>
    <row r="708" customFormat="false" ht="15.75" hidden="false" customHeight="true" outlineLevel="0" collapsed="false">
      <c r="A708" s="2" t="n">
        <v>706</v>
      </c>
      <c r="B708" s="2" t="n">
        <v>59</v>
      </c>
      <c r="C708" s="2" t="n">
        <f aca="false">A708-(B708-1)*12</f>
        <v>10</v>
      </c>
      <c r="D708" s="2" t="n">
        <f aca="false">'thong tin khach hang'!$B$4+B708-1</f>
        <v>60</v>
      </c>
      <c r="E708" s="31" t="n">
        <f aca="false">IF(A708=1,0,O707)</f>
        <v>307141898884.783</v>
      </c>
      <c r="F708" s="2" t="n">
        <f aca="true">TP*VLOOKUP('thong tin khach hang'!$E$10,$X$2:$Z$5,3,0)*OFFSET($S708,0,VLOOKUP('thong tin khach hang'!$E$10,$X$2:$Z$5,2,0))</f>
        <v>0</v>
      </c>
      <c r="G708" s="2" t="n">
        <f aca="true">EP*VLOOKUP('thong tin khach hang'!$E$10,$X$2:$Z$5,3,0)*OFFSET($S708,0,VLOOKUP('thong tin khach hang'!$E$10,$X$2:$Z$5,2,0))</f>
        <v>0</v>
      </c>
      <c r="H708" s="2" t="n">
        <f aca="false">F708*HLOOKUP(B708,Assumption!$A$10:$G$12,2,1)+G708*HLOOKUP(B708,Assumption!$A$10:$G$12,3,1)</f>
        <v>0</v>
      </c>
      <c r="I708" s="2" t="n">
        <f aca="false">F708+G708-H708</f>
        <v>0</v>
      </c>
      <c r="J708" s="32" t="n">
        <f aca="false">VLOOKUP(D708,Assumption!$O$3:$Q$103,IF('thong tin khach hang'!$B$3="Nam",2,3),0)/12*P708</f>
        <v>0</v>
      </c>
      <c r="K708" s="2" t="n">
        <v>20000</v>
      </c>
      <c r="L708" s="31" t="n">
        <f aca="false">ROUND($L$1*(E708+I708-J708-K708),0)</f>
        <v>1251334034</v>
      </c>
      <c r="M708" s="31" t="n">
        <f aca="false">E708+I708-J708-K708+L708</f>
        <v>308393212918.783</v>
      </c>
      <c r="N708" s="32" t="n">
        <f aca="false">HLOOKUP(ROUND(AVERAGE(M696:M707)/10^6,0),Assumption!$B$2:$E$3,2,1)*MAX((AVERAGE(M696:M707)-250*10^6),0)</f>
        <v>1736889346.97623</v>
      </c>
      <c r="O708" s="31" t="n">
        <f aca="false">M708+N708</f>
        <v>310130102265.759</v>
      </c>
      <c r="P708" s="31" t="n">
        <f aca="false">IF(A708=1,SA,MAX(0,SA-M707))</f>
        <v>0</v>
      </c>
      <c r="S708" s="2" t="n">
        <v>0</v>
      </c>
      <c r="T708" s="2" t="n">
        <v>0</v>
      </c>
      <c r="U708" s="2" t="n">
        <v>1</v>
      </c>
      <c r="V708" s="33" t="n">
        <v>1</v>
      </c>
    </row>
    <row r="709" customFormat="false" ht="15.75" hidden="false" customHeight="true" outlineLevel="0" collapsed="false">
      <c r="A709" s="2" t="n">
        <v>707</v>
      </c>
      <c r="B709" s="2" t="n">
        <v>59</v>
      </c>
      <c r="C709" s="2" t="n">
        <f aca="false">A709-(B709-1)*12</f>
        <v>11</v>
      </c>
      <c r="D709" s="2" t="n">
        <f aca="false">'thong tin khach hang'!$B$4+B709-1</f>
        <v>60</v>
      </c>
      <c r="E709" s="31" t="n">
        <f aca="false">IF(A709=1,0,O708)</f>
        <v>310130102265.759</v>
      </c>
      <c r="F709" s="2" t="n">
        <f aca="true">TP*VLOOKUP('thong tin khach hang'!$E$10,$X$2:$Z$5,3,0)*OFFSET($S709,0,VLOOKUP('thong tin khach hang'!$E$10,$X$2:$Z$5,2,0))</f>
        <v>0</v>
      </c>
      <c r="G709" s="2" t="n">
        <f aca="true">EP*VLOOKUP('thong tin khach hang'!$E$10,$X$2:$Z$5,3,0)*OFFSET($S709,0,VLOOKUP('thong tin khach hang'!$E$10,$X$2:$Z$5,2,0))</f>
        <v>0</v>
      </c>
      <c r="H709" s="2" t="n">
        <f aca="false">F709*HLOOKUP(B709,Assumption!$A$10:$G$12,2,1)+G709*HLOOKUP(B709,Assumption!$A$10:$G$12,3,1)</f>
        <v>0</v>
      </c>
      <c r="I709" s="2" t="n">
        <f aca="false">F709+G709-H709</f>
        <v>0</v>
      </c>
      <c r="J709" s="32" t="n">
        <f aca="false">VLOOKUP(D709,Assumption!$O$3:$Q$103,IF('thong tin khach hang'!$B$3="Nam",2,3),0)/12*P709</f>
        <v>0</v>
      </c>
      <c r="K709" s="2" t="n">
        <v>20000</v>
      </c>
      <c r="L709" s="31" t="n">
        <f aca="false">ROUND($L$1*(E709+I709-J709-K709),0)</f>
        <v>1263508344</v>
      </c>
      <c r="M709" s="31" t="n">
        <f aca="false">E709+I709-J709-K709+L709</f>
        <v>311393590609.759</v>
      </c>
      <c r="N709" s="32" t="n">
        <f aca="false">HLOOKUP(ROUND(AVERAGE(M697:M708)/10^6,0),Assumption!$B$2:$E$3,2,1)*MAX((AVERAGE(M697:M708)-250*10^6),0)</f>
        <v>1753830475.71188</v>
      </c>
      <c r="O709" s="31" t="n">
        <f aca="false">M709+N709</f>
        <v>313147421085.471</v>
      </c>
      <c r="P709" s="31" t="n">
        <f aca="false">IF(A709=1,SA,MAX(0,SA-M708))</f>
        <v>0</v>
      </c>
      <c r="S709" s="2" t="n">
        <v>0</v>
      </c>
      <c r="T709" s="2" t="n">
        <v>0</v>
      </c>
      <c r="U709" s="2" t="n">
        <v>0</v>
      </c>
      <c r="V709" s="33" t="n">
        <v>1</v>
      </c>
    </row>
    <row r="710" customFormat="false" ht="15.75" hidden="false" customHeight="true" outlineLevel="0" collapsed="false">
      <c r="A710" s="2" t="n">
        <v>708</v>
      </c>
      <c r="B710" s="2" t="n">
        <v>59</v>
      </c>
      <c r="C710" s="2" t="n">
        <f aca="false">A710-(B710-1)*12</f>
        <v>12</v>
      </c>
      <c r="D710" s="2" t="n">
        <f aca="false">'thong tin khach hang'!$B$4+B710-1</f>
        <v>60</v>
      </c>
      <c r="E710" s="31" t="n">
        <f aca="false">IF(A710=1,0,O709)</f>
        <v>313147421085.471</v>
      </c>
      <c r="F710" s="2" t="n">
        <f aca="true">TP*VLOOKUP('thong tin khach hang'!$E$10,$X$2:$Z$5,3,0)*OFFSET($S710,0,VLOOKUP('thong tin khach hang'!$E$10,$X$2:$Z$5,2,0))</f>
        <v>0</v>
      </c>
      <c r="G710" s="2" t="n">
        <f aca="true">EP*VLOOKUP('thong tin khach hang'!$E$10,$X$2:$Z$5,3,0)*OFFSET($S710,0,VLOOKUP('thong tin khach hang'!$E$10,$X$2:$Z$5,2,0))</f>
        <v>0</v>
      </c>
      <c r="H710" s="2" t="n">
        <f aca="false">F710*HLOOKUP(B710,Assumption!$A$10:$G$12,2,1)+G710*HLOOKUP(B710,Assumption!$A$10:$G$12,3,1)</f>
        <v>0</v>
      </c>
      <c r="I710" s="2" t="n">
        <f aca="false">F710+G710-H710</f>
        <v>0</v>
      </c>
      <c r="J710" s="32" t="n">
        <f aca="false">VLOOKUP(D710,Assumption!$O$3:$Q$103,IF('thong tin khach hang'!$B$3="Nam",2,3),0)/12*P710</f>
        <v>0</v>
      </c>
      <c r="K710" s="2" t="n">
        <v>20000</v>
      </c>
      <c r="L710" s="31" t="n">
        <f aca="false">ROUND($L$1*(E710+I710-J710-K710),0)</f>
        <v>1275801275</v>
      </c>
      <c r="M710" s="31" t="n">
        <f aca="false">E710+I710-J710-K710+L710</f>
        <v>314423202360.471</v>
      </c>
      <c r="N710" s="32" t="n">
        <f aca="false">HLOOKUP(ROUND(AVERAGE(M698:M709)/10^6,0),Assumption!$B$2:$E$3,2,1)*MAX((AVERAGE(M698:M709)-250*10^6),0)</f>
        <v>1770936510.99582</v>
      </c>
      <c r="O710" s="31" t="n">
        <f aca="false">M710+N710</f>
        <v>316194138871.467</v>
      </c>
      <c r="P710" s="31" t="n">
        <f aca="false">IF(A710=1,SA,MAX(0,SA-M709))</f>
        <v>0</v>
      </c>
      <c r="S710" s="2" t="n">
        <v>0</v>
      </c>
      <c r="T710" s="2" t="n">
        <v>0</v>
      </c>
      <c r="U710" s="2" t="n">
        <v>0</v>
      </c>
      <c r="V710" s="33" t="n">
        <v>1</v>
      </c>
    </row>
    <row r="711" customFormat="false" ht="15.75" hidden="false" customHeight="true" outlineLevel="0" collapsed="false">
      <c r="A711" s="2" t="n">
        <v>709</v>
      </c>
      <c r="B711" s="2" t="n">
        <v>60</v>
      </c>
      <c r="C711" s="2" t="n">
        <f aca="false">A711-(B711-1)*12</f>
        <v>1</v>
      </c>
      <c r="D711" s="2" t="n">
        <f aca="false">'thong tin khach hang'!$B$4+B711-1</f>
        <v>61</v>
      </c>
      <c r="E711" s="31" t="n">
        <f aca="false">IF(A711=1,0,O710)</f>
        <v>316194138871.467</v>
      </c>
      <c r="F711" s="2" t="n">
        <f aca="true">TP*VLOOKUP('thong tin khach hang'!$E$10,$X$2:$Z$5,3,0)*OFFSET($S711,0,VLOOKUP('thong tin khach hang'!$E$10,$X$2:$Z$5,2,0))</f>
        <v>30000000</v>
      </c>
      <c r="G711" s="2" t="n">
        <f aca="true">EP*VLOOKUP('thong tin khach hang'!$E$10,$X$2:$Z$5,3,0)*OFFSET($S711,0,VLOOKUP('thong tin khach hang'!$E$10,$X$2:$Z$5,2,0))</f>
        <v>30000000</v>
      </c>
      <c r="H711" s="2" t="n">
        <f aca="false">F711*HLOOKUP(B711,Assumption!$A$10:$G$12,2,1)+G711*HLOOKUP(B711,Assumption!$A$10:$G$12,3,1)</f>
        <v>1500000</v>
      </c>
      <c r="I711" s="2" t="n">
        <f aca="false">F711+G711-H711</f>
        <v>58500000</v>
      </c>
      <c r="J711" s="32" t="n">
        <f aca="false">VLOOKUP(D711,Assumption!$O$3:$Q$103,IF('thong tin khach hang'!$B$3="Nam",2,3),0)/12*P711</f>
        <v>0</v>
      </c>
      <c r="K711" s="2" t="n">
        <v>20000</v>
      </c>
      <c r="L711" s="31" t="n">
        <f aca="false">ROUND($L$1*(E711+I711-J711-K711),0)</f>
        <v>1288452316</v>
      </c>
      <c r="M711" s="31" t="n">
        <f aca="false">E711+I711-J711-K711+L711</f>
        <v>317541071187.467</v>
      </c>
      <c r="N711" s="32" t="n">
        <f aca="false">HLOOKUP(ROUND(AVERAGE(M699:M710)/10^6,0),Assumption!$B$2:$E$3,2,1)*MAX((AVERAGE(M699:M710)-250*10^6),0)</f>
        <v>1788209058.04407</v>
      </c>
      <c r="O711" s="31" t="n">
        <f aca="false">M711+N711</f>
        <v>319329280245.511</v>
      </c>
      <c r="P711" s="31" t="n">
        <f aca="false">IF(A711=1,SA,MAX(0,SA-M710))</f>
        <v>0</v>
      </c>
      <c r="S711" s="2" t="n">
        <v>1</v>
      </c>
      <c r="T711" s="2" t="n">
        <v>1</v>
      </c>
      <c r="U711" s="2" t="n">
        <v>1</v>
      </c>
      <c r="V711" s="33" t="n">
        <v>1</v>
      </c>
    </row>
    <row r="712" customFormat="false" ht="15.75" hidden="false" customHeight="true" outlineLevel="0" collapsed="false">
      <c r="A712" s="2" t="n">
        <v>710</v>
      </c>
      <c r="B712" s="2" t="n">
        <v>60</v>
      </c>
      <c r="C712" s="2" t="n">
        <f aca="false">A712-(B712-1)*12</f>
        <v>2</v>
      </c>
      <c r="D712" s="2" t="n">
        <f aca="false">'thong tin khach hang'!$B$4+B712-1</f>
        <v>61</v>
      </c>
      <c r="E712" s="31" t="n">
        <f aca="false">IF(A712=1,0,O711)</f>
        <v>319329280245.511</v>
      </c>
      <c r="F712" s="2" t="n">
        <f aca="true">TP*VLOOKUP('thong tin khach hang'!$E$10,$X$2:$Z$5,3,0)*OFFSET($S712,0,VLOOKUP('thong tin khach hang'!$E$10,$X$2:$Z$5,2,0))</f>
        <v>0</v>
      </c>
      <c r="G712" s="2" t="n">
        <f aca="true">EP*VLOOKUP('thong tin khach hang'!$E$10,$X$2:$Z$5,3,0)*OFFSET($S712,0,VLOOKUP('thong tin khach hang'!$E$10,$X$2:$Z$5,2,0))</f>
        <v>0</v>
      </c>
      <c r="H712" s="2" t="n">
        <f aca="false">F712*HLOOKUP(B712,Assumption!$A$10:$G$12,2,1)+G712*HLOOKUP(B712,Assumption!$A$10:$G$12,3,1)</f>
        <v>0</v>
      </c>
      <c r="I712" s="2" t="n">
        <f aca="false">F712+G712-H712</f>
        <v>0</v>
      </c>
      <c r="J712" s="32" t="n">
        <f aca="false">VLOOKUP(D712,Assumption!$O$3:$Q$103,IF('thong tin khach hang'!$B$3="Nam",2,3),0)/12*P712</f>
        <v>0</v>
      </c>
      <c r="K712" s="2" t="n">
        <v>20000</v>
      </c>
      <c r="L712" s="31" t="n">
        <f aca="false">ROUND($L$1*(E712+I712-J712-K712),0)</f>
        <v>1300986934</v>
      </c>
      <c r="M712" s="31" t="n">
        <f aca="false">E712+I712-J712-K712+L712</f>
        <v>320630247179.511</v>
      </c>
      <c r="N712" s="32" t="n">
        <f aca="false">HLOOKUP(ROUND(AVERAGE(M700:M711)/10^6,0),Assumption!$B$2:$E$3,2,1)*MAX((AVERAGE(M700:M711)-250*10^6),0)</f>
        <v>1805649737.69775</v>
      </c>
      <c r="O712" s="31" t="n">
        <f aca="false">M712+N712</f>
        <v>322435896917.209</v>
      </c>
      <c r="P712" s="31" t="n">
        <f aca="false">IF(A712=1,SA,MAX(0,SA-M711))</f>
        <v>0</v>
      </c>
      <c r="S712" s="2" t="n">
        <v>0</v>
      </c>
      <c r="T712" s="2" t="n">
        <v>0</v>
      </c>
      <c r="U712" s="2" t="n">
        <v>0</v>
      </c>
      <c r="V712" s="33" t="n">
        <v>1</v>
      </c>
    </row>
    <row r="713" customFormat="false" ht="15.75" hidden="false" customHeight="true" outlineLevel="0" collapsed="false">
      <c r="A713" s="2" t="n">
        <v>711</v>
      </c>
      <c r="B713" s="2" t="n">
        <v>60</v>
      </c>
      <c r="C713" s="2" t="n">
        <f aca="false">A713-(B713-1)*12</f>
        <v>3</v>
      </c>
      <c r="D713" s="2" t="n">
        <f aca="false">'thong tin khach hang'!$B$4+B713-1</f>
        <v>61</v>
      </c>
      <c r="E713" s="31" t="n">
        <f aca="false">IF(A713=1,0,O712)</f>
        <v>322435896917.209</v>
      </c>
      <c r="F713" s="2" t="n">
        <f aca="true">TP*VLOOKUP('thong tin khach hang'!$E$10,$X$2:$Z$5,3,0)*OFFSET($S713,0,VLOOKUP('thong tin khach hang'!$E$10,$X$2:$Z$5,2,0))</f>
        <v>0</v>
      </c>
      <c r="G713" s="2" t="n">
        <f aca="true">EP*VLOOKUP('thong tin khach hang'!$E$10,$X$2:$Z$5,3,0)*OFFSET($S713,0,VLOOKUP('thong tin khach hang'!$E$10,$X$2:$Z$5,2,0))</f>
        <v>0</v>
      </c>
      <c r="H713" s="2" t="n">
        <f aca="false">F713*HLOOKUP(B713,Assumption!$A$10:$G$12,2,1)+G713*HLOOKUP(B713,Assumption!$A$10:$G$12,3,1)</f>
        <v>0</v>
      </c>
      <c r="I713" s="2" t="n">
        <f aca="false">F713+G713-H713</f>
        <v>0</v>
      </c>
      <c r="J713" s="32" t="n">
        <f aca="false">VLOOKUP(D713,Assumption!$O$3:$Q$103,IF('thong tin khach hang'!$B$3="Nam",2,3),0)/12*P713</f>
        <v>0</v>
      </c>
      <c r="K713" s="2" t="n">
        <v>20000</v>
      </c>
      <c r="L713" s="31" t="n">
        <f aca="false">ROUND($L$1*(E713+I713-J713-K713),0)</f>
        <v>1313643675</v>
      </c>
      <c r="M713" s="31" t="n">
        <f aca="false">E713+I713-J713-K713+L713</f>
        <v>323749520592.209</v>
      </c>
      <c r="N713" s="32" t="n">
        <f aca="false">HLOOKUP(ROUND(AVERAGE(M701:M712)/10^6,0),Assumption!$B$2:$E$3,2,1)*MAX((AVERAGE(M701:M712)-250*10^6),0)</f>
        <v>1823260186.57567</v>
      </c>
      <c r="O713" s="31" t="n">
        <f aca="false">M713+N713</f>
        <v>325572780778.785</v>
      </c>
      <c r="P713" s="31" t="n">
        <f aca="false">IF(A713=1,SA,MAX(0,SA-M712))</f>
        <v>0</v>
      </c>
      <c r="S713" s="2" t="n">
        <v>0</v>
      </c>
      <c r="T713" s="2" t="n">
        <v>0</v>
      </c>
      <c r="U713" s="2" t="n">
        <v>0</v>
      </c>
      <c r="V713" s="33" t="n">
        <v>1</v>
      </c>
    </row>
    <row r="714" customFormat="false" ht="15.75" hidden="false" customHeight="true" outlineLevel="0" collapsed="false">
      <c r="A714" s="2" t="n">
        <v>712</v>
      </c>
      <c r="B714" s="2" t="n">
        <v>60</v>
      </c>
      <c r="C714" s="2" t="n">
        <f aca="false">A714-(B714-1)*12</f>
        <v>4</v>
      </c>
      <c r="D714" s="2" t="n">
        <f aca="false">'thong tin khach hang'!$B$4+B714-1</f>
        <v>61</v>
      </c>
      <c r="E714" s="31" t="n">
        <f aca="false">IF(A714=1,0,O713)</f>
        <v>325572780778.785</v>
      </c>
      <c r="F714" s="2" t="n">
        <f aca="true">TP*VLOOKUP('thong tin khach hang'!$E$10,$X$2:$Z$5,3,0)*OFFSET($S714,0,VLOOKUP('thong tin khach hang'!$E$10,$X$2:$Z$5,2,0))</f>
        <v>0</v>
      </c>
      <c r="G714" s="2" t="n">
        <f aca="true">EP*VLOOKUP('thong tin khach hang'!$E$10,$X$2:$Z$5,3,0)*OFFSET($S714,0,VLOOKUP('thong tin khach hang'!$E$10,$X$2:$Z$5,2,0))</f>
        <v>0</v>
      </c>
      <c r="H714" s="2" t="n">
        <f aca="false">F714*HLOOKUP(B714,Assumption!$A$10:$G$12,2,1)+G714*HLOOKUP(B714,Assumption!$A$10:$G$12,3,1)</f>
        <v>0</v>
      </c>
      <c r="I714" s="2" t="n">
        <f aca="false">F714+G714-H714</f>
        <v>0</v>
      </c>
      <c r="J714" s="32" t="n">
        <f aca="false">VLOOKUP(D714,Assumption!$O$3:$Q$103,IF('thong tin khach hang'!$B$3="Nam",2,3),0)/12*P714</f>
        <v>0</v>
      </c>
      <c r="K714" s="2" t="n">
        <v>20000</v>
      </c>
      <c r="L714" s="31" t="n">
        <f aca="false">ROUND($L$1*(E714+I714-J714-K714),0)</f>
        <v>1326423728</v>
      </c>
      <c r="M714" s="31" t="n">
        <f aca="false">E714+I714-J714-K714+L714</f>
        <v>326899184506.785</v>
      </c>
      <c r="N714" s="32" t="n">
        <f aca="false">HLOOKUP(ROUND(AVERAGE(M702:M713)/10^6,0),Assumption!$B$2:$E$3,2,1)*MAX((AVERAGE(M702:M713)-250*10^6),0)</f>
        <v>1841042057.2273</v>
      </c>
      <c r="O714" s="31" t="n">
        <f aca="false">M714+N714</f>
        <v>328740226564.012</v>
      </c>
      <c r="P714" s="31" t="n">
        <f aca="false">IF(A714=1,SA,MAX(0,SA-M713))</f>
        <v>0</v>
      </c>
      <c r="S714" s="2" t="n">
        <v>0</v>
      </c>
      <c r="T714" s="2" t="n">
        <v>0</v>
      </c>
      <c r="U714" s="2" t="n">
        <v>1</v>
      </c>
      <c r="V714" s="33" t="n">
        <v>1</v>
      </c>
    </row>
    <row r="715" customFormat="false" ht="15.75" hidden="false" customHeight="true" outlineLevel="0" collapsed="false">
      <c r="A715" s="2" t="n">
        <v>713</v>
      </c>
      <c r="B715" s="2" t="n">
        <v>60</v>
      </c>
      <c r="C715" s="2" t="n">
        <f aca="false">A715-(B715-1)*12</f>
        <v>5</v>
      </c>
      <c r="D715" s="2" t="n">
        <f aca="false">'thong tin khach hang'!$B$4+B715-1</f>
        <v>61</v>
      </c>
      <c r="E715" s="31" t="n">
        <f aca="false">IF(A715=1,0,O714)</f>
        <v>328740226564.012</v>
      </c>
      <c r="F715" s="2" t="n">
        <f aca="true">TP*VLOOKUP('thong tin khach hang'!$E$10,$X$2:$Z$5,3,0)*OFFSET($S715,0,VLOOKUP('thong tin khach hang'!$E$10,$X$2:$Z$5,2,0))</f>
        <v>0</v>
      </c>
      <c r="G715" s="2" t="n">
        <f aca="true">EP*VLOOKUP('thong tin khach hang'!$E$10,$X$2:$Z$5,3,0)*OFFSET($S715,0,VLOOKUP('thong tin khach hang'!$E$10,$X$2:$Z$5,2,0))</f>
        <v>0</v>
      </c>
      <c r="H715" s="2" t="n">
        <f aca="false">F715*HLOOKUP(B715,Assumption!$A$10:$G$12,2,1)+G715*HLOOKUP(B715,Assumption!$A$10:$G$12,3,1)</f>
        <v>0</v>
      </c>
      <c r="I715" s="2" t="n">
        <f aca="false">F715+G715-H715</f>
        <v>0</v>
      </c>
      <c r="J715" s="32" t="n">
        <f aca="false">VLOOKUP(D715,Assumption!$O$3:$Q$103,IF('thong tin khach hang'!$B$3="Nam",2,3),0)/12*P715</f>
        <v>0</v>
      </c>
      <c r="K715" s="2" t="n">
        <v>20000</v>
      </c>
      <c r="L715" s="31" t="n">
        <f aca="false">ROUND($L$1*(E715+I715-J715-K715),0)</f>
        <v>1339328294</v>
      </c>
      <c r="M715" s="31" t="n">
        <f aca="false">E715+I715-J715-K715+L715</f>
        <v>330079534858.012</v>
      </c>
      <c r="N715" s="32" t="n">
        <f aca="false">HLOOKUP(ROUND(AVERAGE(M703:M714)/10^6,0),Assumption!$B$2:$E$3,2,1)*MAX((AVERAGE(M703:M714)-250*10^6),0)</f>
        <v>1858997018.28849</v>
      </c>
      <c r="O715" s="31" t="n">
        <f aca="false">M715+N715</f>
        <v>331938531876.3</v>
      </c>
      <c r="P715" s="31" t="n">
        <f aca="false">IF(A715=1,SA,MAX(0,SA-M714))</f>
        <v>0</v>
      </c>
      <c r="S715" s="2" t="n">
        <v>0</v>
      </c>
      <c r="T715" s="2" t="n">
        <v>0</v>
      </c>
      <c r="U715" s="2" t="n">
        <v>0</v>
      </c>
      <c r="V715" s="33" t="n">
        <v>1</v>
      </c>
    </row>
    <row r="716" customFormat="false" ht="15.75" hidden="false" customHeight="true" outlineLevel="0" collapsed="false">
      <c r="A716" s="2" t="n">
        <v>714</v>
      </c>
      <c r="B716" s="2" t="n">
        <v>60</v>
      </c>
      <c r="C716" s="2" t="n">
        <f aca="false">A716-(B716-1)*12</f>
        <v>6</v>
      </c>
      <c r="D716" s="2" t="n">
        <f aca="false">'thong tin khach hang'!$B$4+B716-1</f>
        <v>61</v>
      </c>
      <c r="E716" s="31" t="n">
        <f aca="false">IF(A716=1,0,O715)</f>
        <v>331938531876.3</v>
      </c>
      <c r="F716" s="2" t="n">
        <f aca="true">TP*VLOOKUP('thong tin khach hang'!$E$10,$X$2:$Z$5,3,0)*OFFSET($S716,0,VLOOKUP('thong tin khach hang'!$E$10,$X$2:$Z$5,2,0))</f>
        <v>0</v>
      </c>
      <c r="G716" s="2" t="n">
        <f aca="true">EP*VLOOKUP('thong tin khach hang'!$E$10,$X$2:$Z$5,3,0)*OFFSET($S716,0,VLOOKUP('thong tin khach hang'!$E$10,$X$2:$Z$5,2,0))</f>
        <v>0</v>
      </c>
      <c r="H716" s="2" t="n">
        <f aca="false">F716*HLOOKUP(B716,Assumption!$A$10:$G$12,2,1)+G716*HLOOKUP(B716,Assumption!$A$10:$G$12,3,1)</f>
        <v>0</v>
      </c>
      <c r="I716" s="2" t="n">
        <f aca="false">F716+G716-H716</f>
        <v>0</v>
      </c>
      <c r="J716" s="32" t="n">
        <f aca="false">VLOOKUP(D716,Assumption!$O$3:$Q$103,IF('thong tin khach hang'!$B$3="Nam",2,3),0)/12*P716</f>
        <v>0</v>
      </c>
      <c r="K716" s="2" t="n">
        <v>20000</v>
      </c>
      <c r="L716" s="31" t="n">
        <f aca="false">ROUND($L$1*(E716+I716-J716-K716),0)</f>
        <v>1352358586</v>
      </c>
      <c r="M716" s="31" t="n">
        <f aca="false">E716+I716-J716-K716+L716</f>
        <v>333290870462.3</v>
      </c>
      <c r="N716" s="32" t="n">
        <f aca="false">HLOOKUP(ROUND(AVERAGE(M704:M715)/10^6,0),Assumption!$B$2:$E$3,2,1)*MAX((AVERAGE(M704:M715)-250*10^6),0)</f>
        <v>1877126754.63773</v>
      </c>
      <c r="O716" s="31" t="n">
        <f aca="false">M716+N716</f>
        <v>335167997216.938</v>
      </c>
      <c r="P716" s="31" t="n">
        <f aca="false">IF(A716=1,SA,MAX(0,SA-M715))</f>
        <v>0</v>
      </c>
      <c r="S716" s="2" t="n">
        <v>0</v>
      </c>
      <c r="T716" s="2" t="n">
        <v>0</v>
      </c>
      <c r="U716" s="2" t="n">
        <v>0</v>
      </c>
      <c r="V716" s="33" t="n">
        <v>1</v>
      </c>
    </row>
    <row r="717" customFormat="false" ht="15.75" hidden="false" customHeight="true" outlineLevel="0" collapsed="false">
      <c r="A717" s="2" t="n">
        <v>715</v>
      </c>
      <c r="B717" s="2" t="n">
        <v>60</v>
      </c>
      <c r="C717" s="2" t="n">
        <f aca="false">A717-(B717-1)*12</f>
        <v>7</v>
      </c>
      <c r="D717" s="2" t="n">
        <f aca="false">'thong tin khach hang'!$B$4+B717-1</f>
        <v>61</v>
      </c>
      <c r="E717" s="31" t="n">
        <f aca="false">IF(A717=1,0,O716)</f>
        <v>335167997216.938</v>
      </c>
      <c r="F717" s="2" t="n">
        <f aca="true">TP*VLOOKUP('thong tin khach hang'!$E$10,$X$2:$Z$5,3,0)*OFFSET($S717,0,VLOOKUP('thong tin khach hang'!$E$10,$X$2:$Z$5,2,0))</f>
        <v>0</v>
      </c>
      <c r="G717" s="2" t="n">
        <f aca="true">EP*VLOOKUP('thong tin khach hang'!$E$10,$X$2:$Z$5,3,0)*OFFSET($S717,0,VLOOKUP('thong tin khach hang'!$E$10,$X$2:$Z$5,2,0))</f>
        <v>0</v>
      </c>
      <c r="H717" s="2" t="n">
        <f aca="false">F717*HLOOKUP(B717,Assumption!$A$10:$G$12,2,1)+G717*HLOOKUP(B717,Assumption!$A$10:$G$12,3,1)</f>
        <v>0</v>
      </c>
      <c r="I717" s="2" t="n">
        <f aca="false">F717+G717-H717</f>
        <v>0</v>
      </c>
      <c r="J717" s="32" t="n">
        <f aca="false">VLOOKUP(D717,Assumption!$O$3:$Q$103,IF('thong tin khach hang'!$B$3="Nam",2,3),0)/12*P717</f>
        <v>0</v>
      </c>
      <c r="K717" s="2" t="n">
        <v>20000</v>
      </c>
      <c r="L717" s="31" t="n">
        <f aca="false">ROUND($L$1*(E717+I717-J717-K717),0)</f>
        <v>1365515827</v>
      </c>
      <c r="M717" s="31" t="n">
        <f aca="false">E717+I717-J717-K717+L717</f>
        <v>336533493043.938</v>
      </c>
      <c r="N717" s="32" t="n">
        <f aca="false">HLOOKUP(ROUND(AVERAGE(M705:M716)/10^6,0),Assumption!$B$2:$E$3,2,1)*MAX((AVERAGE(M705:M716)-250*10^6),0)</f>
        <v>1895432967.55418</v>
      </c>
      <c r="O717" s="31" t="n">
        <f aca="false">M717+N717</f>
        <v>338428926011.492</v>
      </c>
      <c r="P717" s="31" t="n">
        <f aca="false">IF(A717=1,SA,MAX(0,SA-M716))</f>
        <v>0</v>
      </c>
      <c r="S717" s="2" t="n">
        <v>0</v>
      </c>
      <c r="T717" s="2" t="n">
        <v>1</v>
      </c>
      <c r="U717" s="2" t="n">
        <v>1</v>
      </c>
      <c r="V717" s="33" t="n">
        <v>1</v>
      </c>
    </row>
    <row r="718" customFormat="false" ht="15.75" hidden="false" customHeight="true" outlineLevel="0" collapsed="false">
      <c r="A718" s="2" t="n">
        <v>716</v>
      </c>
      <c r="B718" s="2" t="n">
        <v>60</v>
      </c>
      <c r="C718" s="2" t="n">
        <f aca="false">A718-(B718-1)*12</f>
        <v>8</v>
      </c>
      <c r="D718" s="2" t="n">
        <f aca="false">'thong tin khach hang'!$B$4+B718-1</f>
        <v>61</v>
      </c>
      <c r="E718" s="31" t="n">
        <f aca="false">IF(A718=1,0,O717)</f>
        <v>338428926011.492</v>
      </c>
      <c r="F718" s="2" t="n">
        <f aca="true">TP*VLOOKUP('thong tin khach hang'!$E$10,$X$2:$Z$5,3,0)*OFFSET($S718,0,VLOOKUP('thong tin khach hang'!$E$10,$X$2:$Z$5,2,0))</f>
        <v>0</v>
      </c>
      <c r="G718" s="2" t="n">
        <f aca="true">EP*VLOOKUP('thong tin khach hang'!$E$10,$X$2:$Z$5,3,0)*OFFSET($S718,0,VLOOKUP('thong tin khach hang'!$E$10,$X$2:$Z$5,2,0))</f>
        <v>0</v>
      </c>
      <c r="H718" s="2" t="n">
        <f aca="false">F718*HLOOKUP(B718,Assumption!$A$10:$G$12,2,1)+G718*HLOOKUP(B718,Assumption!$A$10:$G$12,3,1)</f>
        <v>0</v>
      </c>
      <c r="I718" s="2" t="n">
        <f aca="false">F718+G718-H718</f>
        <v>0</v>
      </c>
      <c r="J718" s="32" t="n">
        <f aca="false">VLOOKUP(D718,Assumption!$O$3:$Q$103,IF('thong tin khach hang'!$B$3="Nam",2,3),0)/12*P718</f>
        <v>0</v>
      </c>
      <c r="K718" s="2" t="n">
        <v>20000</v>
      </c>
      <c r="L718" s="31" t="n">
        <f aca="false">ROUND($L$1*(E718+I718-J718-K718),0)</f>
        <v>1378801255</v>
      </c>
      <c r="M718" s="31" t="n">
        <f aca="false">E718+I718-J718-K718+L718</f>
        <v>339807707266.492</v>
      </c>
      <c r="N718" s="32" t="n">
        <f aca="false">HLOOKUP(ROUND(AVERAGE(M706:M717)/10^6,0),Assumption!$B$2:$E$3,2,1)*MAX((AVERAGE(M706:M717)-250*10^6),0)</f>
        <v>1913917374.8771</v>
      </c>
      <c r="O718" s="31" t="n">
        <f aca="false">M718+N718</f>
        <v>341721624641.369</v>
      </c>
      <c r="P718" s="31" t="n">
        <f aca="false">IF(A718=1,SA,MAX(0,SA-M717))</f>
        <v>0</v>
      </c>
      <c r="S718" s="2" t="n">
        <v>0</v>
      </c>
      <c r="T718" s="2" t="n">
        <v>0</v>
      </c>
      <c r="U718" s="2" t="n">
        <v>0</v>
      </c>
      <c r="V718" s="33" t="n">
        <v>1</v>
      </c>
    </row>
    <row r="719" customFormat="false" ht="15.75" hidden="false" customHeight="true" outlineLevel="0" collapsed="false">
      <c r="A719" s="2" t="n">
        <v>717</v>
      </c>
      <c r="B719" s="2" t="n">
        <v>60</v>
      </c>
      <c r="C719" s="2" t="n">
        <f aca="false">A719-(B719-1)*12</f>
        <v>9</v>
      </c>
      <c r="D719" s="2" t="n">
        <f aca="false">'thong tin khach hang'!$B$4+B719-1</f>
        <v>61</v>
      </c>
      <c r="E719" s="31" t="n">
        <f aca="false">IF(A719=1,0,O718)</f>
        <v>341721624641.369</v>
      </c>
      <c r="F719" s="2" t="n">
        <f aca="true">TP*VLOOKUP('thong tin khach hang'!$E$10,$X$2:$Z$5,3,0)*OFFSET($S719,0,VLOOKUP('thong tin khach hang'!$E$10,$X$2:$Z$5,2,0))</f>
        <v>0</v>
      </c>
      <c r="G719" s="2" t="n">
        <f aca="true">EP*VLOOKUP('thong tin khach hang'!$E$10,$X$2:$Z$5,3,0)*OFFSET($S719,0,VLOOKUP('thong tin khach hang'!$E$10,$X$2:$Z$5,2,0))</f>
        <v>0</v>
      </c>
      <c r="H719" s="2" t="n">
        <f aca="false">F719*HLOOKUP(B719,Assumption!$A$10:$G$12,2,1)+G719*HLOOKUP(B719,Assumption!$A$10:$G$12,3,1)</f>
        <v>0</v>
      </c>
      <c r="I719" s="2" t="n">
        <f aca="false">F719+G719-H719</f>
        <v>0</v>
      </c>
      <c r="J719" s="32" t="n">
        <f aca="false">VLOOKUP(D719,Assumption!$O$3:$Q$103,IF('thong tin khach hang'!$B$3="Nam",2,3),0)/12*P719</f>
        <v>0</v>
      </c>
      <c r="K719" s="2" t="n">
        <v>20000</v>
      </c>
      <c r="L719" s="31" t="n">
        <f aca="false">ROUND($L$1*(E719+I719-J719-K719),0)</f>
        <v>1392216117</v>
      </c>
      <c r="M719" s="31" t="n">
        <f aca="false">E719+I719-J719-K719+L719</f>
        <v>343113820758.369</v>
      </c>
      <c r="N719" s="32" t="n">
        <f aca="false">HLOOKUP(ROUND(AVERAGE(M707:M718)/10^6,0),Assumption!$B$2:$E$3,2,1)*MAX((AVERAGE(M707:M718)-250*10^6),0)</f>
        <v>1932581711.16773</v>
      </c>
      <c r="O719" s="31" t="n">
        <f aca="false">M719+N719</f>
        <v>345046402469.537</v>
      </c>
      <c r="P719" s="31" t="n">
        <f aca="false">IF(A719=1,SA,MAX(0,SA-M718))</f>
        <v>0</v>
      </c>
      <c r="S719" s="2" t="n">
        <v>0</v>
      </c>
      <c r="T719" s="2" t="n">
        <v>0</v>
      </c>
      <c r="U719" s="2" t="n">
        <v>0</v>
      </c>
      <c r="V719" s="33" t="n">
        <v>1</v>
      </c>
    </row>
    <row r="720" customFormat="false" ht="15.75" hidden="false" customHeight="true" outlineLevel="0" collapsed="false">
      <c r="A720" s="2" t="n">
        <v>718</v>
      </c>
      <c r="B720" s="2" t="n">
        <v>60</v>
      </c>
      <c r="C720" s="2" t="n">
        <f aca="false">A720-(B720-1)*12</f>
        <v>10</v>
      </c>
      <c r="D720" s="2" t="n">
        <f aca="false">'thong tin khach hang'!$B$4+B720-1</f>
        <v>61</v>
      </c>
      <c r="E720" s="31" t="n">
        <f aca="false">IF(A720=1,0,O719)</f>
        <v>345046402469.537</v>
      </c>
      <c r="F720" s="2" t="n">
        <f aca="true">TP*VLOOKUP('thong tin khach hang'!$E$10,$X$2:$Z$5,3,0)*OFFSET($S720,0,VLOOKUP('thong tin khach hang'!$E$10,$X$2:$Z$5,2,0))</f>
        <v>0</v>
      </c>
      <c r="G720" s="2" t="n">
        <f aca="true">EP*VLOOKUP('thong tin khach hang'!$E$10,$X$2:$Z$5,3,0)*OFFSET($S720,0,VLOOKUP('thong tin khach hang'!$E$10,$X$2:$Z$5,2,0))</f>
        <v>0</v>
      </c>
      <c r="H720" s="2" t="n">
        <f aca="false">F720*HLOOKUP(B720,Assumption!$A$10:$G$12,2,1)+G720*HLOOKUP(B720,Assumption!$A$10:$G$12,3,1)</f>
        <v>0</v>
      </c>
      <c r="I720" s="2" t="n">
        <f aca="false">F720+G720-H720</f>
        <v>0</v>
      </c>
      <c r="J720" s="32" t="n">
        <f aca="false">VLOOKUP(D720,Assumption!$O$3:$Q$103,IF('thong tin khach hang'!$B$3="Nam",2,3),0)/12*P720</f>
        <v>0</v>
      </c>
      <c r="K720" s="2" t="n">
        <v>20000</v>
      </c>
      <c r="L720" s="31" t="n">
        <f aca="false">ROUND($L$1*(E720+I720-J720-K720),0)</f>
        <v>1405761673</v>
      </c>
      <c r="M720" s="31" t="n">
        <f aca="false">E720+I720-J720-K720+L720</f>
        <v>346452144142.537</v>
      </c>
      <c r="N720" s="32" t="n">
        <f aca="false">HLOOKUP(ROUND(AVERAGE(M708:M719)/10^6,0),Assumption!$B$2:$E$3,2,1)*MAX((AVERAGE(M708:M719)-250*10^6),0)</f>
        <v>1951427727.87205</v>
      </c>
      <c r="O720" s="31" t="n">
        <f aca="false">M720+N720</f>
        <v>348403571870.409</v>
      </c>
      <c r="P720" s="31" t="n">
        <f aca="false">IF(A720=1,SA,MAX(0,SA-M719))</f>
        <v>0</v>
      </c>
      <c r="S720" s="2" t="n">
        <v>0</v>
      </c>
      <c r="T720" s="2" t="n">
        <v>0</v>
      </c>
      <c r="U720" s="2" t="n">
        <v>1</v>
      </c>
      <c r="V720" s="33" t="n">
        <v>1</v>
      </c>
    </row>
    <row r="721" customFormat="false" ht="15.75" hidden="false" customHeight="true" outlineLevel="0" collapsed="false">
      <c r="A721" s="2" t="n">
        <v>719</v>
      </c>
      <c r="B721" s="2" t="n">
        <v>60</v>
      </c>
      <c r="C721" s="2" t="n">
        <f aca="false">A721-(B721-1)*12</f>
        <v>11</v>
      </c>
      <c r="D721" s="2" t="n">
        <f aca="false">'thong tin khach hang'!$B$4+B721-1</f>
        <v>61</v>
      </c>
      <c r="E721" s="31" t="n">
        <f aca="false">IF(A721=1,0,O720)</f>
        <v>348403571870.409</v>
      </c>
      <c r="F721" s="2" t="n">
        <f aca="true">TP*VLOOKUP('thong tin khach hang'!$E$10,$X$2:$Z$5,3,0)*OFFSET($S721,0,VLOOKUP('thong tin khach hang'!$E$10,$X$2:$Z$5,2,0))</f>
        <v>0</v>
      </c>
      <c r="G721" s="2" t="n">
        <f aca="true">EP*VLOOKUP('thong tin khach hang'!$E$10,$X$2:$Z$5,3,0)*OFFSET($S721,0,VLOOKUP('thong tin khach hang'!$E$10,$X$2:$Z$5,2,0))</f>
        <v>0</v>
      </c>
      <c r="H721" s="2" t="n">
        <f aca="false">F721*HLOOKUP(B721,Assumption!$A$10:$G$12,2,1)+G721*HLOOKUP(B721,Assumption!$A$10:$G$12,3,1)</f>
        <v>0</v>
      </c>
      <c r="I721" s="2" t="n">
        <f aca="false">F721+G721-H721</f>
        <v>0</v>
      </c>
      <c r="J721" s="32" t="n">
        <f aca="false">VLOOKUP(D721,Assumption!$O$3:$Q$103,IF('thong tin khach hang'!$B$3="Nam",2,3),0)/12*P721</f>
        <v>0</v>
      </c>
      <c r="K721" s="2" t="n">
        <v>20000</v>
      </c>
      <c r="L721" s="31" t="n">
        <f aca="false">ROUND($L$1*(E721+I721-J721-K721),0)</f>
        <v>1419439197</v>
      </c>
      <c r="M721" s="31" t="n">
        <f aca="false">E721+I721-J721-K721+L721</f>
        <v>349822991067.409</v>
      </c>
      <c r="N721" s="32" t="n">
        <f aca="false">HLOOKUP(ROUND(AVERAGE(M709:M720)/10^6,0),Assumption!$B$2:$E$3,2,1)*MAX((AVERAGE(M709:M720)-250*10^6),0)</f>
        <v>1970457193.48393</v>
      </c>
      <c r="O721" s="31" t="n">
        <f aca="false">M721+N721</f>
        <v>351793448260.893</v>
      </c>
      <c r="P721" s="31" t="n">
        <f aca="false">IF(A721=1,SA,MAX(0,SA-M720))</f>
        <v>0</v>
      </c>
      <c r="S721" s="2" t="n">
        <v>0</v>
      </c>
      <c r="T721" s="2" t="n">
        <v>0</v>
      </c>
      <c r="U721" s="2" t="n">
        <v>0</v>
      </c>
      <c r="V721" s="33" t="n">
        <v>1</v>
      </c>
    </row>
    <row r="722" customFormat="false" ht="15.75" hidden="false" customHeight="true" outlineLevel="0" collapsed="false">
      <c r="A722" s="2" t="n">
        <v>720</v>
      </c>
      <c r="B722" s="2" t="n">
        <v>60</v>
      </c>
      <c r="C722" s="2" t="n">
        <f aca="false">A722-(B722-1)*12</f>
        <v>12</v>
      </c>
      <c r="D722" s="2" t="n">
        <f aca="false">'thong tin khach hang'!$B$4+B722-1</f>
        <v>61</v>
      </c>
      <c r="E722" s="31" t="n">
        <f aca="false">IF(A722=1,0,O721)</f>
        <v>351793448260.893</v>
      </c>
      <c r="F722" s="2" t="n">
        <f aca="true">TP*VLOOKUP('thong tin khach hang'!$E$10,$X$2:$Z$5,3,0)*OFFSET($S722,0,VLOOKUP('thong tin khach hang'!$E$10,$X$2:$Z$5,2,0))</f>
        <v>0</v>
      </c>
      <c r="G722" s="2" t="n">
        <f aca="true">EP*VLOOKUP('thong tin khach hang'!$E$10,$X$2:$Z$5,3,0)*OFFSET($S722,0,VLOOKUP('thong tin khach hang'!$E$10,$X$2:$Z$5,2,0))</f>
        <v>0</v>
      </c>
      <c r="H722" s="2" t="n">
        <f aca="false">F722*HLOOKUP(B722,Assumption!$A$10:$G$12,2,1)+G722*HLOOKUP(B722,Assumption!$A$10:$G$12,3,1)</f>
        <v>0</v>
      </c>
      <c r="I722" s="2" t="n">
        <f aca="false">F722+G722-H722</f>
        <v>0</v>
      </c>
      <c r="J722" s="32" t="n">
        <f aca="false">VLOOKUP(D722,Assumption!$O$3:$Q$103,IF('thong tin khach hang'!$B$3="Nam",2,3),0)/12*P722</f>
        <v>0</v>
      </c>
      <c r="K722" s="2" t="n">
        <v>20000</v>
      </c>
      <c r="L722" s="31" t="n">
        <f aca="false">ROUND($L$1*(E722+I722-J722-K722),0)</f>
        <v>1433249973</v>
      </c>
      <c r="M722" s="31" t="n">
        <f aca="false">E722+I722-J722-K722+L722</f>
        <v>353226678233.893</v>
      </c>
      <c r="N722" s="32" t="n">
        <f aca="false">HLOOKUP(ROUND(AVERAGE(M710:M721)/10^6,0),Assumption!$B$2:$E$3,2,1)*MAX((AVERAGE(M710:M721)-250*10^6),0)</f>
        <v>1989671893.71275</v>
      </c>
      <c r="O722" s="31" t="n">
        <f aca="false">M722+N722</f>
        <v>355216350127.606</v>
      </c>
      <c r="P722" s="31" t="n">
        <f aca="false">IF(A722=1,SA,MAX(0,SA-M721))</f>
        <v>0</v>
      </c>
      <c r="S722" s="2" t="n">
        <v>0</v>
      </c>
      <c r="T722" s="2" t="n">
        <v>0</v>
      </c>
      <c r="U722" s="2" t="n">
        <v>0</v>
      </c>
      <c r="V722" s="33" t="n">
        <v>1</v>
      </c>
    </row>
    <row r="723" customFormat="false" ht="15.75" hidden="false" customHeight="true" outlineLevel="0" collapsed="false">
      <c r="A723" s="2" t="n">
        <v>721</v>
      </c>
      <c r="B723" s="2" t="n">
        <v>61</v>
      </c>
      <c r="C723" s="2" t="n">
        <f aca="false">A723-(B723-1)*12</f>
        <v>1</v>
      </c>
      <c r="D723" s="2" t="n">
        <f aca="false">'thong tin khach hang'!$B$4+B723-1</f>
        <v>62</v>
      </c>
      <c r="E723" s="31" t="n">
        <f aca="false">IF(A723=1,0,O722)</f>
        <v>355216350127.606</v>
      </c>
      <c r="F723" s="2" t="n">
        <f aca="true">TP*VLOOKUP('thong tin khach hang'!$E$10,$X$2:$Z$5,3,0)*OFFSET($S723,0,VLOOKUP('thong tin khach hang'!$E$10,$X$2:$Z$5,2,0))</f>
        <v>30000000</v>
      </c>
      <c r="G723" s="2" t="n">
        <f aca="true">EP*VLOOKUP('thong tin khach hang'!$E$10,$X$2:$Z$5,3,0)*OFFSET($S723,0,VLOOKUP('thong tin khach hang'!$E$10,$X$2:$Z$5,2,0))</f>
        <v>30000000</v>
      </c>
      <c r="H723" s="2" t="n">
        <f aca="false">F723*HLOOKUP(B723,Assumption!$A$10:$G$12,2,1)+G723*HLOOKUP(B723,Assumption!$A$10:$G$12,3,1)</f>
        <v>1500000</v>
      </c>
      <c r="I723" s="2" t="n">
        <f aca="false">F723+G723-H723</f>
        <v>58500000</v>
      </c>
      <c r="J723" s="32" t="n">
        <f aca="false">VLOOKUP(D723,Assumption!$O$3:$Q$103,IF('thong tin khach hang'!$B$3="Nam",2,3),0)/12*P723</f>
        <v>0</v>
      </c>
      <c r="K723" s="2" t="n">
        <v>20000</v>
      </c>
      <c r="L723" s="31" t="n">
        <f aca="false">ROUND($L$1*(E723+I723-J723-K723),0)</f>
        <v>1447433635</v>
      </c>
      <c r="M723" s="31" t="n">
        <f aca="false">E723+I723-J723-K723+L723</f>
        <v>356722263762.606</v>
      </c>
      <c r="N723" s="32" t="n">
        <f aca="false">HLOOKUP(ROUND(AVERAGE(M711:M722)/10^6,0),Assumption!$B$2:$E$3,2,1)*MAX((AVERAGE(M711:M722)-250*10^6),0)</f>
        <v>2009073631.64946</v>
      </c>
      <c r="O723" s="31" t="n">
        <f aca="false">M723+N723</f>
        <v>358731337394.256</v>
      </c>
      <c r="P723" s="31" t="n">
        <f aca="false">IF(A723=1,SA,MAX(0,SA-M722))</f>
        <v>0</v>
      </c>
      <c r="S723" s="2" t="n">
        <v>1</v>
      </c>
      <c r="T723" s="2" t="n">
        <v>1</v>
      </c>
      <c r="U723" s="2" t="n">
        <v>1</v>
      </c>
      <c r="V723" s="33" t="n">
        <v>1</v>
      </c>
    </row>
    <row r="724" customFormat="false" ht="15.75" hidden="false" customHeight="true" outlineLevel="0" collapsed="false">
      <c r="A724" s="2" t="n">
        <v>722</v>
      </c>
      <c r="B724" s="2" t="n">
        <v>61</v>
      </c>
      <c r="C724" s="2" t="n">
        <f aca="false">A724-(B724-1)*12</f>
        <v>2</v>
      </c>
      <c r="D724" s="2" t="n">
        <f aca="false">'thong tin khach hang'!$B$4+B724-1</f>
        <v>62</v>
      </c>
      <c r="E724" s="31" t="n">
        <f aca="false">IF(A724=1,0,O723)</f>
        <v>358731337394.256</v>
      </c>
      <c r="F724" s="2" t="n">
        <f aca="true">TP*VLOOKUP('thong tin khach hang'!$E$10,$X$2:$Z$5,3,0)*OFFSET($S724,0,VLOOKUP('thong tin khach hang'!$E$10,$X$2:$Z$5,2,0))</f>
        <v>0</v>
      </c>
      <c r="G724" s="2" t="n">
        <f aca="true">EP*VLOOKUP('thong tin khach hang'!$E$10,$X$2:$Z$5,3,0)*OFFSET($S724,0,VLOOKUP('thong tin khach hang'!$E$10,$X$2:$Z$5,2,0))</f>
        <v>0</v>
      </c>
      <c r="H724" s="2" t="n">
        <f aca="false">F724*HLOOKUP(B724,Assumption!$A$10:$G$12,2,1)+G724*HLOOKUP(B724,Assumption!$A$10:$G$12,3,1)</f>
        <v>0</v>
      </c>
      <c r="I724" s="2" t="n">
        <f aca="false">F724+G724-H724</f>
        <v>0</v>
      </c>
      <c r="J724" s="32" t="n">
        <f aca="false">VLOOKUP(D724,Assumption!$O$3:$Q$103,IF('thong tin khach hang'!$B$3="Nam",2,3),0)/12*P724</f>
        <v>0</v>
      </c>
      <c r="K724" s="2" t="n">
        <v>20000</v>
      </c>
      <c r="L724" s="31" t="n">
        <f aca="false">ROUND($L$1*(E724+I724-J724-K724),0)</f>
        <v>1461515792</v>
      </c>
      <c r="M724" s="31" t="n">
        <f aca="false">E724+I724-J724-K724+L724</f>
        <v>360192833186.255</v>
      </c>
      <c r="N724" s="32" t="n">
        <f aca="false">HLOOKUP(ROUND(AVERAGE(M712:M723)/10^6,0),Assumption!$B$2:$E$3,2,1)*MAX((AVERAGE(M712:M723)-250*10^6),0)</f>
        <v>2028664227.93703</v>
      </c>
      <c r="O724" s="31" t="n">
        <f aca="false">M724+N724</f>
        <v>362221497414.192</v>
      </c>
      <c r="P724" s="31" t="n">
        <f aca="false">IF(A724=1,SA,MAX(0,SA-M723))</f>
        <v>0</v>
      </c>
      <c r="S724" s="2" t="n">
        <v>0</v>
      </c>
      <c r="T724" s="2" t="n">
        <v>0</v>
      </c>
      <c r="U724" s="2" t="n">
        <v>0</v>
      </c>
      <c r="V724" s="33" t="n">
        <v>1</v>
      </c>
    </row>
    <row r="725" customFormat="false" ht="15.75" hidden="false" customHeight="true" outlineLevel="0" collapsed="false">
      <c r="A725" s="2" t="n">
        <v>723</v>
      </c>
      <c r="B725" s="2" t="n">
        <v>61</v>
      </c>
      <c r="C725" s="2" t="n">
        <f aca="false">A725-(B725-1)*12</f>
        <v>3</v>
      </c>
      <c r="D725" s="2" t="n">
        <f aca="false">'thong tin khach hang'!$B$4+B725-1</f>
        <v>62</v>
      </c>
      <c r="E725" s="31" t="n">
        <f aca="false">IF(A725=1,0,O724)</f>
        <v>362221497414.192</v>
      </c>
      <c r="F725" s="2" t="n">
        <f aca="true">TP*VLOOKUP('thong tin khach hang'!$E$10,$X$2:$Z$5,3,0)*OFFSET($S725,0,VLOOKUP('thong tin khach hang'!$E$10,$X$2:$Z$5,2,0))</f>
        <v>0</v>
      </c>
      <c r="G725" s="2" t="n">
        <f aca="true">EP*VLOOKUP('thong tin khach hang'!$E$10,$X$2:$Z$5,3,0)*OFFSET($S725,0,VLOOKUP('thong tin khach hang'!$E$10,$X$2:$Z$5,2,0))</f>
        <v>0</v>
      </c>
      <c r="H725" s="2" t="n">
        <f aca="false">F725*HLOOKUP(B725,Assumption!$A$10:$G$12,2,1)+G725*HLOOKUP(B725,Assumption!$A$10:$G$12,3,1)</f>
        <v>0</v>
      </c>
      <c r="I725" s="2" t="n">
        <f aca="false">F725+G725-H725</f>
        <v>0</v>
      </c>
      <c r="J725" s="32" t="n">
        <f aca="false">VLOOKUP(D725,Assumption!$O$3:$Q$103,IF('thong tin khach hang'!$B$3="Nam",2,3),0)/12*P725</f>
        <v>0</v>
      </c>
      <c r="K725" s="2" t="n">
        <v>20000</v>
      </c>
      <c r="L725" s="31" t="n">
        <f aca="false">ROUND($L$1*(E725+I725-J725-K725),0)</f>
        <v>1475735136</v>
      </c>
      <c r="M725" s="31" t="n">
        <f aca="false">E725+I725-J725-K725+L725</f>
        <v>363697212550.192</v>
      </c>
      <c r="N725" s="32" t="n">
        <f aca="false">HLOOKUP(ROUND(AVERAGE(M713:M724)/10^6,0),Assumption!$B$2:$E$3,2,1)*MAX((AVERAGE(M713:M724)-250*10^6),0)</f>
        <v>2048445520.9404</v>
      </c>
      <c r="O725" s="31" t="n">
        <f aca="false">M725+N725</f>
        <v>365745658071.133</v>
      </c>
      <c r="P725" s="31" t="n">
        <f aca="false">IF(A725=1,SA,MAX(0,SA-M724))</f>
        <v>0</v>
      </c>
      <c r="S725" s="2" t="n">
        <v>0</v>
      </c>
      <c r="T725" s="2" t="n">
        <v>0</v>
      </c>
      <c r="U725" s="2" t="n">
        <v>0</v>
      </c>
      <c r="V725" s="33" t="n">
        <v>1</v>
      </c>
    </row>
    <row r="726" customFormat="false" ht="15.75" hidden="false" customHeight="true" outlineLevel="0" collapsed="false">
      <c r="A726" s="2" t="n">
        <v>724</v>
      </c>
      <c r="B726" s="2" t="n">
        <v>61</v>
      </c>
      <c r="C726" s="2" t="n">
        <f aca="false">A726-(B726-1)*12</f>
        <v>4</v>
      </c>
      <c r="D726" s="2" t="n">
        <f aca="false">'thong tin khach hang'!$B$4+B726-1</f>
        <v>62</v>
      </c>
      <c r="E726" s="31" t="n">
        <f aca="false">IF(A726=1,0,O725)</f>
        <v>365745658071.133</v>
      </c>
      <c r="F726" s="2" t="n">
        <f aca="true">TP*VLOOKUP('thong tin khach hang'!$E$10,$X$2:$Z$5,3,0)*OFFSET($S726,0,VLOOKUP('thong tin khach hang'!$E$10,$X$2:$Z$5,2,0))</f>
        <v>0</v>
      </c>
      <c r="G726" s="2" t="n">
        <f aca="true">EP*VLOOKUP('thong tin khach hang'!$E$10,$X$2:$Z$5,3,0)*OFFSET($S726,0,VLOOKUP('thong tin khach hang'!$E$10,$X$2:$Z$5,2,0))</f>
        <v>0</v>
      </c>
      <c r="H726" s="2" t="n">
        <f aca="false">F726*HLOOKUP(B726,Assumption!$A$10:$G$12,2,1)+G726*HLOOKUP(B726,Assumption!$A$10:$G$12,3,1)</f>
        <v>0</v>
      </c>
      <c r="I726" s="2" t="n">
        <f aca="false">F726+G726-H726</f>
        <v>0</v>
      </c>
      <c r="J726" s="32" t="n">
        <f aca="false">VLOOKUP(D726,Assumption!$O$3:$Q$103,IF('thong tin khach hang'!$B$3="Nam",2,3),0)/12*P726</f>
        <v>0</v>
      </c>
      <c r="K726" s="2" t="n">
        <v>20000</v>
      </c>
      <c r="L726" s="31" t="n">
        <f aca="false">ROUND($L$1*(E726+I726-J726-K726),0)</f>
        <v>1490093003</v>
      </c>
      <c r="M726" s="31" t="n">
        <f aca="false">E726+I726-J726-K726+L726</f>
        <v>367235731074.133</v>
      </c>
      <c r="N726" s="32" t="n">
        <f aca="false">HLOOKUP(ROUND(AVERAGE(M714:M725)/10^6,0),Assumption!$B$2:$E$3,2,1)*MAX((AVERAGE(M714:M725)-250*10^6),0)</f>
        <v>2068419366.9194</v>
      </c>
      <c r="O726" s="31" t="n">
        <f aca="false">M726+N726</f>
        <v>369304150441.052</v>
      </c>
      <c r="P726" s="31" t="n">
        <f aca="false">IF(A726=1,SA,MAX(0,SA-M725))</f>
        <v>0</v>
      </c>
      <c r="S726" s="2" t="n">
        <v>0</v>
      </c>
      <c r="T726" s="2" t="n">
        <v>0</v>
      </c>
      <c r="U726" s="2" t="n">
        <v>1</v>
      </c>
      <c r="V726" s="33" t="n">
        <v>1</v>
      </c>
    </row>
    <row r="727" customFormat="false" ht="15.75" hidden="false" customHeight="true" outlineLevel="0" collapsed="false">
      <c r="A727" s="2" t="n">
        <v>725</v>
      </c>
      <c r="B727" s="2" t="n">
        <v>61</v>
      </c>
      <c r="C727" s="2" t="n">
        <f aca="false">A727-(B727-1)*12</f>
        <v>5</v>
      </c>
      <c r="D727" s="2" t="n">
        <f aca="false">'thong tin khach hang'!$B$4+B727-1</f>
        <v>62</v>
      </c>
      <c r="E727" s="31" t="n">
        <f aca="false">IF(A727=1,0,O726)</f>
        <v>369304150441.052</v>
      </c>
      <c r="F727" s="2" t="n">
        <f aca="true">TP*VLOOKUP('thong tin khach hang'!$E$10,$X$2:$Z$5,3,0)*OFFSET($S727,0,VLOOKUP('thong tin khach hang'!$E$10,$X$2:$Z$5,2,0))</f>
        <v>0</v>
      </c>
      <c r="G727" s="2" t="n">
        <f aca="true">EP*VLOOKUP('thong tin khach hang'!$E$10,$X$2:$Z$5,3,0)*OFFSET($S727,0,VLOOKUP('thong tin khach hang'!$E$10,$X$2:$Z$5,2,0))</f>
        <v>0</v>
      </c>
      <c r="H727" s="2" t="n">
        <f aca="false">F727*HLOOKUP(B727,Assumption!$A$10:$G$12,2,1)+G727*HLOOKUP(B727,Assumption!$A$10:$G$12,3,1)</f>
        <v>0</v>
      </c>
      <c r="I727" s="2" t="n">
        <f aca="false">F727+G727-H727</f>
        <v>0</v>
      </c>
      <c r="J727" s="32" t="n">
        <f aca="false">VLOOKUP(D727,Assumption!$O$3:$Q$103,IF('thong tin khach hang'!$B$3="Nam",2,3),0)/12*P727</f>
        <v>0</v>
      </c>
      <c r="K727" s="2" t="n">
        <v>20000</v>
      </c>
      <c r="L727" s="31" t="n">
        <f aca="false">ROUND($L$1*(E727+I727-J727-K727),0)</f>
        <v>1504590741</v>
      </c>
      <c r="M727" s="31" t="n">
        <f aca="false">E727+I727-J727-K727+L727</f>
        <v>370808721182.052</v>
      </c>
      <c r="N727" s="32" t="n">
        <f aca="false">HLOOKUP(ROUND(AVERAGE(M715:M726)/10^6,0),Assumption!$B$2:$E$3,2,1)*MAX((AVERAGE(M715:M726)-250*10^6),0)</f>
        <v>2088587640.20307</v>
      </c>
      <c r="O727" s="31" t="n">
        <f aca="false">M727+N727</f>
        <v>372897308822.255</v>
      </c>
      <c r="P727" s="31" t="n">
        <f aca="false">IF(A727=1,SA,MAX(0,SA-M726))</f>
        <v>0</v>
      </c>
      <c r="S727" s="2" t="n">
        <v>0</v>
      </c>
      <c r="T727" s="2" t="n">
        <v>0</v>
      </c>
      <c r="U727" s="2" t="n">
        <v>0</v>
      </c>
      <c r="V727" s="33" t="n">
        <v>1</v>
      </c>
    </row>
    <row r="728" customFormat="false" ht="15.75" hidden="false" customHeight="true" outlineLevel="0" collapsed="false">
      <c r="A728" s="2" t="n">
        <v>726</v>
      </c>
      <c r="B728" s="2" t="n">
        <v>61</v>
      </c>
      <c r="C728" s="2" t="n">
        <f aca="false">A728-(B728-1)*12</f>
        <v>6</v>
      </c>
      <c r="D728" s="2" t="n">
        <f aca="false">'thong tin khach hang'!$B$4+B728-1</f>
        <v>62</v>
      </c>
      <c r="E728" s="31" t="n">
        <f aca="false">IF(A728=1,0,O727)</f>
        <v>372897308822.255</v>
      </c>
      <c r="F728" s="2" t="n">
        <f aca="true">TP*VLOOKUP('thong tin khach hang'!$E$10,$X$2:$Z$5,3,0)*OFFSET($S728,0,VLOOKUP('thong tin khach hang'!$E$10,$X$2:$Z$5,2,0))</f>
        <v>0</v>
      </c>
      <c r="G728" s="2" t="n">
        <f aca="true">EP*VLOOKUP('thong tin khach hang'!$E$10,$X$2:$Z$5,3,0)*OFFSET($S728,0,VLOOKUP('thong tin khach hang'!$E$10,$X$2:$Z$5,2,0))</f>
        <v>0</v>
      </c>
      <c r="H728" s="2" t="n">
        <f aca="false">F728*HLOOKUP(B728,Assumption!$A$10:$G$12,2,1)+G728*HLOOKUP(B728,Assumption!$A$10:$G$12,3,1)</f>
        <v>0</v>
      </c>
      <c r="I728" s="2" t="n">
        <f aca="false">F728+G728-H728</f>
        <v>0</v>
      </c>
      <c r="J728" s="32" t="n">
        <f aca="false">VLOOKUP(D728,Assumption!$O$3:$Q$103,IF('thong tin khach hang'!$B$3="Nam",2,3),0)/12*P728</f>
        <v>0</v>
      </c>
      <c r="K728" s="2" t="n">
        <v>20000</v>
      </c>
      <c r="L728" s="31" t="n">
        <f aca="false">ROUND($L$1*(E728+I728-J728-K728),0)</f>
        <v>1519229713</v>
      </c>
      <c r="M728" s="31" t="n">
        <f aca="false">E728+I728-J728-K728+L728</f>
        <v>374416518535.255</v>
      </c>
      <c r="N728" s="32" t="n">
        <f aca="false">HLOOKUP(ROUND(AVERAGE(M716:M727)/10^6,0),Assumption!$B$2:$E$3,2,1)*MAX((AVERAGE(M716:M727)-250*10^6),0)</f>
        <v>2108952233.36509</v>
      </c>
      <c r="O728" s="31" t="n">
        <f aca="false">M728+N728</f>
        <v>376525470768.62</v>
      </c>
      <c r="P728" s="31" t="n">
        <f aca="false">IF(A728=1,SA,MAX(0,SA-M727))</f>
        <v>0</v>
      </c>
      <c r="S728" s="2" t="n">
        <v>0</v>
      </c>
      <c r="T728" s="2" t="n">
        <v>0</v>
      </c>
      <c r="U728" s="2" t="n">
        <v>0</v>
      </c>
      <c r="V728" s="33" t="n">
        <v>1</v>
      </c>
    </row>
    <row r="729" customFormat="false" ht="15.75" hidden="false" customHeight="true" outlineLevel="0" collapsed="false">
      <c r="A729" s="2" t="n">
        <v>727</v>
      </c>
      <c r="B729" s="2" t="n">
        <v>61</v>
      </c>
      <c r="C729" s="2" t="n">
        <f aca="false">A729-(B729-1)*12</f>
        <v>7</v>
      </c>
      <c r="D729" s="2" t="n">
        <f aca="false">'thong tin khach hang'!$B$4+B729-1</f>
        <v>62</v>
      </c>
      <c r="E729" s="31" t="n">
        <f aca="false">IF(A729=1,0,O728)</f>
        <v>376525470768.62</v>
      </c>
      <c r="F729" s="2" t="n">
        <f aca="true">TP*VLOOKUP('thong tin khach hang'!$E$10,$X$2:$Z$5,3,0)*OFFSET($S729,0,VLOOKUP('thong tin khach hang'!$E$10,$X$2:$Z$5,2,0))</f>
        <v>0</v>
      </c>
      <c r="G729" s="2" t="n">
        <f aca="true">EP*VLOOKUP('thong tin khach hang'!$E$10,$X$2:$Z$5,3,0)*OFFSET($S729,0,VLOOKUP('thong tin khach hang'!$E$10,$X$2:$Z$5,2,0))</f>
        <v>0</v>
      </c>
      <c r="H729" s="2" t="n">
        <f aca="false">F729*HLOOKUP(B729,Assumption!$A$10:$G$12,2,1)+G729*HLOOKUP(B729,Assumption!$A$10:$G$12,3,1)</f>
        <v>0</v>
      </c>
      <c r="I729" s="2" t="n">
        <f aca="false">F729+G729-H729</f>
        <v>0</v>
      </c>
      <c r="J729" s="32" t="n">
        <f aca="false">VLOOKUP(D729,Assumption!$O$3:$Q$103,IF('thong tin khach hang'!$B$3="Nam",2,3),0)/12*P729</f>
        <v>0</v>
      </c>
      <c r="K729" s="2" t="n">
        <v>20000</v>
      </c>
      <c r="L729" s="31" t="n">
        <f aca="false">ROUND($L$1*(E729+I729-J729-K729),0)</f>
        <v>1534011294</v>
      </c>
      <c r="M729" s="31" t="n">
        <f aca="false">E729+I729-J729-K729+L729</f>
        <v>378059462062.62</v>
      </c>
      <c r="N729" s="32" t="n">
        <f aca="false">HLOOKUP(ROUND(AVERAGE(M717:M728)/10^6,0),Assumption!$B$2:$E$3,2,1)*MAX((AVERAGE(M717:M728)-250*10^6),0)</f>
        <v>2129515057.40157</v>
      </c>
      <c r="O729" s="31" t="n">
        <f aca="false">M729+N729</f>
        <v>380188977120.022</v>
      </c>
      <c r="P729" s="31" t="n">
        <f aca="false">IF(A729=1,SA,MAX(0,SA-M728))</f>
        <v>0</v>
      </c>
      <c r="S729" s="2" t="n">
        <v>0</v>
      </c>
      <c r="T729" s="2" t="n">
        <v>1</v>
      </c>
      <c r="U729" s="2" t="n">
        <v>1</v>
      </c>
      <c r="V729" s="33" t="n">
        <v>1</v>
      </c>
    </row>
    <row r="730" customFormat="false" ht="15.75" hidden="false" customHeight="true" outlineLevel="0" collapsed="false">
      <c r="A730" s="2" t="n">
        <v>728</v>
      </c>
      <c r="B730" s="2" t="n">
        <v>61</v>
      </c>
      <c r="C730" s="2" t="n">
        <f aca="false">A730-(B730-1)*12</f>
        <v>8</v>
      </c>
      <c r="D730" s="2" t="n">
        <f aca="false">'thong tin khach hang'!$B$4+B730-1</f>
        <v>62</v>
      </c>
      <c r="E730" s="31" t="n">
        <f aca="false">IF(A730=1,0,O729)</f>
        <v>380188977120.022</v>
      </c>
      <c r="F730" s="2" t="n">
        <f aca="true">TP*VLOOKUP('thong tin khach hang'!$E$10,$X$2:$Z$5,3,0)*OFFSET($S730,0,VLOOKUP('thong tin khach hang'!$E$10,$X$2:$Z$5,2,0))</f>
        <v>0</v>
      </c>
      <c r="G730" s="2" t="n">
        <f aca="true">EP*VLOOKUP('thong tin khach hang'!$E$10,$X$2:$Z$5,3,0)*OFFSET($S730,0,VLOOKUP('thong tin khach hang'!$E$10,$X$2:$Z$5,2,0))</f>
        <v>0</v>
      </c>
      <c r="H730" s="2" t="n">
        <f aca="false">F730*HLOOKUP(B730,Assumption!$A$10:$G$12,2,1)+G730*HLOOKUP(B730,Assumption!$A$10:$G$12,3,1)</f>
        <v>0</v>
      </c>
      <c r="I730" s="2" t="n">
        <f aca="false">F730+G730-H730</f>
        <v>0</v>
      </c>
      <c r="J730" s="32" t="n">
        <f aca="false">VLOOKUP(D730,Assumption!$O$3:$Q$103,IF('thong tin khach hang'!$B$3="Nam",2,3),0)/12*P730</f>
        <v>0</v>
      </c>
      <c r="K730" s="2" t="n">
        <v>20000</v>
      </c>
      <c r="L730" s="31" t="n">
        <f aca="false">ROUND($L$1*(E730+I730-J730-K730),0)</f>
        <v>1548936872</v>
      </c>
      <c r="M730" s="31" t="n">
        <f aca="false">E730+I730-J730-K730+L730</f>
        <v>381737893992.022</v>
      </c>
      <c r="N730" s="32" t="n">
        <f aca="false">HLOOKUP(ROUND(AVERAGE(M718:M729)/10^6,0),Assumption!$B$2:$E$3,2,1)*MAX((AVERAGE(M718:M729)-250*10^6),0)</f>
        <v>2150278041.91091</v>
      </c>
      <c r="O730" s="31" t="n">
        <f aca="false">M730+N730</f>
        <v>383888172033.933</v>
      </c>
      <c r="P730" s="31" t="n">
        <f aca="false">IF(A730=1,SA,MAX(0,SA-M729))</f>
        <v>0</v>
      </c>
      <c r="S730" s="2" t="n">
        <v>0</v>
      </c>
      <c r="T730" s="2" t="n">
        <v>0</v>
      </c>
      <c r="U730" s="2" t="n">
        <v>0</v>
      </c>
      <c r="V730" s="33" t="n">
        <v>1</v>
      </c>
    </row>
    <row r="731" customFormat="false" ht="15.75" hidden="false" customHeight="true" outlineLevel="0" collapsed="false">
      <c r="A731" s="2" t="n">
        <v>729</v>
      </c>
      <c r="B731" s="2" t="n">
        <v>61</v>
      </c>
      <c r="C731" s="2" t="n">
        <f aca="false">A731-(B731-1)*12</f>
        <v>9</v>
      </c>
      <c r="D731" s="2" t="n">
        <f aca="false">'thong tin khach hang'!$B$4+B731-1</f>
        <v>62</v>
      </c>
      <c r="E731" s="31" t="n">
        <f aca="false">IF(A731=1,0,O730)</f>
        <v>383888172033.933</v>
      </c>
      <c r="F731" s="2" t="n">
        <f aca="true">TP*VLOOKUP('thong tin khach hang'!$E$10,$X$2:$Z$5,3,0)*OFFSET($S731,0,VLOOKUP('thong tin khach hang'!$E$10,$X$2:$Z$5,2,0))</f>
        <v>0</v>
      </c>
      <c r="G731" s="2" t="n">
        <f aca="true">EP*VLOOKUP('thong tin khach hang'!$E$10,$X$2:$Z$5,3,0)*OFFSET($S731,0,VLOOKUP('thong tin khach hang'!$E$10,$X$2:$Z$5,2,0))</f>
        <v>0</v>
      </c>
      <c r="H731" s="2" t="n">
        <f aca="false">F731*HLOOKUP(B731,Assumption!$A$10:$G$12,2,1)+G731*HLOOKUP(B731,Assumption!$A$10:$G$12,3,1)</f>
        <v>0</v>
      </c>
      <c r="I731" s="2" t="n">
        <f aca="false">F731+G731-H731</f>
        <v>0</v>
      </c>
      <c r="J731" s="32" t="n">
        <f aca="false">VLOOKUP(D731,Assumption!$O$3:$Q$103,IF('thong tin khach hang'!$B$3="Nam",2,3),0)/12*P731</f>
        <v>0</v>
      </c>
      <c r="K731" s="2" t="n">
        <v>20000</v>
      </c>
      <c r="L731" s="31" t="n">
        <f aca="false">ROUND($L$1*(E731+I731-J731-K731),0)</f>
        <v>1564007850</v>
      </c>
      <c r="M731" s="31" t="n">
        <f aca="false">E731+I731-J731-K731+L731</f>
        <v>385452159883.933</v>
      </c>
      <c r="N731" s="32" t="n">
        <f aca="false">HLOOKUP(ROUND(AVERAGE(M719:M730)/10^6,0),Assumption!$B$2:$E$3,2,1)*MAX((AVERAGE(M719:M730)-250*10^6),0)</f>
        <v>2171243135.27367</v>
      </c>
      <c r="O731" s="31" t="n">
        <f aca="false">M731+N731</f>
        <v>387623403019.207</v>
      </c>
      <c r="P731" s="31" t="n">
        <f aca="false">IF(A731=1,SA,MAX(0,SA-M730))</f>
        <v>0</v>
      </c>
      <c r="S731" s="2" t="n">
        <v>0</v>
      </c>
      <c r="T731" s="2" t="n">
        <v>0</v>
      </c>
      <c r="U731" s="2" t="n">
        <v>0</v>
      </c>
      <c r="V731" s="33" t="n">
        <v>1</v>
      </c>
    </row>
    <row r="732" customFormat="false" ht="15.75" hidden="false" customHeight="true" outlineLevel="0" collapsed="false">
      <c r="A732" s="2" t="n">
        <v>730</v>
      </c>
      <c r="B732" s="2" t="n">
        <v>61</v>
      </c>
      <c r="C732" s="2" t="n">
        <f aca="false">A732-(B732-1)*12</f>
        <v>10</v>
      </c>
      <c r="D732" s="2" t="n">
        <f aca="false">'thong tin khach hang'!$B$4+B732-1</f>
        <v>62</v>
      </c>
      <c r="E732" s="31" t="n">
        <f aca="false">IF(A732=1,0,O731)</f>
        <v>387623403019.207</v>
      </c>
      <c r="F732" s="2" t="n">
        <f aca="true">TP*VLOOKUP('thong tin khach hang'!$E$10,$X$2:$Z$5,3,0)*OFFSET($S732,0,VLOOKUP('thong tin khach hang'!$E$10,$X$2:$Z$5,2,0))</f>
        <v>0</v>
      </c>
      <c r="G732" s="2" t="n">
        <f aca="true">EP*VLOOKUP('thong tin khach hang'!$E$10,$X$2:$Z$5,3,0)*OFFSET($S732,0,VLOOKUP('thong tin khach hang'!$E$10,$X$2:$Z$5,2,0))</f>
        <v>0</v>
      </c>
      <c r="H732" s="2" t="n">
        <f aca="false">F732*HLOOKUP(B732,Assumption!$A$10:$G$12,2,1)+G732*HLOOKUP(B732,Assumption!$A$10:$G$12,3,1)</f>
        <v>0</v>
      </c>
      <c r="I732" s="2" t="n">
        <f aca="false">F732+G732-H732</f>
        <v>0</v>
      </c>
      <c r="J732" s="32" t="n">
        <f aca="false">VLOOKUP(D732,Assumption!$O$3:$Q$103,IF('thong tin khach hang'!$B$3="Nam",2,3),0)/12*P732</f>
        <v>0</v>
      </c>
      <c r="K732" s="2" t="n">
        <v>20000</v>
      </c>
      <c r="L732" s="31" t="n">
        <f aca="false">ROUND($L$1*(E732+I732-J732-K732),0)</f>
        <v>1579225644</v>
      </c>
      <c r="M732" s="31" t="n">
        <f aca="false">E732+I732-J732-K732+L732</f>
        <v>389202608663.207</v>
      </c>
      <c r="N732" s="32" t="n">
        <f aca="false">HLOOKUP(ROUND(AVERAGE(M720:M731)/10^6,0),Assumption!$B$2:$E$3,2,1)*MAX((AVERAGE(M720:M731)-250*10^6),0)</f>
        <v>2192412304.83645</v>
      </c>
      <c r="O732" s="31" t="n">
        <f aca="false">M732+N732</f>
        <v>391395020968.043</v>
      </c>
      <c r="P732" s="31" t="n">
        <f aca="false">IF(A732=1,SA,MAX(0,SA-M731))</f>
        <v>0</v>
      </c>
      <c r="S732" s="2" t="n">
        <v>0</v>
      </c>
      <c r="T732" s="2" t="n">
        <v>0</v>
      </c>
      <c r="U732" s="2" t="n">
        <v>1</v>
      </c>
      <c r="V732" s="33" t="n">
        <v>1</v>
      </c>
    </row>
    <row r="733" customFormat="false" ht="15.75" hidden="false" customHeight="true" outlineLevel="0" collapsed="false">
      <c r="A733" s="2" t="n">
        <v>731</v>
      </c>
      <c r="B733" s="2" t="n">
        <v>61</v>
      </c>
      <c r="C733" s="2" t="n">
        <f aca="false">A733-(B733-1)*12</f>
        <v>11</v>
      </c>
      <c r="D733" s="2" t="n">
        <f aca="false">'thong tin khach hang'!$B$4+B733-1</f>
        <v>62</v>
      </c>
      <c r="E733" s="31" t="n">
        <f aca="false">IF(A733=1,0,O732)</f>
        <v>391395020968.043</v>
      </c>
      <c r="F733" s="2" t="n">
        <f aca="true">TP*VLOOKUP('thong tin khach hang'!$E$10,$X$2:$Z$5,3,0)*OFFSET($S733,0,VLOOKUP('thong tin khach hang'!$E$10,$X$2:$Z$5,2,0))</f>
        <v>0</v>
      </c>
      <c r="G733" s="2" t="n">
        <f aca="true">EP*VLOOKUP('thong tin khach hang'!$E$10,$X$2:$Z$5,3,0)*OFFSET($S733,0,VLOOKUP('thong tin khach hang'!$E$10,$X$2:$Z$5,2,0))</f>
        <v>0</v>
      </c>
      <c r="H733" s="2" t="n">
        <f aca="false">F733*HLOOKUP(B733,Assumption!$A$10:$G$12,2,1)+G733*HLOOKUP(B733,Assumption!$A$10:$G$12,3,1)</f>
        <v>0</v>
      </c>
      <c r="I733" s="2" t="n">
        <f aca="false">F733+G733-H733</f>
        <v>0</v>
      </c>
      <c r="J733" s="32" t="n">
        <f aca="false">VLOOKUP(D733,Assumption!$O$3:$Q$103,IF('thong tin khach hang'!$B$3="Nam",2,3),0)/12*P733</f>
        <v>0</v>
      </c>
      <c r="K733" s="2" t="n">
        <v>20000</v>
      </c>
      <c r="L733" s="31" t="n">
        <f aca="false">ROUND($L$1*(E733+I733-J733-K733),0)</f>
        <v>1594591682</v>
      </c>
      <c r="M733" s="31" t="n">
        <f aca="false">E733+I733-J733-K733+L733</f>
        <v>392989592650.043</v>
      </c>
      <c r="N733" s="32" t="n">
        <f aca="false">HLOOKUP(ROUND(AVERAGE(M721:M732)/10^6,0),Assumption!$B$2:$E$3,2,1)*MAX((AVERAGE(M721:M732)-250*10^6),0)</f>
        <v>2213787537.09679</v>
      </c>
      <c r="O733" s="31" t="n">
        <f aca="false">M733+N733</f>
        <v>395203380187.14</v>
      </c>
      <c r="P733" s="31" t="n">
        <f aca="false">IF(A733=1,SA,MAX(0,SA-M732))</f>
        <v>0</v>
      </c>
      <c r="S733" s="2" t="n">
        <v>0</v>
      </c>
      <c r="T733" s="2" t="n">
        <v>0</v>
      </c>
      <c r="U733" s="2" t="n">
        <v>0</v>
      </c>
      <c r="V733" s="33" t="n">
        <v>1</v>
      </c>
    </row>
    <row r="734" customFormat="false" ht="15.75" hidden="false" customHeight="true" outlineLevel="0" collapsed="false">
      <c r="A734" s="2" t="n">
        <v>732</v>
      </c>
      <c r="B734" s="2" t="n">
        <v>61</v>
      </c>
      <c r="C734" s="2" t="n">
        <f aca="false">A734-(B734-1)*12</f>
        <v>12</v>
      </c>
      <c r="D734" s="2" t="n">
        <f aca="false">'thong tin khach hang'!$B$4+B734-1</f>
        <v>62</v>
      </c>
      <c r="E734" s="31" t="n">
        <f aca="false">IF(A734=1,0,O733)</f>
        <v>395203380187.14</v>
      </c>
      <c r="F734" s="2" t="n">
        <f aca="true">TP*VLOOKUP('thong tin khach hang'!$E$10,$X$2:$Z$5,3,0)*OFFSET($S734,0,VLOOKUP('thong tin khach hang'!$E$10,$X$2:$Z$5,2,0))</f>
        <v>0</v>
      </c>
      <c r="G734" s="2" t="n">
        <f aca="true">EP*VLOOKUP('thong tin khach hang'!$E$10,$X$2:$Z$5,3,0)*OFFSET($S734,0,VLOOKUP('thong tin khach hang'!$E$10,$X$2:$Z$5,2,0))</f>
        <v>0</v>
      </c>
      <c r="H734" s="2" t="n">
        <f aca="false">F734*HLOOKUP(B734,Assumption!$A$10:$G$12,2,1)+G734*HLOOKUP(B734,Assumption!$A$10:$G$12,3,1)</f>
        <v>0</v>
      </c>
      <c r="I734" s="2" t="n">
        <f aca="false">F734+G734-H734</f>
        <v>0</v>
      </c>
      <c r="J734" s="32" t="n">
        <f aca="false">VLOOKUP(D734,Assumption!$O$3:$Q$103,IF('thong tin khach hang'!$B$3="Nam",2,3),0)/12*P734</f>
        <v>0</v>
      </c>
      <c r="K734" s="2" t="n">
        <v>20000</v>
      </c>
      <c r="L734" s="31" t="n">
        <f aca="false">ROUND($L$1*(E734+I734-J734-K734),0)</f>
        <v>1610107409</v>
      </c>
      <c r="M734" s="31" t="n">
        <f aca="false">E734+I734-J734-K734+L734</f>
        <v>396813467596.14</v>
      </c>
      <c r="N734" s="32" t="n">
        <f aca="false">HLOOKUP(ROUND(AVERAGE(M722:M733)/10^6,0),Assumption!$B$2:$E$3,2,1)*MAX((AVERAGE(M722:M733)-250*10^6),0)</f>
        <v>2235370837.88811</v>
      </c>
      <c r="O734" s="31" t="n">
        <f aca="false">M734+N734</f>
        <v>399048838434.028</v>
      </c>
      <c r="P734" s="31" t="n">
        <f aca="false">IF(A734=1,SA,MAX(0,SA-M733))</f>
        <v>0</v>
      </c>
      <c r="S734" s="2" t="n">
        <v>0</v>
      </c>
      <c r="T734" s="2" t="n">
        <v>0</v>
      </c>
      <c r="U734" s="2" t="n">
        <v>0</v>
      </c>
      <c r="V734" s="33" t="n">
        <v>1</v>
      </c>
    </row>
    <row r="735" customFormat="false" ht="15.75" hidden="false" customHeight="true" outlineLevel="0" collapsed="false">
      <c r="A735" s="2" t="n">
        <v>733</v>
      </c>
      <c r="B735" s="2" t="n">
        <v>62</v>
      </c>
      <c r="C735" s="2" t="n">
        <f aca="false">A735-(B735-1)*12</f>
        <v>1</v>
      </c>
      <c r="D735" s="2" t="n">
        <f aca="false">'thong tin khach hang'!$B$4+B735-1</f>
        <v>63</v>
      </c>
      <c r="E735" s="31" t="n">
        <f aca="false">IF(A735=1,0,O734)</f>
        <v>399048838434.028</v>
      </c>
      <c r="F735" s="2" t="n">
        <f aca="true">TP*VLOOKUP('thong tin khach hang'!$E$10,$X$2:$Z$5,3,0)*OFFSET($S735,0,VLOOKUP('thong tin khach hang'!$E$10,$X$2:$Z$5,2,0))</f>
        <v>30000000</v>
      </c>
      <c r="G735" s="2" t="n">
        <f aca="true">EP*VLOOKUP('thong tin khach hang'!$E$10,$X$2:$Z$5,3,0)*OFFSET($S735,0,VLOOKUP('thong tin khach hang'!$E$10,$X$2:$Z$5,2,0))</f>
        <v>30000000</v>
      </c>
      <c r="H735" s="2" t="n">
        <f aca="false">F735*HLOOKUP(B735,Assumption!$A$10:$G$12,2,1)+G735*HLOOKUP(B735,Assumption!$A$10:$G$12,3,1)</f>
        <v>1500000</v>
      </c>
      <c r="I735" s="2" t="n">
        <f aca="false">F735+G735-H735</f>
        <v>58500000</v>
      </c>
      <c r="J735" s="32" t="n">
        <f aca="false">VLOOKUP(D735,Assumption!$O$3:$Q$103,IF('thong tin khach hang'!$B$3="Nam",2,3),0)/12*P735</f>
        <v>0</v>
      </c>
      <c r="K735" s="2" t="n">
        <v>20000</v>
      </c>
      <c r="L735" s="31" t="n">
        <f aca="false">ROUND($L$1*(E735+I735-J735-K735),0)</f>
        <v>1626012618</v>
      </c>
      <c r="M735" s="31" t="n">
        <f aca="false">E735+I735-J735-K735+L735</f>
        <v>400733331052.028</v>
      </c>
      <c r="N735" s="32" t="n">
        <f aca="false">HLOOKUP(ROUND(AVERAGE(M723:M734)/10^6,0),Assumption!$B$2:$E$3,2,1)*MAX((AVERAGE(M723:M734)-250*10^6),0)</f>
        <v>2257164232.56923</v>
      </c>
      <c r="O735" s="31" t="n">
        <f aca="false">M735+N735</f>
        <v>402990495284.597</v>
      </c>
      <c r="P735" s="31" t="n">
        <f aca="false">IF(A735=1,SA,MAX(0,SA-M734))</f>
        <v>0</v>
      </c>
      <c r="S735" s="2" t="n">
        <v>1</v>
      </c>
      <c r="T735" s="2" t="n">
        <v>1</v>
      </c>
      <c r="U735" s="2" t="n">
        <v>1</v>
      </c>
      <c r="V735" s="33" t="n">
        <v>1</v>
      </c>
    </row>
    <row r="736" customFormat="false" ht="15.75" hidden="false" customHeight="true" outlineLevel="0" collapsed="false">
      <c r="A736" s="2" t="n">
        <v>734</v>
      </c>
      <c r="B736" s="2" t="n">
        <v>62</v>
      </c>
      <c r="C736" s="2" t="n">
        <f aca="false">A736-(B736-1)*12</f>
        <v>2</v>
      </c>
      <c r="D736" s="2" t="n">
        <f aca="false">'thong tin khach hang'!$B$4+B736-1</f>
        <v>63</v>
      </c>
      <c r="E736" s="31" t="n">
        <f aca="false">IF(A736=1,0,O735)</f>
        <v>402990495284.597</v>
      </c>
      <c r="F736" s="2" t="n">
        <f aca="true">TP*VLOOKUP('thong tin khach hang'!$E$10,$X$2:$Z$5,3,0)*OFFSET($S736,0,VLOOKUP('thong tin khach hang'!$E$10,$X$2:$Z$5,2,0))</f>
        <v>0</v>
      </c>
      <c r="G736" s="2" t="n">
        <f aca="true">EP*VLOOKUP('thong tin khach hang'!$E$10,$X$2:$Z$5,3,0)*OFFSET($S736,0,VLOOKUP('thong tin khach hang'!$E$10,$X$2:$Z$5,2,0))</f>
        <v>0</v>
      </c>
      <c r="H736" s="2" t="n">
        <f aca="false">F736*HLOOKUP(B736,Assumption!$A$10:$G$12,2,1)+G736*HLOOKUP(B736,Assumption!$A$10:$G$12,3,1)</f>
        <v>0</v>
      </c>
      <c r="I736" s="2" t="n">
        <f aca="false">F736+G736-H736</f>
        <v>0</v>
      </c>
      <c r="J736" s="32" t="n">
        <f aca="false">VLOOKUP(D736,Assumption!$O$3:$Q$103,IF('thong tin khach hang'!$B$3="Nam",2,3),0)/12*P736</f>
        <v>0</v>
      </c>
      <c r="K736" s="2" t="n">
        <v>20000</v>
      </c>
      <c r="L736" s="31" t="n">
        <f aca="false">ROUND($L$1*(E736+I736-J736-K736),0)</f>
        <v>1641833080</v>
      </c>
      <c r="M736" s="31" t="n">
        <f aca="false">E736+I736-J736-K736+L736</f>
        <v>404632308364.597</v>
      </c>
      <c r="N736" s="32" t="n">
        <f aca="false">HLOOKUP(ROUND(AVERAGE(M724:M735)/10^6,0),Assumption!$B$2:$E$3,2,1)*MAX((AVERAGE(M724:M735)-250*10^6),0)</f>
        <v>2279169766.21394</v>
      </c>
      <c r="O736" s="31" t="n">
        <f aca="false">M736+N736</f>
        <v>406911478130.811</v>
      </c>
      <c r="P736" s="31" t="n">
        <f aca="false">IF(A736=1,SA,MAX(0,SA-M735))</f>
        <v>0</v>
      </c>
      <c r="S736" s="2" t="n">
        <v>0</v>
      </c>
      <c r="T736" s="2" t="n">
        <v>0</v>
      </c>
      <c r="U736" s="2" t="n">
        <v>0</v>
      </c>
      <c r="V736" s="33" t="n">
        <v>1</v>
      </c>
    </row>
    <row r="737" customFormat="false" ht="15.75" hidden="false" customHeight="true" outlineLevel="0" collapsed="false">
      <c r="A737" s="2" t="n">
        <v>735</v>
      </c>
      <c r="B737" s="2" t="n">
        <v>62</v>
      </c>
      <c r="C737" s="2" t="n">
        <f aca="false">A737-(B737-1)*12</f>
        <v>3</v>
      </c>
      <c r="D737" s="2" t="n">
        <f aca="false">'thong tin khach hang'!$B$4+B737-1</f>
        <v>63</v>
      </c>
      <c r="E737" s="31" t="n">
        <f aca="false">IF(A737=1,0,O736)</f>
        <v>406911478130.811</v>
      </c>
      <c r="F737" s="2" t="n">
        <f aca="true">TP*VLOOKUP('thong tin khach hang'!$E$10,$X$2:$Z$5,3,0)*OFFSET($S737,0,VLOOKUP('thong tin khach hang'!$E$10,$X$2:$Z$5,2,0))</f>
        <v>0</v>
      </c>
      <c r="G737" s="2" t="n">
        <f aca="true">EP*VLOOKUP('thong tin khach hang'!$E$10,$X$2:$Z$5,3,0)*OFFSET($S737,0,VLOOKUP('thong tin khach hang'!$E$10,$X$2:$Z$5,2,0))</f>
        <v>0</v>
      </c>
      <c r="H737" s="2" t="n">
        <f aca="false">F737*HLOOKUP(B737,Assumption!$A$10:$G$12,2,1)+G737*HLOOKUP(B737,Assumption!$A$10:$G$12,3,1)</f>
        <v>0</v>
      </c>
      <c r="I737" s="2" t="n">
        <f aca="false">F737+G737-H737</f>
        <v>0</v>
      </c>
      <c r="J737" s="32" t="n">
        <f aca="false">VLOOKUP(D737,Assumption!$O$3:$Q$103,IF('thong tin khach hang'!$B$3="Nam",2,3),0)/12*P737</f>
        <v>0</v>
      </c>
      <c r="K737" s="2" t="n">
        <v>20000</v>
      </c>
      <c r="L737" s="31" t="n">
        <f aca="false">ROUND($L$1*(E737+I737-J737-K737),0)</f>
        <v>1657807649</v>
      </c>
      <c r="M737" s="31" t="n">
        <f aca="false">E737+I737-J737-K737+L737</f>
        <v>408569265779.811</v>
      </c>
      <c r="N737" s="32" t="n">
        <f aca="false">HLOOKUP(ROUND(AVERAGE(M725:M736)/10^6,0),Assumption!$B$2:$E$3,2,1)*MAX((AVERAGE(M725:M736)-250*10^6),0)</f>
        <v>2301389503.80311</v>
      </c>
      <c r="O737" s="31" t="n">
        <f aca="false">M737+N737</f>
        <v>410870655283.614</v>
      </c>
      <c r="P737" s="31" t="n">
        <f aca="false">IF(A737=1,SA,MAX(0,SA-M736))</f>
        <v>0</v>
      </c>
      <c r="S737" s="2" t="n">
        <v>0</v>
      </c>
      <c r="T737" s="2" t="n">
        <v>0</v>
      </c>
      <c r="U737" s="2" t="n">
        <v>0</v>
      </c>
      <c r="V737" s="33" t="n">
        <v>1</v>
      </c>
    </row>
    <row r="738" customFormat="false" ht="15.75" hidden="false" customHeight="true" outlineLevel="0" collapsed="false">
      <c r="A738" s="2" t="n">
        <v>736</v>
      </c>
      <c r="B738" s="2" t="n">
        <v>62</v>
      </c>
      <c r="C738" s="2" t="n">
        <f aca="false">A738-(B738-1)*12</f>
        <v>4</v>
      </c>
      <c r="D738" s="2" t="n">
        <f aca="false">'thong tin khach hang'!$B$4+B738-1</f>
        <v>63</v>
      </c>
      <c r="E738" s="31" t="n">
        <f aca="false">IF(A738=1,0,O737)</f>
        <v>410870655283.614</v>
      </c>
      <c r="F738" s="2" t="n">
        <f aca="true">TP*VLOOKUP('thong tin khach hang'!$E$10,$X$2:$Z$5,3,0)*OFFSET($S738,0,VLOOKUP('thong tin khach hang'!$E$10,$X$2:$Z$5,2,0))</f>
        <v>0</v>
      </c>
      <c r="G738" s="2" t="n">
        <f aca="true">EP*VLOOKUP('thong tin khach hang'!$E$10,$X$2:$Z$5,3,0)*OFFSET($S738,0,VLOOKUP('thong tin khach hang'!$E$10,$X$2:$Z$5,2,0))</f>
        <v>0</v>
      </c>
      <c r="H738" s="2" t="n">
        <f aca="false">F738*HLOOKUP(B738,Assumption!$A$10:$G$12,2,1)+G738*HLOOKUP(B738,Assumption!$A$10:$G$12,3,1)</f>
        <v>0</v>
      </c>
      <c r="I738" s="2" t="n">
        <f aca="false">F738+G738-H738</f>
        <v>0</v>
      </c>
      <c r="J738" s="32" t="n">
        <f aca="false">VLOOKUP(D738,Assumption!$O$3:$Q$103,IF('thong tin khach hang'!$B$3="Nam",2,3),0)/12*P738</f>
        <v>0</v>
      </c>
      <c r="K738" s="2" t="n">
        <v>20000</v>
      </c>
      <c r="L738" s="31" t="n">
        <f aca="false">ROUND($L$1*(E738+I738-J738-K738),0)</f>
        <v>1673937827</v>
      </c>
      <c r="M738" s="31" t="n">
        <f aca="false">E738+I738-J738-K738+L738</f>
        <v>412544573110.614</v>
      </c>
      <c r="N738" s="32" t="n">
        <f aca="false">HLOOKUP(ROUND(AVERAGE(M726:M737)/10^6,0),Assumption!$B$2:$E$3,2,1)*MAX((AVERAGE(M726:M737)-250*10^6),0)</f>
        <v>2323825530.41792</v>
      </c>
      <c r="O738" s="31" t="n">
        <f aca="false">M738+N738</f>
        <v>414868398641.032</v>
      </c>
      <c r="P738" s="31" t="n">
        <f aca="false">IF(A738=1,SA,MAX(0,SA-M737))</f>
        <v>0</v>
      </c>
      <c r="S738" s="2" t="n">
        <v>0</v>
      </c>
      <c r="T738" s="2" t="n">
        <v>0</v>
      </c>
      <c r="U738" s="2" t="n">
        <v>1</v>
      </c>
      <c r="V738" s="33" t="n">
        <v>1</v>
      </c>
    </row>
    <row r="739" customFormat="false" ht="15.75" hidden="false" customHeight="true" outlineLevel="0" collapsed="false">
      <c r="A739" s="2" t="n">
        <v>737</v>
      </c>
      <c r="B739" s="2" t="n">
        <v>62</v>
      </c>
      <c r="C739" s="2" t="n">
        <f aca="false">A739-(B739-1)*12</f>
        <v>5</v>
      </c>
      <c r="D739" s="2" t="n">
        <f aca="false">'thong tin khach hang'!$B$4+B739-1</f>
        <v>63</v>
      </c>
      <c r="E739" s="31" t="n">
        <f aca="false">IF(A739=1,0,O738)</f>
        <v>414868398641.032</v>
      </c>
      <c r="F739" s="2" t="n">
        <f aca="true">TP*VLOOKUP('thong tin khach hang'!$E$10,$X$2:$Z$5,3,0)*OFFSET($S739,0,VLOOKUP('thong tin khach hang'!$E$10,$X$2:$Z$5,2,0))</f>
        <v>0</v>
      </c>
      <c r="G739" s="2" t="n">
        <f aca="true">EP*VLOOKUP('thong tin khach hang'!$E$10,$X$2:$Z$5,3,0)*OFFSET($S739,0,VLOOKUP('thong tin khach hang'!$E$10,$X$2:$Z$5,2,0))</f>
        <v>0</v>
      </c>
      <c r="H739" s="2" t="n">
        <f aca="false">F739*HLOOKUP(B739,Assumption!$A$10:$G$12,2,1)+G739*HLOOKUP(B739,Assumption!$A$10:$G$12,3,1)</f>
        <v>0</v>
      </c>
      <c r="I739" s="2" t="n">
        <f aca="false">F739+G739-H739</f>
        <v>0</v>
      </c>
      <c r="J739" s="32" t="n">
        <f aca="false">VLOOKUP(D739,Assumption!$O$3:$Q$103,IF('thong tin khach hang'!$B$3="Nam",2,3),0)/12*P739</f>
        <v>0</v>
      </c>
      <c r="K739" s="2" t="n">
        <v>20000</v>
      </c>
      <c r="L739" s="31" t="n">
        <f aca="false">ROUND($L$1*(E739+I739-J739-K739),0)</f>
        <v>1690225129</v>
      </c>
      <c r="M739" s="31" t="n">
        <f aca="false">E739+I739-J739-K739+L739</f>
        <v>416558603770.032</v>
      </c>
      <c r="N739" s="32" t="n">
        <f aca="false">HLOOKUP(ROUND(AVERAGE(M727:M738)/10^6,0),Assumption!$B$2:$E$3,2,1)*MAX((AVERAGE(M727:M738)-250*10^6),0)</f>
        <v>2346479951.43616</v>
      </c>
      <c r="O739" s="31" t="n">
        <f aca="false">M739+N739</f>
        <v>418905083721.468</v>
      </c>
      <c r="P739" s="31" t="n">
        <f aca="false">IF(A739=1,SA,MAX(0,SA-M738))</f>
        <v>0</v>
      </c>
      <c r="S739" s="2" t="n">
        <v>0</v>
      </c>
      <c r="T739" s="2" t="n">
        <v>0</v>
      </c>
      <c r="U739" s="2" t="n">
        <v>0</v>
      </c>
      <c r="V739" s="33" t="n">
        <v>1</v>
      </c>
    </row>
    <row r="740" customFormat="false" ht="15.75" hidden="false" customHeight="true" outlineLevel="0" collapsed="false">
      <c r="A740" s="2" t="n">
        <v>738</v>
      </c>
      <c r="B740" s="2" t="n">
        <v>62</v>
      </c>
      <c r="C740" s="2" t="n">
        <f aca="false">A740-(B740-1)*12</f>
        <v>6</v>
      </c>
      <c r="D740" s="2" t="n">
        <f aca="false">'thong tin khach hang'!$B$4+B740-1</f>
        <v>63</v>
      </c>
      <c r="E740" s="31" t="n">
        <f aca="false">IF(A740=1,0,O739)</f>
        <v>418905083721.468</v>
      </c>
      <c r="F740" s="2" t="n">
        <f aca="true">TP*VLOOKUP('thong tin khach hang'!$E$10,$X$2:$Z$5,3,0)*OFFSET($S740,0,VLOOKUP('thong tin khach hang'!$E$10,$X$2:$Z$5,2,0))</f>
        <v>0</v>
      </c>
      <c r="G740" s="2" t="n">
        <f aca="true">EP*VLOOKUP('thong tin khach hang'!$E$10,$X$2:$Z$5,3,0)*OFFSET($S740,0,VLOOKUP('thong tin khach hang'!$E$10,$X$2:$Z$5,2,0))</f>
        <v>0</v>
      </c>
      <c r="H740" s="2" t="n">
        <f aca="false">F740*HLOOKUP(B740,Assumption!$A$10:$G$12,2,1)+G740*HLOOKUP(B740,Assumption!$A$10:$G$12,3,1)</f>
        <v>0</v>
      </c>
      <c r="I740" s="2" t="n">
        <f aca="false">F740+G740-H740</f>
        <v>0</v>
      </c>
      <c r="J740" s="32" t="n">
        <f aca="false">VLOOKUP(D740,Assumption!$O$3:$Q$103,IF('thong tin khach hang'!$B$3="Nam",2,3),0)/12*P740</f>
        <v>0</v>
      </c>
      <c r="K740" s="2" t="n">
        <v>20000</v>
      </c>
      <c r="L740" s="31" t="n">
        <f aca="false">ROUND($L$1*(E740+I740-J740-K740),0)</f>
        <v>1706671083</v>
      </c>
      <c r="M740" s="31" t="n">
        <f aca="false">E740+I740-J740-K740+L740</f>
        <v>420611734804.468</v>
      </c>
      <c r="N740" s="32" t="n">
        <f aca="false">HLOOKUP(ROUND(AVERAGE(M728:M739)/10^6,0),Assumption!$B$2:$E$3,2,1)*MAX((AVERAGE(M728:M739)-250*10^6),0)</f>
        <v>2369354892.73015</v>
      </c>
      <c r="O740" s="31" t="n">
        <f aca="false">M740+N740</f>
        <v>422981089697.198</v>
      </c>
      <c r="P740" s="31" t="n">
        <f aca="false">IF(A740=1,SA,MAX(0,SA-M739))</f>
        <v>0</v>
      </c>
      <c r="S740" s="2" t="n">
        <v>0</v>
      </c>
      <c r="T740" s="2" t="n">
        <v>0</v>
      </c>
      <c r="U740" s="2" t="n">
        <v>0</v>
      </c>
      <c r="V740" s="33" t="n">
        <v>1</v>
      </c>
    </row>
    <row r="741" customFormat="false" ht="15.75" hidden="false" customHeight="true" outlineLevel="0" collapsed="false">
      <c r="A741" s="2" t="n">
        <v>739</v>
      </c>
      <c r="B741" s="2" t="n">
        <v>62</v>
      </c>
      <c r="C741" s="2" t="n">
        <f aca="false">A741-(B741-1)*12</f>
        <v>7</v>
      </c>
      <c r="D741" s="2" t="n">
        <f aca="false">'thong tin khach hang'!$B$4+B741-1</f>
        <v>63</v>
      </c>
      <c r="E741" s="31" t="n">
        <f aca="false">IF(A741=1,0,O740)</f>
        <v>422981089697.198</v>
      </c>
      <c r="F741" s="2" t="n">
        <f aca="true">TP*VLOOKUP('thong tin khach hang'!$E$10,$X$2:$Z$5,3,0)*OFFSET($S741,0,VLOOKUP('thong tin khach hang'!$E$10,$X$2:$Z$5,2,0))</f>
        <v>0</v>
      </c>
      <c r="G741" s="2" t="n">
        <f aca="true">EP*VLOOKUP('thong tin khach hang'!$E$10,$X$2:$Z$5,3,0)*OFFSET($S741,0,VLOOKUP('thong tin khach hang'!$E$10,$X$2:$Z$5,2,0))</f>
        <v>0</v>
      </c>
      <c r="H741" s="2" t="n">
        <f aca="false">F741*HLOOKUP(B741,Assumption!$A$10:$G$12,2,1)+G741*HLOOKUP(B741,Assumption!$A$10:$G$12,3,1)</f>
        <v>0</v>
      </c>
      <c r="I741" s="2" t="n">
        <f aca="false">F741+G741-H741</f>
        <v>0</v>
      </c>
      <c r="J741" s="32" t="n">
        <f aca="false">VLOOKUP(D741,Assumption!$O$3:$Q$103,IF('thong tin khach hang'!$B$3="Nam",2,3),0)/12*P741</f>
        <v>0</v>
      </c>
      <c r="K741" s="2" t="n">
        <v>20000</v>
      </c>
      <c r="L741" s="31" t="n">
        <f aca="false">ROUND($L$1*(E741+I741-J741-K741),0)</f>
        <v>1723277236</v>
      </c>
      <c r="M741" s="31" t="n">
        <f aca="false">E741+I741-J741-K741+L741</f>
        <v>424704346933.198</v>
      </c>
      <c r="N741" s="32" t="n">
        <f aca="false">HLOOKUP(ROUND(AVERAGE(M729:M740)/10^6,0),Assumption!$B$2:$E$3,2,1)*MAX((AVERAGE(M729:M740)-250*10^6),0)</f>
        <v>2392452500.86476</v>
      </c>
      <c r="O741" s="31" t="n">
        <f aca="false">M741+N741</f>
        <v>427096799434.063</v>
      </c>
      <c r="P741" s="31" t="n">
        <f aca="false">IF(A741=1,SA,MAX(0,SA-M740))</f>
        <v>0</v>
      </c>
      <c r="S741" s="2" t="n">
        <v>0</v>
      </c>
      <c r="T741" s="2" t="n">
        <v>1</v>
      </c>
      <c r="U741" s="2" t="n">
        <v>1</v>
      </c>
      <c r="V741" s="33" t="n">
        <v>1</v>
      </c>
    </row>
    <row r="742" customFormat="false" ht="15.75" hidden="false" customHeight="true" outlineLevel="0" collapsed="false">
      <c r="A742" s="2" t="n">
        <v>740</v>
      </c>
      <c r="B742" s="2" t="n">
        <v>62</v>
      </c>
      <c r="C742" s="2" t="n">
        <f aca="false">A742-(B742-1)*12</f>
        <v>8</v>
      </c>
      <c r="D742" s="2" t="n">
        <f aca="false">'thong tin khach hang'!$B$4+B742-1</f>
        <v>63</v>
      </c>
      <c r="E742" s="31" t="n">
        <f aca="false">IF(A742=1,0,O741)</f>
        <v>427096799434.063</v>
      </c>
      <c r="F742" s="2" t="n">
        <f aca="true">TP*VLOOKUP('thong tin khach hang'!$E$10,$X$2:$Z$5,3,0)*OFFSET($S742,0,VLOOKUP('thong tin khach hang'!$E$10,$X$2:$Z$5,2,0))</f>
        <v>0</v>
      </c>
      <c r="G742" s="2" t="n">
        <f aca="true">EP*VLOOKUP('thong tin khach hang'!$E$10,$X$2:$Z$5,3,0)*OFFSET($S742,0,VLOOKUP('thong tin khach hang'!$E$10,$X$2:$Z$5,2,0))</f>
        <v>0</v>
      </c>
      <c r="H742" s="2" t="n">
        <f aca="false">F742*HLOOKUP(B742,Assumption!$A$10:$G$12,2,1)+G742*HLOOKUP(B742,Assumption!$A$10:$G$12,3,1)</f>
        <v>0</v>
      </c>
      <c r="I742" s="2" t="n">
        <f aca="false">F742+G742-H742</f>
        <v>0</v>
      </c>
      <c r="J742" s="32" t="n">
        <f aca="false">VLOOKUP(D742,Assumption!$O$3:$Q$103,IF('thong tin khach hang'!$B$3="Nam",2,3),0)/12*P742</f>
        <v>0</v>
      </c>
      <c r="K742" s="2" t="n">
        <v>20000</v>
      </c>
      <c r="L742" s="31" t="n">
        <f aca="false">ROUND($L$1*(E742+I742-J742-K742),0)</f>
        <v>1740045147</v>
      </c>
      <c r="M742" s="31" t="n">
        <f aca="false">E742+I742-J742-K742+L742</f>
        <v>428836824581.063</v>
      </c>
      <c r="N742" s="32" t="n">
        <f aca="false">HLOOKUP(ROUND(AVERAGE(M730:M741)/10^6,0),Assumption!$B$2:$E$3,2,1)*MAX((AVERAGE(M730:M741)-250*10^6),0)</f>
        <v>2415774943.30005</v>
      </c>
      <c r="O742" s="31" t="n">
        <f aca="false">M742+N742</f>
        <v>431252599524.363</v>
      </c>
      <c r="P742" s="31" t="n">
        <f aca="false">IF(A742=1,SA,MAX(0,SA-M741))</f>
        <v>0</v>
      </c>
      <c r="S742" s="2" t="n">
        <v>0</v>
      </c>
      <c r="T742" s="2" t="n">
        <v>0</v>
      </c>
      <c r="U742" s="2" t="n">
        <v>0</v>
      </c>
      <c r="V742" s="33" t="n">
        <v>1</v>
      </c>
    </row>
    <row r="743" customFormat="false" ht="15.75" hidden="false" customHeight="true" outlineLevel="0" collapsed="false">
      <c r="A743" s="2" t="n">
        <v>741</v>
      </c>
      <c r="B743" s="2" t="n">
        <v>62</v>
      </c>
      <c r="C743" s="2" t="n">
        <f aca="false">A743-(B743-1)*12</f>
        <v>9</v>
      </c>
      <c r="D743" s="2" t="n">
        <f aca="false">'thong tin khach hang'!$B$4+B743-1</f>
        <v>63</v>
      </c>
      <c r="E743" s="31" t="n">
        <f aca="false">IF(A743=1,0,O742)</f>
        <v>431252599524.363</v>
      </c>
      <c r="F743" s="2" t="n">
        <f aca="true">TP*VLOOKUP('thong tin khach hang'!$E$10,$X$2:$Z$5,3,0)*OFFSET($S743,0,VLOOKUP('thong tin khach hang'!$E$10,$X$2:$Z$5,2,0))</f>
        <v>0</v>
      </c>
      <c r="G743" s="2" t="n">
        <f aca="true">EP*VLOOKUP('thong tin khach hang'!$E$10,$X$2:$Z$5,3,0)*OFFSET($S743,0,VLOOKUP('thong tin khach hang'!$E$10,$X$2:$Z$5,2,0))</f>
        <v>0</v>
      </c>
      <c r="H743" s="2" t="n">
        <f aca="false">F743*HLOOKUP(B743,Assumption!$A$10:$G$12,2,1)+G743*HLOOKUP(B743,Assumption!$A$10:$G$12,3,1)</f>
        <v>0</v>
      </c>
      <c r="I743" s="2" t="n">
        <f aca="false">F743+G743-H743</f>
        <v>0</v>
      </c>
      <c r="J743" s="32" t="n">
        <f aca="false">VLOOKUP(D743,Assumption!$O$3:$Q$103,IF('thong tin khach hang'!$B$3="Nam",2,3),0)/12*P743</f>
        <v>0</v>
      </c>
      <c r="K743" s="2" t="n">
        <v>20000</v>
      </c>
      <c r="L743" s="31" t="n">
        <f aca="false">ROUND($L$1*(E743+I743-J743-K743),0)</f>
        <v>1756976391</v>
      </c>
      <c r="M743" s="31" t="n">
        <f aca="false">E743+I743-J743-K743+L743</f>
        <v>433009555915.363</v>
      </c>
      <c r="N743" s="32" t="n">
        <f aca="false">HLOOKUP(ROUND(AVERAGE(M731:M742)/10^6,0),Assumption!$B$2:$E$3,2,1)*MAX((AVERAGE(M731:M742)-250*10^6),0)</f>
        <v>2439324408.59457</v>
      </c>
      <c r="O743" s="31" t="n">
        <f aca="false">M743+N743</f>
        <v>435448880323.958</v>
      </c>
      <c r="P743" s="31" t="n">
        <f aca="false">IF(A743=1,SA,MAX(0,SA-M742))</f>
        <v>0</v>
      </c>
      <c r="S743" s="2" t="n">
        <v>0</v>
      </c>
      <c r="T743" s="2" t="n">
        <v>0</v>
      </c>
      <c r="U743" s="2" t="n">
        <v>0</v>
      </c>
      <c r="V743" s="33" t="n">
        <v>1</v>
      </c>
    </row>
    <row r="744" customFormat="false" ht="15.75" hidden="false" customHeight="true" outlineLevel="0" collapsed="false">
      <c r="A744" s="2" t="n">
        <v>742</v>
      </c>
      <c r="B744" s="2" t="n">
        <v>62</v>
      </c>
      <c r="C744" s="2" t="n">
        <f aca="false">A744-(B744-1)*12</f>
        <v>10</v>
      </c>
      <c r="D744" s="2" t="n">
        <f aca="false">'thong tin khach hang'!$B$4+B744-1</f>
        <v>63</v>
      </c>
      <c r="E744" s="31" t="n">
        <f aca="false">IF(A744=1,0,O743)</f>
        <v>435448880323.958</v>
      </c>
      <c r="F744" s="2" t="n">
        <f aca="true">TP*VLOOKUP('thong tin khach hang'!$E$10,$X$2:$Z$5,3,0)*OFFSET($S744,0,VLOOKUP('thong tin khach hang'!$E$10,$X$2:$Z$5,2,0))</f>
        <v>0</v>
      </c>
      <c r="G744" s="2" t="n">
        <f aca="true">EP*VLOOKUP('thong tin khach hang'!$E$10,$X$2:$Z$5,3,0)*OFFSET($S744,0,VLOOKUP('thong tin khach hang'!$E$10,$X$2:$Z$5,2,0))</f>
        <v>0</v>
      </c>
      <c r="H744" s="2" t="n">
        <f aca="false">F744*HLOOKUP(B744,Assumption!$A$10:$G$12,2,1)+G744*HLOOKUP(B744,Assumption!$A$10:$G$12,3,1)</f>
        <v>0</v>
      </c>
      <c r="I744" s="2" t="n">
        <f aca="false">F744+G744-H744</f>
        <v>0</v>
      </c>
      <c r="J744" s="32" t="n">
        <f aca="false">VLOOKUP(D744,Assumption!$O$3:$Q$103,IF('thong tin khach hang'!$B$3="Nam",2,3),0)/12*P744</f>
        <v>0</v>
      </c>
      <c r="K744" s="2" t="n">
        <v>20000</v>
      </c>
      <c r="L744" s="31" t="n">
        <f aca="false">ROUND($L$1*(E744+I744-J744-K744),0)</f>
        <v>1774072558</v>
      </c>
      <c r="M744" s="31" t="n">
        <f aca="false">E744+I744-J744-K744+L744</f>
        <v>437222932881.958</v>
      </c>
      <c r="N744" s="32" t="n">
        <f aca="false">HLOOKUP(ROUND(AVERAGE(M732:M743)/10^6,0),Assumption!$B$2:$E$3,2,1)*MAX((AVERAGE(M732:M743)-250*10^6),0)</f>
        <v>2463103106.61028</v>
      </c>
      <c r="O744" s="31" t="n">
        <f aca="false">M744+N744</f>
        <v>439686035988.568</v>
      </c>
      <c r="P744" s="31" t="n">
        <f aca="false">IF(A744=1,SA,MAX(0,SA-M743))</f>
        <v>0</v>
      </c>
      <c r="S744" s="2" t="n">
        <v>0</v>
      </c>
      <c r="T744" s="2" t="n">
        <v>0</v>
      </c>
      <c r="U744" s="2" t="n">
        <v>1</v>
      </c>
      <c r="V744" s="33" t="n">
        <v>1</v>
      </c>
    </row>
    <row r="745" customFormat="false" ht="15.75" hidden="false" customHeight="true" outlineLevel="0" collapsed="false">
      <c r="A745" s="2" t="n">
        <v>743</v>
      </c>
      <c r="B745" s="2" t="n">
        <v>62</v>
      </c>
      <c r="C745" s="2" t="n">
        <f aca="false">A745-(B745-1)*12</f>
        <v>11</v>
      </c>
      <c r="D745" s="2" t="n">
        <f aca="false">'thong tin khach hang'!$B$4+B745-1</f>
        <v>63</v>
      </c>
      <c r="E745" s="31" t="n">
        <f aca="false">IF(A745=1,0,O744)</f>
        <v>439686035988.568</v>
      </c>
      <c r="F745" s="2" t="n">
        <f aca="true">TP*VLOOKUP('thong tin khach hang'!$E$10,$X$2:$Z$5,3,0)*OFFSET($S745,0,VLOOKUP('thong tin khach hang'!$E$10,$X$2:$Z$5,2,0))</f>
        <v>0</v>
      </c>
      <c r="G745" s="2" t="n">
        <f aca="true">EP*VLOOKUP('thong tin khach hang'!$E$10,$X$2:$Z$5,3,0)*OFFSET($S745,0,VLOOKUP('thong tin khach hang'!$E$10,$X$2:$Z$5,2,0))</f>
        <v>0</v>
      </c>
      <c r="H745" s="2" t="n">
        <f aca="false">F745*HLOOKUP(B745,Assumption!$A$10:$G$12,2,1)+G745*HLOOKUP(B745,Assumption!$A$10:$G$12,3,1)</f>
        <v>0</v>
      </c>
      <c r="I745" s="2" t="n">
        <f aca="false">F745+G745-H745</f>
        <v>0</v>
      </c>
      <c r="J745" s="32" t="n">
        <f aca="false">VLOOKUP(D745,Assumption!$O$3:$Q$103,IF('thong tin khach hang'!$B$3="Nam",2,3),0)/12*P745</f>
        <v>0</v>
      </c>
      <c r="K745" s="2" t="n">
        <v>20000</v>
      </c>
      <c r="L745" s="31" t="n">
        <f aca="false">ROUND($L$1*(E745+I745-J745-K745),0)</f>
        <v>1791335255</v>
      </c>
      <c r="M745" s="31" t="n">
        <f aca="false">E745+I745-J745-K745+L745</f>
        <v>441477351243.568</v>
      </c>
      <c r="N745" s="32" t="n">
        <f aca="false">HLOOKUP(ROUND(AVERAGE(M733:M744)/10^6,0),Assumption!$B$2:$E$3,2,1)*MAX((AVERAGE(M733:M744)-250*10^6),0)</f>
        <v>2487113268.71966</v>
      </c>
      <c r="O745" s="31" t="n">
        <f aca="false">M745+N745</f>
        <v>443964464512.288</v>
      </c>
      <c r="P745" s="31" t="n">
        <f aca="false">IF(A745=1,SA,MAX(0,SA-M744))</f>
        <v>0</v>
      </c>
      <c r="S745" s="2" t="n">
        <v>0</v>
      </c>
      <c r="T745" s="2" t="n">
        <v>0</v>
      </c>
      <c r="U745" s="2" t="n">
        <v>0</v>
      </c>
      <c r="V745" s="33" t="n">
        <v>1</v>
      </c>
    </row>
    <row r="746" customFormat="false" ht="15.75" hidden="false" customHeight="true" outlineLevel="0" collapsed="false">
      <c r="A746" s="2" t="n">
        <v>744</v>
      </c>
      <c r="B746" s="2" t="n">
        <v>62</v>
      </c>
      <c r="C746" s="2" t="n">
        <f aca="false">A746-(B746-1)*12</f>
        <v>12</v>
      </c>
      <c r="D746" s="2" t="n">
        <f aca="false">'thong tin khach hang'!$B$4+B746-1</f>
        <v>63</v>
      </c>
      <c r="E746" s="31" t="n">
        <f aca="false">IF(A746=1,0,O745)</f>
        <v>443964464512.288</v>
      </c>
      <c r="F746" s="2" t="n">
        <f aca="true">TP*VLOOKUP('thong tin khach hang'!$E$10,$X$2:$Z$5,3,0)*OFFSET($S746,0,VLOOKUP('thong tin khach hang'!$E$10,$X$2:$Z$5,2,0))</f>
        <v>0</v>
      </c>
      <c r="G746" s="2" t="n">
        <f aca="true">EP*VLOOKUP('thong tin khach hang'!$E$10,$X$2:$Z$5,3,0)*OFFSET($S746,0,VLOOKUP('thong tin khach hang'!$E$10,$X$2:$Z$5,2,0))</f>
        <v>0</v>
      </c>
      <c r="H746" s="2" t="n">
        <f aca="false">F746*HLOOKUP(B746,Assumption!$A$10:$G$12,2,1)+G746*HLOOKUP(B746,Assumption!$A$10:$G$12,3,1)</f>
        <v>0</v>
      </c>
      <c r="I746" s="2" t="n">
        <f aca="false">F746+G746-H746</f>
        <v>0</v>
      </c>
      <c r="J746" s="32" t="n">
        <f aca="false">VLOOKUP(D746,Assumption!$O$3:$Q$103,IF('thong tin khach hang'!$B$3="Nam",2,3),0)/12*P746</f>
        <v>0</v>
      </c>
      <c r="K746" s="2" t="n">
        <v>20000</v>
      </c>
      <c r="L746" s="31" t="n">
        <f aca="false">ROUND($L$1*(E746+I746-J746-K746),0)</f>
        <v>1808766102</v>
      </c>
      <c r="M746" s="31" t="n">
        <f aca="false">E746+I746-J746-K746+L746</f>
        <v>445773210614.288</v>
      </c>
      <c r="N746" s="32" t="n">
        <f aca="false">HLOOKUP(ROUND(AVERAGE(M734:M745)/10^6,0),Assumption!$B$2:$E$3,2,1)*MAX((AVERAGE(M734:M745)-250*10^6),0)</f>
        <v>2511357148.01642</v>
      </c>
      <c r="O746" s="31" t="n">
        <f aca="false">M746+N746</f>
        <v>448284567762.304</v>
      </c>
      <c r="P746" s="31" t="n">
        <f aca="false">IF(A746=1,SA,MAX(0,SA-M745))</f>
        <v>0</v>
      </c>
      <c r="S746" s="2" t="n">
        <v>0</v>
      </c>
      <c r="T746" s="2" t="n">
        <v>0</v>
      </c>
      <c r="U746" s="2" t="n">
        <v>0</v>
      </c>
      <c r="V746" s="33" t="n">
        <v>1</v>
      </c>
    </row>
    <row r="747" customFormat="false" ht="15.75" hidden="false" customHeight="true" outlineLevel="0" collapsed="false">
      <c r="A747" s="2" t="n">
        <v>745</v>
      </c>
      <c r="B747" s="2" t="n">
        <v>63</v>
      </c>
      <c r="C747" s="2" t="n">
        <f aca="false">A747-(B747-1)*12</f>
        <v>1</v>
      </c>
      <c r="D747" s="2" t="n">
        <f aca="false">'thong tin khach hang'!$B$4+B747-1</f>
        <v>64</v>
      </c>
      <c r="E747" s="31" t="n">
        <f aca="false">IF(A747=1,0,O746)</f>
        <v>448284567762.304</v>
      </c>
      <c r="F747" s="2" t="n">
        <f aca="true">TP*VLOOKUP('thong tin khach hang'!$E$10,$X$2:$Z$5,3,0)*OFFSET($S747,0,VLOOKUP('thong tin khach hang'!$E$10,$X$2:$Z$5,2,0))</f>
        <v>30000000</v>
      </c>
      <c r="G747" s="2" t="n">
        <f aca="true">EP*VLOOKUP('thong tin khach hang'!$E$10,$X$2:$Z$5,3,0)*OFFSET($S747,0,VLOOKUP('thong tin khach hang'!$E$10,$X$2:$Z$5,2,0))</f>
        <v>30000000</v>
      </c>
      <c r="H747" s="2" t="n">
        <f aca="false">F747*HLOOKUP(B747,Assumption!$A$10:$G$12,2,1)+G747*HLOOKUP(B747,Assumption!$A$10:$G$12,3,1)</f>
        <v>1500000</v>
      </c>
      <c r="I747" s="2" t="n">
        <f aca="false">F747+G747-H747</f>
        <v>58500000</v>
      </c>
      <c r="J747" s="32" t="n">
        <f aca="false">VLOOKUP(D747,Assumption!$O$3:$Q$103,IF('thong tin khach hang'!$B$3="Nam",2,3),0)/12*P747</f>
        <v>0</v>
      </c>
      <c r="K747" s="2" t="n">
        <v>20000</v>
      </c>
      <c r="L747" s="31" t="n">
        <f aca="false">ROUND($L$1*(E747+I747-J747-K747),0)</f>
        <v>1826605074</v>
      </c>
      <c r="M747" s="31" t="n">
        <f aca="false">E747+I747-J747-K747+L747</f>
        <v>450169652836.304</v>
      </c>
      <c r="N747" s="32" t="n">
        <f aca="false">HLOOKUP(ROUND(AVERAGE(M735:M746)/10^6,0),Assumption!$B$2:$E$3,2,1)*MAX((AVERAGE(M735:M746)-250*10^6),0)</f>
        <v>2535837019.52549</v>
      </c>
      <c r="O747" s="31" t="n">
        <f aca="false">M747+N747</f>
        <v>452705489855.83</v>
      </c>
      <c r="P747" s="31" t="n">
        <f aca="false">IF(A747=1,SA,MAX(0,SA-M746))</f>
        <v>0</v>
      </c>
      <c r="S747" s="2" t="n">
        <v>1</v>
      </c>
      <c r="T747" s="2" t="n">
        <v>1</v>
      </c>
      <c r="U747" s="2" t="n">
        <v>1</v>
      </c>
      <c r="V747" s="33" t="n">
        <v>1</v>
      </c>
    </row>
    <row r="748" customFormat="false" ht="15.75" hidden="false" customHeight="true" outlineLevel="0" collapsed="false">
      <c r="A748" s="2" t="n">
        <v>746</v>
      </c>
      <c r="B748" s="2" t="n">
        <v>63</v>
      </c>
      <c r="C748" s="2" t="n">
        <f aca="false">A748-(B748-1)*12</f>
        <v>2</v>
      </c>
      <c r="D748" s="2" t="n">
        <f aca="false">'thong tin khach hang'!$B$4+B748-1</f>
        <v>64</v>
      </c>
      <c r="E748" s="31" t="n">
        <f aca="false">IF(A748=1,0,O747)</f>
        <v>452705489855.83</v>
      </c>
      <c r="F748" s="2" t="n">
        <f aca="true">TP*VLOOKUP('thong tin khach hang'!$E$10,$X$2:$Z$5,3,0)*OFFSET($S748,0,VLOOKUP('thong tin khach hang'!$E$10,$X$2:$Z$5,2,0))</f>
        <v>0</v>
      </c>
      <c r="G748" s="2" t="n">
        <f aca="true">EP*VLOOKUP('thong tin khach hang'!$E$10,$X$2:$Z$5,3,0)*OFFSET($S748,0,VLOOKUP('thong tin khach hang'!$E$10,$X$2:$Z$5,2,0))</f>
        <v>0</v>
      </c>
      <c r="H748" s="2" t="n">
        <f aca="false">F748*HLOOKUP(B748,Assumption!$A$10:$G$12,2,1)+G748*HLOOKUP(B748,Assumption!$A$10:$G$12,3,1)</f>
        <v>0</v>
      </c>
      <c r="I748" s="2" t="n">
        <f aca="false">F748+G748-H748</f>
        <v>0</v>
      </c>
      <c r="J748" s="32" t="n">
        <f aca="false">VLOOKUP(D748,Assumption!$O$3:$Q$103,IF('thong tin khach hang'!$B$3="Nam",2,3),0)/12*P748</f>
        <v>0</v>
      </c>
      <c r="K748" s="2" t="n">
        <v>20000</v>
      </c>
      <c r="L748" s="31" t="n">
        <f aca="false">ROUND($L$1*(E748+I748-J748-K748),0)</f>
        <v>1844378122</v>
      </c>
      <c r="M748" s="31" t="n">
        <f aca="false">E748+I748-J748-K748+L748</f>
        <v>454549847977.83</v>
      </c>
      <c r="N748" s="32" t="n">
        <f aca="false">HLOOKUP(ROUND(AVERAGE(M736:M747)/10^6,0),Assumption!$B$2:$E$3,2,1)*MAX((AVERAGE(M736:M747)-250*10^6),0)</f>
        <v>2560555180.41763</v>
      </c>
      <c r="O748" s="31" t="n">
        <f aca="false">M748+N748</f>
        <v>457110403158.247</v>
      </c>
      <c r="P748" s="31" t="n">
        <f aca="false">IF(A748=1,SA,MAX(0,SA-M747))</f>
        <v>0</v>
      </c>
      <c r="S748" s="2" t="n">
        <v>0</v>
      </c>
      <c r="T748" s="2" t="n">
        <v>0</v>
      </c>
      <c r="U748" s="2" t="n">
        <v>0</v>
      </c>
      <c r="V748" s="33" t="n">
        <v>1</v>
      </c>
    </row>
    <row r="749" customFormat="false" ht="15.75" hidden="false" customHeight="true" outlineLevel="0" collapsed="false">
      <c r="A749" s="2" t="n">
        <v>747</v>
      </c>
      <c r="B749" s="2" t="n">
        <v>63</v>
      </c>
      <c r="C749" s="2" t="n">
        <f aca="false">A749-(B749-1)*12</f>
        <v>3</v>
      </c>
      <c r="D749" s="2" t="n">
        <f aca="false">'thong tin khach hang'!$B$4+B749-1</f>
        <v>64</v>
      </c>
      <c r="E749" s="31" t="n">
        <f aca="false">IF(A749=1,0,O748)</f>
        <v>457110403158.247</v>
      </c>
      <c r="F749" s="2" t="n">
        <f aca="true">TP*VLOOKUP('thong tin khach hang'!$E$10,$X$2:$Z$5,3,0)*OFFSET($S749,0,VLOOKUP('thong tin khach hang'!$E$10,$X$2:$Z$5,2,0))</f>
        <v>0</v>
      </c>
      <c r="G749" s="2" t="n">
        <f aca="true">EP*VLOOKUP('thong tin khach hang'!$E$10,$X$2:$Z$5,3,0)*OFFSET($S749,0,VLOOKUP('thong tin khach hang'!$E$10,$X$2:$Z$5,2,0))</f>
        <v>0</v>
      </c>
      <c r="H749" s="2" t="n">
        <f aca="false">F749*HLOOKUP(B749,Assumption!$A$10:$G$12,2,1)+G749*HLOOKUP(B749,Assumption!$A$10:$G$12,3,1)</f>
        <v>0</v>
      </c>
      <c r="I749" s="2" t="n">
        <f aca="false">F749+G749-H749</f>
        <v>0</v>
      </c>
      <c r="J749" s="32" t="n">
        <f aca="false">VLOOKUP(D749,Assumption!$O$3:$Q$103,IF('thong tin khach hang'!$B$3="Nam",2,3),0)/12*P749</f>
        <v>0</v>
      </c>
      <c r="K749" s="2" t="n">
        <v>20000</v>
      </c>
      <c r="L749" s="31" t="n">
        <f aca="false">ROUND($L$1*(E749+I749-J749-K749),0)</f>
        <v>1862324284</v>
      </c>
      <c r="M749" s="31" t="n">
        <f aca="false">E749+I749-J749-K749+L749</f>
        <v>458972707442.247</v>
      </c>
      <c r="N749" s="32" t="n">
        <f aca="false">HLOOKUP(ROUND(AVERAGE(M737:M748)/10^6,0),Assumption!$B$2:$E$3,2,1)*MAX((AVERAGE(M737:M748)-250*10^6),0)</f>
        <v>2585513950.22425</v>
      </c>
      <c r="O749" s="31" t="n">
        <f aca="false">M749+N749</f>
        <v>461558221392.472</v>
      </c>
      <c r="P749" s="31" t="n">
        <f aca="false">IF(A749=1,SA,MAX(0,SA-M748))</f>
        <v>0</v>
      </c>
      <c r="S749" s="2" t="n">
        <v>0</v>
      </c>
      <c r="T749" s="2" t="n">
        <v>0</v>
      </c>
      <c r="U749" s="2" t="n">
        <v>0</v>
      </c>
      <c r="V749" s="33" t="n">
        <v>1</v>
      </c>
    </row>
    <row r="750" customFormat="false" ht="15.75" hidden="false" customHeight="true" outlineLevel="0" collapsed="false">
      <c r="A750" s="2" t="n">
        <v>748</v>
      </c>
      <c r="B750" s="2" t="n">
        <v>63</v>
      </c>
      <c r="C750" s="2" t="n">
        <f aca="false">A750-(B750-1)*12</f>
        <v>4</v>
      </c>
      <c r="D750" s="2" t="n">
        <f aca="false">'thong tin khach hang'!$B$4+B750-1</f>
        <v>64</v>
      </c>
      <c r="E750" s="31" t="n">
        <f aca="false">IF(A750=1,0,O749)</f>
        <v>461558221392.472</v>
      </c>
      <c r="F750" s="2" t="n">
        <f aca="true">TP*VLOOKUP('thong tin khach hang'!$E$10,$X$2:$Z$5,3,0)*OFFSET($S750,0,VLOOKUP('thong tin khach hang'!$E$10,$X$2:$Z$5,2,0))</f>
        <v>0</v>
      </c>
      <c r="G750" s="2" t="n">
        <f aca="true">EP*VLOOKUP('thong tin khach hang'!$E$10,$X$2:$Z$5,3,0)*OFFSET($S750,0,VLOOKUP('thong tin khach hang'!$E$10,$X$2:$Z$5,2,0))</f>
        <v>0</v>
      </c>
      <c r="H750" s="2" t="n">
        <f aca="false">F750*HLOOKUP(B750,Assumption!$A$10:$G$12,2,1)+G750*HLOOKUP(B750,Assumption!$A$10:$G$12,3,1)</f>
        <v>0</v>
      </c>
      <c r="I750" s="2" t="n">
        <f aca="false">F750+G750-H750</f>
        <v>0</v>
      </c>
      <c r="J750" s="32" t="n">
        <f aca="false">VLOOKUP(D750,Assumption!$O$3:$Q$103,IF('thong tin khach hang'!$B$3="Nam",2,3),0)/12*P750</f>
        <v>0</v>
      </c>
      <c r="K750" s="2" t="n">
        <v>20000</v>
      </c>
      <c r="L750" s="31" t="n">
        <f aca="false">ROUND($L$1*(E750+I750-J750-K750),0)</f>
        <v>1880445246</v>
      </c>
      <c r="M750" s="31" t="n">
        <f aca="false">E750+I750-J750-K750+L750</f>
        <v>463438646638.472</v>
      </c>
      <c r="N750" s="32" t="n">
        <f aca="false">HLOOKUP(ROUND(AVERAGE(M738:M749)/10^6,0),Assumption!$B$2:$E$3,2,1)*MAX((AVERAGE(M738:M749)-250*10^6),0)</f>
        <v>2610715671.05547</v>
      </c>
      <c r="O750" s="31" t="n">
        <f aca="false">M750+N750</f>
        <v>466049362309.527</v>
      </c>
      <c r="P750" s="31" t="n">
        <f aca="false">IF(A750=1,SA,MAX(0,SA-M749))</f>
        <v>0</v>
      </c>
      <c r="S750" s="2" t="n">
        <v>0</v>
      </c>
      <c r="T750" s="2" t="n">
        <v>0</v>
      </c>
      <c r="U750" s="2" t="n">
        <v>1</v>
      </c>
      <c r="V750" s="33" t="n">
        <v>1</v>
      </c>
    </row>
    <row r="751" customFormat="false" ht="15.75" hidden="false" customHeight="true" outlineLevel="0" collapsed="false">
      <c r="A751" s="2" t="n">
        <v>749</v>
      </c>
      <c r="B751" s="2" t="n">
        <v>63</v>
      </c>
      <c r="C751" s="2" t="n">
        <f aca="false">A751-(B751-1)*12</f>
        <v>5</v>
      </c>
      <c r="D751" s="2" t="n">
        <f aca="false">'thong tin khach hang'!$B$4+B751-1</f>
        <v>64</v>
      </c>
      <c r="E751" s="31" t="n">
        <f aca="false">IF(A751=1,0,O750)</f>
        <v>466049362309.527</v>
      </c>
      <c r="F751" s="2" t="n">
        <f aca="true">TP*VLOOKUP('thong tin khach hang'!$E$10,$X$2:$Z$5,3,0)*OFFSET($S751,0,VLOOKUP('thong tin khach hang'!$E$10,$X$2:$Z$5,2,0))</f>
        <v>0</v>
      </c>
      <c r="G751" s="2" t="n">
        <f aca="true">EP*VLOOKUP('thong tin khach hang'!$E$10,$X$2:$Z$5,3,0)*OFFSET($S751,0,VLOOKUP('thong tin khach hang'!$E$10,$X$2:$Z$5,2,0))</f>
        <v>0</v>
      </c>
      <c r="H751" s="2" t="n">
        <f aca="false">F751*HLOOKUP(B751,Assumption!$A$10:$G$12,2,1)+G751*HLOOKUP(B751,Assumption!$A$10:$G$12,3,1)</f>
        <v>0</v>
      </c>
      <c r="I751" s="2" t="n">
        <f aca="false">F751+G751-H751</f>
        <v>0</v>
      </c>
      <c r="J751" s="32" t="n">
        <f aca="false">VLOOKUP(D751,Assumption!$O$3:$Q$103,IF('thong tin khach hang'!$B$3="Nam",2,3),0)/12*P751</f>
        <v>0</v>
      </c>
      <c r="K751" s="2" t="n">
        <v>20000</v>
      </c>
      <c r="L751" s="31" t="n">
        <f aca="false">ROUND($L$1*(E751+I751-J751-K751),0)</f>
        <v>1898742710</v>
      </c>
      <c r="M751" s="31" t="n">
        <f aca="false">E751+I751-J751-K751+L751</f>
        <v>467948085019.527</v>
      </c>
      <c r="N751" s="32" t="n">
        <f aca="false">HLOOKUP(ROUND(AVERAGE(M739:M750)/10^6,0),Assumption!$B$2:$E$3,2,1)*MAX((AVERAGE(M739:M750)-250*10^6),0)</f>
        <v>2636162707.8194</v>
      </c>
      <c r="O751" s="31" t="n">
        <f aca="false">M751+N751</f>
        <v>470584247727.346</v>
      </c>
      <c r="P751" s="31" t="n">
        <f aca="false">IF(A751=1,SA,MAX(0,SA-M750))</f>
        <v>0</v>
      </c>
      <c r="S751" s="2" t="n">
        <v>0</v>
      </c>
      <c r="T751" s="2" t="n">
        <v>0</v>
      </c>
      <c r="U751" s="2" t="n">
        <v>0</v>
      </c>
      <c r="V751" s="33" t="n">
        <v>1</v>
      </c>
    </row>
    <row r="752" customFormat="false" ht="15.75" hidden="false" customHeight="true" outlineLevel="0" collapsed="false">
      <c r="A752" s="2" t="n">
        <v>750</v>
      </c>
      <c r="B752" s="2" t="n">
        <v>63</v>
      </c>
      <c r="C752" s="2" t="n">
        <f aca="false">A752-(B752-1)*12</f>
        <v>6</v>
      </c>
      <c r="D752" s="2" t="n">
        <f aca="false">'thong tin khach hang'!$B$4+B752-1</f>
        <v>64</v>
      </c>
      <c r="E752" s="31" t="n">
        <f aca="false">IF(A752=1,0,O751)</f>
        <v>470584247727.346</v>
      </c>
      <c r="F752" s="2" t="n">
        <f aca="true">TP*VLOOKUP('thong tin khach hang'!$E$10,$X$2:$Z$5,3,0)*OFFSET($S752,0,VLOOKUP('thong tin khach hang'!$E$10,$X$2:$Z$5,2,0))</f>
        <v>0</v>
      </c>
      <c r="G752" s="2" t="n">
        <f aca="true">EP*VLOOKUP('thong tin khach hang'!$E$10,$X$2:$Z$5,3,0)*OFFSET($S752,0,VLOOKUP('thong tin khach hang'!$E$10,$X$2:$Z$5,2,0))</f>
        <v>0</v>
      </c>
      <c r="H752" s="2" t="n">
        <f aca="false">F752*HLOOKUP(B752,Assumption!$A$10:$G$12,2,1)+G752*HLOOKUP(B752,Assumption!$A$10:$G$12,3,1)</f>
        <v>0</v>
      </c>
      <c r="I752" s="2" t="n">
        <f aca="false">F752+G752-H752</f>
        <v>0</v>
      </c>
      <c r="J752" s="32" t="n">
        <f aca="false">VLOOKUP(D752,Assumption!$O$3:$Q$103,IF('thong tin khach hang'!$B$3="Nam",2,3),0)/12*P752</f>
        <v>0</v>
      </c>
      <c r="K752" s="2" t="n">
        <v>20000</v>
      </c>
      <c r="L752" s="31" t="n">
        <f aca="false">ROUND($L$1*(E752+I752-J752-K752),0)</f>
        <v>1917218394</v>
      </c>
      <c r="M752" s="31" t="n">
        <f aca="false">E752+I752-J752-K752+L752</f>
        <v>472501446121.346</v>
      </c>
      <c r="N752" s="32" t="n">
        <f aca="false">HLOOKUP(ROUND(AVERAGE(M740:M751)/10^6,0),Assumption!$B$2:$E$3,2,1)*MAX((AVERAGE(M740:M751)-250*10^6),0)</f>
        <v>2661857448.44414</v>
      </c>
      <c r="O752" s="31" t="n">
        <f aca="false">M752+N752</f>
        <v>475163303569.791</v>
      </c>
      <c r="P752" s="31" t="n">
        <f aca="false">IF(A752=1,SA,MAX(0,SA-M751))</f>
        <v>0</v>
      </c>
      <c r="S752" s="2" t="n">
        <v>0</v>
      </c>
      <c r="T752" s="2" t="n">
        <v>0</v>
      </c>
      <c r="U752" s="2" t="n">
        <v>0</v>
      </c>
      <c r="V752" s="33" t="n">
        <v>1</v>
      </c>
    </row>
    <row r="753" customFormat="false" ht="15.75" hidden="false" customHeight="true" outlineLevel="0" collapsed="false">
      <c r="A753" s="2" t="n">
        <v>751</v>
      </c>
      <c r="B753" s="2" t="n">
        <v>63</v>
      </c>
      <c r="C753" s="2" t="n">
        <f aca="false">A753-(B753-1)*12</f>
        <v>7</v>
      </c>
      <c r="D753" s="2" t="n">
        <f aca="false">'thong tin khach hang'!$B$4+B753-1</f>
        <v>64</v>
      </c>
      <c r="E753" s="31" t="n">
        <f aca="false">IF(A753=1,0,O752)</f>
        <v>475163303569.791</v>
      </c>
      <c r="F753" s="2" t="n">
        <f aca="true">TP*VLOOKUP('thong tin khach hang'!$E$10,$X$2:$Z$5,3,0)*OFFSET($S753,0,VLOOKUP('thong tin khach hang'!$E$10,$X$2:$Z$5,2,0))</f>
        <v>0</v>
      </c>
      <c r="G753" s="2" t="n">
        <f aca="true">EP*VLOOKUP('thong tin khach hang'!$E$10,$X$2:$Z$5,3,0)*OFFSET($S753,0,VLOOKUP('thong tin khach hang'!$E$10,$X$2:$Z$5,2,0))</f>
        <v>0</v>
      </c>
      <c r="H753" s="2" t="n">
        <f aca="false">F753*HLOOKUP(B753,Assumption!$A$10:$G$12,2,1)+G753*HLOOKUP(B753,Assumption!$A$10:$G$12,3,1)</f>
        <v>0</v>
      </c>
      <c r="I753" s="2" t="n">
        <f aca="false">F753+G753-H753</f>
        <v>0</v>
      </c>
      <c r="J753" s="32" t="n">
        <f aca="false">VLOOKUP(D753,Assumption!$O$3:$Q$103,IF('thong tin khach hang'!$B$3="Nam",2,3),0)/12*P753</f>
        <v>0</v>
      </c>
      <c r="K753" s="2" t="n">
        <v>20000</v>
      </c>
      <c r="L753" s="31" t="n">
        <f aca="false">ROUND($L$1*(E753+I753-J753-K753),0)</f>
        <v>1935874035</v>
      </c>
      <c r="M753" s="31" t="n">
        <f aca="false">E753+I753-J753-K753+L753</f>
        <v>477099157604.791</v>
      </c>
      <c r="N753" s="32" t="n">
        <f aca="false">HLOOKUP(ROUND(AVERAGE(M741:M752)/10^6,0),Assumption!$B$2:$E$3,2,1)*MAX((AVERAGE(M741:M752)-250*10^6),0)</f>
        <v>2687802304.10258</v>
      </c>
      <c r="O753" s="31" t="n">
        <f aca="false">M753+N753</f>
        <v>479786959908.893</v>
      </c>
      <c r="P753" s="31" t="n">
        <f aca="false">IF(A753=1,SA,MAX(0,SA-M752))</f>
        <v>0</v>
      </c>
      <c r="S753" s="2" t="n">
        <v>0</v>
      </c>
      <c r="T753" s="2" t="n">
        <v>1</v>
      </c>
      <c r="U753" s="2" t="n">
        <v>1</v>
      </c>
      <c r="V753" s="33" t="n">
        <v>1</v>
      </c>
    </row>
    <row r="754" customFormat="false" ht="15.75" hidden="false" customHeight="true" outlineLevel="0" collapsed="false">
      <c r="A754" s="2" t="n">
        <v>752</v>
      </c>
      <c r="B754" s="2" t="n">
        <v>63</v>
      </c>
      <c r="C754" s="2" t="n">
        <f aca="false">A754-(B754-1)*12</f>
        <v>8</v>
      </c>
      <c r="D754" s="2" t="n">
        <f aca="false">'thong tin khach hang'!$B$4+B754-1</f>
        <v>64</v>
      </c>
      <c r="E754" s="31" t="n">
        <f aca="false">IF(A754=1,0,O753)</f>
        <v>479786959908.893</v>
      </c>
      <c r="F754" s="2" t="n">
        <f aca="true">TP*VLOOKUP('thong tin khach hang'!$E$10,$X$2:$Z$5,3,0)*OFFSET($S754,0,VLOOKUP('thong tin khach hang'!$E$10,$X$2:$Z$5,2,0))</f>
        <v>0</v>
      </c>
      <c r="G754" s="2" t="n">
        <f aca="true">EP*VLOOKUP('thong tin khach hang'!$E$10,$X$2:$Z$5,3,0)*OFFSET($S754,0,VLOOKUP('thong tin khach hang'!$E$10,$X$2:$Z$5,2,0))</f>
        <v>0</v>
      </c>
      <c r="H754" s="2" t="n">
        <f aca="false">F754*HLOOKUP(B754,Assumption!$A$10:$G$12,2,1)+G754*HLOOKUP(B754,Assumption!$A$10:$G$12,3,1)</f>
        <v>0</v>
      </c>
      <c r="I754" s="2" t="n">
        <f aca="false">F754+G754-H754</f>
        <v>0</v>
      </c>
      <c r="J754" s="32" t="n">
        <f aca="false">VLOOKUP(D754,Assumption!$O$3:$Q$103,IF('thong tin khach hang'!$B$3="Nam",2,3),0)/12*P754</f>
        <v>0</v>
      </c>
      <c r="K754" s="2" t="n">
        <v>20000</v>
      </c>
      <c r="L754" s="31" t="n">
        <f aca="false">ROUND($L$1*(E754+I754-J754-K754),0)</f>
        <v>1954711383</v>
      </c>
      <c r="M754" s="31" t="n">
        <f aca="false">E754+I754-J754-K754+L754</f>
        <v>481741651291.893</v>
      </c>
      <c r="N754" s="32" t="n">
        <f aca="false">HLOOKUP(ROUND(AVERAGE(M742:M753)/10^6,0),Assumption!$B$2:$E$3,2,1)*MAX((AVERAGE(M742:M753)-250*10^6),0)</f>
        <v>2713999709.43838</v>
      </c>
      <c r="O754" s="31" t="n">
        <f aca="false">M754+N754</f>
        <v>484455651001.332</v>
      </c>
      <c r="P754" s="31" t="n">
        <f aca="false">IF(A754=1,SA,MAX(0,SA-M753))</f>
        <v>0</v>
      </c>
      <c r="S754" s="2" t="n">
        <v>0</v>
      </c>
      <c r="T754" s="2" t="n">
        <v>0</v>
      </c>
      <c r="U754" s="2" t="n">
        <v>0</v>
      </c>
      <c r="V754" s="33" t="n">
        <v>1</v>
      </c>
    </row>
    <row r="755" customFormat="false" ht="15.75" hidden="false" customHeight="true" outlineLevel="0" collapsed="false">
      <c r="A755" s="2" t="n">
        <v>753</v>
      </c>
      <c r="B755" s="2" t="n">
        <v>63</v>
      </c>
      <c r="C755" s="2" t="n">
        <f aca="false">A755-(B755-1)*12</f>
        <v>9</v>
      </c>
      <c r="D755" s="2" t="n">
        <f aca="false">'thong tin khach hang'!$B$4+B755-1</f>
        <v>64</v>
      </c>
      <c r="E755" s="31" t="n">
        <f aca="false">IF(A755=1,0,O754)</f>
        <v>484455651001.332</v>
      </c>
      <c r="F755" s="2" t="n">
        <f aca="true">TP*VLOOKUP('thong tin khach hang'!$E$10,$X$2:$Z$5,3,0)*OFFSET($S755,0,VLOOKUP('thong tin khach hang'!$E$10,$X$2:$Z$5,2,0))</f>
        <v>0</v>
      </c>
      <c r="G755" s="2" t="n">
        <f aca="true">EP*VLOOKUP('thong tin khach hang'!$E$10,$X$2:$Z$5,3,0)*OFFSET($S755,0,VLOOKUP('thong tin khach hang'!$E$10,$X$2:$Z$5,2,0))</f>
        <v>0</v>
      </c>
      <c r="H755" s="2" t="n">
        <f aca="false">F755*HLOOKUP(B755,Assumption!$A$10:$G$12,2,1)+G755*HLOOKUP(B755,Assumption!$A$10:$G$12,3,1)</f>
        <v>0</v>
      </c>
      <c r="I755" s="2" t="n">
        <f aca="false">F755+G755-H755</f>
        <v>0</v>
      </c>
      <c r="J755" s="32" t="n">
        <f aca="false">VLOOKUP(D755,Assumption!$O$3:$Q$103,IF('thong tin khach hang'!$B$3="Nam",2,3),0)/12*P755</f>
        <v>0</v>
      </c>
      <c r="K755" s="2" t="n">
        <v>20000</v>
      </c>
      <c r="L755" s="31" t="n">
        <f aca="false">ROUND($L$1*(E755+I755-J755-K755),0)</f>
        <v>1973732208</v>
      </c>
      <c r="M755" s="31" t="n">
        <f aca="false">E755+I755-J755-K755+L755</f>
        <v>486429363209.332</v>
      </c>
      <c r="N755" s="32" t="n">
        <f aca="false">HLOOKUP(ROUND(AVERAGE(M743:M754)/10^6,0),Assumption!$B$2:$E$3,2,1)*MAX((AVERAGE(M743:M754)-250*10^6),0)</f>
        <v>2740452122.79379</v>
      </c>
      <c r="O755" s="31" t="n">
        <f aca="false">M755+N755</f>
        <v>489169815332.125</v>
      </c>
      <c r="P755" s="31" t="n">
        <f aca="false">IF(A755=1,SA,MAX(0,SA-M754))</f>
        <v>0</v>
      </c>
      <c r="S755" s="2" t="n">
        <v>0</v>
      </c>
      <c r="T755" s="2" t="n">
        <v>0</v>
      </c>
      <c r="U755" s="2" t="n">
        <v>0</v>
      </c>
      <c r="V755" s="33" t="n">
        <v>1</v>
      </c>
    </row>
    <row r="756" customFormat="false" ht="15.75" hidden="false" customHeight="true" outlineLevel="0" collapsed="false">
      <c r="A756" s="2" t="n">
        <v>754</v>
      </c>
      <c r="B756" s="2" t="n">
        <v>63</v>
      </c>
      <c r="C756" s="2" t="n">
        <f aca="false">A756-(B756-1)*12</f>
        <v>10</v>
      </c>
      <c r="D756" s="2" t="n">
        <f aca="false">'thong tin khach hang'!$B$4+B756-1</f>
        <v>64</v>
      </c>
      <c r="E756" s="31" t="n">
        <f aca="false">IF(A756=1,0,O755)</f>
        <v>489169815332.125</v>
      </c>
      <c r="F756" s="2" t="n">
        <f aca="true">TP*VLOOKUP('thong tin khach hang'!$E$10,$X$2:$Z$5,3,0)*OFFSET($S756,0,VLOOKUP('thong tin khach hang'!$E$10,$X$2:$Z$5,2,0))</f>
        <v>0</v>
      </c>
      <c r="G756" s="2" t="n">
        <f aca="true">EP*VLOOKUP('thong tin khach hang'!$E$10,$X$2:$Z$5,3,0)*OFFSET($S756,0,VLOOKUP('thong tin khach hang'!$E$10,$X$2:$Z$5,2,0))</f>
        <v>0</v>
      </c>
      <c r="H756" s="2" t="n">
        <f aca="false">F756*HLOOKUP(B756,Assumption!$A$10:$G$12,2,1)+G756*HLOOKUP(B756,Assumption!$A$10:$G$12,3,1)</f>
        <v>0</v>
      </c>
      <c r="I756" s="2" t="n">
        <f aca="false">F756+G756-H756</f>
        <v>0</v>
      </c>
      <c r="J756" s="32" t="n">
        <f aca="false">VLOOKUP(D756,Assumption!$O$3:$Q$103,IF('thong tin khach hang'!$B$3="Nam",2,3),0)/12*P756</f>
        <v>0</v>
      </c>
      <c r="K756" s="2" t="n">
        <v>20000</v>
      </c>
      <c r="L756" s="31" t="n">
        <f aca="false">ROUND($L$1*(E756+I756-J756-K756),0)</f>
        <v>1992938297</v>
      </c>
      <c r="M756" s="31" t="n">
        <f aca="false">E756+I756-J756-K756+L756</f>
        <v>491162733629.125</v>
      </c>
      <c r="N756" s="32" t="n">
        <f aca="false">HLOOKUP(ROUND(AVERAGE(M744:M755)/10^6,0),Assumption!$B$2:$E$3,2,1)*MAX((AVERAGE(M744:M755)-250*10^6),0)</f>
        <v>2767162026.44078</v>
      </c>
      <c r="O756" s="31" t="n">
        <f aca="false">M756+N756</f>
        <v>493929895655.566</v>
      </c>
      <c r="P756" s="31" t="n">
        <f aca="false">IF(A756=1,SA,MAX(0,SA-M755))</f>
        <v>0</v>
      </c>
      <c r="S756" s="2" t="n">
        <v>0</v>
      </c>
      <c r="T756" s="2" t="n">
        <v>0</v>
      </c>
      <c r="U756" s="2" t="n">
        <v>1</v>
      </c>
      <c r="V756" s="33" t="n">
        <v>1</v>
      </c>
    </row>
    <row r="757" customFormat="false" ht="15.75" hidden="false" customHeight="true" outlineLevel="0" collapsed="false">
      <c r="A757" s="2" t="n">
        <v>755</v>
      </c>
      <c r="B757" s="2" t="n">
        <v>63</v>
      </c>
      <c r="C757" s="2" t="n">
        <f aca="false">A757-(B757-1)*12</f>
        <v>11</v>
      </c>
      <c r="D757" s="2" t="n">
        <f aca="false">'thong tin khach hang'!$B$4+B757-1</f>
        <v>64</v>
      </c>
      <c r="E757" s="31" t="n">
        <f aca="false">IF(A757=1,0,O756)</f>
        <v>493929895655.566</v>
      </c>
      <c r="F757" s="2" t="n">
        <f aca="true">TP*VLOOKUP('thong tin khach hang'!$E$10,$X$2:$Z$5,3,0)*OFFSET($S757,0,VLOOKUP('thong tin khach hang'!$E$10,$X$2:$Z$5,2,0))</f>
        <v>0</v>
      </c>
      <c r="G757" s="2" t="n">
        <f aca="true">EP*VLOOKUP('thong tin khach hang'!$E$10,$X$2:$Z$5,3,0)*OFFSET($S757,0,VLOOKUP('thong tin khach hang'!$E$10,$X$2:$Z$5,2,0))</f>
        <v>0</v>
      </c>
      <c r="H757" s="2" t="n">
        <f aca="false">F757*HLOOKUP(B757,Assumption!$A$10:$G$12,2,1)+G757*HLOOKUP(B757,Assumption!$A$10:$G$12,3,1)</f>
        <v>0</v>
      </c>
      <c r="I757" s="2" t="n">
        <f aca="false">F757+G757-H757</f>
        <v>0</v>
      </c>
      <c r="J757" s="32" t="n">
        <f aca="false">VLOOKUP(D757,Assumption!$O$3:$Q$103,IF('thong tin khach hang'!$B$3="Nam",2,3),0)/12*P757</f>
        <v>0</v>
      </c>
      <c r="K757" s="2" t="n">
        <v>20000</v>
      </c>
      <c r="L757" s="31" t="n">
        <f aca="false">ROUND($L$1*(E757+I757-J757-K757),0)</f>
        <v>2012331454</v>
      </c>
      <c r="M757" s="31" t="n">
        <f aca="false">E757+I757-J757-K757+L757</f>
        <v>495942207109.566</v>
      </c>
      <c r="N757" s="32" t="n">
        <f aca="false">HLOOKUP(ROUND(AVERAGE(M745:M756)/10^6,0),Assumption!$B$2:$E$3,2,1)*MAX((AVERAGE(M745:M756)-250*10^6),0)</f>
        <v>2794131926.81436</v>
      </c>
      <c r="O757" s="31" t="n">
        <f aca="false">M757+N757</f>
        <v>498736339036.38</v>
      </c>
      <c r="P757" s="31" t="n">
        <f aca="false">IF(A757=1,SA,MAX(0,SA-M756))</f>
        <v>0</v>
      </c>
      <c r="S757" s="2" t="n">
        <v>0</v>
      </c>
      <c r="T757" s="2" t="n">
        <v>0</v>
      </c>
      <c r="U757" s="2" t="n">
        <v>0</v>
      </c>
      <c r="V757" s="33" t="n">
        <v>1</v>
      </c>
    </row>
    <row r="758" customFormat="false" ht="15.75" hidden="false" customHeight="true" outlineLevel="0" collapsed="false">
      <c r="A758" s="2" t="n">
        <v>756</v>
      </c>
      <c r="B758" s="2" t="n">
        <v>63</v>
      </c>
      <c r="C758" s="2" t="n">
        <f aca="false">A758-(B758-1)*12</f>
        <v>12</v>
      </c>
      <c r="D758" s="2" t="n">
        <f aca="false">'thong tin khach hang'!$B$4+B758-1</f>
        <v>64</v>
      </c>
      <c r="E758" s="31" t="n">
        <f aca="false">IF(A758=1,0,O757)</f>
        <v>498736339036.38</v>
      </c>
      <c r="F758" s="2" t="n">
        <f aca="true">TP*VLOOKUP('thong tin khach hang'!$E$10,$X$2:$Z$5,3,0)*OFFSET($S758,0,VLOOKUP('thong tin khach hang'!$E$10,$X$2:$Z$5,2,0))</f>
        <v>0</v>
      </c>
      <c r="G758" s="2" t="n">
        <f aca="true">EP*VLOOKUP('thong tin khach hang'!$E$10,$X$2:$Z$5,3,0)*OFFSET($S758,0,VLOOKUP('thong tin khach hang'!$E$10,$X$2:$Z$5,2,0))</f>
        <v>0</v>
      </c>
      <c r="H758" s="2" t="n">
        <f aca="false">F758*HLOOKUP(B758,Assumption!$A$10:$G$12,2,1)+G758*HLOOKUP(B758,Assumption!$A$10:$G$12,3,1)</f>
        <v>0</v>
      </c>
      <c r="I758" s="2" t="n">
        <f aca="false">F758+G758-H758</f>
        <v>0</v>
      </c>
      <c r="J758" s="32" t="n">
        <f aca="false">VLOOKUP(D758,Assumption!$O$3:$Q$103,IF('thong tin khach hang'!$B$3="Nam",2,3),0)/12*P758</f>
        <v>0</v>
      </c>
      <c r="K758" s="2" t="n">
        <v>20000</v>
      </c>
      <c r="L758" s="31" t="n">
        <f aca="false">ROUND($L$1*(E758+I758-J758-K758),0)</f>
        <v>2031913499</v>
      </c>
      <c r="M758" s="31" t="n">
        <f aca="false">E758+I758-J758-K758+L758</f>
        <v>500768232535.381</v>
      </c>
      <c r="N758" s="32" t="n">
        <f aca="false">HLOOKUP(ROUND(AVERAGE(M746:M757)/10^6,0),Assumption!$B$2:$E$3,2,1)*MAX((AVERAGE(M746:M757)-250*10^6),0)</f>
        <v>2821364354.74736</v>
      </c>
      <c r="O758" s="31" t="n">
        <f aca="false">M758+N758</f>
        <v>503589596890.128</v>
      </c>
      <c r="P758" s="31" t="n">
        <f aca="false">IF(A758=1,SA,MAX(0,SA-M757))</f>
        <v>0</v>
      </c>
      <c r="S758" s="2" t="n">
        <v>0</v>
      </c>
      <c r="T758" s="2" t="n">
        <v>0</v>
      </c>
      <c r="U758" s="2" t="n">
        <v>0</v>
      </c>
      <c r="V758" s="33" t="n">
        <v>1</v>
      </c>
    </row>
    <row r="759" customFormat="false" ht="15.75" hidden="false" customHeight="true" outlineLevel="0" collapsed="false">
      <c r="A759" s="2" t="n">
        <v>757</v>
      </c>
      <c r="B759" s="2" t="n">
        <v>64</v>
      </c>
      <c r="C759" s="2" t="n">
        <f aca="false">A759-(B759-1)*12</f>
        <v>1</v>
      </c>
      <c r="D759" s="2" t="n">
        <f aca="false">'thong tin khach hang'!$B$4+B759-1</f>
        <v>65</v>
      </c>
      <c r="E759" s="31" t="n">
        <f aca="false">IF(A759=1,0,O758)</f>
        <v>503589596890.128</v>
      </c>
      <c r="F759" s="2" t="n">
        <f aca="true">TP*VLOOKUP('thong tin khach hang'!$E$10,$X$2:$Z$5,3,0)*OFFSET($S759,0,VLOOKUP('thong tin khach hang'!$E$10,$X$2:$Z$5,2,0))</f>
        <v>30000000</v>
      </c>
      <c r="G759" s="2" t="n">
        <f aca="true">EP*VLOOKUP('thong tin khach hang'!$E$10,$X$2:$Z$5,3,0)*OFFSET($S759,0,VLOOKUP('thong tin khach hang'!$E$10,$X$2:$Z$5,2,0))</f>
        <v>30000000</v>
      </c>
      <c r="H759" s="2" t="n">
        <f aca="false">F759*HLOOKUP(B759,Assumption!$A$10:$G$12,2,1)+G759*HLOOKUP(B759,Assumption!$A$10:$G$12,3,1)</f>
        <v>1500000</v>
      </c>
      <c r="I759" s="2" t="n">
        <f aca="false">F759+G759-H759</f>
        <v>58500000</v>
      </c>
      <c r="J759" s="32" t="n">
        <f aca="false">VLOOKUP(D759,Assumption!$O$3:$Q$103,IF('thong tin khach hang'!$B$3="Nam",2,3),0)/12*P759</f>
        <v>0</v>
      </c>
      <c r="K759" s="2" t="n">
        <v>20000</v>
      </c>
      <c r="L759" s="31" t="n">
        <f aca="false">ROUND($L$1*(E759+I759-J759-K759),0)</f>
        <v>2051924609</v>
      </c>
      <c r="M759" s="31" t="n">
        <f aca="false">E759+I759-J759-K759+L759</f>
        <v>505700001499.128</v>
      </c>
      <c r="N759" s="32" t="n">
        <f aca="false">HLOOKUP(ROUND(AVERAGE(M747:M758)/10^6,0),Assumption!$B$2:$E$3,2,1)*MAX((AVERAGE(M747:M758)-250*10^6),0)</f>
        <v>2848861865.70791</v>
      </c>
      <c r="O759" s="31" t="n">
        <f aca="false">M759+N759</f>
        <v>508548863364.836</v>
      </c>
      <c r="P759" s="31" t="n">
        <f aca="false">IF(A759=1,SA,MAX(0,SA-M758))</f>
        <v>0</v>
      </c>
      <c r="S759" s="2" t="n">
        <v>1</v>
      </c>
      <c r="T759" s="2" t="n">
        <v>1</v>
      </c>
      <c r="U759" s="2" t="n">
        <v>1</v>
      </c>
      <c r="V759" s="33" t="n">
        <v>1</v>
      </c>
    </row>
    <row r="760" customFormat="false" ht="15.75" hidden="false" customHeight="true" outlineLevel="0" collapsed="false">
      <c r="A760" s="2" t="n">
        <v>758</v>
      </c>
      <c r="B760" s="2" t="n">
        <v>64</v>
      </c>
      <c r="C760" s="2" t="n">
        <f aca="false">A760-(B760-1)*12</f>
        <v>2</v>
      </c>
      <c r="D760" s="2" t="n">
        <f aca="false">'thong tin khach hang'!$B$4+B760-1</f>
        <v>65</v>
      </c>
      <c r="E760" s="31" t="n">
        <f aca="false">IF(A760=1,0,O759)</f>
        <v>508548863364.836</v>
      </c>
      <c r="F760" s="2" t="n">
        <f aca="true">TP*VLOOKUP('thong tin khach hang'!$E$10,$X$2:$Z$5,3,0)*OFFSET($S760,0,VLOOKUP('thong tin khach hang'!$E$10,$X$2:$Z$5,2,0))</f>
        <v>0</v>
      </c>
      <c r="G760" s="2" t="n">
        <f aca="true">EP*VLOOKUP('thong tin khach hang'!$E$10,$X$2:$Z$5,3,0)*OFFSET($S760,0,VLOOKUP('thong tin khach hang'!$E$10,$X$2:$Z$5,2,0))</f>
        <v>0</v>
      </c>
      <c r="H760" s="2" t="n">
        <f aca="false">F760*HLOOKUP(B760,Assumption!$A$10:$G$12,2,1)+G760*HLOOKUP(B760,Assumption!$A$10:$G$12,3,1)</f>
        <v>0</v>
      </c>
      <c r="I760" s="2" t="n">
        <f aca="false">F760+G760-H760</f>
        <v>0</v>
      </c>
      <c r="J760" s="32" t="n">
        <f aca="false">VLOOKUP(D760,Assumption!$O$3:$Q$103,IF('thong tin khach hang'!$B$3="Nam",2,3),0)/12*P760</f>
        <v>0</v>
      </c>
      <c r="K760" s="2" t="n">
        <v>20000</v>
      </c>
      <c r="L760" s="31" t="n">
        <f aca="false">ROUND($L$1*(E760+I760-J760-K760),0)</f>
        <v>2071890938</v>
      </c>
      <c r="M760" s="31" t="n">
        <f aca="false">E760+I760-J760-K760+L760</f>
        <v>510620734302.836</v>
      </c>
      <c r="N760" s="32" t="n">
        <f aca="false">HLOOKUP(ROUND(AVERAGE(M748:M759)/10^6,0),Assumption!$B$2:$E$3,2,1)*MAX((AVERAGE(M748:M759)-250*10^6),0)</f>
        <v>2876627040.03932</v>
      </c>
      <c r="O760" s="31" t="n">
        <f aca="false">M760+N760</f>
        <v>513497361342.875</v>
      </c>
      <c r="P760" s="31" t="n">
        <f aca="false">IF(A760=1,SA,MAX(0,SA-M759))</f>
        <v>0</v>
      </c>
      <c r="S760" s="2" t="n">
        <v>0</v>
      </c>
      <c r="T760" s="2" t="n">
        <v>0</v>
      </c>
      <c r="U760" s="2" t="n">
        <v>0</v>
      </c>
      <c r="V760" s="33" t="n">
        <v>1</v>
      </c>
    </row>
    <row r="761" customFormat="false" ht="15.75" hidden="false" customHeight="true" outlineLevel="0" collapsed="false">
      <c r="A761" s="2" t="n">
        <v>759</v>
      </c>
      <c r="B761" s="2" t="n">
        <v>64</v>
      </c>
      <c r="C761" s="2" t="n">
        <f aca="false">A761-(B761-1)*12</f>
        <v>3</v>
      </c>
      <c r="D761" s="2" t="n">
        <f aca="false">'thong tin khach hang'!$B$4+B761-1</f>
        <v>65</v>
      </c>
      <c r="E761" s="31" t="n">
        <f aca="false">IF(A761=1,0,O760)</f>
        <v>513497361342.875</v>
      </c>
      <c r="F761" s="2" t="n">
        <f aca="true">TP*VLOOKUP('thong tin khach hang'!$E$10,$X$2:$Z$5,3,0)*OFFSET($S761,0,VLOOKUP('thong tin khach hang'!$E$10,$X$2:$Z$5,2,0))</f>
        <v>0</v>
      </c>
      <c r="G761" s="2" t="n">
        <f aca="true">EP*VLOOKUP('thong tin khach hang'!$E$10,$X$2:$Z$5,3,0)*OFFSET($S761,0,VLOOKUP('thong tin khach hang'!$E$10,$X$2:$Z$5,2,0))</f>
        <v>0</v>
      </c>
      <c r="H761" s="2" t="n">
        <f aca="false">F761*HLOOKUP(B761,Assumption!$A$10:$G$12,2,1)+G761*HLOOKUP(B761,Assumption!$A$10:$G$12,3,1)</f>
        <v>0</v>
      </c>
      <c r="I761" s="2" t="n">
        <f aca="false">F761+G761-H761</f>
        <v>0</v>
      </c>
      <c r="J761" s="32" t="n">
        <f aca="false">VLOOKUP(D761,Assumption!$O$3:$Q$103,IF('thong tin khach hang'!$B$3="Nam",2,3),0)/12*P761</f>
        <v>0</v>
      </c>
      <c r="K761" s="2" t="n">
        <v>20000</v>
      </c>
      <c r="L761" s="31" t="n">
        <f aca="false">ROUND($L$1*(E761+I761-J761-K761),0)</f>
        <v>2092051731</v>
      </c>
      <c r="M761" s="31" t="n">
        <f aca="false">E761+I761-J761-K761+L761</f>
        <v>515589393073.875</v>
      </c>
      <c r="N761" s="32" t="n">
        <f aca="false">HLOOKUP(ROUND(AVERAGE(M749:M760)/10^6,0),Assumption!$B$2:$E$3,2,1)*MAX((AVERAGE(M749:M760)-250*10^6),0)</f>
        <v>2904662483.20182</v>
      </c>
      <c r="O761" s="31" t="n">
        <f aca="false">M761+N761</f>
        <v>518494055557.077</v>
      </c>
      <c r="P761" s="31" t="n">
        <f aca="false">IF(A761=1,SA,MAX(0,SA-M760))</f>
        <v>0</v>
      </c>
      <c r="S761" s="2" t="n">
        <v>0</v>
      </c>
      <c r="T761" s="2" t="n">
        <v>0</v>
      </c>
      <c r="U761" s="2" t="n">
        <v>0</v>
      </c>
      <c r="V761" s="33" t="n">
        <v>1</v>
      </c>
    </row>
    <row r="762" customFormat="false" ht="15.75" hidden="false" customHeight="true" outlineLevel="0" collapsed="false">
      <c r="A762" s="2" t="n">
        <v>760</v>
      </c>
      <c r="B762" s="2" t="n">
        <v>64</v>
      </c>
      <c r="C762" s="2" t="n">
        <f aca="false">A762-(B762-1)*12</f>
        <v>4</v>
      </c>
      <c r="D762" s="2" t="n">
        <f aca="false">'thong tin khach hang'!$B$4+B762-1</f>
        <v>65</v>
      </c>
      <c r="E762" s="31" t="n">
        <f aca="false">IF(A762=1,0,O761)</f>
        <v>518494055557.077</v>
      </c>
      <c r="F762" s="2" t="n">
        <f aca="true">TP*VLOOKUP('thong tin khach hang'!$E$10,$X$2:$Z$5,3,0)*OFFSET($S762,0,VLOOKUP('thong tin khach hang'!$E$10,$X$2:$Z$5,2,0))</f>
        <v>0</v>
      </c>
      <c r="G762" s="2" t="n">
        <f aca="true">EP*VLOOKUP('thong tin khach hang'!$E$10,$X$2:$Z$5,3,0)*OFFSET($S762,0,VLOOKUP('thong tin khach hang'!$E$10,$X$2:$Z$5,2,0))</f>
        <v>0</v>
      </c>
      <c r="H762" s="2" t="n">
        <f aca="false">F762*HLOOKUP(B762,Assumption!$A$10:$G$12,2,1)+G762*HLOOKUP(B762,Assumption!$A$10:$G$12,3,1)</f>
        <v>0</v>
      </c>
      <c r="I762" s="2" t="n">
        <f aca="false">F762+G762-H762</f>
        <v>0</v>
      </c>
      <c r="J762" s="32" t="n">
        <f aca="false">VLOOKUP(D762,Assumption!$O$3:$Q$103,IF('thong tin khach hang'!$B$3="Nam",2,3),0)/12*P762</f>
        <v>0</v>
      </c>
      <c r="K762" s="2" t="n">
        <v>20000</v>
      </c>
      <c r="L762" s="31" t="n">
        <f aca="false">ROUND($L$1*(E762+I762-J762-K762),0)</f>
        <v>2112408882</v>
      </c>
      <c r="M762" s="31" t="n">
        <f aca="false">E762+I762-J762-K762+L762</f>
        <v>520606444439.077</v>
      </c>
      <c r="N762" s="32" t="n">
        <f aca="false">HLOOKUP(ROUND(AVERAGE(M750:M761)/10^6,0),Assumption!$B$2:$E$3,2,1)*MAX((AVERAGE(M750:M761)-250*10^6),0)</f>
        <v>2932970826.01764</v>
      </c>
      <c r="O762" s="31" t="n">
        <f aca="false">M762+N762</f>
        <v>523539415265.095</v>
      </c>
      <c r="P762" s="31" t="n">
        <f aca="false">IF(A762=1,SA,MAX(0,SA-M761))</f>
        <v>0</v>
      </c>
      <c r="S762" s="2" t="n">
        <v>0</v>
      </c>
      <c r="T762" s="2" t="n">
        <v>0</v>
      </c>
      <c r="U762" s="2" t="n">
        <v>1</v>
      </c>
      <c r="V762" s="33" t="n">
        <v>1</v>
      </c>
    </row>
    <row r="763" customFormat="false" ht="15.75" hidden="false" customHeight="true" outlineLevel="0" collapsed="false">
      <c r="A763" s="2" t="n">
        <v>761</v>
      </c>
      <c r="B763" s="2" t="n">
        <v>64</v>
      </c>
      <c r="C763" s="2" t="n">
        <f aca="false">A763-(B763-1)*12</f>
        <v>5</v>
      </c>
      <c r="D763" s="2" t="n">
        <f aca="false">'thong tin khach hang'!$B$4+B763-1</f>
        <v>65</v>
      </c>
      <c r="E763" s="31" t="n">
        <f aca="false">IF(A763=1,0,O762)</f>
        <v>523539415265.095</v>
      </c>
      <c r="F763" s="2" t="n">
        <f aca="true">TP*VLOOKUP('thong tin khach hang'!$E$10,$X$2:$Z$5,3,0)*OFFSET($S763,0,VLOOKUP('thong tin khach hang'!$E$10,$X$2:$Z$5,2,0))</f>
        <v>0</v>
      </c>
      <c r="G763" s="2" t="n">
        <f aca="true">EP*VLOOKUP('thong tin khach hang'!$E$10,$X$2:$Z$5,3,0)*OFFSET($S763,0,VLOOKUP('thong tin khach hang'!$E$10,$X$2:$Z$5,2,0))</f>
        <v>0</v>
      </c>
      <c r="H763" s="2" t="n">
        <f aca="false">F763*HLOOKUP(B763,Assumption!$A$10:$G$12,2,1)+G763*HLOOKUP(B763,Assumption!$A$10:$G$12,3,1)</f>
        <v>0</v>
      </c>
      <c r="I763" s="2" t="n">
        <f aca="false">F763+G763-H763</f>
        <v>0</v>
      </c>
      <c r="J763" s="32" t="n">
        <f aca="false">VLOOKUP(D763,Assumption!$O$3:$Q$103,IF('thong tin khach hang'!$B$3="Nam",2,3),0)/12*P763</f>
        <v>0</v>
      </c>
      <c r="K763" s="2" t="n">
        <v>20000</v>
      </c>
      <c r="L763" s="31" t="n">
        <f aca="false">ROUND($L$1*(E763+I763-J763-K763),0)</f>
        <v>2132964302</v>
      </c>
      <c r="M763" s="31" t="n">
        <f aca="false">E763+I763-J763-K763+L763</f>
        <v>525672359567.095</v>
      </c>
      <c r="N763" s="32" t="n">
        <f aca="false">HLOOKUP(ROUND(AVERAGE(M751:M762)/10^6,0),Assumption!$B$2:$E$3,2,1)*MAX((AVERAGE(M751:M762)-250*10^6),0)</f>
        <v>2961554724.91794</v>
      </c>
      <c r="O763" s="31" t="n">
        <f aca="false">M763+N763</f>
        <v>528633914292.013</v>
      </c>
      <c r="P763" s="31" t="n">
        <f aca="false">IF(A763=1,SA,MAX(0,SA-M762))</f>
        <v>0</v>
      </c>
      <c r="S763" s="2" t="n">
        <v>0</v>
      </c>
      <c r="T763" s="2" t="n">
        <v>0</v>
      </c>
      <c r="U763" s="2" t="n">
        <v>0</v>
      </c>
      <c r="V763" s="33" t="n">
        <v>1</v>
      </c>
    </row>
    <row r="764" customFormat="false" ht="15.75" hidden="false" customHeight="true" outlineLevel="0" collapsed="false">
      <c r="A764" s="2" t="n">
        <v>762</v>
      </c>
      <c r="B764" s="2" t="n">
        <v>64</v>
      </c>
      <c r="C764" s="2" t="n">
        <f aca="false">A764-(B764-1)*12</f>
        <v>6</v>
      </c>
      <c r="D764" s="2" t="n">
        <f aca="false">'thong tin khach hang'!$B$4+B764-1</f>
        <v>65</v>
      </c>
      <c r="E764" s="31" t="n">
        <f aca="false">IF(A764=1,0,O763)</f>
        <v>528633914292.013</v>
      </c>
      <c r="F764" s="2" t="n">
        <f aca="true">TP*VLOOKUP('thong tin khach hang'!$E$10,$X$2:$Z$5,3,0)*OFFSET($S764,0,VLOOKUP('thong tin khach hang'!$E$10,$X$2:$Z$5,2,0))</f>
        <v>0</v>
      </c>
      <c r="G764" s="2" t="n">
        <f aca="true">EP*VLOOKUP('thong tin khach hang'!$E$10,$X$2:$Z$5,3,0)*OFFSET($S764,0,VLOOKUP('thong tin khach hang'!$E$10,$X$2:$Z$5,2,0))</f>
        <v>0</v>
      </c>
      <c r="H764" s="2" t="n">
        <f aca="false">F764*HLOOKUP(B764,Assumption!$A$10:$G$12,2,1)+G764*HLOOKUP(B764,Assumption!$A$10:$G$12,3,1)</f>
        <v>0</v>
      </c>
      <c r="I764" s="2" t="n">
        <f aca="false">F764+G764-H764</f>
        <v>0</v>
      </c>
      <c r="J764" s="32" t="n">
        <f aca="false">VLOOKUP(D764,Assumption!$O$3:$Q$103,IF('thong tin khach hang'!$B$3="Nam",2,3),0)/12*P764</f>
        <v>0</v>
      </c>
      <c r="K764" s="2" t="n">
        <v>20000</v>
      </c>
      <c r="L764" s="31" t="n">
        <f aca="false">ROUND($L$1*(E764+I764-J764-K764),0)</f>
        <v>2153719922</v>
      </c>
      <c r="M764" s="31" t="n">
        <f aca="false">E764+I764-J764-K764+L764</f>
        <v>530787614214.013</v>
      </c>
      <c r="N764" s="32" t="n">
        <f aca="false">HLOOKUP(ROUND(AVERAGE(M752:M763)/10^6,0),Assumption!$B$2:$E$3,2,1)*MAX((AVERAGE(M752:M763)-250*10^6),0)</f>
        <v>2990416862.19172</v>
      </c>
      <c r="O764" s="31" t="n">
        <f aca="false">M764+N764</f>
        <v>533778031076.204</v>
      </c>
      <c r="P764" s="31" t="n">
        <f aca="false">IF(A764=1,SA,MAX(0,SA-M763))</f>
        <v>0</v>
      </c>
      <c r="S764" s="2" t="n">
        <v>0</v>
      </c>
      <c r="T764" s="2" t="n">
        <v>0</v>
      </c>
      <c r="U764" s="2" t="n">
        <v>0</v>
      </c>
      <c r="V764" s="33" t="n">
        <v>1</v>
      </c>
    </row>
    <row r="765" customFormat="false" ht="15.75" hidden="false" customHeight="true" outlineLevel="0" collapsed="false">
      <c r="A765" s="2" t="n">
        <v>763</v>
      </c>
      <c r="B765" s="2" t="n">
        <v>64</v>
      </c>
      <c r="C765" s="2" t="n">
        <f aca="false">A765-(B765-1)*12</f>
        <v>7</v>
      </c>
      <c r="D765" s="2" t="n">
        <f aca="false">'thong tin khach hang'!$B$4+B765-1</f>
        <v>65</v>
      </c>
      <c r="E765" s="31" t="n">
        <f aca="false">IF(A765=1,0,O764)</f>
        <v>533778031076.204</v>
      </c>
      <c r="F765" s="2" t="n">
        <f aca="true">TP*VLOOKUP('thong tin khach hang'!$E$10,$X$2:$Z$5,3,0)*OFFSET($S765,0,VLOOKUP('thong tin khach hang'!$E$10,$X$2:$Z$5,2,0))</f>
        <v>0</v>
      </c>
      <c r="G765" s="2" t="n">
        <f aca="true">EP*VLOOKUP('thong tin khach hang'!$E$10,$X$2:$Z$5,3,0)*OFFSET($S765,0,VLOOKUP('thong tin khach hang'!$E$10,$X$2:$Z$5,2,0))</f>
        <v>0</v>
      </c>
      <c r="H765" s="2" t="n">
        <f aca="false">F765*HLOOKUP(B765,Assumption!$A$10:$G$12,2,1)+G765*HLOOKUP(B765,Assumption!$A$10:$G$12,3,1)</f>
        <v>0</v>
      </c>
      <c r="I765" s="2" t="n">
        <f aca="false">F765+G765-H765</f>
        <v>0</v>
      </c>
      <c r="J765" s="32" t="n">
        <f aca="false">VLOOKUP(D765,Assumption!$O$3:$Q$103,IF('thong tin khach hang'!$B$3="Nam",2,3),0)/12*P765</f>
        <v>0</v>
      </c>
      <c r="K765" s="2" t="n">
        <v>20000</v>
      </c>
      <c r="L765" s="31" t="n">
        <f aca="false">ROUND($L$1*(E765+I765-J765-K765),0)</f>
        <v>2174677690</v>
      </c>
      <c r="M765" s="31" t="n">
        <f aca="false">E765+I765-J765-K765+L765</f>
        <v>535952688766.204</v>
      </c>
      <c r="N765" s="32" t="n">
        <f aca="false">HLOOKUP(ROUND(AVERAGE(M753:M764)/10^6,0),Assumption!$B$2:$E$3,2,1)*MAX((AVERAGE(M753:M764)-250*10^6),0)</f>
        <v>3019559946.23806</v>
      </c>
      <c r="O765" s="31" t="n">
        <f aca="false">M765+N765</f>
        <v>538972248712.442</v>
      </c>
      <c r="P765" s="31" t="n">
        <f aca="false">IF(A765=1,SA,MAX(0,SA-M764))</f>
        <v>0</v>
      </c>
      <c r="S765" s="2" t="n">
        <v>0</v>
      </c>
      <c r="T765" s="2" t="n">
        <v>1</v>
      </c>
      <c r="U765" s="2" t="n">
        <v>1</v>
      </c>
      <c r="V765" s="33" t="n">
        <v>1</v>
      </c>
    </row>
    <row r="766" customFormat="false" ht="15.75" hidden="false" customHeight="true" outlineLevel="0" collapsed="false">
      <c r="A766" s="2" t="n">
        <v>764</v>
      </c>
      <c r="B766" s="2" t="n">
        <v>64</v>
      </c>
      <c r="C766" s="2" t="n">
        <f aca="false">A766-(B766-1)*12</f>
        <v>8</v>
      </c>
      <c r="D766" s="2" t="n">
        <f aca="false">'thong tin khach hang'!$B$4+B766-1</f>
        <v>65</v>
      </c>
      <c r="E766" s="31" t="n">
        <f aca="false">IF(A766=1,0,O765)</f>
        <v>538972248712.442</v>
      </c>
      <c r="F766" s="2" t="n">
        <f aca="true">TP*VLOOKUP('thong tin khach hang'!$E$10,$X$2:$Z$5,3,0)*OFFSET($S766,0,VLOOKUP('thong tin khach hang'!$E$10,$X$2:$Z$5,2,0))</f>
        <v>0</v>
      </c>
      <c r="G766" s="2" t="n">
        <f aca="true">EP*VLOOKUP('thong tin khach hang'!$E$10,$X$2:$Z$5,3,0)*OFFSET($S766,0,VLOOKUP('thong tin khach hang'!$E$10,$X$2:$Z$5,2,0))</f>
        <v>0</v>
      </c>
      <c r="H766" s="2" t="n">
        <f aca="false">F766*HLOOKUP(B766,Assumption!$A$10:$G$12,2,1)+G766*HLOOKUP(B766,Assumption!$A$10:$G$12,3,1)</f>
        <v>0</v>
      </c>
      <c r="I766" s="2" t="n">
        <f aca="false">F766+G766-H766</f>
        <v>0</v>
      </c>
      <c r="J766" s="32" t="n">
        <f aca="false">VLOOKUP(D766,Assumption!$O$3:$Q$103,IF('thong tin khach hang'!$B$3="Nam",2,3),0)/12*P766</f>
        <v>0</v>
      </c>
      <c r="K766" s="2" t="n">
        <v>20000</v>
      </c>
      <c r="L766" s="31" t="n">
        <f aca="false">ROUND($L$1*(E766+I766-J766-K766),0)</f>
        <v>2195839576</v>
      </c>
      <c r="M766" s="31" t="n">
        <f aca="false">E766+I766-J766-K766+L766</f>
        <v>541168068288.442</v>
      </c>
      <c r="N766" s="32" t="n">
        <f aca="false">HLOOKUP(ROUND(AVERAGE(M754:M765)/10^6,0),Assumption!$B$2:$E$3,2,1)*MAX((AVERAGE(M754:M765)-250*10^6),0)</f>
        <v>3048986711.81876</v>
      </c>
      <c r="O766" s="31" t="n">
        <f aca="false">M766+N766</f>
        <v>544217055000.261</v>
      </c>
      <c r="P766" s="31" t="n">
        <f aca="false">IF(A766=1,SA,MAX(0,SA-M765))</f>
        <v>0</v>
      </c>
      <c r="S766" s="2" t="n">
        <v>0</v>
      </c>
      <c r="T766" s="2" t="n">
        <v>0</v>
      </c>
      <c r="U766" s="2" t="n">
        <v>0</v>
      </c>
      <c r="V766" s="33" t="n">
        <v>1</v>
      </c>
    </row>
    <row r="767" customFormat="false" ht="15.75" hidden="false" customHeight="true" outlineLevel="0" collapsed="false">
      <c r="A767" s="2" t="n">
        <v>765</v>
      </c>
      <c r="B767" s="2" t="n">
        <v>64</v>
      </c>
      <c r="C767" s="2" t="n">
        <f aca="false">A767-(B767-1)*12</f>
        <v>9</v>
      </c>
      <c r="D767" s="2" t="n">
        <f aca="false">'thong tin khach hang'!$B$4+B767-1</f>
        <v>65</v>
      </c>
      <c r="E767" s="31" t="n">
        <f aca="false">IF(A767=1,0,O766)</f>
        <v>544217055000.261</v>
      </c>
      <c r="F767" s="2" t="n">
        <f aca="true">TP*VLOOKUP('thong tin khach hang'!$E$10,$X$2:$Z$5,3,0)*OFFSET($S767,0,VLOOKUP('thong tin khach hang'!$E$10,$X$2:$Z$5,2,0))</f>
        <v>0</v>
      </c>
      <c r="G767" s="2" t="n">
        <f aca="true">EP*VLOOKUP('thong tin khach hang'!$E$10,$X$2:$Z$5,3,0)*OFFSET($S767,0,VLOOKUP('thong tin khach hang'!$E$10,$X$2:$Z$5,2,0))</f>
        <v>0</v>
      </c>
      <c r="H767" s="2" t="n">
        <f aca="false">F767*HLOOKUP(B767,Assumption!$A$10:$G$12,2,1)+G767*HLOOKUP(B767,Assumption!$A$10:$G$12,3,1)</f>
        <v>0</v>
      </c>
      <c r="I767" s="2" t="n">
        <f aca="false">F767+G767-H767</f>
        <v>0</v>
      </c>
      <c r="J767" s="32" t="n">
        <f aca="false">VLOOKUP(D767,Assumption!$O$3:$Q$103,IF('thong tin khach hang'!$B$3="Nam",2,3),0)/12*P767</f>
        <v>0</v>
      </c>
      <c r="K767" s="2" t="n">
        <v>20000</v>
      </c>
      <c r="L767" s="31" t="n">
        <f aca="false">ROUND($L$1*(E767+I767-J767-K767),0)</f>
        <v>2217207566</v>
      </c>
      <c r="M767" s="31" t="n">
        <f aca="false">E767+I767-J767-K767+L767</f>
        <v>546434242566.261</v>
      </c>
      <c r="N767" s="32" t="n">
        <f aca="false">HLOOKUP(ROUND(AVERAGE(M755:M766)/10^6,0),Assumption!$B$2:$E$3,2,1)*MAX((AVERAGE(M755:M766)-250*10^6),0)</f>
        <v>3078699920.31704</v>
      </c>
      <c r="O767" s="31" t="n">
        <f aca="false">M767+N767</f>
        <v>549512942486.578</v>
      </c>
      <c r="P767" s="31" t="n">
        <f aca="false">IF(A767=1,SA,MAX(0,SA-M766))</f>
        <v>0</v>
      </c>
      <c r="S767" s="2" t="n">
        <v>0</v>
      </c>
      <c r="T767" s="2" t="n">
        <v>0</v>
      </c>
      <c r="U767" s="2" t="n">
        <v>0</v>
      </c>
      <c r="V767" s="33" t="n">
        <v>1</v>
      </c>
    </row>
    <row r="768" customFormat="false" ht="15.75" hidden="false" customHeight="true" outlineLevel="0" collapsed="false">
      <c r="A768" s="2" t="n">
        <v>766</v>
      </c>
      <c r="B768" s="2" t="n">
        <v>64</v>
      </c>
      <c r="C768" s="2" t="n">
        <f aca="false">A768-(B768-1)*12</f>
        <v>10</v>
      </c>
      <c r="D768" s="2" t="n">
        <f aca="false">'thong tin khach hang'!$B$4+B768-1</f>
        <v>65</v>
      </c>
      <c r="E768" s="31" t="n">
        <f aca="false">IF(A768=1,0,O767)</f>
        <v>549512942486.578</v>
      </c>
      <c r="F768" s="2" t="n">
        <f aca="true">TP*VLOOKUP('thong tin khach hang'!$E$10,$X$2:$Z$5,3,0)*OFFSET($S768,0,VLOOKUP('thong tin khach hang'!$E$10,$X$2:$Z$5,2,0))</f>
        <v>0</v>
      </c>
      <c r="G768" s="2" t="n">
        <f aca="true">EP*VLOOKUP('thong tin khach hang'!$E$10,$X$2:$Z$5,3,0)*OFFSET($S768,0,VLOOKUP('thong tin khach hang'!$E$10,$X$2:$Z$5,2,0))</f>
        <v>0</v>
      </c>
      <c r="H768" s="2" t="n">
        <f aca="false">F768*HLOOKUP(B768,Assumption!$A$10:$G$12,2,1)+G768*HLOOKUP(B768,Assumption!$A$10:$G$12,3,1)</f>
        <v>0</v>
      </c>
      <c r="I768" s="2" t="n">
        <f aca="false">F768+G768-H768</f>
        <v>0</v>
      </c>
      <c r="J768" s="32" t="n">
        <f aca="false">VLOOKUP(D768,Assumption!$O$3:$Q$103,IF('thong tin khach hang'!$B$3="Nam",2,3),0)/12*P768</f>
        <v>0</v>
      </c>
      <c r="K768" s="2" t="n">
        <v>20000</v>
      </c>
      <c r="L768" s="31" t="n">
        <f aca="false">ROUND($L$1*(E768+I768-J768-K768),0)</f>
        <v>2238783667</v>
      </c>
      <c r="M768" s="31" t="n">
        <f aca="false">E768+I768-J768-K768+L768</f>
        <v>551751706153.578</v>
      </c>
      <c r="N768" s="32" t="n">
        <f aca="false">HLOOKUP(ROUND(AVERAGE(M756:M767)/10^6,0),Assumption!$B$2:$E$3,2,1)*MAX((AVERAGE(M756:M767)-250*10^6),0)</f>
        <v>3108702359.9955</v>
      </c>
      <c r="O768" s="31" t="n">
        <f aca="false">M768+N768</f>
        <v>554860408513.574</v>
      </c>
      <c r="P768" s="31" t="n">
        <f aca="false">IF(A768=1,SA,MAX(0,SA-M767))</f>
        <v>0</v>
      </c>
      <c r="S768" s="2" t="n">
        <v>0</v>
      </c>
      <c r="T768" s="2" t="n">
        <v>0</v>
      </c>
      <c r="U768" s="2" t="n">
        <v>1</v>
      </c>
      <c r="V768" s="33" t="n">
        <v>1</v>
      </c>
    </row>
    <row r="769" customFormat="false" ht="15.75" hidden="false" customHeight="true" outlineLevel="0" collapsed="false">
      <c r="A769" s="2" t="n">
        <v>767</v>
      </c>
      <c r="B769" s="2" t="n">
        <v>64</v>
      </c>
      <c r="C769" s="2" t="n">
        <f aca="false">A769-(B769-1)*12</f>
        <v>11</v>
      </c>
      <c r="D769" s="2" t="n">
        <f aca="false">'thong tin khach hang'!$B$4+B769-1</f>
        <v>65</v>
      </c>
      <c r="E769" s="31" t="n">
        <f aca="false">IF(A769=1,0,O768)</f>
        <v>554860408513.574</v>
      </c>
      <c r="F769" s="2" t="n">
        <f aca="true">TP*VLOOKUP('thong tin khach hang'!$E$10,$X$2:$Z$5,3,0)*OFFSET($S769,0,VLOOKUP('thong tin khach hang'!$E$10,$X$2:$Z$5,2,0))</f>
        <v>0</v>
      </c>
      <c r="G769" s="2" t="n">
        <f aca="true">EP*VLOOKUP('thong tin khach hang'!$E$10,$X$2:$Z$5,3,0)*OFFSET($S769,0,VLOOKUP('thong tin khach hang'!$E$10,$X$2:$Z$5,2,0))</f>
        <v>0</v>
      </c>
      <c r="H769" s="2" t="n">
        <f aca="false">F769*HLOOKUP(B769,Assumption!$A$10:$G$12,2,1)+G769*HLOOKUP(B769,Assumption!$A$10:$G$12,3,1)</f>
        <v>0</v>
      </c>
      <c r="I769" s="2" t="n">
        <f aca="false">F769+G769-H769</f>
        <v>0</v>
      </c>
      <c r="J769" s="32" t="n">
        <f aca="false">VLOOKUP(D769,Assumption!$O$3:$Q$103,IF('thong tin khach hang'!$B$3="Nam",2,3),0)/12*P769</f>
        <v>0</v>
      </c>
      <c r="K769" s="2" t="n">
        <v>20000</v>
      </c>
      <c r="L769" s="31" t="n">
        <f aca="false">ROUND($L$1*(E769+I769-J769-K769),0)</f>
        <v>2260569905</v>
      </c>
      <c r="M769" s="31" t="n">
        <f aca="false">E769+I769-J769-K769+L769</f>
        <v>557120958418.574</v>
      </c>
      <c r="N769" s="32" t="n">
        <f aca="false">HLOOKUP(ROUND(AVERAGE(M757:M768)/10^6,0),Assumption!$B$2:$E$3,2,1)*MAX((AVERAGE(M757:M768)-250*10^6),0)</f>
        <v>3138996846.25773</v>
      </c>
      <c r="O769" s="31" t="n">
        <f aca="false">M769+N769</f>
        <v>560259955264.831</v>
      </c>
      <c r="P769" s="31" t="n">
        <f aca="false">IF(A769=1,SA,MAX(0,SA-M768))</f>
        <v>0</v>
      </c>
      <c r="S769" s="2" t="n">
        <v>0</v>
      </c>
      <c r="T769" s="2" t="n">
        <v>0</v>
      </c>
      <c r="U769" s="2" t="n">
        <v>0</v>
      </c>
      <c r="V769" s="33" t="n">
        <v>1</v>
      </c>
    </row>
    <row r="770" customFormat="false" ht="15.75" hidden="false" customHeight="true" outlineLevel="0" collapsed="false">
      <c r="A770" s="2" t="n">
        <v>768</v>
      </c>
      <c r="B770" s="2" t="n">
        <v>64</v>
      </c>
      <c r="C770" s="2" t="n">
        <f aca="false">A770-(B770-1)*12</f>
        <v>12</v>
      </c>
      <c r="D770" s="2" t="n">
        <f aca="false">'thong tin khach hang'!$B$4+B770-1</f>
        <v>65</v>
      </c>
      <c r="E770" s="31" t="n">
        <f aca="false">IF(A770=1,0,O769)</f>
        <v>560259955264.831</v>
      </c>
      <c r="F770" s="2" t="n">
        <f aca="true">TP*VLOOKUP('thong tin khach hang'!$E$10,$X$2:$Z$5,3,0)*OFFSET($S770,0,VLOOKUP('thong tin khach hang'!$E$10,$X$2:$Z$5,2,0))</f>
        <v>0</v>
      </c>
      <c r="G770" s="2" t="n">
        <f aca="true">EP*VLOOKUP('thong tin khach hang'!$E$10,$X$2:$Z$5,3,0)*OFFSET($S770,0,VLOOKUP('thong tin khach hang'!$E$10,$X$2:$Z$5,2,0))</f>
        <v>0</v>
      </c>
      <c r="H770" s="2" t="n">
        <f aca="false">F770*HLOOKUP(B770,Assumption!$A$10:$G$12,2,1)+G770*HLOOKUP(B770,Assumption!$A$10:$G$12,3,1)</f>
        <v>0</v>
      </c>
      <c r="I770" s="2" t="n">
        <f aca="false">F770+G770-H770</f>
        <v>0</v>
      </c>
      <c r="J770" s="32" t="n">
        <f aca="false">VLOOKUP(D770,Assumption!$O$3:$Q$103,IF('thong tin khach hang'!$B$3="Nam",2,3),0)/12*P770</f>
        <v>0</v>
      </c>
      <c r="K770" s="2" t="n">
        <v>20000</v>
      </c>
      <c r="L770" s="31" t="n">
        <f aca="false">ROUND($L$1*(E770+I770-J770-K770),0)</f>
        <v>2282568327</v>
      </c>
      <c r="M770" s="31" t="n">
        <f aca="false">E770+I770-J770-K770+L770</f>
        <v>562542503591.831</v>
      </c>
      <c r="N770" s="32" t="n">
        <f aca="false">HLOOKUP(ROUND(AVERAGE(M758:M769)/10^6,0),Assumption!$B$2:$E$3,2,1)*MAX((AVERAGE(M758:M769)-250*10^6),0)</f>
        <v>3169586221.91223</v>
      </c>
      <c r="O770" s="31" t="n">
        <f aca="false">M770+N770</f>
        <v>565712089813.744</v>
      </c>
      <c r="P770" s="31" t="n">
        <f aca="false">IF(A770=1,SA,MAX(0,SA-M769))</f>
        <v>0</v>
      </c>
      <c r="S770" s="2" t="n">
        <v>0</v>
      </c>
      <c r="T770" s="2" t="n">
        <v>0</v>
      </c>
      <c r="U770" s="2" t="n">
        <v>0</v>
      </c>
      <c r="V770" s="33" t="n">
        <v>1</v>
      </c>
    </row>
    <row r="771" customFormat="false" ht="15.75" hidden="false" customHeight="true" outlineLevel="0" collapsed="false">
      <c r="A771" s="2" t="n">
        <v>769</v>
      </c>
      <c r="B771" s="2" t="n">
        <v>65</v>
      </c>
      <c r="C771" s="2" t="n">
        <f aca="false">A771-(B771-1)*12</f>
        <v>1</v>
      </c>
      <c r="D771" s="2" t="n">
        <f aca="false">'thong tin khach hang'!$B$4+B771-1</f>
        <v>66</v>
      </c>
      <c r="E771" s="31" t="n">
        <f aca="false">IF(A771=1,0,O770)</f>
        <v>565712089813.744</v>
      </c>
      <c r="F771" s="2" t="n">
        <f aca="true">TP*VLOOKUP('thong tin khach hang'!$E$10,$X$2:$Z$5,3,0)*OFFSET($S771,0,VLOOKUP('thong tin khach hang'!$E$10,$X$2:$Z$5,2,0))</f>
        <v>30000000</v>
      </c>
      <c r="G771" s="2" t="n">
        <f aca="true">EP*VLOOKUP('thong tin khach hang'!$E$10,$X$2:$Z$5,3,0)*OFFSET($S771,0,VLOOKUP('thong tin khach hang'!$E$10,$X$2:$Z$5,2,0))</f>
        <v>30000000</v>
      </c>
      <c r="H771" s="2" t="n">
        <f aca="false">F771*HLOOKUP(B771,Assumption!$A$10:$G$12,2,1)+G771*HLOOKUP(B771,Assumption!$A$10:$G$12,3,1)</f>
        <v>1500000</v>
      </c>
      <c r="I771" s="2" t="n">
        <f aca="false">F771+G771-H771</f>
        <v>58500000</v>
      </c>
      <c r="J771" s="32" t="n">
        <f aca="false">VLOOKUP(D771,Assumption!$O$3:$Q$103,IF('thong tin khach hang'!$B$3="Nam",2,3),0)/12*P771</f>
        <v>0</v>
      </c>
      <c r="K771" s="2" t="n">
        <v>20000</v>
      </c>
      <c r="L771" s="31" t="n">
        <f aca="false">ROUND($L$1*(E771+I771-J771-K771),0)</f>
        <v>2305019335</v>
      </c>
      <c r="M771" s="31" t="n">
        <f aca="false">E771+I771-J771-K771+L771</f>
        <v>568075589148.744</v>
      </c>
      <c r="N771" s="32" t="n">
        <f aca="false">HLOOKUP(ROUND(AVERAGE(M759:M770)/10^6,0),Assumption!$B$2:$E$3,2,1)*MAX((AVERAGE(M759:M770)-250*10^6),0)</f>
        <v>3200473357.44046</v>
      </c>
      <c r="O771" s="31" t="n">
        <f aca="false">M771+N771</f>
        <v>571276062506.184</v>
      </c>
      <c r="P771" s="31" t="n">
        <f aca="false">IF(A771=1,SA,MAX(0,SA-M770))</f>
        <v>0</v>
      </c>
      <c r="S771" s="2" t="n">
        <v>1</v>
      </c>
      <c r="T771" s="2" t="n">
        <v>1</v>
      </c>
      <c r="U771" s="2" t="n">
        <v>1</v>
      </c>
      <c r="V771" s="33" t="n">
        <v>1</v>
      </c>
    </row>
    <row r="772" customFormat="false" ht="15.75" hidden="false" customHeight="true" outlineLevel="0" collapsed="false">
      <c r="A772" s="2" t="n">
        <v>770</v>
      </c>
      <c r="B772" s="2" t="n">
        <v>65</v>
      </c>
      <c r="C772" s="2" t="n">
        <f aca="false">A772-(B772-1)*12</f>
        <v>2</v>
      </c>
      <c r="D772" s="2" t="n">
        <f aca="false">'thong tin khach hang'!$B$4+B772-1</f>
        <v>66</v>
      </c>
      <c r="E772" s="31" t="n">
        <f aca="false">IF(A772=1,0,O771)</f>
        <v>571276062506.184</v>
      </c>
      <c r="F772" s="2" t="n">
        <f aca="true">TP*VLOOKUP('thong tin khach hang'!$E$10,$X$2:$Z$5,3,0)*OFFSET($S772,0,VLOOKUP('thong tin khach hang'!$E$10,$X$2:$Z$5,2,0))</f>
        <v>0</v>
      </c>
      <c r="G772" s="2" t="n">
        <f aca="true">EP*VLOOKUP('thong tin khach hang'!$E$10,$X$2:$Z$5,3,0)*OFFSET($S772,0,VLOOKUP('thong tin khach hang'!$E$10,$X$2:$Z$5,2,0))</f>
        <v>0</v>
      </c>
      <c r="H772" s="2" t="n">
        <f aca="false">F772*HLOOKUP(B772,Assumption!$A$10:$G$12,2,1)+G772*HLOOKUP(B772,Assumption!$A$10:$G$12,3,1)</f>
        <v>0</v>
      </c>
      <c r="I772" s="2" t="n">
        <f aca="false">F772+G772-H772</f>
        <v>0</v>
      </c>
      <c r="J772" s="32" t="n">
        <f aca="false">VLOOKUP(D772,Assumption!$O$3:$Q$103,IF('thong tin khach hang'!$B$3="Nam",2,3),0)/12*P772</f>
        <v>0</v>
      </c>
      <c r="K772" s="2" t="n">
        <v>20000</v>
      </c>
      <c r="L772" s="31" t="n">
        <f aca="false">ROUND($L$1*(E772+I772-J772-K772),0)</f>
        <v>2327449312</v>
      </c>
      <c r="M772" s="31" t="n">
        <f aca="false">E772+I772-J772-K772+L772</f>
        <v>573603491818.184</v>
      </c>
      <c r="N772" s="32" t="n">
        <f aca="false">HLOOKUP(ROUND(AVERAGE(M760:M771)/10^6,0),Assumption!$B$2:$E$3,2,1)*MAX((AVERAGE(M760:M771)-250*10^6),0)</f>
        <v>3231661151.26526</v>
      </c>
      <c r="O772" s="31" t="n">
        <f aca="false">M772+N772</f>
        <v>576835152969.449</v>
      </c>
      <c r="P772" s="31" t="n">
        <f aca="false">IF(A772=1,SA,MAX(0,SA-M771))</f>
        <v>0</v>
      </c>
      <c r="S772" s="2" t="n">
        <v>0</v>
      </c>
      <c r="T772" s="2" t="n">
        <v>0</v>
      </c>
      <c r="U772" s="2" t="n">
        <v>0</v>
      </c>
      <c r="V772" s="33" t="n">
        <v>1</v>
      </c>
    </row>
    <row r="773" customFormat="false" ht="15.75" hidden="false" customHeight="true" outlineLevel="0" collapsed="false">
      <c r="A773" s="2" t="n">
        <v>771</v>
      </c>
      <c r="B773" s="2" t="n">
        <v>65</v>
      </c>
      <c r="C773" s="2" t="n">
        <f aca="false">A773-(B773-1)*12</f>
        <v>3</v>
      </c>
      <c r="D773" s="2" t="n">
        <f aca="false">'thong tin khach hang'!$B$4+B773-1</f>
        <v>66</v>
      </c>
      <c r="E773" s="31" t="n">
        <f aca="false">IF(A773=1,0,O772)</f>
        <v>576835152969.449</v>
      </c>
      <c r="F773" s="2" t="n">
        <f aca="true">TP*VLOOKUP('thong tin khach hang'!$E$10,$X$2:$Z$5,3,0)*OFFSET($S773,0,VLOOKUP('thong tin khach hang'!$E$10,$X$2:$Z$5,2,0))</f>
        <v>0</v>
      </c>
      <c r="G773" s="2" t="n">
        <f aca="true">EP*VLOOKUP('thong tin khach hang'!$E$10,$X$2:$Z$5,3,0)*OFFSET($S773,0,VLOOKUP('thong tin khach hang'!$E$10,$X$2:$Z$5,2,0))</f>
        <v>0</v>
      </c>
      <c r="H773" s="2" t="n">
        <f aca="false">F773*HLOOKUP(B773,Assumption!$A$10:$G$12,2,1)+G773*HLOOKUP(B773,Assumption!$A$10:$G$12,3,1)</f>
        <v>0</v>
      </c>
      <c r="I773" s="2" t="n">
        <f aca="false">F773+G773-H773</f>
        <v>0</v>
      </c>
      <c r="J773" s="32" t="n">
        <f aca="false">VLOOKUP(D773,Assumption!$O$3:$Q$103,IF('thong tin khach hang'!$B$3="Nam",2,3),0)/12*P773</f>
        <v>0</v>
      </c>
      <c r="K773" s="2" t="n">
        <v>20000</v>
      </c>
      <c r="L773" s="31" t="n">
        <f aca="false">ROUND($L$1*(E773+I773-J773-K773),0)</f>
        <v>2350097734</v>
      </c>
      <c r="M773" s="31" t="n">
        <f aca="false">E773+I773-J773-K773+L773</f>
        <v>579185230703.449</v>
      </c>
      <c r="N773" s="32" t="n">
        <f aca="false">HLOOKUP(ROUND(AVERAGE(M761:M772)/10^6,0),Assumption!$B$2:$E$3,2,1)*MAX((AVERAGE(M761:M772)-250*10^6),0)</f>
        <v>3263152530.02294</v>
      </c>
      <c r="O773" s="31" t="n">
        <f aca="false">M773+N773</f>
        <v>582448383233.472</v>
      </c>
      <c r="P773" s="31" t="n">
        <f aca="false">IF(A773=1,SA,MAX(0,SA-M772))</f>
        <v>0</v>
      </c>
      <c r="S773" s="2" t="n">
        <v>0</v>
      </c>
      <c r="T773" s="2" t="n">
        <v>0</v>
      </c>
      <c r="U773" s="2" t="n">
        <v>0</v>
      </c>
      <c r="V773" s="33" t="n">
        <v>1</v>
      </c>
    </row>
    <row r="774" customFormat="false" ht="15.75" hidden="false" customHeight="true" outlineLevel="0" collapsed="false">
      <c r="A774" s="2" t="n">
        <v>772</v>
      </c>
      <c r="B774" s="2" t="n">
        <v>65</v>
      </c>
      <c r="C774" s="2" t="n">
        <f aca="false">A774-(B774-1)*12</f>
        <v>4</v>
      </c>
      <c r="D774" s="2" t="n">
        <f aca="false">'thong tin khach hang'!$B$4+B774-1</f>
        <v>66</v>
      </c>
      <c r="E774" s="31" t="n">
        <f aca="false">IF(A774=1,0,O773)</f>
        <v>582448383233.472</v>
      </c>
      <c r="F774" s="2" t="n">
        <f aca="true">TP*VLOOKUP('thong tin khach hang'!$E$10,$X$2:$Z$5,3,0)*OFFSET($S774,0,VLOOKUP('thong tin khach hang'!$E$10,$X$2:$Z$5,2,0))</f>
        <v>0</v>
      </c>
      <c r="G774" s="2" t="n">
        <f aca="true">EP*VLOOKUP('thong tin khach hang'!$E$10,$X$2:$Z$5,3,0)*OFFSET($S774,0,VLOOKUP('thong tin khach hang'!$E$10,$X$2:$Z$5,2,0))</f>
        <v>0</v>
      </c>
      <c r="H774" s="2" t="n">
        <f aca="false">F774*HLOOKUP(B774,Assumption!$A$10:$G$12,2,1)+G774*HLOOKUP(B774,Assumption!$A$10:$G$12,3,1)</f>
        <v>0</v>
      </c>
      <c r="I774" s="2" t="n">
        <f aca="false">F774+G774-H774</f>
        <v>0</v>
      </c>
      <c r="J774" s="32" t="n">
        <f aca="false">VLOOKUP(D774,Assumption!$O$3:$Q$103,IF('thong tin khach hang'!$B$3="Nam",2,3),0)/12*P774</f>
        <v>0</v>
      </c>
      <c r="K774" s="2" t="n">
        <v>20000</v>
      </c>
      <c r="L774" s="31" t="n">
        <f aca="false">ROUND($L$1*(E774+I774-J774-K774),0)</f>
        <v>2372966729</v>
      </c>
      <c r="M774" s="31" t="n">
        <f aca="false">E774+I774-J774-K774+L774</f>
        <v>584821329962.472</v>
      </c>
      <c r="N774" s="32" t="n">
        <f aca="false">HLOOKUP(ROUND(AVERAGE(M762:M773)/10^6,0),Assumption!$B$2:$E$3,2,1)*MAX((AVERAGE(M762:M773)-250*10^6),0)</f>
        <v>3294950448.83773</v>
      </c>
      <c r="O774" s="31" t="n">
        <f aca="false">M774+N774</f>
        <v>588116280411.31</v>
      </c>
      <c r="P774" s="31" t="n">
        <f aca="false">IF(A774=1,SA,MAX(0,SA-M773))</f>
        <v>0</v>
      </c>
      <c r="S774" s="2" t="n">
        <v>0</v>
      </c>
      <c r="T774" s="2" t="n">
        <v>0</v>
      </c>
      <c r="U774" s="2" t="n">
        <v>1</v>
      </c>
      <c r="V774" s="33" t="n">
        <v>1</v>
      </c>
    </row>
    <row r="775" customFormat="false" ht="15.75" hidden="false" customHeight="true" outlineLevel="0" collapsed="false">
      <c r="A775" s="2" t="n">
        <v>773</v>
      </c>
      <c r="B775" s="2" t="n">
        <v>65</v>
      </c>
      <c r="C775" s="2" t="n">
        <f aca="false">A775-(B775-1)*12</f>
        <v>5</v>
      </c>
      <c r="D775" s="2" t="n">
        <f aca="false">'thong tin khach hang'!$B$4+B775-1</f>
        <v>66</v>
      </c>
      <c r="E775" s="31" t="n">
        <f aca="false">IF(A775=1,0,O774)</f>
        <v>588116280411.31</v>
      </c>
      <c r="F775" s="2" t="n">
        <f aca="true">TP*VLOOKUP('thong tin khach hang'!$E$10,$X$2:$Z$5,3,0)*OFFSET($S775,0,VLOOKUP('thong tin khach hang'!$E$10,$X$2:$Z$5,2,0))</f>
        <v>0</v>
      </c>
      <c r="G775" s="2" t="n">
        <f aca="true">EP*VLOOKUP('thong tin khach hang'!$E$10,$X$2:$Z$5,3,0)*OFFSET($S775,0,VLOOKUP('thong tin khach hang'!$E$10,$X$2:$Z$5,2,0))</f>
        <v>0</v>
      </c>
      <c r="H775" s="2" t="n">
        <f aca="false">F775*HLOOKUP(B775,Assumption!$A$10:$G$12,2,1)+G775*HLOOKUP(B775,Assumption!$A$10:$G$12,3,1)</f>
        <v>0</v>
      </c>
      <c r="I775" s="2" t="n">
        <f aca="false">F775+G775-H775</f>
        <v>0</v>
      </c>
      <c r="J775" s="32" t="n">
        <f aca="false">VLOOKUP(D775,Assumption!$O$3:$Q$103,IF('thong tin khach hang'!$B$3="Nam",2,3),0)/12*P775</f>
        <v>0</v>
      </c>
      <c r="K775" s="2" t="n">
        <v>20000</v>
      </c>
      <c r="L775" s="31" t="n">
        <f aca="false">ROUND($L$1*(E775+I775-J775-K775),0)</f>
        <v>2396058444</v>
      </c>
      <c r="M775" s="31" t="n">
        <f aca="false">E775+I775-J775-K775+L775</f>
        <v>590512318855.31</v>
      </c>
      <c r="N775" s="32" t="n">
        <f aca="false">HLOOKUP(ROUND(AVERAGE(M763:M774)/10^6,0),Assumption!$B$2:$E$3,2,1)*MAX((AVERAGE(M763:M774)-250*10^6),0)</f>
        <v>3327057891.59942</v>
      </c>
      <c r="O775" s="31" t="n">
        <f aca="false">M775+N775</f>
        <v>593839376746.909</v>
      </c>
      <c r="P775" s="31" t="n">
        <f aca="false">IF(A775=1,SA,MAX(0,SA-M774))</f>
        <v>0</v>
      </c>
      <c r="S775" s="2" t="n">
        <v>0</v>
      </c>
      <c r="T775" s="2" t="n">
        <v>0</v>
      </c>
      <c r="U775" s="2" t="n">
        <v>0</v>
      </c>
      <c r="V775" s="33" t="n">
        <v>1</v>
      </c>
    </row>
    <row r="776" customFormat="false" ht="15.75" hidden="false" customHeight="true" outlineLevel="0" collapsed="false">
      <c r="A776" s="2" t="n">
        <v>774</v>
      </c>
      <c r="B776" s="2" t="n">
        <v>65</v>
      </c>
      <c r="C776" s="2" t="n">
        <f aca="false">A776-(B776-1)*12</f>
        <v>6</v>
      </c>
      <c r="D776" s="2" t="n">
        <f aca="false">'thong tin khach hang'!$B$4+B776-1</f>
        <v>66</v>
      </c>
      <c r="E776" s="31" t="n">
        <f aca="false">IF(A776=1,0,O775)</f>
        <v>593839376746.909</v>
      </c>
      <c r="F776" s="2" t="n">
        <f aca="true">TP*VLOOKUP('thong tin khach hang'!$E$10,$X$2:$Z$5,3,0)*OFFSET($S776,0,VLOOKUP('thong tin khach hang'!$E$10,$X$2:$Z$5,2,0))</f>
        <v>0</v>
      </c>
      <c r="G776" s="2" t="n">
        <f aca="true">EP*VLOOKUP('thong tin khach hang'!$E$10,$X$2:$Z$5,3,0)*OFFSET($S776,0,VLOOKUP('thong tin khach hang'!$E$10,$X$2:$Z$5,2,0))</f>
        <v>0</v>
      </c>
      <c r="H776" s="2" t="n">
        <f aca="false">F776*HLOOKUP(B776,Assumption!$A$10:$G$12,2,1)+G776*HLOOKUP(B776,Assumption!$A$10:$G$12,3,1)</f>
        <v>0</v>
      </c>
      <c r="I776" s="2" t="n">
        <f aca="false">F776+G776-H776</f>
        <v>0</v>
      </c>
      <c r="J776" s="32" t="n">
        <f aca="false">VLOOKUP(D776,Assumption!$O$3:$Q$103,IF('thong tin khach hang'!$B$3="Nam",2,3),0)/12*P776</f>
        <v>0</v>
      </c>
      <c r="K776" s="2" t="n">
        <v>20000</v>
      </c>
      <c r="L776" s="31" t="n">
        <f aca="false">ROUND($L$1*(E776+I776-J776-K776),0)</f>
        <v>2419375047</v>
      </c>
      <c r="M776" s="31" t="n">
        <f aca="false">E776+I776-J776-K776+L776</f>
        <v>596258731793.909</v>
      </c>
      <c r="N776" s="32" t="n">
        <f aca="false">HLOOKUP(ROUND(AVERAGE(M764:M775)/10^6,0),Assumption!$B$2:$E$3,2,1)*MAX((AVERAGE(M764:M775)-250*10^6),0)</f>
        <v>3359477871.24353</v>
      </c>
      <c r="O776" s="31" t="n">
        <f aca="false">M776+N776</f>
        <v>599618209665.153</v>
      </c>
      <c r="P776" s="31" t="n">
        <f aca="false">IF(A776=1,SA,MAX(0,SA-M775))</f>
        <v>0</v>
      </c>
      <c r="S776" s="2" t="n">
        <v>0</v>
      </c>
      <c r="T776" s="2" t="n">
        <v>0</v>
      </c>
      <c r="U776" s="2" t="n">
        <v>0</v>
      </c>
      <c r="V776" s="33" t="n">
        <v>1</v>
      </c>
    </row>
    <row r="777" customFormat="false" ht="15.75" hidden="false" customHeight="true" outlineLevel="0" collapsed="false">
      <c r="A777" s="2" t="n">
        <v>775</v>
      </c>
      <c r="B777" s="2" t="n">
        <v>65</v>
      </c>
      <c r="C777" s="2" t="n">
        <f aca="false">A777-(B777-1)*12</f>
        <v>7</v>
      </c>
      <c r="D777" s="2" t="n">
        <f aca="false">'thong tin khach hang'!$B$4+B777-1</f>
        <v>66</v>
      </c>
      <c r="E777" s="31" t="n">
        <f aca="false">IF(A777=1,0,O776)</f>
        <v>599618209665.153</v>
      </c>
      <c r="F777" s="2" t="n">
        <f aca="true">TP*VLOOKUP('thong tin khach hang'!$E$10,$X$2:$Z$5,3,0)*OFFSET($S777,0,VLOOKUP('thong tin khach hang'!$E$10,$X$2:$Z$5,2,0))</f>
        <v>0</v>
      </c>
      <c r="G777" s="2" t="n">
        <f aca="true">EP*VLOOKUP('thong tin khach hang'!$E$10,$X$2:$Z$5,3,0)*OFFSET($S777,0,VLOOKUP('thong tin khach hang'!$E$10,$X$2:$Z$5,2,0))</f>
        <v>0</v>
      </c>
      <c r="H777" s="2" t="n">
        <f aca="false">F777*HLOOKUP(B777,Assumption!$A$10:$G$12,2,1)+G777*HLOOKUP(B777,Assumption!$A$10:$G$12,3,1)</f>
        <v>0</v>
      </c>
      <c r="I777" s="2" t="n">
        <f aca="false">F777+G777-H777</f>
        <v>0</v>
      </c>
      <c r="J777" s="32" t="n">
        <f aca="false">VLOOKUP(D777,Assumption!$O$3:$Q$103,IF('thong tin khach hang'!$B$3="Nam",2,3),0)/12*P777</f>
        <v>0</v>
      </c>
      <c r="K777" s="2" t="n">
        <v>20000</v>
      </c>
      <c r="L777" s="31" t="n">
        <f aca="false">ROUND($L$1*(E777+I777-J777-K777),0)</f>
        <v>2442918728</v>
      </c>
      <c r="M777" s="31" t="n">
        <f aca="false">E777+I777-J777-K777+L777</f>
        <v>602061108393.153</v>
      </c>
      <c r="N777" s="32" t="n">
        <f aca="false">HLOOKUP(ROUND(AVERAGE(M765:M776)/10^6,0),Assumption!$B$2:$E$3,2,1)*MAX((AVERAGE(M765:M776)-250*10^6),0)</f>
        <v>3392213430.03348</v>
      </c>
      <c r="O777" s="31" t="n">
        <f aca="false">M777+N777</f>
        <v>605453321823.186</v>
      </c>
      <c r="P777" s="31" t="n">
        <f aca="false">IF(A777=1,SA,MAX(0,SA-M776))</f>
        <v>0</v>
      </c>
      <c r="S777" s="2" t="n">
        <v>0</v>
      </c>
      <c r="T777" s="2" t="n">
        <v>1</v>
      </c>
      <c r="U777" s="2" t="n">
        <v>1</v>
      </c>
      <c r="V777" s="33" t="n">
        <v>1</v>
      </c>
    </row>
    <row r="778" customFormat="false" ht="15.75" hidden="false" customHeight="true" outlineLevel="0" collapsed="false">
      <c r="A778" s="2" t="n">
        <v>776</v>
      </c>
      <c r="B778" s="2" t="n">
        <v>65</v>
      </c>
      <c r="C778" s="2" t="n">
        <f aca="false">A778-(B778-1)*12</f>
        <v>8</v>
      </c>
      <c r="D778" s="2" t="n">
        <f aca="false">'thong tin khach hang'!$B$4+B778-1</f>
        <v>66</v>
      </c>
      <c r="E778" s="31" t="n">
        <f aca="false">IF(A778=1,0,O777)</f>
        <v>605453321823.186</v>
      </c>
      <c r="F778" s="2" t="n">
        <f aca="true">TP*VLOOKUP('thong tin khach hang'!$E$10,$X$2:$Z$5,3,0)*OFFSET($S778,0,VLOOKUP('thong tin khach hang'!$E$10,$X$2:$Z$5,2,0))</f>
        <v>0</v>
      </c>
      <c r="G778" s="2" t="n">
        <f aca="true">EP*VLOOKUP('thong tin khach hang'!$E$10,$X$2:$Z$5,3,0)*OFFSET($S778,0,VLOOKUP('thong tin khach hang'!$E$10,$X$2:$Z$5,2,0))</f>
        <v>0</v>
      </c>
      <c r="H778" s="2" t="n">
        <f aca="false">F778*HLOOKUP(B778,Assumption!$A$10:$G$12,2,1)+G778*HLOOKUP(B778,Assumption!$A$10:$G$12,3,1)</f>
        <v>0</v>
      </c>
      <c r="I778" s="2" t="n">
        <f aca="false">F778+G778-H778</f>
        <v>0</v>
      </c>
      <c r="J778" s="32" t="n">
        <f aca="false">VLOOKUP(D778,Assumption!$O$3:$Q$103,IF('thong tin khach hang'!$B$3="Nam",2,3),0)/12*P778</f>
        <v>0</v>
      </c>
      <c r="K778" s="2" t="n">
        <v>20000</v>
      </c>
      <c r="L778" s="31" t="n">
        <f aca="false">ROUND($L$1*(E778+I778-J778-K778),0)</f>
        <v>2466691697</v>
      </c>
      <c r="M778" s="31" t="n">
        <f aca="false">E778+I778-J778-K778+L778</f>
        <v>607919993520.186</v>
      </c>
      <c r="N778" s="32" t="n">
        <f aca="false">HLOOKUP(ROUND(AVERAGE(M766:M777)/10^6,0),Assumption!$B$2:$E$3,2,1)*MAX((AVERAGE(M766:M777)-250*10^6),0)</f>
        <v>3425267639.84695</v>
      </c>
      <c r="O778" s="31" t="n">
        <f aca="false">M778+N778</f>
        <v>611345261160.033</v>
      </c>
      <c r="P778" s="31" t="n">
        <f aca="false">IF(A778=1,SA,MAX(0,SA-M777))</f>
        <v>0</v>
      </c>
      <c r="S778" s="2" t="n">
        <v>0</v>
      </c>
      <c r="T778" s="2" t="n">
        <v>0</v>
      </c>
      <c r="U778" s="2" t="n">
        <v>0</v>
      </c>
      <c r="V778" s="33" t="n">
        <v>1</v>
      </c>
    </row>
    <row r="779" customFormat="false" ht="15.75" hidden="false" customHeight="true" outlineLevel="0" collapsed="false">
      <c r="A779" s="2" t="n">
        <v>777</v>
      </c>
      <c r="B779" s="2" t="n">
        <v>65</v>
      </c>
      <c r="C779" s="2" t="n">
        <f aca="false">A779-(B779-1)*12</f>
        <v>9</v>
      </c>
      <c r="D779" s="2" t="n">
        <f aca="false">'thong tin khach hang'!$B$4+B779-1</f>
        <v>66</v>
      </c>
      <c r="E779" s="31" t="n">
        <f aca="false">IF(A779=1,0,O778)</f>
        <v>611345261160.033</v>
      </c>
      <c r="F779" s="2" t="n">
        <f aca="true">TP*VLOOKUP('thong tin khach hang'!$E$10,$X$2:$Z$5,3,0)*OFFSET($S779,0,VLOOKUP('thong tin khach hang'!$E$10,$X$2:$Z$5,2,0))</f>
        <v>0</v>
      </c>
      <c r="G779" s="2" t="n">
        <f aca="true">EP*VLOOKUP('thong tin khach hang'!$E$10,$X$2:$Z$5,3,0)*OFFSET($S779,0,VLOOKUP('thong tin khach hang'!$E$10,$X$2:$Z$5,2,0))</f>
        <v>0</v>
      </c>
      <c r="H779" s="2" t="n">
        <f aca="false">F779*HLOOKUP(B779,Assumption!$A$10:$G$12,2,1)+G779*HLOOKUP(B779,Assumption!$A$10:$G$12,3,1)</f>
        <v>0</v>
      </c>
      <c r="I779" s="2" t="n">
        <f aca="false">F779+G779-H779</f>
        <v>0</v>
      </c>
      <c r="J779" s="32" t="n">
        <f aca="false">VLOOKUP(D779,Assumption!$O$3:$Q$103,IF('thong tin khach hang'!$B$3="Nam",2,3),0)/12*P779</f>
        <v>0</v>
      </c>
      <c r="K779" s="2" t="n">
        <v>20000</v>
      </c>
      <c r="L779" s="31" t="n">
        <f aca="false">ROUND($L$1*(E779+I779-J779-K779),0)</f>
        <v>2490696187</v>
      </c>
      <c r="M779" s="31" t="n">
        <f aca="false">E779+I779-J779-K779+L779</f>
        <v>613835937347.033</v>
      </c>
      <c r="N779" s="32" t="n">
        <f aca="false">HLOOKUP(ROUND(AVERAGE(M767:M778)/10^6,0),Assumption!$B$2:$E$3,2,1)*MAX((AVERAGE(M767:M778)-250*10^6),0)</f>
        <v>3458643602.46282</v>
      </c>
      <c r="O779" s="31" t="n">
        <f aca="false">M779+N779</f>
        <v>617294580949.496</v>
      </c>
      <c r="P779" s="31" t="n">
        <f aca="false">IF(A779=1,SA,MAX(0,SA-M778))</f>
        <v>0</v>
      </c>
      <c r="S779" s="2" t="n">
        <v>0</v>
      </c>
      <c r="T779" s="2" t="n">
        <v>0</v>
      </c>
      <c r="U779" s="2" t="n">
        <v>0</v>
      </c>
      <c r="V779" s="33" t="n">
        <v>1</v>
      </c>
    </row>
    <row r="780" customFormat="false" ht="15.75" hidden="false" customHeight="true" outlineLevel="0" collapsed="false">
      <c r="A780" s="2" t="n">
        <v>778</v>
      </c>
      <c r="B780" s="2" t="n">
        <v>65</v>
      </c>
      <c r="C780" s="2" t="n">
        <f aca="false">A780-(B780-1)*12</f>
        <v>10</v>
      </c>
      <c r="D780" s="2" t="n">
        <f aca="false">'thong tin khach hang'!$B$4+B780-1</f>
        <v>66</v>
      </c>
      <c r="E780" s="31" t="n">
        <f aca="false">IF(A780=1,0,O779)</f>
        <v>617294580949.496</v>
      </c>
      <c r="F780" s="2" t="n">
        <f aca="true">TP*VLOOKUP('thong tin khach hang'!$E$10,$X$2:$Z$5,3,0)*OFFSET($S780,0,VLOOKUP('thong tin khach hang'!$E$10,$X$2:$Z$5,2,0))</f>
        <v>0</v>
      </c>
      <c r="G780" s="2" t="n">
        <f aca="true">EP*VLOOKUP('thong tin khach hang'!$E$10,$X$2:$Z$5,3,0)*OFFSET($S780,0,VLOOKUP('thong tin khach hang'!$E$10,$X$2:$Z$5,2,0))</f>
        <v>0</v>
      </c>
      <c r="H780" s="2" t="n">
        <f aca="false">F780*HLOOKUP(B780,Assumption!$A$10:$G$12,2,1)+G780*HLOOKUP(B780,Assumption!$A$10:$G$12,3,1)</f>
        <v>0</v>
      </c>
      <c r="I780" s="2" t="n">
        <f aca="false">F780+G780-H780</f>
        <v>0</v>
      </c>
      <c r="J780" s="32" t="n">
        <f aca="false">VLOOKUP(D780,Assumption!$O$3:$Q$103,IF('thong tin khach hang'!$B$3="Nam",2,3),0)/12*P780</f>
        <v>0</v>
      </c>
      <c r="K780" s="2" t="n">
        <v>20000</v>
      </c>
      <c r="L780" s="31" t="n">
        <f aca="false">ROUND($L$1*(E780+I780-J780-K780),0)</f>
        <v>2514934452</v>
      </c>
      <c r="M780" s="31" t="n">
        <f aca="false">E780+I780-J780-K780+L780</f>
        <v>619809495401.496</v>
      </c>
      <c r="N780" s="32" t="n">
        <f aca="false">HLOOKUP(ROUND(AVERAGE(M768:M779)/10^6,0),Assumption!$B$2:$E$3,2,1)*MAX((AVERAGE(M768:M779)-250*10^6),0)</f>
        <v>3492344449.85321</v>
      </c>
      <c r="O780" s="31" t="n">
        <f aca="false">M780+N780</f>
        <v>623301839851.349</v>
      </c>
      <c r="P780" s="31" t="n">
        <f aca="false">IF(A780=1,SA,MAX(0,SA-M779))</f>
        <v>0</v>
      </c>
      <c r="S780" s="2" t="n">
        <v>0</v>
      </c>
      <c r="T780" s="2" t="n">
        <v>0</v>
      </c>
      <c r="U780" s="2" t="n">
        <v>1</v>
      </c>
      <c r="V780" s="33" t="n">
        <v>1</v>
      </c>
    </row>
    <row r="781" customFormat="false" ht="15.75" hidden="false" customHeight="true" outlineLevel="0" collapsed="false">
      <c r="A781" s="2" t="n">
        <v>779</v>
      </c>
      <c r="B781" s="2" t="n">
        <v>65</v>
      </c>
      <c r="C781" s="2" t="n">
        <f aca="false">A781-(B781-1)*12</f>
        <v>11</v>
      </c>
      <c r="D781" s="2" t="n">
        <f aca="false">'thong tin khach hang'!$B$4+B781-1</f>
        <v>66</v>
      </c>
      <c r="E781" s="31" t="n">
        <f aca="false">IF(A781=1,0,O780)</f>
        <v>623301839851.349</v>
      </c>
      <c r="F781" s="2" t="n">
        <f aca="true">TP*VLOOKUP('thong tin khach hang'!$E$10,$X$2:$Z$5,3,0)*OFFSET($S781,0,VLOOKUP('thong tin khach hang'!$E$10,$X$2:$Z$5,2,0))</f>
        <v>0</v>
      </c>
      <c r="G781" s="2" t="n">
        <f aca="true">EP*VLOOKUP('thong tin khach hang'!$E$10,$X$2:$Z$5,3,0)*OFFSET($S781,0,VLOOKUP('thong tin khach hang'!$E$10,$X$2:$Z$5,2,0))</f>
        <v>0</v>
      </c>
      <c r="H781" s="2" t="n">
        <f aca="false">F781*HLOOKUP(B781,Assumption!$A$10:$G$12,2,1)+G781*HLOOKUP(B781,Assumption!$A$10:$G$12,3,1)</f>
        <v>0</v>
      </c>
      <c r="I781" s="2" t="n">
        <f aca="false">F781+G781-H781</f>
        <v>0</v>
      </c>
      <c r="J781" s="32" t="n">
        <f aca="false">VLOOKUP(D781,Assumption!$O$3:$Q$103,IF('thong tin khach hang'!$B$3="Nam",2,3),0)/12*P781</f>
        <v>0</v>
      </c>
      <c r="K781" s="2" t="n">
        <v>20000</v>
      </c>
      <c r="L781" s="31" t="n">
        <f aca="false">ROUND($L$1*(E781+I781-J781-K781),0)</f>
        <v>2539408769</v>
      </c>
      <c r="M781" s="31" t="n">
        <f aca="false">E781+I781-J781-K781+L781</f>
        <v>625841228620.349</v>
      </c>
      <c r="N781" s="32" t="n">
        <f aca="false">HLOOKUP(ROUND(AVERAGE(M769:M780)/10^6,0),Assumption!$B$2:$E$3,2,1)*MAX((AVERAGE(M769:M780)-250*10^6),0)</f>
        <v>3526373344.47717</v>
      </c>
      <c r="O781" s="31" t="n">
        <f aca="false">M781+N781</f>
        <v>629367601964.826</v>
      </c>
      <c r="P781" s="31" t="n">
        <f aca="false">IF(A781=1,SA,MAX(0,SA-M780))</f>
        <v>0</v>
      </c>
      <c r="S781" s="2" t="n">
        <v>0</v>
      </c>
      <c r="T781" s="2" t="n">
        <v>0</v>
      </c>
      <c r="U781" s="2" t="n">
        <v>0</v>
      </c>
      <c r="V781" s="33" t="n">
        <v>1</v>
      </c>
    </row>
    <row r="782" customFormat="false" ht="15.75" hidden="false" customHeight="true" outlineLevel="0" collapsed="false">
      <c r="A782" s="2" t="n">
        <v>780</v>
      </c>
      <c r="B782" s="2" t="n">
        <v>65</v>
      </c>
      <c r="C782" s="2" t="n">
        <f aca="false">A782-(B782-1)*12</f>
        <v>12</v>
      </c>
      <c r="D782" s="2" t="n">
        <f aca="false">'thong tin khach hang'!$B$4+B782-1</f>
        <v>66</v>
      </c>
      <c r="E782" s="31" t="n">
        <f aca="false">IF(A782=1,0,O781)</f>
        <v>629367601964.826</v>
      </c>
      <c r="F782" s="2" t="n">
        <f aca="true">TP*VLOOKUP('thong tin khach hang'!$E$10,$X$2:$Z$5,3,0)*OFFSET($S782,0,VLOOKUP('thong tin khach hang'!$E$10,$X$2:$Z$5,2,0))</f>
        <v>0</v>
      </c>
      <c r="G782" s="2" t="n">
        <f aca="true">EP*VLOOKUP('thong tin khach hang'!$E$10,$X$2:$Z$5,3,0)*OFFSET($S782,0,VLOOKUP('thong tin khach hang'!$E$10,$X$2:$Z$5,2,0))</f>
        <v>0</v>
      </c>
      <c r="H782" s="2" t="n">
        <f aca="false">F782*HLOOKUP(B782,Assumption!$A$10:$G$12,2,1)+G782*HLOOKUP(B782,Assumption!$A$10:$G$12,3,1)</f>
        <v>0</v>
      </c>
      <c r="I782" s="2" t="n">
        <f aca="false">F782+G782-H782</f>
        <v>0</v>
      </c>
      <c r="J782" s="32" t="n">
        <f aca="false">VLOOKUP(D782,Assumption!$O$3:$Q$103,IF('thong tin khach hang'!$B$3="Nam",2,3),0)/12*P782</f>
        <v>0</v>
      </c>
      <c r="K782" s="2" t="n">
        <v>20000</v>
      </c>
      <c r="L782" s="31" t="n">
        <f aca="false">ROUND($L$1*(E782+I782-J782-K782),0)</f>
        <v>2564121434</v>
      </c>
      <c r="M782" s="31" t="n">
        <f aca="false">E782+I782-J782-K782+L782</f>
        <v>631931703398.826</v>
      </c>
      <c r="N782" s="32" t="n">
        <f aca="false">HLOOKUP(ROUND(AVERAGE(M770:M781)/10^6,0),Assumption!$B$2:$E$3,2,1)*MAX((AVERAGE(M770:M781)-250*10^6),0)</f>
        <v>3560733479.57806</v>
      </c>
      <c r="O782" s="31" t="n">
        <f aca="false">M782+N782</f>
        <v>635492436878.404</v>
      </c>
      <c r="P782" s="31" t="n">
        <f aca="false">IF(A782=1,SA,MAX(0,SA-M781))</f>
        <v>0</v>
      </c>
      <c r="S782" s="2" t="n">
        <v>0</v>
      </c>
      <c r="T782" s="2" t="n">
        <v>0</v>
      </c>
      <c r="U782" s="2" t="n">
        <v>0</v>
      </c>
      <c r="V782" s="33" t="n">
        <v>1</v>
      </c>
    </row>
    <row r="783" customFormat="false" ht="15.75" hidden="false" customHeight="true" outlineLevel="0" collapsed="false">
      <c r="A783" s="2" t="n">
        <v>781</v>
      </c>
      <c r="B783" s="2" t="n">
        <v>66</v>
      </c>
      <c r="C783" s="2" t="n">
        <f aca="false">A783-(B783-1)*12</f>
        <v>1</v>
      </c>
      <c r="D783" s="2" t="n">
        <f aca="false">'thong tin khach hang'!$B$4+B783-1</f>
        <v>67</v>
      </c>
      <c r="E783" s="31" t="n">
        <f aca="false">IF(A783=1,0,O782)</f>
        <v>635492436878.404</v>
      </c>
      <c r="F783" s="2" t="n">
        <f aca="true">TP*VLOOKUP('thong tin khach hang'!$E$10,$X$2:$Z$5,3,0)*OFFSET($S783,0,VLOOKUP('thong tin khach hang'!$E$10,$X$2:$Z$5,2,0))</f>
        <v>30000000</v>
      </c>
      <c r="G783" s="2" t="n">
        <f aca="true">EP*VLOOKUP('thong tin khach hang'!$E$10,$X$2:$Z$5,3,0)*OFFSET($S783,0,VLOOKUP('thong tin khach hang'!$E$10,$X$2:$Z$5,2,0))</f>
        <v>30000000</v>
      </c>
      <c r="H783" s="2" t="n">
        <f aca="false">F783*HLOOKUP(B783,Assumption!$A$10:$G$12,2,1)+G783*HLOOKUP(B783,Assumption!$A$10:$G$12,3,1)</f>
        <v>1500000</v>
      </c>
      <c r="I783" s="2" t="n">
        <f aca="false">F783+G783-H783</f>
        <v>58500000</v>
      </c>
      <c r="J783" s="32" t="n">
        <f aca="false">VLOOKUP(D783,Assumption!$O$3:$Q$103,IF('thong tin khach hang'!$B$3="Nam",2,3),0)/12*P783</f>
        <v>0</v>
      </c>
      <c r="K783" s="2" t="n">
        <v>20000</v>
      </c>
      <c r="L783" s="31" t="n">
        <f aca="false">ROUND($L$1*(E783+I783-J783-K783),0)</f>
        <v>2589313106</v>
      </c>
      <c r="M783" s="31" t="n">
        <f aca="false">E783+I783-J783-K783+L783</f>
        <v>638140229984.404</v>
      </c>
      <c r="N783" s="32" t="n">
        <f aca="false">HLOOKUP(ROUND(AVERAGE(M771:M782)/10^6,0),Assumption!$B$2:$E$3,2,1)*MAX((AVERAGE(M771:M782)-250*10^6),0)</f>
        <v>3595428079.48156</v>
      </c>
      <c r="O783" s="31" t="n">
        <f aca="false">M783+N783</f>
        <v>641735658063.886</v>
      </c>
      <c r="P783" s="31" t="n">
        <f aca="false">IF(A783=1,SA,MAX(0,SA-M782))</f>
        <v>0</v>
      </c>
      <c r="S783" s="2" t="n">
        <v>1</v>
      </c>
      <c r="T783" s="2" t="n">
        <v>1</v>
      </c>
      <c r="U783" s="2" t="n">
        <v>1</v>
      </c>
      <c r="V783" s="33" t="n">
        <v>1</v>
      </c>
    </row>
    <row r="784" customFormat="false" ht="15.75" hidden="false" customHeight="true" outlineLevel="0" collapsed="false">
      <c r="A784" s="2" t="n">
        <v>782</v>
      </c>
      <c r="B784" s="2" t="n">
        <v>66</v>
      </c>
      <c r="C784" s="2" t="n">
        <f aca="false">A784-(B784-1)*12</f>
        <v>2</v>
      </c>
      <c r="D784" s="2" t="n">
        <f aca="false">'thong tin khach hang'!$B$4+B784-1</f>
        <v>67</v>
      </c>
      <c r="E784" s="31" t="n">
        <f aca="false">IF(A784=1,0,O783)</f>
        <v>641735658063.886</v>
      </c>
      <c r="F784" s="2" t="n">
        <f aca="true">TP*VLOOKUP('thong tin khach hang'!$E$10,$X$2:$Z$5,3,0)*OFFSET($S784,0,VLOOKUP('thong tin khach hang'!$E$10,$X$2:$Z$5,2,0))</f>
        <v>0</v>
      </c>
      <c r="G784" s="2" t="n">
        <f aca="true">EP*VLOOKUP('thong tin khach hang'!$E$10,$X$2:$Z$5,3,0)*OFFSET($S784,0,VLOOKUP('thong tin khach hang'!$E$10,$X$2:$Z$5,2,0))</f>
        <v>0</v>
      </c>
      <c r="H784" s="2" t="n">
        <f aca="false">F784*HLOOKUP(B784,Assumption!$A$10:$G$12,2,1)+G784*HLOOKUP(B784,Assumption!$A$10:$G$12,3,1)</f>
        <v>0</v>
      </c>
      <c r="I784" s="2" t="n">
        <f aca="false">F784+G784-H784</f>
        <v>0</v>
      </c>
      <c r="J784" s="32" t="n">
        <f aca="false">VLOOKUP(D784,Assumption!$O$3:$Q$103,IF('thong tin khach hang'!$B$3="Nam",2,3),0)/12*P784</f>
        <v>0</v>
      </c>
      <c r="K784" s="2" t="n">
        <v>20000</v>
      </c>
      <c r="L784" s="31" t="n">
        <f aca="false">ROUND($L$1*(E784+I784-J784-K784),0)</f>
        <v>2614510426</v>
      </c>
      <c r="M784" s="31" t="n">
        <f aca="false">E784+I784-J784-K784+L784</f>
        <v>644350148489.886</v>
      </c>
      <c r="N784" s="32" t="n">
        <f aca="false">HLOOKUP(ROUND(AVERAGE(M772:M783)/10^6,0),Assumption!$B$2:$E$3,2,1)*MAX((AVERAGE(M772:M783)-250*10^6),0)</f>
        <v>3630460399.89939</v>
      </c>
      <c r="O784" s="31" t="n">
        <f aca="false">M784+N784</f>
        <v>647980608889.785</v>
      </c>
      <c r="P784" s="31" t="n">
        <f aca="false">IF(A784=1,SA,MAX(0,SA-M783))</f>
        <v>0</v>
      </c>
      <c r="S784" s="2" t="n">
        <v>0</v>
      </c>
      <c r="T784" s="2" t="n">
        <v>0</v>
      </c>
      <c r="U784" s="2" t="n">
        <v>0</v>
      </c>
      <c r="V784" s="33" t="n">
        <v>1</v>
      </c>
    </row>
    <row r="785" customFormat="false" ht="15.75" hidden="false" customHeight="true" outlineLevel="0" collapsed="false">
      <c r="A785" s="2" t="n">
        <v>783</v>
      </c>
      <c r="B785" s="2" t="n">
        <v>66</v>
      </c>
      <c r="C785" s="2" t="n">
        <f aca="false">A785-(B785-1)*12</f>
        <v>3</v>
      </c>
      <c r="D785" s="2" t="n">
        <f aca="false">'thong tin khach hang'!$B$4+B785-1</f>
        <v>67</v>
      </c>
      <c r="E785" s="31" t="n">
        <f aca="false">IF(A785=1,0,O784)</f>
        <v>647980608889.785</v>
      </c>
      <c r="F785" s="2" t="n">
        <f aca="true">TP*VLOOKUP('thong tin khach hang'!$E$10,$X$2:$Z$5,3,0)*OFFSET($S785,0,VLOOKUP('thong tin khach hang'!$E$10,$X$2:$Z$5,2,0))</f>
        <v>0</v>
      </c>
      <c r="G785" s="2" t="n">
        <f aca="true">EP*VLOOKUP('thong tin khach hang'!$E$10,$X$2:$Z$5,3,0)*OFFSET($S785,0,VLOOKUP('thong tin khach hang'!$E$10,$X$2:$Z$5,2,0))</f>
        <v>0</v>
      </c>
      <c r="H785" s="2" t="n">
        <f aca="false">F785*HLOOKUP(B785,Assumption!$A$10:$G$12,2,1)+G785*HLOOKUP(B785,Assumption!$A$10:$G$12,3,1)</f>
        <v>0</v>
      </c>
      <c r="I785" s="2" t="n">
        <f aca="false">F785+G785-H785</f>
        <v>0</v>
      </c>
      <c r="J785" s="32" t="n">
        <f aca="false">VLOOKUP(D785,Assumption!$O$3:$Q$103,IF('thong tin khach hang'!$B$3="Nam",2,3),0)/12*P785</f>
        <v>0</v>
      </c>
      <c r="K785" s="2" t="n">
        <v>20000</v>
      </c>
      <c r="L785" s="31" t="n">
        <f aca="false">ROUND($L$1*(E785+I785-J785-K785),0)</f>
        <v>2639953129</v>
      </c>
      <c r="M785" s="31" t="n">
        <f aca="false">E785+I785-J785-K785+L785</f>
        <v>650620542018.785</v>
      </c>
      <c r="N785" s="32" t="n">
        <f aca="false">HLOOKUP(ROUND(AVERAGE(M773:M784)/10^6,0),Assumption!$B$2:$E$3,2,1)*MAX((AVERAGE(M773:M784)-250*10^6),0)</f>
        <v>3665833728.23524</v>
      </c>
      <c r="O785" s="31" t="n">
        <f aca="false">M785+N785</f>
        <v>654286375747.021</v>
      </c>
      <c r="P785" s="31" t="n">
        <f aca="false">IF(A785=1,SA,MAX(0,SA-M784))</f>
        <v>0</v>
      </c>
      <c r="S785" s="2" t="n">
        <v>0</v>
      </c>
      <c r="T785" s="2" t="n">
        <v>0</v>
      </c>
      <c r="U785" s="2" t="n">
        <v>0</v>
      </c>
      <c r="V785" s="33" t="n">
        <v>1</v>
      </c>
    </row>
    <row r="786" customFormat="false" ht="15.75" hidden="false" customHeight="true" outlineLevel="0" collapsed="false">
      <c r="A786" s="2" t="n">
        <v>784</v>
      </c>
      <c r="B786" s="2" t="n">
        <v>66</v>
      </c>
      <c r="C786" s="2" t="n">
        <f aca="false">A786-(B786-1)*12</f>
        <v>4</v>
      </c>
      <c r="D786" s="2" t="n">
        <f aca="false">'thong tin khach hang'!$B$4+B786-1</f>
        <v>67</v>
      </c>
      <c r="E786" s="31" t="n">
        <f aca="false">IF(A786=1,0,O785)</f>
        <v>654286375747.021</v>
      </c>
      <c r="F786" s="2" t="n">
        <f aca="true">TP*VLOOKUP('thong tin khach hang'!$E$10,$X$2:$Z$5,3,0)*OFFSET($S786,0,VLOOKUP('thong tin khach hang'!$E$10,$X$2:$Z$5,2,0))</f>
        <v>0</v>
      </c>
      <c r="G786" s="2" t="n">
        <f aca="true">EP*VLOOKUP('thong tin khach hang'!$E$10,$X$2:$Z$5,3,0)*OFFSET($S786,0,VLOOKUP('thong tin khach hang'!$E$10,$X$2:$Z$5,2,0))</f>
        <v>0</v>
      </c>
      <c r="H786" s="2" t="n">
        <f aca="false">F786*HLOOKUP(B786,Assumption!$A$10:$G$12,2,1)+G786*HLOOKUP(B786,Assumption!$A$10:$G$12,3,1)</f>
        <v>0</v>
      </c>
      <c r="I786" s="2" t="n">
        <f aca="false">F786+G786-H786</f>
        <v>0</v>
      </c>
      <c r="J786" s="32" t="n">
        <f aca="false">VLOOKUP(D786,Assumption!$O$3:$Q$103,IF('thong tin khach hang'!$B$3="Nam",2,3),0)/12*P786</f>
        <v>0</v>
      </c>
      <c r="K786" s="2" t="n">
        <v>20000</v>
      </c>
      <c r="L786" s="31" t="n">
        <f aca="false">ROUND($L$1*(E786+I786-J786-K786),0)</f>
        <v>2665643603</v>
      </c>
      <c r="M786" s="31" t="n">
        <f aca="false">E786+I786-J786-K786+L786</f>
        <v>656951999350.021</v>
      </c>
      <c r="N786" s="32" t="n">
        <f aca="false">HLOOKUP(ROUND(AVERAGE(M774:M785)/10^6,0),Assumption!$B$2:$E$3,2,1)*MAX((AVERAGE(M774:M785)-250*10^6),0)</f>
        <v>3701551383.89291</v>
      </c>
      <c r="O786" s="31" t="n">
        <f aca="false">M786+N786</f>
        <v>660653550733.914</v>
      </c>
      <c r="P786" s="31" t="n">
        <f aca="false">IF(A786=1,SA,MAX(0,SA-M785))</f>
        <v>0</v>
      </c>
      <c r="S786" s="2" t="n">
        <v>0</v>
      </c>
      <c r="T786" s="2" t="n">
        <v>0</v>
      </c>
      <c r="U786" s="2" t="n">
        <v>1</v>
      </c>
      <c r="V786" s="33" t="n">
        <v>1</v>
      </c>
    </row>
    <row r="787" customFormat="false" ht="15.75" hidden="false" customHeight="true" outlineLevel="0" collapsed="false">
      <c r="A787" s="2" t="n">
        <v>785</v>
      </c>
      <c r="B787" s="2" t="n">
        <v>66</v>
      </c>
      <c r="C787" s="2" t="n">
        <f aca="false">A787-(B787-1)*12</f>
        <v>5</v>
      </c>
      <c r="D787" s="2" t="n">
        <f aca="false">'thong tin khach hang'!$B$4+B787-1</f>
        <v>67</v>
      </c>
      <c r="E787" s="31" t="n">
        <f aca="false">IF(A787=1,0,O786)</f>
        <v>660653550733.914</v>
      </c>
      <c r="F787" s="2" t="n">
        <f aca="true">TP*VLOOKUP('thong tin khach hang'!$E$10,$X$2:$Z$5,3,0)*OFFSET($S787,0,VLOOKUP('thong tin khach hang'!$E$10,$X$2:$Z$5,2,0))</f>
        <v>0</v>
      </c>
      <c r="G787" s="2" t="n">
        <f aca="true">EP*VLOOKUP('thong tin khach hang'!$E$10,$X$2:$Z$5,3,0)*OFFSET($S787,0,VLOOKUP('thong tin khach hang'!$E$10,$X$2:$Z$5,2,0))</f>
        <v>0</v>
      </c>
      <c r="H787" s="2" t="n">
        <f aca="false">F787*HLOOKUP(B787,Assumption!$A$10:$G$12,2,1)+G787*HLOOKUP(B787,Assumption!$A$10:$G$12,3,1)</f>
        <v>0</v>
      </c>
      <c r="I787" s="2" t="n">
        <f aca="false">F787+G787-H787</f>
        <v>0</v>
      </c>
      <c r="J787" s="32" t="n">
        <f aca="false">VLOOKUP(D787,Assumption!$O$3:$Q$103,IF('thong tin khach hang'!$B$3="Nam",2,3),0)/12*P787</f>
        <v>0</v>
      </c>
      <c r="K787" s="2" t="n">
        <v>20000</v>
      </c>
      <c r="L787" s="31" t="n">
        <f aca="false">ROUND($L$1*(E787+I787-J787-K787),0)</f>
        <v>2691584262</v>
      </c>
      <c r="M787" s="31" t="n">
        <f aca="false">E787+I787-J787-K787+L787</f>
        <v>663345114995.914</v>
      </c>
      <c r="N787" s="32" t="n">
        <f aca="false">HLOOKUP(ROUND(AVERAGE(M775:M786)/10^6,0),Assumption!$B$2:$E$3,2,1)*MAX((AVERAGE(M775:M786)-250*10^6),0)</f>
        <v>3737616718.58668</v>
      </c>
      <c r="O787" s="31" t="n">
        <f aca="false">M787+N787</f>
        <v>667082731714.5</v>
      </c>
      <c r="P787" s="31" t="n">
        <f aca="false">IF(A787=1,SA,MAX(0,SA-M786))</f>
        <v>0</v>
      </c>
      <c r="S787" s="2" t="n">
        <v>0</v>
      </c>
      <c r="T787" s="2" t="n">
        <v>0</v>
      </c>
      <c r="U787" s="2" t="n">
        <v>0</v>
      </c>
      <c r="V787" s="33" t="n">
        <v>1</v>
      </c>
    </row>
    <row r="788" customFormat="false" ht="15.75" hidden="false" customHeight="true" outlineLevel="0" collapsed="false">
      <c r="A788" s="2" t="n">
        <v>786</v>
      </c>
      <c r="B788" s="2" t="n">
        <v>66</v>
      </c>
      <c r="C788" s="2" t="n">
        <f aca="false">A788-(B788-1)*12</f>
        <v>6</v>
      </c>
      <c r="D788" s="2" t="n">
        <f aca="false">'thong tin khach hang'!$B$4+B788-1</f>
        <v>67</v>
      </c>
      <c r="E788" s="31" t="n">
        <f aca="false">IF(A788=1,0,O787)</f>
        <v>667082731714.5</v>
      </c>
      <c r="F788" s="2" t="n">
        <f aca="true">TP*VLOOKUP('thong tin khach hang'!$E$10,$X$2:$Z$5,3,0)*OFFSET($S788,0,VLOOKUP('thong tin khach hang'!$E$10,$X$2:$Z$5,2,0))</f>
        <v>0</v>
      </c>
      <c r="G788" s="2" t="n">
        <f aca="true">EP*VLOOKUP('thong tin khach hang'!$E$10,$X$2:$Z$5,3,0)*OFFSET($S788,0,VLOOKUP('thong tin khach hang'!$E$10,$X$2:$Z$5,2,0))</f>
        <v>0</v>
      </c>
      <c r="H788" s="2" t="n">
        <f aca="false">F788*HLOOKUP(B788,Assumption!$A$10:$G$12,2,1)+G788*HLOOKUP(B788,Assumption!$A$10:$G$12,3,1)</f>
        <v>0</v>
      </c>
      <c r="I788" s="2" t="n">
        <f aca="false">F788+G788-H788</f>
        <v>0</v>
      </c>
      <c r="J788" s="32" t="n">
        <f aca="false">VLOOKUP(D788,Assumption!$O$3:$Q$103,IF('thong tin khach hang'!$B$3="Nam",2,3),0)/12*P788</f>
        <v>0</v>
      </c>
      <c r="K788" s="2" t="n">
        <v>20000</v>
      </c>
      <c r="L788" s="31" t="n">
        <f aca="false">ROUND($L$1*(E788+I788-J788-K788),0)</f>
        <v>2717777541</v>
      </c>
      <c r="M788" s="31" t="n">
        <f aca="false">E788+I788-J788-K788+L788</f>
        <v>669800489255.5</v>
      </c>
      <c r="N788" s="32" t="n">
        <f aca="false">HLOOKUP(ROUND(AVERAGE(M776:M787)/10^6,0),Assumption!$B$2:$E$3,2,1)*MAX((AVERAGE(M776:M787)-250*10^6),0)</f>
        <v>3774033116.65698</v>
      </c>
      <c r="O788" s="31" t="n">
        <f aca="false">M788+N788</f>
        <v>673574522372.157</v>
      </c>
      <c r="P788" s="31" t="n">
        <f aca="false">IF(A788=1,SA,MAX(0,SA-M787))</f>
        <v>0</v>
      </c>
      <c r="S788" s="2" t="n">
        <v>0</v>
      </c>
      <c r="T788" s="2" t="n">
        <v>0</v>
      </c>
      <c r="U788" s="2" t="n">
        <v>0</v>
      </c>
      <c r="V788" s="33" t="n">
        <v>1</v>
      </c>
    </row>
    <row r="789" customFormat="false" ht="15.75" hidden="false" customHeight="true" outlineLevel="0" collapsed="false">
      <c r="A789" s="2" t="n">
        <v>787</v>
      </c>
      <c r="B789" s="2" t="n">
        <v>66</v>
      </c>
      <c r="C789" s="2" t="n">
        <f aca="false">A789-(B789-1)*12</f>
        <v>7</v>
      </c>
      <c r="D789" s="2" t="n">
        <f aca="false">'thong tin khach hang'!$B$4+B789-1</f>
        <v>67</v>
      </c>
      <c r="E789" s="31" t="n">
        <f aca="false">IF(A789=1,0,O788)</f>
        <v>673574522372.157</v>
      </c>
      <c r="F789" s="2" t="n">
        <f aca="true">TP*VLOOKUP('thong tin khach hang'!$E$10,$X$2:$Z$5,3,0)*OFFSET($S789,0,VLOOKUP('thong tin khach hang'!$E$10,$X$2:$Z$5,2,0))</f>
        <v>0</v>
      </c>
      <c r="G789" s="2" t="n">
        <f aca="true">EP*VLOOKUP('thong tin khach hang'!$E$10,$X$2:$Z$5,3,0)*OFFSET($S789,0,VLOOKUP('thong tin khach hang'!$E$10,$X$2:$Z$5,2,0))</f>
        <v>0</v>
      </c>
      <c r="H789" s="2" t="n">
        <f aca="false">F789*HLOOKUP(B789,Assumption!$A$10:$G$12,2,1)+G789*HLOOKUP(B789,Assumption!$A$10:$G$12,3,1)</f>
        <v>0</v>
      </c>
      <c r="I789" s="2" t="n">
        <f aca="false">F789+G789-H789</f>
        <v>0</v>
      </c>
      <c r="J789" s="32" t="n">
        <f aca="false">VLOOKUP(D789,Assumption!$O$3:$Q$103,IF('thong tin khach hang'!$B$3="Nam",2,3),0)/12*P789</f>
        <v>0</v>
      </c>
      <c r="K789" s="2" t="n">
        <v>20000</v>
      </c>
      <c r="L789" s="31" t="n">
        <f aca="false">ROUND($L$1*(E789+I789-J789-K789),0)</f>
        <v>2744225900</v>
      </c>
      <c r="M789" s="31" t="n">
        <f aca="false">E789+I789-J789-K789+L789</f>
        <v>676318728272.157</v>
      </c>
      <c r="N789" s="32" t="n">
        <f aca="false">HLOOKUP(ROUND(AVERAGE(M777:M788)/10^6,0),Assumption!$B$2:$E$3,2,1)*MAX((AVERAGE(M777:M788)-250*10^6),0)</f>
        <v>3810803995.38778</v>
      </c>
      <c r="O789" s="31" t="n">
        <f aca="false">M789+N789</f>
        <v>680129532267.545</v>
      </c>
      <c r="P789" s="31" t="n">
        <f aca="false">IF(A789=1,SA,MAX(0,SA-M788))</f>
        <v>0</v>
      </c>
      <c r="S789" s="2" t="n">
        <v>0</v>
      </c>
      <c r="T789" s="2" t="n">
        <v>1</v>
      </c>
      <c r="U789" s="2" t="n">
        <v>1</v>
      </c>
      <c r="V789" s="33" t="n">
        <v>1</v>
      </c>
    </row>
    <row r="790" customFormat="false" ht="15.75" hidden="false" customHeight="true" outlineLevel="0" collapsed="false">
      <c r="A790" s="2" t="n">
        <v>788</v>
      </c>
      <c r="B790" s="2" t="n">
        <v>66</v>
      </c>
      <c r="C790" s="2" t="n">
        <f aca="false">A790-(B790-1)*12</f>
        <v>8</v>
      </c>
      <c r="D790" s="2" t="n">
        <f aca="false">'thong tin khach hang'!$B$4+B790-1</f>
        <v>67</v>
      </c>
      <c r="E790" s="31" t="n">
        <f aca="false">IF(A790=1,0,O789)</f>
        <v>680129532267.545</v>
      </c>
      <c r="F790" s="2" t="n">
        <f aca="true">TP*VLOOKUP('thong tin khach hang'!$E$10,$X$2:$Z$5,3,0)*OFFSET($S790,0,VLOOKUP('thong tin khach hang'!$E$10,$X$2:$Z$5,2,0))</f>
        <v>0</v>
      </c>
      <c r="G790" s="2" t="n">
        <f aca="true">EP*VLOOKUP('thong tin khach hang'!$E$10,$X$2:$Z$5,3,0)*OFFSET($S790,0,VLOOKUP('thong tin khach hang'!$E$10,$X$2:$Z$5,2,0))</f>
        <v>0</v>
      </c>
      <c r="H790" s="2" t="n">
        <f aca="false">F790*HLOOKUP(B790,Assumption!$A$10:$G$12,2,1)+G790*HLOOKUP(B790,Assumption!$A$10:$G$12,3,1)</f>
        <v>0</v>
      </c>
      <c r="I790" s="2" t="n">
        <f aca="false">F790+G790-H790</f>
        <v>0</v>
      </c>
      <c r="J790" s="32" t="n">
        <f aca="false">VLOOKUP(D790,Assumption!$O$3:$Q$103,IF('thong tin khach hang'!$B$3="Nam",2,3),0)/12*P790</f>
        <v>0</v>
      </c>
      <c r="K790" s="2" t="n">
        <v>20000</v>
      </c>
      <c r="L790" s="31" t="n">
        <f aca="false">ROUND($L$1*(E790+I790-J790-K790),0)</f>
        <v>2770931822</v>
      </c>
      <c r="M790" s="31" t="n">
        <f aca="false">E790+I790-J790-K790+L790</f>
        <v>682900444089.545</v>
      </c>
      <c r="N790" s="32" t="n">
        <f aca="false">HLOOKUP(ROUND(AVERAGE(M778:M789)/10^6,0),Assumption!$B$2:$E$3,2,1)*MAX((AVERAGE(M778:M789)-250*10^6),0)</f>
        <v>3847932805.32728</v>
      </c>
      <c r="O790" s="31" t="n">
        <f aca="false">M790+N790</f>
        <v>686748376894.872</v>
      </c>
      <c r="P790" s="31" t="n">
        <f aca="false">IF(A790=1,SA,MAX(0,SA-M789))</f>
        <v>0</v>
      </c>
      <c r="S790" s="2" t="n">
        <v>0</v>
      </c>
      <c r="T790" s="2" t="n">
        <v>0</v>
      </c>
      <c r="U790" s="2" t="n">
        <v>0</v>
      </c>
      <c r="V790" s="33" t="n">
        <v>1</v>
      </c>
    </row>
    <row r="791" customFormat="false" ht="15.75" hidden="false" customHeight="true" outlineLevel="0" collapsed="false">
      <c r="A791" s="2" t="n">
        <v>789</v>
      </c>
      <c r="B791" s="2" t="n">
        <v>66</v>
      </c>
      <c r="C791" s="2" t="n">
        <f aca="false">A791-(B791-1)*12</f>
        <v>9</v>
      </c>
      <c r="D791" s="2" t="n">
        <f aca="false">'thong tin khach hang'!$B$4+B791-1</f>
        <v>67</v>
      </c>
      <c r="E791" s="31" t="n">
        <f aca="false">IF(A791=1,0,O790)</f>
        <v>686748376894.872</v>
      </c>
      <c r="F791" s="2" t="n">
        <f aca="true">TP*VLOOKUP('thong tin khach hang'!$E$10,$X$2:$Z$5,3,0)*OFFSET($S791,0,VLOOKUP('thong tin khach hang'!$E$10,$X$2:$Z$5,2,0))</f>
        <v>0</v>
      </c>
      <c r="G791" s="2" t="n">
        <f aca="true">EP*VLOOKUP('thong tin khach hang'!$E$10,$X$2:$Z$5,3,0)*OFFSET($S791,0,VLOOKUP('thong tin khach hang'!$E$10,$X$2:$Z$5,2,0))</f>
        <v>0</v>
      </c>
      <c r="H791" s="2" t="n">
        <f aca="false">F791*HLOOKUP(B791,Assumption!$A$10:$G$12,2,1)+G791*HLOOKUP(B791,Assumption!$A$10:$G$12,3,1)</f>
        <v>0</v>
      </c>
      <c r="I791" s="2" t="n">
        <f aca="false">F791+G791-H791</f>
        <v>0</v>
      </c>
      <c r="J791" s="32" t="n">
        <f aca="false">VLOOKUP(D791,Assumption!$O$3:$Q$103,IF('thong tin khach hang'!$B$3="Nam",2,3),0)/12*P791</f>
        <v>0</v>
      </c>
      <c r="K791" s="2" t="n">
        <v>20000</v>
      </c>
      <c r="L791" s="31" t="n">
        <f aca="false">ROUND($L$1*(E791+I791-J791-K791),0)</f>
        <v>2797897814</v>
      </c>
      <c r="M791" s="31" t="n">
        <f aca="false">E791+I791-J791-K791+L791</f>
        <v>689546254708.872</v>
      </c>
      <c r="N791" s="32" t="n">
        <f aca="false">HLOOKUP(ROUND(AVERAGE(M779:M790)/10^6,0),Assumption!$B$2:$E$3,2,1)*MAX((AVERAGE(M779:M790)-250*10^6),0)</f>
        <v>3885423030.61196</v>
      </c>
      <c r="O791" s="31" t="n">
        <f aca="false">M791+N791</f>
        <v>693431677739.484</v>
      </c>
      <c r="P791" s="31" t="n">
        <f aca="false">IF(A791=1,SA,MAX(0,SA-M790))</f>
        <v>0</v>
      </c>
      <c r="S791" s="2" t="n">
        <v>0</v>
      </c>
      <c r="T791" s="2" t="n">
        <v>0</v>
      </c>
      <c r="U791" s="2" t="n">
        <v>0</v>
      </c>
      <c r="V791" s="33" t="n">
        <v>1</v>
      </c>
    </row>
    <row r="792" customFormat="false" ht="15.75" hidden="false" customHeight="true" outlineLevel="0" collapsed="false">
      <c r="A792" s="2" t="n">
        <v>790</v>
      </c>
      <c r="B792" s="2" t="n">
        <v>66</v>
      </c>
      <c r="C792" s="2" t="n">
        <f aca="false">A792-(B792-1)*12</f>
        <v>10</v>
      </c>
      <c r="D792" s="2" t="n">
        <f aca="false">'thong tin khach hang'!$B$4+B792-1</f>
        <v>67</v>
      </c>
      <c r="E792" s="31" t="n">
        <f aca="false">IF(A792=1,0,O791)</f>
        <v>693431677739.484</v>
      </c>
      <c r="F792" s="2" t="n">
        <f aca="true">TP*VLOOKUP('thong tin khach hang'!$E$10,$X$2:$Z$5,3,0)*OFFSET($S792,0,VLOOKUP('thong tin khach hang'!$E$10,$X$2:$Z$5,2,0))</f>
        <v>0</v>
      </c>
      <c r="G792" s="2" t="n">
        <f aca="true">EP*VLOOKUP('thong tin khach hang'!$E$10,$X$2:$Z$5,3,0)*OFFSET($S792,0,VLOOKUP('thong tin khach hang'!$E$10,$X$2:$Z$5,2,0))</f>
        <v>0</v>
      </c>
      <c r="H792" s="2" t="n">
        <f aca="false">F792*HLOOKUP(B792,Assumption!$A$10:$G$12,2,1)+G792*HLOOKUP(B792,Assumption!$A$10:$G$12,3,1)</f>
        <v>0</v>
      </c>
      <c r="I792" s="2" t="n">
        <f aca="false">F792+G792-H792</f>
        <v>0</v>
      </c>
      <c r="J792" s="32" t="n">
        <f aca="false">VLOOKUP(D792,Assumption!$O$3:$Q$103,IF('thong tin khach hang'!$B$3="Nam",2,3),0)/12*P792</f>
        <v>0</v>
      </c>
      <c r="K792" s="2" t="n">
        <v>20000</v>
      </c>
      <c r="L792" s="31" t="n">
        <f aca="false">ROUND($L$1*(E792+I792-J792-K792),0)</f>
        <v>2825126409</v>
      </c>
      <c r="M792" s="31" t="n">
        <f aca="false">E792+I792-J792-K792+L792</f>
        <v>696256784148.484</v>
      </c>
      <c r="N792" s="32" t="n">
        <f aca="false">HLOOKUP(ROUND(AVERAGE(M780:M791)/10^6,0),Assumption!$B$2:$E$3,2,1)*MAX((AVERAGE(M780:M791)-250*10^6),0)</f>
        <v>3923278189.29288</v>
      </c>
      <c r="O792" s="31" t="n">
        <f aca="false">M792+N792</f>
        <v>700180062337.777</v>
      </c>
      <c r="P792" s="31" t="n">
        <f aca="false">IF(A792=1,SA,MAX(0,SA-M791))</f>
        <v>0</v>
      </c>
      <c r="S792" s="2" t="n">
        <v>0</v>
      </c>
      <c r="T792" s="2" t="n">
        <v>0</v>
      </c>
      <c r="U792" s="2" t="n">
        <v>1</v>
      </c>
      <c r="V792" s="33" t="n">
        <v>1</v>
      </c>
    </row>
    <row r="793" customFormat="false" ht="15.75" hidden="false" customHeight="true" outlineLevel="0" collapsed="false">
      <c r="A793" s="2" t="n">
        <v>791</v>
      </c>
      <c r="B793" s="2" t="n">
        <v>66</v>
      </c>
      <c r="C793" s="2" t="n">
        <f aca="false">A793-(B793-1)*12</f>
        <v>11</v>
      </c>
      <c r="D793" s="2" t="n">
        <f aca="false">'thong tin khach hang'!$B$4+B793-1</f>
        <v>67</v>
      </c>
      <c r="E793" s="31" t="n">
        <f aca="false">IF(A793=1,0,O792)</f>
        <v>700180062337.777</v>
      </c>
      <c r="F793" s="2" t="n">
        <f aca="true">TP*VLOOKUP('thong tin khach hang'!$E$10,$X$2:$Z$5,3,0)*OFFSET($S793,0,VLOOKUP('thong tin khach hang'!$E$10,$X$2:$Z$5,2,0))</f>
        <v>0</v>
      </c>
      <c r="G793" s="2" t="n">
        <f aca="true">EP*VLOOKUP('thong tin khach hang'!$E$10,$X$2:$Z$5,3,0)*OFFSET($S793,0,VLOOKUP('thong tin khach hang'!$E$10,$X$2:$Z$5,2,0))</f>
        <v>0</v>
      </c>
      <c r="H793" s="2" t="n">
        <f aca="false">F793*HLOOKUP(B793,Assumption!$A$10:$G$12,2,1)+G793*HLOOKUP(B793,Assumption!$A$10:$G$12,3,1)</f>
        <v>0</v>
      </c>
      <c r="I793" s="2" t="n">
        <f aca="false">F793+G793-H793</f>
        <v>0</v>
      </c>
      <c r="J793" s="32" t="n">
        <f aca="false">VLOOKUP(D793,Assumption!$O$3:$Q$103,IF('thong tin khach hang'!$B$3="Nam",2,3),0)/12*P793</f>
        <v>0</v>
      </c>
      <c r="K793" s="2" t="n">
        <v>20000</v>
      </c>
      <c r="L793" s="31" t="n">
        <f aca="false">ROUND($L$1*(E793+I793-J793-K793),0)</f>
        <v>2852620163</v>
      </c>
      <c r="M793" s="31" t="n">
        <f aca="false">E793+I793-J793-K793+L793</f>
        <v>703032662500.777</v>
      </c>
      <c r="N793" s="32" t="n">
        <f aca="false">HLOOKUP(ROUND(AVERAGE(M781:M792)/10^6,0),Assumption!$B$2:$E$3,2,1)*MAX((AVERAGE(M781:M792)-250*10^6),0)</f>
        <v>3961501833.66637</v>
      </c>
      <c r="O793" s="31" t="n">
        <f aca="false">M793+N793</f>
        <v>706994164334.443</v>
      </c>
      <c r="P793" s="31" t="n">
        <f aca="false">IF(A793=1,SA,MAX(0,SA-M792))</f>
        <v>0</v>
      </c>
      <c r="S793" s="2" t="n">
        <v>0</v>
      </c>
      <c r="T793" s="2" t="n">
        <v>0</v>
      </c>
      <c r="U793" s="2" t="n">
        <v>0</v>
      </c>
      <c r="V793" s="33" t="n">
        <v>1</v>
      </c>
    </row>
    <row r="794" customFormat="false" ht="15.75" hidden="false" customHeight="true" outlineLevel="0" collapsed="false">
      <c r="A794" s="2" t="n">
        <v>792</v>
      </c>
      <c r="B794" s="2" t="n">
        <v>66</v>
      </c>
      <c r="C794" s="2" t="n">
        <f aca="false">A794-(B794-1)*12</f>
        <v>12</v>
      </c>
      <c r="D794" s="2" t="n">
        <f aca="false">'thong tin khach hang'!$B$4+B794-1</f>
        <v>67</v>
      </c>
      <c r="E794" s="31" t="n">
        <f aca="false">IF(A794=1,0,O793)</f>
        <v>706994164334.443</v>
      </c>
      <c r="F794" s="2" t="n">
        <f aca="true">TP*VLOOKUP('thong tin khach hang'!$E$10,$X$2:$Z$5,3,0)*OFFSET($S794,0,VLOOKUP('thong tin khach hang'!$E$10,$X$2:$Z$5,2,0))</f>
        <v>0</v>
      </c>
      <c r="G794" s="2" t="n">
        <f aca="true">EP*VLOOKUP('thong tin khach hang'!$E$10,$X$2:$Z$5,3,0)*OFFSET($S794,0,VLOOKUP('thong tin khach hang'!$E$10,$X$2:$Z$5,2,0))</f>
        <v>0</v>
      </c>
      <c r="H794" s="2" t="n">
        <f aca="false">F794*HLOOKUP(B794,Assumption!$A$10:$G$12,2,1)+G794*HLOOKUP(B794,Assumption!$A$10:$G$12,3,1)</f>
        <v>0</v>
      </c>
      <c r="I794" s="2" t="n">
        <f aca="false">F794+G794-H794</f>
        <v>0</v>
      </c>
      <c r="J794" s="32" t="n">
        <f aca="false">VLOOKUP(D794,Assumption!$O$3:$Q$103,IF('thong tin khach hang'!$B$3="Nam",2,3),0)/12*P794</f>
        <v>0</v>
      </c>
      <c r="K794" s="2" t="n">
        <v>20000</v>
      </c>
      <c r="L794" s="31" t="n">
        <f aca="false">ROUND($L$1*(E794+I794-J794-K794),0)</f>
        <v>2880381658</v>
      </c>
      <c r="M794" s="31" t="n">
        <f aca="false">E794+I794-J794-K794+L794</f>
        <v>709874525992.444</v>
      </c>
      <c r="N794" s="32" t="n">
        <f aca="false">HLOOKUP(ROUND(AVERAGE(M782:M793)/10^6,0),Assumption!$B$2:$E$3,2,1)*MAX((AVERAGE(M782:M793)-250*10^6),0)</f>
        <v>4000097550.60659</v>
      </c>
      <c r="O794" s="31" t="n">
        <f aca="false">M794+N794</f>
        <v>713874623543.05</v>
      </c>
      <c r="P794" s="31" t="n">
        <f aca="false">IF(A794=1,SA,MAX(0,SA-M793))</f>
        <v>0</v>
      </c>
      <c r="S794" s="2" t="n">
        <v>0</v>
      </c>
      <c r="T794" s="2" t="n">
        <v>0</v>
      </c>
      <c r="U794" s="2" t="n">
        <v>0</v>
      </c>
      <c r="V794" s="33" t="n">
        <v>1</v>
      </c>
    </row>
    <row r="795" customFormat="false" ht="15.75" hidden="false" customHeight="true" outlineLevel="0" collapsed="false">
      <c r="A795" s="2" t="n">
        <v>793</v>
      </c>
      <c r="B795" s="2" t="n">
        <v>67</v>
      </c>
      <c r="C795" s="2" t="n">
        <f aca="false">A795-(B795-1)*12</f>
        <v>1</v>
      </c>
      <c r="D795" s="2" t="n">
        <f aca="false">'thong tin khach hang'!$B$4+B795-1</f>
        <v>68</v>
      </c>
      <c r="E795" s="31" t="n">
        <f aca="false">IF(A795=1,0,O794)</f>
        <v>713874623543.05</v>
      </c>
      <c r="F795" s="2" t="n">
        <f aca="true">TP*VLOOKUP('thong tin khach hang'!$E$10,$X$2:$Z$5,3,0)*OFFSET($S795,0,VLOOKUP('thong tin khach hang'!$E$10,$X$2:$Z$5,2,0))</f>
        <v>30000000</v>
      </c>
      <c r="G795" s="2" t="n">
        <f aca="true">EP*VLOOKUP('thong tin khach hang'!$E$10,$X$2:$Z$5,3,0)*OFFSET($S795,0,VLOOKUP('thong tin khach hang'!$E$10,$X$2:$Z$5,2,0))</f>
        <v>30000000</v>
      </c>
      <c r="H795" s="2" t="n">
        <f aca="false">F795*HLOOKUP(B795,Assumption!$A$10:$G$12,2,1)+G795*HLOOKUP(B795,Assumption!$A$10:$G$12,3,1)</f>
        <v>1500000</v>
      </c>
      <c r="I795" s="2" t="n">
        <f aca="false">F795+G795-H795</f>
        <v>58500000</v>
      </c>
      <c r="J795" s="32" t="n">
        <f aca="false">VLOOKUP(D795,Assumption!$O$3:$Q$103,IF('thong tin khach hang'!$B$3="Nam",2,3),0)/12*P795</f>
        <v>0</v>
      </c>
      <c r="K795" s="2" t="n">
        <v>20000</v>
      </c>
      <c r="L795" s="31" t="n">
        <f aca="false">ROUND($L$1*(E795+I795-J795-K795),0)</f>
        <v>2908651837</v>
      </c>
      <c r="M795" s="31" t="n">
        <f aca="false">E795+I795-J795-K795+L795</f>
        <v>716841755380.05</v>
      </c>
      <c r="N795" s="32" t="n">
        <f aca="false">HLOOKUP(ROUND(AVERAGE(M783:M794)/10^6,0),Assumption!$B$2:$E$3,2,1)*MAX((AVERAGE(M783:M794)-250*10^6),0)</f>
        <v>4039068961.90339</v>
      </c>
      <c r="O795" s="31" t="n">
        <f aca="false">M795+N795</f>
        <v>720880824341.953</v>
      </c>
      <c r="P795" s="31" t="n">
        <f aca="false">IF(A795=1,SA,MAX(0,SA-M794))</f>
        <v>0</v>
      </c>
      <c r="S795" s="2" t="n">
        <v>1</v>
      </c>
      <c r="T795" s="2" t="n">
        <v>1</v>
      </c>
      <c r="U795" s="2" t="n">
        <v>1</v>
      </c>
      <c r="V795" s="33" t="n">
        <v>1</v>
      </c>
    </row>
    <row r="796" customFormat="false" ht="15.75" hidden="false" customHeight="true" outlineLevel="0" collapsed="false">
      <c r="A796" s="2" t="n">
        <v>794</v>
      </c>
      <c r="B796" s="2" t="n">
        <v>67</v>
      </c>
      <c r="C796" s="2" t="n">
        <f aca="false">A796-(B796-1)*12</f>
        <v>2</v>
      </c>
      <c r="D796" s="2" t="n">
        <f aca="false">'thong tin khach hang'!$B$4+B796-1</f>
        <v>68</v>
      </c>
      <c r="E796" s="31" t="n">
        <f aca="false">IF(A796=1,0,O795)</f>
        <v>720880824341.953</v>
      </c>
      <c r="F796" s="2" t="n">
        <f aca="true">TP*VLOOKUP('thong tin khach hang'!$E$10,$X$2:$Z$5,3,0)*OFFSET($S796,0,VLOOKUP('thong tin khach hang'!$E$10,$X$2:$Z$5,2,0))</f>
        <v>0</v>
      </c>
      <c r="G796" s="2" t="n">
        <f aca="true">EP*VLOOKUP('thong tin khach hang'!$E$10,$X$2:$Z$5,3,0)*OFFSET($S796,0,VLOOKUP('thong tin khach hang'!$E$10,$X$2:$Z$5,2,0))</f>
        <v>0</v>
      </c>
      <c r="H796" s="2" t="n">
        <f aca="false">F796*HLOOKUP(B796,Assumption!$A$10:$G$12,2,1)+G796*HLOOKUP(B796,Assumption!$A$10:$G$12,3,1)</f>
        <v>0</v>
      </c>
      <c r="I796" s="2" t="n">
        <f aca="false">F796+G796-H796</f>
        <v>0</v>
      </c>
      <c r="J796" s="32" t="n">
        <f aca="false">VLOOKUP(D796,Assumption!$O$3:$Q$103,IF('thong tin khach hang'!$B$3="Nam",2,3),0)/12*P796</f>
        <v>0</v>
      </c>
      <c r="K796" s="2" t="n">
        <v>20000</v>
      </c>
      <c r="L796" s="31" t="n">
        <f aca="false">ROUND($L$1*(E796+I796-J796-K796),0)</f>
        <v>2936957630</v>
      </c>
      <c r="M796" s="31" t="n">
        <f aca="false">E796+I796-J796-K796+L796</f>
        <v>723817761971.953</v>
      </c>
      <c r="N796" s="32" t="n">
        <f aca="false">HLOOKUP(ROUND(AVERAGE(M784:M795)/10^6,0),Assumption!$B$2:$E$3,2,1)*MAX((AVERAGE(M784:M795)-250*10^6),0)</f>
        <v>4078419724.60122</v>
      </c>
      <c r="O796" s="31" t="n">
        <f aca="false">M796+N796</f>
        <v>727896181696.555</v>
      </c>
      <c r="P796" s="31" t="n">
        <f aca="false">IF(A796=1,SA,MAX(0,SA-M795))</f>
        <v>0</v>
      </c>
      <c r="S796" s="2" t="n">
        <v>0</v>
      </c>
      <c r="T796" s="2" t="n">
        <v>0</v>
      </c>
      <c r="U796" s="2" t="n">
        <v>0</v>
      </c>
      <c r="V796" s="33" t="n">
        <v>1</v>
      </c>
    </row>
    <row r="797" customFormat="false" ht="15.75" hidden="false" customHeight="true" outlineLevel="0" collapsed="false">
      <c r="A797" s="2" t="n">
        <v>795</v>
      </c>
      <c r="B797" s="2" t="n">
        <v>67</v>
      </c>
      <c r="C797" s="2" t="n">
        <f aca="false">A797-(B797-1)*12</f>
        <v>3</v>
      </c>
      <c r="D797" s="2" t="n">
        <f aca="false">'thong tin khach hang'!$B$4+B797-1</f>
        <v>68</v>
      </c>
      <c r="E797" s="31" t="n">
        <f aca="false">IF(A797=1,0,O796)</f>
        <v>727896181696.555</v>
      </c>
      <c r="F797" s="2" t="n">
        <f aca="true">TP*VLOOKUP('thong tin khach hang'!$E$10,$X$2:$Z$5,3,0)*OFFSET($S797,0,VLOOKUP('thong tin khach hang'!$E$10,$X$2:$Z$5,2,0))</f>
        <v>0</v>
      </c>
      <c r="G797" s="2" t="n">
        <f aca="true">EP*VLOOKUP('thong tin khach hang'!$E$10,$X$2:$Z$5,3,0)*OFFSET($S797,0,VLOOKUP('thong tin khach hang'!$E$10,$X$2:$Z$5,2,0))</f>
        <v>0</v>
      </c>
      <c r="H797" s="2" t="n">
        <f aca="false">F797*HLOOKUP(B797,Assumption!$A$10:$G$12,2,1)+G797*HLOOKUP(B797,Assumption!$A$10:$G$12,3,1)</f>
        <v>0</v>
      </c>
      <c r="I797" s="2" t="n">
        <f aca="false">F797+G797-H797</f>
        <v>0</v>
      </c>
      <c r="J797" s="32" t="n">
        <f aca="false">VLOOKUP(D797,Assumption!$O$3:$Q$103,IF('thong tin khach hang'!$B$3="Nam",2,3),0)/12*P797</f>
        <v>0</v>
      </c>
      <c r="K797" s="2" t="n">
        <v>20000</v>
      </c>
      <c r="L797" s="31" t="n">
        <f aca="false">ROUND($L$1*(E797+I797-J797-K797),0)</f>
        <v>2965539064</v>
      </c>
      <c r="M797" s="31" t="n">
        <f aca="false">E797+I797-J797-K797+L797</f>
        <v>730861700760.555</v>
      </c>
      <c r="N797" s="32" t="n">
        <f aca="false">HLOOKUP(ROUND(AVERAGE(M785:M796)/10^6,0),Assumption!$B$2:$E$3,2,1)*MAX((AVERAGE(M785:M796)-250*10^6),0)</f>
        <v>4118153531.34225</v>
      </c>
      <c r="O797" s="31" t="n">
        <f aca="false">M797+N797</f>
        <v>734979854291.897</v>
      </c>
      <c r="P797" s="31" t="n">
        <f aca="false">IF(A797=1,SA,MAX(0,SA-M796))</f>
        <v>0</v>
      </c>
      <c r="S797" s="2" t="n">
        <v>0</v>
      </c>
      <c r="T797" s="2" t="n">
        <v>0</v>
      </c>
      <c r="U797" s="2" t="n">
        <v>0</v>
      </c>
      <c r="V797" s="33" t="n">
        <v>1</v>
      </c>
    </row>
    <row r="798" customFormat="false" ht="15.75" hidden="false" customHeight="true" outlineLevel="0" collapsed="false">
      <c r="A798" s="2" t="n">
        <v>796</v>
      </c>
      <c r="B798" s="2" t="n">
        <v>67</v>
      </c>
      <c r="C798" s="2" t="n">
        <f aca="false">A798-(B798-1)*12</f>
        <v>4</v>
      </c>
      <c r="D798" s="2" t="n">
        <f aca="false">'thong tin khach hang'!$B$4+B798-1</f>
        <v>68</v>
      </c>
      <c r="E798" s="31" t="n">
        <f aca="false">IF(A798=1,0,O797)</f>
        <v>734979854291.897</v>
      </c>
      <c r="F798" s="2" t="n">
        <f aca="true">TP*VLOOKUP('thong tin khach hang'!$E$10,$X$2:$Z$5,3,0)*OFFSET($S798,0,VLOOKUP('thong tin khach hang'!$E$10,$X$2:$Z$5,2,0))</f>
        <v>0</v>
      </c>
      <c r="G798" s="2" t="n">
        <f aca="true">EP*VLOOKUP('thong tin khach hang'!$E$10,$X$2:$Z$5,3,0)*OFFSET($S798,0,VLOOKUP('thong tin khach hang'!$E$10,$X$2:$Z$5,2,0))</f>
        <v>0</v>
      </c>
      <c r="H798" s="2" t="n">
        <f aca="false">F798*HLOOKUP(B798,Assumption!$A$10:$G$12,2,1)+G798*HLOOKUP(B798,Assumption!$A$10:$G$12,3,1)</f>
        <v>0</v>
      </c>
      <c r="I798" s="2" t="n">
        <f aca="false">F798+G798-H798</f>
        <v>0</v>
      </c>
      <c r="J798" s="32" t="n">
        <f aca="false">VLOOKUP(D798,Assumption!$O$3:$Q$103,IF('thong tin khach hang'!$B$3="Nam",2,3),0)/12*P798</f>
        <v>0</v>
      </c>
      <c r="K798" s="2" t="n">
        <v>20000</v>
      </c>
      <c r="L798" s="31" t="n">
        <f aca="false">ROUND($L$1*(E798+I798-J798-K798),0)</f>
        <v>2994398823</v>
      </c>
      <c r="M798" s="31" t="n">
        <f aca="false">E798+I798-J798-K798+L798</f>
        <v>737974233114.897</v>
      </c>
      <c r="N798" s="32" t="n">
        <f aca="false">HLOOKUP(ROUND(AVERAGE(M786:M797)/10^6,0),Assumption!$B$2:$E$3,2,1)*MAX((AVERAGE(M786:M797)-250*10^6),0)</f>
        <v>4158274110.71314</v>
      </c>
      <c r="O798" s="31" t="n">
        <f aca="false">M798+N798</f>
        <v>742132507225.61</v>
      </c>
      <c r="P798" s="31" t="n">
        <f aca="false">IF(A798=1,SA,MAX(0,SA-M797))</f>
        <v>0</v>
      </c>
      <c r="S798" s="2" t="n">
        <v>0</v>
      </c>
      <c r="T798" s="2" t="n">
        <v>0</v>
      </c>
      <c r="U798" s="2" t="n">
        <v>1</v>
      </c>
      <c r="V798" s="33" t="n">
        <v>1</v>
      </c>
    </row>
    <row r="799" customFormat="false" ht="15.75" hidden="false" customHeight="true" outlineLevel="0" collapsed="false">
      <c r="A799" s="2" t="n">
        <v>797</v>
      </c>
      <c r="B799" s="2" t="n">
        <v>67</v>
      </c>
      <c r="C799" s="2" t="n">
        <f aca="false">A799-(B799-1)*12</f>
        <v>5</v>
      </c>
      <c r="D799" s="2" t="n">
        <f aca="false">'thong tin khach hang'!$B$4+B799-1</f>
        <v>68</v>
      </c>
      <c r="E799" s="31" t="n">
        <f aca="false">IF(A799=1,0,O798)</f>
        <v>742132507225.61</v>
      </c>
      <c r="F799" s="2" t="n">
        <f aca="true">TP*VLOOKUP('thong tin khach hang'!$E$10,$X$2:$Z$5,3,0)*OFFSET($S799,0,VLOOKUP('thong tin khach hang'!$E$10,$X$2:$Z$5,2,0))</f>
        <v>0</v>
      </c>
      <c r="G799" s="2" t="n">
        <f aca="true">EP*VLOOKUP('thong tin khach hang'!$E$10,$X$2:$Z$5,3,0)*OFFSET($S799,0,VLOOKUP('thong tin khach hang'!$E$10,$X$2:$Z$5,2,0))</f>
        <v>0</v>
      </c>
      <c r="H799" s="2" t="n">
        <f aca="false">F799*HLOOKUP(B799,Assumption!$A$10:$G$12,2,1)+G799*HLOOKUP(B799,Assumption!$A$10:$G$12,3,1)</f>
        <v>0</v>
      </c>
      <c r="I799" s="2" t="n">
        <f aca="false">F799+G799-H799</f>
        <v>0</v>
      </c>
      <c r="J799" s="32" t="n">
        <f aca="false">VLOOKUP(D799,Assumption!$O$3:$Q$103,IF('thong tin khach hang'!$B$3="Nam",2,3),0)/12*P799</f>
        <v>0</v>
      </c>
      <c r="K799" s="2" t="n">
        <v>20000</v>
      </c>
      <c r="L799" s="31" t="n">
        <f aca="false">ROUND($L$1*(E799+I799-J799-K799),0)</f>
        <v>3023539617</v>
      </c>
      <c r="M799" s="31" t="n">
        <f aca="false">E799+I799-J799-K799+L799</f>
        <v>745156026842.61</v>
      </c>
      <c r="N799" s="32" t="n">
        <f aca="false">HLOOKUP(ROUND(AVERAGE(M787:M798)/10^6,0),Assumption!$B$2:$E$3,2,1)*MAX((AVERAGE(M787:M798)-250*10^6),0)</f>
        <v>4198785227.59557</v>
      </c>
      <c r="O799" s="31" t="n">
        <f aca="false">M799+N799</f>
        <v>749354812070.206</v>
      </c>
      <c r="P799" s="31" t="n">
        <f aca="false">IF(A799=1,SA,MAX(0,SA-M798))</f>
        <v>0</v>
      </c>
      <c r="S799" s="2" t="n">
        <v>0</v>
      </c>
      <c r="T799" s="2" t="n">
        <v>0</v>
      </c>
      <c r="U799" s="2" t="n">
        <v>0</v>
      </c>
      <c r="V799" s="33" t="n">
        <v>1</v>
      </c>
    </row>
    <row r="800" customFormat="false" ht="15.75" hidden="false" customHeight="true" outlineLevel="0" collapsed="false">
      <c r="A800" s="2" t="n">
        <v>798</v>
      </c>
      <c r="B800" s="2" t="n">
        <v>67</v>
      </c>
      <c r="C800" s="2" t="n">
        <f aca="false">A800-(B800-1)*12</f>
        <v>6</v>
      </c>
      <c r="D800" s="2" t="n">
        <f aca="false">'thong tin khach hang'!$B$4+B800-1</f>
        <v>68</v>
      </c>
      <c r="E800" s="31" t="n">
        <f aca="false">IF(A800=1,0,O799)</f>
        <v>749354812070.206</v>
      </c>
      <c r="F800" s="2" t="n">
        <f aca="true">TP*VLOOKUP('thong tin khach hang'!$E$10,$X$2:$Z$5,3,0)*OFFSET($S800,0,VLOOKUP('thong tin khach hang'!$E$10,$X$2:$Z$5,2,0))</f>
        <v>0</v>
      </c>
      <c r="G800" s="2" t="n">
        <f aca="true">EP*VLOOKUP('thong tin khach hang'!$E$10,$X$2:$Z$5,3,0)*OFFSET($S800,0,VLOOKUP('thong tin khach hang'!$E$10,$X$2:$Z$5,2,0))</f>
        <v>0</v>
      </c>
      <c r="H800" s="2" t="n">
        <f aca="false">F800*HLOOKUP(B800,Assumption!$A$10:$G$12,2,1)+G800*HLOOKUP(B800,Assumption!$A$10:$G$12,3,1)</f>
        <v>0</v>
      </c>
      <c r="I800" s="2" t="n">
        <f aca="false">F800+G800-H800</f>
        <v>0</v>
      </c>
      <c r="J800" s="32" t="n">
        <f aca="false">VLOOKUP(D800,Assumption!$O$3:$Q$103,IF('thong tin khach hang'!$B$3="Nam",2,3),0)/12*P800</f>
        <v>0</v>
      </c>
      <c r="K800" s="2" t="n">
        <v>20000</v>
      </c>
      <c r="L800" s="31" t="n">
        <f aca="false">ROUND($L$1*(E800+I800-J800-K800),0)</f>
        <v>3052964181</v>
      </c>
      <c r="M800" s="31" t="n">
        <f aca="false">E800+I800-J800-K800+L800</f>
        <v>752407756251.206</v>
      </c>
      <c r="N800" s="32" t="n">
        <f aca="false">HLOOKUP(ROUND(AVERAGE(M788:M799)/10^6,0),Assumption!$B$2:$E$3,2,1)*MAX((AVERAGE(M788:M799)-250*10^6),0)</f>
        <v>4239690683.51892</v>
      </c>
      <c r="O800" s="31" t="n">
        <f aca="false">M800+N800</f>
        <v>756647446934.725</v>
      </c>
      <c r="P800" s="31" t="n">
        <f aca="false">IF(A800=1,SA,MAX(0,SA-M799))</f>
        <v>0</v>
      </c>
      <c r="S800" s="2" t="n">
        <v>0</v>
      </c>
      <c r="T800" s="2" t="n">
        <v>0</v>
      </c>
      <c r="U800" s="2" t="n">
        <v>0</v>
      </c>
      <c r="V800" s="33" t="n">
        <v>1</v>
      </c>
    </row>
    <row r="801" customFormat="false" ht="15.75" hidden="false" customHeight="true" outlineLevel="0" collapsed="false">
      <c r="A801" s="2" t="n">
        <v>799</v>
      </c>
      <c r="B801" s="2" t="n">
        <v>67</v>
      </c>
      <c r="C801" s="2" t="n">
        <f aca="false">A801-(B801-1)*12</f>
        <v>7</v>
      </c>
      <c r="D801" s="2" t="n">
        <f aca="false">'thong tin khach hang'!$B$4+B801-1</f>
        <v>68</v>
      </c>
      <c r="E801" s="31" t="n">
        <f aca="false">IF(A801=1,0,O800)</f>
        <v>756647446934.725</v>
      </c>
      <c r="F801" s="2" t="n">
        <f aca="true">TP*VLOOKUP('thong tin khach hang'!$E$10,$X$2:$Z$5,3,0)*OFFSET($S801,0,VLOOKUP('thong tin khach hang'!$E$10,$X$2:$Z$5,2,0))</f>
        <v>0</v>
      </c>
      <c r="G801" s="2" t="n">
        <f aca="true">EP*VLOOKUP('thong tin khach hang'!$E$10,$X$2:$Z$5,3,0)*OFFSET($S801,0,VLOOKUP('thong tin khach hang'!$E$10,$X$2:$Z$5,2,0))</f>
        <v>0</v>
      </c>
      <c r="H801" s="2" t="n">
        <f aca="false">F801*HLOOKUP(B801,Assumption!$A$10:$G$12,2,1)+G801*HLOOKUP(B801,Assumption!$A$10:$G$12,3,1)</f>
        <v>0</v>
      </c>
      <c r="I801" s="2" t="n">
        <f aca="false">F801+G801-H801</f>
        <v>0</v>
      </c>
      <c r="J801" s="32" t="n">
        <f aca="false">VLOOKUP(D801,Assumption!$O$3:$Q$103,IF('thong tin khach hang'!$B$3="Nam",2,3),0)/12*P801</f>
        <v>0</v>
      </c>
      <c r="K801" s="2" t="n">
        <v>20000</v>
      </c>
      <c r="L801" s="31" t="n">
        <f aca="false">ROUND($L$1*(E801+I801-J801-K801),0)</f>
        <v>3082675278</v>
      </c>
      <c r="M801" s="31" t="n">
        <f aca="false">E801+I801-J801-K801+L801</f>
        <v>759730102212.725</v>
      </c>
      <c r="N801" s="32" t="n">
        <f aca="false">HLOOKUP(ROUND(AVERAGE(M789:M800)/10^6,0),Assumption!$B$2:$E$3,2,1)*MAX((AVERAGE(M789:M800)-250*10^6),0)</f>
        <v>4280994317.01678</v>
      </c>
      <c r="O801" s="31" t="n">
        <f aca="false">M801+N801</f>
        <v>764011096529.741</v>
      </c>
      <c r="P801" s="31" t="n">
        <f aca="false">IF(A801=1,SA,MAX(0,SA-M800))</f>
        <v>0</v>
      </c>
      <c r="S801" s="2" t="n">
        <v>0</v>
      </c>
      <c r="T801" s="2" t="n">
        <v>1</v>
      </c>
      <c r="U801" s="2" t="n">
        <v>1</v>
      </c>
      <c r="V801" s="33" t="n">
        <v>1</v>
      </c>
    </row>
    <row r="802" customFormat="false" ht="15.75" hidden="false" customHeight="true" outlineLevel="0" collapsed="false">
      <c r="A802" s="2" t="n">
        <v>800</v>
      </c>
      <c r="B802" s="2" t="n">
        <v>67</v>
      </c>
      <c r="C802" s="2" t="n">
        <f aca="false">A802-(B802-1)*12</f>
        <v>8</v>
      </c>
      <c r="D802" s="2" t="n">
        <f aca="false">'thong tin khach hang'!$B$4+B802-1</f>
        <v>68</v>
      </c>
      <c r="E802" s="31" t="n">
        <f aca="false">IF(A802=1,0,O801)</f>
        <v>764011096529.741</v>
      </c>
      <c r="F802" s="2" t="n">
        <f aca="true">TP*VLOOKUP('thong tin khach hang'!$E$10,$X$2:$Z$5,3,0)*OFFSET($S802,0,VLOOKUP('thong tin khach hang'!$E$10,$X$2:$Z$5,2,0))</f>
        <v>0</v>
      </c>
      <c r="G802" s="2" t="n">
        <f aca="true">EP*VLOOKUP('thong tin khach hang'!$E$10,$X$2:$Z$5,3,0)*OFFSET($S802,0,VLOOKUP('thong tin khach hang'!$E$10,$X$2:$Z$5,2,0))</f>
        <v>0</v>
      </c>
      <c r="H802" s="2" t="n">
        <f aca="false">F802*HLOOKUP(B802,Assumption!$A$10:$G$12,2,1)+G802*HLOOKUP(B802,Assumption!$A$10:$G$12,3,1)</f>
        <v>0</v>
      </c>
      <c r="I802" s="2" t="n">
        <f aca="false">F802+G802-H802</f>
        <v>0</v>
      </c>
      <c r="J802" s="32" t="n">
        <f aca="false">VLOOKUP(D802,Assumption!$O$3:$Q$103,IF('thong tin khach hang'!$B$3="Nam",2,3),0)/12*P802</f>
        <v>0</v>
      </c>
      <c r="K802" s="2" t="n">
        <v>20000</v>
      </c>
      <c r="L802" s="31" t="n">
        <f aca="false">ROUND($L$1*(E802+I802-J802-K802),0)</f>
        <v>3112675698</v>
      </c>
      <c r="M802" s="31" t="n">
        <f aca="false">E802+I802-J802-K802+L802</f>
        <v>767123752227.741</v>
      </c>
      <c r="N802" s="32" t="n">
        <f aca="false">HLOOKUP(ROUND(AVERAGE(M790:M801)/10^6,0),Assumption!$B$2:$E$3,2,1)*MAX((AVERAGE(M790:M801)-250*10^6),0)</f>
        <v>4322700003.98706</v>
      </c>
      <c r="O802" s="31" t="n">
        <f aca="false">M802+N802</f>
        <v>771446452231.728</v>
      </c>
      <c r="P802" s="31" t="n">
        <f aca="false">IF(A802=1,SA,MAX(0,SA-M801))</f>
        <v>0</v>
      </c>
      <c r="S802" s="2" t="n">
        <v>0</v>
      </c>
      <c r="T802" s="2" t="n">
        <v>0</v>
      </c>
      <c r="U802" s="2" t="n">
        <v>0</v>
      </c>
      <c r="V802" s="33" t="n">
        <v>1</v>
      </c>
    </row>
    <row r="803" customFormat="false" ht="15.75" hidden="false" customHeight="true" outlineLevel="0" collapsed="false">
      <c r="A803" s="2" t="n">
        <v>801</v>
      </c>
      <c r="B803" s="2" t="n">
        <v>67</v>
      </c>
      <c r="C803" s="2" t="n">
        <f aca="false">A803-(B803-1)*12</f>
        <v>9</v>
      </c>
      <c r="D803" s="2" t="n">
        <f aca="false">'thong tin khach hang'!$B$4+B803-1</f>
        <v>68</v>
      </c>
      <c r="E803" s="31" t="n">
        <f aca="false">IF(A803=1,0,O802)</f>
        <v>771446452231.728</v>
      </c>
      <c r="F803" s="2" t="n">
        <f aca="true">TP*VLOOKUP('thong tin khach hang'!$E$10,$X$2:$Z$5,3,0)*OFFSET($S803,0,VLOOKUP('thong tin khach hang'!$E$10,$X$2:$Z$5,2,0))</f>
        <v>0</v>
      </c>
      <c r="G803" s="2" t="n">
        <f aca="true">EP*VLOOKUP('thong tin khach hang'!$E$10,$X$2:$Z$5,3,0)*OFFSET($S803,0,VLOOKUP('thong tin khach hang'!$E$10,$X$2:$Z$5,2,0))</f>
        <v>0</v>
      </c>
      <c r="H803" s="2" t="n">
        <f aca="false">F803*HLOOKUP(B803,Assumption!$A$10:$G$12,2,1)+G803*HLOOKUP(B803,Assumption!$A$10:$G$12,3,1)</f>
        <v>0</v>
      </c>
      <c r="I803" s="2" t="n">
        <f aca="false">F803+G803-H803</f>
        <v>0</v>
      </c>
      <c r="J803" s="32" t="n">
        <f aca="false">VLOOKUP(D803,Assumption!$O$3:$Q$103,IF('thong tin khach hang'!$B$3="Nam",2,3),0)/12*P803</f>
        <v>0</v>
      </c>
      <c r="K803" s="2" t="n">
        <v>20000</v>
      </c>
      <c r="L803" s="31" t="n">
        <f aca="false">ROUND($L$1*(E803+I803-J803-K803),0)</f>
        <v>3142968257</v>
      </c>
      <c r="M803" s="31" t="n">
        <f aca="false">E803+I803-J803-K803+L803</f>
        <v>774589400488.728</v>
      </c>
      <c r="N803" s="32" t="n">
        <f aca="false">HLOOKUP(ROUND(AVERAGE(M791:M802)/10^6,0),Assumption!$B$2:$E$3,2,1)*MAX((AVERAGE(M791:M802)-250*10^6),0)</f>
        <v>4364811658.05616</v>
      </c>
      <c r="O803" s="31" t="n">
        <f aca="false">M803+N803</f>
        <v>778954212146.785</v>
      </c>
      <c r="P803" s="31" t="n">
        <f aca="false">IF(A803=1,SA,MAX(0,SA-M802))</f>
        <v>0</v>
      </c>
      <c r="S803" s="2" t="n">
        <v>0</v>
      </c>
      <c r="T803" s="2" t="n">
        <v>0</v>
      </c>
      <c r="U803" s="2" t="n">
        <v>0</v>
      </c>
      <c r="V803" s="33" t="n">
        <v>1</v>
      </c>
    </row>
    <row r="804" customFormat="false" ht="15.75" hidden="false" customHeight="true" outlineLevel="0" collapsed="false">
      <c r="A804" s="2" t="n">
        <v>802</v>
      </c>
      <c r="B804" s="2" t="n">
        <v>67</v>
      </c>
      <c r="C804" s="2" t="n">
        <f aca="false">A804-(B804-1)*12</f>
        <v>10</v>
      </c>
      <c r="D804" s="2" t="n">
        <f aca="false">'thong tin khach hang'!$B$4+B804-1</f>
        <v>68</v>
      </c>
      <c r="E804" s="31" t="n">
        <f aca="false">IF(A804=1,0,O803)</f>
        <v>778954212146.785</v>
      </c>
      <c r="F804" s="2" t="n">
        <f aca="true">TP*VLOOKUP('thong tin khach hang'!$E$10,$X$2:$Z$5,3,0)*OFFSET($S804,0,VLOOKUP('thong tin khach hang'!$E$10,$X$2:$Z$5,2,0))</f>
        <v>0</v>
      </c>
      <c r="G804" s="2" t="n">
        <f aca="true">EP*VLOOKUP('thong tin khach hang'!$E$10,$X$2:$Z$5,3,0)*OFFSET($S804,0,VLOOKUP('thong tin khach hang'!$E$10,$X$2:$Z$5,2,0))</f>
        <v>0</v>
      </c>
      <c r="H804" s="2" t="n">
        <f aca="false">F804*HLOOKUP(B804,Assumption!$A$10:$G$12,2,1)+G804*HLOOKUP(B804,Assumption!$A$10:$G$12,3,1)</f>
        <v>0</v>
      </c>
      <c r="I804" s="2" t="n">
        <f aca="false">F804+G804-H804</f>
        <v>0</v>
      </c>
      <c r="J804" s="32" t="n">
        <f aca="false">VLOOKUP(D804,Assumption!$O$3:$Q$103,IF('thong tin khach hang'!$B$3="Nam",2,3),0)/12*P804</f>
        <v>0</v>
      </c>
      <c r="K804" s="2" t="n">
        <v>20000</v>
      </c>
      <c r="L804" s="31" t="n">
        <f aca="false">ROUND($L$1*(E804+I804-J804-K804),0)</f>
        <v>3173555801</v>
      </c>
      <c r="M804" s="31" t="n">
        <f aca="false">E804+I804-J804-K804+L804</f>
        <v>782127747947.785</v>
      </c>
      <c r="N804" s="32" t="n">
        <f aca="false">HLOOKUP(ROUND(AVERAGE(M792:M803)/10^6,0),Assumption!$B$2:$E$3,2,1)*MAX((AVERAGE(M792:M803)-250*10^6),0)</f>
        <v>4407333230.94609</v>
      </c>
      <c r="O804" s="31" t="n">
        <f aca="false">M804+N804</f>
        <v>786535081178.731</v>
      </c>
      <c r="P804" s="31" t="n">
        <f aca="false">IF(A804=1,SA,MAX(0,SA-M803))</f>
        <v>0</v>
      </c>
      <c r="S804" s="2" t="n">
        <v>0</v>
      </c>
      <c r="T804" s="2" t="n">
        <v>0</v>
      </c>
      <c r="U804" s="2" t="n">
        <v>1</v>
      </c>
      <c r="V804" s="33" t="n">
        <v>1</v>
      </c>
    </row>
    <row r="805" customFormat="false" ht="15.75" hidden="false" customHeight="true" outlineLevel="0" collapsed="false">
      <c r="A805" s="2" t="n">
        <v>803</v>
      </c>
      <c r="B805" s="2" t="n">
        <v>67</v>
      </c>
      <c r="C805" s="2" t="n">
        <f aca="false">A805-(B805-1)*12</f>
        <v>11</v>
      </c>
      <c r="D805" s="2" t="n">
        <f aca="false">'thong tin khach hang'!$B$4+B805-1</f>
        <v>68</v>
      </c>
      <c r="E805" s="31" t="n">
        <f aca="false">IF(A805=1,0,O804)</f>
        <v>786535081178.731</v>
      </c>
      <c r="F805" s="2" t="n">
        <f aca="true">TP*VLOOKUP('thong tin khach hang'!$E$10,$X$2:$Z$5,3,0)*OFFSET($S805,0,VLOOKUP('thong tin khach hang'!$E$10,$X$2:$Z$5,2,0))</f>
        <v>0</v>
      </c>
      <c r="G805" s="2" t="n">
        <f aca="true">EP*VLOOKUP('thong tin khach hang'!$E$10,$X$2:$Z$5,3,0)*OFFSET($S805,0,VLOOKUP('thong tin khach hang'!$E$10,$X$2:$Z$5,2,0))</f>
        <v>0</v>
      </c>
      <c r="H805" s="2" t="n">
        <f aca="false">F805*HLOOKUP(B805,Assumption!$A$10:$G$12,2,1)+G805*HLOOKUP(B805,Assumption!$A$10:$G$12,3,1)</f>
        <v>0</v>
      </c>
      <c r="I805" s="2" t="n">
        <f aca="false">F805+G805-H805</f>
        <v>0</v>
      </c>
      <c r="J805" s="32" t="n">
        <f aca="false">VLOOKUP(D805,Assumption!$O$3:$Q$103,IF('thong tin khach hang'!$B$3="Nam",2,3),0)/12*P805</f>
        <v>0</v>
      </c>
      <c r="K805" s="2" t="n">
        <v>20000</v>
      </c>
      <c r="L805" s="31" t="n">
        <f aca="false">ROUND($L$1*(E805+I805-J805-K805),0)</f>
        <v>3204441199</v>
      </c>
      <c r="M805" s="31" t="n">
        <f aca="false">E805+I805-J805-K805+L805</f>
        <v>789739502377.731</v>
      </c>
      <c r="N805" s="32" t="n">
        <f aca="false">HLOOKUP(ROUND(AVERAGE(M793:M804)/10^6,0),Assumption!$B$2:$E$3,2,1)*MAX((AVERAGE(M793:M804)-250*10^6),0)</f>
        <v>4450268712.84574</v>
      </c>
      <c r="O805" s="31" t="n">
        <f aca="false">M805+N805</f>
        <v>794189771090.576</v>
      </c>
      <c r="P805" s="31" t="n">
        <f aca="false">IF(A805=1,SA,MAX(0,SA-M804))</f>
        <v>0</v>
      </c>
      <c r="S805" s="2" t="n">
        <v>0</v>
      </c>
      <c r="T805" s="2" t="n">
        <v>0</v>
      </c>
      <c r="U805" s="2" t="n">
        <v>0</v>
      </c>
      <c r="V805" s="33" t="n">
        <v>1</v>
      </c>
    </row>
    <row r="806" customFormat="false" ht="15.75" hidden="false" customHeight="true" outlineLevel="0" collapsed="false">
      <c r="A806" s="2" t="n">
        <v>804</v>
      </c>
      <c r="B806" s="2" t="n">
        <v>67</v>
      </c>
      <c r="C806" s="2" t="n">
        <f aca="false">A806-(B806-1)*12</f>
        <v>12</v>
      </c>
      <c r="D806" s="2" t="n">
        <f aca="false">'thong tin khach hang'!$B$4+B806-1</f>
        <v>68</v>
      </c>
      <c r="E806" s="31" t="n">
        <f aca="false">IF(A806=1,0,O805)</f>
        <v>794189771090.576</v>
      </c>
      <c r="F806" s="2" t="n">
        <f aca="true">TP*VLOOKUP('thong tin khach hang'!$E$10,$X$2:$Z$5,3,0)*OFFSET($S806,0,VLOOKUP('thong tin khach hang'!$E$10,$X$2:$Z$5,2,0))</f>
        <v>0</v>
      </c>
      <c r="G806" s="2" t="n">
        <f aca="true">EP*VLOOKUP('thong tin khach hang'!$E$10,$X$2:$Z$5,3,0)*OFFSET($S806,0,VLOOKUP('thong tin khach hang'!$E$10,$X$2:$Z$5,2,0))</f>
        <v>0</v>
      </c>
      <c r="H806" s="2" t="n">
        <f aca="false">F806*HLOOKUP(B806,Assumption!$A$10:$G$12,2,1)+G806*HLOOKUP(B806,Assumption!$A$10:$G$12,3,1)</f>
        <v>0</v>
      </c>
      <c r="I806" s="2" t="n">
        <f aca="false">F806+G806-H806</f>
        <v>0</v>
      </c>
      <c r="J806" s="32" t="n">
        <f aca="false">VLOOKUP(D806,Assumption!$O$3:$Q$103,IF('thong tin khach hang'!$B$3="Nam",2,3),0)/12*P806</f>
        <v>0</v>
      </c>
      <c r="K806" s="2" t="n">
        <v>20000</v>
      </c>
      <c r="L806" s="31" t="n">
        <f aca="false">ROUND($L$1*(E806+I806-J806-K806),0)</f>
        <v>3235627354</v>
      </c>
      <c r="M806" s="31" t="n">
        <f aca="false">E806+I806-J806-K806+L806</f>
        <v>797425378444.576</v>
      </c>
      <c r="N806" s="32" t="n">
        <f aca="false">HLOOKUP(ROUND(AVERAGE(M794:M805)/10^6,0),Assumption!$B$2:$E$3,2,1)*MAX((AVERAGE(M794:M805)-250*10^6),0)</f>
        <v>4493622132.78421</v>
      </c>
      <c r="O806" s="31" t="n">
        <f aca="false">M806+N806</f>
        <v>801919000577.36</v>
      </c>
      <c r="P806" s="31" t="n">
        <f aca="false">IF(A806=1,SA,MAX(0,SA-M805))</f>
        <v>0</v>
      </c>
      <c r="S806" s="2" t="n">
        <v>0</v>
      </c>
      <c r="T806" s="2" t="n">
        <v>0</v>
      </c>
      <c r="U806" s="2" t="n">
        <v>0</v>
      </c>
      <c r="V806" s="33" t="n">
        <v>1</v>
      </c>
    </row>
    <row r="807" customFormat="false" ht="15.75" hidden="false" customHeight="true" outlineLevel="0" collapsed="false">
      <c r="A807" s="2" t="n">
        <v>805</v>
      </c>
      <c r="B807" s="2" t="n">
        <v>68</v>
      </c>
      <c r="C807" s="2" t="n">
        <f aca="false">A807-(B807-1)*12</f>
        <v>1</v>
      </c>
      <c r="D807" s="2" t="n">
        <f aca="false">'thong tin khach hang'!$B$4+B807-1</f>
        <v>69</v>
      </c>
      <c r="E807" s="31" t="n">
        <f aca="false">IF(A807=1,0,O806)</f>
        <v>801919000577.36</v>
      </c>
      <c r="F807" s="2" t="n">
        <f aca="true">TP*VLOOKUP('thong tin khach hang'!$E$10,$X$2:$Z$5,3,0)*OFFSET($S807,0,VLOOKUP('thong tin khach hang'!$E$10,$X$2:$Z$5,2,0))</f>
        <v>30000000</v>
      </c>
      <c r="G807" s="2" t="n">
        <f aca="true">EP*VLOOKUP('thong tin khach hang'!$E$10,$X$2:$Z$5,3,0)*OFFSET($S807,0,VLOOKUP('thong tin khach hang'!$E$10,$X$2:$Z$5,2,0))</f>
        <v>30000000</v>
      </c>
      <c r="H807" s="2" t="n">
        <f aca="false">F807*HLOOKUP(B807,Assumption!$A$10:$G$12,2,1)+G807*HLOOKUP(B807,Assumption!$A$10:$G$12,3,1)</f>
        <v>1500000</v>
      </c>
      <c r="I807" s="2" t="n">
        <f aca="false">F807+G807-H807</f>
        <v>58500000</v>
      </c>
      <c r="J807" s="32" t="n">
        <f aca="false">VLOOKUP(D807,Assumption!$O$3:$Q$103,IF('thong tin khach hang'!$B$3="Nam",2,3),0)/12*P807</f>
        <v>0</v>
      </c>
      <c r="K807" s="2" t="n">
        <v>20000</v>
      </c>
      <c r="L807" s="31" t="n">
        <f aca="false">ROUND($L$1*(E807+I807-J807-K807),0)</f>
        <v>3267355528</v>
      </c>
      <c r="M807" s="31" t="n">
        <f aca="false">E807+I807-J807-K807+L807</f>
        <v>805244836105.361</v>
      </c>
      <c r="N807" s="32" t="n">
        <f aca="false">HLOOKUP(ROUND(AVERAGE(M795:M806)/10^6,0),Assumption!$B$2:$E$3,2,1)*MAX((AVERAGE(M795:M806)-250*10^6),0)</f>
        <v>4537397559.01028</v>
      </c>
      <c r="O807" s="31" t="n">
        <f aca="false">M807+N807</f>
        <v>809782233664.371</v>
      </c>
      <c r="P807" s="31" t="n">
        <f aca="false">IF(A807=1,SA,MAX(0,SA-M806))</f>
        <v>0</v>
      </c>
      <c r="S807" s="2" t="n">
        <v>1</v>
      </c>
      <c r="T807" s="2" t="n">
        <v>1</v>
      </c>
      <c r="U807" s="2" t="n">
        <v>1</v>
      </c>
      <c r="V807" s="33" t="n">
        <v>1</v>
      </c>
    </row>
    <row r="808" customFormat="false" ht="15.75" hidden="false" customHeight="true" outlineLevel="0" collapsed="false">
      <c r="A808" s="2" t="n">
        <v>806</v>
      </c>
      <c r="B808" s="2" t="n">
        <v>68</v>
      </c>
      <c r="C808" s="2" t="n">
        <f aca="false">A808-(B808-1)*12</f>
        <v>2</v>
      </c>
      <c r="D808" s="2" t="n">
        <f aca="false">'thong tin khach hang'!$B$4+B808-1</f>
        <v>69</v>
      </c>
      <c r="E808" s="31" t="n">
        <f aca="false">IF(A808=1,0,O807)</f>
        <v>809782233664.371</v>
      </c>
      <c r="F808" s="2" t="n">
        <f aca="true">TP*VLOOKUP('thong tin khach hang'!$E$10,$X$2:$Z$5,3,0)*OFFSET($S808,0,VLOOKUP('thong tin khach hang'!$E$10,$X$2:$Z$5,2,0))</f>
        <v>0</v>
      </c>
      <c r="G808" s="2" t="n">
        <f aca="true">EP*VLOOKUP('thong tin khach hang'!$E$10,$X$2:$Z$5,3,0)*OFFSET($S808,0,VLOOKUP('thong tin khach hang'!$E$10,$X$2:$Z$5,2,0))</f>
        <v>0</v>
      </c>
      <c r="H808" s="2" t="n">
        <f aca="false">F808*HLOOKUP(B808,Assumption!$A$10:$G$12,2,1)+G808*HLOOKUP(B808,Assumption!$A$10:$G$12,3,1)</f>
        <v>0</v>
      </c>
      <c r="I808" s="2" t="n">
        <f aca="false">F808+G808-H808</f>
        <v>0</v>
      </c>
      <c r="J808" s="32" t="n">
        <f aca="false">VLOOKUP(D808,Assumption!$O$3:$Q$103,IF('thong tin khach hang'!$B$3="Nam",2,3),0)/12*P808</f>
        <v>0</v>
      </c>
      <c r="K808" s="2" t="n">
        <v>20000</v>
      </c>
      <c r="L808" s="31" t="n">
        <f aca="false">ROUND($L$1*(E808+I808-J808-K808),0)</f>
        <v>3299152976</v>
      </c>
      <c r="M808" s="31" t="n">
        <f aca="false">E808+I808-J808-K808+L808</f>
        <v>813081366640.371</v>
      </c>
      <c r="N808" s="32" t="n">
        <f aca="false">HLOOKUP(ROUND(AVERAGE(M796:M807)/10^6,0),Assumption!$B$2:$E$3,2,1)*MAX((AVERAGE(M796:M807)-250*10^6),0)</f>
        <v>4581599099.37293</v>
      </c>
      <c r="O808" s="31" t="n">
        <f aca="false">M808+N808</f>
        <v>817662965739.744</v>
      </c>
      <c r="P808" s="31" t="n">
        <f aca="false">IF(A808=1,SA,MAX(0,SA-M807))</f>
        <v>0</v>
      </c>
      <c r="S808" s="2" t="n">
        <v>0</v>
      </c>
      <c r="T808" s="2" t="n">
        <v>0</v>
      </c>
      <c r="U808" s="2" t="n">
        <v>0</v>
      </c>
      <c r="V808" s="33" t="n">
        <v>1</v>
      </c>
    </row>
    <row r="809" customFormat="false" ht="15.75" hidden="false" customHeight="true" outlineLevel="0" collapsed="false">
      <c r="A809" s="2" t="n">
        <v>807</v>
      </c>
      <c r="B809" s="2" t="n">
        <v>68</v>
      </c>
      <c r="C809" s="2" t="n">
        <f aca="false">A809-(B809-1)*12</f>
        <v>3</v>
      </c>
      <c r="D809" s="2" t="n">
        <f aca="false">'thong tin khach hang'!$B$4+B809-1</f>
        <v>69</v>
      </c>
      <c r="E809" s="31" t="n">
        <f aca="false">IF(A809=1,0,O808)</f>
        <v>817662965739.744</v>
      </c>
      <c r="F809" s="2" t="n">
        <f aca="true">TP*VLOOKUP('thong tin khach hang'!$E$10,$X$2:$Z$5,3,0)*OFFSET($S809,0,VLOOKUP('thong tin khach hang'!$E$10,$X$2:$Z$5,2,0))</f>
        <v>0</v>
      </c>
      <c r="G809" s="2" t="n">
        <f aca="true">EP*VLOOKUP('thong tin khach hang'!$E$10,$X$2:$Z$5,3,0)*OFFSET($S809,0,VLOOKUP('thong tin khach hang'!$E$10,$X$2:$Z$5,2,0))</f>
        <v>0</v>
      </c>
      <c r="H809" s="2" t="n">
        <f aca="false">F809*HLOOKUP(B809,Assumption!$A$10:$G$12,2,1)+G809*HLOOKUP(B809,Assumption!$A$10:$G$12,3,1)</f>
        <v>0</v>
      </c>
      <c r="I809" s="2" t="n">
        <f aca="false">F809+G809-H809</f>
        <v>0</v>
      </c>
      <c r="J809" s="32" t="n">
        <f aca="false">VLOOKUP(D809,Assumption!$O$3:$Q$103,IF('thong tin khach hang'!$B$3="Nam",2,3),0)/12*P809</f>
        <v>0</v>
      </c>
      <c r="K809" s="2" t="n">
        <v>20000</v>
      </c>
      <c r="L809" s="31" t="n">
        <f aca="false">ROUND($L$1*(E809+I809-J809-K809),0)</f>
        <v>3331260054</v>
      </c>
      <c r="M809" s="31" t="n">
        <f aca="false">E809+I809-J809-K809+L809</f>
        <v>820994205793.744</v>
      </c>
      <c r="N809" s="32" t="n">
        <f aca="false">HLOOKUP(ROUND(AVERAGE(M797:M808)/10^6,0),Assumption!$B$2:$E$3,2,1)*MAX((AVERAGE(M797:M808)-250*10^6),0)</f>
        <v>4626230901.70714</v>
      </c>
      <c r="O809" s="31" t="n">
        <f aca="false">M809+N809</f>
        <v>825620436695.451</v>
      </c>
      <c r="P809" s="31" t="n">
        <f aca="false">IF(A809=1,SA,MAX(0,SA-M808))</f>
        <v>0</v>
      </c>
      <c r="S809" s="2" t="n">
        <v>0</v>
      </c>
      <c r="T809" s="2" t="n">
        <v>0</v>
      </c>
      <c r="U809" s="2" t="n">
        <v>0</v>
      </c>
      <c r="V809" s="33" t="n">
        <v>1</v>
      </c>
    </row>
    <row r="810" customFormat="false" ht="15.75" hidden="false" customHeight="true" outlineLevel="0" collapsed="false">
      <c r="A810" s="2" t="n">
        <v>808</v>
      </c>
      <c r="B810" s="2" t="n">
        <v>68</v>
      </c>
      <c r="C810" s="2" t="n">
        <f aca="false">A810-(B810-1)*12</f>
        <v>4</v>
      </c>
      <c r="D810" s="2" t="n">
        <f aca="false">'thong tin khach hang'!$B$4+B810-1</f>
        <v>69</v>
      </c>
      <c r="E810" s="31" t="n">
        <f aca="false">IF(A810=1,0,O809)</f>
        <v>825620436695.451</v>
      </c>
      <c r="F810" s="2" t="n">
        <f aca="true">TP*VLOOKUP('thong tin khach hang'!$E$10,$X$2:$Z$5,3,0)*OFFSET($S810,0,VLOOKUP('thong tin khach hang'!$E$10,$X$2:$Z$5,2,0))</f>
        <v>0</v>
      </c>
      <c r="G810" s="2" t="n">
        <f aca="true">EP*VLOOKUP('thong tin khach hang'!$E$10,$X$2:$Z$5,3,0)*OFFSET($S810,0,VLOOKUP('thong tin khach hang'!$E$10,$X$2:$Z$5,2,0))</f>
        <v>0</v>
      </c>
      <c r="H810" s="2" t="n">
        <f aca="false">F810*HLOOKUP(B810,Assumption!$A$10:$G$12,2,1)+G810*HLOOKUP(B810,Assumption!$A$10:$G$12,3,1)</f>
        <v>0</v>
      </c>
      <c r="I810" s="2" t="n">
        <f aca="false">F810+G810-H810</f>
        <v>0</v>
      </c>
      <c r="J810" s="32" t="n">
        <f aca="false">VLOOKUP(D810,Assumption!$O$3:$Q$103,IF('thong tin khach hang'!$B$3="Nam",2,3),0)/12*P810</f>
        <v>0</v>
      </c>
      <c r="K810" s="2" t="n">
        <v>20000</v>
      </c>
      <c r="L810" s="31" t="n">
        <f aca="false">ROUND($L$1*(E810+I810-J810-K810),0)</f>
        <v>3363679776</v>
      </c>
      <c r="M810" s="31" t="n">
        <f aca="false">E810+I810-J810-K810+L810</f>
        <v>828984096471.451</v>
      </c>
      <c r="N810" s="32" t="n">
        <f aca="false">HLOOKUP(ROUND(AVERAGE(M798:M809)/10^6,0),Assumption!$B$2:$E$3,2,1)*MAX((AVERAGE(M798:M809)-250*10^6),0)</f>
        <v>4671297154.22374</v>
      </c>
      <c r="O810" s="31" t="n">
        <f aca="false">M810+N810</f>
        <v>833655393625.675</v>
      </c>
      <c r="P810" s="31" t="n">
        <f aca="false">IF(A810=1,SA,MAX(0,SA-M809))</f>
        <v>0</v>
      </c>
      <c r="S810" s="2" t="n">
        <v>0</v>
      </c>
      <c r="T810" s="2" t="n">
        <v>0</v>
      </c>
      <c r="U810" s="2" t="n">
        <v>1</v>
      </c>
      <c r="V810" s="33" t="n">
        <v>1</v>
      </c>
    </row>
    <row r="811" customFormat="false" ht="15.75" hidden="false" customHeight="true" outlineLevel="0" collapsed="false">
      <c r="A811" s="2" t="n">
        <v>809</v>
      </c>
      <c r="B811" s="2" t="n">
        <v>68</v>
      </c>
      <c r="C811" s="2" t="n">
        <f aca="false">A811-(B811-1)*12</f>
        <v>5</v>
      </c>
      <c r="D811" s="2" t="n">
        <f aca="false">'thong tin khach hang'!$B$4+B811-1</f>
        <v>69</v>
      </c>
      <c r="E811" s="31" t="n">
        <f aca="false">IF(A811=1,0,O810)</f>
        <v>833655393625.675</v>
      </c>
      <c r="F811" s="2" t="n">
        <f aca="true">TP*VLOOKUP('thong tin khach hang'!$E$10,$X$2:$Z$5,3,0)*OFFSET($S811,0,VLOOKUP('thong tin khach hang'!$E$10,$X$2:$Z$5,2,0))</f>
        <v>0</v>
      </c>
      <c r="G811" s="2" t="n">
        <f aca="true">EP*VLOOKUP('thong tin khach hang'!$E$10,$X$2:$Z$5,3,0)*OFFSET($S811,0,VLOOKUP('thong tin khach hang'!$E$10,$X$2:$Z$5,2,0))</f>
        <v>0</v>
      </c>
      <c r="H811" s="2" t="n">
        <f aca="false">F811*HLOOKUP(B811,Assumption!$A$10:$G$12,2,1)+G811*HLOOKUP(B811,Assumption!$A$10:$G$12,3,1)</f>
        <v>0</v>
      </c>
      <c r="I811" s="2" t="n">
        <f aca="false">F811+G811-H811</f>
        <v>0</v>
      </c>
      <c r="J811" s="32" t="n">
        <f aca="false">VLOOKUP(D811,Assumption!$O$3:$Q$103,IF('thong tin khach hang'!$B$3="Nam",2,3),0)/12*P811</f>
        <v>0</v>
      </c>
      <c r="K811" s="2" t="n">
        <v>20000</v>
      </c>
      <c r="L811" s="31" t="n">
        <f aca="false">ROUND($L$1*(E811+I811-J811-K811),0)</f>
        <v>3396415185</v>
      </c>
      <c r="M811" s="31" t="n">
        <f aca="false">E811+I811-J811-K811+L811</f>
        <v>837051788810.675</v>
      </c>
      <c r="N811" s="32" t="n">
        <f aca="false">HLOOKUP(ROUND(AVERAGE(M799:M810)/10^6,0),Assumption!$B$2:$E$3,2,1)*MAX((AVERAGE(M799:M810)-250*10^6),0)</f>
        <v>4716802085.90201</v>
      </c>
      <c r="O811" s="31" t="n">
        <f aca="false">M811+N811</f>
        <v>841768590896.577</v>
      </c>
      <c r="P811" s="31" t="n">
        <f aca="false">IF(A811=1,SA,MAX(0,SA-M810))</f>
        <v>0</v>
      </c>
      <c r="S811" s="2" t="n">
        <v>0</v>
      </c>
      <c r="T811" s="2" t="n">
        <v>0</v>
      </c>
      <c r="U811" s="2" t="n">
        <v>0</v>
      </c>
      <c r="V811" s="33" t="n">
        <v>1</v>
      </c>
    </row>
    <row r="812" customFormat="false" ht="15.75" hidden="false" customHeight="true" outlineLevel="0" collapsed="false">
      <c r="A812" s="2" t="n">
        <v>810</v>
      </c>
      <c r="B812" s="2" t="n">
        <v>68</v>
      </c>
      <c r="C812" s="2" t="n">
        <f aca="false">A812-(B812-1)*12</f>
        <v>6</v>
      </c>
      <c r="D812" s="2" t="n">
        <f aca="false">'thong tin khach hang'!$B$4+B812-1</f>
        <v>69</v>
      </c>
      <c r="E812" s="31" t="n">
        <f aca="false">IF(A812=1,0,O811)</f>
        <v>841768590896.577</v>
      </c>
      <c r="F812" s="2" t="n">
        <f aca="true">TP*VLOOKUP('thong tin khach hang'!$E$10,$X$2:$Z$5,3,0)*OFFSET($S812,0,VLOOKUP('thong tin khach hang'!$E$10,$X$2:$Z$5,2,0))</f>
        <v>0</v>
      </c>
      <c r="G812" s="2" t="n">
        <f aca="true">EP*VLOOKUP('thong tin khach hang'!$E$10,$X$2:$Z$5,3,0)*OFFSET($S812,0,VLOOKUP('thong tin khach hang'!$E$10,$X$2:$Z$5,2,0))</f>
        <v>0</v>
      </c>
      <c r="H812" s="2" t="n">
        <f aca="false">F812*HLOOKUP(B812,Assumption!$A$10:$G$12,2,1)+G812*HLOOKUP(B812,Assumption!$A$10:$G$12,3,1)</f>
        <v>0</v>
      </c>
      <c r="I812" s="2" t="n">
        <f aca="false">F812+G812-H812</f>
        <v>0</v>
      </c>
      <c r="J812" s="32" t="n">
        <f aca="false">VLOOKUP(D812,Assumption!$O$3:$Q$103,IF('thong tin khach hang'!$B$3="Nam",2,3),0)/12*P812</f>
        <v>0</v>
      </c>
      <c r="K812" s="2" t="n">
        <v>20000</v>
      </c>
      <c r="L812" s="31" t="n">
        <f aca="false">ROUND($L$1*(E812+I812-J812-K812),0)</f>
        <v>3429469355</v>
      </c>
      <c r="M812" s="31" t="n">
        <f aca="false">E812+I812-J812-K812+L812</f>
        <v>845198040251.577</v>
      </c>
      <c r="N812" s="32" t="n">
        <f aca="false">HLOOKUP(ROUND(AVERAGE(M800:M811)/10^6,0),Assumption!$B$2:$E$3,2,1)*MAX((AVERAGE(M800:M811)-250*10^6),0)</f>
        <v>4762749966.88605</v>
      </c>
      <c r="O812" s="31" t="n">
        <f aca="false">M812+N812</f>
        <v>849960790218.463</v>
      </c>
      <c r="P812" s="31" t="n">
        <f aca="false">IF(A812=1,SA,MAX(0,SA-M811))</f>
        <v>0</v>
      </c>
      <c r="S812" s="2" t="n">
        <v>0</v>
      </c>
      <c r="T812" s="2" t="n">
        <v>0</v>
      </c>
      <c r="U812" s="2" t="n">
        <v>0</v>
      </c>
      <c r="V812" s="33" t="n">
        <v>1</v>
      </c>
    </row>
    <row r="813" customFormat="false" ht="15.75" hidden="false" customHeight="true" outlineLevel="0" collapsed="false">
      <c r="A813" s="2" t="n">
        <v>811</v>
      </c>
      <c r="B813" s="2" t="n">
        <v>68</v>
      </c>
      <c r="C813" s="2" t="n">
        <f aca="false">A813-(B813-1)*12</f>
        <v>7</v>
      </c>
      <c r="D813" s="2" t="n">
        <f aca="false">'thong tin khach hang'!$B$4+B813-1</f>
        <v>69</v>
      </c>
      <c r="E813" s="31" t="n">
        <f aca="false">IF(A813=1,0,O812)</f>
        <v>849960790218.463</v>
      </c>
      <c r="F813" s="2" t="n">
        <f aca="true">TP*VLOOKUP('thong tin khach hang'!$E$10,$X$2:$Z$5,3,0)*OFFSET($S813,0,VLOOKUP('thong tin khach hang'!$E$10,$X$2:$Z$5,2,0))</f>
        <v>0</v>
      </c>
      <c r="G813" s="2" t="n">
        <f aca="true">EP*VLOOKUP('thong tin khach hang'!$E$10,$X$2:$Z$5,3,0)*OFFSET($S813,0,VLOOKUP('thong tin khach hang'!$E$10,$X$2:$Z$5,2,0))</f>
        <v>0</v>
      </c>
      <c r="H813" s="2" t="n">
        <f aca="false">F813*HLOOKUP(B813,Assumption!$A$10:$G$12,2,1)+G813*HLOOKUP(B813,Assumption!$A$10:$G$12,3,1)</f>
        <v>0</v>
      </c>
      <c r="I813" s="2" t="n">
        <f aca="false">F813+G813-H813</f>
        <v>0</v>
      </c>
      <c r="J813" s="32" t="n">
        <f aca="false">VLOOKUP(D813,Assumption!$O$3:$Q$103,IF('thong tin khach hang'!$B$3="Nam",2,3),0)/12*P813</f>
        <v>0</v>
      </c>
      <c r="K813" s="2" t="n">
        <v>20000</v>
      </c>
      <c r="L813" s="31" t="n">
        <f aca="false">ROUND($L$1*(E813+I813-J813-K813),0)</f>
        <v>3462845389</v>
      </c>
      <c r="M813" s="31" t="n">
        <f aca="false">E813+I813-J813-K813+L813</f>
        <v>853423615607.463</v>
      </c>
      <c r="N813" s="32" t="n">
        <f aca="false">HLOOKUP(ROUND(AVERAGE(M801:M812)/10^6,0),Assumption!$B$2:$E$3,2,1)*MAX((AVERAGE(M801:M812)-250*10^6),0)</f>
        <v>4809145108.88623</v>
      </c>
      <c r="O813" s="31" t="n">
        <f aca="false">M813+N813</f>
        <v>858232760716.349</v>
      </c>
      <c r="P813" s="31" t="n">
        <f aca="false">IF(A813=1,SA,MAX(0,SA-M812))</f>
        <v>0</v>
      </c>
      <c r="S813" s="2" t="n">
        <v>0</v>
      </c>
      <c r="T813" s="2" t="n">
        <v>1</v>
      </c>
      <c r="U813" s="2" t="n">
        <v>1</v>
      </c>
      <c r="V813" s="33" t="n">
        <v>1</v>
      </c>
    </row>
    <row r="814" customFormat="false" ht="15.75" hidden="false" customHeight="true" outlineLevel="0" collapsed="false">
      <c r="A814" s="2" t="n">
        <v>812</v>
      </c>
      <c r="B814" s="2" t="n">
        <v>68</v>
      </c>
      <c r="C814" s="2" t="n">
        <f aca="false">A814-(B814-1)*12</f>
        <v>8</v>
      </c>
      <c r="D814" s="2" t="n">
        <f aca="false">'thong tin khach hang'!$B$4+B814-1</f>
        <v>69</v>
      </c>
      <c r="E814" s="31" t="n">
        <f aca="false">IF(A814=1,0,O813)</f>
        <v>858232760716.349</v>
      </c>
      <c r="F814" s="2" t="n">
        <f aca="true">TP*VLOOKUP('thong tin khach hang'!$E$10,$X$2:$Z$5,3,0)*OFFSET($S814,0,VLOOKUP('thong tin khach hang'!$E$10,$X$2:$Z$5,2,0))</f>
        <v>0</v>
      </c>
      <c r="G814" s="2" t="n">
        <f aca="true">EP*VLOOKUP('thong tin khach hang'!$E$10,$X$2:$Z$5,3,0)*OFFSET($S814,0,VLOOKUP('thong tin khach hang'!$E$10,$X$2:$Z$5,2,0))</f>
        <v>0</v>
      </c>
      <c r="H814" s="2" t="n">
        <f aca="false">F814*HLOOKUP(B814,Assumption!$A$10:$G$12,2,1)+G814*HLOOKUP(B814,Assumption!$A$10:$G$12,3,1)</f>
        <v>0</v>
      </c>
      <c r="I814" s="2" t="n">
        <f aca="false">F814+G814-H814</f>
        <v>0</v>
      </c>
      <c r="J814" s="32" t="n">
        <f aca="false">VLOOKUP(D814,Assumption!$O$3:$Q$103,IF('thong tin khach hang'!$B$3="Nam",2,3),0)/12*P814</f>
        <v>0</v>
      </c>
      <c r="K814" s="2" t="n">
        <v>20000</v>
      </c>
      <c r="L814" s="31" t="n">
        <f aca="false">ROUND($L$1*(E814+I814-J814-K814),0)</f>
        <v>3496546421</v>
      </c>
      <c r="M814" s="31" t="n">
        <f aca="false">E814+I814-J814-K814+L814</f>
        <v>861729287137.349</v>
      </c>
      <c r="N814" s="32" t="n">
        <f aca="false">HLOOKUP(ROUND(AVERAGE(M802:M813)/10^6,0),Assumption!$B$2:$E$3,2,1)*MAX((AVERAGE(M802:M813)-250*10^6),0)</f>
        <v>4855991865.5836</v>
      </c>
      <c r="O814" s="31" t="n">
        <f aca="false">M814+N814</f>
        <v>866585279002.932</v>
      </c>
      <c r="P814" s="31" t="n">
        <f aca="false">IF(A814=1,SA,MAX(0,SA-M813))</f>
        <v>0</v>
      </c>
      <c r="S814" s="2" t="n">
        <v>0</v>
      </c>
      <c r="T814" s="2" t="n">
        <v>0</v>
      </c>
      <c r="U814" s="2" t="n">
        <v>0</v>
      </c>
      <c r="V814" s="33" t="n">
        <v>1</v>
      </c>
    </row>
    <row r="815" customFormat="false" ht="15.75" hidden="false" customHeight="true" outlineLevel="0" collapsed="false">
      <c r="A815" s="2" t="n">
        <v>813</v>
      </c>
      <c r="B815" s="2" t="n">
        <v>68</v>
      </c>
      <c r="C815" s="2" t="n">
        <f aca="false">A815-(B815-1)*12</f>
        <v>9</v>
      </c>
      <c r="D815" s="2" t="n">
        <f aca="false">'thong tin khach hang'!$B$4+B815-1</f>
        <v>69</v>
      </c>
      <c r="E815" s="31" t="n">
        <f aca="false">IF(A815=1,0,O814)</f>
        <v>866585279002.932</v>
      </c>
      <c r="F815" s="2" t="n">
        <f aca="true">TP*VLOOKUP('thong tin khach hang'!$E$10,$X$2:$Z$5,3,0)*OFFSET($S815,0,VLOOKUP('thong tin khach hang'!$E$10,$X$2:$Z$5,2,0))</f>
        <v>0</v>
      </c>
      <c r="G815" s="2" t="n">
        <f aca="true">EP*VLOOKUP('thong tin khach hang'!$E$10,$X$2:$Z$5,3,0)*OFFSET($S815,0,VLOOKUP('thong tin khach hang'!$E$10,$X$2:$Z$5,2,0))</f>
        <v>0</v>
      </c>
      <c r="H815" s="2" t="n">
        <f aca="false">F815*HLOOKUP(B815,Assumption!$A$10:$G$12,2,1)+G815*HLOOKUP(B815,Assumption!$A$10:$G$12,3,1)</f>
        <v>0</v>
      </c>
      <c r="I815" s="2" t="n">
        <f aca="false">F815+G815-H815</f>
        <v>0</v>
      </c>
      <c r="J815" s="32" t="n">
        <f aca="false">VLOOKUP(D815,Assumption!$O$3:$Q$103,IF('thong tin khach hang'!$B$3="Nam",2,3),0)/12*P815</f>
        <v>0</v>
      </c>
      <c r="K815" s="2" t="n">
        <v>20000</v>
      </c>
      <c r="L815" s="31" t="n">
        <f aca="false">ROUND($L$1*(E815+I815-J815-K815),0)</f>
        <v>3530575614</v>
      </c>
      <c r="M815" s="31" t="n">
        <f aca="false">E815+I815-J815-K815+L815</f>
        <v>870115834616.932</v>
      </c>
      <c r="N815" s="32" t="n">
        <f aca="false">HLOOKUP(ROUND(AVERAGE(M803:M814)/10^6,0),Assumption!$B$2:$E$3,2,1)*MAX((AVERAGE(M803:M814)-250*10^6),0)</f>
        <v>4903294633.0384</v>
      </c>
      <c r="O815" s="31" t="n">
        <f aca="false">M815+N815</f>
        <v>875019129249.971</v>
      </c>
      <c r="P815" s="31" t="n">
        <f aca="false">IF(A815=1,SA,MAX(0,SA-M814))</f>
        <v>0</v>
      </c>
      <c r="S815" s="2" t="n">
        <v>0</v>
      </c>
      <c r="T815" s="2" t="n">
        <v>0</v>
      </c>
      <c r="U815" s="2" t="n">
        <v>0</v>
      </c>
      <c r="V815" s="33" t="n">
        <v>1</v>
      </c>
    </row>
    <row r="816" customFormat="false" ht="15.75" hidden="false" customHeight="true" outlineLevel="0" collapsed="false">
      <c r="A816" s="2" t="n">
        <v>814</v>
      </c>
      <c r="B816" s="2" t="n">
        <v>68</v>
      </c>
      <c r="C816" s="2" t="n">
        <f aca="false">A816-(B816-1)*12</f>
        <v>10</v>
      </c>
      <c r="D816" s="2" t="n">
        <f aca="false">'thong tin khach hang'!$B$4+B816-1</f>
        <v>69</v>
      </c>
      <c r="E816" s="31" t="n">
        <f aca="false">IF(A816=1,0,O815)</f>
        <v>875019129249.971</v>
      </c>
      <c r="F816" s="2" t="n">
        <f aca="true">TP*VLOOKUP('thong tin khach hang'!$E$10,$X$2:$Z$5,3,0)*OFFSET($S816,0,VLOOKUP('thong tin khach hang'!$E$10,$X$2:$Z$5,2,0))</f>
        <v>0</v>
      </c>
      <c r="G816" s="2" t="n">
        <f aca="true">EP*VLOOKUP('thong tin khach hang'!$E$10,$X$2:$Z$5,3,0)*OFFSET($S816,0,VLOOKUP('thong tin khach hang'!$E$10,$X$2:$Z$5,2,0))</f>
        <v>0</v>
      </c>
      <c r="H816" s="2" t="n">
        <f aca="false">F816*HLOOKUP(B816,Assumption!$A$10:$G$12,2,1)+G816*HLOOKUP(B816,Assumption!$A$10:$G$12,3,1)</f>
        <v>0</v>
      </c>
      <c r="I816" s="2" t="n">
        <f aca="false">F816+G816-H816</f>
        <v>0</v>
      </c>
      <c r="J816" s="32" t="n">
        <f aca="false">VLOOKUP(D816,Assumption!$O$3:$Q$103,IF('thong tin khach hang'!$B$3="Nam",2,3),0)/12*P816</f>
        <v>0</v>
      </c>
      <c r="K816" s="2" t="n">
        <v>20000</v>
      </c>
      <c r="L816" s="31" t="n">
        <f aca="false">ROUND($L$1*(E816+I816-J816-K816),0)</f>
        <v>3564936164</v>
      </c>
      <c r="M816" s="31" t="n">
        <f aca="false">E816+I816-J816-K816+L816</f>
        <v>878584045413.971</v>
      </c>
      <c r="N816" s="32" t="n">
        <f aca="false">HLOOKUP(ROUND(AVERAGE(M804:M815)/10^6,0),Assumption!$B$2:$E$3,2,1)*MAX((AVERAGE(M804:M815)-250*10^6),0)</f>
        <v>4951057850.10251</v>
      </c>
      <c r="O816" s="31" t="n">
        <f aca="false">M816+N816</f>
        <v>883535103264.073</v>
      </c>
      <c r="P816" s="31" t="n">
        <f aca="false">IF(A816=1,SA,MAX(0,SA-M815))</f>
        <v>0</v>
      </c>
      <c r="S816" s="2" t="n">
        <v>0</v>
      </c>
      <c r="T816" s="2" t="n">
        <v>0</v>
      </c>
      <c r="U816" s="2" t="n">
        <v>1</v>
      </c>
      <c r="V816" s="33" t="n">
        <v>1</v>
      </c>
    </row>
    <row r="817" customFormat="false" ht="15.75" hidden="false" customHeight="true" outlineLevel="0" collapsed="false">
      <c r="A817" s="2" t="n">
        <v>815</v>
      </c>
      <c r="B817" s="2" t="n">
        <v>68</v>
      </c>
      <c r="C817" s="2" t="n">
        <f aca="false">A817-(B817-1)*12</f>
        <v>11</v>
      </c>
      <c r="D817" s="2" t="n">
        <f aca="false">'thong tin khach hang'!$B$4+B817-1</f>
        <v>69</v>
      </c>
      <c r="E817" s="31" t="n">
        <f aca="false">IF(A817=1,0,O816)</f>
        <v>883535103264.073</v>
      </c>
      <c r="F817" s="2" t="n">
        <f aca="true">TP*VLOOKUP('thong tin khach hang'!$E$10,$X$2:$Z$5,3,0)*OFFSET($S817,0,VLOOKUP('thong tin khach hang'!$E$10,$X$2:$Z$5,2,0))</f>
        <v>0</v>
      </c>
      <c r="G817" s="2" t="n">
        <f aca="true">EP*VLOOKUP('thong tin khach hang'!$E$10,$X$2:$Z$5,3,0)*OFFSET($S817,0,VLOOKUP('thong tin khach hang'!$E$10,$X$2:$Z$5,2,0))</f>
        <v>0</v>
      </c>
      <c r="H817" s="2" t="n">
        <f aca="false">F817*HLOOKUP(B817,Assumption!$A$10:$G$12,2,1)+G817*HLOOKUP(B817,Assumption!$A$10:$G$12,3,1)</f>
        <v>0</v>
      </c>
      <c r="I817" s="2" t="n">
        <f aca="false">F817+G817-H817</f>
        <v>0</v>
      </c>
      <c r="J817" s="32" t="n">
        <f aca="false">VLOOKUP(D817,Assumption!$O$3:$Q$103,IF('thong tin khach hang'!$B$3="Nam",2,3),0)/12*P817</f>
        <v>0</v>
      </c>
      <c r="K817" s="2" t="n">
        <v>20000</v>
      </c>
      <c r="L817" s="31" t="n">
        <f aca="false">ROUND($L$1*(E817+I817-J817-K817),0)</f>
        <v>3599631296</v>
      </c>
      <c r="M817" s="31" t="n">
        <f aca="false">E817+I817-J817-K817+L817</f>
        <v>887134714560.073</v>
      </c>
      <c r="N817" s="32" t="n">
        <f aca="false">HLOOKUP(ROUND(AVERAGE(M805:M816)/10^6,0),Assumption!$B$2:$E$3,2,1)*MAX((AVERAGE(M805:M816)-250*10^6),0)</f>
        <v>4999285998.8356</v>
      </c>
      <c r="O817" s="31" t="n">
        <f aca="false">M817+N817</f>
        <v>892134000558.909</v>
      </c>
      <c r="P817" s="31" t="n">
        <f aca="false">IF(A817=1,SA,MAX(0,SA-M816))</f>
        <v>0</v>
      </c>
      <c r="S817" s="2" t="n">
        <v>0</v>
      </c>
      <c r="T817" s="2" t="n">
        <v>0</v>
      </c>
      <c r="U817" s="2" t="n">
        <v>0</v>
      </c>
      <c r="V817" s="33" t="n">
        <v>1</v>
      </c>
    </row>
    <row r="818" customFormat="false" ht="15.75" hidden="false" customHeight="true" outlineLevel="0" collapsed="false">
      <c r="A818" s="2" t="n">
        <v>816</v>
      </c>
      <c r="B818" s="2" t="n">
        <v>68</v>
      </c>
      <c r="C818" s="2" t="n">
        <f aca="false">A818-(B818-1)*12</f>
        <v>12</v>
      </c>
      <c r="D818" s="2" t="n">
        <f aca="false">'thong tin khach hang'!$B$4+B818-1</f>
        <v>69</v>
      </c>
      <c r="E818" s="31" t="n">
        <f aca="false">IF(A818=1,0,O817)</f>
        <v>892134000558.909</v>
      </c>
      <c r="F818" s="2" t="n">
        <f aca="true">TP*VLOOKUP('thong tin khach hang'!$E$10,$X$2:$Z$5,3,0)*OFFSET($S818,0,VLOOKUP('thong tin khach hang'!$E$10,$X$2:$Z$5,2,0))</f>
        <v>0</v>
      </c>
      <c r="G818" s="2" t="n">
        <f aca="true">EP*VLOOKUP('thong tin khach hang'!$E$10,$X$2:$Z$5,3,0)*OFFSET($S818,0,VLOOKUP('thong tin khach hang'!$E$10,$X$2:$Z$5,2,0))</f>
        <v>0</v>
      </c>
      <c r="H818" s="2" t="n">
        <f aca="false">F818*HLOOKUP(B818,Assumption!$A$10:$G$12,2,1)+G818*HLOOKUP(B818,Assumption!$A$10:$G$12,3,1)</f>
        <v>0</v>
      </c>
      <c r="I818" s="2" t="n">
        <f aca="false">F818+G818-H818</f>
        <v>0</v>
      </c>
      <c r="J818" s="32" t="n">
        <f aca="false">VLOOKUP(D818,Assumption!$O$3:$Q$103,IF('thong tin khach hang'!$B$3="Nam",2,3),0)/12*P818</f>
        <v>0</v>
      </c>
      <c r="K818" s="2" t="n">
        <v>20000</v>
      </c>
      <c r="L818" s="31" t="n">
        <f aca="false">ROUND($L$1*(E818+I818-J818-K818),0)</f>
        <v>3634664268</v>
      </c>
      <c r="M818" s="31" t="n">
        <f aca="false">E818+I818-J818-K818+L818</f>
        <v>895768644826.909</v>
      </c>
      <c r="N818" s="32" t="n">
        <f aca="false">HLOOKUP(ROUND(AVERAGE(M806:M817)/10^6,0),Assumption!$B$2:$E$3,2,1)*MAX((AVERAGE(M806:M817)-250*10^6),0)</f>
        <v>5047983604.92677</v>
      </c>
      <c r="O818" s="31" t="n">
        <f aca="false">M818+N818</f>
        <v>900816628431.836</v>
      </c>
      <c r="P818" s="31" t="n">
        <f aca="false">IF(A818=1,SA,MAX(0,SA-M817))</f>
        <v>0</v>
      </c>
      <c r="S818" s="2" t="n">
        <v>0</v>
      </c>
      <c r="T818" s="2" t="n">
        <v>0</v>
      </c>
      <c r="U818" s="2" t="n">
        <v>0</v>
      </c>
      <c r="V818" s="33" t="n">
        <v>1</v>
      </c>
    </row>
    <row r="819" customFormat="false" ht="15.75" hidden="false" customHeight="true" outlineLevel="0" collapsed="false">
      <c r="A819" s="2" t="n">
        <v>817</v>
      </c>
      <c r="B819" s="2" t="n">
        <v>69</v>
      </c>
      <c r="C819" s="2" t="n">
        <f aca="false">A819-(B819-1)*12</f>
        <v>1</v>
      </c>
      <c r="D819" s="2" t="n">
        <f aca="false">'thong tin khach hang'!$B$4+B819-1</f>
        <v>70</v>
      </c>
      <c r="E819" s="31" t="n">
        <f aca="false">IF(A819=1,0,O818)</f>
        <v>900816628431.836</v>
      </c>
      <c r="F819" s="2" t="n">
        <f aca="true">TP*VLOOKUP('thong tin khach hang'!$E$10,$X$2:$Z$5,3,0)*OFFSET($S819,0,VLOOKUP('thong tin khach hang'!$E$10,$X$2:$Z$5,2,0))</f>
        <v>30000000</v>
      </c>
      <c r="G819" s="2" t="n">
        <f aca="true">EP*VLOOKUP('thong tin khach hang'!$E$10,$X$2:$Z$5,3,0)*OFFSET($S819,0,VLOOKUP('thong tin khach hang'!$E$10,$X$2:$Z$5,2,0))</f>
        <v>30000000</v>
      </c>
      <c r="H819" s="2" t="n">
        <f aca="false">F819*HLOOKUP(B819,Assumption!$A$10:$G$12,2,1)+G819*HLOOKUP(B819,Assumption!$A$10:$G$12,3,1)</f>
        <v>1500000</v>
      </c>
      <c r="I819" s="2" t="n">
        <f aca="false">F819+G819-H819</f>
        <v>58500000</v>
      </c>
      <c r="J819" s="32" t="n">
        <f aca="false">VLOOKUP(D819,Assumption!$O$3:$Q$103,IF('thong tin khach hang'!$B$3="Nam",2,3),0)/12*P819</f>
        <v>0</v>
      </c>
      <c r="K819" s="2" t="n">
        <v>20000</v>
      </c>
      <c r="L819" s="31" t="n">
        <f aca="false">ROUND($L$1*(E819+I819-J819-K819),0)</f>
        <v>3670276705</v>
      </c>
      <c r="M819" s="31" t="n">
        <f aca="false">E819+I819-J819-K819+L819</f>
        <v>904545385136.836</v>
      </c>
      <c r="N819" s="32" t="n">
        <f aca="false">HLOOKUP(ROUND(AVERAGE(M807:M818)/10^6,0),Assumption!$B$2:$E$3,2,1)*MAX((AVERAGE(M807:M818)-250*10^6),0)</f>
        <v>5097155238.11794</v>
      </c>
      <c r="O819" s="31" t="n">
        <f aca="false">M819+N819</f>
        <v>909642540374.954</v>
      </c>
      <c r="P819" s="31" t="n">
        <f aca="false">IF(A819=1,SA,MAX(0,SA-M818))</f>
        <v>0</v>
      </c>
      <c r="S819" s="2" t="n">
        <v>1</v>
      </c>
      <c r="T819" s="2" t="n">
        <v>1</v>
      </c>
      <c r="U819" s="2" t="n">
        <v>1</v>
      </c>
      <c r="V819" s="33" t="n">
        <v>1</v>
      </c>
    </row>
    <row r="820" customFormat="false" ht="15.75" hidden="false" customHeight="true" outlineLevel="0" collapsed="false">
      <c r="A820" s="2" t="n">
        <v>818</v>
      </c>
      <c r="B820" s="2" t="n">
        <v>69</v>
      </c>
      <c r="C820" s="2" t="n">
        <f aca="false">A820-(B820-1)*12</f>
        <v>2</v>
      </c>
      <c r="D820" s="2" t="n">
        <f aca="false">'thong tin khach hang'!$B$4+B820-1</f>
        <v>70</v>
      </c>
      <c r="E820" s="31" t="n">
        <f aca="false">IF(A820=1,0,O819)</f>
        <v>909642540374.954</v>
      </c>
      <c r="F820" s="2" t="n">
        <f aca="true">TP*VLOOKUP('thong tin khach hang'!$E$10,$X$2:$Z$5,3,0)*OFFSET($S820,0,VLOOKUP('thong tin khach hang'!$E$10,$X$2:$Z$5,2,0))</f>
        <v>0</v>
      </c>
      <c r="G820" s="2" t="n">
        <f aca="true">EP*VLOOKUP('thong tin khach hang'!$E$10,$X$2:$Z$5,3,0)*OFFSET($S820,0,VLOOKUP('thong tin khach hang'!$E$10,$X$2:$Z$5,2,0))</f>
        <v>0</v>
      </c>
      <c r="H820" s="2" t="n">
        <f aca="false">F820*HLOOKUP(B820,Assumption!$A$10:$G$12,2,1)+G820*HLOOKUP(B820,Assumption!$A$10:$G$12,3,1)</f>
        <v>0</v>
      </c>
      <c r="I820" s="2" t="n">
        <f aca="false">F820+G820-H820</f>
        <v>0</v>
      </c>
      <c r="J820" s="32" t="n">
        <f aca="false">VLOOKUP(D820,Assumption!$O$3:$Q$103,IF('thong tin khach hang'!$B$3="Nam",2,3),0)/12*P820</f>
        <v>0</v>
      </c>
      <c r="K820" s="2" t="n">
        <v>20000</v>
      </c>
      <c r="L820" s="31" t="n">
        <f aca="false">ROUND($L$1*(E820+I820-J820-K820),0)</f>
        <v>3705996227</v>
      </c>
      <c r="M820" s="31" t="n">
        <f aca="false">E820+I820-J820-K820+L820</f>
        <v>913348516601.954</v>
      </c>
      <c r="N820" s="32" t="n">
        <f aca="false">HLOOKUP(ROUND(AVERAGE(M808:M819)/10^6,0),Assumption!$B$2:$E$3,2,1)*MAX((AVERAGE(M808:M819)-250*10^6),0)</f>
        <v>5146805512.63368</v>
      </c>
      <c r="O820" s="31" t="n">
        <f aca="false">M820+N820</f>
        <v>918495322114.587</v>
      </c>
      <c r="P820" s="31" t="n">
        <f aca="false">IF(A820=1,SA,MAX(0,SA-M819))</f>
        <v>0</v>
      </c>
      <c r="S820" s="2" t="n">
        <v>0</v>
      </c>
      <c r="T820" s="2" t="n">
        <v>0</v>
      </c>
      <c r="U820" s="2" t="n">
        <v>0</v>
      </c>
      <c r="V820" s="33" t="n">
        <v>1</v>
      </c>
    </row>
    <row r="821" customFormat="false" ht="15.75" hidden="false" customHeight="true" outlineLevel="0" collapsed="false">
      <c r="A821" s="2" t="n">
        <v>819</v>
      </c>
      <c r="B821" s="2" t="n">
        <v>69</v>
      </c>
      <c r="C821" s="2" t="n">
        <f aca="false">A821-(B821-1)*12</f>
        <v>3</v>
      </c>
      <c r="D821" s="2" t="n">
        <f aca="false">'thong tin khach hang'!$B$4+B821-1</f>
        <v>70</v>
      </c>
      <c r="E821" s="31" t="n">
        <f aca="false">IF(A821=1,0,O820)</f>
        <v>918495322114.587</v>
      </c>
      <c r="F821" s="2" t="n">
        <f aca="true">TP*VLOOKUP('thong tin khach hang'!$E$10,$X$2:$Z$5,3,0)*OFFSET($S821,0,VLOOKUP('thong tin khach hang'!$E$10,$X$2:$Z$5,2,0))</f>
        <v>0</v>
      </c>
      <c r="G821" s="2" t="n">
        <f aca="true">EP*VLOOKUP('thong tin khach hang'!$E$10,$X$2:$Z$5,3,0)*OFFSET($S821,0,VLOOKUP('thong tin khach hang'!$E$10,$X$2:$Z$5,2,0))</f>
        <v>0</v>
      </c>
      <c r="H821" s="2" t="n">
        <f aca="false">F821*HLOOKUP(B821,Assumption!$A$10:$G$12,2,1)+G821*HLOOKUP(B821,Assumption!$A$10:$G$12,3,1)</f>
        <v>0</v>
      </c>
      <c r="I821" s="2" t="n">
        <f aca="false">F821+G821-H821</f>
        <v>0</v>
      </c>
      <c r="J821" s="32" t="n">
        <f aca="false">VLOOKUP(D821,Assumption!$O$3:$Q$103,IF('thong tin khach hang'!$B$3="Nam",2,3),0)/12*P821</f>
        <v>0</v>
      </c>
      <c r="K821" s="2" t="n">
        <v>20000</v>
      </c>
      <c r="L821" s="31" t="n">
        <f aca="false">ROUND($L$1*(E821+I821-J821-K821),0)</f>
        <v>3742063556</v>
      </c>
      <c r="M821" s="31" t="n">
        <f aca="false">E821+I821-J821-K821+L821</f>
        <v>922237365670.587</v>
      </c>
      <c r="N821" s="32" t="n">
        <f aca="false">HLOOKUP(ROUND(AVERAGE(M809:M820)/10^6,0),Assumption!$B$2:$E$3,2,1)*MAX((AVERAGE(M809:M820)-250*10^6),0)</f>
        <v>5196939087.61447</v>
      </c>
      <c r="O821" s="31" t="n">
        <f aca="false">M821+N821</f>
        <v>927434304758.202</v>
      </c>
      <c r="P821" s="31" t="n">
        <f aca="false">IF(A821=1,SA,MAX(0,SA-M820))</f>
        <v>0</v>
      </c>
      <c r="S821" s="2" t="n">
        <v>0</v>
      </c>
      <c r="T821" s="2" t="n">
        <v>0</v>
      </c>
      <c r="U821" s="2" t="n">
        <v>0</v>
      </c>
      <c r="V821" s="33" t="n">
        <v>1</v>
      </c>
    </row>
    <row r="822" customFormat="false" ht="15.75" hidden="false" customHeight="true" outlineLevel="0" collapsed="false">
      <c r="A822" s="2" t="n">
        <v>820</v>
      </c>
      <c r="B822" s="2" t="n">
        <v>69</v>
      </c>
      <c r="C822" s="2" t="n">
        <f aca="false">A822-(B822-1)*12</f>
        <v>4</v>
      </c>
      <c r="D822" s="2" t="n">
        <f aca="false">'thong tin khach hang'!$B$4+B822-1</f>
        <v>70</v>
      </c>
      <c r="E822" s="31" t="n">
        <f aca="false">IF(A822=1,0,O821)</f>
        <v>927434304758.202</v>
      </c>
      <c r="F822" s="2" t="n">
        <f aca="true">TP*VLOOKUP('thong tin khach hang'!$E$10,$X$2:$Z$5,3,0)*OFFSET($S822,0,VLOOKUP('thong tin khach hang'!$E$10,$X$2:$Z$5,2,0))</f>
        <v>0</v>
      </c>
      <c r="G822" s="2" t="n">
        <f aca="true">EP*VLOOKUP('thong tin khach hang'!$E$10,$X$2:$Z$5,3,0)*OFFSET($S822,0,VLOOKUP('thong tin khach hang'!$E$10,$X$2:$Z$5,2,0))</f>
        <v>0</v>
      </c>
      <c r="H822" s="2" t="n">
        <f aca="false">F822*HLOOKUP(B822,Assumption!$A$10:$G$12,2,1)+G822*HLOOKUP(B822,Assumption!$A$10:$G$12,3,1)</f>
        <v>0</v>
      </c>
      <c r="I822" s="2" t="n">
        <f aca="false">F822+G822-H822</f>
        <v>0</v>
      </c>
      <c r="J822" s="32" t="n">
        <f aca="false">VLOOKUP(D822,Assumption!$O$3:$Q$103,IF('thong tin khach hang'!$B$3="Nam",2,3),0)/12*P822</f>
        <v>0</v>
      </c>
      <c r="K822" s="2" t="n">
        <v>20000</v>
      </c>
      <c r="L822" s="31" t="n">
        <f aca="false">ROUND($L$1*(E822+I822-J822-K822),0)</f>
        <v>3778482077</v>
      </c>
      <c r="M822" s="31" t="n">
        <f aca="false">E822+I822-J822-K822+L822</f>
        <v>931212766835.202</v>
      </c>
      <c r="N822" s="32" t="n">
        <f aca="false">HLOOKUP(ROUND(AVERAGE(M810:M821)/10^6,0),Assumption!$B$2:$E$3,2,1)*MAX((AVERAGE(M810:M821)-250*10^6),0)</f>
        <v>5247560667.55289</v>
      </c>
      <c r="O822" s="31" t="n">
        <f aca="false">M822+N822</f>
        <v>936460327502.755</v>
      </c>
      <c r="P822" s="31" t="n">
        <f aca="false">IF(A822=1,SA,MAX(0,SA-M821))</f>
        <v>0</v>
      </c>
      <c r="S822" s="2" t="n">
        <v>0</v>
      </c>
      <c r="T822" s="2" t="n">
        <v>0</v>
      </c>
      <c r="U822" s="2" t="n">
        <v>1</v>
      </c>
      <c r="V822" s="33" t="n">
        <v>1</v>
      </c>
    </row>
    <row r="823" customFormat="false" ht="15.75" hidden="false" customHeight="true" outlineLevel="0" collapsed="false">
      <c r="A823" s="2" t="n">
        <v>821</v>
      </c>
      <c r="B823" s="2" t="n">
        <v>69</v>
      </c>
      <c r="C823" s="2" t="n">
        <f aca="false">A823-(B823-1)*12</f>
        <v>5</v>
      </c>
      <c r="D823" s="2" t="n">
        <f aca="false">'thong tin khach hang'!$B$4+B823-1</f>
        <v>70</v>
      </c>
      <c r="E823" s="31" t="n">
        <f aca="false">IF(A823=1,0,O822)</f>
        <v>936460327502.755</v>
      </c>
      <c r="F823" s="2" t="n">
        <f aca="true">TP*VLOOKUP('thong tin khach hang'!$E$10,$X$2:$Z$5,3,0)*OFFSET($S823,0,VLOOKUP('thong tin khach hang'!$E$10,$X$2:$Z$5,2,0))</f>
        <v>0</v>
      </c>
      <c r="G823" s="2" t="n">
        <f aca="true">EP*VLOOKUP('thong tin khach hang'!$E$10,$X$2:$Z$5,3,0)*OFFSET($S823,0,VLOOKUP('thong tin khach hang'!$E$10,$X$2:$Z$5,2,0))</f>
        <v>0</v>
      </c>
      <c r="H823" s="2" t="n">
        <f aca="false">F823*HLOOKUP(B823,Assumption!$A$10:$G$12,2,1)+G823*HLOOKUP(B823,Assumption!$A$10:$G$12,3,1)</f>
        <v>0</v>
      </c>
      <c r="I823" s="2" t="n">
        <f aca="false">F823+G823-H823</f>
        <v>0</v>
      </c>
      <c r="J823" s="32" t="n">
        <f aca="false">VLOOKUP(D823,Assumption!$O$3:$Q$103,IF('thong tin khach hang'!$B$3="Nam",2,3),0)/12*P823</f>
        <v>0</v>
      </c>
      <c r="K823" s="2" t="n">
        <v>20000</v>
      </c>
      <c r="L823" s="31" t="n">
        <f aca="false">ROUND($L$1*(E823+I823-J823-K823),0)</f>
        <v>3815255211</v>
      </c>
      <c r="M823" s="31" t="n">
        <f aca="false">E823+I823-J823-K823+L823</f>
        <v>940275562713.755</v>
      </c>
      <c r="N823" s="32" t="n">
        <f aca="false">HLOOKUP(ROUND(AVERAGE(M811:M822)/10^6,0),Assumption!$B$2:$E$3,2,1)*MAX((AVERAGE(M811:M822)-250*10^6),0)</f>
        <v>5298675002.73476</v>
      </c>
      <c r="O823" s="31" t="n">
        <f aca="false">M823+N823</f>
        <v>945574237716.489</v>
      </c>
      <c r="P823" s="31" t="n">
        <f aca="false">IF(A823=1,SA,MAX(0,SA-M822))</f>
        <v>0</v>
      </c>
      <c r="S823" s="2" t="n">
        <v>0</v>
      </c>
      <c r="T823" s="2" t="n">
        <v>0</v>
      </c>
      <c r="U823" s="2" t="n">
        <v>0</v>
      </c>
      <c r="V823" s="33" t="n">
        <v>1</v>
      </c>
    </row>
    <row r="824" customFormat="false" ht="15.75" hidden="false" customHeight="true" outlineLevel="0" collapsed="false">
      <c r="A824" s="2" t="n">
        <v>822</v>
      </c>
      <c r="B824" s="2" t="n">
        <v>69</v>
      </c>
      <c r="C824" s="2" t="n">
        <f aca="false">A824-(B824-1)*12</f>
        <v>6</v>
      </c>
      <c r="D824" s="2" t="n">
        <f aca="false">'thong tin khach hang'!$B$4+B824-1</f>
        <v>70</v>
      </c>
      <c r="E824" s="31" t="n">
        <f aca="false">IF(A824=1,0,O823)</f>
        <v>945574237716.489</v>
      </c>
      <c r="F824" s="2" t="n">
        <f aca="true">TP*VLOOKUP('thong tin khach hang'!$E$10,$X$2:$Z$5,3,0)*OFFSET($S824,0,VLOOKUP('thong tin khach hang'!$E$10,$X$2:$Z$5,2,0))</f>
        <v>0</v>
      </c>
      <c r="G824" s="2" t="n">
        <f aca="true">EP*VLOOKUP('thong tin khach hang'!$E$10,$X$2:$Z$5,3,0)*OFFSET($S824,0,VLOOKUP('thong tin khach hang'!$E$10,$X$2:$Z$5,2,0))</f>
        <v>0</v>
      </c>
      <c r="H824" s="2" t="n">
        <f aca="false">F824*HLOOKUP(B824,Assumption!$A$10:$G$12,2,1)+G824*HLOOKUP(B824,Assumption!$A$10:$G$12,3,1)</f>
        <v>0</v>
      </c>
      <c r="I824" s="2" t="n">
        <f aca="false">F824+G824-H824</f>
        <v>0</v>
      </c>
      <c r="J824" s="32" t="n">
        <f aca="false">VLOOKUP(D824,Assumption!$O$3:$Q$103,IF('thong tin khach hang'!$B$3="Nam",2,3),0)/12*P824</f>
        <v>0</v>
      </c>
      <c r="K824" s="2" t="n">
        <v>20000</v>
      </c>
      <c r="L824" s="31" t="n">
        <f aca="false">ROUND($L$1*(E824+I824-J824-K824),0)</f>
        <v>3852386410</v>
      </c>
      <c r="M824" s="31" t="n">
        <f aca="false">E824+I824-J824-K824+L824</f>
        <v>949426604126.489</v>
      </c>
      <c r="N824" s="32" t="n">
        <f aca="false">HLOOKUP(ROUND(AVERAGE(M812:M823)/10^6,0),Assumption!$B$2:$E$3,2,1)*MAX((AVERAGE(M812:M823)-250*10^6),0)</f>
        <v>5350286889.6863</v>
      </c>
      <c r="O824" s="31" t="n">
        <f aca="false">M824+N824</f>
        <v>954776891016.176</v>
      </c>
      <c r="P824" s="31" t="n">
        <f aca="false">IF(A824=1,SA,MAX(0,SA-M823))</f>
        <v>0</v>
      </c>
      <c r="S824" s="2" t="n">
        <v>0</v>
      </c>
      <c r="T824" s="2" t="n">
        <v>0</v>
      </c>
      <c r="U824" s="2" t="n">
        <v>0</v>
      </c>
      <c r="V824" s="33" t="n">
        <v>1</v>
      </c>
    </row>
    <row r="825" customFormat="false" ht="15.75" hidden="false" customHeight="true" outlineLevel="0" collapsed="false">
      <c r="A825" s="2" t="n">
        <v>823</v>
      </c>
      <c r="B825" s="2" t="n">
        <v>69</v>
      </c>
      <c r="C825" s="2" t="n">
        <f aca="false">A825-(B825-1)*12</f>
        <v>7</v>
      </c>
      <c r="D825" s="2" t="n">
        <f aca="false">'thong tin khach hang'!$B$4+B825-1</f>
        <v>70</v>
      </c>
      <c r="E825" s="31" t="n">
        <f aca="false">IF(A825=1,0,O824)</f>
        <v>954776891016.176</v>
      </c>
      <c r="F825" s="2" t="n">
        <f aca="true">TP*VLOOKUP('thong tin khach hang'!$E$10,$X$2:$Z$5,3,0)*OFFSET($S825,0,VLOOKUP('thong tin khach hang'!$E$10,$X$2:$Z$5,2,0))</f>
        <v>0</v>
      </c>
      <c r="G825" s="2" t="n">
        <f aca="true">EP*VLOOKUP('thong tin khach hang'!$E$10,$X$2:$Z$5,3,0)*OFFSET($S825,0,VLOOKUP('thong tin khach hang'!$E$10,$X$2:$Z$5,2,0))</f>
        <v>0</v>
      </c>
      <c r="H825" s="2" t="n">
        <f aca="false">F825*HLOOKUP(B825,Assumption!$A$10:$G$12,2,1)+G825*HLOOKUP(B825,Assumption!$A$10:$G$12,3,1)</f>
        <v>0</v>
      </c>
      <c r="I825" s="2" t="n">
        <f aca="false">F825+G825-H825</f>
        <v>0</v>
      </c>
      <c r="J825" s="32" t="n">
        <f aca="false">VLOOKUP(D825,Assumption!$O$3:$Q$103,IF('thong tin khach hang'!$B$3="Nam",2,3),0)/12*P825</f>
        <v>0</v>
      </c>
      <c r="K825" s="2" t="n">
        <v>20000</v>
      </c>
      <c r="L825" s="31" t="n">
        <f aca="false">ROUND($L$1*(E825+I825-J825-K825),0)</f>
        <v>3889879158</v>
      </c>
      <c r="M825" s="31" t="n">
        <f aca="false">E825+I825-J825-K825+L825</f>
        <v>958666750174.176</v>
      </c>
      <c r="N825" s="32" t="n">
        <f aca="false">HLOOKUP(ROUND(AVERAGE(M813:M824)/10^6,0),Assumption!$B$2:$E$3,2,1)*MAX((AVERAGE(M813:M824)-250*10^6),0)</f>
        <v>5402401171.62376</v>
      </c>
      <c r="O825" s="31" t="n">
        <f aca="false">M825+N825</f>
        <v>964069151345.8</v>
      </c>
      <c r="P825" s="31" t="n">
        <f aca="false">IF(A825=1,SA,MAX(0,SA-M824))</f>
        <v>0</v>
      </c>
      <c r="S825" s="2" t="n">
        <v>0</v>
      </c>
      <c r="T825" s="2" t="n">
        <v>1</v>
      </c>
      <c r="U825" s="2" t="n">
        <v>1</v>
      </c>
      <c r="V825" s="33" t="n">
        <v>1</v>
      </c>
    </row>
    <row r="826" customFormat="false" ht="15.75" hidden="false" customHeight="true" outlineLevel="0" collapsed="false">
      <c r="A826" s="2" t="n">
        <v>824</v>
      </c>
      <c r="B826" s="2" t="n">
        <v>69</v>
      </c>
      <c r="C826" s="2" t="n">
        <f aca="false">A826-(B826-1)*12</f>
        <v>8</v>
      </c>
      <c r="D826" s="2" t="n">
        <f aca="false">'thong tin khach hang'!$B$4+B826-1</f>
        <v>70</v>
      </c>
      <c r="E826" s="31" t="n">
        <f aca="false">IF(A826=1,0,O825)</f>
        <v>964069151345.8</v>
      </c>
      <c r="F826" s="2" t="n">
        <f aca="true">TP*VLOOKUP('thong tin khach hang'!$E$10,$X$2:$Z$5,3,0)*OFFSET($S826,0,VLOOKUP('thong tin khach hang'!$E$10,$X$2:$Z$5,2,0))</f>
        <v>0</v>
      </c>
      <c r="G826" s="2" t="n">
        <f aca="true">EP*VLOOKUP('thong tin khach hang'!$E$10,$X$2:$Z$5,3,0)*OFFSET($S826,0,VLOOKUP('thong tin khach hang'!$E$10,$X$2:$Z$5,2,0))</f>
        <v>0</v>
      </c>
      <c r="H826" s="2" t="n">
        <f aca="false">F826*HLOOKUP(B826,Assumption!$A$10:$G$12,2,1)+G826*HLOOKUP(B826,Assumption!$A$10:$G$12,3,1)</f>
        <v>0</v>
      </c>
      <c r="I826" s="2" t="n">
        <f aca="false">F826+G826-H826</f>
        <v>0</v>
      </c>
      <c r="J826" s="32" t="n">
        <f aca="false">VLOOKUP(D826,Assumption!$O$3:$Q$103,IF('thong tin khach hang'!$B$3="Nam",2,3),0)/12*P826</f>
        <v>0</v>
      </c>
      <c r="K826" s="2" t="n">
        <v>20000</v>
      </c>
      <c r="L826" s="31" t="n">
        <f aca="false">ROUND($L$1*(E826+I826-J826-K826),0)</f>
        <v>3927736977</v>
      </c>
      <c r="M826" s="31" t="n">
        <f aca="false">E826+I826-J826-K826+L826</f>
        <v>967996868322.799</v>
      </c>
      <c r="N826" s="32" t="n">
        <f aca="false">HLOOKUP(ROUND(AVERAGE(M814:M825)/10^6,0),Assumption!$B$2:$E$3,2,1)*MAX((AVERAGE(M814:M825)-250*10^6),0)</f>
        <v>5455022738.90712</v>
      </c>
      <c r="O826" s="31" t="n">
        <f aca="false">M826+N826</f>
        <v>973451891061.707</v>
      </c>
      <c r="P826" s="31" t="n">
        <f aca="false">IF(A826=1,SA,MAX(0,SA-M825))</f>
        <v>0</v>
      </c>
      <c r="S826" s="2" t="n">
        <v>0</v>
      </c>
      <c r="T826" s="2" t="n">
        <v>0</v>
      </c>
      <c r="U826" s="2" t="n">
        <v>0</v>
      </c>
      <c r="V826" s="33" t="n">
        <v>1</v>
      </c>
    </row>
    <row r="827" customFormat="false" ht="15.75" hidden="false" customHeight="true" outlineLevel="0" collapsed="false">
      <c r="A827" s="2" t="n">
        <v>825</v>
      </c>
      <c r="B827" s="2" t="n">
        <v>69</v>
      </c>
      <c r="C827" s="2" t="n">
        <f aca="false">A827-(B827-1)*12</f>
        <v>9</v>
      </c>
      <c r="D827" s="2" t="n">
        <f aca="false">'thong tin khach hang'!$B$4+B827-1</f>
        <v>70</v>
      </c>
      <c r="E827" s="31" t="n">
        <f aca="false">IF(A827=1,0,O826)</f>
        <v>973451891061.707</v>
      </c>
      <c r="F827" s="2" t="n">
        <f aca="true">TP*VLOOKUP('thong tin khach hang'!$E$10,$X$2:$Z$5,3,0)*OFFSET($S827,0,VLOOKUP('thong tin khach hang'!$E$10,$X$2:$Z$5,2,0))</f>
        <v>0</v>
      </c>
      <c r="G827" s="2" t="n">
        <f aca="true">EP*VLOOKUP('thong tin khach hang'!$E$10,$X$2:$Z$5,3,0)*OFFSET($S827,0,VLOOKUP('thong tin khach hang'!$E$10,$X$2:$Z$5,2,0))</f>
        <v>0</v>
      </c>
      <c r="H827" s="2" t="n">
        <f aca="false">F827*HLOOKUP(B827,Assumption!$A$10:$G$12,2,1)+G827*HLOOKUP(B827,Assumption!$A$10:$G$12,3,1)</f>
        <v>0</v>
      </c>
      <c r="I827" s="2" t="n">
        <f aca="false">F827+G827-H827</f>
        <v>0</v>
      </c>
      <c r="J827" s="32" t="n">
        <f aca="false">VLOOKUP(D827,Assumption!$O$3:$Q$103,IF('thong tin khach hang'!$B$3="Nam",2,3),0)/12*P827</f>
        <v>0</v>
      </c>
      <c r="K827" s="2" t="n">
        <v>20000</v>
      </c>
      <c r="L827" s="31" t="n">
        <f aca="false">ROUND($L$1*(E827+I827-J827-K827),0)</f>
        <v>3965963420</v>
      </c>
      <c r="M827" s="31" t="n">
        <f aca="false">E827+I827-J827-K827+L827</f>
        <v>977417834481.707</v>
      </c>
      <c r="N827" s="32" t="n">
        <f aca="false">HLOOKUP(ROUND(AVERAGE(M815:M826)/10^6,0),Assumption!$B$2:$E$3,2,1)*MAX((AVERAGE(M815:M826)-250*10^6),0)</f>
        <v>5508156529.49984</v>
      </c>
      <c r="O827" s="31" t="n">
        <f aca="false">M827+N827</f>
        <v>982925991011.206</v>
      </c>
      <c r="P827" s="31" t="n">
        <f aca="false">IF(A827=1,SA,MAX(0,SA-M826))</f>
        <v>0</v>
      </c>
      <c r="S827" s="2" t="n">
        <v>0</v>
      </c>
      <c r="T827" s="2" t="n">
        <v>0</v>
      </c>
      <c r="U827" s="2" t="n">
        <v>0</v>
      </c>
      <c r="V827" s="33" t="n">
        <v>1</v>
      </c>
    </row>
    <row r="828" customFormat="false" ht="15.75" hidden="false" customHeight="true" outlineLevel="0" collapsed="false">
      <c r="A828" s="2" t="n">
        <v>826</v>
      </c>
      <c r="B828" s="2" t="n">
        <v>69</v>
      </c>
      <c r="C828" s="2" t="n">
        <f aca="false">A828-(B828-1)*12</f>
        <v>10</v>
      </c>
      <c r="D828" s="2" t="n">
        <f aca="false">'thong tin khach hang'!$B$4+B828-1</f>
        <v>70</v>
      </c>
      <c r="E828" s="31" t="n">
        <f aca="false">IF(A828=1,0,O827)</f>
        <v>982925991011.206</v>
      </c>
      <c r="F828" s="2" t="n">
        <f aca="true">TP*VLOOKUP('thong tin khach hang'!$E$10,$X$2:$Z$5,3,0)*OFFSET($S828,0,VLOOKUP('thong tin khach hang'!$E$10,$X$2:$Z$5,2,0))</f>
        <v>0</v>
      </c>
      <c r="G828" s="2" t="n">
        <f aca="true">EP*VLOOKUP('thong tin khach hang'!$E$10,$X$2:$Z$5,3,0)*OFFSET($S828,0,VLOOKUP('thong tin khach hang'!$E$10,$X$2:$Z$5,2,0))</f>
        <v>0</v>
      </c>
      <c r="H828" s="2" t="n">
        <f aca="false">F828*HLOOKUP(B828,Assumption!$A$10:$G$12,2,1)+G828*HLOOKUP(B828,Assumption!$A$10:$G$12,3,1)</f>
        <v>0</v>
      </c>
      <c r="I828" s="2" t="n">
        <f aca="false">F828+G828-H828</f>
        <v>0</v>
      </c>
      <c r="J828" s="32" t="n">
        <f aca="false">VLOOKUP(D828,Assumption!$O$3:$Q$103,IF('thong tin khach hang'!$B$3="Nam",2,3),0)/12*P828</f>
        <v>0</v>
      </c>
      <c r="K828" s="2" t="n">
        <v>20000</v>
      </c>
      <c r="L828" s="31" t="n">
        <f aca="false">ROUND($L$1*(E828+I828-J828-K828),0)</f>
        <v>4004562076</v>
      </c>
      <c r="M828" s="31" t="n">
        <f aca="false">E828+I828-J828-K828+L828</f>
        <v>986930533087.206</v>
      </c>
      <c r="N828" s="32" t="n">
        <f aca="false">HLOOKUP(ROUND(AVERAGE(M816:M827)/10^6,0),Assumption!$B$2:$E$3,2,1)*MAX((AVERAGE(M816:M827)-250*10^6),0)</f>
        <v>5561807529.43223</v>
      </c>
      <c r="O828" s="31" t="n">
        <f aca="false">M828+N828</f>
        <v>992492340616.639</v>
      </c>
      <c r="P828" s="31" t="n">
        <f aca="false">IF(A828=1,SA,MAX(0,SA-M827))</f>
        <v>0</v>
      </c>
      <c r="S828" s="2" t="n">
        <v>0</v>
      </c>
      <c r="T828" s="2" t="n">
        <v>0</v>
      </c>
      <c r="U828" s="2" t="n">
        <v>1</v>
      </c>
      <c r="V828" s="33" t="n">
        <v>1</v>
      </c>
    </row>
    <row r="829" customFormat="false" ht="15.75" hidden="false" customHeight="true" outlineLevel="0" collapsed="false">
      <c r="A829" s="2" t="n">
        <v>827</v>
      </c>
      <c r="B829" s="2" t="n">
        <v>69</v>
      </c>
      <c r="C829" s="2" t="n">
        <f aca="false">A829-(B829-1)*12</f>
        <v>11</v>
      </c>
      <c r="D829" s="2" t="n">
        <f aca="false">'thong tin khach hang'!$B$4+B829-1</f>
        <v>70</v>
      </c>
      <c r="E829" s="31" t="n">
        <f aca="false">IF(A829=1,0,O828)</f>
        <v>992492340616.639</v>
      </c>
      <c r="F829" s="2" t="n">
        <f aca="true">TP*VLOOKUP('thong tin khach hang'!$E$10,$X$2:$Z$5,3,0)*OFFSET($S829,0,VLOOKUP('thong tin khach hang'!$E$10,$X$2:$Z$5,2,0))</f>
        <v>0</v>
      </c>
      <c r="G829" s="2" t="n">
        <f aca="true">EP*VLOOKUP('thong tin khach hang'!$E$10,$X$2:$Z$5,3,0)*OFFSET($S829,0,VLOOKUP('thong tin khach hang'!$E$10,$X$2:$Z$5,2,0))</f>
        <v>0</v>
      </c>
      <c r="H829" s="2" t="n">
        <f aca="false">F829*HLOOKUP(B829,Assumption!$A$10:$G$12,2,1)+G829*HLOOKUP(B829,Assumption!$A$10:$G$12,3,1)</f>
        <v>0</v>
      </c>
      <c r="I829" s="2" t="n">
        <f aca="false">F829+G829-H829</f>
        <v>0</v>
      </c>
      <c r="J829" s="32" t="n">
        <f aca="false">VLOOKUP(D829,Assumption!$O$3:$Q$103,IF('thong tin khach hang'!$B$3="Nam",2,3),0)/12*P829</f>
        <v>0</v>
      </c>
      <c r="K829" s="2" t="n">
        <v>20000</v>
      </c>
      <c r="L829" s="31" t="n">
        <f aca="false">ROUND($L$1*(E829+I829-J829-K829),0)</f>
        <v>4043536569</v>
      </c>
      <c r="M829" s="31" t="n">
        <f aca="false">E829+I829-J829-K829+L829</f>
        <v>996535857185.639</v>
      </c>
      <c r="N829" s="32" t="n">
        <f aca="false">HLOOKUP(ROUND(AVERAGE(M817:M828)/10^6,0),Assumption!$B$2:$E$3,2,1)*MAX((AVERAGE(M817:M828)-250*10^6),0)</f>
        <v>5615980773.26885</v>
      </c>
      <c r="O829" s="31" t="n">
        <f aca="false">M829+N829</f>
        <v>1002151837958.91</v>
      </c>
      <c r="P829" s="31" t="n">
        <f aca="false">IF(A829=1,SA,MAX(0,SA-M828))</f>
        <v>0</v>
      </c>
      <c r="S829" s="2" t="n">
        <v>0</v>
      </c>
      <c r="T829" s="2" t="n">
        <v>0</v>
      </c>
      <c r="U829" s="2" t="n">
        <v>0</v>
      </c>
      <c r="V829" s="33" t="n">
        <v>1</v>
      </c>
    </row>
    <row r="830" customFormat="false" ht="15.75" hidden="false" customHeight="true" outlineLevel="0" collapsed="false">
      <c r="A830" s="2" t="n">
        <v>828</v>
      </c>
      <c r="B830" s="2" t="n">
        <v>69</v>
      </c>
      <c r="C830" s="2" t="n">
        <f aca="false">A830-(B830-1)*12</f>
        <v>12</v>
      </c>
      <c r="D830" s="2" t="n">
        <f aca="false">'thong tin khach hang'!$B$4+B830-1</f>
        <v>70</v>
      </c>
      <c r="E830" s="31" t="n">
        <f aca="false">IF(A830=1,0,O829)</f>
        <v>1002151837958.91</v>
      </c>
      <c r="F830" s="2" t="n">
        <f aca="true">TP*VLOOKUP('thong tin khach hang'!$E$10,$X$2:$Z$5,3,0)*OFFSET($S830,0,VLOOKUP('thong tin khach hang'!$E$10,$X$2:$Z$5,2,0))</f>
        <v>0</v>
      </c>
      <c r="G830" s="2" t="n">
        <f aca="true">EP*VLOOKUP('thong tin khach hang'!$E$10,$X$2:$Z$5,3,0)*OFFSET($S830,0,VLOOKUP('thong tin khach hang'!$E$10,$X$2:$Z$5,2,0))</f>
        <v>0</v>
      </c>
      <c r="H830" s="2" t="n">
        <f aca="false">F830*HLOOKUP(B830,Assumption!$A$10:$G$12,2,1)+G830*HLOOKUP(B830,Assumption!$A$10:$G$12,3,1)</f>
        <v>0</v>
      </c>
      <c r="I830" s="2" t="n">
        <f aca="false">F830+G830-H830</f>
        <v>0</v>
      </c>
      <c r="J830" s="32" t="n">
        <f aca="false">VLOOKUP(D830,Assumption!$O$3:$Q$103,IF('thong tin khach hang'!$B$3="Nam",2,3),0)/12*P830</f>
        <v>0</v>
      </c>
      <c r="K830" s="2" t="n">
        <v>20000</v>
      </c>
      <c r="L830" s="31" t="n">
        <f aca="false">ROUND($L$1*(E830+I830-J830-K830),0)</f>
        <v>4082890556</v>
      </c>
      <c r="M830" s="31" t="n">
        <f aca="false">E830+I830-J830-K830+L830</f>
        <v>1006234708514.91</v>
      </c>
      <c r="N830" s="32" t="n">
        <f aca="false">HLOOKUP(ROUND(AVERAGE(M818:M829)/10^6,0),Assumption!$B$2:$E$3,2,1)*MAX((AVERAGE(M818:M829)-250*10^6),0)</f>
        <v>5670681344.58163</v>
      </c>
      <c r="O830" s="31" t="n">
        <f aca="false">M830+N830</f>
        <v>1011905389859.49</v>
      </c>
      <c r="P830" s="31" t="n">
        <f aca="false">IF(A830=1,SA,MAX(0,SA-M829))</f>
        <v>0</v>
      </c>
      <c r="S830" s="2" t="n">
        <v>0</v>
      </c>
      <c r="T830" s="2" t="n">
        <v>0</v>
      </c>
      <c r="U830" s="2" t="n">
        <v>0</v>
      </c>
      <c r="V830" s="33" t="n">
        <v>1</v>
      </c>
    </row>
    <row r="831" customFormat="false" ht="15.75" hidden="false" customHeight="true" outlineLevel="0" collapsed="false">
      <c r="A831" s="2" t="n">
        <v>829</v>
      </c>
      <c r="B831" s="2" t="n">
        <v>70</v>
      </c>
      <c r="C831" s="2" t="n">
        <f aca="false">A831-(B831-1)*12</f>
        <v>1</v>
      </c>
      <c r="D831" s="2" t="n">
        <f aca="false">'thong tin khach hang'!$B$4+B831-1</f>
        <v>71</v>
      </c>
      <c r="E831" s="31" t="n">
        <f aca="false">IF(A831=1,0,O830)</f>
        <v>1011905389859.49</v>
      </c>
      <c r="F831" s="2" t="n">
        <f aca="true">TP*VLOOKUP('thong tin khach hang'!$E$10,$X$2:$Z$5,3,0)*OFFSET($S831,0,VLOOKUP('thong tin khach hang'!$E$10,$X$2:$Z$5,2,0))</f>
        <v>30000000</v>
      </c>
      <c r="G831" s="2" t="n">
        <f aca="true">EP*VLOOKUP('thong tin khach hang'!$E$10,$X$2:$Z$5,3,0)*OFFSET($S831,0,VLOOKUP('thong tin khach hang'!$E$10,$X$2:$Z$5,2,0))</f>
        <v>30000000</v>
      </c>
      <c r="H831" s="2" t="n">
        <f aca="false">F831*HLOOKUP(B831,Assumption!$A$10:$G$12,2,1)+G831*HLOOKUP(B831,Assumption!$A$10:$G$12,3,1)</f>
        <v>1500000</v>
      </c>
      <c r="I831" s="2" t="n">
        <f aca="false">F831+G831-H831</f>
        <v>58500000</v>
      </c>
      <c r="J831" s="32" t="n">
        <f aca="false">VLOOKUP(D831,Assumption!$O$3:$Q$103,IF('thong tin khach hang'!$B$3="Nam",2,3),0)/12*P831</f>
        <v>0</v>
      </c>
      <c r="K831" s="2" t="n">
        <v>20000</v>
      </c>
      <c r="L831" s="31" t="n">
        <f aca="false">ROUND($L$1*(E831+I831-J831-K831),0)</f>
        <v>4122866070</v>
      </c>
      <c r="M831" s="31" t="n">
        <f aca="false">E831+I831-J831-K831+L831</f>
        <v>1016086735929.49</v>
      </c>
      <c r="N831" s="32" t="n">
        <f aca="false">HLOOKUP(ROUND(AVERAGE(M819:M830)/10^6,0),Assumption!$B$2:$E$3,2,1)*MAX((AVERAGE(M819:M830)-250*10^6),0)</f>
        <v>5725914376.42563</v>
      </c>
      <c r="O831" s="31" t="n">
        <f aca="false">M831+N831</f>
        <v>1021812650305.91</v>
      </c>
      <c r="P831" s="31" t="n">
        <f aca="false">IF(A831=1,SA,MAX(0,SA-M830))</f>
        <v>0</v>
      </c>
      <c r="S831" s="2" t="n">
        <v>1</v>
      </c>
      <c r="T831" s="2" t="n">
        <v>1</v>
      </c>
      <c r="U831" s="2" t="n">
        <v>1</v>
      </c>
      <c r="V831" s="33" t="n">
        <v>1</v>
      </c>
    </row>
    <row r="832" customFormat="false" ht="15.75" hidden="false" customHeight="true" outlineLevel="0" collapsed="false">
      <c r="A832" s="2" t="n">
        <v>830</v>
      </c>
      <c r="B832" s="2" t="n">
        <v>70</v>
      </c>
      <c r="C832" s="2" t="n">
        <f aca="false">A832-(B832-1)*12</f>
        <v>2</v>
      </c>
      <c r="D832" s="2" t="n">
        <f aca="false">'thong tin khach hang'!$B$4+B832-1</f>
        <v>71</v>
      </c>
      <c r="E832" s="31" t="n">
        <f aca="false">IF(A832=1,0,O831)</f>
        <v>1021812650305.91</v>
      </c>
      <c r="F832" s="2" t="n">
        <f aca="true">TP*VLOOKUP('thong tin khach hang'!$E$10,$X$2:$Z$5,3,0)*OFFSET($S832,0,VLOOKUP('thong tin khach hang'!$E$10,$X$2:$Z$5,2,0))</f>
        <v>0</v>
      </c>
      <c r="G832" s="2" t="n">
        <f aca="true">EP*VLOOKUP('thong tin khach hang'!$E$10,$X$2:$Z$5,3,0)*OFFSET($S832,0,VLOOKUP('thong tin khach hang'!$E$10,$X$2:$Z$5,2,0))</f>
        <v>0</v>
      </c>
      <c r="H832" s="2" t="n">
        <f aca="false">F832*HLOOKUP(B832,Assumption!$A$10:$G$12,2,1)+G832*HLOOKUP(B832,Assumption!$A$10:$G$12,3,1)</f>
        <v>0</v>
      </c>
      <c r="I832" s="2" t="n">
        <f aca="false">F832+G832-H832</f>
        <v>0</v>
      </c>
      <c r="J832" s="32" t="n">
        <f aca="false">VLOOKUP(D832,Assumption!$O$3:$Q$103,IF('thong tin khach hang'!$B$3="Nam",2,3),0)/12*P832</f>
        <v>0</v>
      </c>
      <c r="K832" s="2" t="n">
        <v>20000</v>
      </c>
      <c r="L832" s="31" t="n">
        <f aca="false">ROUND($L$1*(E832+I832-J832-K832),0)</f>
        <v>4162991140</v>
      </c>
      <c r="M832" s="31" t="n">
        <f aca="false">E832+I832-J832-K832+L832</f>
        <v>1025975621445.91</v>
      </c>
      <c r="N832" s="32" t="n">
        <f aca="false">HLOOKUP(ROUND(AVERAGE(M820:M831)/10^6,0),Assumption!$B$2:$E$3,2,1)*MAX((AVERAGE(M820:M831)-250*10^6),0)</f>
        <v>5781685051.82196</v>
      </c>
      <c r="O832" s="31" t="n">
        <f aca="false">M832+N832</f>
        <v>1031757306497.74</v>
      </c>
      <c r="P832" s="31" t="n">
        <f aca="false">IF(A832=1,SA,MAX(0,SA-M831))</f>
        <v>0</v>
      </c>
      <c r="S832" s="2" t="n">
        <v>0</v>
      </c>
      <c r="T832" s="2" t="n">
        <v>0</v>
      </c>
      <c r="U832" s="2" t="n">
        <v>0</v>
      </c>
      <c r="V832" s="33" t="n">
        <v>1</v>
      </c>
    </row>
    <row r="833" customFormat="false" ht="15.75" hidden="false" customHeight="true" outlineLevel="0" collapsed="false">
      <c r="A833" s="2" t="n">
        <v>831</v>
      </c>
      <c r="B833" s="2" t="n">
        <v>70</v>
      </c>
      <c r="C833" s="2" t="n">
        <f aca="false">A833-(B833-1)*12</f>
        <v>3</v>
      </c>
      <c r="D833" s="2" t="n">
        <f aca="false">'thong tin khach hang'!$B$4+B833-1</f>
        <v>71</v>
      </c>
      <c r="E833" s="31" t="n">
        <f aca="false">IF(A833=1,0,O832)</f>
        <v>1031757306497.74</v>
      </c>
      <c r="F833" s="2" t="n">
        <f aca="true">TP*VLOOKUP('thong tin khach hang'!$E$10,$X$2:$Z$5,3,0)*OFFSET($S833,0,VLOOKUP('thong tin khach hang'!$E$10,$X$2:$Z$5,2,0))</f>
        <v>0</v>
      </c>
      <c r="G833" s="2" t="n">
        <f aca="true">EP*VLOOKUP('thong tin khach hang'!$E$10,$X$2:$Z$5,3,0)*OFFSET($S833,0,VLOOKUP('thong tin khach hang'!$E$10,$X$2:$Z$5,2,0))</f>
        <v>0</v>
      </c>
      <c r="H833" s="2" t="n">
        <f aca="false">F833*HLOOKUP(B833,Assumption!$A$10:$G$12,2,1)+G833*HLOOKUP(B833,Assumption!$A$10:$G$12,3,1)</f>
        <v>0</v>
      </c>
      <c r="I833" s="2" t="n">
        <f aca="false">F833+G833-H833</f>
        <v>0</v>
      </c>
      <c r="J833" s="32" t="n">
        <f aca="false">VLOOKUP(D833,Assumption!$O$3:$Q$103,IF('thong tin khach hang'!$B$3="Nam",2,3),0)/12*P833</f>
        <v>0</v>
      </c>
      <c r="K833" s="2" t="n">
        <v>20000</v>
      </c>
      <c r="L833" s="31" t="n">
        <f aca="false">ROUND($L$1*(E833+I833-J833-K833),0)</f>
        <v>4203506900</v>
      </c>
      <c r="M833" s="31" t="n">
        <f aca="false">E833+I833-J833-K833+L833</f>
        <v>1035960793397.74</v>
      </c>
      <c r="N833" s="32" t="n">
        <f aca="false">HLOOKUP(ROUND(AVERAGE(M821:M832)/10^6,0),Assumption!$B$2:$E$3,2,1)*MAX((AVERAGE(M821:M832)-250*10^6),0)</f>
        <v>5837998604.24394</v>
      </c>
      <c r="O833" s="31" t="n">
        <f aca="false">M833+N833</f>
        <v>1041798792001.98</v>
      </c>
      <c r="P833" s="31" t="n">
        <f aca="false">IF(A833=1,SA,MAX(0,SA-M832))</f>
        <v>0</v>
      </c>
      <c r="S833" s="2" t="n">
        <v>0</v>
      </c>
      <c r="T833" s="2" t="n">
        <v>0</v>
      </c>
      <c r="U833" s="2" t="n">
        <v>0</v>
      </c>
      <c r="V833" s="33" t="n">
        <v>1</v>
      </c>
    </row>
    <row r="834" customFormat="false" ht="15.75" hidden="false" customHeight="true" outlineLevel="0" collapsed="false">
      <c r="A834" s="2" t="n">
        <v>832</v>
      </c>
      <c r="B834" s="2" t="n">
        <v>70</v>
      </c>
      <c r="C834" s="2" t="n">
        <f aca="false">A834-(B834-1)*12</f>
        <v>4</v>
      </c>
      <c r="D834" s="2" t="n">
        <f aca="false">'thong tin khach hang'!$B$4+B834-1</f>
        <v>71</v>
      </c>
      <c r="E834" s="31" t="n">
        <f aca="false">IF(A834=1,0,O833)</f>
        <v>1041798792001.98</v>
      </c>
      <c r="F834" s="2" t="n">
        <f aca="true">TP*VLOOKUP('thong tin khach hang'!$E$10,$X$2:$Z$5,3,0)*OFFSET($S834,0,VLOOKUP('thong tin khach hang'!$E$10,$X$2:$Z$5,2,0))</f>
        <v>0</v>
      </c>
      <c r="G834" s="2" t="n">
        <f aca="true">EP*VLOOKUP('thong tin khach hang'!$E$10,$X$2:$Z$5,3,0)*OFFSET($S834,0,VLOOKUP('thong tin khach hang'!$E$10,$X$2:$Z$5,2,0))</f>
        <v>0</v>
      </c>
      <c r="H834" s="2" t="n">
        <f aca="false">F834*HLOOKUP(B834,Assumption!$A$10:$G$12,2,1)+G834*HLOOKUP(B834,Assumption!$A$10:$G$12,3,1)</f>
        <v>0</v>
      </c>
      <c r="I834" s="2" t="n">
        <f aca="false">F834+G834-H834</f>
        <v>0</v>
      </c>
      <c r="J834" s="32" t="n">
        <f aca="false">VLOOKUP(D834,Assumption!$O$3:$Q$103,IF('thong tin khach hang'!$B$3="Nam",2,3),0)/12*P834</f>
        <v>0</v>
      </c>
      <c r="K834" s="2" t="n">
        <v>20000</v>
      </c>
      <c r="L834" s="31" t="n">
        <f aca="false">ROUND($L$1*(E834+I834-J834-K834),0)</f>
        <v>4244417155</v>
      </c>
      <c r="M834" s="31" t="n">
        <f aca="false">E834+I834-J834-K834+L834</f>
        <v>1046043189156.98</v>
      </c>
      <c r="N834" s="32" t="n">
        <f aca="false">HLOOKUP(ROUND(AVERAGE(M822:M833)/10^6,0),Assumption!$B$2:$E$3,2,1)*MAX((AVERAGE(M822:M833)-250*10^6),0)</f>
        <v>5894860318.10751</v>
      </c>
      <c r="O834" s="31" t="n">
        <f aca="false">M834+N834</f>
        <v>1051938049475.09</v>
      </c>
      <c r="P834" s="31" t="n">
        <f aca="false">IF(A834=1,SA,MAX(0,SA-M833))</f>
        <v>0</v>
      </c>
      <c r="S834" s="2" t="n">
        <v>0</v>
      </c>
      <c r="T834" s="2" t="n">
        <v>0</v>
      </c>
      <c r="U834" s="2" t="n">
        <v>1</v>
      </c>
      <c r="V834" s="33" t="n">
        <v>1</v>
      </c>
    </row>
    <row r="835" customFormat="false" ht="15.75" hidden="false" customHeight="true" outlineLevel="0" collapsed="false">
      <c r="A835" s="2" t="n">
        <v>833</v>
      </c>
      <c r="B835" s="2" t="n">
        <v>70</v>
      </c>
      <c r="C835" s="2" t="n">
        <f aca="false">A835-(B835-1)*12</f>
        <v>5</v>
      </c>
      <c r="D835" s="2" t="n">
        <f aca="false">'thong tin khach hang'!$B$4+B835-1</f>
        <v>71</v>
      </c>
      <c r="E835" s="31" t="n">
        <f aca="false">IF(A835=1,0,O834)</f>
        <v>1051938049475.09</v>
      </c>
      <c r="F835" s="2" t="n">
        <f aca="true">TP*VLOOKUP('thong tin khach hang'!$E$10,$X$2:$Z$5,3,0)*OFFSET($S835,0,VLOOKUP('thong tin khach hang'!$E$10,$X$2:$Z$5,2,0))</f>
        <v>0</v>
      </c>
      <c r="G835" s="2" t="n">
        <f aca="true">EP*VLOOKUP('thong tin khach hang'!$E$10,$X$2:$Z$5,3,0)*OFFSET($S835,0,VLOOKUP('thong tin khach hang'!$E$10,$X$2:$Z$5,2,0))</f>
        <v>0</v>
      </c>
      <c r="H835" s="2" t="n">
        <f aca="false">F835*HLOOKUP(B835,Assumption!$A$10:$G$12,2,1)+G835*HLOOKUP(B835,Assumption!$A$10:$G$12,3,1)</f>
        <v>0</v>
      </c>
      <c r="I835" s="2" t="n">
        <f aca="false">F835+G835-H835</f>
        <v>0</v>
      </c>
      <c r="J835" s="32" t="n">
        <f aca="false">VLOOKUP(D835,Assumption!$O$3:$Q$103,IF('thong tin khach hang'!$B$3="Nam",2,3),0)/12*P835</f>
        <v>0</v>
      </c>
      <c r="K835" s="2" t="n">
        <v>20000</v>
      </c>
      <c r="L835" s="31" t="n">
        <f aca="false">ROUND($L$1*(E835+I835-J835-K835),0)</f>
        <v>4285725745</v>
      </c>
      <c r="M835" s="31" t="n">
        <f aca="false">E835+I835-J835-K835+L835</f>
        <v>1056223755220.09</v>
      </c>
      <c r="N835" s="32" t="n">
        <f aca="false">HLOOKUP(ROUND(AVERAGE(M823:M834)/10^6,0),Assumption!$B$2:$E$3,2,1)*MAX((AVERAGE(M823:M834)-250*10^6),0)</f>
        <v>5952275529.2684</v>
      </c>
      <c r="O835" s="31" t="n">
        <f aca="false">M835+N835</f>
        <v>1062176030749.36</v>
      </c>
      <c r="P835" s="31" t="n">
        <f aca="false">IF(A835=1,SA,MAX(0,SA-M834))</f>
        <v>0</v>
      </c>
      <c r="S835" s="2" t="n">
        <v>0</v>
      </c>
      <c r="T835" s="2" t="n">
        <v>0</v>
      </c>
      <c r="U835" s="2" t="n">
        <v>0</v>
      </c>
      <c r="V835" s="33" t="n">
        <v>1</v>
      </c>
    </row>
    <row r="836" customFormat="false" ht="15.75" hidden="false" customHeight="true" outlineLevel="0" collapsed="false">
      <c r="A836" s="2" t="n">
        <v>834</v>
      </c>
      <c r="B836" s="2" t="n">
        <v>70</v>
      </c>
      <c r="C836" s="2" t="n">
        <f aca="false">A836-(B836-1)*12</f>
        <v>6</v>
      </c>
      <c r="D836" s="2" t="n">
        <f aca="false">'thong tin khach hang'!$B$4+B836-1</f>
        <v>71</v>
      </c>
      <c r="E836" s="31" t="n">
        <f aca="false">IF(A836=1,0,O835)</f>
        <v>1062176030749.36</v>
      </c>
      <c r="F836" s="2" t="n">
        <f aca="true">TP*VLOOKUP('thong tin khach hang'!$E$10,$X$2:$Z$5,3,0)*OFFSET($S836,0,VLOOKUP('thong tin khach hang'!$E$10,$X$2:$Z$5,2,0))</f>
        <v>0</v>
      </c>
      <c r="G836" s="2" t="n">
        <f aca="true">EP*VLOOKUP('thong tin khach hang'!$E$10,$X$2:$Z$5,3,0)*OFFSET($S836,0,VLOOKUP('thong tin khach hang'!$E$10,$X$2:$Z$5,2,0))</f>
        <v>0</v>
      </c>
      <c r="H836" s="2" t="n">
        <f aca="false">F836*HLOOKUP(B836,Assumption!$A$10:$G$12,2,1)+G836*HLOOKUP(B836,Assumption!$A$10:$G$12,3,1)</f>
        <v>0</v>
      </c>
      <c r="I836" s="2" t="n">
        <f aca="false">F836+G836-H836</f>
        <v>0</v>
      </c>
      <c r="J836" s="32" t="n">
        <f aca="false">VLOOKUP(D836,Assumption!$O$3:$Q$103,IF('thong tin khach hang'!$B$3="Nam",2,3),0)/12*P836</f>
        <v>0</v>
      </c>
      <c r="K836" s="2" t="n">
        <v>20000</v>
      </c>
      <c r="L836" s="31" t="n">
        <f aca="false">ROUND($L$1*(E836+I836-J836-K836),0)</f>
        <v>4327436548</v>
      </c>
      <c r="M836" s="31" t="n">
        <f aca="false">E836+I836-J836-K836+L836</f>
        <v>1066503447297.36</v>
      </c>
      <c r="N836" s="32" t="n">
        <f aca="false">HLOOKUP(ROUND(AVERAGE(M824:M835)/10^6,0),Assumption!$B$2:$E$3,2,1)*MAX((AVERAGE(M824:M835)-250*10^6),0)</f>
        <v>6010249625.52157</v>
      </c>
      <c r="O836" s="31" t="n">
        <f aca="false">M836+N836</f>
        <v>1072513696922.88</v>
      </c>
      <c r="P836" s="31" t="n">
        <f aca="false">IF(A836=1,SA,MAX(0,SA-M835))</f>
        <v>0</v>
      </c>
      <c r="S836" s="2" t="n">
        <v>0</v>
      </c>
      <c r="T836" s="2" t="n">
        <v>0</v>
      </c>
      <c r="U836" s="2" t="n">
        <v>0</v>
      </c>
      <c r="V836" s="33" t="n">
        <v>1</v>
      </c>
    </row>
    <row r="837" customFormat="false" ht="15.75" hidden="false" customHeight="true" outlineLevel="0" collapsed="false">
      <c r="A837" s="2" t="n">
        <v>835</v>
      </c>
      <c r="B837" s="2" t="n">
        <v>70</v>
      </c>
      <c r="C837" s="2" t="n">
        <f aca="false">A837-(B837-1)*12</f>
        <v>7</v>
      </c>
      <c r="D837" s="2" t="n">
        <f aca="false">'thong tin khach hang'!$B$4+B837-1</f>
        <v>71</v>
      </c>
      <c r="E837" s="31" t="n">
        <f aca="false">IF(A837=1,0,O836)</f>
        <v>1072513696922.88</v>
      </c>
      <c r="F837" s="2" t="n">
        <f aca="true">TP*VLOOKUP('thong tin khach hang'!$E$10,$X$2:$Z$5,3,0)*OFFSET($S837,0,VLOOKUP('thong tin khach hang'!$E$10,$X$2:$Z$5,2,0))</f>
        <v>0</v>
      </c>
      <c r="G837" s="2" t="n">
        <f aca="true">EP*VLOOKUP('thong tin khach hang'!$E$10,$X$2:$Z$5,3,0)*OFFSET($S837,0,VLOOKUP('thong tin khach hang'!$E$10,$X$2:$Z$5,2,0))</f>
        <v>0</v>
      </c>
      <c r="H837" s="2" t="n">
        <f aca="false">F837*HLOOKUP(B837,Assumption!$A$10:$G$12,2,1)+G837*HLOOKUP(B837,Assumption!$A$10:$G$12,3,1)</f>
        <v>0</v>
      </c>
      <c r="I837" s="2" t="n">
        <f aca="false">F837+G837-H837</f>
        <v>0</v>
      </c>
      <c r="J837" s="32" t="n">
        <f aca="false">VLOOKUP(D837,Assumption!$O$3:$Q$103,IF('thong tin khach hang'!$B$3="Nam",2,3),0)/12*P837</f>
        <v>0</v>
      </c>
      <c r="K837" s="2" t="n">
        <v>20000</v>
      </c>
      <c r="L837" s="31" t="n">
        <f aca="false">ROUND($L$1*(E837+I837-J837-K837),0)</f>
        <v>4369553479</v>
      </c>
      <c r="M837" s="31" t="n">
        <f aca="false">E837+I837-J837-K837+L837</f>
        <v>1076883230401.88</v>
      </c>
      <c r="N837" s="32" t="n">
        <f aca="false">HLOOKUP(ROUND(AVERAGE(M825:M836)/10^6,0),Assumption!$B$2:$E$3,2,1)*MAX((AVERAGE(M825:M836)-250*10^6),0)</f>
        <v>6068788047.107</v>
      </c>
      <c r="O837" s="31" t="n">
        <f aca="false">M837+N837</f>
        <v>1082952018448.99</v>
      </c>
      <c r="P837" s="31" t="n">
        <f aca="false">IF(A837=1,SA,MAX(0,SA-M836))</f>
        <v>0</v>
      </c>
      <c r="S837" s="2" t="n">
        <v>0</v>
      </c>
      <c r="T837" s="2" t="n">
        <v>1</v>
      </c>
      <c r="U837" s="2" t="n">
        <v>1</v>
      </c>
      <c r="V837" s="33" t="n">
        <v>1</v>
      </c>
    </row>
    <row r="838" customFormat="false" ht="15.75" hidden="false" customHeight="true" outlineLevel="0" collapsed="false">
      <c r="A838" s="2" t="n">
        <v>836</v>
      </c>
      <c r="B838" s="2" t="n">
        <v>70</v>
      </c>
      <c r="C838" s="2" t="n">
        <f aca="false">A838-(B838-1)*12</f>
        <v>8</v>
      </c>
      <c r="D838" s="2" t="n">
        <f aca="false">'thong tin khach hang'!$B$4+B838-1</f>
        <v>71</v>
      </c>
      <c r="E838" s="31" t="n">
        <f aca="false">IF(A838=1,0,O837)</f>
        <v>1082952018448.99</v>
      </c>
      <c r="F838" s="2" t="n">
        <f aca="true">TP*VLOOKUP('thong tin khach hang'!$E$10,$X$2:$Z$5,3,0)*OFFSET($S838,0,VLOOKUP('thong tin khach hang'!$E$10,$X$2:$Z$5,2,0))</f>
        <v>0</v>
      </c>
      <c r="G838" s="2" t="n">
        <f aca="true">EP*VLOOKUP('thong tin khach hang'!$E$10,$X$2:$Z$5,3,0)*OFFSET($S838,0,VLOOKUP('thong tin khach hang'!$E$10,$X$2:$Z$5,2,0))</f>
        <v>0</v>
      </c>
      <c r="H838" s="2" t="n">
        <f aca="false">F838*HLOOKUP(B838,Assumption!$A$10:$G$12,2,1)+G838*HLOOKUP(B838,Assumption!$A$10:$G$12,3,1)</f>
        <v>0</v>
      </c>
      <c r="I838" s="2" t="n">
        <f aca="false">F838+G838-H838</f>
        <v>0</v>
      </c>
      <c r="J838" s="32" t="n">
        <f aca="false">VLOOKUP(D838,Assumption!$O$3:$Q$103,IF('thong tin khach hang'!$B$3="Nam",2,3),0)/12*P838</f>
        <v>0</v>
      </c>
      <c r="K838" s="2" t="n">
        <v>20000</v>
      </c>
      <c r="L838" s="31" t="n">
        <f aca="false">ROUND($L$1*(E838+I838-J838-K838),0)</f>
        <v>4412080493</v>
      </c>
      <c r="M838" s="31" t="n">
        <f aca="false">E838+I838-J838-K838+L838</f>
        <v>1087364078941.99</v>
      </c>
      <c r="N838" s="32" t="n">
        <f aca="false">HLOOKUP(ROUND(AVERAGE(M826:M837)/10^6,0),Assumption!$B$2:$E$3,2,1)*MAX((AVERAGE(M826:M837)-250*10^6),0)</f>
        <v>6127896287.22085</v>
      </c>
      <c r="O838" s="31" t="n">
        <f aca="false">M838+N838</f>
        <v>1093491975229.21</v>
      </c>
      <c r="P838" s="31" t="n">
        <f aca="false">IF(A838=1,SA,MAX(0,SA-M837))</f>
        <v>0</v>
      </c>
      <c r="S838" s="2" t="n">
        <v>0</v>
      </c>
      <c r="T838" s="2" t="n">
        <v>0</v>
      </c>
      <c r="U838" s="2" t="n">
        <v>0</v>
      </c>
      <c r="V838" s="33" t="n">
        <v>1</v>
      </c>
    </row>
    <row r="839" customFormat="false" ht="15.75" hidden="false" customHeight="true" outlineLevel="0" collapsed="false">
      <c r="A839" s="2" t="n">
        <v>837</v>
      </c>
      <c r="B839" s="2" t="n">
        <v>70</v>
      </c>
      <c r="C839" s="2" t="n">
        <f aca="false">A839-(B839-1)*12</f>
        <v>9</v>
      </c>
      <c r="D839" s="2" t="n">
        <f aca="false">'thong tin khach hang'!$B$4+B839-1</f>
        <v>71</v>
      </c>
      <c r="E839" s="31" t="n">
        <f aca="false">IF(A839=1,0,O838)</f>
        <v>1093491975229.21</v>
      </c>
      <c r="F839" s="2" t="n">
        <f aca="true">TP*VLOOKUP('thong tin khach hang'!$E$10,$X$2:$Z$5,3,0)*OFFSET($S839,0,VLOOKUP('thong tin khach hang'!$E$10,$X$2:$Z$5,2,0))</f>
        <v>0</v>
      </c>
      <c r="G839" s="2" t="n">
        <f aca="true">EP*VLOOKUP('thong tin khach hang'!$E$10,$X$2:$Z$5,3,0)*OFFSET($S839,0,VLOOKUP('thong tin khach hang'!$E$10,$X$2:$Z$5,2,0))</f>
        <v>0</v>
      </c>
      <c r="H839" s="2" t="n">
        <f aca="false">F839*HLOOKUP(B839,Assumption!$A$10:$G$12,2,1)+G839*HLOOKUP(B839,Assumption!$A$10:$G$12,3,1)</f>
        <v>0</v>
      </c>
      <c r="I839" s="2" t="n">
        <f aca="false">F839+G839-H839</f>
        <v>0</v>
      </c>
      <c r="J839" s="32" t="n">
        <f aca="false">VLOOKUP(D839,Assumption!$O$3:$Q$103,IF('thong tin khach hang'!$B$3="Nam",2,3),0)/12*P839</f>
        <v>0</v>
      </c>
      <c r="K839" s="2" t="n">
        <v>20000</v>
      </c>
      <c r="L839" s="31" t="n">
        <f aca="false">ROUND($L$1*(E839+I839-J839-K839),0)</f>
        <v>4455021582</v>
      </c>
      <c r="M839" s="31" t="n">
        <f aca="false">E839+I839-J839-K839+L839</f>
        <v>1097946976811.21</v>
      </c>
      <c r="N839" s="32" t="n">
        <f aca="false">HLOOKUP(ROUND(AVERAGE(M827:M838)/10^6,0),Assumption!$B$2:$E$3,2,1)*MAX((AVERAGE(M827:M838)-250*10^6),0)</f>
        <v>6187579892.53044</v>
      </c>
      <c r="O839" s="31" t="n">
        <f aca="false">M839+N839</f>
        <v>1104134556703.74</v>
      </c>
      <c r="P839" s="31" t="n">
        <f aca="false">IF(A839=1,SA,MAX(0,SA-M838))</f>
        <v>0</v>
      </c>
      <c r="S839" s="2" t="n">
        <v>0</v>
      </c>
      <c r="T839" s="2" t="n">
        <v>0</v>
      </c>
      <c r="U839" s="2" t="n">
        <v>0</v>
      </c>
      <c r="V839" s="33" t="n">
        <v>1</v>
      </c>
    </row>
    <row r="840" customFormat="false" ht="15.75" hidden="false" customHeight="true" outlineLevel="0" collapsed="false">
      <c r="A840" s="2" t="n">
        <v>838</v>
      </c>
      <c r="B840" s="2" t="n">
        <v>70</v>
      </c>
      <c r="C840" s="2" t="n">
        <f aca="false">A840-(B840-1)*12</f>
        <v>10</v>
      </c>
      <c r="D840" s="2" t="n">
        <f aca="false">'thong tin khach hang'!$B$4+B840-1</f>
        <v>71</v>
      </c>
      <c r="E840" s="31" t="n">
        <f aca="false">IF(A840=1,0,O839)</f>
        <v>1104134556703.74</v>
      </c>
      <c r="F840" s="2" t="n">
        <f aca="true">TP*VLOOKUP('thong tin khach hang'!$E$10,$X$2:$Z$5,3,0)*OFFSET($S840,0,VLOOKUP('thong tin khach hang'!$E$10,$X$2:$Z$5,2,0))</f>
        <v>0</v>
      </c>
      <c r="G840" s="2" t="n">
        <f aca="true">EP*VLOOKUP('thong tin khach hang'!$E$10,$X$2:$Z$5,3,0)*OFFSET($S840,0,VLOOKUP('thong tin khach hang'!$E$10,$X$2:$Z$5,2,0))</f>
        <v>0</v>
      </c>
      <c r="H840" s="2" t="n">
        <f aca="false">F840*HLOOKUP(B840,Assumption!$A$10:$G$12,2,1)+G840*HLOOKUP(B840,Assumption!$A$10:$G$12,3,1)</f>
        <v>0</v>
      </c>
      <c r="I840" s="2" t="n">
        <f aca="false">F840+G840-H840</f>
        <v>0</v>
      </c>
      <c r="J840" s="32" t="n">
        <f aca="false">VLOOKUP(D840,Assumption!$O$3:$Q$103,IF('thong tin khach hang'!$B$3="Nam",2,3),0)/12*P840</f>
        <v>0</v>
      </c>
      <c r="K840" s="2" t="n">
        <v>20000</v>
      </c>
      <c r="L840" s="31" t="n">
        <f aca="false">ROUND($L$1*(E840+I840-J840-K840),0)</f>
        <v>4498380776</v>
      </c>
      <c r="M840" s="31" t="n">
        <f aca="false">E840+I840-J840-K840+L840</f>
        <v>1108632917479.74</v>
      </c>
      <c r="N840" s="32" t="n">
        <f aca="false">HLOOKUP(ROUND(AVERAGE(M828:M839)/10^6,0),Assumption!$B$2:$E$3,2,1)*MAX((AVERAGE(M828:M839)-250*10^6),0)</f>
        <v>6247844463.69519</v>
      </c>
      <c r="O840" s="31" t="n">
        <f aca="false">M840+N840</f>
        <v>1114880761943.43</v>
      </c>
      <c r="P840" s="31" t="n">
        <f aca="false">IF(A840=1,SA,MAX(0,SA-M839))</f>
        <v>0</v>
      </c>
      <c r="S840" s="2" t="n">
        <v>0</v>
      </c>
      <c r="T840" s="2" t="n">
        <v>0</v>
      </c>
      <c r="U840" s="2" t="n">
        <v>1</v>
      </c>
      <c r="V840" s="33" t="n">
        <v>1</v>
      </c>
    </row>
    <row r="841" customFormat="false" ht="15.75" hidden="false" customHeight="true" outlineLevel="0" collapsed="false">
      <c r="A841" s="2" t="n">
        <v>839</v>
      </c>
      <c r="B841" s="2" t="n">
        <v>70</v>
      </c>
      <c r="C841" s="2" t="n">
        <f aca="false">A841-(B841-1)*12</f>
        <v>11</v>
      </c>
      <c r="D841" s="2" t="n">
        <f aca="false">'thong tin khach hang'!$B$4+B841-1</f>
        <v>71</v>
      </c>
      <c r="E841" s="31" t="n">
        <f aca="false">IF(A841=1,0,O840)</f>
        <v>1114880761943.43</v>
      </c>
      <c r="F841" s="2" t="n">
        <f aca="true">TP*VLOOKUP('thong tin khach hang'!$E$10,$X$2:$Z$5,3,0)*OFFSET($S841,0,VLOOKUP('thong tin khach hang'!$E$10,$X$2:$Z$5,2,0))</f>
        <v>0</v>
      </c>
      <c r="G841" s="2" t="n">
        <f aca="true">EP*VLOOKUP('thong tin khach hang'!$E$10,$X$2:$Z$5,3,0)*OFFSET($S841,0,VLOOKUP('thong tin khach hang'!$E$10,$X$2:$Z$5,2,0))</f>
        <v>0</v>
      </c>
      <c r="H841" s="2" t="n">
        <f aca="false">F841*HLOOKUP(B841,Assumption!$A$10:$G$12,2,1)+G841*HLOOKUP(B841,Assumption!$A$10:$G$12,3,1)</f>
        <v>0</v>
      </c>
      <c r="I841" s="2" t="n">
        <f aca="false">F841+G841-H841</f>
        <v>0</v>
      </c>
      <c r="J841" s="32" t="n">
        <f aca="false">VLOOKUP(D841,Assumption!$O$3:$Q$103,IF('thong tin khach hang'!$B$3="Nam",2,3),0)/12*P841</f>
        <v>0</v>
      </c>
      <c r="K841" s="2" t="n">
        <v>20000</v>
      </c>
      <c r="L841" s="31" t="n">
        <f aca="false">ROUND($L$1*(E841+I841-J841-K841),0)</f>
        <v>4542162147</v>
      </c>
      <c r="M841" s="31" t="n">
        <f aca="false">E841+I841-J841-K841+L841</f>
        <v>1119422904090.43</v>
      </c>
      <c r="N841" s="32" t="n">
        <f aca="false">HLOOKUP(ROUND(AVERAGE(M829:M840)/10^6,0),Assumption!$B$2:$E$3,2,1)*MAX((AVERAGE(M829:M840)-250*10^6),0)</f>
        <v>6308695655.89146</v>
      </c>
      <c r="O841" s="31" t="n">
        <f aca="false">M841+N841</f>
        <v>1125731599746.32</v>
      </c>
      <c r="P841" s="31" t="n">
        <f aca="false">IF(A841=1,SA,MAX(0,SA-M840))</f>
        <v>0</v>
      </c>
      <c r="S841" s="2" t="n">
        <v>0</v>
      </c>
      <c r="T841" s="2" t="n">
        <v>0</v>
      </c>
      <c r="U841" s="2" t="n">
        <v>0</v>
      </c>
      <c r="V841" s="33" t="n">
        <v>1</v>
      </c>
    </row>
    <row r="842" customFormat="false" ht="15.75" hidden="false" customHeight="true" outlineLevel="0" collapsed="false">
      <c r="A842" s="2" t="n">
        <v>840</v>
      </c>
      <c r="B842" s="2" t="n">
        <v>70</v>
      </c>
      <c r="C842" s="2" t="n">
        <f aca="false">A842-(B842-1)*12</f>
        <v>12</v>
      </c>
      <c r="D842" s="2" t="n">
        <f aca="false">'thong tin khach hang'!$B$4+B842-1</f>
        <v>71</v>
      </c>
      <c r="E842" s="31" t="n">
        <f aca="false">IF(A842=1,0,O841)</f>
        <v>1125731599746.32</v>
      </c>
      <c r="F842" s="2" t="n">
        <f aca="true">TP*VLOOKUP('thong tin khach hang'!$E$10,$X$2:$Z$5,3,0)*OFFSET($S842,0,VLOOKUP('thong tin khach hang'!$E$10,$X$2:$Z$5,2,0))</f>
        <v>0</v>
      </c>
      <c r="G842" s="2" t="n">
        <f aca="true">EP*VLOOKUP('thong tin khach hang'!$E$10,$X$2:$Z$5,3,0)*OFFSET($S842,0,VLOOKUP('thong tin khach hang'!$E$10,$X$2:$Z$5,2,0))</f>
        <v>0</v>
      </c>
      <c r="H842" s="2" t="n">
        <f aca="false">F842*HLOOKUP(B842,Assumption!$A$10:$G$12,2,1)+G842*HLOOKUP(B842,Assumption!$A$10:$G$12,3,1)</f>
        <v>0</v>
      </c>
      <c r="I842" s="2" t="n">
        <f aca="false">F842+G842-H842</f>
        <v>0</v>
      </c>
      <c r="J842" s="32" t="n">
        <f aca="false">VLOOKUP(D842,Assumption!$O$3:$Q$103,IF('thong tin khach hang'!$B$3="Nam",2,3),0)/12*P842</f>
        <v>0</v>
      </c>
      <c r="K842" s="2" t="n">
        <v>20000</v>
      </c>
      <c r="L842" s="31" t="n">
        <f aca="false">ROUND($L$1*(E842+I842-J842-K842),0)</f>
        <v>4586369803</v>
      </c>
      <c r="M842" s="31" t="n">
        <f aca="false">E842+I842-J842-K842+L842</f>
        <v>1130317949549.32</v>
      </c>
      <c r="N842" s="32" t="n">
        <f aca="false">HLOOKUP(ROUND(AVERAGE(M830:M841)/10^6,0),Assumption!$B$2:$E$3,2,1)*MAX((AVERAGE(M830:M841)-250*10^6),0)</f>
        <v>6370139179.34386</v>
      </c>
      <c r="O842" s="31" t="n">
        <f aca="false">M842+N842</f>
        <v>1136688088728.67</v>
      </c>
      <c r="P842" s="31" t="n">
        <f aca="false">IF(A842=1,SA,MAX(0,SA-M841))</f>
        <v>0</v>
      </c>
      <c r="S842" s="2" t="n">
        <v>0</v>
      </c>
      <c r="T842" s="2" t="n">
        <v>0</v>
      </c>
      <c r="U842" s="2" t="n">
        <v>0</v>
      </c>
      <c r="V842" s="33" t="n">
        <v>1</v>
      </c>
    </row>
    <row r="843" customFormat="false" ht="15.75" hidden="false" customHeight="true" outlineLevel="0" collapsed="false">
      <c r="A843" s="2" t="n">
        <v>841</v>
      </c>
      <c r="B843" s="2" t="n">
        <v>71</v>
      </c>
      <c r="C843" s="2" t="n">
        <f aca="false">A843-(B843-1)*12</f>
        <v>1</v>
      </c>
      <c r="D843" s="2" t="n">
        <f aca="false">'thong tin khach hang'!$B$4+B843-1</f>
        <v>72</v>
      </c>
      <c r="E843" s="31" t="n">
        <f aca="false">IF(A843=1,0,O842)</f>
        <v>1136688088728.67</v>
      </c>
      <c r="F843" s="2" t="n">
        <f aca="true">TP*VLOOKUP('thong tin khach hang'!$E$10,$X$2:$Z$5,3,0)*OFFSET($S843,0,VLOOKUP('thong tin khach hang'!$E$10,$X$2:$Z$5,2,0))</f>
        <v>30000000</v>
      </c>
      <c r="G843" s="2" t="n">
        <f aca="true">EP*VLOOKUP('thong tin khach hang'!$E$10,$X$2:$Z$5,3,0)*OFFSET($S843,0,VLOOKUP('thong tin khach hang'!$E$10,$X$2:$Z$5,2,0))</f>
        <v>30000000</v>
      </c>
      <c r="H843" s="2" t="n">
        <f aca="false">F843*HLOOKUP(B843,Assumption!$A$10:$G$12,2,1)+G843*HLOOKUP(B843,Assumption!$A$10:$G$12,3,1)</f>
        <v>1500000</v>
      </c>
      <c r="I843" s="2" t="n">
        <f aca="false">F843+G843-H843</f>
        <v>58500000</v>
      </c>
      <c r="J843" s="32" t="n">
        <f aca="false">VLOOKUP(D843,Assumption!$O$3:$Q$103,IF('thong tin khach hang'!$B$3="Nam",2,3),0)/12*P843</f>
        <v>0</v>
      </c>
      <c r="K843" s="2" t="n">
        <v>20000</v>
      </c>
      <c r="L843" s="31" t="n">
        <f aca="false">ROUND($L$1*(E843+I843-J843-K843),0)</f>
        <v>4631246232</v>
      </c>
      <c r="M843" s="31" t="n">
        <f aca="false">E843+I843-J843-K843+L843</f>
        <v>1141377814960.67</v>
      </c>
      <c r="N843" s="32" t="n">
        <f aca="false">HLOOKUP(ROUND(AVERAGE(M831:M842)/10^6,0),Assumption!$B$2:$E$3,2,1)*MAX((AVERAGE(M831:M842)-250*10^6),0)</f>
        <v>6432180799.86106</v>
      </c>
      <c r="O843" s="31" t="n">
        <f aca="false">M843+N843</f>
        <v>1147809995760.53</v>
      </c>
      <c r="P843" s="31" t="n">
        <f aca="false">IF(A843=1,SA,MAX(0,SA-M842))</f>
        <v>0</v>
      </c>
      <c r="S843" s="2" t="n">
        <v>1</v>
      </c>
      <c r="T843" s="2" t="n">
        <v>1</v>
      </c>
      <c r="U843" s="2" t="n">
        <v>1</v>
      </c>
      <c r="V843" s="33" t="n">
        <v>1</v>
      </c>
    </row>
    <row r="844" customFormat="false" ht="15.75" hidden="false" customHeight="true" outlineLevel="0" collapsed="false">
      <c r="A844" s="2" t="n">
        <v>842</v>
      </c>
      <c r="B844" s="2" t="n">
        <v>71</v>
      </c>
      <c r="C844" s="2" t="n">
        <f aca="false">A844-(B844-1)*12</f>
        <v>2</v>
      </c>
      <c r="D844" s="2" t="n">
        <f aca="false">'thong tin khach hang'!$B$4+B844-1</f>
        <v>72</v>
      </c>
      <c r="E844" s="31" t="n">
        <f aca="false">IF(A844=1,0,O843)</f>
        <v>1147809995760.53</v>
      </c>
      <c r="F844" s="2" t="n">
        <f aca="true">TP*VLOOKUP('thong tin khach hang'!$E$10,$X$2:$Z$5,3,0)*OFFSET($S844,0,VLOOKUP('thong tin khach hang'!$E$10,$X$2:$Z$5,2,0))</f>
        <v>0</v>
      </c>
      <c r="G844" s="2" t="n">
        <f aca="true">EP*VLOOKUP('thong tin khach hang'!$E$10,$X$2:$Z$5,3,0)*OFFSET($S844,0,VLOOKUP('thong tin khach hang'!$E$10,$X$2:$Z$5,2,0))</f>
        <v>0</v>
      </c>
      <c r="H844" s="2" t="n">
        <f aca="false">F844*HLOOKUP(B844,Assumption!$A$10:$G$12,2,1)+G844*HLOOKUP(B844,Assumption!$A$10:$G$12,3,1)</f>
        <v>0</v>
      </c>
      <c r="I844" s="2" t="n">
        <f aca="false">F844+G844-H844</f>
        <v>0</v>
      </c>
      <c r="J844" s="32" t="n">
        <f aca="false">VLOOKUP(D844,Assumption!$O$3:$Q$103,IF('thong tin khach hang'!$B$3="Nam",2,3),0)/12*P844</f>
        <v>0</v>
      </c>
      <c r="K844" s="2" t="n">
        <v>20000</v>
      </c>
      <c r="L844" s="31" t="n">
        <f aca="false">ROUND($L$1*(E844+I844-J844-K844),0)</f>
        <v>4676319921</v>
      </c>
      <c r="M844" s="31" t="n">
        <f aca="false">E844+I844-J844-K844+L844</f>
        <v>1152486295681.53</v>
      </c>
      <c r="N844" s="32" t="n">
        <f aca="false">HLOOKUP(ROUND(AVERAGE(M832:M843)/10^6,0),Assumption!$B$2:$E$3,2,1)*MAX((AVERAGE(M832:M843)-250*10^6),0)</f>
        <v>6494826339.37665</v>
      </c>
      <c r="O844" s="31" t="n">
        <f aca="false">M844+N844</f>
        <v>1158981122020.9</v>
      </c>
      <c r="P844" s="31" t="n">
        <f aca="false">IF(A844=1,SA,MAX(0,SA-M843))</f>
        <v>0</v>
      </c>
      <c r="S844" s="2" t="n">
        <v>0</v>
      </c>
      <c r="T844" s="2" t="n">
        <v>0</v>
      </c>
      <c r="U844" s="2" t="n">
        <v>0</v>
      </c>
      <c r="V844" s="33" t="n">
        <v>1</v>
      </c>
    </row>
    <row r="845" customFormat="false" ht="15.75" hidden="false" customHeight="true" outlineLevel="0" collapsed="false">
      <c r="A845" s="2" t="n">
        <v>843</v>
      </c>
      <c r="B845" s="2" t="n">
        <v>71</v>
      </c>
      <c r="C845" s="2" t="n">
        <f aca="false">A845-(B845-1)*12</f>
        <v>3</v>
      </c>
      <c r="D845" s="2" t="n">
        <f aca="false">'thong tin khach hang'!$B$4+B845-1</f>
        <v>72</v>
      </c>
      <c r="E845" s="31" t="n">
        <f aca="false">IF(A845=1,0,O844)</f>
        <v>1158981122020.9</v>
      </c>
      <c r="F845" s="2" t="n">
        <f aca="true">TP*VLOOKUP('thong tin khach hang'!$E$10,$X$2:$Z$5,3,0)*OFFSET($S845,0,VLOOKUP('thong tin khach hang'!$E$10,$X$2:$Z$5,2,0))</f>
        <v>0</v>
      </c>
      <c r="G845" s="2" t="n">
        <f aca="true">EP*VLOOKUP('thong tin khach hang'!$E$10,$X$2:$Z$5,3,0)*OFFSET($S845,0,VLOOKUP('thong tin khach hang'!$E$10,$X$2:$Z$5,2,0))</f>
        <v>0</v>
      </c>
      <c r="H845" s="2" t="n">
        <f aca="false">F845*HLOOKUP(B845,Assumption!$A$10:$G$12,2,1)+G845*HLOOKUP(B845,Assumption!$A$10:$G$12,3,1)</f>
        <v>0</v>
      </c>
      <c r="I845" s="2" t="n">
        <f aca="false">F845+G845-H845</f>
        <v>0</v>
      </c>
      <c r="J845" s="32" t="n">
        <f aca="false">VLOOKUP(D845,Assumption!$O$3:$Q$103,IF('thong tin khach hang'!$B$3="Nam",2,3),0)/12*P845</f>
        <v>0</v>
      </c>
      <c r="K845" s="2" t="n">
        <v>20000</v>
      </c>
      <c r="L845" s="31" t="n">
        <f aca="false">ROUND($L$1*(E845+I845-J845-K845),0)</f>
        <v>4721832473</v>
      </c>
      <c r="M845" s="31" t="n">
        <f aca="false">E845+I845-J845-K845+L845</f>
        <v>1163702934493.9</v>
      </c>
      <c r="N845" s="32" t="n">
        <f aca="false">HLOOKUP(ROUND(AVERAGE(M833:M844)/10^6,0),Assumption!$B$2:$E$3,2,1)*MAX((AVERAGE(M833:M844)-250*10^6),0)</f>
        <v>6558081676.49446</v>
      </c>
      <c r="O845" s="31" t="n">
        <f aca="false">M845+N845</f>
        <v>1170261016170.4</v>
      </c>
      <c r="P845" s="31" t="n">
        <f aca="false">IF(A845=1,SA,MAX(0,SA-M844))</f>
        <v>0</v>
      </c>
      <c r="S845" s="2" t="n">
        <v>0</v>
      </c>
      <c r="T845" s="2" t="n">
        <v>0</v>
      </c>
      <c r="U845" s="2" t="n">
        <v>0</v>
      </c>
      <c r="V845" s="33" t="n">
        <v>1</v>
      </c>
    </row>
    <row r="846" customFormat="false" ht="15.75" hidden="false" customHeight="true" outlineLevel="0" collapsed="false">
      <c r="A846" s="2" t="n">
        <v>844</v>
      </c>
      <c r="B846" s="2" t="n">
        <v>71</v>
      </c>
      <c r="C846" s="2" t="n">
        <f aca="false">A846-(B846-1)*12</f>
        <v>4</v>
      </c>
      <c r="D846" s="2" t="n">
        <f aca="false">'thong tin khach hang'!$B$4+B846-1</f>
        <v>72</v>
      </c>
      <c r="E846" s="31" t="n">
        <f aca="false">IF(A846=1,0,O845)</f>
        <v>1170261016170.4</v>
      </c>
      <c r="F846" s="2" t="n">
        <f aca="true">TP*VLOOKUP('thong tin khach hang'!$E$10,$X$2:$Z$5,3,0)*OFFSET($S846,0,VLOOKUP('thong tin khach hang'!$E$10,$X$2:$Z$5,2,0))</f>
        <v>0</v>
      </c>
      <c r="G846" s="2" t="n">
        <f aca="true">EP*VLOOKUP('thong tin khach hang'!$E$10,$X$2:$Z$5,3,0)*OFFSET($S846,0,VLOOKUP('thong tin khach hang'!$E$10,$X$2:$Z$5,2,0))</f>
        <v>0</v>
      </c>
      <c r="H846" s="2" t="n">
        <f aca="false">F846*HLOOKUP(B846,Assumption!$A$10:$G$12,2,1)+G846*HLOOKUP(B846,Assumption!$A$10:$G$12,3,1)</f>
        <v>0</v>
      </c>
      <c r="I846" s="2" t="n">
        <f aca="false">F846+G846-H846</f>
        <v>0</v>
      </c>
      <c r="J846" s="32" t="n">
        <f aca="false">VLOOKUP(D846,Assumption!$O$3:$Q$103,IF('thong tin khach hang'!$B$3="Nam",2,3),0)/12*P846</f>
        <v>0</v>
      </c>
      <c r="K846" s="2" t="n">
        <v>20000</v>
      </c>
      <c r="L846" s="31" t="n">
        <f aca="false">ROUND($L$1*(E846+I846-J846-K846),0)</f>
        <v>4767788158</v>
      </c>
      <c r="M846" s="31" t="n">
        <f aca="false">E846+I846-J846-K846+L846</f>
        <v>1175028784328.4</v>
      </c>
      <c r="N846" s="32" t="n">
        <f aca="false">HLOOKUP(ROUND(AVERAGE(M834:M845)/10^6,0),Assumption!$B$2:$E$3,2,1)*MAX((AVERAGE(M834:M845)-250*10^6),0)</f>
        <v>6621952747.04254</v>
      </c>
      <c r="O846" s="31" t="n">
        <f aca="false">M846+N846</f>
        <v>1181650737075.44</v>
      </c>
      <c r="P846" s="31" t="n">
        <f aca="false">IF(A846=1,SA,MAX(0,SA-M845))</f>
        <v>0</v>
      </c>
      <c r="S846" s="2" t="n">
        <v>0</v>
      </c>
      <c r="T846" s="2" t="n">
        <v>0</v>
      </c>
      <c r="U846" s="2" t="n">
        <v>1</v>
      </c>
      <c r="V846" s="33" t="n">
        <v>1</v>
      </c>
    </row>
    <row r="847" customFormat="false" ht="15.75" hidden="false" customHeight="true" outlineLevel="0" collapsed="false">
      <c r="A847" s="2" t="n">
        <v>845</v>
      </c>
      <c r="B847" s="2" t="n">
        <v>71</v>
      </c>
      <c r="C847" s="2" t="n">
        <f aca="false">A847-(B847-1)*12</f>
        <v>5</v>
      </c>
      <c r="D847" s="2" t="n">
        <f aca="false">'thong tin khach hang'!$B$4+B847-1</f>
        <v>72</v>
      </c>
      <c r="E847" s="31" t="n">
        <f aca="false">IF(A847=1,0,O846)</f>
        <v>1181650737075.44</v>
      </c>
      <c r="F847" s="2" t="n">
        <f aca="true">TP*VLOOKUP('thong tin khach hang'!$E$10,$X$2:$Z$5,3,0)*OFFSET($S847,0,VLOOKUP('thong tin khach hang'!$E$10,$X$2:$Z$5,2,0))</f>
        <v>0</v>
      </c>
      <c r="G847" s="2" t="n">
        <f aca="true">EP*VLOOKUP('thong tin khach hang'!$E$10,$X$2:$Z$5,3,0)*OFFSET($S847,0,VLOOKUP('thong tin khach hang'!$E$10,$X$2:$Z$5,2,0))</f>
        <v>0</v>
      </c>
      <c r="H847" s="2" t="n">
        <f aca="false">F847*HLOOKUP(B847,Assumption!$A$10:$G$12,2,1)+G847*HLOOKUP(B847,Assumption!$A$10:$G$12,3,1)</f>
        <v>0</v>
      </c>
      <c r="I847" s="2" t="n">
        <f aca="false">F847+G847-H847</f>
        <v>0</v>
      </c>
      <c r="J847" s="32" t="n">
        <f aca="false">VLOOKUP(D847,Assumption!$O$3:$Q$103,IF('thong tin khach hang'!$B$3="Nam",2,3),0)/12*P847</f>
        <v>0</v>
      </c>
      <c r="K847" s="2" t="n">
        <v>20000</v>
      </c>
      <c r="L847" s="31" t="n">
        <f aca="false">ROUND($L$1*(E847+I847-J847-K847),0)</f>
        <v>4814191290</v>
      </c>
      <c r="M847" s="31" t="n">
        <f aca="false">E847+I847-J847-K847+L847</f>
        <v>1186464908365.44</v>
      </c>
      <c r="N847" s="32" t="n">
        <f aca="false">HLOOKUP(ROUND(AVERAGE(M835:M846)/10^6,0),Assumption!$B$2:$E$3,2,1)*MAX((AVERAGE(M835:M846)-250*10^6),0)</f>
        <v>6686445544.62825</v>
      </c>
      <c r="O847" s="31" t="n">
        <f aca="false">M847+N847</f>
        <v>1193151353910.07</v>
      </c>
      <c r="P847" s="31" t="n">
        <f aca="false">IF(A847=1,SA,MAX(0,SA-M846))</f>
        <v>0</v>
      </c>
      <c r="S847" s="2" t="n">
        <v>0</v>
      </c>
      <c r="T847" s="2" t="n">
        <v>0</v>
      </c>
      <c r="U847" s="2" t="n">
        <v>0</v>
      </c>
      <c r="V847" s="33" t="n">
        <v>1</v>
      </c>
    </row>
    <row r="848" customFormat="false" ht="15.75" hidden="false" customHeight="true" outlineLevel="0" collapsed="false">
      <c r="A848" s="2" t="n">
        <v>846</v>
      </c>
      <c r="B848" s="2" t="n">
        <v>71</v>
      </c>
      <c r="C848" s="2" t="n">
        <f aca="false">A848-(B848-1)*12</f>
        <v>6</v>
      </c>
      <c r="D848" s="2" t="n">
        <f aca="false">'thong tin khach hang'!$B$4+B848-1</f>
        <v>72</v>
      </c>
      <c r="E848" s="31" t="n">
        <f aca="false">IF(A848=1,0,O847)</f>
        <v>1193151353910.07</v>
      </c>
      <c r="F848" s="2" t="n">
        <f aca="true">TP*VLOOKUP('thong tin khach hang'!$E$10,$X$2:$Z$5,3,0)*OFFSET($S848,0,VLOOKUP('thong tin khach hang'!$E$10,$X$2:$Z$5,2,0))</f>
        <v>0</v>
      </c>
      <c r="G848" s="2" t="n">
        <f aca="true">EP*VLOOKUP('thong tin khach hang'!$E$10,$X$2:$Z$5,3,0)*OFFSET($S848,0,VLOOKUP('thong tin khach hang'!$E$10,$X$2:$Z$5,2,0))</f>
        <v>0</v>
      </c>
      <c r="H848" s="2" t="n">
        <f aca="false">F848*HLOOKUP(B848,Assumption!$A$10:$G$12,2,1)+G848*HLOOKUP(B848,Assumption!$A$10:$G$12,3,1)</f>
        <v>0</v>
      </c>
      <c r="I848" s="2" t="n">
        <f aca="false">F848+G848-H848</f>
        <v>0</v>
      </c>
      <c r="J848" s="32" t="n">
        <f aca="false">VLOOKUP(D848,Assumption!$O$3:$Q$103,IF('thong tin khach hang'!$B$3="Nam",2,3),0)/12*P848</f>
        <v>0</v>
      </c>
      <c r="K848" s="2" t="n">
        <v>20000</v>
      </c>
      <c r="L848" s="31" t="n">
        <f aca="false">ROUND($L$1*(E848+I848-J848-K848),0)</f>
        <v>4861046227</v>
      </c>
      <c r="M848" s="31" t="n">
        <f aca="false">E848+I848-J848-K848+L848</f>
        <v>1198012380137.07</v>
      </c>
      <c r="N848" s="32" t="n">
        <f aca="false">HLOOKUP(ROUND(AVERAGE(M836:M847)/10^6,0),Assumption!$B$2:$E$3,2,1)*MAX((AVERAGE(M836:M847)-250*10^6),0)</f>
        <v>6751566121.20093</v>
      </c>
      <c r="O848" s="31" t="n">
        <f aca="false">M848+N848</f>
        <v>1204763946258.27</v>
      </c>
      <c r="P848" s="31" t="n">
        <f aca="false">IF(A848=1,SA,MAX(0,SA-M847))</f>
        <v>0</v>
      </c>
      <c r="S848" s="2" t="n">
        <v>0</v>
      </c>
      <c r="T848" s="2" t="n">
        <v>0</v>
      </c>
      <c r="U848" s="2" t="n">
        <v>0</v>
      </c>
      <c r="V848" s="33" t="n">
        <v>1</v>
      </c>
    </row>
    <row r="849" customFormat="false" ht="15.75" hidden="false" customHeight="true" outlineLevel="0" collapsed="false">
      <c r="A849" s="2" t="n">
        <v>847</v>
      </c>
      <c r="B849" s="2" t="n">
        <v>71</v>
      </c>
      <c r="C849" s="2" t="n">
        <f aca="false">A849-(B849-1)*12</f>
        <v>7</v>
      </c>
      <c r="D849" s="2" t="n">
        <f aca="false">'thong tin khach hang'!$B$4+B849-1</f>
        <v>72</v>
      </c>
      <c r="E849" s="31" t="n">
        <f aca="false">IF(A849=1,0,O848)</f>
        <v>1204763946258.27</v>
      </c>
      <c r="F849" s="2" t="n">
        <f aca="true">TP*VLOOKUP('thong tin khach hang'!$E$10,$X$2:$Z$5,3,0)*OFFSET($S849,0,VLOOKUP('thong tin khach hang'!$E$10,$X$2:$Z$5,2,0))</f>
        <v>0</v>
      </c>
      <c r="G849" s="2" t="n">
        <f aca="true">EP*VLOOKUP('thong tin khach hang'!$E$10,$X$2:$Z$5,3,0)*OFFSET($S849,0,VLOOKUP('thong tin khach hang'!$E$10,$X$2:$Z$5,2,0))</f>
        <v>0</v>
      </c>
      <c r="H849" s="2" t="n">
        <f aca="false">F849*HLOOKUP(B849,Assumption!$A$10:$G$12,2,1)+G849*HLOOKUP(B849,Assumption!$A$10:$G$12,3,1)</f>
        <v>0</v>
      </c>
      <c r="I849" s="2" t="n">
        <f aca="false">F849+G849-H849</f>
        <v>0</v>
      </c>
      <c r="J849" s="32" t="n">
        <f aca="false">VLOOKUP(D849,Assumption!$O$3:$Q$103,IF('thong tin khach hang'!$B$3="Nam",2,3),0)/12*P849</f>
        <v>0</v>
      </c>
      <c r="K849" s="2" t="n">
        <v>20000</v>
      </c>
      <c r="L849" s="31" t="n">
        <f aca="false">ROUND($L$1*(E849+I849-J849-K849),0)</f>
        <v>4908357366</v>
      </c>
      <c r="M849" s="31" t="n">
        <f aca="false">E849+I849-J849-K849+L849</f>
        <v>1209672283624.27</v>
      </c>
      <c r="N849" s="32" t="n">
        <f aca="false">HLOOKUP(ROUND(AVERAGE(M837:M848)/10^6,0),Assumption!$B$2:$E$3,2,1)*MAX((AVERAGE(M837:M848)-250*10^6),0)</f>
        <v>6817320587.62079</v>
      </c>
      <c r="O849" s="31" t="n">
        <f aca="false">M849+N849</f>
        <v>1216489604211.89</v>
      </c>
      <c r="P849" s="31" t="n">
        <f aca="false">IF(A849=1,SA,MAX(0,SA-M848))</f>
        <v>0</v>
      </c>
      <c r="S849" s="2" t="n">
        <v>0</v>
      </c>
      <c r="T849" s="2" t="n">
        <v>1</v>
      </c>
      <c r="U849" s="2" t="n">
        <v>1</v>
      </c>
      <c r="V849" s="33" t="n">
        <v>1</v>
      </c>
    </row>
    <row r="850" customFormat="false" ht="15.75" hidden="false" customHeight="true" outlineLevel="0" collapsed="false">
      <c r="A850" s="2" t="n">
        <v>848</v>
      </c>
      <c r="B850" s="2" t="n">
        <v>71</v>
      </c>
      <c r="C850" s="2" t="n">
        <f aca="false">A850-(B850-1)*12</f>
        <v>8</v>
      </c>
      <c r="D850" s="2" t="n">
        <f aca="false">'thong tin khach hang'!$B$4+B850-1</f>
        <v>72</v>
      </c>
      <c r="E850" s="31" t="n">
        <f aca="false">IF(A850=1,0,O849)</f>
        <v>1216489604211.89</v>
      </c>
      <c r="F850" s="2" t="n">
        <f aca="true">TP*VLOOKUP('thong tin khach hang'!$E$10,$X$2:$Z$5,3,0)*OFFSET($S850,0,VLOOKUP('thong tin khach hang'!$E$10,$X$2:$Z$5,2,0))</f>
        <v>0</v>
      </c>
      <c r="G850" s="2" t="n">
        <f aca="true">EP*VLOOKUP('thong tin khach hang'!$E$10,$X$2:$Z$5,3,0)*OFFSET($S850,0,VLOOKUP('thong tin khach hang'!$E$10,$X$2:$Z$5,2,0))</f>
        <v>0</v>
      </c>
      <c r="H850" s="2" t="n">
        <f aca="false">F850*HLOOKUP(B850,Assumption!$A$10:$G$12,2,1)+G850*HLOOKUP(B850,Assumption!$A$10:$G$12,3,1)</f>
        <v>0</v>
      </c>
      <c r="I850" s="2" t="n">
        <f aca="false">F850+G850-H850</f>
        <v>0</v>
      </c>
      <c r="J850" s="32" t="n">
        <f aca="false">VLOOKUP(D850,Assumption!$O$3:$Q$103,IF('thong tin khach hang'!$B$3="Nam",2,3),0)/12*P850</f>
        <v>0</v>
      </c>
      <c r="K850" s="2" t="n">
        <v>20000</v>
      </c>
      <c r="L850" s="31" t="n">
        <f aca="false">ROUND($L$1*(E850+I850-J850-K850),0)</f>
        <v>4956129148</v>
      </c>
      <c r="M850" s="31" t="n">
        <f aca="false">E850+I850-J850-K850+L850</f>
        <v>1221445713359.89</v>
      </c>
      <c r="N850" s="32" t="n">
        <f aca="false">HLOOKUP(ROUND(AVERAGE(M838:M849)/10^6,0),Assumption!$B$2:$E$3,2,1)*MAX((AVERAGE(M838:M849)-250*10^6),0)</f>
        <v>6883715114.23198</v>
      </c>
      <c r="O850" s="31" t="n">
        <f aca="false">M850+N850</f>
        <v>1228329428474.12</v>
      </c>
      <c r="P850" s="31" t="n">
        <f aca="false">IF(A850=1,SA,MAX(0,SA-M849))</f>
        <v>0</v>
      </c>
      <c r="S850" s="2" t="n">
        <v>0</v>
      </c>
      <c r="T850" s="2" t="n">
        <v>0</v>
      </c>
      <c r="U850" s="2" t="n">
        <v>0</v>
      </c>
      <c r="V850" s="33" t="n">
        <v>1</v>
      </c>
    </row>
    <row r="851" customFormat="false" ht="15.75" hidden="false" customHeight="true" outlineLevel="0" collapsed="false">
      <c r="A851" s="2" t="n">
        <v>849</v>
      </c>
      <c r="B851" s="2" t="n">
        <v>71</v>
      </c>
      <c r="C851" s="2" t="n">
        <f aca="false">A851-(B851-1)*12</f>
        <v>9</v>
      </c>
      <c r="D851" s="2" t="n">
        <f aca="false">'thong tin khach hang'!$B$4+B851-1</f>
        <v>72</v>
      </c>
      <c r="E851" s="31" t="n">
        <f aca="false">IF(A851=1,0,O850)</f>
        <v>1228329428474.12</v>
      </c>
      <c r="F851" s="2" t="n">
        <f aca="true">TP*VLOOKUP('thong tin khach hang'!$E$10,$X$2:$Z$5,3,0)*OFFSET($S851,0,VLOOKUP('thong tin khach hang'!$E$10,$X$2:$Z$5,2,0))</f>
        <v>0</v>
      </c>
      <c r="G851" s="2" t="n">
        <f aca="true">EP*VLOOKUP('thong tin khach hang'!$E$10,$X$2:$Z$5,3,0)*OFFSET($S851,0,VLOOKUP('thong tin khach hang'!$E$10,$X$2:$Z$5,2,0))</f>
        <v>0</v>
      </c>
      <c r="H851" s="2" t="n">
        <f aca="false">F851*HLOOKUP(B851,Assumption!$A$10:$G$12,2,1)+G851*HLOOKUP(B851,Assumption!$A$10:$G$12,3,1)</f>
        <v>0</v>
      </c>
      <c r="I851" s="2" t="n">
        <f aca="false">F851+G851-H851</f>
        <v>0</v>
      </c>
      <c r="J851" s="32" t="n">
        <f aca="false">VLOOKUP(D851,Assumption!$O$3:$Q$103,IF('thong tin khach hang'!$B$3="Nam",2,3),0)/12*P851</f>
        <v>0</v>
      </c>
      <c r="K851" s="2" t="n">
        <v>20000</v>
      </c>
      <c r="L851" s="31" t="n">
        <f aca="false">ROUND($L$1*(E851+I851-J851-K851),0)</f>
        <v>5004366057</v>
      </c>
      <c r="M851" s="31" t="n">
        <f aca="false">E851+I851-J851-K851+L851</f>
        <v>1233333774531.12</v>
      </c>
      <c r="N851" s="32" t="n">
        <f aca="false">HLOOKUP(ROUND(AVERAGE(M839:M850)/10^6,0),Assumption!$B$2:$E$3,2,1)*MAX((AVERAGE(M839:M850)-250*10^6),0)</f>
        <v>6950755931.44094</v>
      </c>
      <c r="O851" s="31" t="n">
        <f aca="false">M851+N851</f>
        <v>1240284530462.56</v>
      </c>
      <c r="P851" s="31" t="n">
        <f aca="false">IF(A851=1,SA,MAX(0,SA-M850))</f>
        <v>0</v>
      </c>
      <c r="S851" s="2" t="n">
        <v>0</v>
      </c>
      <c r="T851" s="2" t="n">
        <v>0</v>
      </c>
      <c r="U851" s="2" t="n">
        <v>0</v>
      </c>
      <c r="V851" s="33" t="n">
        <v>1</v>
      </c>
    </row>
    <row r="852" customFormat="false" ht="15.75" hidden="false" customHeight="true" outlineLevel="0" collapsed="false">
      <c r="A852" s="2" t="n">
        <v>850</v>
      </c>
      <c r="B852" s="2" t="n">
        <v>71</v>
      </c>
      <c r="C852" s="2" t="n">
        <f aca="false">A852-(B852-1)*12</f>
        <v>10</v>
      </c>
      <c r="D852" s="2" t="n">
        <f aca="false">'thong tin khach hang'!$B$4+B852-1</f>
        <v>72</v>
      </c>
      <c r="E852" s="31" t="n">
        <f aca="false">IF(A852=1,0,O851)</f>
        <v>1240284530462.56</v>
      </c>
      <c r="F852" s="2" t="n">
        <f aca="true">TP*VLOOKUP('thong tin khach hang'!$E$10,$X$2:$Z$5,3,0)*OFFSET($S852,0,VLOOKUP('thong tin khach hang'!$E$10,$X$2:$Z$5,2,0))</f>
        <v>0</v>
      </c>
      <c r="G852" s="2" t="n">
        <f aca="true">EP*VLOOKUP('thong tin khach hang'!$E$10,$X$2:$Z$5,3,0)*OFFSET($S852,0,VLOOKUP('thong tin khach hang'!$E$10,$X$2:$Z$5,2,0))</f>
        <v>0</v>
      </c>
      <c r="H852" s="2" t="n">
        <f aca="false">F852*HLOOKUP(B852,Assumption!$A$10:$G$12,2,1)+G852*HLOOKUP(B852,Assumption!$A$10:$G$12,3,1)</f>
        <v>0</v>
      </c>
      <c r="I852" s="2" t="n">
        <f aca="false">F852+G852-H852</f>
        <v>0</v>
      </c>
      <c r="J852" s="32" t="n">
        <f aca="false">VLOOKUP(D852,Assumption!$O$3:$Q$103,IF('thong tin khach hang'!$B$3="Nam",2,3),0)/12*P852</f>
        <v>0</v>
      </c>
      <c r="K852" s="2" t="n">
        <v>20000</v>
      </c>
      <c r="L852" s="31" t="n">
        <f aca="false">ROUND($L$1*(E852+I852-J852-K852),0)</f>
        <v>5053072623</v>
      </c>
      <c r="M852" s="31" t="n">
        <f aca="false">E852+I852-J852-K852+L852</f>
        <v>1245337583085.56</v>
      </c>
      <c r="N852" s="32" t="n">
        <f aca="false">HLOOKUP(ROUND(AVERAGE(M840:M851)/10^6,0),Assumption!$B$2:$E$3,2,1)*MAX((AVERAGE(M840:M851)-250*10^6),0)</f>
        <v>7018449330.30089</v>
      </c>
      <c r="O852" s="31" t="n">
        <f aca="false">M852+N852</f>
        <v>1252356032415.87</v>
      </c>
      <c r="P852" s="31" t="n">
        <f aca="false">IF(A852=1,SA,MAX(0,SA-M851))</f>
        <v>0</v>
      </c>
      <c r="S852" s="2" t="n">
        <v>0</v>
      </c>
      <c r="T852" s="2" t="n">
        <v>0</v>
      </c>
      <c r="U852" s="2" t="n">
        <v>1</v>
      </c>
      <c r="V852" s="33" t="n">
        <v>1</v>
      </c>
    </row>
    <row r="853" customFormat="false" ht="15.75" hidden="false" customHeight="true" outlineLevel="0" collapsed="false">
      <c r="A853" s="2" t="n">
        <v>851</v>
      </c>
      <c r="B853" s="2" t="n">
        <v>71</v>
      </c>
      <c r="C853" s="2" t="n">
        <f aca="false">A853-(B853-1)*12</f>
        <v>11</v>
      </c>
      <c r="D853" s="2" t="n">
        <f aca="false">'thong tin khach hang'!$B$4+B853-1</f>
        <v>72</v>
      </c>
      <c r="E853" s="31" t="n">
        <f aca="false">IF(A853=1,0,O852)</f>
        <v>1252356032415.87</v>
      </c>
      <c r="F853" s="2" t="n">
        <f aca="true">TP*VLOOKUP('thong tin khach hang'!$E$10,$X$2:$Z$5,3,0)*OFFSET($S853,0,VLOOKUP('thong tin khach hang'!$E$10,$X$2:$Z$5,2,0))</f>
        <v>0</v>
      </c>
      <c r="G853" s="2" t="n">
        <f aca="true">EP*VLOOKUP('thong tin khach hang'!$E$10,$X$2:$Z$5,3,0)*OFFSET($S853,0,VLOOKUP('thong tin khach hang'!$E$10,$X$2:$Z$5,2,0))</f>
        <v>0</v>
      </c>
      <c r="H853" s="2" t="n">
        <f aca="false">F853*HLOOKUP(B853,Assumption!$A$10:$G$12,2,1)+G853*HLOOKUP(B853,Assumption!$A$10:$G$12,3,1)</f>
        <v>0</v>
      </c>
      <c r="I853" s="2" t="n">
        <f aca="false">F853+G853-H853</f>
        <v>0</v>
      </c>
      <c r="J853" s="32" t="n">
        <f aca="false">VLOOKUP(D853,Assumption!$O$3:$Q$103,IF('thong tin khach hang'!$B$3="Nam",2,3),0)/12*P853</f>
        <v>0</v>
      </c>
      <c r="K853" s="2" t="n">
        <v>20000</v>
      </c>
      <c r="L853" s="31" t="n">
        <f aca="false">ROUND($L$1*(E853+I853-J853-K853),0)</f>
        <v>5102253416</v>
      </c>
      <c r="M853" s="31" t="n">
        <f aca="false">E853+I853-J853-K853+L853</f>
        <v>1257458265831.87</v>
      </c>
      <c r="N853" s="32" t="n">
        <f aca="false">HLOOKUP(ROUND(AVERAGE(M841:M852)/10^6,0),Assumption!$B$2:$E$3,2,1)*MAX((AVERAGE(M841:M852)-250*10^6),0)</f>
        <v>7086801663.10381</v>
      </c>
      <c r="O853" s="31" t="n">
        <f aca="false">M853+N853</f>
        <v>1264545067494.97</v>
      </c>
      <c r="P853" s="31" t="n">
        <f aca="false">IF(A853=1,SA,MAX(0,SA-M852))</f>
        <v>0</v>
      </c>
      <c r="S853" s="2" t="n">
        <v>0</v>
      </c>
      <c r="T853" s="2" t="n">
        <v>0</v>
      </c>
      <c r="U853" s="2" t="n">
        <v>0</v>
      </c>
      <c r="V853" s="33" t="n">
        <v>1</v>
      </c>
    </row>
    <row r="854" customFormat="false" ht="15.75" hidden="false" customHeight="true" outlineLevel="0" collapsed="false">
      <c r="A854" s="2" t="n">
        <v>852</v>
      </c>
      <c r="B854" s="2" t="n">
        <v>71</v>
      </c>
      <c r="C854" s="2" t="n">
        <f aca="false">A854-(B854-1)*12</f>
        <v>12</v>
      </c>
      <c r="D854" s="2" t="n">
        <f aca="false">'thong tin khach hang'!$B$4+B854-1</f>
        <v>72</v>
      </c>
      <c r="E854" s="31" t="n">
        <f aca="false">IF(A854=1,0,O853)</f>
        <v>1264545067494.97</v>
      </c>
      <c r="F854" s="2" t="n">
        <f aca="true">TP*VLOOKUP('thong tin khach hang'!$E$10,$X$2:$Z$5,3,0)*OFFSET($S854,0,VLOOKUP('thong tin khach hang'!$E$10,$X$2:$Z$5,2,0))</f>
        <v>0</v>
      </c>
      <c r="G854" s="2" t="n">
        <f aca="true">EP*VLOOKUP('thong tin khach hang'!$E$10,$X$2:$Z$5,3,0)*OFFSET($S854,0,VLOOKUP('thong tin khach hang'!$E$10,$X$2:$Z$5,2,0))</f>
        <v>0</v>
      </c>
      <c r="H854" s="2" t="n">
        <f aca="false">F854*HLOOKUP(B854,Assumption!$A$10:$G$12,2,1)+G854*HLOOKUP(B854,Assumption!$A$10:$G$12,3,1)</f>
        <v>0</v>
      </c>
      <c r="I854" s="2" t="n">
        <f aca="false">F854+G854-H854</f>
        <v>0</v>
      </c>
      <c r="J854" s="32" t="n">
        <f aca="false">VLOOKUP(D854,Assumption!$O$3:$Q$103,IF('thong tin khach hang'!$B$3="Nam",2,3),0)/12*P854</f>
        <v>0</v>
      </c>
      <c r="K854" s="2" t="n">
        <v>20000</v>
      </c>
      <c r="L854" s="31" t="n">
        <f aca="false">ROUND($L$1*(E854+I854-J854-K854),0)</f>
        <v>5151913053</v>
      </c>
      <c r="M854" s="31" t="n">
        <f aca="false">E854+I854-J854-K854+L854</f>
        <v>1269696960547.97</v>
      </c>
      <c r="N854" s="32" t="n">
        <f aca="false">HLOOKUP(ROUND(AVERAGE(M842:M853)/10^6,0),Assumption!$B$2:$E$3,2,1)*MAX((AVERAGE(M842:M853)-250*10^6),0)</f>
        <v>7155819343.97452</v>
      </c>
      <c r="O854" s="31" t="n">
        <f aca="false">M854+N854</f>
        <v>1276852779891.94</v>
      </c>
      <c r="P854" s="31" t="n">
        <f aca="false">IF(A854=1,SA,MAX(0,SA-M853))</f>
        <v>0</v>
      </c>
      <c r="S854" s="2" t="n">
        <v>0</v>
      </c>
      <c r="T854" s="2" t="n">
        <v>0</v>
      </c>
      <c r="U854" s="2" t="n">
        <v>0</v>
      </c>
      <c r="V854" s="33" t="n">
        <v>1</v>
      </c>
    </row>
    <row r="855" customFormat="false" ht="15.75" hidden="false" customHeight="true" outlineLevel="0" collapsed="false">
      <c r="A855" s="2" t="n">
        <v>853</v>
      </c>
      <c r="B855" s="2" t="n">
        <v>72</v>
      </c>
      <c r="C855" s="2" t="n">
        <f aca="false">A855-(B855-1)*12</f>
        <v>1</v>
      </c>
      <c r="D855" s="2" t="n">
        <f aca="false">'thong tin khach hang'!$B$4+B855-1</f>
        <v>73</v>
      </c>
      <c r="E855" s="31" t="n">
        <f aca="false">IF(A855=1,0,O854)</f>
        <v>1276852779891.94</v>
      </c>
      <c r="F855" s="2" t="n">
        <f aca="true">TP*VLOOKUP('thong tin khach hang'!$E$10,$X$2:$Z$5,3,0)*OFFSET($S855,0,VLOOKUP('thong tin khach hang'!$E$10,$X$2:$Z$5,2,0))</f>
        <v>30000000</v>
      </c>
      <c r="G855" s="2" t="n">
        <f aca="true">EP*VLOOKUP('thong tin khach hang'!$E$10,$X$2:$Z$5,3,0)*OFFSET($S855,0,VLOOKUP('thong tin khach hang'!$E$10,$X$2:$Z$5,2,0))</f>
        <v>30000000</v>
      </c>
      <c r="H855" s="2" t="n">
        <f aca="false">F855*HLOOKUP(B855,Assumption!$A$10:$G$12,2,1)+G855*HLOOKUP(B855,Assumption!$A$10:$G$12,3,1)</f>
        <v>1500000</v>
      </c>
      <c r="I855" s="2" t="n">
        <f aca="false">F855+G855-H855</f>
        <v>58500000</v>
      </c>
      <c r="J855" s="32" t="n">
        <f aca="false">VLOOKUP(D855,Assumption!$O$3:$Q$103,IF('thong tin khach hang'!$B$3="Nam",2,3),0)/12*P855</f>
        <v>0</v>
      </c>
      <c r="K855" s="2" t="n">
        <v>20000</v>
      </c>
      <c r="L855" s="31" t="n">
        <f aca="false">ROUND($L$1*(E855+I855-J855-K855),0)</f>
        <v>5202294534</v>
      </c>
      <c r="M855" s="31" t="n">
        <f aca="false">E855+I855-J855-K855+L855</f>
        <v>1282113554425.94</v>
      </c>
      <c r="N855" s="32" t="n">
        <f aca="false">HLOOKUP(ROUND(AVERAGE(M843:M854)/10^6,0),Assumption!$B$2:$E$3,2,1)*MAX((AVERAGE(M843:M854)-250*10^6),0)</f>
        <v>7225508849.47385</v>
      </c>
      <c r="O855" s="31" t="n">
        <f aca="false">M855+N855</f>
        <v>1289339063275.42</v>
      </c>
      <c r="P855" s="31" t="n">
        <f aca="false">IF(A855=1,SA,MAX(0,SA-M854))</f>
        <v>0</v>
      </c>
      <c r="S855" s="2" t="n">
        <v>1</v>
      </c>
      <c r="T855" s="2" t="n">
        <v>1</v>
      </c>
      <c r="U855" s="2" t="n">
        <v>1</v>
      </c>
      <c r="V855" s="33" t="n">
        <v>1</v>
      </c>
    </row>
    <row r="856" customFormat="false" ht="15.75" hidden="false" customHeight="true" outlineLevel="0" collapsed="false">
      <c r="A856" s="2" t="n">
        <v>854</v>
      </c>
      <c r="B856" s="2" t="n">
        <v>72</v>
      </c>
      <c r="C856" s="2" t="n">
        <f aca="false">A856-(B856-1)*12</f>
        <v>2</v>
      </c>
      <c r="D856" s="2" t="n">
        <f aca="false">'thong tin khach hang'!$B$4+B856-1</f>
        <v>73</v>
      </c>
      <c r="E856" s="31" t="n">
        <f aca="false">IF(A856=1,0,O855)</f>
        <v>1289339063275.42</v>
      </c>
      <c r="F856" s="2" t="n">
        <f aca="true">TP*VLOOKUP('thong tin khach hang'!$E$10,$X$2:$Z$5,3,0)*OFFSET($S856,0,VLOOKUP('thong tin khach hang'!$E$10,$X$2:$Z$5,2,0))</f>
        <v>0</v>
      </c>
      <c r="G856" s="2" t="n">
        <f aca="true">EP*VLOOKUP('thong tin khach hang'!$E$10,$X$2:$Z$5,3,0)*OFFSET($S856,0,VLOOKUP('thong tin khach hang'!$E$10,$X$2:$Z$5,2,0))</f>
        <v>0</v>
      </c>
      <c r="H856" s="2" t="n">
        <f aca="false">F856*HLOOKUP(B856,Assumption!$A$10:$G$12,2,1)+G856*HLOOKUP(B856,Assumption!$A$10:$G$12,3,1)</f>
        <v>0</v>
      </c>
      <c r="I856" s="2" t="n">
        <f aca="false">F856+G856-H856</f>
        <v>0</v>
      </c>
      <c r="J856" s="32" t="n">
        <f aca="false">VLOOKUP(D856,Assumption!$O$3:$Q$103,IF('thong tin khach hang'!$B$3="Nam",2,3),0)/12*P856</f>
        <v>0</v>
      </c>
      <c r="K856" s="2" t="n">
        <v>20000</v>
      </c>
      <c r="L856" s="31" t="n">
        <f aca="false">ROUND($L$1*(E856+I856-J856-K856),0)</f>
        <v>5252926861</v>
      </c>
      <c r="M856" s="31" t="n">
        <f aca="false">E856+I856-J856-K856+L856</f>
        <v>1294591970136.42</v>
      </c>
      <c r="N856" s="32" t="n">
        <f aca="false">HLOOKUP(ROUND(AVERAGE(M844:M855)/10^6,0),Assumption!$B$2:$E$3,2,1)*MAX((AVERAGE(M844:M855)-250*10^6),0)</f>
        <v>7295876719.20648</v>
      </c>
      <c r="O856" s="31" t="n">
        <f aca="false">M856+N856</f>
        <v>1301887846855.62</v>
      </c>
      <c r="P856" s="31" t="n">
        <f aca="false">IF(A856=1,SA,MAX(0,SA-M855))</f>
        <v>0</v>
      </c>
      <c r="S856" s="2" t="n">
        <v>0</v>
      </c>
      <c r="T856" s="2" t="n">
        <v>0</v>
      </c>
      <c r="U856" s="2" t="n">
        <v>0</v>
      </c>
      <c r="V856" s="33" t="n">
        <v>1</v>
      </c>
    </row>
    <row r="857" customFormat="false" ht="15.75" hidden="false" customHeight="true" outlineLevel="0" collapsed="false">
      <c r="A857" s="2" t="n">
        <v>855</v>
      </c>
      <c r="B857" s="2" t="n">
        <v>72</v>
      </c>
      <c r="C857" s="2" t="n">
        <f aca="false">A857-(B857-1)*12</f>
        <v>3</v>
      </c>
      <c r="D857" s="2" t="n">
        <f aca="false">'thong tin khach hang'!$B$4+B857-1</f>
        <v>73</v>
      </c>
      <c r="E857" s="31" t="n">
        <f aca="false">IF(A857=1,0,O856)</f>
        <v>1301887846855.62</v>
      </c>
      <c r="F857" s="2" t="n">
        <f aca="true">TP*VLOOKUP('thong tin khach hang'!$E$10,$X$2:$Z$5,3,0)*OFFSET($S857,0,VLOOKUP('thong tin khach hang'!$E$10,$X$2:$Z$5,2,0))</f>
        <v>0</v>
      </c>
      <c r="G857" s="2" t="n">
        <f aca="true">EP*VLOOKUP('thong tin khach hang'!$E$10,$X$2:$Z$5,3,0)*OFFSET($S857,0,VLOOKUP('thong tin khach hang'!$E$10,$X$2:$Z$5,2,0))</f>
        <v>0</v>
      </c>
      <c r="H857" s="2" t="n">
        <f aca="false">F857*HLOOKUP(B857,Assumption!$A$10:$G$12,2,1)+G857*HLOOKUP(B857,Assumption!$A$10:$G$12,3,1)</f>
        <v>0</v>
      </c>
      <c r="I857" s="2" t="n">
        <f aca="false">F857+G857-H857</f>
        <v>0</v>
      </c>
      <c r="J857" s="32" t="n">
        <f aca="false">VLOOKUP(D857,Assumption!$O$3:$Q$103,IF('thong tin khach hang'!$B$3="Nam",2,3),0)/12*P857</f>
        <v>0</v>
      </c>
      <c r="K857" s="2" t="n">
        <v>20000</v>
      </c>
      <c r="L857" s="31" t="n">
        <f aca="false">ROUND($L$1*(E857+I857-J857-K857),0)</f>
        <v>5304052159</v>
      </c>
      <c r="M857" s="31" t="n">
        <f aca="false">E857+I857-J857-K857+L857</f>
        <v>1307191879014.62</v>
      </c>
      <c r="N857" s="32" t="n">
        <f aca="false">HLOOKUP(ROUND(AVERAGE(M845:M856)/10^6,0),Assumption!$B$2:$E$3,2,1)*MAX((AVERAGE(M845:M856)-250*10^6),0)</f>
        <v>7366929556.43393</v>
      </c>
      <c r="O857" s="31" t="n">
        <f aca="false">M857+N857</f>
        <v>1314558808571.06</v>
      </c>
      <c r="P857" s="31" t="n">
        <f aca="false">IF(A857=1,SA,MAX(0,SA-M856))</f>
        <v>0</v>
      </c>
      <c r="S857" s="2" t="n">
        <v>0</v>
      </c>
      <c r="T857" s="2" t="n">
        <v>0</v>
      </c>
      <c r="U857" s="2" t="n">
        <v>0</v>
      </c>
      <c r="V857" s="33" t="n">
        <v>1</v>
      </c>
    </row>
    <row r="858" customFormat="false" ht="15.75" hidden="false" customHeight="true" outlineLevel="0" collapsed="false">
      <c r="A858" s="2" t="n">
        <v>856</v>
      </c>
      <c r="B858" s="2" t="n">
        <v>72</v>
      </c>
      <c r="C858" s="2" t="n">
        <f aca="false">A858-(B858-1)*12</f>
        <v>4</v>
      </c>
      <c r="D858" s="2" t="n">
        <f aca="false">'thong tin khach hang'!$B$4+B858-1</f>
        <v>73</v>
      </c>
      <c r="E858" s="31" t="n">
        <f aca="false">IF(A858=1,0,O857)</f>
        <v>1314558808571.06</v>
      </c>
      <c r="F858" s="2" t="n">
        <f aca="true">TP*VLOOKUP('thong tin khach hang'!$E$10,$X$2:$Z$5,3,0)*OFFSET($S858,0,VLOOKUP('thong tin khach hang'!$E$10,$X$2:$Z$5,2,0))</f>
        <v>0</v>
      </c>
      <c r="G858" s="2" t="n">
        <f aca="true">EP*VLOOKUP('thong tin khach hang'!$E$10,$X$2:$Z$5,3,0)*OFFSET($S858,0,VLOOKUP('thong tin khach hang'!$E$10,$X$2:$Z$5,2,0))</f>
        <v>0</v>
      </c>
      <c r="H858" s="2" t="n">
        <f aca="false">F858*HLOOKUP(B858,Assumption!$A$10:$G$12,2,1)+G858*HLOOKUP(B858,Assumption!$A$10:$G$12,3,1)</f>
        <v>0</v>
      </c>
      <c r="I858" s="2" t="n">
        <f aca="false">F858+G858-H858</f>
        <v>0</v>
      </c>
      <c r="J858" s="32" t="n">
        <f aca="false">VLOOKUP(D858,Assumption!$O$3:$Q$103,IF('thong tin khach hang'!$B$3="Nam",2,3),0)/12*P858</f>
        <v>0</v>
      </c>
      <c r="K858" s="2" t="n">
        <v>20000</v>
      </c>
      <c r="L858" s="31" t="n">
        <f aca="false">ROUND($L$1*(E858+I858-J858-K858),0)</f>
        <v>5355675226</v>
      </c>
      <c r="M858" s="31" t="n">
        <f aca="false">E858+I858-J858-K858+L858</f>
        <v>1319914463797.06</v>
      </c>
      <c r="N858" s="32" t="n">
        <f aca="false">HLOOKUP(ROUND(AVERAGE(M846:M857)/10^6,0),Assumption!$B$2:$E$3,2,1)*MAX((AVERAGE(M846:M857)-250*10^6),0)</f>
        <v>7438674028.69429</v>
      </c>
      <c r="O858" s="31" t="n">
        <f aca="false">M858+N858</f>
        <v>1327353137825.75</v>
      </c>
      <c r="P858" s="31" t="n">
        <f aca="false">IF(A858=1,SA,MAX(0,SA-M857))</f>
        <v>0</v>
      </c>
      <c r="S858" s="2" t="n">
        <v>0</v>
      </c>
      <c r="T858" s="2" t="n">
        <v>0</v>
      </c>
      <c r="U858" s="2" t="n">
        <v>1</v>
      </c>
      <c r="V858" s="33" t="n">
        <v>1</v>
      </c>
    </row>
    <row r="859" customFormat="false" ht="15.75" hidden="false" customHeight="true" outlineLevel="0" collapsed="false">
      <c r="A859" s="2" t="n">
        <v>857</v>
      </c>
      <c r="B859" s="2" t="n">
        <v>72</v>
      </c>
      <c r="C859" s="2" t="n">
        <f aca="false">A859-(B859-1)*12</f>
        <v>5</v>
      </c>
      <c r="D859" s="2" t="n">
        <f aca="false">'thong tin khach hang'!$B$4+B859-1</f>
        <v>73</v>
      </c>
      <c r="E859" s="31" t="n">
        <f aca="false">IF(A859=1,0,O858)</f>
        <v>1327353137825.75</v>
      </c>
      <c r="F859" s="2" t="n">
        <f aca="true">TP*VLOOKUP('thong tin khach hang'!$E$10,$X$2:$Z$5,3,0)*OFFSET($S859,0,VLOOKUP('thong tin khach hang'!$E$10,$X$2:$Z$5,2,0))</f>
        <v>0</v>
      </c>
      <c r="G859" s="2" t="n">
        <f aca="true">EP*VLOOKUP('thong tin khach hang'!$E$10,$X$2:$Z$5,3,0)*OFFSET($S859,0,VLOOKUP('thong tin khach hang'!$E$10,$X$2:$Z$5,2,0))</f>
        <v>0</v>
      </c>
      <c r="H859" s="2" t="n">
        <f aca="false">F859*HLOOKUP(B859,Assumption!$A$10:$G$12,2,1)+G859*HLOOKUP(B859,Assumption!$A$10:$G$12,3,1)</f>
        <v>0</v>
      </c>
      <c r="I859" s="2" t="n">
        <f aca="false">F859+G859-H859</f>
        <v>0</v>
      </c>
      <c r="J859" s="32" t="n">
        <f aca="false">VLOOKUP(D859,Assumption!$O$3:$Q$103,IF('thong tin khach hang'!$B$3="Nam",2,3),0)/12*P859</f>
        <v>0</v>
      </c>
      <c r="K859" s="2" t="n">
        <v>20000</v>
      </c>
      <c r="L859" s="31" t="n">
        <f aca="false">ROUND($L$1*(E859+I859-J859-K859),0)</f>
        <v>5407800907</v>
      </c>
      <c r="M859" s="31" t="n">
        <f aca="false">E859+I859-J859-K859+L859</f>
        <v>1332760918732.75</v>
      </c>
      <c r="N859" s="32" t="n">
        <f aca="false">HLOOKUP(ROUND(AVERAGE(M847:M858)/10^6,0),Assumption!$B$2:$E$3,2,1)*MAX((AVERAGE(M847:M858)-250*10^6),0)</f>
        <v>7511116868.42862</v>
      </c>
      <c r="O859" s="31" t="n">
        <f aca="false">M859+N859</f>
        <v>1340272035601.18</v>
      </c>
      <c r="P859" s="31" t="n">
        <f aca="false">IF(A859=1,SA,MAX(0,SA-M858))</f>
        <v>0</v>
      </c>
      <c r="S859" s="2" t="n">
        <v>0</v>
      </c>
      <c r="T859" s="2" t="n">
        <v>0</v>
      </c>
      <c r="U859" s="2" t="n">
        <v>0</v>
      </c>
      <c r="V859" s="33" t="n">
        <v>1</v>
      </c>
    </row>
    <row r="860" customFormat="false" ht="15.75" hidden="false" customHeight="true" outlineLevel="0" collapsed="false">
      <c r="A860" s="2" t="n">
        <v>858</v>
      </c>
      <c r="B860" s="2" t="n">
        <v>72</v>
      </c>
      <c r="C860" s="2" t="n">
        <f aca="false">A860-(B860-1)*12</f>
        <v>6</v>
      </c>
      <c r="D860" s="2" t="n">
        <f aca="false">'thong tin khach hang'!$B$4+B860-1</f>
        <v>73</v>
      </c>
      <c r="E860" s="31" t="n">
        <f aca="false">IF(A860=1,0,O859)</f>
        <v>1340272035601.18</v>
      </c>
      <c r="F860" s="2" t="n">
        <f aca="true">TP*VLOOKUP('thong tin khach hang'!$E$10,$X$2:$Z$5,3,0)*OFFSET($S860,0,VLOOKUP('thong tin khach hang'!$E$10,$X$2:$Z$5,2,0))</f>
        <v>0</v>
      </c>
      <c r="G860" s="2" t="n">
        <f aca="true">EP*VLOOKUP('thong tin khach hang'!$E$10,$X$2:$Z$5,3,0)*OFFSET($S860,0,VLOOKUP('thong tin khach hang'!$E$10,$X$2:$Z$5,2,0))</f>
        <v>0</v>
      </c>
      <c r="H860" s="2" t="n">
        <f aca="false">F860*HLOOKUP(B860,Assumption!$A$10:$G$12,2,1)+G860*HLOOKUP(B860,Assumption!$A$10:$G$12,3,1)</f>
        <v>0</v>
      </c>
      <c r="I860" s="2" t="n">
        <f aca="false">F860+G860-H860</f>
        <v>0</v>
      </c>
      <c r="J860" s="32" t="n">
        <f aca="false">VLOOKUP(D860,Assumption!$O$3:$Q$103,IF('thong tin khach hang'!$B$3="Nam",2,3),0)/12*P860</f>
        <v>0</v>
      </c>
      <c r="K860" s="2" t="n">
        <v>20000</v>
      </c>
      <c r="L860" s="31" t="n">
        <f aca="false">ROUND($L$1*(E860+I860-J860-K860),0)</f>
        <v>5460434095</v>
      </c>
      <c r="M860" s="31" t="n">
        <f aca="false">E860+I860-J860-K860+L860</f>
        <v>1345732449696.18</v>
      </c>
      <c r="N860" s="32" t="n">
        <f aca="false">HLOOKUP(ROUND(AVERAGE(M848:M859)/10^6,0),Assumption!$B$2:$E$3,2,1)*MAX((AVERAGE(M848:M859)-250*10^6),0)</f>
        <v>7584264873.61227</v>
      </c>
      <c r="O860" s="31" t="n">
        <f aca="false">M860+N860</f>
        <v>1353316714569.79</v>
      </c>
      <c r="P860" s="31" t="n">
        <f aca="false">IF(A860=1,SA,MAX(0,SA-M859))</f>
        <v>0</v>
      </c>
      <c r="S860" s="2" t="n">
        <v>0</v>
      </c>
      <c r="T860" s="2" t="n">
        <v>0</v>
      </c>
      <c r="U860" s="2" t="n">
        <v>0</v>
      </c>
      <c r="V860" s="33" t="n">
        <v>1</v>
      </c>
    </row>
    <row r="861" customFormat="false" ht="15.75" hidden="false" customHeight="true" outlineLevel="0" collapsed="false">
      <c r="A861" s="2" t="n">
        <v>859</v>
      </c>
      <c r="B861" s="2" t="n">
        <v>72</v>
      </c>
      <c r="C861" s="2" t="n">
        <f aca="false">A861-(B861-1)*12</f>
        <v>7</v>
      </c>
      <c r="D861" s="2" t="n">
        <f aca="false">'thong tin khach hang'!$B$4+B861-1</f>
        <v>73</v>
      </c>
      <c r="E861" s="31" t="n">
        <f aca="false">IF(A861=1,0,O860)</f>
        <v>1353316714569.79</v>
      </c>
      <c r="F861" s="2" t="n">
        <f aca="true">TP*VLOOKUP('thong tin khach hang'!$E$10,$X$2:$Z$5,3,0)*OFFSET($S861,0,VLOOKUP('thong tin khach hang'!$E$10,$X$2:$Z$5,2,0))</f>
        <v>0</v>
      </c>
      <c r="G861" s="2" t="n">
        <f aca="true">EP*VLOOKUP('thong tin khach hang'!$E$10,$X$2:$Z$5,3,0)*OFFSET($S861,0,VLOOKUP('thong tin khach hang'!$E$10,$X$2:$Z$5,2,0))</f>
        <v>0</v>
      </c>
      <c r="H861" s="2" t="n">
        <f aca="false">F861*HLOOKUP(B861,Assumption!$A$10:$G$12,2,1)+G861*HLOOKUP(B861,Assumption!$A$10:$G$12,3,1)</f>
        <v>0</v>
      </c>
      <c r="I861" s="2" t="n">
        <f aca="false">F861+G861-H861</f>
        <v>0</v>
      </c>
      <c r="J861" s="32" t="n">
        <f aca="false">VLOOKUP(D861,Assumption!$O$3:$Q$103,IF('thong tin khach hang'!$B$3="Nam",2,3),0)/12*P861</f>
        <v>0</v>
      </c>
      <c r="K861" s="2" t="n">
        <v>20000</v>
      </c>
      <c r="L861" s="31" t="n">
        <f aca="false">ROUND($L$1*(E861+I861-J861-K861),0)</f>
        <v>5513579732</v>
      </c>
      <c r="M861" s="31" t="n">
        <f aca="false">E861+I861-J861-K861+L861</f>
        <v>1358830274301.79</v>
      </c>
      <c r="N861" s="32" t="n">
        <f aca="false">HLOOKUP(ROUND(AVERAGE(M849:M860)/10^6,0),Assumption!$B$2:$E$3,2,1)*MAX((AVERAGE(M849:M860)-250*10^6),0)</f>
        <v>7658124908.39183</v>
      </c>
      <c r="O861" s="31" t="n">
        <f aca="false">M861+N861</f>
        <v>1366488399210.19</v>
      </c>
      <c r="P861" s="31" t="n">
        <f aca="false">IF(A861=1,SA,MAX(0,SA-M860))</f>
        <v>0</v>
      </c>
      <c r="S861" s="2" t="n">
        <v>0</v>
      </c>
      <c r="T861" s="2" t="n">
        <v>1</v>
      </c>
      <c r="U861" s="2" t="n">
        <v>1</v>
      </c>
      <c r="V861" s="33" t="n">
        <v>1</v>
      </c>
    </row>
    <row r="862" customFormat="false" ht="15.75" hidden="false" customHeight="true" outlineLevel="0" collapsed="false">
      <c r="A862" s="2" t="n">
        <v>860</v>
      </c>
      <c r="B862" s="2" t="n">
        <v>72</v>
      </c>
      <c r="C862" s="2" t="n">
        <f aca="false">A862-(B862-1)*12</f>
        <v>8</v>
      </c>
      <c r="D862" s="2" t="n">
        <f aca="false">'thong tin khach hang'!$B$4+B862-1</f>
        <v>73</v>
      </c>
      <c r="E862" s="31" t="n">
        <f aca="false">IF(A862=1,0,O861)</f>
        <v>1366488399210.19</v>
      </c>
      <c r="F862" s="2" t="n">
        <f aca="true">TP*VLOOKUP('thong tin khach hang'!$E$10,$X$2:$Z$5,3,0)*OFFSET($S862,0,VLOOKUP('thong tin khach hang'!$E$10,$X$2:$Z$5,2,0))</f>
        <v>0</v>
      </c>
      <c r="G862" s="2" t="n">
        <f aca="true">EP*VLOOKUP('thong tin khach hang'!$E$10,$X$2:$Z$5,3,0)*OFFSET($S862,0,VLOOKUP('thong tin khach hang'!$E$10,$X$2:$Z$5,2,0))</f>
        <v>0</v>
      </c>
      <c r="H862" s="2" t="n">
        <f aca="false">F862*HLOOKUP(B862,Assumption!$A$10:$G$12,2,1)+G862*HLOOKUP(B862,Assumption!$A$10:$G$12,3,1)</f>
        <v>0</v>
      </c>
      <c r="I862" s="2" t="n">
        <f aca="false">F862+G862-H862</f>
        <v>0</v>
      </c>
      <c r="J862" s="32" t="n">
        <f aca="false">VLOOKUP(D862,Assumption!$O$3:$Q$103,IF('thong tin khach hang'!$B$3="Nam",2,3),0)/12*P862</f>
        <v>0</v>
      </c>
      <c r="K862" s="2" t="n">
        <v>20000</v>
      </c>
      <c r="L862" s="31" t="n">
        <f aca="false">ROUND($L$1*(E862+I862-J862-K862),0)</f>
        <v>5567242806</v>
      </c>
      <c r="M862" s="31" t="n">
        <f aca="false">E862+I862-J862-K862+L862</f>
        <v>1372055622016.19</v>
      </c>
      <c r="N862" s="32" t="n">
        <f aca="false">HLOOKUP(ROUND(AVERAGE(M850:M861)/10^6,0),Assumption!$B$2:$E$3,2,1)*MAX((AVERAGE(M850:M861)-250*10^6),0)</f>
        <v>7732703903.73059</v>
      </c>
      <c r="O862" s="31" t="n">
        <f aca="false">M862+N862</f>
        <v>1379788325919.92</v>
      </c>
      <c r="P862" s="31" t="n">
        <f aca="false">IF(A862=1,SA,MAX(0,SA-M861))</f>
        <v>0</v>
      </c>
      <c r="S862" s="2" t="n">
        <v>0</v>
      </c>
      <c r="T862" s="2" t="n">
        <v>0</v>
      </c>
      <c r="U862" s="2" t="n">
        <v>0</v>
      </c>
      <c r="V862" s="33" t="n">
        <v>1</v>
      </c>
    </row>
    <row r="863" customFormat="false" ht="15.75" hidden="false" customHeight="true" outlineLevel="0" collapsed="false">
      <c r="A863" s="2" t="n">
        <v>861</v>
      </c>
      <c r="B863" s="2" t="n">
        <v>72</v>
      </c>
      <c r="C863" s="2" t="n">
        <f aca="false">A863-(B863-1)*12</f>
        <v>9</v>
      </c>
      <c r="D863" s="2" t="n">
        <f aca="false">'thong tin khach hang'!$B$4+B863-1</f>
        <v>73</v>
      </c>
      <c r="E863" s="31" t="n">
        <f aca="false">IF(A863=1,0,O862)</f>
        <v>1379788325919.92</v>
      </c>
      <c r="F863" s="2" t="n">
        <f aca="true">TP*VLOOKUP('thong tin khach hang'!$E$10,$X$2:$Z$5,3,0)*OFFSET($S863,0,VLOOKUP('thong tin khach hang'!$E$10,$X$2:$Z$5,2,0))</f>
        <v>0</v>
      </c>
      <c r="G863" s="2" t="n">
        <f aca="true">EP*VLOOKUP('thong tin khach hang'!$E$10,$X$2:$Z$5,3,0)*OFFSET($S863,0,VLOOKUP('thong tin khach hang'!$E$10,$X$2:$Z$5,2,0))</f>
        <v>0</v>
      </c>
      <c r="H863" s="2" t="n">
        <f aca="false">F863*HLOOKUP(B863,Assumption!$A$10:$G$12,2,1)+G863*HLOOKUP(B863,Assumption!$A$10:$G$12,3,1)</f>
        <v>0</v>
      </c>
      <c r="I863" s="2" t="n">
        <f aca="false">F863+G863-H863</f>
        <v>0</v>
      </c>
      <c r="J863" s="32" t="n">
        <f aca="false">VLOOKUP(D863,Assumption!$O$3:$Q$103,IF('thong tin khach hang'!$B$3="Nam",2,3),0)/12*P863</f>
        <v>0</v>
      </c>
      <c r="K863" s="2" t="n">
        <v>20000</v>
      </c>
      <c r="L863" s="31" t="n">
        <f aca="false">ROUND($L$1*(E863+I863-J863-K863),0)</f>
        <v>5621428354</v>
      </c>
      <c r="M863" s="31" t="n">
        <f aca="false">E863+I863-J863-K863+L863</f>
        <v>1385409734273.92</v>
      </c>
      <c r="N863" s="32" t="n">
        <f aca="false">HLOOKUP(ROUND(AVERAGE(M851:M862)/10^6,0),Assumption!$B$2:$E$3,2,1)*MAX((AVERAGE(M851:M862)-250*10^6),0)</f>
        <v>7808008858.05874</v>
      </c>
      <c r="O863" s="31" t="n">
        <f aca="false">M863+N863</f>
        <v>1393217743131.97</v>
      </c>
      <c r="P863" s="31" t="n">
        <f aca="false">IF(A863=1,SA,MAX(0,SA-M862))</f>
        <v>0</v>
      </c>
      <c r="S863" s="2" t="n">
        <v>0</v>
      </c>
      <c r="T863" s="2" t="n">
        <v>0</v>
      </c>
      <c r="U863" s="2" t="n">
        <v>0</v>
      </c>
      <c r="V863" s="33" t="n">
        <v>1</v>
      </c>
    </row>
    <row r="864" customFormat="false" ht="15.75" hidden="false" customHeight="true" outlineLevel="0" collapsed="false">
      <c r="A864" s="2" t="n">
        <v>862</v>
      </c>
      <c r="B864" s="2" t="n">
        <v>72</v>
      </c>
      <c r="C864" s="2" t="n">
        <f aca="false">A864-(B864-1)*12</f>
        <v>10</v>
      </c>
      <c r="D864" s="2" t="n">
        <f aca="false">'thong tin khach hang'!$B$4+B864-1</f>
        <v>73</v>
      </c>
      <c r="E864" s="31" t="n">
        <f aca="false">IF(A864=1,0,O863)</f>
        <v>1393217743131.97</v>
      </c>
      <c r="F864" s="2" t="n">
        <f aca="true">TP*VLOOKUP('thong tin khach hang'!$E$10,$X$2:$Z$5,3,0)*OFFSET($S864,0,VLOOKUP('thong tin khach hang'!$E$10,$X$2:$Z$5,2,0))</f>
        <v>0</v>
      </c>
      <c r="G864" s="2" t="n">
        <f aca="true">EP*VLOOKUP('thong tin khach hang'!$E$10,$X$2:$Z$5,3,0)*OFFSET($S864,0,VLOOKUP('thong tin khach hang'!$E$10,$X$2:$Z$5,2,0))</f>
        <v>0</v>
      </c>
      <c r="H864" s="2" t="n">
        <f aca="false">F864*HLOOKUP(B864,Assumption!$A$10:$G$12,2,1)+G864*HLOOKUP(B864,Assumption!$A$10:$G$12,3,1)</f>
        <v>0</v>
      </c>
      <c r="I864" s="2" t="n">
        <f aca="false">F864+G864-H864</f>
        <v>0</v>
      </c>
      <c r="J864" s="32" t="n">
        <f aca="false">VLOOKUP(D864,Assumption!$O$3:$Q$103,IF('thong tin khach hang'!$B$3="Nam",2,3),0)/12*P864</f>
        <v>0</v>
      </c>
      <c r="K864" s="2" t="n">
        <v>20000</v>
      </c>
      <c r="L864" s="31" t="n">
        <f aca="false">ROUND($L$1*(E864+I864-J864-K864),0)</f>
        <v>5676141462</v>
      </c>
      <c r="M864" s="31" t="n">
        <f aca="false">E864+I864-J864-K864+L864</f>
        <v>1398893864593.97</v>
      </c>
      <c r="N864" s="32" t="n">
        <f aca="false">HLOOKUP(ROUND(AVERAGE(M852:M863)/10^6,0),Assumption!$B$2:$E$3,2,1)*MAX((AVERAGE(M852:M863)-250*10^6),0)</f>
        <v>7884046837.93014</v>
      </c>
      <c r="O864" s="31" t="n">
        <f aca="false">M864+N864</f>
        <v>1406777911431.9</v>
      </c>
      <c r="P864" s="31" t="n">
        <f aca="false">IF(A864=1,SA,MAX(0,SA-M863))</f>
        <v>0</v>
      </c>
      <c r="S864" s="2" t="n">
        <v>0</v>
      </c>
      <c r="T864" s="2" t="n">
        <v>0</v>
      </c>
      <c r="U864" s="2" t="n">
        <v>1</v>
      </c>
      <c r="V864" s="33" t="n">
        <v>1</v>
      </c>
    </row>
    <row r="865" customFormat="false" ht="15.75" hidden="false" customHeight="true" outlineLevel="0" collapsed="false">
      <c r="A865" s="2" t="n">
        <v>863</v>
      </c>
      <c r="B865" s="2" t="n">
        <v>72</v>
      </c>
      <c r="C865" s="2" t="n">
        <f aca="false">A865-(B865-1)*12</f>
        <v>11</v>
      </c>
      <c r="D865" s="2" t="n">
        <f aca="false">'thong tin khach hang'!$B$4+B865-1</f>
        <v>73</v>
      </c>
      <c r="E865" s="31" t="n">
        <f aca="false">IF(A865=1,0,O864)</f>
        <v>1406777911431.9</v>
      </c>
      <c r="F865" s="2" t="n">
        <f aca="true">TP*VLOOKUP('thong tin khach hang'!$E$10,$X$2:$Z$5,3,0)*OFFSET($S865,0,VLOOKUP('thong tin khach hang'!$E$10,$X$2:$Z$5,2,0))</f>
        <v>0</v>
      </c>
      <c r="G865" s="2" t="n">
        <f aca="true">EP*VLOOKUP('thong tin khach hang'!$E$10,$X$2:$Z$5,3,0)*OFFSET($S865,0,VLOOKUP('thong tin khach hang'!$E$10,$X$2:$Z$5,2,0))</f>
        <v>0</v>
      </c>
      <c r="H865" s="2" t="n">
        <f aca="false">F865*HLOOKUP(B865,Assumption!$A$10:$G$12,2,1)+G865*HLOOKUP(B865,Assumption!$A$10:$G$12,3,1)</f>
        <v>0</v>
      </c>
      <c r="I865" s="2" t="n">
        <f aca="false">F865+G865-H865</f>
        <v>0</v>
      </c>
      <c r="J865" s="32" t="n">
        <f aca="false">VLOOKUP(D865,Assumption!$O$3:$Q$103,IF('thong tin khach hang'!$B$3="Nam",2,3),0)/12*P865</f>
        <v>0</v>
      </c>
      <c r="K865" s="2" t="n">
        <v>20000</v>
      </c>
      <c r="L865" s="31" t="n">
        <f aca="false">ROUND($L$1*(E865+I865-J865-K865),0)</f>
        <v>5731387266</v>
      </c>
      <c r="M865" s="31" t="n">
        <f aca="false">E865+I865-J865-K865+L865</f>
        <v>1412509278697.9</v>
      </c>
      <c r="N865" s="32" t="n">
        <f aca="false">HLOOKUP(ROUND(AVERAGE(M853:M864)/10^6,0),Assumption!$B$2:$E$3,2,1)*MAX((AVERAGE(M853:M864)-250*10^6),0)</f>
        <v>7960824978.68434</v>
      </c>
      <c r="O865" s="31" t="n">
        <f aca="false">M865+N865</f>
        <v>1420470103676.59</v>
      </c>
      <c r="P865" s="31" t="n">
        <f aca="false">IF(A865=1,SA,MAX(0,SA-M864))</f>
        <v>0</v>
      </c>
      <c r="S865" s="2" t="n">
        <v>0</v>
      </c>
      <c r="T865" s="2" t="n">
        <v>0</v>
      </c>
      <c r="U865" s="2" t="n">
        <v>0</v>
      </c>
      <c r="V865" s="33" t="n">
        <v>1</v>
      </c>
    </row>
    <row r="866" customFormat="false" ht="15.75" hidden="false" customHeight="true" outlineLevel="0" collapsed="false">
      <c r="A866" s="2" t="n">
        <v>864</v>
      </c>
      <c r="B866" s="2" t="n">
        <v>72</v>
      </c>
      <c r="C866" s="2" t="n">
        <f aca="false">A866-(B866-1)*12</f>
        <v>12</v>
      </c>
      <c r="D866" s="2" t="n">
        <f aca="false">'thong tin khach hang'!$B$4+B866-1</f>
        <v>73</v>
      </c>
      <c r="E866" s="31" t="n">
        <f aca="false">IF(A866=1,0,O865)</f>
        <v>1420470103676.59</v>
      </c>
      <c r="F866" s="2" t="n">
        <f aca="true">TP*VLOOKUP('thong tin khach hang'!$E$10,$X$2:$Z$5,3,0)*OFFSET($S866,0,VLOOKUP('thong tin khach hang'!$E$10,$X$2:$Z$5,2,0))</f>
        <v>0</v>
      </c>
      <c r="G866" s="2" t="n">
        <f aca="true">EP*VLOOKUP('thong tin khach hang'!$E$10,$X$2:$Z$5,3,0)*OFFSET($S866,0,VLOOKUP('thong tin khach hang'!$E$10,$X$2:$Z$5,2,0))</f>
        <v>0</v>
      </c>
      <c r="H866" s="2" t="n">
        <f aca="false">F866*HLOOKUP(B866,Assumption!$A$10:$G$12,2,1)+G866*HLOOKUP(B866,Assumption!$A$10:$G$12,3,1)</f>
        <v>0</v>
      </c>
      <c r="I866" s="2" t="n">
        <f aca="false">F866+G866-H866</f>
        <v>0</v>
      </c>
      <c r="J866" s="32" t="n">
        <f aca="false">VLOOKUP(D866,Assumption!$O$3:$Q$103,IF('thong tin khach hang'!$B$3="Nam",2,3),0)/12*P866</f>
        <v>0</v>
      </c>
      <c r="K866" s="2" t="n">
        <v>20000</v>
      </c>
      <c r="L866" s="31" t="n">
        <f aca="false">ROUND($L$1*(E866+I866-J866-K866),0)</f>
        <v>5787170952</v>
      </c>
      <c r="M866" s="31" t="n">
        <f aca="false">E866+I866-J866-K866+L866</f>
        <v>1426257254628.59</v>
      </c>
      <c r="N866" s="32" t="n">
        <f aca="false">HLOOKUP(ROUND(AVERAGE(M854:M865)/10^6,0),Assumption!$B$2:$E$3,2,1)*MAX((AVERAGE(M854:M865)-250*10^6),0)</f>
        <v>8038350485.11736</v>
      </c>
      <c r="O866" s="31" t="n">
        <f aca="false">M866+N866</f>
        <v>1434295605113.71</v>
      </c>
      <c r="P866" s="31" t="n">
        <f aca="false">IF(A866=1,SA,MAX(0,SA-M865))</f>
        <v>0</v>
      </c>
      <c r="S866" s="2" t="n">
        <v>0</v>
      </c>
      <c r="T866" s="2" t="n">
        <v>0</v>
      </c>
      <c r="U866" s="2" t="n">
        <v>0</v>
      </c>
      <c r="V866" s="33" t="n">
        <v>1</v>
      </c>
    </row>
    <row r="867" customFormat="false" ht="15.75" hidden="false" customHeight="true" outlineLevel="0" collapsed="false">
      <c r="A867" s="2" t="n">
        <v>865</v>
      </c>
      <c r="B867" s="2" t="n">
        <v>73</v>
      </c>
      <c r="C867" s="2" t="n">
        <f aca="false">A867-(B867-1)*12</f>
        <v>1</v>
      </c>
      <c r="D867" s="2" t="n">
        <f aca="false">'thong tin khach hang'!$B$4+B867-1</f>
        <v>74</v>
      </c>
      <c r="E867" s="31" t="n">
        <f aca="false">IF(A867=1,0,O866)</f>
        <v>1434295605113.71</v>
      </c>
      <c r="F867" s="2" t="n">
        <f aca="true">TP*VLOOKUP('thong tin khach hang'!$E$10,$X$2:$Z$5,3,0)*OFFSET($S867,0,VLOOKUP('thong tin khach hang'!$E$10,$X$2:$Z$5,2,0))</f>
        <v>30000000</v>
      </c>
      <c r="G867" s="2" t="n">
        <f aca="true">EP*VLOOKUP('thong tin khach hang'!$E$10,$X$2:$Z$5,3,0)*OFFSET($S867,0,VLOOKUP('thong tin khach hang'!$E$10,$X$2:$Z$5,2,0))</f>
        <v>30000000</v>
      </c>
      <c r="H867" s="2" t="n">
        <f aca="false">F867*HLOOKUP(B867,Assumption!$A$10:$G$12,2,1)+G867*HLOOKUP(B867,Assumption!$A$10:$G$12,3,1)</f>
        <v>1500000</v>
      </c>
      <c r="I867" s="2" t="n">
        <f aca="false">F867+G867-H867</f>
        <v>58500000</v>
      </c>
      <c r="J867" s="32" t="n">
        <f aca="false">VLOOKUP(D867,Assumption!$O$3:$Q$103,IF('thong tin khach hang'!$B$3="Nam",2,3),0)/12*P867</f>
        <v>0</v>
      </c>
      <c r="K867" s="2" t="n">
        <v>20000</v>
      </c>
      <c r="L867" s="31" t="n">
        <f aca="false">ROUND($L$1*(E867+I867-J867-K867),0)</f>
        <v>5843736092</v>
      </c>
      <c r="M867" s="31" t="n">
        <f aca="false">E867+I867-J867-K867+L867</f>
        <v>1440197821205.71</v>
      </c>
      <c r="N867" s="32" t="n">
        <f aca="false">HLOOKUP(ROUND(AVERAGE(M855:M866)/10^6,0),Assumption!$B$2:$E$3,2,1)*MAX((AVERAGE(M855:M866)-250*10^6),0)</f>
        <v>8116630632.15767</v>
      </c>
      <c r="O867" s="31" t="n">
        <f aca="false">M867+N867</f>
        <v>1448314451837.86</v>
      </c>
      <c r="P867" s="31" t="n">
        <f aca="false">IF(A867=1,SA,MAX(0,SA-M866))</f>
        <v>0</v>
      </c>
      <c r="S867" s="2" t="n">
        <v>1</v>
      </c>
      <c r="T867" s="2" t="n">
        <v>1</v>
      </c>
      <c r="U867" s="2" t="n">
        <v>1</v>
      </c>
      <c r="V867" s="33" t="n">
        <v>1</v>
      </c>
    </row>
    <row r="868" customFormat="false" ht="15.75" hidden="false" customHeight="true" outlineLevel="0" collapsed="false">
      <c r="A868" s="2" t="n">
        <v>866</v>
      </c>
      <c r="B868" s="2" t="n">
        <v>73</v>
      </c>
      <c r="C868" s="2" t="n">
        <f aca="false">A868-(B868-1)*12</f>
        <v>2</v>
      </c>
      <c r="D868" s="2" t="n">
        <f aca="false">'thong tin khach hang'!$B$4+B868-1</f>
        <v>74</v>
      </c>
      <c r="E868" s="31" t="n">
        <f aca="false">IF(A868=1,0,O867)</f>
        <v>1448314451837.86</v>
      </c>
      <c r="F868" s="2" t="n">
        <f aca="true">TP*VLOOKUP('thong tin khach hang'!$E$10,$X$2:$Z$5,3,0)*OFFSET($S868,0,VLOOKUP('thong tin khach hang'!$E$10,$X$2:$Z$5,2,0))</f>
        <v>0</v>
      </c>
      <c r="G868" s="2" t="n">
        <f aca="true">EP*VLOOKUP('thong tin khach hang'!$E$10,$X$2:$Z$5,3,0)*OFFSET($S868,0,VLOOKUP('thong tin khach hang'!$E$10,$X$2:$Z$5,2,0))</f>
        <v>0</v>
      </c>
      <c r="H868" s="2" t="n">
        <f aca="false">F868*HLOOKUP(B868,Assumption!$A$10:$G$12,2,1)+G868*HLOOKUP(B868,Assumption!$A$10:$G$12,3,1)</f>
        <v>0</v>
      </c>
      <c r="I868" s="2" t="n">
        <f aca="false">F868+G868-H868</f>
        <v>0</v>
      </c>
      <c r="J868" s="32" t="n">
        <f aca="false">VLOOKUP(D868,Assumption!$O$3:$Q$103,IF('thong tin khach hang'!$B$3="Nam",2,3),0)/12*P868</f>
        <v>0</v>
      </c>
      <c r="K868" s="2" t="n">
        <v>20000</v>
      </c>
      <c r="L868" s="31" t="n">
        <f aca="false">ROUND($L$1*(E868+I868-J868-K868),0)</f>
        <v>5900612273</v>
      </c>
      <c r="M868" s="31" t="n">
        <f aca="false">E868+I868-J868-K868+L868</f>
        <v>1454215044110.86</v>
      </c>
      <c r="N868" s="32" t="n">
        <f aca="false">HLOOKUP(ROUND(AVERAGE(M856:M867)/10^6,0),Assumption!$B$2:$E$3,2,1)*MAX((AVERAGE(M856:M867)-250*10^6),0)</f>
        <v>8195672765.54755</v>
      </c>
      <c r="O868" s="31" t="n">
        <f aca="false">M868+N868</f>
        <v>1462410716876.41</v>
      </c>
      <c r="P868" s="31" t="n">
        <f aca="false">IF(A868=1,SA,MAX(0,SA-M867))</f>
        <v>0</v>
      </c>
      <c r="S868" s="2" t="n">
        <v>0</v>
      </c>
      <c r="T868" s="2" t="n">
        <v>0</v>
      </c>
      <c r="U868" s="2" t="n">
        <v>0</v>
      </c>
      <c r="V868" s="33" t="n">
        <v>1</v>
      </c>
    </row>
    <row r="869" customFormat="false" ht="15.75" hidden="false" customHeight="true" outlineLevel="0" collapsed="false">
      <c r="A869" s="2" t="n">
        <v>867</v>
      </c>
      <c r="B869" s="2" t="n">
        <v>73</v>
      </c>
      <c r="C869" s="2" t="n">
        <f aca="false">A869-(B869-1)*12</f>
        <v>3</v>
      </c>
      <c r="D869" s="2" t="n">
        <f aca="false">'thong tin khach hang'!$B$4+B869-1</f>
        <v>74</v>
      </c>
      <c r="E869" s="31" t="n">
        <f aca="false">IF(A869=1,0,O868)</f>
        <v>1462410716876.41</v>
      </c>
      <c r="F869" s="2" t="n">
        <f aca="true">TP*VLOOKUP('thong tin khach hang'!$E$10,$X$2:$Z$5,3,0)*OFFSET($S869,0,VLOOKUP('thong tin khach hang'!$E$10,$X$2:$Z$5,2,0))</f>
        <v>0</v>
      </c>
      <c r="G869" s="2" t="n">
        <f aca="true">EP*VLOOKUP('thong tin khach hang'!$E$10,$X$2:$Z$5,3,0)*OFFSET($S869,0,VLOOKUP('thong tin khach hang'!$E$10,$X$2:$Z$5,2,0))</f>
        <v>0</v>
      </c>
      <c r="H869" s="2" t="n">
        <f aca="false">F869*HLOOKUP(B869,Assumption!$A$10:$G$12,2,1)+G869*HLOOKUP(B869,Assumption!$A$10:$G$12,3,1)</f>
        <v>0</v>
      </c>
      <c r="I869" s="2" t="n">
        <f aca="false">F869+G869-H869</f>
        <v>0</v>
      </c>
      <c r="J869" s="32" t="n">
        <f aca="false">VLOOKUP(D869,Assumption!$O$3:$Q$103,IF('thong tin khach hang'!$B$3="Nam",2,3),0)/12*P869</f>
        <v>0</v>
      </c>
      <c r="K869" s="2" t="n">
        <v>20000</v>
      </c>
      <c r="L869" s="31" t="n">
        <f aca="false">ROUND($L$1*(E869+I869-J869-K869),0)</f>
        <v>5958042202</v>
      </c>
      <c r="M869" s="31" t="n">
        <f aca="false">E869+I869-J869-K869+L869</f>
        <v>1468368739078.41</v>
      </c>
      <c r="N869" s="32" t="n">
        <f aca="false">HLOOKUP(ROUND(AVERAGE(M857:M868)/10^6,0),Assumption!$B$2:$E$3,2,1)*MAX((AVERAGE(M857:M868)-250*10^6),0)</f>
        <v>8275484302.53478</v>
      </c>
      <c r="O869" s="31" t="n">
        <f aca="false">M869+N869</f>
        <v>1476644223380.95</v>
      </c>
      <c r="P869" s="31" t="n">
        <f aca="false">IF(A869=1,SA,MAX(0,SA-M868))</f>
        <v>0</v>
      </c>
      <c r="S869" s="2" t="n">
        <v>0</v>
      </c>
      <c r="T869" s="2" t="n">
        <v>0</v>
      </c>
      <c r="U869" s="2" t="n">
        <v>0</v>
      </c>
      <c r="V869" s="33" t="n">
        <v>1</v>
      </c>
    </row>
    <row r="870" customFormat="false" ht="15.75" hidden="false" customHeight="true" outlineLevel="0" collapsed="false">
      <c r="A870" s="2" t="n">
        <v>868</v>
      </c>
      <c r="B870" s="2" t="n">
        <v>73</v>
      </c>
      <c r="C870" s="2" t="n">
        <f aca="false">A870-(B870-1)*12</f>
        <v>4</v>
      </c>
      <c r="D870" s="2" t="n">
        <f aca="false">'thong tin khach hang'!$B$4+B870-1</f>
        <v>74</v>
      </c>
      <c r="E870" s="31" t="n">
        <f aca="false">IF(A870=1,0,O869)</f>
        <v>1476644223380.95</v>
      </c>
      <c r="F870" s="2" t="n">
        <f aca="true">TP*VLOOKUP('thong tin khach hang'!$E$10,$X$2:$Z$5,3,0)*OFFSET($S870,0,VLOOKUP('thong tin khach hang'!$E$10,$X$2:$Z$5,2,0))</f>
        <v>0</v>
      </c>
      <c r="G870" s="2" t="n">
        <f aca="true">EP*VLOOKUP('thong tin khach hang'!$E$10,$X$2:$Z$5,3,0)*OFFSET($S870,0,VLOOKUP('thong tin khach hang'!$E$10,$X$2:$Z$5,2,0))</f>
        <v>0</v>
      </c>
      <c r="H870" s="2" t="n">
        <f aca="false">F870*HLOOKUP(B870,Assumption!$A$10:$G$12,2,1)+G870*HLOOKUP(B870,Assumption!$A$10:$G$12,3,1)</f>
        <v>0</v>
      </c>
      <c r="I870" s="2" t="n">
        <f aca="false">F870+G870-H870</f>
        <v>0</v>
      </c>
      <c r="J870" s="32" t="n">
        <f aca="false">VLOOKUP(D870,Assumption!$O$3:$Q$103,IF('thong tin khach hang'!$B$3="Nam",2,3),0)/12*P870</f>
        <v>0</v>
      </c>
      <c r="K870" s="2" t="n">
        <v>20000</v>
      </c>
      <c r="L870" s="31" t="n">
        <f aca="false">ROUND($L$1*(E870+I870-J870-K870),0)</f>
        <v>6016031269</v>
      </c>
      <c r="M870" s="31" t="n">
        <f aca="false">E870+I870-J870-K870+L870</f>
        <v>1482660234649.95</v>
      </c>
      <c r="N870" s="32" t="n">
        <f aca="false">HLOOKUP(ROUND(AVERAGE(M858:M869)/10^6,0),Assumption!$B$2:$E$3,2,1)*MAX((AVERAGE(M858:M869)-250*10^6),0)</f>
        <v>8356072732.56667</v>
      </c>
      <c r="O870" s="31" t="n">
        <f aca="false">M870+N870</f>
        <v>1491016307382.51</v>
      </c>
      <c r="P870" s="31" t="n">
        <f aca="false">IF(A870=1,SA,MAX(0,SA-M869))</f>
        <v>0</v>
      </c>
      <c r="S870" s="2" t="n">
        <v>0</v>
      </c>
      <c r="T870" s="2" t="n">
        <v>0</v>
      </c>
      <c r="U870" s="2" t="n">
        <v>1</v>
      </c>
      <c r="V870" s="33" t="n">
        <v>1</v>
      </c>
    </row>
    <row r="871" customFormat="false" ht="15.75" hidden="false" customHeight="true" outlineLevel="0" collapsed="false">
      <c r="A871" s="2" t="n">
        <v>869</v>
      </c>
      <c r="B871" s="2" t="n">
        <v>73</v>
      </c>
      <c r="C871" s="2" t="n">
        <f aca="false">A871-(B871-1)*12</f>
        <v>5</v>
      </c>
      <c r="D871" s="2" t="n">
        <f aca="false">'thong tin khach hang'!$B$4+B871-1</f>
        <v>74</v>
      </c>
      <c r="E871" s="31" t="n">
        <f aca="false">IF(A871=1,0,O870)</f>
        <v>1491016307382.51</v>
      </c>
      <c r="F871" s="2" t="n">
        <f aca="true">TP*VLOOKUP('thong tin khach hang'!$E$10,$X$2:$Z$5,3,0)*OFFSET($S871,0,VLOOKUP('thong tin khach hang'!$E$10,$X$2:$Z$5,2,0))</f>
        <v>0</v>
      </c>
      <c r="G871" s="2" t="n">
        <f aca="true">EP*VLOOKUP('thong tin khach hang'!$E$10,$X$2:$Z$5,3,0)*OFFSET($S871,0,VLOOKUP('thong tin khach hang'!$E$10,$X$2:$Z$5,2,0))</f>
        <v>0</v>
      </c>
      <c r="H871" s="2" t="n">
        <f aca="false">F871*HLOOKUP(B871,Assumption!$A$10:$G$12,2,1)+G871*HLOOKUP(B871,Assumption!$A$10:$G$12,3,1)</f>
        <v>0</v>
      </c>
      <c r="I871" s="2" t="n">
        <f aca="false">F871+G871-H871</f>
        <v>0</v>
      </c>
      <c r="J871" s="32" t="n">
        <f aca="false">VLOOKUP(D871,Assumption!$O$3:$Q$103,IF('thong tin khach hang'!$B$3="Nam",2,3),0)/12*P871</f>
        <v>0</v>
      </c>
      <c r="K871" s="2" t="n">
        <v>20000</v>
      </c>
      <c r="L871" s="31" t="n">
        <f aca="false">ROUND($L$1*(E871+I871-J871-K871),0)</f>
        <v>6074584918</v>
      </c>
      <c r="M871" s="31" t="n">
        <f aca="false">E871+I871-J871-K871+L871</f>
        <v>1497090872300.51</v>
      </c>
      <c r="N871" s="32" t="n">
        <f aca="false">HLOOKUP(ROUND(AVERAGE(M859:M870)/10^6,0),Assumption!$B$2:$E$3,2,1)*MAX((AVERAGE(M859:M870)-250*10^6),0)</f>
        <v>8437445617.99312</v>
      </c>
      <c r="O871" s="31" t="n">
        <f aca="false">M871+N871</f>
        <v>1505528317918.51</v>
      </c>
      <c r="P871" s="31" t="n">
        <f aca="false">IF(A871=1,SA,MAX(0,SA-M870))</f>
        <v>0</v>
      </c>
      <c r="S871" s="2" t="n">
        <v>0</v>
      </c>
      <c r="T871" s="2" t="n">
        <v>0</v>
      </c>
      <c r="U871" s="2" t="n">
        <v>0</v>
      </c>
      <c r="V871" s="33" t="n">
        <v>1</v>
      </c>
    </row>
    <row r="872" customFormat="false" ht="15.75" hidden="false" customHeight="true" outlineLevel="0" collapsed="false">
      <c r="A872" s="2" t="n">
        <v>870</v>
      </c>
      <c r="B872" s="2" t="n">
        <v>73</v>
      </c>
      <c r="C872" s="2" t="n">
        <f aca="false">A872-(B872-1)*12</f>
        <v>6</v>
      </c>
      <c r="D872" s="2" t="n">
        <f aca="false">'thong tin khach hang'!$B$4+B872-1</f>
        <v>74</v>
      </c>
      <c r="E872" s="31" t="n">
        <f aca="false">IF(A872=1,0,O871)</f>
        <v>1505528317918.51</v>
      </c>
      <c r="F872" s="2" t="n">
        <f aca="true">TP*VLOOKUP('thong tin khach hang'!$E$10,$X$2:$Z$5,3,0)*OFFSET($S872,0,VLOOKUP('thong tin khach hang'!$E$10,$X$2:$Z$5,2,0))</f>
        <v>0</v>
      </c>
      <c r="G872" s="2" t="n">
        <f aca="true">EP*VLOOKUP('thong tin khach hang'!$E$10,$X$2:$Z$5,3,0)*OFFSET($S872,0,VLOOKUP('thong tin khach hang'!$E$10,$X$2:$Z$5,2,0))</f>
        <v>0</v>
      </c>
      <c r="H872" s="2" t="n">
        <f aca="false">F872*HLOOKUP(B872,Assumption!$A$10:$G$12,2,1)+G872*HLOOKUP(B872,Assumption!$A$10:$G$12,3,1)</f>
        <v>0</v>
      </c>
      <c r="I872" s="2" t="n">
        <f aca="false">F872+G872-H872</f>
        <v>0</v>
      </c>
      <c r="J872" s="32" t="n">
        <f aca="false">VLOOKUP(D872,Assumption!$O$3:$Q$103,IF('thong tin khach hang'!$B$3="Nam",2,3),0)/12*P872</f>
        <v>0</v>
      </c>
      <c r="K872" s="2" t="n">
        <v>20000</v>
      </c>
      <c r="L872" s="31" t="n">
        <f aca="false">ROUND($L$1*(E872+I872-J872-K872),0)</f>
        <v>6133708646</v>
      </c>
      <c r="M872" s="31" t="n">
        <f aca="false">E872+I872-J872-K872+L872</f>
        <v>1511662006564.51</v>
      </c>
      <c r="N872" s="32" t="n">
        <f aca="false">HLOOKUP(ROUND(AVERAGE(M860:M871)/10^6,0),Assumption!$B$2:$E$3,2,1)*MAX((AVERAGE(M860:M871)-250*10^6),0)</f>
        <v>8519610594.77699</v>
      </c>
      <c r="O872" s="31" t="n">
        <f aca="false">M872+N872</f>
        <v>1520181617159.28</v>
      </c>
      <c r="P872" s="31" t="n">
        <f aca="false">IF(A872=1,SA,MAX(0,SA-M871))</f>
        <v>0</v>
      </c>
      <c r="S872" s="2" t="n">
        <v>0</v>
      </c>
      <c r="T872" s="2" t="n">
        <v>0</v>
      </c>
      <c r="U872" s="2" t="n">
        <v>0</v>
      </c>
      <c r="V872" s="33" t="n">
        <v>1</v>
      </c>
    </row>
    <row r="873" customFormat="false" ht="15.75" hidden="false" customHeight="true" outlineLevel="0" collapsed="false">
      <c r="A873" s="2" t="n">
        <v>871</v>
      </c>
      <c r="B873" s="2" t="n">
        <v>73</v>
      </c>
      <c r="C873" s="2" t="n">
        <f aca="false">A873-(B873-1)*12</f>
        <v>7</v>
      </c>
      <c r="D873" s="2" t="n">
        <f aca="false">'thong tin khach hang'!$B$4+B873-1</f>
        <v>74</v>
      </c>
      <c r="E873" s="31" t="n">
        <f aca="false">IF(A873=1,0,O872)</f>
        <v>1520181617159.28</v>
      </c>
      <c r="F873" s="2" t="n">
        <f aca="true">TP*VLOOKUP('thong tin khach hang'!$E$10,$X$2:$Z$5,3,0)*OFFSET($S873,0,VLOOKUP('thong tin khach hang'!$E$10,$X$2:$Z$5,2,0))</f>
        <v>0</v>
      </c>
      <c r="G873" s="2" t="n">
        <f aca="true">EP*VLOOKUP('thong tin khach hang'!$E$10,$X$2:$Z$5,3,0)*OFFSET($S873,0,VLOOKUP('thong tin khach hang'!$E$10,$X$2:$Z$5,2,0))</f>
        <v>0</v>
      </c>
      <c r="H873" s="2" t="n">
        <f aca="false">F873*HLOOKUP(B873,Assumption!$A$10:$G$12,2,1)+G873*HLOOKUP(B873,Assumption!$A$10:$G$12,3,1)</f>
        <v>0</v>
      </c>
      <c r="I873" s="2" t="n">
        <f aca="false">F873+G873-H873</f>
        <v>0</v>
      </c>
      <c r="J873" s="32" t="n">
        <f aca="false">VLOOKUP(D873,Assumption!$O$3:$Q$103,IF('thong tin khach hang'!$B$3="Nam",2,3),0)/12*P873</f>
        <v>0</v>
      </c>
      <c r="K873" s="2" t="n">
        <v>20000</v>
      </c>
      <c r="L873" s="31" t="n">
        <f aca="false">ROUND($L$1*(E873+I873-J873-K873),0)</f>
        <v>6193408000</v>
      </c>
      <c r="M873" s="31" t="n">
        <f aca="false">E873+I873-J873-K873+L873</f>
        <v>1526375005159.28</v>
      </c>
      <c r="N873" s="32" t="n">
        <f aca="false">HLOOKUP(ROUND(AVERAGE(M861:M872)/10^6,0),Assumption!$B$2:$E$3,2,1)*MAX((AVERAGE(M861:M872)-250*10^6),0)</f>
        <v>8602575373.21116</v>
      </c>
      <c r="O873" s="31" t="n">
        <f aca="false">M873+N873</f>
        <v>1534977580532.49</v>
      </c>
      <c r="P873" s="31" t="n">
        <f aca="false">IF(A873=1,SA,MAX(0,SA-M872))</f>
        <v>0</v>
      </c>
      <c r="S873" s="2" t="n">
        <v>0</v>
      </c>
      <c r="T873" s="2" t="n">
        <v>1</v>
      </c>
      <c r="U873" s="2" t="n">
        <v>1</v>
      </c>
      <c r="V873" s="33" t="n">
        <v>1</v>
      </c>
    </row>
    <row r="874" customFormat="false" ht="15.75" hidden="false" customHeight="true" outlineLevel="0" collapsed="false">
      <c r="A874" s="2" t="n">
        <v>872</v>
      </c>
      <c r="B874" s="2" t="n">
        <v>73</v>
      </c>
      <c r="C874" s="2" t="n">
        <f aca="false">A874-(B874-1)*12</f>
        <v>8</v>
      </c>
      <c r="D874" s="2" t="n">
        <f aca="false">'thong tin khach hang'!$B$4+B874-1</f>
        <v>74</v>
      </c>
      <c r="E874" s="31" t="n">
        <f aca="false">IF(A874=1,0,O873)</f>
        <v>1534977580532.49</v>
      </c>
      <c r="F874" s="2" t="n">
        <f aca="true">TP*VLOOKUP('thong tin khach hang'!$E$10,$X$2:$Z$5,3,0)*OFFSET($S874,0,VLOOKUP('thong tin khach hang'!$E$10,$X$2:$Z$5,2,0))</f>
        <v>0</v>
      </c>
      <c r="G874" s="2" t="n">
        <f aca="true">EP*VLOOKUP('thong tin khach hang'!$E$10,$X$2:$Z$5,3,0)*OFFSET($S874,0,VLOOKUP('thong tin khach hang'!$E$10,$X$2:$Z$5,2,0))</f>
        <v>0</v>
      </c>
      <c r="H874" s="2" t="n">
        <f aca="false">F874*HLOOKUP(B874,Assumption!$A$10:$G$12,2,1)+G874*HLOOKUP(B874,Assumption!$A$10:$G$12,3,1)</f>
        <v>0</v>
      </c>
      <c r="I874" s="2" t="n">
        <f aca="false">F874+G874-H874</f>
        <v>0</v>
      </c>
      <c r="J874" s="32" t="n">
        <f aca="false">VLOOKUP(D874,Assumption!$O$3:$Q$103,IF('thong tin khach hang'!$B$3="Nam",2,3),0)/12*P874</f>
        <v>0</v>
      </c>
      <c r="K874" s="2" t="n">
        <v>20000</v>
      </c>
      <c r="L874" s="31" t="n">
        <f aca="false">ROUND($L$1*(E874+I874-J874-K874),0)</f>
        <v>6253688587</v>
      </c>
      <c r="M874" s="31" t="n">
        <f aca="false">E874+I874-J874-K874+L874</f>
        <v>1541231249119.49</v>
      </c>
      <c r="N874" s="32" t="n">
        <f aca="false">HLOOKUP(ROUND(AVERAGE(M862:M873)/10^6,0),Assumption!$B$2:$E$3,2,1)*MAX((AVERAGE(M862:M873)-250*10^6),0)</f>
        <v>8686347738.6399</v>
      </c>
      <c r="O874" s="31" t="n">
        <f aca="false">M874+N874</f>
        <v>1549917596858.13</v>
      </c>
      <c r="P874" s="31" t="n">
        <f aca="false">IF(A874=1,SA,MAX(0,SA-M873))</f>
        <v>0</v>
      </c>
      <c r="S874" s="2" t="n">
        <v>0</v>
      </c>
      <c r="T874" s="2" t="n">
        <v>0</v>
      </c>
      <c r="U874" s="2" t="n">
        <v>0</v>
      </c>
      <c r="V874" s="33" t="n">
        <v>1</v>
      </c>
    </row>
    <row r="875" customFormat="false" ht="15.75" hidden="false" customHeight="true" outlineLevel="0" collapsed="false">
      <c r="A875" s="2" t="n">
        <v>873</v>
      </c>
      <c r="B875" s="2" t="n">
        <v>73</v>
      </c>
      <c r="C875" s="2" t="n">
        <f aca="false">A875-(B875-1)*12</f>
        <v>9</v>
      </c>
      <c r="D875" s="2" t="n">
        <f aca="false">'thong tin khach hang'!$B$4+B875-1</f>
        <v>74</v>
      </c>
      <c r="E875" s="31" t="n">
        <f aca="false">IF(A875=1,0,O874)</f>
        <v>1549917596858.13</v>
      </c>
      <c r="F875" s="2" t="n">
        <f aca="true">TP*VLOOKUP('thong tin khach hang'!$E$10,$X$2:$Z$5,3,0)*OFFSET($S875,0,VLOOKUP('thong tin khach hang'!$E$10,$X$2:$Z$5,2,0))</f>
        <v>0</v>
      </c>
      <c r="G875" s="2" t="n">
        <f aca="true">EP*VLOOKUP('thong tin khach hang'!$E$10,$X$2:$Z$5,3,0)*OFFSET($S875,0,VLOOKUP('thong tin khach hang'!$E$10,$X$2:$Z$5,2,0))</f>
        <v>0</v>
      </c>
      <c r="H875" s="2" t="n">
        <f aca="false">F875*HLOOKUP(B875,Assumption!$A$10:$G$12,2,1)+G875*HLOOKUP(B875,Assumption!$A$10:$G$12,3,1)</f>
        <v>0</v>
      </c>
      <c r="I875" s="2" t="n">
        <f aca="false">F875+G875-H875</f>
        <v>0</v>
      </c>
      <c r="J875" s="32" t="n">
        <f aca="false">VLOOKUP(D875,Assumption!$O$3:$Q$103,IF('thong tin khach hang'!$B$3="Nam",2,3),0)/12*P875</f>
        <v>0</v>
      </c>
      <c r="K875" s="2" t="n">
        <v>20000</v>
      </c>
      <c r="L875" s="31" t="n">
        <f aca="false">ROUND($L$1*(E875+I875-J875-K875),0)</f>
        <v>6314556063</v>
      </c>
      <c r="M875" s="31" t="n">
        <f aca="false">E875+I875-J875-K875+L875</f>
        <v>1556232132921.13</v>
      </c>
      <c r="N875" s="32" t="n">
        <f aca="false">HLOOKUP(ROUND(AVERAGE(M863:M874)/10^6,0),Assumption!$B$2:$E$3,2,1)*MAX((AVERAGE(M863:M874)-250*10^6),0)</f>
        <v>8770935552.19156</v>
      </c>
      <c r="O875" s="31" t="n">
        <f aca="false">M875+N875</f>
        <v>1565003068473.33</v>
      </c>
      <c r="P875" s="31" t="n">
        <f aca="false">IF(A875=1,SA,MAX(0,SA-M874))</f>
        <v>0</v>
      </c>
      <c r="S875" s="2" t="n">
        <v>0</v>
      </c>
      <c r="T875" s="2" t="n">
        <v>0</v>
      </c>
      <c r="U875" s="2" t="n">
        <v>0</v>
      </c>
      <c r="V875" s="33" t="n">
        <v>1</v>
      </c>
    </row>
    <row r="876" customFormat="false" ht="15.75" hidden="false" customHeight="true" outlineLevel="0" collapsed="false">
      <c r="A876" s="2" t="n">
        <v>874</v>
      </c>
      <c r="B876" s="2" t="n">
        <v>73</v>
      </c>
      <c r="C876" s="2" t="n">
        <f aca="false">A876-(B876-1)*12</f>
        <v>10</v>
      </c>
      <c r="D876" s="2" t="n">
        <f aca="false">'thong tin khach hang'!$B$4+B876-1</f>
        <v>74</v>
      </c>
      <c r="E876" s="31" t="n">
        <f aca="false">IF(A876=1,0,O875)</f>
        <v>1565003068473.33</v>
      </c>
      <c r="F876" s="2" t="n">
        <f aca="true">TP*VLOOKUP('thong tin khach hang'!$E$10,$X$2:$Z$5,3,0)*OFFSET($S876,0,VLOOKUP('thong tin khach hang'!$E$10,$X$2:$Z$5,2,0))</f>
        <v>0</v>
      </c>
      <c r="G876" s="2" t="n">
        <f aca="true">EP*VLOOKUP('thong tin khach hang'!$E$10,$X$2:$Z$5,3,0)*OFFSET($S876,0,VLOOKUP('thong tin khach hang'!$E$10,$X$2:$Z$5,2,0))</f>
        <v>0</v>
      </c>
      <c r="H876" s="2" t="n">
        <f aca="false">F876*HLOOKUP(B876,Assumption!$A$10:$G$12,2,1)+G876*HLOOKUP(B876,Assumption!$A$10:$G$12,3,1)</f>
        <v>0</v>
      </c>
      <c r="I876" s="2" t="n">
        <f aca="false">F876+G876-H876</f>
        <v>0</v>
      </c>
      <c r="J876" s="32" t="n">
        <f aca="false">VLOOKUP(D876,Assumption!$O$3:$Q$103,IF('thong tin khach hang'!$B$3="Nam",2,3),0)/12*P876</f>
        <v>0</v>
      </c>
      <c r="K876" s="2" t="n">
        <v>20000</v>
      </c>
      <c r="L876" s="31" t="n">
        <f aca="false">ROUND($L$1*(E876+I876-J876-K876),0)</f>
        <v>6376016141</v>
      </c>
      <c r="M876" s="31" t="n">
        <f aca="false">E876+I876-J876-K876+L876</f>
        <v>1571379064614.33</v>
      </c>
      <c r="N876" s="32" t="n">
        <f aca="false">HLOOKUP(ROUND(AVERAGE(M864:M875)/10^6,0),Assumption!$B$2:$E$3,2,1)*MAX((AVERAGE(M864:M875)-250*10^6),0)</f>
        <v>8856346751.51517</v>
      </c>
      <c r="O876" s="31" t="n">
        <f aca="false">M876+N876</f>
        <v>1580235411365.84</v>
      </c>
      <c r="P876" s="31" t="n">
        <f aca="false">IF(A876=1,SA,MAX(0,SA-M875))</f>
        <v>0</v>
      </c>
      <c r="S876" s="2" t="n">
        <v>0</v>
      </c>
      <c r="T876" s="2" t="n">
        <v>0</v>
      </c>
      <c r="U876" s="2" t="n">
        <v>1</v>
      </c>
      <c r="V876" s="33" t="n">
        <v>1</v>
      </c>
    </row>
    <row r="877" customFormat="false" ht="15.75" hidden="false" customHeight="true" outlineLevel="0" collapsed="false">
      <c r="A877" s="2" t="n">
        <v>875</v>
      </c>
      <c r="B877" s="2" t="n">
        <v>73</v>
      </c>
      <c r="C877" s="2" t="n">
        <f aca="false">A877-(B877-1)*12</f>
        <v>11</v>
      </c>
      <c r="D877" s="2" t="n">
        <f aca="false">'thong tin khach hang'!$B$4+B877-1</f>
        <v>74</v>
      </c>
      <c r="E877" s="31" t="n">
        <f aca="false">IF(A877=1,0,O876)</f>
        <v>1580235411365.84</v>
      </c>
      <c r="F877" s="2" t="n">
        <f aca="true">TP*VLOOKUP('thong tin khach hang'!$E$10,$X$2:$Z$5,3,0)*OFFSET($S877,0,VLOOKUP('thong tin khach hang'!$E$10,$X$2:$Z$5,2,0))</f>
        <v>0</v>
      </c>
      <c r="G877" s="2" t="n">
        <f aca="true">EP*VLOOKUP('thong tin khach hang'!$E$10,$X$2:$Z$5,3,0)*OFFSET($S877,0,VLOOKUP('thong tin khach hang'!$E$10,$X$2:$Z$5,2,0))</f>
        <v>0</v>
      </c>
      <c r="H877" s="2" t="n">
        <f aca="false">F877*HLOOKUP(B877,Assumption!$A$10:$G$12,2,1)+G877*HLOOKUP(B877,Assumption!$A$10:$G$12,3,1)</f>
        <v>0</v>
      </c>
      <c r="I877" s="2" t="n">
        <f aca="false">F877+G877-H877</f>
        <v>0</v>
      </c>
      <c r="J877" s="32" t="n">
        <f aca="false">VLOOKUP(D877,Assumption!$O$3:$Q$103,IF('thong tin khach hang'!$B$3="Nam",2,3),0)/12*P877</f>
        <v>0</v>
      </c>
      <c r="K877" s="2" t="n">
        <v>20000</v>
      </c>
      <c r="L877" s="31" t="n">
        <f aca="false">ROUND($L$1*(E877+I877-J877-K877),0)</f>
        <v>6438074592</v>
      </c>
      <c r="M877" s="31" t="n">
        <f aca="false">E877+I877-J877-K877+L877</f>
        <v>1586673465957.84</v>
      </c>
      <c r="N877" s="32" t="n">
        <f aca="false">HLOOKUP(ROUND(AVERAGE(M865:M876)/10^6,0),Assumption!$B$2:$E$3,2,1)*MAX((AVERAGE(M865:M876)-250*10^6),0)</f>
        <v>8942589351.52534</v>
      </c>
      <c r="O877" s="31" t="n">
        <f aca="false">M877+N877</f>
        <v>1595616055309.37</v>
      </c>
      <c r="P877" s="31" t="n">
        <f aca="false">IF(A877=1,SA,MAX(0,SA-M876))</f>
        <v>0</v>
      </c>
      <c r="S877" s="2" t="n">
        <v>0</v>
      </c>
      <c r="T877" s="2" t="n">
        <v>0</v>
      </c>
      <c r="U877" s="2" t="n">
        <v>0</v>
      </c>
      <c r="V877" s="33" t="n">
        <v>1</v>
      </c>
    </row>
    <row r="878" customFormat="false" ht="15.75" hidden="false" customHeight="true" outlineLevel="0" collapsed="false">
      <c r="A878" s="2" t="n">
        <v>876</v>
      </c>
      <c r="B878" s="2" t="n">
        <v>73</v>
      </c>
      <c r="C878" s="2" t="n">
        <f aca="false">A878-(B878-1)*12</f>
        <v>12</v>
      </c>
      <c r="D878" s="2" t="n">
        <f aca="false">'thong tin khach hang'!$B$4+B878-1</f>
        <v>74</v>
      </c>
      <c r="E878" s="31" t="n">
        <f aca="false">IF(A878=1,0,O877)</f>
        <v>1595616055309.37</v>
      </c>
      <c r="F878" s="2" t="n">
        <f aca="true">TP*VLOOKUP('thong tin khach hang'!$E$10,$X$2:$Z$5,3,0)*OFFSET($S878,0,VLOOKUP('thong tin khach hang'!$E$10,$X$2:$Z$5,2,0))</f>
        <v>0</v>
      </c>
      <c r="G878" s="2" t="n">
        <f aca="true">EP*VLOOKUP('thong tin khach hang'!$E$10,$X$2:$Z$5,3,0)*OFFSET($S878,0,VLOOKUP('thong tin khach hang'!$E$10,$X$2:$Z$5,2,0))</f>
        <v>0</v>
      </c>
      <c r="H878" s="2" t="n">
        <f aca="false">F878*HLOOKUP(B878,Assumption!$A$10:$G$12,2,1)+G878*HLOOKUP(B878,Assumption!$A$10:$G$12,3,1)</f>
        <v>0</v>
      </c>
      <c r="I878" s="2" t="n">
        <f aca="false">F878+G878-H878</f>
        <v>0</v>
      </c>
      <c r="J878" s="32" t="n">
        <f aca="false">VLOOKUP(D878,Assumption!$O$3:$Q$103,IF('thong tin khach hang'!$B$3="Nam",2,3),0)/12*P878</f>
        <v>0</v>
      </c>
      <c r="K878" s="2" t="n">
        <v>20000</v>
      </c>
      <c r="L878" s="31" t="n">
        <f aca="false">ROUND($L$1*(E878+I878-J878-K878),0)</f>
        <v>6500737239</v>
      </c>
      <c r="M878" s="31" t="n">
        <f aca="false">E878+I878-J878-K878+L878</f>
        <v>1602116772548.37</v>
      </c>
      <c r="N878" s="32" t="n">
        <f aca="false">HLOOKUP(ROUND(AVERAGE(M866:M877)/10^6,0),Assumption!$B$2:$E$3,2,1)*MAX((AVERAGE(M866:M877)-250*10^6),0)</f>
        <v>9029671445.15531</v>
      </c>
      <c r="O878" s="31" t="n">
        <f aca="false">M878+N878</f>
        <v>1611146443993.52</v>
      </c>
      <c r="P878" s="31" t="n">
        <f aca="false">IF(A878=1,SA,MAX(0,SA-M877))</f>
        <v>0</v>
      </c>
      <c r="S878" s="2" t="n">
        <v>0</v>
      </c>
      <c r="T878" s="2" t="n">
        <v>0</v>
      </c>
      <c r="U878" s="2" t="n">
        <v>0</v>
      </c>
      <c r="V878" s="33" t="n">
        <v>1</v>
      </c>
    </row>
    <row r="879" customFormat="false" ht="15.75" hidden="false" customHeight="true" outlineLevel="0" collapsed="false">
      <c r="A879" s="2" t="n">
        <v>877</v>
      </c>
      <c r="B879" s="2" t="n">
        <v>74</v>
      </c>
      <c r="C879" s="2" t="n">
        <f aca="false">A879-(B879-1)*12</f>
        <v>1</v>
      </c>
      <c r="D879" s="2" t="n">
        <f aca="false">'thong tin khach hang'!$B$4+B879-1</f>
        <v>75</v>
      </c>
      <c r="E879" s="31" t="n">
        <f aca="false">IF(A879=1,0,O878)</f>
        <v>1611146443993.52</v>
      </c>
      <c r="F879" s="2" t="n">
        <f aca="true">TP*VLOOKUP('thong tin khach hang'!$E$10,$X$2:$Z$5,3,0)*OFFSET($S879,0,VLOOKUP('thong tin khach hang'!$E$10,$X$2:$Z$5,2,0))</f>
        <v>30000000</v>
      </c>
      <c r="G879" s="2" t="n">
        <f aca="true">EP*VLOOKUP('thong tin khach hang'!$E$10,$X$2:$Z$5,3,0)*OFFSET($S879,0,VLOOKUP('thong tin khach hang'!$E$10,$X$2:$Z$5,2,0))</f>
        <v>30000000</v>
      </c>
      <c r="H879" s="2" t="n">
        <f aca="false">F879*HLOOKUP(B879,Assumption!$A$10:$G$12,2,1)+G879*HLOOKUP(B879,Assumption!$A$10:$G$12,3,1)</f>
        <v>1500000</v>
      </c>
      <c r="I879" s="2" t="n">
        <f aca="false">F879+G879-H879</f>
        <v>58500000</v>
      </c>
      <c r="J879" s="32" t="n">
        <f aca="false">VLOOKUP(D879,Assumption!$O$3:$Q$103,IF('thong tin khach hang'!$B$3="Nam",2,3),0)/12*P879</f>
        <v>0</v>
      </c>
      <c r="K879" s="2" t="n">
        <v>20000</v>
      </c>
      <c r="L879" s="31" t="n">
        <f aca="false">ROUND($L$1*(E879+I879-J879-K879),0)</f>
        <v>6564248301</v>
      </c>
      <c r="M879" s="31" t="n">
        <f aca="false">E879+I879-J879-K879+L879</f>
        <v>1617769172294.52</v>
      </c>
      <c r="N879" s="32" t="n">
        <f aca="false">HLOOKUP(ROUND(AVERAGE(M867:M878)/10^6,0),Assumption!$B$2:$E$3,2,1)*MAX((AVERAGE(M867:M878)-250*10^6),0)</f>
        <v>9117601204.1152</v>
      </c>
      <c r="O879" s="31" t="n">
        <f aca="false">M879+N879</f>
        <v>1626886773498.64</v>
      </c>
      <c r="P879" s="31" t="n">
        <f aca="false">IF(A879=1,SA,MAX(0,SA-M878))</f>
        <v>0</v>
      </c>
      <c r="S879" s="2" t="n">
        <v>1</v>
      </c>
      <c r="T879" s="2" t="n">
        <v>1</v>
      </c>
      <c r="U879" s="2" t="n">
        <v>1</v>
      </c>
      <c r="V879" s="33" t="n">
        <v>1</v>
      </c>
    </row>
    <row r="880" customFormat="false" ht="15.75" hidden="false" customHeight="true" outlineLevel="0" collapsed="false">
      <c r="A880" s="2" t="n">
        <v>878</v>
      </c>
      <c r="B880" s="2" t="n">
        <v>74</v>
      </c>
      <c r="C880" s="2" t="n">
        <f aca="false">A880-(B880-1)*12</f>
        <v>2</v>
      </c>
      <c r="D880" s="2" t="n">
        <f aca="false">'thong tin khach hang'!$B$4+B880-1</f>
        <v>75</v>
      </c>
      <c r="E880" s="31" t="n">
        <f aca="false">IF(A880=1,0,O879)</f>
        <v>1626886773498.64</v>
      </c>
      <c r="F880" s="2" t="n">
        <f aca="true">TP*VLOOKUP('thong tin khach hang'!$E$10,$X$2:$Z$5,3,0)*OFFSET($S880,0,VLOOKUP('thong tin khach hang'!$E$10,$X$2:$Z$5,2,0))</f>
        <v>0</v>
      </c>
      <c r="G880" s="2" t="n">
        <f aca="true">EP*VLOOKUP('thong tin khach hang'!$E$10,$X$2:$Z$5,3,0)*OFFSET($S880,0,VLOOKUP('thong tin khach hang'!$E$10,$X$2:$Z$5,2,0))</f>
        <v>0</v>
      </c>
      <c r="H880" s="2" t="n">
        <f aca="false">F880*HLOOKUP(B880,Assumption!$A$10:$G$12,2,1)+G880*HLOOKUP(B880,Assumption!$A$10:$G$12,3,1)</f>
        <v>0</v>
      </c>
      <c r="I880" s="2" t="n">
        <f aca="false">F880+G880-H880</f>
        <v>0</v>
      </c>
      <c r="J880" s="32" t="n">
        <f aca="false">VLOOKUP(D880,Assumption!$O$3:$Q$103,IF('thong tin khach hang'!$B$3="Nam",2,3),0)/12*P880</f>
        <v>0</v>
      </c>
      <c r="K880" s="2" t="n">
        <v>20000</v>
      </c>
      <c r="L880" s="31" t="n">
        <f aca="false">ROUND($L$1*(E880+I880-J880-K880),0)</f>
        <v>6628138016</v>
      </c>
      <c r="M880" s="31" t="n">
        <f aca="false">E880+I880-J880-K880+L880</f>
        <v>1633514891514.64</v>
      </c>
      <c r="N880" s="32" t="n">
        <f aca="false">HLOOKUP(ROUND(AVERAGE(M868:M879)/10^6,0),Assumption!$B$2:$E$3,2,1)*MAX((AVERAGE(M868:M879)-250*10^6),0)</f>
        <v>9206386879.65961</v>
      </c>
      <c r="O880" s="31" t="n">
        <f aca="false">M880+N880</f>
        <v>1642721278394.3</v>
      </c>
      <c r="P880" s="31" t="n">
        <f aca="false">IF(A880=1,SA,MAX(0,SA-M879))</f>
        <v>0</v>
      </c>
      <c r="S880" s="2" t="n">
        <v>0</v>
      </c>
      <c r="T880" s="2" t="n">
        <v>0</v>
      </c>
      <c r="U880" s="2" t="n">
        <v>0</v>
      </c>
      <c r="V880" s="33" t="n">
        <v>1</v>
      </c>
    </row>
    <row r="881" customFormat="false" ht="15.75" hidden="false" customHeight="true" outlineLevel="0" collapsed="false">
      <c r="A881" s="2" t="n">
        <v>879</v>
      </c>
      <c r="B881" s="2" t="n">
        <v>74</v>
      </c>
      <c r="C881" s="2" t="n">
        <f aca="false">A881-(B881-1)*12</f>
        <v>3</v>
      </c>
      <c r="D881" s="2" t="n">
        <f aca="false">'thong tin khach hang'!$B$4+B881-1</f>
        <v>75</v>
      </c>
      <c r="E881" s="31" t="n">
        <f aca="false">IF(A881=1,0,O880)</f>
        <v>1642721278394.3</v>
      </c>
      <c r="F881" s="2" t="n">
        <f aca="true">TP*VLOOKUP('thong tin khach hang'!$E$10,$X$2:$Z$5,3,0)*OFFSET($S881,0,VLOOKUP('thong tin khach hang'!$E$10,$X$2:$Z$5,2,0))</f>
        <v>0</v>
      </c>
      <c r="G881" s="2" t="n">
        <f aca="true">EP*VLOOKUP('thong tin khach hang'!$E$10,$X$2:$Z$5,3,0)*OFFSET($S881,0,VLOOKUP('thong tin khach hang'!$E$10,$X$2:$Z$5,2,0))</f>
        <v>0</v>
      </c>
      <c r="H881" s="2" t="n">
        <f aca="false">F881*HLOOKUP(B881,Assumption!$A$10:$G$12,2,1)+G881*HLOOKUP(B881,Assumption!$A$10:$G$12,3,1)</f>
        <v>0</v>
      </c>
      <c r="I881" s="2" t="n">
        <f aca="false">F881+G881-H881</f>
        <v>0</v>
      </c>
      <c r="J881" s="32" t="n">
        <f aca="false">VLOOKUP(D881,Assumption!$O$3:$Q$103,IF('thong tin khach hang'!$B$3="Nam",2,3),0)/12*P881</f>
        <v>0</v>
      </c>
      <c r="K881" s="2" t="n">
        <v>20000</v>
      </c>
      <c r="L881" s="31" t="n">
        <f aca="false">ROUND($L$1*(E881+I881-J881-K881),0)</f>
        <v>6692649749</v>
      </c>
      <c r="M881" s="31" t="n">
        <f aca="false">E881+I881-J881-K881+L881</f>
        <v>1649413908143.3</v>
      </c>
      <c r="N881" s="32" t="n">
        <f aca="false">HLOOKUP(ROUND(AVERAGE(M869:M880)/10^6,0),Assumption!$B$2:$E$3,2,1)*MAX((AVERAGE(M869:M880)-250*10^6),0)</f>
        <v>9296036803.36149</v>
      </c>
      <c r="O881" s="31" t="n">
        <f aca="false">M881+N881</f>
        <v>1658709944946.66</v>
      </c>
      <c r="P881" s="31" t="n">
        <f aca="false">IF(A881=1,SA,MAX(0,SA-M880))</f>
        <v>0</v>
      </c>
      <c r="S881" s="2" t="n">
        <v>0</v>
      </c>
      <c r="T881" s="2" t="n">
        <v>0</v>
      </c>
      <c r="U881" s="2" t="n">
        <v>0</v>
      </c>
      <c r="V881" s="33" t="n">
        <v>1</v>
      </c>
    </row>
    <row r="882" customFormat="false" ht="15.75" hidden="false" customHeight="true" outlineLevel="0" collapsed="false">
      <c r="A882" s="2" t="n">
        <v>880</v>
      </c>
      <c r="B882" s="2" t="n">
        <v>74</v>
      </c>
      <c r="C882" s="2" t="n">
        <f aca="false">A882-(B882-1)*12</f>
        <v>4</v>
      </c>
      <c r="D882" s="2" t="n">
        <f aca="false">'thong tin khach hang'!$B$4+B882-1</f>
        <v>75</v>
      </c>
      <c r="E882" s="31" t="n">
        <f aca="false">IF(A882=1,0,O881)</f>
        <v>1658709944946.66</v>
      </c>
      <c r="F882" s="2" t="n">
        <f aca="true">TP*VLOOKUP('thong tin khach hang'!$E$10,$X$2:$Z$5,3,0)*OFFSET($S882,0,VLOOKUP('thong tin khach hang'!$E$10,$X$2:$Z$5,2,0))</f>
        <v>0</v>
      </c>
      <c r="G882" s="2" t="n">
        <f aca="true">EP*VLOOKUP('thong tin khach hang'!$E$10,$X$2:$Z$5,3,0)*OFFSET($S882,0,VLOOKUP('thong tin khach hang'!$E$10,$X$2:$Z$5,2,0))</f>
        <v>0</v>
      </c>
      <c r="H882" s="2" t="n">
        <f aca="false">F882*HLOOKUP(B882,Assumption!$A$10:$G$12,2,1)+G882*HLOOKUP(B882,Assumption!$A$10:$G$12,3,1)</f>
        <v>0</v>
      </c>
      <c r="I882" s="2" t="n">
        <f aca="false">F882+G882-H882</f>
        <v>0</v>
      </c>
      <c r="J882" s="32" t="n">
        <f aca="false">VLOOKUP(D882,Assumption!$O$3:$Q$103,IF('thong tin khach hang'!$B$3="Nam",2,3),0)/12*P882</f>
        <v>0</v>
      </c>
      <c r="K882" s="2" t="n">
        <v>20000</v>
      </c>
      <c r="L882" s="31" t="n">
        <f aca="false">ROUND($L$1*(E882+I882-J882-K882),0)</f>
        <v>6757789555</v>
      </c>
      <c r="M882" s="31" t="n">
        <f aca="false">E882+I882-J882-K882+L882</f>
        <v>1665467714501.66</v>
      </c>
      <c r="N882" s="32" t="n">
        <f aca="false">HLOOKUP(ROUND(AVERAGE(M870:M881)/10^6,0),Assumption!$B$2:$E$3,2,1)*MAX((AVERAGE(M870:M881)-250*10^6),0)</f>
        <v>9386559387.89393</v>
      </c>
      <c r="O882" s="31" t="n">
        <f aca="false">M882+N882</f>
        <v>1674854273889.55</v>
      </c>
      <c r="P882" s="31" t="n">
        <f aca="false">IF(A882=1,SA,MAX(0,SA-M881))</f>
        <v>0</v>
      </c>
      <c r="S882" s="2" t="n">
        <v>0</v>
      </c>
      <c r="T882" s="2" t="n">
        <v>0</v>
      </c>
      <c r="U882" s="2" t="n">
        <v>1</v>
      </c>
      <c r="V882" s="33" t="n">
        <v>1</v>
      </c>
    </row>
    <row r="883" customFormat="false" ht="15.75" hidden="false" customHeight="true" outlineLevel="0" collapsed="false">
      <c r="A883" s="2" t="n">
        <v>881</v>
      </c>
      <c r="B883" s="2" t="n">
        <v>74</v>
      </c>
      <c r="C883" s="2" t="n">
        <f aca="false">A883-(B883-1)*12</f>
        <v>5</v>
      </c>
      <c r="D883" s="2" t="n">
        <f aca="false">'thong tin khach hang'!$B$4+B883-1</f>
        <v>75</v>
      </c>
      <c r="E883" s="31" t="n">
        <f aca="false">IF(A883=1,0,O882)</f>
        <v>1674854273889.55</v>
      </c>
      <c r="F883" s="2" t="n">
        <f aca="true">TP*VLOOKUP('thong tin khach hang'!$E$10,$X$2:$Z$5,3,0)*OFFSET($S883,0,VLOOKUP('thong tin khach hang'!$E$10,$X$2:$Z$5,2,0))</f>
        <v>0</v>
      </c>
      <c r="G883" s="2" t="n">
        <f aca="true">EP*VLOOKUP('thong tin khach hang'!$E$10,$X$2:$Z$5,3,0)*OFFSET($S883,0,VLOOKUP('thong tin khach hang'!$E$10,$X$2:$Z$5,2,0))</f>
        <v>0</v>
      </c>
      <c r="H883" s="2" t="n">
        <f aca="false">F883*HLOOKUP(B883,Assumption!$A$10:$G$12,2,1)+G883*HLOOKUP(B883,Assumption!$A$10:$G$12,3,1)</f>
        <v>0</v>
      </c>
      <c r="I883" s="2" t="n">
        <f aca="false">F883+G883-H883</f>
        <v>0</v>
      </c>
      <c r="J883" s="32" t="n">
        <f aca="false">VLOOKUP(D883,Assumption!$O$3:$Q$103,IF('thong tin khach hang'!$B$3="Nam",2,3),0)/12*P883</f>
        <v>0</v>
      </c>
      <c r="K883" s="2" t="n">
        <v>20000</v>
      </c>
      <c r="L883" s="31" t="n">
        <f aca="false">ROUND($L$1*(E883+I883-J883-K883),0)</f>
        <v>6823563550</v>
      </c>
      <c r="M883" s="31" t="n">
        <f aca="false">E883+I883-J883-K883+L883</f>
        <v>1681677817439.55</v>
      </c>
      <c r="N883" s="32" t="n">
        <f aca="false">HLOOKUP(ROUND(AVERAGE(M871:M882)/10^6,0),Assumption!$B$2:$E$3,2,1)*MAX((AVERAGE(M871:M882)-250*10^6),0)</f>
        <v>9477963127.81979</v>
      </c>
      <c r="O883" s="31" t="n">
        <f aca="false">M883+N883</f>
        <v>1691155780567.37</v>
      </c>
      <c r="P883" s="31" t="n">
        <f aca="false">IF(A883=1,SA,MAX(0,SA-M882))</f>
        <v>0</v>
      </c>
      <c r="S883" s="2" t="n">
        <v>0</v>
      </c>
      <c r="T883" s="2" t="n">
        <v>0</v>
      </c>
      <c r="U883" s="2" t="n">
        <v>0</v>
      </c>
      <c r="V883" s="33" t="n">
        <v>1</v>
      </c>
    </row>
    <row r="884" customFormat="false" ht="15.75" hidden="false" customHeight="true" outlineLevel="0" collapsed="false">
      <c r="A884" s="2" t="n">
        <v>882</v>
      </c>
      <c r="B884" s="2" t="n">
        <v>74</v>
      </c>
      <c r="C884" s="2" t="n">
        <f aca="false">A884-(B884-1)*12</f>
        <v>6</v>
      </c>
      <c r="D884" s="2" t="n">
        <f aca="false">'thong tin khach hang'!$B$4+B884-1</f>
        <v>75</v>
      </c>
      <c r="E884" s="31" t="n">
        <f aca="false">IF(A884=1,0,O883)</f>
        <v>1691155780567.37</v>
      </c>
      <c r="F884" s="2" t="n">
        <f aca="true">TP*VLOOKUP('thong tin khach hang'!$E$10,$X$2:$Z$5,3,0)*OFFSET($S884,0,VLOOKUP('thong tin khach hang'!$E$10,$X$2:$Z$5,2,0))</f>
        <v>0</v>
      </c>
      <c r="G884" s="2" t="n">
        <f aca="true">EP*VLOOKUP('thong tin khach hang'!$E$10,$X$2:$Z$5,3,0)*OFFSET($S884,0,VLOOKUP('thong tin khach hang'!$E$10,$X$2:$Z$5,2,0))</f>
        <v>0</v>
      </c>
      <c r="H884" s="2" t="n">
        <f aca="false">F884*HLOOKUP(B884,Assumption!$A$10:$G$12,2,1)+G884*HLOOKUP(B884,Assumption!$A$10:$G$12,3,1)</f>
        <v>0</v>
      </c>
      <c r="I884" s="2" t="n">
        <f aca="false">F884+G884-H884</f>
        <v>0</v>
      </c>
      <c r="J884" s="32" t="n">
        <f aca="false">VLOOKUP(D884,Assumption!$O$3:$Q$103,IF('thong tin khach hang'!$B$3="Nam",2,3),0)/12*P884</f>
        <v>0</v>
      </c>
      <c r="K884" s="2" t="n">
        <v>20000</v>
      </c>
      <c r="L884" s="31" t="n">
        <f aca="false">ROUND($L$1*(E884+I884-J884-K884),0)</f>
        <v>6889977906</v>
      </c>
      <c r="M884" s="31" t="n">
        <f aca="false">E884+I884-J884-K884+L884</f>
        <v>1698045738473.37</v>
      </c>
      <c r="N884" s="32" t="n">
        <f aca="false">HLOOKUP(ROUND(AVERAGE(M872:M883)/10^6,0),Assumption!$B$2:$E$3,2,1)*MAX((AVERAGE(M872:M883)-250*10^6),0)</f>
        <v>9570256600.38931</v>
      </c>
      <c r="O884" s="31" t="n">
        <f aca="false">M884+N884</f>
        <v>1707615995073.76</v>
      </c>
      <c r="P884" s="31" t="n">
        <f aca="false">IF(A884=1,SA,MAX(0,SA-M883))</f>
        <v>0</v>
      </c>
      <c r="S884" s="2" t="n">
        <v>0</v>
      </c>
      <c r="T884" s="2" t="n">
        <v>0</v>
      </c>
      <c r="U884" s="2" t="n">
        <v>0</v>
      </c>
      <c r="V884" s="33" t="n">
        <v>1</v>
      </c>
    </row>
    <row r="885" customFormat="false" ht="15.75" hidden="false" customHeight="true" outlineLevel="0" collapsed="false">
      <c r="A885" s="2" t="n">
        <v>883</v>
      </c>
      <c r="B885" s="2" t="n">
        <v>74</v>
      </c>
      <c r="C885" s="2" t="n">
        <f aca="false">A885-(B885-1)*12</f>
        <v>7</v>
      </c>
      <c r="D885" s="2" t="n">
        <f aca="false">'thong tin khach hang'!$B$4+B885-1</f>
        <v>75</v>
      </c>
      <c r="E885" s="31" t="n">
        <f aca="false">IF(A885=1,0,O884)</f>
        <v>1707615995073.76</v>
      </c>
      <c r="F885" s="2" t="n">
        <f aca="true">TP*VLOOKUP('thong tin khach hang'!$E$10,$X$2:$Z$5,3,0)*OFFSET($S885,0,VLOOKUP('thong tin khach hang'!$E$10,$X$2:$Z$5,2,0))</f>
        <v>0</v>
      </c>
      <c r="G885" s="2" t="n">
        <f aca="true">EP*VLOOKUP('thong tin khach hang'!$E$10,$X$2:$Z$5,3,0)*OFFSET($S885,0,VLOOKUP('thong tin khach hang'!$E$10,$X$2:$Z$5,2,0))</f>
        <v>0</v>
      </c>
      <c r="H885" s="2" t="n">
        <f aca="false">F885*HLOOKUP(B885,Assumption!$A$10:$G$12,2,1)+G885*HLOOKUP(B885,Assumption!$A$10:$G$12,3,1)</f>
        <v>0</v>
      </c>
      <c r="I885" s="2" t="n">
        <f aca="false">F885+G885-H885</f>
        <v>0</v>
      </c>
      <c r="J885" s="32" t="n">
        <f aca="false">VLOOKUP(D885,Assumption!$O$3:$Q$103,IF('thong tin khach hang'!$B$3="Nam",2,3),0)/12*P885</f>
        <v>0</v>
      </c>
      <c r="K885" s="2" t="n">
        <v>20000</v>
      </c>
      <c r="L885" s="31" t="n">
        <f aca="false">ROUND($L$1*(E885+I885-J885-K885),0)</f>
        <v>6957038857</v>
      </c>
      <c r="M885" s="31" t="n">
        <f aca="false">E885+I885-J885-K885+L885</f>
        <v>1714573013930.76</v>
      </c>
      <c r="N885" s="32" t="n">
        <f aca="false">HLOOKUP(ROUND(AVERAGE(M873:M884)/10^6,0),Assumption!$B$2:$E$3,2,1)*MAX((AVERAGE(M873:M884)-250*10^6),0)</f>
        <v>9663448466.34375</v>
      </c>
      <c r="O885" s="31" t="n">
        <f aca="false">M885+N885</f>
        <v>1724236462397.11</v>
      </c>
      <c r="P885" s="31" t="n">
        <f aca="false">IF(A885=1,SA,MAX(0,SA-M884))</f>
        <v>0</v>
      </c>
      <c r="S885" s="2" t="n">
        <v>0</v>
      </c>
      <c r="T885" s="2" t="n">
        <v>1</v>
      </c>
      <c r="U885" s="2" t="n">
        <v>1</v>
      </c>
      <c r="V885" s="33" t="n">
        <v>1</v>
      </c>
    </row>
    <row r="886" customFormat="false" ht="15.75" hidden="false" customHeight="true" outlineLevel="0" collapsed="false">
      <c r="A886" s="2" t="n">
        <v>884</v>
      </c>
      <c r="B886" s="2" t="n">
        <v>74</v>
      </c>
      <c r="C886" s="2" t="n">
        <f aca="false">A886-(B886-1)*12</f>
        <v>8</v>
      </c>
      <c r="D886" s="2" t="n">
        <f aca="false">'thong tin khach hang'!$B$4+B886-1</f>
        <v>75</v>
      </c>
      <c r="E886" s="31" t="n">
        <f aca="false">IF(A886=1,0,O885)</f>
        <v>1724236462397.11</v>
      </c>
      <c r="F886" s="2" t="n">
        <f aca="true">TP*VLOOKUP('thong tin khach hang'!$E$10,$X$2:$Z$5,3,0)*OFFSET($S886,0,VLOOKUP('thong tin khach hang'!$E$10,$X$2:$Z$5,2,0))</f>
        <v>0</v>
      </c>
      <c r="G886" s="2" t="n">
        <f aca="true">EP*VLOOKUP('thong tin khach hang'!$E$10,$X$2:$Z$5,3,0)*OFFSET($S886,0,VLOOKUP('thong tin khach hang'!$E$10,$X$2:$Z$5,2,0))</f>
        <v>0</v>
      </c>
      <c r="H886" s="2" t="n">
        <f aca="false">F886*HLOOKUP(B886,Assumption!$A$10:$G$12,2,1)+G886*HLOOKUP(B886,Assumption!$A$10:$G$12,3,1)</f>
        <v>0</v>
      </c>
      <c r="I886" s="2" t="n">
        <f aca="false">F886+G886-H886</f>
        <v>0</v>
      </c>
      <c r="J886" s="32" t="n">
        <f aca="false">VLOOKUP(D886,Assumption!$O$3:$Q$103,IF('thong tin khach hang'!$B$3="Nam",2,3),0)/12*P886</f>
        <v>0</v>
      </c>
      <c r="K886" s="2" t="n">
        <v>20000</v>
      </c>
      <c r="L886" s="31" t="n">
        <f aca="false">ROUND($L$1*(E886+I886-J886-K886),0)</f>
        <v>7024752699</v>
      </c>
      <c r="M886" s="31" t="n">
        <f aca="false">E886+I886-J886-K886+L886</f>
        <v>1731261195096.11</v>
      </c>
      <c r="N886" s="32" t="n">
        <f aca="false">HLOOKUP(ROUND(AVERAGE(M874:M885)/10^6,0),Assumption!$B$2:$E$3,2,1)*MAX((AVERAGE(M874:M885)-250*10^6),0)</f>
        <v>9757547470.72948</v>
      </c>
      <c r="O886" s="31" t="n">
        <f aca="false">M886+N886</f>
        <v>1741018742566.83</v>
      </c>
      <c r="P886" s="31" t="n">
        <f aca="false">IF(A886=1,SA,MAX(0,SA-M885))</f>
        <v>0</v>
      </c>
      <c r="S886" s="2" t="n">
        <v>0</v>
      </c>
      <c r="T886" s="2" t="n">
        <v>0</v>
      </c>
      <c r="U886" s="2" t="n">
        <v>0</v>
      </c>
      <c r="V886" s="33" t="n">
        <v>1</v>
      </c>
    </row>
    <row r="887" customFormat="false" ht="15.75" hidden="false" customHeight="true" outlineLevel="0" collapsed="false">
      <c r="A887" s="2" t="n">
        <v>885</v>
      </c>
      <c r="B887" s="2" t="n">
        <v>74</v>
      </c>
      <c r="C887" s="2" t="n">
        <f aca="false">A887-(B887-1)*12</f>
        <v>9</v>
      </c>
      <c r="D887" s="2" t="n">
        <f aca="false">'thong tin khach hang'!$B$4+B887-1</f>
        <v>75</v>
      </c>
      <c r="E887" s="31" t="n">
        <f aca="false">IF(A887=1,0,O886)</f>
        <v>1741018742566.83</v>
      </c>
      <c r="F887" s="2" t="n">
        <f aca="true">TP*VLOOKUP('thong tin khach hang'!$E$10,$X$2:$Z$5,3,0)*OFFSET($S887,0,VLOOKUP('thong tin khach hang'!$E$10,$X$2:$Z$5,2,0))</f>
        <v>0</v>
      </c>
      <c r="G887" s="2" t="n">
        <f aca="true">EP*VLOOKUP('thong tin khach hang'!$E$10,$X$2:$Z$5,3,0)*OFFSET($S887,0,VLOOKUP('thong tin khach hang'!$E$10,$X$2:$Z$5,2,0))</f>
        <v>0</v>
      </c>
      <c r="H887" s="2" t="n">
        <f aca="false">F887*HLOOKUP(B887,Assumption!$A$10:$G$12,2,1)+G887*HLOOKUP(B887,Assumption!$A$10:$G$12,3,1)</f>
        <v>0</v>
      </c>
      <c r="I887" s="2" t="n">
        <f aca="false">F887+G887-H887</f>
        <v>0</v>
      </c>
      <c r="J887" s="32" t="n">
        <f aca="false">VLOOKUP(D887,Assumption!$O$3:$Q$103,IF('thong tin khach hang'!$B$3="Nam",2,3),0)/12*P887</f>
        <v>0</v>
      </c>
      <c r="K887" s="2" t="n">
        <v>20000</v>
      </c>
      <c r="L887" s="31" t="n">
        <f aca="false">ROUND($L$1*(E887+I887-J887-K887),0)</f>
        <v>7093125785</v>
      </c>
      <c r="M887" s="31" t="n">
        <f aca="false">E887+I887-J887-K887+L887</f>
        <v>1748111848351.84</v>
      </c>
      <c r="N887" s="32" t="n">
        <f aca="false">HLOOKUP(ROUND(AVERAGE(M875:M886)/10^6,0),Assumption!$B$2:$E$3,2,1)*MAX((AVERAGE(M875:M886)-250*10^6),0)</f>
        <v>9852562443.71779</v>
      </c>
      <c r="O887" s="31" t="n">
        <f aca="false">M887+N887</f>
        <v>1757964410795.55</v>
      </c>
      <c r="P887" s="31" t="n">
        <f aca="false">IF(A887=1,SA,MAX(0,SA-M886))</f>
        <v>0</v>
      </c>
      <c r="S887" s="2" t="n">
        <v>0</v>
      </c>
      <c r="T887" s="2" t="n">
        <v>0</v>
      </c>
      <c r="U887" s="2" t="n">
        <v>0</v>
      </c>
      <c r="V887" s="33" t="n">
        <v>1</v>
      </c>
    </row>
    <row r="888" customFormat="false" ht="15.75" hidden="false" customHeight="true" outlineLevel="0" collapsed="false">
      <c r="A888" s="2" t="n">
        <v>886</v>
      </c>
      <c r="B888" s="2" t="n">
        <v>74</v>
      </c>
      <c r="C888" s="2" t="n">
        <f aca="false">A888-(B888-1)*12</f>
        <v>10</v>
      </c>
      <c r="D888" s="2" t="n">
        <f aca="false">'thong tin khach hang'!$B$4+B888-1</f>
        <v>75</v>
      </c>
      <c r="E888" s="31" t="n">
        <f aca="false">IF(A888=1,0,O887)</f>
        <v>1757964410795.55</v>
      </c>
      <c r="F888" s="2" t="n">
        <f aca="true">TP*VLOOKUP('thong tin khach hang'!$E$10,$X$2:$Z$5,3,0)*OFFSET($S888,0,VLOOKUP('thong tin khach hang'!$E$10,$X$2:$Z$5,2,0))</f>
        <v>0</v>
      </c>
      <c r="G888" s="2" t="n">
        <f aca="true">EP*VLOOKUP('thong tin khach hang'!$E$10,$X$2:$Z$5,3,0)*OFFSET($S888,0,VLOOKUP('thong tin khach hang'!$E$10,$X$2:$Z$5,2,0))</f>
        <v>0</v>
      </c>
      <c r="H888" s="2" t="n">
        <f aca="false">F888*HLOOKUP(B888,Assumption!$A$10:$G$12,2,1)+G888*HLOOKUP(B888,Assumption!$A$10:$G$12,3,1)</f>
        <v>0</v>
      </c>
      <c r="I888" s="2" t="n">
        <f aca="false">F888+G888-H888</f>
        <v>0</v>
      </c>
      <c r="J888" s="32" t="n">
        <f aca="false">VLOOKUP(D888,Assumption!$O$3:$Q$103,IF('thong tin khach hang'!$B$3="Nam",2,3),0)/12*P888</f>
        <v>0</v>
      </c>
      <c r="K888" s="2" t="n">
        <v>20000</v>
      </c>
      <c r="L888" s="31" t="n">
        <f aca="false">ROUND($L$1*(E888+I888-J888-K888),0)</f>
        <v>7162164535</v>
      </c>
      <c r="M888" s="31" t="n">
        <f aca="false">E888+I888-J888-K888+L888</f>
        <v>1765126555330.55</v>
      </c>
      <c r="N888" s="32" t="n">
        <f aca="false">HLOOKUP(ROUND(AVERAGE(M876:M887)/10^6,0),Assumption!$B$2:$E$3,2,1)*MAX((AVERAGE(M876:M887)-250*10^6),0)</f>
        <v>9948502301.43314</v>
      </c>
      <c r="O888" s="31" t="n">
        <f aca="false">M888+N888</f>
        <v>1775075057631.99</v>
      </c>
      <c r="P888" s="31" t="n">
        <f aca="false">IF(A888=1,SA,MAX(0,SA-M887))</f>
        <v>0</v>
      </c>
      <c r="S888" s="2" t="n">
        <v>0</v>
      </c>
      <c r="T888" s="2" t="n">
        <v>0</v>
      </c>
      <c r="U888" s="2" t="n">
        <v>1</v>
      </c>
      <c r="V888" s="33" t="n">
        <v>1</v>
      </c>
    </row>
    <row r="889" customFormat="false" ht="15.75" hidden="false" customHeight="true" outlineLevel="0" collapsed="false">
      <c r="A889" s="2" t="n">
        <v>887</v>
      </c>
      <c r="B889" s="2" t="n">
        <v>74</v>
      </c>
      <c r="C889" s="2" t="n">
        <f aca="false">A889-(B889-1)*12</f>
        <v>11</v>
      </c>
      <c r="D889" s="2" t="n">
        <f aca="false">'thong tin khach hang'!$B$4+B889-1</f>
        <v>75</v>
      </c>
      <c r="E889" s="31" t="n">
        <f aca="false">IF(A889=1,0,O888)</f>
        <v>1775075057631.99</v>
      </c>
      <c r="F889" s="2" t="n">
        <f aca="true">TP*VLOOKUP('thong tin khach hang'!$E$10,$X$2:$Z$5,3,0)*OFFSET($S889,0,VLOOKUP('thong tin khach hang'!$E$10,$X$2:$Z$5,2,0))</f>
        <v>0</v>
      </c>
      <c r="G889" s="2" t="n">
        <f aca="true">EP*VLOOKUP('thong tin khach hang'!$E$10,$X$2:$Z$5,3,0)*OFFSET($S889,0,VLOOKUP('thong tin khach hang'!$E$10,$X$2:$Z$5,2,0))</f>
        <v>0</v>
      </c>
      <c r="H889" s="2" t="n">
        <f aca="false">F889*HLOOKUP(B889,Assumption!$A$10:$G$12,2,1)+G889*HLOOKUP(B889,Assumption!$A$10:$G$12,3,1)</f>
        <v>0</v>
      </c>
      <c r="I889" s="2" t="n">
        <f aca="false">F889+G889-H889</f>
        <v>0</v>
      </c>
      <c r="J889" s="32" t="n">
        <f aca="false">VLOOKUP(D889,Assumption!$O$3:$Q$103,IF('thong tin khach hang'!$B$3="Nam",2,3),0)/12*P889</f>
        <v>0</v>
      </c>
      <c r="K889" s="2" t="n">
        <v>20000</v>
      </c>
      <c r="L889" s="31" t="n">
        <f aca="false">ROUND($L$1*(E889+I889-J889-K889),0)</f>
        <v>7231875429</v>
      </c>
      <c r="M889" s="31" t="n">
        <f aca="false">E889+I889-J889-K889+L889</f>
        <v>1782306913060.99</v>
      </c>
      <c r="N889" s="32" t="n">
        <f aca="false">HLOOKUP(ROUND(AVERAGE(M877:M888)/10^6,0),Assumption!$B$2:$E$3,2,1)*MAX((AVERAGE(M877:M888)-250*10^6),0)</f>
        <v>10045376046.7913</v>
      </c>
      <c r="O889" s="31" t="n">
        <f aca="false">M889+N889</f>
        <v>1792352289107.78</v>
      </c>
      <c r="P889" s="31" t="n">
        <f aca="false">IF(A889=1,SA,MAX(0,SA-M888))</f>
        <v>0</v>
      </c>
      <c r="S889" s="2" t="n">
        <v>0</v>
      </c>
      <c r="T889" s="2" t="n">
        <v>0</v>
      </c>
      <c r="U889" s="2" t="n">
        <v>0</v>
      </c>
      <c r="V889" s="33" t="n">
        <v>1</v>
      </c>
    </row>
    <row r="890" customFormat="false" ht="15.75" hidden="false" customHeight="true" outlineLevel="0" collapsed="false">
      <c r="A890" s="2" t="n">
        <v>888</v>
      </c>
      <c r="B890" s="2" t="n">
        <v>74</v>
      </c>
      <c r="C890" s="2" t="n">
        <f aca="false">A890-(B890-1)*12</f>
        <v>12</v>
      </c>
      <c r="D890" s="2" t="n">
        <f aca="false">'thong tin khach hang'!$B$4+B890-1</f>
        <v>75</v>
      </c>
      <c r="E890" s="31" t="n">
        <f aca="false">IF(A890=1,0,O889)</f>
        <v>1792352289107.78</v>
      </c>
      <c r="F890" s="2" t="n">
        <f aca="true">TP*VLOOKUP('thong tin khach hang'!$E$10,$X$2:$Z$5,3,0)*OFFSET($S890,0,VLOOKUP('thong tin khach hang'!$E$10,$X$2:$Z$5,2,0))</f>
        <v>0</v>
      </c>
      <c r="G890" s="2" t="n">
        <f aca="true">EP*VLOOKUP('thong tin khach hang'!$E$10,$X$2:$Z$5,3,0)*OFFSET($S890,0,VLOOKUP('thong tin khach hang'!$E$10,$X$2:$Z$5,2,0))</f>
        <v>0</v>
      </c>
      <c r="H890" s="2" t="n">
        <f aca="false">F890*HLOOKUP(B890,Assumption!$A$10:$G$12,2,1)+G890*HLOOKUP(B890,Assumption!$A$10:$G$12,3,1)</f>
        <v>0</v>
      </c>
      <c r="I890" s="2" t="n">
        <f aca="false">F890+G890-H890</f>
        <v>0</v>
      </c>
      <c r="J890" s="32" t="n">
        <f aca="false">VLOOKUP(D890,Assumption!$O$3:$Q$103,IF('thong tin khach hang'!$B$3="Nam",2,3),0)/12*P890</f>
        <v>0</v>
      </c>
      <c r="K890" s="2" t="n">
        <v>20000</v>
      </c>
      <c r="L890" s="31" t="n">
        <f aca="false">ROUND($L$1*(E890+I890-J890-K890),0)</f>
        <v>7302265008</v>
      </c>
      <c r="M890" s="31" t="n">
        <f aca="false">E890+I890-J890-K890+L890</f>
        <v>1799654534115.78</v>
      </c>
      <c r="N890" s="32" t="n">
        <f aca="false">HLOOKUP(ROUND(AVERAGE(M878:M889)/10^6,0),Assumption!$B$2:$E$3,2,1)*MAX((AVERAGE(M878:M889)-250*10^6),0)</f>
        <v>10143192770.3428</v>
      </c>
      <c r="O890" s="31" t="n">
        <f aca="false">M890+N890</f>
        <v>1809797726886.12</v>
      </c>
      <c r="P890" s="31" t="n">
        <f aca="false">IF(A890=1,SA,MAX(0,SA-M889))</f>
        <v>0</v>
      </c>
      <c r="S890" s="2" t="n">
        <v>0</v>
      </c>
      <c r="T890" s="2" t="n">
        <v>0</v>
      </c>
      <c r="U890" s="2" t="n">
        <v>0</v>
      </c>
      <c r="V890" s="33" t="n">
        <v>1</v>
      </c>
    </row>
    <row r="891" customFormat="false" ht="15.75" hidden="false" customHeight="true" outlineLevel="0" collapsed="false">
      <c r="A891" s="2" t="n">
        <v>889</v>
      </c>
      <c r="B891" s="2" t="n">
        <v>75</v>
      </c>
      <c r="C891" s="2" t="n">
        <f aca="false">A891-(B891-1)*12</f>
        <v>1</v>
      </c>
      <c r="D891" s="2" t="n">
        <f aca="false">'thong tin khach hang'!$B$4+B891-1</f>
        <v>76</v>
      </c>
      <c r="E891" s="31" t="n">
        <f aca="false">IF(A891=1,0,O890)</f>
        <v>1809797726886.12</v>
      </c>
      <c r="F891" s="2" t="n">
        <f aca="true">TP*VLOOKUP('thong tin khach hang'!$E$10,$X$2:$Z$5,3,0)*OFFSET($S891,0,VLOOKUP('thong tin khach hang'!$E$10,$X$2:$Z$5,2,0))</f>
        <v>30000000</v>
      </c>
      <c r="G891" s="2" t="n">
        <f aca="true">EP*VLOOKUP('thong tin khach hang'!$E$10,$X$2:$Z$5,3,0)*OFFSET($S891,0,VLOOKUP('thong tin khach hang'!$E$10,$X$2:$Z$5,2,0))</f>
        <v>30000000</v>
      </c>
      <c r="H891" s="2" t="n">
        <f aca="false">F891*HLOOKUP(B891,Assumption!$A$10:$G$12,2,1)+G891*HLOOKUP(B891,Assumption!$A$10:$G$12,3,1)</f>
        <v>1500000</v>
      </c>
      <c r="I891" s="2" t="n">
        <f aca="false">F891+G891-H891</f>
        <v>58500000</v>
      </c>
      <c r="J891" s="32" t="n">
        <f aca="false">VLOOKUP(D891,Assumption!$O$3:$Q$103,IF('thong tin khach hang'!$B$3="Nam",2,3),0)/12*P891</f>
        <v>0</v>
      </c>
      <c r="K891" s="2" t="n">
        <v>20000</v>
      </c>
      <c r="L891" s="31" t="n">
        <f aca="false">ROUND($L$1*(E891+I891-J891-K891),0)</f>
        <v>7373578217</v>
      </c>
      <c r="M891" s="31" t="n">
        <f aca="false">E891+I891-J891-K891+L891</f>
        <v>1817229785103.12</v>
      </c>
      <c r="N891" s="32" t="n">
        <f aca="false">HLOOKUP(ROUND(AVERAGE(M879:M890)/10^6,0),Assumption!$B$2:$E$3,2,1)*MAX((AVERAGE(M879:M890)-250*10^6),0)</f>
        <v>10241961651.1265</v>
      </c>
      <c r="O891" s="31" t="n">
        <f aca="false">M891+N891</f>
        <v>1827471746754.25</v>
      </c>
      <c r="P891" s="31" t="n">
        <f aca="false">IF(A891=1,SA,MAX(0,SA-M890))</f>
        <v>0</v>
      </c>
      <c r="S891" s="2" t="n">
        <v>1</v>
      </c>
      <c r="T891" s="2" t="n">
        <v>1</v>
      </c>
      <c r="U891" s="2" t="n">
        <v>1</v>
      </c>
      <c r="V891" s="33" t="n">
        <v>1</v>
      </c>
    </row>
    <row r="892" customFormat="false" ht="15.75" hidden="false" customHeight="true" outlineLevel="0" collapsed="false">
      <c r="A892" s="2" t="n">
        <v>890</v>
      </c>
      <c r="B892" s="2" t="n">
        <v>75</v>
      </c>
      <c r="C892" s="2" t="n">
        <f aca="false">A892-(B892-1)*12</f>
        <v>2</v>
      </c>
      <c r="D892" s="2" t="n">
        <f aca="false">'thong tin khach hang'!$B$4+B892-1</f>
        <v>76</v>
      </c>
      <c r="E892" s="31" t="n">
        <f aca="false">IF(A892=1,0,O891)</f>
        <v>1827471746754.25</v>
      </c>
      <c r="F892" s="2" t="n">
        <f aca="true">TP*VLOOKUP('thong tin khach hang'!$E$10,$X$2:$Z$5,3,0)*OFFSET($S892,0,VLOOKUP('thong tin khach hang'!$E$10,$X$2:$Z$5,2,0))</f>
        <v>0</v>
      </c>
      <c r="G892" s="2" t="n">
        <f aca="true">EP*VLOOKUP('thong tin khach hang'!$E$10,$X$2:$Z$5,3,0)*OFFSET($S892,0,VLOOKUP('thong tin khach hang'!$E$10,$X$2:$Z$5,2,0))</f>
        <v>0</v>
      </c>
      <c r="H892" s="2" t="n">
        <f aca="false">F892*HLOOKUP(B892,Assumption!$A$10:$G$12,2,1)+G892*HLOOKUP(B892,Assumption!$A$10:$G$12,3,1)</f>
        <v>0</v>
      </c>
      <c r="I892" s="2" t="n">
        <f aca="false">F892+G892-H892</f>
        <v>0</v>
      </c>
      <c r="J892" s="32" t="n">
        <f aca="false">VLOOKUP(D892,Assumption!$O$3:$Q$103,IF('thong tin khach hang'!$B$3="Nam",2,3),0)/12*P892</f>
        <v>0</v>
      </c>
      <c r="K892" s="2" t="n">
        <v>20000</v>
      </c>
      <c r="L892" s="31" t="n">
        <f aca="false">ROUND($L$1*(E892+I892-J892-K892),0)</f>
        <v>7445346026</v>
      </c>
      <c r="M892" s="31" t="n">
        <f aca="false">E892+I892-J892-K892+L892</f>
        <v>1834917072780.25</v>
      </c>
      <c r="N892" s="32" t="n">
        <f aca="false">HLOOKUP(ROUND(AVERAGE(M880:M891)/10^6,0),Assumption!$B$2:$E$3,2,1)*MAX((AVERAGE(M880:M891)-250*10^6),0)</f>
        <v>10341691957.5308</v>
      </c>
      <c r="O892" s="31" t="n">
        <f aca="false">M892+N892</f>
        <v>1845258764737.78</v>
      </c>
      <c r="P892" s="31" t="n">
        <f aca="false">IF(A892=1,SA,MAX(0,SA-M891))</f>
        <v>0</v>
      </c>
      <c r="S892" s="2" t="n">
        <v>0</v>
      </c>
      <c r="T892" s="2" t="n">
        <v>0</v>
      </c>
      <c r="U892" s="2" t="n">
        <v>0</v>
      </c>
      <c r="V892" s="33" t="n">
        <v>1</v>
      </c>
    </row>
    <row r="893" customFormat="false" ht="15.75" hidden="false" customHeight="true" outlineLevel="0" collapsed="false">
      <c r="A893" s="2" t="n">
        <v>891</v>
      </c>
      <c r="B893" s="2" t="n">
        <v>75</v>
      </c>
      <c r="C893" s="2" t="n">
        <f aca="false">A893-(B893-1)*12</f>
        <v>3</v>
      </c>
      <c r="D893" s="2" t="n">
        <f aca="false">'thong tin khach hang'!$B$4+B893-1</f>
        <v>76</v>
      </c>
      <c r="E893" s="31" t="n">
        <f aca="false">IF(A893=1,0,O892)</f>
        <v>1845258764737.78</v>
      </c>
      <c r="F893" s="2" t="n">
        <f aca="true">TP*VLOOKUP('thong tin khach hang'!$E$10,$X$2:$Z$5,3,0)*OFFSET($S893,0,VLOOKUP('thong tin khach hang'!$E$10,$X$2:$Z$5,2,0))</f>
        <v>0</v>
      </c>
      <c r="G893" s="2" t="n">
        <f aca="true">EP*VLOOKUP('thong tin khach hang'!$E$10,$X$2:$Z$5,3,0)*OFFSET($S893,0,VLOOKUP('thong tin khach hang'!$E$10,$X$2:$Z$5,2,0))</f>
        <v>0</v>
      </c>
      <c r="H893" s="2" t="n">
        <f aca="false">F893*HLOOKUP(B893,Assumption!$A$10:$G$12,2,1)+G893*HLOOKUP(B893,Assumption!$A$10:$G$12,3,1)</f>
        <v>0</v>
      </c>
      <c r="I893" s="2" t="n">
        <f aca="false">F893+G893-H893</f>
        <v>0</v>
      </c>
      <c r="J893" s="32" t="n">
        <f aca="false">VLOOKUP(D893,Assumption!$O$3:$Q$103,IF('thong tin khach hang'!$B$3="Nam",2,3),0)/12*P893</f>
        <v>0</v>
      </c>
      <c r="K893" s="2" t="n">
        <v>20000</v>
      </c>
      <c r="L893" s="31" t="n">
        <f aca="false">ROUND($L$1*(E893+I893-J893-K893),0)</f>
        <v>7517812539</v>
      </c>
      <c r="M893" s="31" t="n">
        <f aca="false">E893+I893-J893-K893+L893</f>
        <v>1852776557276.78</v>
      </c>
      <c r="N893" s="32" t="n">
        <f aca="false">HLOOKUP(ROUND(AVERAGE(M881:M892)/10^6,0),Assumption!$B$2:$E$3,2,1)*MAX((AVERAGE(M881:M892)-250*10^6),0)</f>
        <v>10442393048.1636</v>
      </c>
      <c r="O893" s="31" t="n">
        <f aca="false">M893+N893</f>
        <v>1863218950324.94</v>
      </c>
      <c r="P893" s="31" t="n">
        <f aca="false">IF(A893=1,SA,MAX(0,SA-M892))</f>
        <v>0</v>
      </c>
      <c r="S893" s="2" t="n">
        <v>0</v>
      </c>
      <c r="T893" s="2" t="n">
        <v>0</v>
      </c>
      <c r="U893" s="2" t="n">
        <v>0</v>
      </c>
      <c r="V893" s="33" t="n">
        <v>1</v>
      </c>
    </row>
    <row r="894" customFormat="false" ht="15.75" hidden="false" customHeight="true" outlineLevel="0" collapsed="false">
      <c r="A894" s="2" t="n">
        <v>892</v>
      </c>
      <c r="B894" s="2" t="n">
        <v>75</v>
      </c>
      <c r="C894" s="2" t="n">
        <f aca="false">A894-(B894-1)*12</f>
        <v>4</v>
      </c>
      <c r="D894" s="2" t="n">
        <f aca="false">'thong tin khach hang'!$B$4+B894-1</f>
        <v>76</v>
      </c>
      <c r="E894" s="31" t="n">
        <f aca="false">IF(A894=1,0,O893)</f>
        <v>1863218950324.94</v>
      </c>
      <c r="F894" s="2" t="n">
        <f aca="true">TP*VLOOKUP('thong tin khach hang'!$E$10,$X$2:$Z$5,3,0)*OFFSET($S894,0,VLOOKUP('thong tin khach hang'!$E$10,$X$2:$Z$5,2,0))</f>
        <v>0</v>
      </c>
      <c r="G894" s="2" t="n">
        <f aca="true">EP*VLOOKUP('thong tin khach hang'!$E$10,$X$2:$Z$5,3,0)*OFFSET($S894,0,VLOOKUP('thong tin khach hang'!$E$10,$X$2:$Z$5,2,0))</f>
        <v>0</v>
      </c>
      <c r="H894" s="2" t="n">
        <f aca="false">F894*HLOOKUP(B894,Assumption!$A$10:$G$12,2,1)+G894*HLOOKUP(B894,Assumption!$A$10:$G$12,3,1)</f>
        <v>0</v>
      </c>
      <c r="I894" s="2" t="n">
        <f aca="false">F894+G894-H894</f>
        <v>0</v>
      </c>
      <c r="J894" s="32" t="n">
        <f aca="false">VLOOKUP(D894,Assumption!$O$3:$Q$103,IF('thong tin khach hang'!$B$3="Nam",2,3),0)/12*P894</f>
        <v>0</v>
      </c>
      <c r="K894" s="2" t="n">
        <v>20000</v>
      </c>
      <c r="L894" s="31" t="n">
        <f aca="false">ROUND($L$1*(E894+I894-J894-K894),0)</f>
        <v>7590984558</v>
      </c>
      <c r="M894" s="31" t="n">
        <f aca="false">E894+I894-J894-K894+L894</f>
        <v>1870809914882.94</v>
      </c>
      <c r="N894" s="32" t="n">
        <f aca="false">HLOOKUP(ROUND(AVERAGE(M882:M893)/10^6,0),Assumption!$B$2:$E$3,2,1)*MAX((AVERAGE(M882:M893)-250*10^6),0)</f>
        <v>10544074372.7304</v>
      </c>
      <c r="O894" s="31" t="n">
        <f aca="false">M894+N894</f>
        <v>1881353989255.67</v>
      </c>
      <c r="P894" s="31" t="n">
        <f aca="false">IF(A894=1,SA,MAX(0,SA-M893))</f>
        <v>0</v>
      </c>
      <c r="S894" s="2" t="n">
        <v>0</v>
      </c>
      <c r="T894" s="2" t="n">
        <v>0</v>
      </c>
      <c r="U894" s="2" t="n">
        <v>1</v>
      </c>
      <c r="V894" s="33" t="n">
        <v>1</v>
      </c>
    </row>
    <row r="895" customFormat="false" ht="15.75" hidden="false" customHeight="true" outlineLevel="0" collapsed="false">
      <c r="A895" s="2" t="n">
        <v>893</v>
      </c>
      <c r="B895" s="2" t="n">
        <v>75</v>
      </c>
      <c r="C895" s="2" t="n">
        <f aca="false">A895-(B895-1)*12</f>
        <v>5</v>
      </c>
      <c r="D895" s="2" t="n">
        <f aca="false">'thong tin khach hang'!$B$4+B895-1</f>
        <v>76</v>
      </c>
      <c r="E895" s="31" t="n">
        <f aca="false">IF(A895=1,0,O894)</f>
        <v>1881353989255.67</v>
      </c>
      <c r="F895" s="2" t="n">
        <f aca="true">TP*VLOOKUP('thong tin khach hang'!$E$10,$X$2:$Z$5,3,0)*OFFSET($S895,0,VLOOKUP('thong tin khach hang'!$E$10,$X$2:$Z$5,2,0))</f>
        <v>0</v>
      </c>
      <c r="G895" s="2" t="n">
        <f aca="true">EP*VLOOKUP('thong tin khach hang'!$E$10,$X$2:$Z$5,3,0)*OFFSET($S895,0,VLOOKUP('thong tin khach hang'!$E$10,$X$2:$Z$5,2,0))</f>
        <v>0</v>
      </c>
      <c r="H895" s="2" t="n">
        <f aca="false">F895*HLOOKUP(B895,Assumption!$A$10:$G$12,2,1)+G895*HLOOKUP(B895,Assumption!$A$10:$G$12,3,1)</f>
        <v>0</v>
      </c>
      <c r="I895" s="2" t="n">
        <f aca="false">F895+G895-H895</f>
        <v>0</v>
      </c>
      <c r="J895" s="32" t="n">
        <f aca="false">VLOOKUP(D895,Assumption!$O$3:$Q$103,IF('thong tin khach hang'!$B$3="Nam",2,3),0)/12*P895</f>
        <v>0</v>
      </c>
      <c r="K895" s="2" t="n">
        <v>20000</v>
      </c>
      <c r="L895" s="31" t="n">
        <f aca="false">ROUND($L$1*(E895+I895-J895-K895),0)</f>
        <v>7664868952</v>
      </c>
      <c r="M895" s="31" t="n">
        <f aca="false">E895+I895-J895-K895+L895</f>
        <v>1889018838207.67</v>
      </c>
      <c r="N895" s="32" t="n">
        <f aca="false">HLOOKUP(ROUND(AVERAGE(M883:M894)/10^6,0),Assumption!$B$2:$E$3,2,1)*MAX((AVERAGE(M883:M894)-250*10^6),0)</f>
        <v>10646745472.921</v>
      </c>
      <c r="O895" s="31" t="n">
        <f aca="false">M895+N895</f>
        <v>1899665583680.59</v>
      </c>
      <c r="P895" s="31" t="n">
        <f aca="false">IF(A895=1,SA,MAX(0,SA-M894))</f>
        <v>0</v>
      </c>
      <c r="S895" s="2" t="n">
        <v>0</v>
      </c>
      <c r="T895" s="2" t="n">
        <v>0</v>
      </c>
      <c r="U895" s="2" t="n">
        <v>0</v>
      </c>
      <c r="V895" s="33" t="n">
        <v>1</v>
      </c>
    </row>
    <row r="896" customFormat="false" ht="15.75" hidden="false" customHeight="true" outlineLevel="0" collapsed="false">
      <c r="A896" s="2" t="n">
        <v>894</v>
      </c>
      <c r="B896" s="2" t="n">
        <v>75</v>
      </c>
      <c r="C896" s="2" t="n">
        <f aca="false">A896-(B896-1)*12</f>
        <v>6</v>
      </c>
      <c r="D896" s="2" t="n">
        <f aca="false">'thong tin khach hang'!$B$4+B896-1</f>
        <v>76</v>
      </c>
      <c r="E896" s="31" t="n">
        <f aca="false">IF(A896=1,0,O895)</f>
        <v>1899665583680.59</v>
      </c>
      <c r="F896" s="2" t="n">
        <f aca="true">TP*VLOOKUP('thong tin khach hang'!$E$10,$X$2:$Z$5,3,0)*OFFSET($S896,0,VLOOKUP('thong tin khach hang'!$E$10,$X$2:$Z$5,2,0))</f>
        <v>0</v>
      </c>
      <c r="G896" s="2" t="n">
        <f aca="true">EP*VLOOKUP('thong tin khach hang'!$E$10,$X$2:$Z$5,3,0)*OFFSET($S896,0,VLOOKUP('thong tin khach hang'!$E$10,$X$2:$Z$5,2,0))</f>
        <v>0</v>
      </c>
      <c r="H896" s="2" t="n">
        <f aca="false">F896*HLOOKUP(B896,Assumption!$A$10:$G$12,2,1)+G896*HLOOKUP(B896,Assumption!$A$10:$G$12,3,1)</f>
        <v>0</v>
      </c>
      <c r="I896" s="2" t="n">
        <f aca="false">F896+G896-H896</f>
        <v>0</v>
      </c>
      <c r="J896" s="32" t="n">
        <f aca="false">VLOOKUP(D896,Assumption!$O$3:$Q$103,IF('thong tin khach hang'!$B$3="Nam",2,3),0)/12*P896</f>
        <v>0</v>
      </c>
      <c r="K896" s="2" t="n">
        <v>20000</v>
      </c>
      <c r="L896" s="31" t="n">
        <f aca="false">ROUND($L$1*(E896+I896-J896-K896),0)</f>
        <v>7739472654</v>
      </c>
      <c r="M896" s="31" t="n">
        <f aca="false">E896+I896-J896-K896+L896</f>
        <v>1907405036334.59</v>
      </c>
      <c r="N896" s="32" t="n">
        <f aca="false">HLOOKUP(ROUND(AVERAGE(M884:M895)/10^6,0),Assumption!$B$2:$E$3,2,1)*MAX((AVERAGE(M884:M895)-250*10^6),0)</f>
        <v>10750415983.3051</v>
      </c>
      <c r="O896" s="31" t="n">
        <f aca="false">M896+N896</f>
        <v>1918155452317.9</v>
      </c>
      <c r="P896" s="31" t="n">
        <f aca="false">IF(A896=1,SA,MAX(0,SA-M895))</f>
        <v>0</v>
      </c>
      <c r="S896" s="2" t="n">
        <v>0</v>
      </c>
      <c r="T896" s="2" t="n">
        <v>0</v>
      </c>
      <c r="U896" s="2" t="n">
        <v>0</v>
      </c>
      <c r="V896" s="33" t="n">
        <v>1</v>
      </c>
    </row>
    <row r="897" customFormat="false" ht="15.75" hidden="false" customHeight="true" outlineLevel="0" collapsed="false">
      <c r="A897" s="2" t="n">
        <v>895</v>
      </c>
      <c r="B897" s="2" t="n">
        <v>75</v>
      </c>
      <c r="C897" s="2" t="n">
        <f aca="false">A897-(B897-1)*12</f>
        <v>7</v>
      </c>
      <c r="D897" s="2" t="n">
        <f aca="false">'thong tin khach hang'!$B$4+B897-1</f>
        <v>76</v>
      </c>
      <c r="E897" s="31" t="n">
        <f aca="false">IF(A897=1,0,O896)</f>
        <v>1918155452317.9</v>
      </c>
      <c r="F897" s="2" t="n">
        <f aca="true">TP*VLOOKUP('thong tin khach hang'!$E$10,$X$2:$Z$5,3,0)*OFFSET($S897,0,VLOOKUP('thong tin khach hang'!$E$10,$X$2:$Z$5,2,0))</f>
        <v>0</v>
      </c>
      <c r="G897" s="2" t="n">
        <f aca="true">EP*VLOOKUP('thong tin khach hang'!$E$10,$X$2:$Z$5,3,0)*OFFSET($S897,0,VLOOKUP('thong tin khach hang'!$E$10,$X$2:$Z$5,2,0))</f>
        <v>0</v>
      </c>
      <c r="H897" s="2" t="n">
        <f aca="false">F897*HLOOKUP(B897,Assumption!$A$10:$G$12,2,1)+G897*HLOOKUP(B897,Assumption!$A$10:$G$12,3,1)</f>
        <v>0</v>
      </c>
      <c r="I897" s="2" t="n">
        <f aca="false">F897+G897-H897</f>
        <v>0</v>
      </c>
      <c r="J897" s="32" t="n">
        <f aca="false">VLOOKUP(D897,Assumption!$O$3:$Q$103,IF('thong tin khach hang'!$B$3="Nam",2,3),0)/12*P897</f>
        <v>0</v>
      </c>
      <c r="K897" s="2" t="n">
        <v>20000</v>
      </c>
      <c r="L897" s="31" t="n">
        <f aca="false">ROUND($L$1*(E897+I897-J897-K897),0)</f>
        <v>7814802668</v>
      </c>
      <c r="M897" s="31" t="n">
        <f aca="false">E897+I897-J897-K897+L897</f>
        <v>1925970234985.9</v>
      </c>
      <c r="N897" s="32" t="n">
        <f aca="false">HLOOKUP(ROUND(AVERAGE(M885:M896)/10^6,0),Assumption!$B$2:$E$3,2,1)*MAX((AVERAGE(M885:M896)-250*10^6),0)</f>
        <v>10855095632.2357</v>
      </c>
      <c r="O897" s="31" t="n">
        <f aca="false">M897+N897</f>
        <v>1936825330618.13</v>
      </c>
      <c r="P897" s="31" t="n">
        <f aca="false">IF(A897=1,SA,MAX(0,SA-M896))</f>
        <v>0</v>
      </c>
      <c r="S897" s="2" t="n">
        <v>0</v>
      </c>
      <c r="T897" s="2" t="n">
        <v>1</v>
      </c>
      <c r="U897" s="2" t="n">
        <v>1</v>
      </c>
      <c r="V897" s="33" t="n">
        <v>1</v>
      </c>
    </row>
    <row r="898" customFormat="false" ht="15.75" hidden="false" customHeight="true" outlineLevel="0" collapsed="false">
      <c r="A898" s="2" t="n">
        <v>896</v>
      </c>
      <c r="B898" s="2" t="n">
        <v>75</v>
      </c>
      <c r="C898" s="2" t="n">
        <f aca="false">A898-(B898-1)*12</f>
        <v>8</v>
      </c>
      <c r="D898" s="2" t="n">
        <f aca="false">'thong tin khach hang'!$B$4+B898-1</f>
        <v>76</v>
      </c>
      <c r="E898" s="31" t="n">
        <f aca="false">IF(A898=1,0,O897)</f>
        <v>1936825330618.13</v>
      </c>
      <c r="F898" s="2" t="n">
        <f aca="true">TP*VLOOKUP('thong tin khach hang'!$E$10,$X$2:$Z$5,3,0)*OFFSET($S898,0,VLOOKUP('thong tin khach hang'!$E$10,$X$2:$Z$5,2,0))</f>
        <v>0</v>
      </c>
      <c r="G898" s="2" t="n">
        <f aca="true">EP*VLOOKUP('thong tin khach hang'!$E$10,$X$2:$Z$5,3,0)*OFFSET($S898,0,VLOOKUP('thong tin khach hang'!$E$10,$X$2:$Z$5,2,0))</f>
        <v>0</v>
      </c>
      <c r="H898" s="2" t="n">
        <f aca="false">F898*HLOOKUP(B898,Assumption!$A$10:$G$12,2,1)+G898*HLOOKUP(B898,Assumption!$A$10:$G$12,3,1)</f>
        <v>0</v>
      </c>
      <c r="I898" s="2" t="n">
        <f aca="false">F898+G898-H898</f>
        <v>0</v>
      </c>
      <c r="J898" s="32" t="n">
        <f aca="false">VLOOKUP(D898,Assumption!$O$3:$Q$103,IF('thong tin khach hang'!$B$3="Nam",2,3),0)/12*P898</f>
        <v>0</v>
      </c>
      <c r="K898" s="2" t="n">
        <v>20000</v>
      </c>
      <c r="L898" s="31" t="n">
        <f aca="false">ROUND($L$1*(E898+I898-J898-K898),0)</f>
        <v>7890866063</v>
      </c>
      <c r="M898" s="31" t="n">
        <f aca="false">E898+I898-J898-K898+L898</f>
        <v>1944716176681.13</v>
      </c>
      <c r="N898" s="32" t="n">
        <f aca="false">HLOOKUP(ROUND(AVERAGE(M886:M897)/10^6,0),Assumption!$B$2:$E$3,2,1)*MAX((AVERAGE(M886:M897)-250*10^6),0)</f>
        <v>10960794242.7633</v>
      </c>
      <c r="O898" s="31" t="n">
        <f aca="false">M898+N898</f>
        <v>1955676970923.9</v>
      </c>
      <c r="P898" s="31" t="n">
        <f aca="false">IF(A898=1,SA,MAX(0,SA-M897))</f>
        <v>0</v>
      </c>
      <c r="S898" s="2" t="n">
        <v>0</v>
      </c>
      <c r="T898" s="2" t="n">
        <v>0</v>
      </c>
      <c r="U898" s="2" t="n">
        <v>0</v>
      </c>
      <c r="V898" s="33" t="n">
        <v>1</v>
      </c>
    </row>
    <row r="899" customFormat="false" ht="15.75" hidden="false" customHeight="true" outlineLevel="0" collapsed="false">
      <c r="A899" s="2" t="n">
        <v>897</v>
      </c>
      <c r="B899" s="2" t="n">
        <v>75</v>
      </c>
      <c r="C899" s="2" t="n">
        <f aca="false">A899-(B899-1)*12</f>
        <v>9</v>
      </c>
      <c r="D899" s="2" t="n">
        <f aca="false">'thong tin khach hang'!$B$4+B899-1</f>
        <v>76</v>
      </c>
      <c r="E899" s="31" t="n">
        <f aca="false">IF(A899=1,0,O898)</f>
        <v>1955676970923.9</v>
      </c>
      <c r="F899" s="2" t="n">
        <f aca="true">TP*VLOOKUP('thong tin khach hang'!$E$10,$X$2:$Z$5,3,0)*OFFSET($S899,0,VLOOKUP('thong tin khach hang'!$E$10,$X$2:$Z$5,2,0))</f>
        <v>0</v>
      </c>
      <c r="G899" s="2" t="n">
        <f aca="true">EP*VLOOKUP('thong tin khach hang'!$E$10,$X$2:$Z$5,3,0)*OFFSET($S899,0,VLOOKUP('thong tin khach hang'!$E$10,$X$2:$Z$5,2,0))</f>
        <v>0</v>
      </c>
      <c r="H899" s="2" t="n">
        <f aca="false">F899*HLOOKUP(B899,Assumption!$A$10:$G$12,2,1)+G899*HLOOKUP(B899,Assumption!$A$10:$G$12,3,1)</f>
        <v>0</v>
      </c>
      <c r="I899" s="2" t="n">
        <f aca="false">F899+G899-H899</f>
        <v>0</v>
      </c>
      <c r="J899" s="32" t="n">
        <f aca="false">VLOOKUP(D899,Assumption!$O$3:$Q$103,IF('thong tin khach hang'!$B$3="Nam",2,3),0)/12*P899</f>
        <v>0</v>
      </c>
      <c r="K899" s="2" t="n">
        <v>20000</v>
      </c>
      <c r="L899" s="31" t="n">
        <f aca="false">ROUND($L$1*(E899+I899-J899-K899),0)</f>
        <v>7967669979</v>
      </c>
      <c r="M899" s="31" t="n">
        <f aca="false">E899+I899-J899-K899+L899</f>
        <v>1963644620902.9</v>
      </c>
      <c r="N899" s="32" t="n">
        <f aca="false">HLOOKUP(ROUND(AVERAGE(M887:M898)/10^6,0),Assumption!$B$2:$E$3,2,1)*MAX((AVERAGE(M887:M898)-250*10^6),0)</f>
        <v>11067521733.5558</v>
      </c>
      <c r="O899" s="31" t="n">
        <f aca="false">M899+N899</f>
        <v>1974712142636.45</v>
      </c>
      <c r="P899" s="31" t="n">
        <f aca="false">IF(A899=1,SA,MAX(0,SA-M898))</f>
        <v>0</v>
      </c>
      <c r="S899" s="2" t="n">
        <v>0</v>
      </c>
      <c r="T899" s="2" t="n">
        <v>0</v>
      </c>
      <c r="U899" s="2" t="n">
        <v>0</v>
      </c>
      <c r="V899" s="33" t="n">
        <v>1</v>
      </c>
    </row>
    <row r="900" customFormat="false" ht="15.75" hidden="false" customHeight="true" outlineLevel="0" collapsed="false">
      <c r="A900" s="2" t="n">
        <v>898</v>
      </c>
      <c r="B900" s="2" t="n">
        <v>75</v>
      </c>
      <c r="C900" s="2" t="n">
        <f aca="false">A900-(B900-1)*12</f>
        <v>10</v>
      </c>
      <c r="D900" s="2" t="n">
        <f aca="false">'thong tin khach hang'!$B$4+B900-1</f>
        <v>76</v>
      </c>
      <c r="E900" s="31" t="n">
        <f aca="false">IF(A900=1,0,O899)</f>
        <v>1974712142636.45</v>
      </c>
      <c r="F900" s="2" t="n">
        <f aca="true">TP*VLOOKUP('thong tin khach hang'!$E$10,$X$2:$Z$5,3,0)*OFFSET($S900,0,VLOOKUP('thong tin khach hang'!$E$10,$X$2:$Z$5,2,0))</f>
        <v>0</v>
      </c>
      <c r="G900" s="2" t="n">
        <f aca="true">EP*VLOOKUP('thong tin khach hang'!$E$10,$X$2:$Z$5,3,0)*OFFSET($S900,0,VLOOKUP('thong tin khach hang'!$E$10,$X$2:$Z$5,2,0))</f>
        <v>0</v>
      </c>
      <c r="H900" s="2" t="n">
        <f aca="false">F900*HLOOKUP(B900,Assumption!$A$10:$G$12,2,1)+G900*HLOOKUP(B900,Assumption!$A$10:$G$12,3,1)</f>
        <v>0</v>
      </c>
      <c r="I900" s="2" t="n">
        <f aca="false">F900+G900-H900</f>
        <v>0</v>
      </c>
      <c r="J900" s="32" t="n">
        <f aca="false">VLOOKUP(D900,Assumption!$O$3:$Q$103,IF('thong tin khach hang'!$B$3="Nam",2,3),0)/12*P900</f>
        <v>0</v>
      </c>
      <c r="K900" s="2" t="n">
        <v>20000</v>
      </c>
      <c r="L900" s="31" t="n">
        <f aca="false">ROUND($L$1*(E900+I900-J900-K900),0)</f>
        <v>8045221625</v>
      </c>
      <c r="M900" s="31" t="n">
        <f aca="false">E900+I900-J900-K900+L900</f>
        <v>1982757344261.45</v>
      </c>
      <c r="N900" s="32" t="n">
        <f aca="false">HLOOKUP(ROUND(AVERAGE(M888:M899)/10^6,0),Assumption!$B$2:$E$3,2,1)*MAX((AVERAGE(M888:M899)-250*10^6),0)</f>
        <v>11175288119.8313</v>
      </c>
      <c r="O900" s="31" t="n">
        <f aca="false">M900+N900</f>
        <v>1993932632381.28</v>
      </c>
      <c r="P900" s="31" t="n">
        <f aca="false">IF(A900=1,SA,MAX(0,SA-M899))</f>
        <v>0</v>
      </c>
      <c r="S900" s="2" t="n">
        <v>0</v>
      </c>
      <c r="T900" s="2" t="n">
        <v>0</v>
      </c>
      <c r="U900" s="2" t="n">
        <v>1</v>
      </c>
      <c r="V900" s="33" t="n">
        <v>1</v>
      </c>
    </row>
    <row r="901" customFormat="false" ht="15.75" hidden="false" customHeight="true" outlineLevel="0" collapsed="false">
      <c r="A901" s="2" t="n">
        <v>899</v>
      </c>
      <c r="B901" s="2" t="n">
        <v>75</v>
      </c>
      <c r="C901" s="2" t="n">
        <f aca="false">A901-(B901-1)*12</f>
        <v>11</v>
      </c>
      <c r="D901" s="2" t="n">
        <f aca="false">'thong tin khach hang'!$B$4+B901-1</f>
        <v>76</v>
      </c>
      <c r="E901" s="31" t="n">
        <f aca="false">IF(A901=1,0,O900)</f>
        <v>1993932632381.28</v>
      </c>
      <c r="F901" s="2" t="n">
        <f aca="true">TP*VLOOKUP('thong tin khach hang'!$E$10,$X$2:$Z$5,3,0)*OFFSET($S901,0,VLOOKUP('thong tin khach hang'!$E$10,$X$2:$Z$5,2,0))</f>
        <v>0</v>
      </c>
      <c r="G901" s="2" t="n">
        <f aca="true">EP*VLOOKUP('thong tin khach hang'!$E$10,$X$2:$Z$5,3,0)*OFFSET($S901,0,VLOOKUP('thong tin khach hang'!$E$10,$X$2:$Z$5,2,0))</f>
        <v>0</v>
      </c>
      <c r="H901" s="2" t="n">
        <f aca="false">F901*HLOOKUP(B901,Assumption!$A$10:$G$12,2,1)+G901*HLOOKUP(B901,Assumption!$A$10:$G$12,3,1)</f>
        <v>0</v>
      </c>
      <c r="I901" s="2" t="n">
        <f aca="false">F901+G901-H901</f>
        <v>0</v>
      </c>
      <c r="J901" s="32" t="n">
        <f aca="false">VLOOKUP(D901,Assumption!$O$3:$Q$103,IF('thong tin khach hang'!$B$3="Nam",2,3),0)/12*P901</f>
        <v>0</v>
      </c>
      <c r="K901" s="2" t="n">
        <v>20000</v>
      </c>
      <c r="L901" s="31" t="n">
        <f aca="false">ROUND($L$1*(E901+I901-J901-K901),0)</f>
        <v>8123528279</v>
      </c>
      <c r="M901" s="31" t="n">
        <f aca="false">E901+I901-J901-K901+L901</f>
        <v>2002056140660.28</v>
      </c>
      <c r="N901" s="32" t="n">
        <f aca="false">HLOOKUP(ROUND(AVERAGE(M889:M900)/10^6,0),Assumption!$B$2:$E$3,2,1)*MAX((AVERAGE(M889:M900)-250*10^6),0)</f>
        <v>11284103514.2967</v>
      </c>
      <c r="O901" s="31" t="n">
        <f aca="false">M901+N901</f>
        <v>2013340244174.58</v>
      </c>
      <c r="P901" s="31" t="n">
        <f aca="false">IF(A901=1,SA,MAX(0,SA-M900))</f>
        <v>0</v>
      </c>
      <c r="S901" s="2" t="n">
        <v>0</v>
      </c>
      <c r="T901" s="2" t="n">
        <v>0</v>
      </c>
      <c r="U901" s="2" t="n">
        <v>0</v>
      </c>
      <c r="V901" s="33" t="n">
        <v>1</v>
      </c>
    </row>
    <row r="902" customFormat="false" ht="15.75" hidden="false" customHeight="true" outlineLevel="0" collapsed="false">
      <c r="A902" s="2" t="n">
        <v>900</v>
      </c>
      <c r="B902" s="2" t="n">
        <v>75</v>
      </c>
      <c r="C902" s="2" t="n">
        <f aca="false">A902-(B902-1)*12</f>
        <v>12</v>
      </c>
      <c r="D902" s="2" t="n">
        <f aca="false">'thong tin khach hang'!$B$4+B902-1</f>
        <v>76</v>
      </c>
      <c r="E902" s="31" t="n">
        <f aca="false">IF(A902=1,0,O901)</f>
        <v>2013340244174.58</v>
      </c>
      <c r="F902" s="2" t="n">
        <f aca="true">TP*VLOOKUP('thong tin khach hang'!$E$10,$X$2:$Z$5,3,0)*OFFSET($S902,0,VLOOKUP('thong tin khach hang'!$E$10,$X$2:$Z$5,2,0))</f>
        <v>0</v>
      </c>
      <c r="G902" s="2" t="n">
        <f aca="true">EP*VLOOKUP('thong tin khach hang'!$E$10,$X$2:$Z$5,3,0)*OFFSET($S902,0,VLOOKUP('thong tin khach hang'!$E$10,$X$2:$Z$5,2,0))</f>
        <v>0</v>
      </c>
      <c r="H902" s="2" t="n">
        <f aca="false">F902*HLOOKUP(B902,Assumption!$A$10:$G$12,2,1)+G902*HLOOKUP(B902,Assumption!$A$10:$G$12,3,1)</f>
        <v>0</v>
      </c>
      <c r="I902" s="2" t="n">
        <f aca="false">F902+G902-H902</f>
        <v>0</v>
      </c>
      <c r="J902" s="32" t="n">
        <f aca="false">VLOOKUP(D902,Assumption!$O$3:$Q$103,IF('thong tin khach hang'!$B$3="Nam",2,3),0)/12*P902</f>
        <v>0</v>
      </c>
      <c r="K902" s="2" t="n">
        <v>20000</v>
      </c>
      <c r="L902" s="31" t="n">
        <f aca="false">ROUND($L$1*(E902+I902-J902-K902),0)</f>
        <v>8202597292</v>
      </c>
      <c r="M902" s="31" t="n">
        <f aca="false">E902+I902-J902-K902+L902</f>
        <v>2021542821466.58</v>
      </c>
      <c r="N902" s="32" t="n">
        <f aca="false">HLOOKUP(ROUND(AVERAGE(M890:M901)/10^6,0),Assumption!$B$2:$E$3,2,1)*MAX((AVERAGE(M890:M901)-250*10^6),0)</f>
        <v>11393978128.0964</v>
      </c>
      <c r="O902" s="31" t="n">
        <f aca="false">M902+N902</f>
        <v>2032936799594.68</v>
      </c>
      <c r="P902" s="31" t="n">
        <f aca="false">IF(A902=1,SA,MAX(0,SA-M901))</f>
        <v>0</v>
      </c>
      <c r="S902" s="2" t="n">
        <v>0</v>
      </c>
      <c r="T902" s="2" t="n">
        <v>0</v>
      </c>
      <c r="U902" s="2" t="n">
        <v>0</v>
      </c>
      <c r="V902" s="33" t="n">
        <v>1</v>
      </c>
    </row>
    <row r="903" customFormat="false" ht="15.75" hidden="false" customHeight="true" outlineLevel="0" collapsed="false">
      <c r="A903" s="2" t="n">
        <v>901</v>
      </c>
      <c r="B903" s="2" t="n">
        <v>76</v>
      </c>
      <c r="C903" s="2" t="n">
        <f aca="false">A903-(B903-1)*12</f>
        <v>1</v>
      </c>
      <c r="D903" s="2" t="n">
        <f aca="false">'thong tin khach hang'!$B$4+B903-1</f>
        <v>77</v>
      </c>
      <c r="E903" s="31" t="n">
        <f aca="false">IF(A903=1,0,O902)</f>
        <v>2032936799594.68</v>
      </c>
      <c r="F903" s="2" t="n">
        <f aca="true">TP*VLOOKUP('thong tin khach hang'!$E$10,$X$2:$Z$5,3,0)*OFFSET($S903,0,VLOOKUP('thong tin khach hang'!$E$10,$X$2:$Z$5,2,0))</f>
        <v>30000000</v>
      </c>
      <c r="G903" s="2" t="n">
        <f aca="true">EP*VLOOKUP('thong tin khach hang'!$E$10,$X$2:$Z$5,3,0)*OFFSET($S903,0,VLOOKUP('thong tin khach hang'!$E$10,$X$2:$Z$5,2,0))</f>
        <v>30000000</v>
      </c>
      <c r="H903" s="2" t="n">
        <f aca="false">F903*HLOOKUP(B903,Assumption!$A$10:$G$12,2,1)+G903*HLOOKUP(B903,Assumption!$A$10:$G$12,3,1)</f>
        <v>1500000</v>
      </c>
      <c r="I903" s="2" t="n">
        <f aca="false">F903+G903-H903</f>
        <v>58500000</v>
      </c>
      <c r="J903" s="32" t="n">
        <f aca="false">VLOOKUP(D903,Assumption!$O$3:$Q$103,IF('thong tin khach hang'!$B$3="Nam",2,3),0)/12*P903</f>
        <v>0</v>
      </c>
      <c r="K903" s="2" t="n">
        <v>20000</v>
      </c>
      <c r="L903" s="31" t="n">
        <f aca="false">ROUND($L$1*(E903+I903-J903-K903),0)</f>
        <v>8282674421</v>
      </c>
      <c r="M903" s="31" t="n">
        <f aca="false">E903+I903-J903-K903+L903</f>
        <v>2041277954015.68</v>
      </c>
      <c r="N903" s="32" t="n">
        <f aca="false">HLOOKUP(ROUND(AVERAGE(M891:M902)/10^6,0),Assumption!$B$2:$E$3,2,1)*MAX((AVERAGE(M891:M902)-250*10^6),0)</f>
        <v>11504922271.7718</v>
      </c>
      <c r="O903" s="31" t="n">
        <f aca="false">M903+N903</f>
        <v>2052782876287.45</v>
      </c>
      <c r="P903" s="31" t="n">
        <f aca="false">IF(A903=1,SA,MAX(0,SA-M902))</f>
        <v>0</v>
      </c>
      <c r="S903" s="2" t="n">
        <v>1</v>
      </c>
      <c r="T903" s="2" t="n">
        <v>1</v>
      </c>
      <c r="U903" s="2" t="n">
        <v>1</v>
      </c>
      <c r="V903" s="33" t="n">
        <v>1</v>
      </c>
    </row>
    <row r="904" customFormat="false" ht="15.75" hidden="false" customHeight="true" outlineLevel="0" collapsed="false">
      <c r="A904" s="2" t="n">
        <v>902</v>
      </c>
      <c r="B904" s="2" t="n">
        <v>76</v>
      </c>
      <c r="C904" s="2" t="n">
        <f aca="false">A904-(B904-1)*12</f>
        <v>2</v>
      </c>
      <c r="D904" s="2" t="n">
        <f aca="false">'thong tin khach hang'!$B$4+B904-1</f>
        <v>77</v>
      </c>
      <c r="E904" s="31" t="n">
        <f aca="false">IF(A904=1,0,O903)</f>
        <v>2052782876287.45</v>
      </c>
      <c r="F904" s="2" t="n">
        <f aca="true">TP*VLOOKUP('thong tin khach hang'!$E$10,$X$2:$Z$5,3,0)*OFFSET($S904,0,VLOOKUP('thong tin khach hang'!$E$10,$X$2:$Z$5,2,0))</f>
        <v>0</v>
      </c>
      <c r="G904" s="2" t="n">
        <f aca="true">EP*VLOOKUP('thong tin khach hang'!$E$10,$X$2:$Z$5,3,0)*OFFSET($S904,0,VLOOKUP('thong tin khach hang'!$E$10,$X$2:$Z$5,2,0))</f>
        <v>0</v>
      </c>
      <c r="H904" s="2" t="n">
        <f aca="false">F904*HLOOKUP(B904,Assumption!$A$10:$G$12,2,1)+G904*HLOOKUP(B904,Assumption!$A$10:$G$12,3,1)</f>
        <v>0</v>
      </c>
      <c r="I904" s="2" t="n">
        <f aca="false">F904+G904-H904</f>
        <v>0</v>
      </c>
      <c r="J904" s="32" t="n">
        <f aca="false">VLOOKUP(D904,Assumption!$O$3:$Q$103,IF('thong tin khach hang'!$B$3="Nam",2,3),0)/12*P904</f>
        <v>0</v>
      </c>
      <c r="K904" s="2" t="n">
        <v>20000</v>
      </c>
      <c r="L904" s="31" t="n">
        <f aca="false">ROUND($L$1*(E904+I904-J904-K904),0)</f>
        <v>8363291457</v>
      </c>
      <c r="M904" s="31" t="n">
        <f aca="false">E904+I904-J904-K904+L904</f>
        <v>2061146147744.45</v>
      </c>
      <c r="N904" s="32" t="n">
        <f aca="false">HLOOKUP(ROUND(AVERAGE(M892:M903)/10^6,0),Assumption!$B$2:$E$3,2,1)*MAX((AVERAGE(M892:M903)-250*10^6),0)</f>
        <v>11616946356.2281</v>
      </c>
      <c r="O904" s="31" t="n">
        <f aca="false">M904+N904</f>
        <v>2072763094100.68</v>
      </c>
      <c r="P904" s="31" t="n">
        <f aca="false">IF(A904=1,SA,MAX(0,SA-M903))</f>
        <v>0</v>
      </c>
      <c r="S904" s="2" t="n">
        <v>0</v>
      </c>
      <c r="T904" s="2" t="n">
        <v>0</v>
      </c>
      <c r="U904" s="2" t="n">
        <v>0</v>
      </c>
      <c r="V904" s="33" t="n">
        <v>1</v>
      </c>
    </row>
    <row r="905" customFormat="false" ht="15.75" hidden="false" customHeight="true" outlineLevel="0" collapsed="false">
      <c r="A905" s="2" t="n">
        <v>903</v>
      </c>
      <c r="B905" s="2" t="n">
        <v>76</v>
      </c>
      <c r="C905" s="2" t="n">
        <f aca="false">A905-(B905-1)*12</f>
        <v>3</v>
      </c>
      <c r="D905" s="2" t="n">
        <f aca="false">'thong tin khach hang'!$B$4+B905-1</f>
        <v>77</v>
      </c>
      <c r="E905" s="31" t="n">
        <f aca="false">IF(A905=1,0,O904)</f>
        <v>2072763094100.68</v>
      </c>
      <c r="F905" s="2" t="n">
        <f aca="true">TP*VLOOKUP('thong tin khach hang'!$E$10,$X$2:$Z$5,3,0)*OFFSET($S905,0,VLOOKUP('thong tin khach hang'!$E$10,$X$2:$Z$5,2,0))</f>
        <v>0</v>
      </c>
      <c r="G905" s="2" t="n">
        <f aca="true">EP*VLOOKUP('thong tin khach hang'!$E$10,$X$2:$Z$5,3,0)*OFFSET($S905,0,VLOOKUP('thong tin khach hang'!$E$10,$X$2:$Z$5,2,0))</f>
        <v>0</v>
      </c>
      <c r="H905" s="2" t="n">
        <f aca="false">F905*HLOOKUP(B905,Assumption!$A$10:$G$12,2,1)+G905*HLOOKUP(B905,Assumption!$A$10:$G$12,3,1)</f>
        <v>0</v>
      </c>
      <c r="I905" s="2" t="n">
        <f aca="false">F905+G905-H905</f>
        <v>0</v>
      </c>
      <c r="J905" s="32" t="n">
        <f aca="false">VLOOKUP(D905,Assumption!$O$3:$Q$103,IF('thong tin khach hang'!$B$3="Nam",2,3),0)/12*P905</f>
        <v>0</v>
      </c>
      <c r="K905" s="2" t="n">
        <v>20000</v>
      </c>
      <c r="L905" s="31" t="n">
        <f aca="false">ROUND($L$1*(E905+I905-J905-K905),0)</f>
        <v>8444693338</v>
      </c>
      <c r="M905" s="31" t="n">
        <f aca="false">E905+I905-J905-K905+L905</f>
        <v>2081207767438.68</v>
      </c>
      <c r="N905" s="32" t="n">
        <f aca="false">HLOOKUP(ROUND(AVERAGE(M893:M904)/10^6,0),Assumption!$B$2:$E$3,2,1)*MAX((AVERAGE(M893:M904)-250*10^6),0)</f>
        <v>11730060893.7102</v>
      </c>
      <c r="O905" s="31" t="n">
        <f aca="false">M905+N905</f>
        <v>2092937828332.39</v>
      </c>
      <c r="P905" s="31" t="n">
        <f aca="false">IF(A905=1,SA,MAX(0,SA-M904))</f>
        <v>0</v>
      </c>
      <c r="S905" s="2" t="n">
        <v>0</v>
      </c>
      <c r="T905" s="2" t="n">
        <v>0</v>
      </c>
      <c r="U905" s="2" t="n">
        <v>0</v>
      </c>
      <c r="V905" s="33" t="n">
        <v>1</v>
      </c>
    </row>
    <row r="906" customFormat="false" ht="15.75" hidden="false" customHeight="true" outlineLevel="0" collapsed="false">
      <c r="A906" s="2" t="n">
        <v>904</v>
      </c>
      <c r="B906" s="2" t="n">
        <v>76</v>
      </c>
      <c r="C906" s="2" t="n">
        <f aca="false">A906-(B906-1)*12</f>
        <v>4</v>
      </c>
      <c r="D906" s="2" t="n">
        <f aca="false">'thong tin khach hang'!$B$4+B906-1</f>
        <v>77</v>
      </c>
      <c r="E906" s="31" t="n">
        <f aca="false">IF(A906=1,0,O905)</f>
        <v>2092937828332.39</v>
      </c>
      <c r="F906" s="2" t="n">
        <f aca="true">TP*VLOOKUP('thong tin khach hang'!$E$10,$X$2:$Z$5,3,0)*OFFSET($S906,0,VLOOKUP('thong tin khach hang'!$E$10,$X$2:$Z$5,2,0))</f>
        <v>0</v>
      </c>
      <c r="G906" s="2" t="n">
        <f aca="true">EP*VLOOKUP('thong tin khach hang'!$E$10,$X$2:$Z$5,3,0)*OFFSET($S906,0,VLOOKUP('thong tin khach hang'!$E$10,$X$2:$Z$5,2,0))</f>
        <v>0</v>
      </c>
      <c r="H906" s="2" t="n">
        <f aca="false">F906*HLOOKUP(B906,Assumption!$A$10:$G$12,2,1)+G906*HLOOKUP(B906,Assumption!$A$10:$G$12,3,1)</f>
        <v>0</v>
      </c>
      <c r="I906" s="2" t="n">
        <f aca="false">F906+G906-H906</f>
        <v>0</v>
      </c>
      <c r="J906" s="32" t="n">
        <f aca="false">VLOOKUP(D906,Assumption!$O$3:$Q$103,IF('thong tin khach hang'!$B$3="Nam",2,3),0)/12*P906</f>
        <v>0</v>
      </c>
      <c r="K906" s="2" t="n">
        <v>20000</v>
      </c>
      <c r="L906" s="31" t="n">
        <f aca="false">ROUND($L$1*(E906+I906-J906-K906),0)</f>
        <v>8526887703</v>
      </c>
      <c r="M906" s="31" t="n">
        <f aca="false">E906+I906-J906-K906+L906</f>
        <v>2101464696035.39</v>
      </c>
      <c r="N906" s="32" t="n">
        <f aca="false">HLOOKUP(ROUND(AVERAGE(M894:M905)/10^6,0),Assumption!$B$2:$E$3,2,1)*MAX((AVERAGE(M894:M905)-250*10^6),0)</f>
        <v>11844276498.7911</v>
      </c>
      <c r="O906" s="31" t="n">
        <f aca="false">M906+N906</f>
        <v>2113308972534.18</v>
      </c>
      <c r="P906" s="31" t="n">
        <f aca="false">IF(A906=1,SA,MAX(0,SA-M905))</f>
        <v>0</v>
      </c>
      <c r="S906" s="2" t="n">
        <v>0</v>
      </c>
      <c r="T906" s="2" t="n">
        <v>0</v>
      </c>
      <c r="U906" s="2" t="n">
        <v>1</v>
      </c>
      <c r="V906" s="33" t="n">
        <v>1</v>
      </c>
    </row>
    <row r="907" customFormat="false" ht="15.75" hidden="false" customHeight="true" outlineLevel="0" collapsed="false">
      <c r="A907" s="2" t="n">
        <v>905</v>
      </c>
      <c r="B907" s="2" t="n">
        <v>76</v>
      </c>
      <c r="C907" s="2" t="n">
        <f aca="false">A907-(B907-1)*12</f>
        <v>5</v>
      </c>
      <c r="D907" s="2" t="n">
        <f aca="false">'thong tin khach hang'!$B$4+B907-1</f>
        <v>77</v>
      </c>
      <c r="E907" s="31" t="n">
        <f aca="false">IF(A907=1,0,O906)</f>
        <v>2113308972534.18</v>
      </c>
      <c r="F907" s="2" t="n">
        <f aca="true">TP*VLOOKUP('thong tin khach hang'!$E$10,$X$2:$Z$5,3,0)*OFFSET($S907,0,VLOOKUP('thong tin khach hang'!$E$10,$X$2:$Z$5,2,0))</f>
        <v>0</v>
      </c>
      <c r="G907" s="2" t="n">
        <f aca="true">EP*VLOOKUP('thong tin khach hang'!$E$10,$X$2:$Z$5,3,0)*OFFSET($S907,0,VLOOKUP('thong tin khach hang'!$E$10,$X$2:$Z$5,2,0))</f>
        <v>0</v>
      </c>
      <c r="H907" s="2" t="n">
        <f aca="false">F907*HLOOKUP(B907,Assumption!$A$10:$G$12,2,1)+G907*HLOOKUP(B907,Assumption!$A$10:$G$12,3,1)</f>
        <v>0</v>
      </c>
      <c r="I907" s="2" t="n">
        <f aca="false">F907+G907-H907</f>
        <v>0</v>
      </c>
      <c r="J907" s="32" t="n">
        <f aca="false">VLOOKUP(D907,Assumption!$O$3:$Q$103,IF('thong tin khach hang'!$B$3="Nam",2,3),0)/12*P907</f>
        <v>0</v>
      </c>
      <c r="K907" s="2" t="n">
        <v>20000</v>
      </c>
      <c r="L907" s="31" t="n">
        <f aca="false">ROUND($L$1*(E907+I907-J907-K907),0)</f>
        <v>8609882266</v>
      </c>
      <c r="M907" s="31" t="n">
        <f aca="false">E907+I907-J907-K907+L907</f>
        <v>2121918834800.18</v>
      </c>
      <c r="N907" s="32" t="n">
        <f aca="false">HLOOKUP(ROUND(AVERAGE(M895:M906)/10^6,0),Assumption!$B$2:$E$3,2,1)*MAX((AVERAGE(M895:M906)-250*10^6),0)</f>
        <v>11959603889.3673</v>
      </c>
      <c r="O907" s="31" t="n">
        <f aca="false">M907+N907</f>
        <v>2133878438689.54</v>
      </c>
      <c r="P907" s="31" t="n">
        <f aca="false">IF(A907=1,SA,MAX(0,SA-M906))</f>
        <v>0</v>
      </c>
      <c r="S907" s="2" t="n">
        <v>0</v>
      </c>
      <c r="T907" s="2" t="n">
        <v>0</v>
      </c>
      <c r="U907" s="2" t="n">
        <v>0</v>
      </c>
      <c r="V907" s="33" t="n">
        <v>1</v>
      </c>
    </row>
    <row r="908" customFormat="false" ht="15.75" hidden="false" customHeight="true" outlineLevel="0" collapsed="false">
      <c r="A908" s="2" t="n">
        <v>906</v>
      </c>
      <c r="B908" s="2" t="n">
        <v>76</v>
      </c>
      <c r="C908" s="2" t="n">
        <f aca="false">A908-(B908-1)*12</f>
        <v>6</v>
      </c>
      <c r="D908" s="2" t="n">
        <f aca="false">'thong tin khach hang'!$B$4+B908-1</f>
        <v>77</v>
      </c>
      <c r="E908" s="31" t="n">
        <f aca="false">IF(A908=1,0,O907)</f>
        <v>2133878438689.54</v>
      </c>
      <c r="F908" s="2" t="n">
        <f aca="true">TP*VLOOKUP('thong tin khach hang'!$E$10,$X$2:$Z$5,3,0)*OFFSET($S908,0,VLOOKUP('thong tin khach hang'!$E$10,$X$2:$Z$5,2,0))</f>
        <v>0</v>
      </c>
      <c r="G908" s="2" t="n">
        <f aca="true">EP*VLOOKUP('thong tin khach hang'!$E$10,$X$2:$Z$5,3,0)*OFFSET($S908,0,VLOOKUP('thong tin khach hang'!$E$10,$X$2:$Z$5,2,0))</f>
        <v>0</v>
      </c>
      <c r="H908" s="2" t="n">
        <f aca="false">F908*HLOOKUP(B908,Assumption!$A$10:$G$12,2,1)+G908*HLOOKUP(B908,Assumption!$A$10:$G$12,3,1)</f>
        <v>0</v>
      </c>
      <c r="I908" s="2" t="n">
        <f aca="false">F908+G908-H908</f>
        <v>0</v>
      </c>
      <c r="J908" s="32" t="n">
        <f aca="false">VLOOKUP(D908,Assumption!$O$3:$Q$103,IF('thong tin khach hang'!$B$3="Nam",2,3),0)/12*P908</f>
        <v>0</v>
      </c>
      <c r="K908" s="2" t="n">
        <v>20000</v>
      </c>
      <c r="L908" s="31" t="n">
        <f aca="false">ROUND($L$1*(E908+I908-J908-K908),0)</f>
        <v>8693684817</v>
      </c>
      <c r="M908" s="31" t="n">
        <f aca="false">E908+I908-J908-K908+L908</f>
        <v>2142572103506.54</v>
      </c>
      <c r="N908" s="32" t="n">
        <f aca="false">HLOOKUP(ROUND(AVERAGE(M896:M907)/10^6,0),Assumption!$B$2:$E$3,2,1)*MAX((AVERAGE(M896:M907)-250*10^6),0)</f>
        <v>12076053887.6636</v>
      </c>
      <c r="O908" s="31" t="n">
        <f aca="false">M908+N908</f>
        <v>2154648157394.21</v>
      </c>
      <c r="P908" s="31" t="n">
        <f aca="false">IF(A908=1,SA,MAX(0,SA-M907))</f>
        <v>0</v>
      </c>
      <c r="S908" s="2" t="n">
        <v>0</v>
      </c>
      <c r="T908" s="2" t="n">
        <v>0</v>
      </c>
      <c r="U908" s="2" t="n">
        <v>0</v>
      </c>
      <c r="V908" s="33" t="n">
        <v>1</v>
      </c>
    </row>
    <row r="909" customFormat="false" ht="15.75" hidden="false" customHeight="true" outlineLevel="0" collapsed="false">
      <c r="A909" s="2" t="n">
        <v>907</v>
      </c>
      <c r="B909" s="2" t="n">
        <v>76</v>
      </c>
      <c r="C909" s="2" t="n">
        <f aca="false">A909-(B909-1)*12</f>
        <v>7</v>
      </c>
      <c r="D909" s="2" t="n">
        <f aca="false">'thong tin khach hang'!$B$4+B909-1</f>
        <v>77</v>
      </c>
      <c r="E909" s="31" t="n">
        <f aca="false">IF(A909=1,0,O908)</f>
        <v>2154648157394.21</v>
      </c>
      <c r="F909" s="2" t="n">
        <f aca="true">TP*VLOOKUP('thong tin khach hang'!$E$10,$X$2:$Z$5,3,0)*OFFSET($S909,0,VLOOKUP('thong tin khach hang'!$E$10,$X$2:$Z$5,2,0))</f>
        <v>0</v>
      </c>
      <c r="G909" s="2" t="n">
        <f aca="true">EP*VLOOKUP('thong tin khach hang'!$E$10,$X$2:$Z$5,3,0)*OFFSET($S909,0,VLOOKUP('thong tin khach hang'!$E$10,$X$2:$Z$5,2,0))</f>
        <v>0</v>
      </c>
      <c r="H909" s="2" t="n">
        <f aca="false">F909*HLOOKUP(B909,Assumption!$A$10:$G$12,2,1)+G909*HLOOKUP(B909,Assumption!$A$10:$G$12,3,1)</f>
        <v>0</v>
      </c>
      <c r="I909" s="2" t="n">
        <f aca="false">F909+G909-H909</f>
        <v>0</v>
      </c>
      <c r="J909" s="32" t="n">
        <f aca="false">VLOOKUP(D909,Assumption!$O$3:$Q$103,IF('thong tin khach hang'!$B$3="Nam",2,3),0)/12*P909</f>
        <v>0</v>
      </c>
      <c r="K909" s="2" t="n">
        <v>20000</v>
      </c>
      <c r="L909" s="31" t="n">
        <f aca="false">ROUND($L$1*(E909+I909-J909-K909),0)</f>
        <v>8778303222</v>
      </c>
      <c r="M909" s="31" t="n">
        <f aca="false">E909+I909-J909-K909+L909</f>
        <v>2163426440616.21</v>
      </c>
      <c r="N909" s="32" t="n">
        <f aca="false">HLOOKUP(ROUND(AVERAGE(M897:M908)/10^6,0),Assumption!$B$2:$E$3,2,1)*MAX((AVERAGE(M897:M908)-250*10^6),0)</f>
        <v>12193637421.2496</v>
      </c>
      <c r="O909" s="31" t="n">
        <f aca="false">M909+N909</f>
        <v>2175620078037.46</v>
      </c>
      <c r="P909" s="31" t="n">
        <f aca="false">IF(A909=1,SA,MAX(0,SA-M908))</f>
        <v>0</v>
      </c>
      <c r="S909" s="2" t="n">
        <v>0</v>
      </c>
      <c r="T909" s="2" t="n">
        <v>1</v>
      </c>
      <c r="U909" s="2" t="n">
        <v>1</v>
      </c>
      <c r="V909" s="33" t="n">
        <v>1</v>
      </c>
    </row>
    <row r="910" customFormat="false" ht="15.75" hidden="false" customHeight="true" outlineLevel="0" collapsed="false">
      <c r="A910" s="2" t="n">
        <v>908</v>
      </c>
      <c r="B910" s="2" t="n">
        <v>76</v>
      </c>
      <c r="C910" s="2" t="n">
        <f aca="false">A910-(B910-1)*12</f>
        <v>8</v>
      </c>
      <c r="D910" s="2" t="n">
        <f aca="false">'thong tin khach hang'!$B$4+B910-1</f>
        <v>77</v>
      </c>
      <c r="E910" s="31" t="n">
        <f aca="false">IF(A910=1,0,O909)</f>
        <v>2175620078037.46</v>
      </c>
      <c r="F910" s="2" t="n">
        <f aca="true">TP*VLOOKUP('thong tin khach hang'!$E$10,$X$2:$Z$5,3,0)*OFFSET($S910,0,VLOOKUP('thong tin khach hang'!$E$10,$X$2:$Z$5,2,0))</f>
        <v>0</v>
      </c>
      <c r="G910" s="2" t="n">
        <f aca="true">EP*VLOOKUP('thong tin khach hang'!$E$10,$X$2:$Z$5,3,0)*OFFSET($S910,0,VLOOKUP('thong tin khach hang'!$E$10,$X$2:$Z$5,2,0))</f>
        <v>0</v>
      </c>
      <c r="H910" s="2" t="n">
        <f aca="false">F910*HLOOKUP(B910,Assumption!$A$10:$G$12,2,1)+G910*HLOOKUP(B910,Assumption!$A$10:$G$12,3,1)</f>
        <v>0</v>
      </c>
      <c r="I910" s="2" t="n">
        <f aca="false">F910+G910-H910</f>
        <v>0</v>
      </c>
      <c r="J910" s="32" t="n">
        <f aca="false">VLOOKUP(D910,Assumption!$O$3:$Q$103,IF('thong tin khach hang'!$B$3="Nam",2,3),0)/12*P910</f>
        <v>0</v>
      </c>
      <c r="K910" s="2" t="n">
        <v>20000</v>
      </c>
      <c r="L910" s="31" t="n">
        <f aca="false">ROUND($L$1*(E910+I910-J910-K910),0)</f>
        <v>8863745423</v>
      </c>
      <c r="M910" s="31" t="n">
        <f aca="false">E910+I910-J910-K910+L910</f>
        <v>2184483803460.46</v>
      </c>
      <c r="N910" s="32" t="n">
        <f aca="false">HLOOKUP(ROUND(AVERAGE(M898:M909)/10^6,0),Assumption!$B$2:$E$3,2,1)*MAX((AVERAGE(M898:M909)-250*10^6),0)</f>
        <v>12312365524.0647</v>
      </c>
      <c r="O910" s="31" t="n">
        <f aca="false">M910+N910</f>
        <v>2196796168984.52</v>
      </c>
      <c r="P910" s="31" t="n">
        <f aca="false">IF(A910=1,SA,MAX(0,SA-M909))</f>
        <v>0</v>
      </c>
      <c r="S910" s="2" t="n">
        <v>0</v>
      </c>
      <c r="T910" s="2" t="n">
        <v>0</v>
      </c>
      <c r="U910" s="2" t="n">
        <v>0</v>
      </c>
      <c r="V910" s="33" t="n">
        <v>1</v>
      </c>
    </row>
    <row r="911" customFormat="false" ht="15.75" hidden="false" customHeight="true" outlineLevel="0" collapsed="false">
      <c r="A911" s="2" t="n">
        <v>909</v>
      </c>
      <c r="B911" s="2" t="n">
        <v>76</v>
      </c>
      <c r="C911" s="2" t="n">
        <f aca="false">A911-(B911-1)*12</f>
        <v>9</v>
      </c>
      <c r="D911" s="2" t="n">
        <f aca="false">'thong tin khach hang'!$B$4+B911-1</f>
        <v>77</v>
      </c>
      <c r="E911" s="31" t="n">
        <f aca="false">IF(A911=1,0,O910)</f>
        <v>2196796168984.52</v>
      </c>
      <c r="F911" s="2" t="n">
        <f aca="true">TP*VLOOKUP('thong tin khach hang'!$E$10,$X$2:$Z$5,3,0)*OFFSET($S911,0,VLOOKUP('thong tin khach hang'!$E$10,$X$2:$Z$5,2,0))</f>
        <v>0</v>
      </c>
      <c r="G911" s="2" t="n">
        <f aca="true">EP*VLOOKUP('thong tin khach hang'!$E$10,$X$2:$Z$5,3,0)*OFFSET($S911,0,VLOOKUP('thong tin khach hang'!$E$10,$X$2:$Z$5,2,0))</f>
        <v>0</v>
      </c>
      <c r="H911" s="2" t="n">
        <f aca="false">F911*HLOOKUP(B911,Assumption!$A$10:$G$12,2,1)+G911*HLOOKUP(B911,Assumption!$A$10:$G$12,3,1)</f>
        <v>0</v>
      </c>
      <c r="I911" s="2" t="n">
        <f aca="false">F911+G911-H911</f>
        <v>0</v>
      </c>
      <c r="J911" s="32" t="n">
        <f aca="false">VLOOKUP(D911,Assumption!$O$3:$Q$103,IF('thong tin khach hang'!$B$3="Nam",2,3),0)/12*P911</f>
        <v>0</v>
      </c>
      <c r="K911" s="2" t="n">
        <v>20000</v>
      </c>
      <c r="L911" s="31" t="n">
        <f aca="false">ROUND($L$1*(E911+I911-J911-K911),0)</f>
        <v>8950019438</v>
      </c>
      <c r="M911" s="31" t="n">
        <f aca="false">E911+I911-J911-K911+L911</f>
        <v>2205746168422.52</v>
      </c>
      <c r="N911" s="32" t="n">
        <f aca="false">HLOOKUP(ROUND(AVERAGE(M899:M910)/10^6,0),Assumption!$B$2:$E$3,2,1)*MAX((AVERAGE(M899:M910)-250*10^6),0)</f>
        <v>12432249337.4544</v>
      </c>
      <c r="O911" s="31" t="n">
        <f aca="false">M911+N911</f>
        <v>2218178417759.98</v>
      </c>
      <c r="P911" s="31" t="n">
        <f aca="false">IF(A911=1,SA,MAX(0,SA-M910))</f>
        <v>0</v>
      </c>
      <c r="S911" s="2" t="n">
        <v>0</v>
      </c>
      <c r="T911" s="2" t="n">
        <v>0</v>
      </c>
      <c r="U911" s="2" t="n">
        <v>0</v>
      </c>
      <c r="V911" s="33" t="n">
        <v>1</v>
      </c>
    </row>
    <row r="912" customFormat="false" ht="15.75" hidden="false" customHeight="true" outlineLevel="0" collapsed="false">
      <c r="A912" s="2" t="n">
        <v>910</v>
      </c>
      <c r="B912" s="2" t="n">
        <v>76</v>
      </c>
      <c r="C912" s="2" t="n">
        <f aca="false">A912-(B912-1)*12</f>
        <v>10</v>
      </c>
      <c r="D912" s="2" t="n">
        <f aca="false">'thong tin khach hang'!$B$4+B912-1</f>
        <v>77</v>
      </c>
      <c r="E912" s="31" t="n">
        <f aca="false">IF(A912=1,0,O911)</f>
        <v>2218178417759.98</v>
      </c>
      <c r="F912" s="2" t="n">
        <f aca="true">TP*VLOOKUP('thong tin khach hang'!$E$10,$X$2:$Z$5,3,0)*OFFSET($S912,0,VLOOKUP('thong tin khach hang'!$E$10,$X$2:$Z$5,2,0))</f>
        <v>0</v>
      </c>
      <c r="G912" s="2" t="n">
        <f aca="true">EP*VLOOKUP('thong tin khach hang'!$E$10,$X$2:$Z$5,3,0)*OFFSET($S912,0,VLOOKUP('thong tin khach hang'!$E$10,$X$2:$Z$5,2,0))</f>
        <v>0</v>
      </c>
      <c r="H912" s="2" t="n">
        <f aca="false">F912*HLOOKUP(B912,Assumption!$A$10:$G$12,2,1)+G912*HLOOKUP(B912,Assumption!$A$10:$G$12,3,1)</f>
        <v>0</v>
      </c>
      <c r="I912" s="2" t="n">
        <f aca="false">F912+G912-H912</f>
        <v>0</v>
      </c>
      <c r="J912" s="32" t="n">
        <f aca="false">VLOOKUP(D912,Assumption!$O$3:$Q$103,IF('thong tin khach hang'!$B$3="Nam",2,3),0)/12*P912</f>
        <v>0</v>
      </c>
      <c r="K912" s="2" t="n">
        <v>20000</v>
      </c>
      <c r="L912" s="31" t="n">
        <f aca="false">ROUND($L$1*(E912+I912-J912-K912),0)</f>
        <v>9037133367</v>
      </c>
      <c r="M912" s="31" t="n">
        <f aca="false">E912+I912-J912-K912+L912</f>
        <v>2227215531126.98</v>
      </c>
      <c r="N912" s="32" t="n">
        <f aca="false">HLOOKUP(ROUND(AVERAGE(M900:M911)/10^6,0),Assumption!$B$2:$E$3,2,1)*MAX((AVERAGE(M900:M911)-250*10^6),0)</f>
        <v>12553300111.2142</v>
      </c>
      <c r="O912" s="31" t="n">
        <f aca="false">M912+N912</f>
        <v>2239768831238.19</v>
      </c>
      <c r="P912" s="31" t="n">
        <f aca="false">IF(A912=1,SA,MAX(0,SA-M911))</f>
        <v>0</v>
      </c>
      <c r="S912" s="2" t="n">
        <v>0</v>
      </c>
      <c r="T912" s="2" t="n">
        <v>0</v>
      </c>
      <c r="U912" s="2" t="n">
        <v>1</v>
      </c>
      <c r="V912" s="33" t="n">
        <v>1</v>
      </c>
    </row>
    <row r="913" customFormat="false" ht="15.75" hidden="false" customHeight="true" outlineLevel="0" collapsed="false">
      <c r="A913" s="2" t="n">
        <v>911</v>
      </c>
      <c r="B913" s="2" t="n">
        <v>76</v>
      </c>
      <c r="C913" s="2" t="n">
        <f aca="false">A913-(B913-1)*12</f>
        <v>11</v>
      </c>
      <c r="D913" s="2" t="n">
        <f aca="false">'thong tin khach hang'!$B$4+B913-1</f>
        <v>77</v>
      </c>
      <c r="E913" s="31" t="n">
        <f aca="false">IF(A913=1,0,O912)</f>
        <v>2239768831238.19</v>
      </c>
      <c r="F913" s="2" t="n">
        <f aca="true">TP*VLOOKUP('thong tin khach hang'!$E$10,$X$2:$Z$5,3,0)*OFFSET($S913,0,VLOOKUP('thong tin khach hang'!$E$10,$X$2:$Z$5,2,0))</f>
        <v>0</v>
      </c>
      <c r="G913" s="2" t="n">
        <f aca="true">EP*VLOOKUP('thong tin khach hang'!$E$10,$X$2:$Z$5,3,0)*OFFSET($S913,0,VLOOKUP('thong tin khach hang'!$E$10,$X$2:$Z$5,2,0))</f>
        <v>0</v>
      </c>
      <c r="H913" s="2" t="n">
        <f aca="false">F913*HLOOKUP(B913,Assumption!$A$10:$G$12,2,1)+G913*HLOOKUP(B913,Assumption!$A$10:$G$12,3,1)</f>
        <v>0</v>
      </c>
      <c r="I913" s="2" t="n">
        <f aca="false">F913+G913-H913</f>
        <v>0</v>
      </c>
      <c r="J913" s="32" t="n">
        <f aca="false">VLOOKUP(D913,Assumption!$O$3:$Q$103,IF('thong tin khach hang'!$B$3="Nam",2,3),0)/12*P913</f>
        <v>0</v>
      </c>
      <c r="K913" s="2" t="n">
        <v>20000</v>
      </c>
      <c r="L913" s="31" t="n">
        <f aca="false">ROUND($L$1*(E913+I913-J913-K913),0)</f>
        <v>9125095384</v>
      </c>
      <c r="M913" s="31" t="n">
        <f aca="false">E913+I913-J913-K913+L913</f>
        <v>2248893906622.19</v>
      </c>
      <c r="N913" s="32" t="n">
        <f aca="false">HLOOKUP(ROUND(AVERAGE(M901:M912)/10^6,0),Assumption!$B$2:$E$3,2,1)*MAX((AVERAGE(M901:M912)-250*10^6),0)</f>
        <v>12675529204.647</v>
      </c>
      <c r="O913" s="31" t="n">
        <f aca="false">M913+N913</f>
        <v>2261569435826.84</v>
      </c>
      <c r="P913" s="31" t="n">
        <f aca="false">IF(A913=1,SA,MAX(0,SA-M912))</f>
        <v>0</v>
      </c>
      <c r="S913" s="2" t="n">
        <v>0</v>
      </c>
      <c r="T913" s="2" t="n">
        <v>0</v>
      </c>
      <c r="U913" s="2" t="n">
        <v>0</v>
      </c>
      <c r="V913" s="33" t="n">
        <v>1</v>
      </c>
    </row>
    <row r="914" customFormat="false" ht="15.75" hidden="false" customHeight="true" outlineLevel="0" collapsed="false">
      <c r="A914" s="2" t="n">
        <v>912</v>
      </c>
      <c r="B914" s="2" t="n">
        <v>76</v>
      </c>
      <c r="C914" s="2" t="n">
        <f aca="false">A914-(B914-1)*12</f>
        <v>12</v>
      </c>
      <c r="D914" s="2" t="n">
        <f aca="false">'thong tin khach hang'!$B$4+B914-1</f>
        <v>77</v>
      </c>
      <c r="E914" s="31" t="n">
        <f aca="false">IF(A914=1,0,O913)</f>
        <v>2261569435826.84</v>
      </c>
      <c r="F914" s="2" t="n">
        <f aca="true">TP*VLOOKUP('thong tin khach hang'!$E$10,$X$2:$Z$5,3,0)*OFFSET($S914,0,VLOOKUP('thong tin khach hang'!$E$10,$X$2:$Z$5,2,0))</f>
        <v>0</v>
      </c>
      <c r="G914" s="2" t="n">
        <f aca="true">EP*VLOOKUP('thong tin khach hang'!$E$10,$X$2:$Z$5,3,0)*OFFSET($S914,0,VLOOKUP('thong tin khach hang'!$E$10,$X$2:$Z$5,2,0))</f>
        <v>0</v>
      </c>
      <c r="H914" s="2" t="n">
        <f aca="false">F914*HLOOKUP(B914,Assumption!$A$10:$G$12,2,1)+G914*HLOOKUP(B914,Assumption!$A$10:$G$12,3,1)</f>
        <v>0</v>
      </c>
      <c r="I914" s="2" t="n">
        <f aca="false">F914+G914-H914</f>
        <v>0</v>
      </c>
      <c r="J914" s="32" t="n">
        <f aca="false">VLOOKUP(D914,Assumption!$O$3:$Q$103,IF('thong tin khach hang'!$B$3="Nam",2,3),0)/12*P914</f>
        <v>0</v>
      </c>
      <c r="K914" s="2" t="n">
        <v>20000</v>
      </c>
      <c r="L914" s="31" t="n">
        <f aca="false">ROUND($L$1*(E914+I914-J914-K914),0)</f>
        <v>9213913745</v>
      </c>
      <c r="M914" s="31" t="n">
        <f aca="false">E914+I914-J914-K914+L914</f>
        <v>2270783329571.84</v>
      </c>
      <c r="N914" s="32" t="n">
        <f aca="false">HLOOKUP(ROUND(AVERAGE(M902:M913)/10^6,0),Assumption!$B$2:$E$3,2,1)*MAX((AVERAGE(M902:M913)-250*10^6),0)</f>
        <v>12798948087.6279</v>
      </c>
      <c r="O914" s="31" t="n">
        <f aca="false">M914+N914</f>
        <v>2283582277659.47</v>
      </c>
      <c r="P914" s="31" t="n">
        <f aca="false">IF(A914=1,SA,MAX(0,SA-M913))</f>
        <v>0</v>
      </c>
      <c r="S914" s="2" t="n">
        <v>0</v>
      </c>
      <c r="T914" s="2" t="n">
        <v>0</v>
      </c>
      <c r="U914" s="2" t="n">
        <v>0</v>
      </c>
      <c r="V914" s="33" t="n">
        <v>1</v>
      </c>
    </row>
    <row r="915" customFormat="false" ht="15.75" hidden="false" customHeight="true" outlineLevel="0" collapsed="false">
      <c r="A915" s="2" t="n">
        <v>913</v>
      </c>
      <c r="B915" s="2" t="n">
        <v>77</v>
      </c>
      <c r="C915" s="2" t="n">
        <f aca="false">A915-(B915-1)*12</f>
        <v>1</v>
      </c>
      <c r="D915" s="2" t="n">
        <f aca="false">'thong tin khach hang'!$B$4+B915-1</f>
        <v>78</v>
      </c>
      <c r="E915" s="31" t="n">
        <f aca="false">IF(A915=1,0,O914)</f>
        <v>2283582277659.47</v>
      </c>
      <c r="F915" s="2" t="n">
        <f aca="true">TP*VLOOKUP('thong tin khach hang'!$E$10,$X$2:$Z$5,3,0)*OFFSET($S915,0,VLOOKUP('thong tin khach hang'!$E$10,$X$2:$Z$5,2,0))</f>
        <v>30000000</v>
      </c>
      <c r="G915" s="2" t="n">
        <f aca="true">EP*VLOOKUP('thong tin khach hang'!$E$10,$X$2:$Z$5,3,0)*OFFSET($S915,0,VLOOKUP('thong tin khach hang'!$E$10,$X$2:$Z$5,2,0))</f>
        <v>30000000</v>
      </c>
      <c r="H915" s="2" t="n">
        <f aca="false">F915*HLOOKUP(B915,Assumption!$A$10:$G$12,2,1)+G915*HLOOKUP(B915,Assumption!$A$10:$G$12,3,1)</f>
        <v>1500000</v>
      </c>
      <c r="I915" s="2" t="n">
        <f aca="false">F915+G915-H915</f>
        <v>58500000</v>
      </c>
      <c r="J915" s="32" t="n">
        <f aca="false">VLOOKUP(D915,Assumption!$O$3:$Q$103,IF('thong tin khach hang'!$B$3="Nam",2,3),0)/12*P915</f>
        <v>0</v>
      </c>
      <c r="K915" s="2" t="n">
        <v>20000</v>
      </c>
      <c r="L915" s="31" t="n">
        <f aca="false">ROUND($L$1*(E915+I915-J915-K915),0)</f>
        <v>9303835124</v>
      </c>
      <c r="M915" s="31" t="n">
        <f aca="false">E915+I915-J915-K915+L915</f>
        <v>2292944592783.47</v>
      </c>
      <c r="N915" s="32" t="n">
        <f aca="false">HLOOKUP(ROUND(AVERAGE(M903:M914)/10^6,0),Assumption!$B$2:$E$3,2,1)*MAX((AVERAGE(M903:M914)-250*10^6),0)</f>
        <v>12923568341.6806</v>
      </c>
      <c r="O915" s="31" t="n">
        <f aca="false">M915+N915</f>
        <v>2305868161125.15</v>
      </c>
      <c r="P915" s="31" t="n">
        <f aca="false">IF(A915=1,SA,MAX(0,SA-M914))</f>
        <v>0</v>
      </c>
      <c r="S915" s="2" t="n">
        <v>1</v>
      </c>
      <c r="T915" s="2" t="n">
        <v>1</v>
      </c>
      <c r="U915" s="2" t="n">
        <v>1</v>
      </c>
      <c r="V915" s="33" t="n">
        <v>1</v>
      </c>
    </row>
    <row r="916" customFormat="false" ht="15.75" hidden="false" customHeight="true" outlineLevel="0" collapsed="false">
      <c r="A916" s="2" t="n">
        <v>914</v>
      </c>
      <c r="B916" s="2" t="n">
        <v>77</v>
      </c>
      <c r="C916" s="2" t="n">
        <f aca="false">A916-(B916-1)*12</f>
        <v>2</v>
      </c>
      <c r="D916" s="2" t="n">
        <f aca="false">'thong tin khach hang'!$B$4+B916-1</f>
        <v>78</v>
      </c>
      <c r="E916" s="31" t="n">
        <f aca="false">IF(A916=1,0,O915)</f>
        <v>2305868161125.15</v>
      </c>
      <c r="F916" s="2" t="n">
        <f aca="true">TP*VLOOKUP('thong tin khach hang'!$E$10,$X$2:$Z$5,3,0)*OFFSET($S916,0,VLOOKUP('thong tin khach hang'!$E$10,$X$2:$Z$5,2,0))</f>
        <v>0</v>
      </c>
      <c r="G916" s="2" t="n">
        <f aca="true">EP*VLOOKUP('thong tin khach hang'!$E$10,$X$2:$Z$5,3,0)*OFFSET($S916,0,VLOOKUP('thong tin khach hang'!$E$10,$X$2:$Z$5,2,0))</f>
        <v>0</v>
      </c>
      <c r="H916" s="2" t="n">
        <f aca="false">F916*HLOOKUP(B916,Assumption!$A$10:$G$12,2,1)+G916*HLOOKUP(B916,Assumption!$A$10:$G$12,3,1)</f>
        <v>0</v>
      </c>
      <c r="I916" s="2" t="n">
        <f aca="false">F916+G916-H916</f>
        <v>0</v>
      </c>
      <c r="J916" s="32" t="n">
        <f aca="false">VLOOKUP(D916,Assumption!$O$3:$Q$103,IF('thong tin khach hang'!$B$3="Nam",2,3),0)/12*P916</f>
        <v>0</v>
      </c>
      <c r="K916" s="2" t="n">
        <v>20000</v>
      </c>
      <c r="L916" s="31" t="n">
        <f aca="false">ROUND($L$1*(E916+I916-J916-K916),0)</f>
        <v>9394392236</v>
      </c>
      <c r="M916" s="31" t="n">
        <f aca="false">E916+I916-J916-K916+L916</f>
        <v>2315262533361.15</v>
      </c>
      <c r="N916" s="32" t="n">
        <f aca="false">HLOOKUP(ROUND(AVERAGE(M904:M915)/10^6,0),Assumption!$B$2:$E$3,2,1)*MAX((AVERAGE(M904:M915)-250*10^6),0)</f>
        <v>13049401661.0644</v>
      </c>
      <c r="O916" s="31" t="n">
        <f aca="false">M916+N916</f>
        <v>2328311935022.21</v>
      </c>
      <c r="P916" s="31" t="n">
        <f aca="false">IF(A916=1,SA,MAX(0,SA-M915))</f>
        <v>0</v>
      </c>
      <c r="S916" s="2" t="n">
        <v>0</v>
      </c>
      <c r="T916" s="2" t="n">
        <v>0</v>
      </c>
      <c r="U916" s="2" t="n">
        <v>0</v>
      </c>
      <c r="V916" s="33" t="n">
        <v>1</v>
      </c>
    </row>
    <row r="917" customFormat="false" ht="15.75" hidden="false" customHeight="true" outlineLevel="0" collapsed="false">
      <c r="A917" s="2" t="n">
        <v>915</v>
      </c>
      <c r="B917" s="2" t="n">
        <v>77</v>
      </c>
      <c r="C917" s="2" t="n">
        <f aca="false">A917-(B917-1)*12</f>
        <v>3</v>
      </c>
      <c r="D917" s="2" t="n">
        <f aca="false">'thong tin khach hang'!$B$4+B917-1</f>
        <v>78</v>
      </c>
      <c r="E917" s="31" t="n">
        <f aca="false">IF(A917=1,0,O916)</f>
        <v>2328311935022.21</v>
      </c>
      <c r="F917" s="2" t="n">
        <f aca="true">TP*VLOOKUP('thong tin khach hang'!$E$10,$X$2:$Z$5,3,0)*OFFSET($S917,0,VLOOKUP('thong tin khach hang'!$E$10,$X$2:$Z$5,2,0))</f>
        <v>0</v>
      </c>
      <c r="G917" s="2" t="n">
        <f aca="true">EP*VLOOKUP('thong tin khach hang'!$E$10,$X$2:$Z$5,3,0)*OFFSET($S917,0,VLOOKUP('thong tin khach hang'!$E$10,$X$2:$Z$5,2,0))</f>
        <v>0</v>
      </c>
      <c r="H917" s="2" t="n">
        <f aca="false">F917*HLOOKUP(B917,Assumption!$A$10:$G$12,2,1)+G917*HLOOKUP(B917,Assumption!$A$10:$G$12,3,1)</f>
        <v>0</v>
      </c>
      <c r="I917" s="2" t="n">
        <f aca="false">F917+G917-H917</f>
        <v>0</v>
      </c>
      <c r="J917" s="32" t="n">
        <f aca="false">VLOOKUP(D917,Assumption!$O$3:$Q$103,IF('thong tin khach hang'!$B$3="Nam",2,3),0)/12*P917</f>
        <v>0</v>
      </c>
      <c r="K917" s="2" t="n">
        <v>20000</v>
      </c>
      <c r="L917" s="31" t="n">
        <f aca="false">ROUND($L$1*(E917+I917-J917-K917),0)</f>
        <v>9485830949</v>
      </c>
      <c r="M917" s="31" t="n">
        <f aca="false">E917+I917-J917-K917+L917</f>
        <v>2337797745971.21</v>
      </c>
      <c r="N917" s="32" t="n">
        <f aca="false">HLOOKUP(ROUND(AVERAGE(M905:M916)/10^6,0),Assumption!$B$2:$E$3,2,1)*MAX((AVERAGE(M905:M916)-250*10^6),0)</f>
        <v>13176459853.8728</v>
      </c>
      <c r="O917" s="31" t="n">
        <f aca="false">M917+N917</f>
        <v>2350974205825.08</v>
      </c>
      <c r="P917" s="31" t="n">
        <f aca="false">IF(A917=1,SA,MAX(0,SA-M916))</f>
        <v>0</v>
      </c>
      <c r="S917" s="2" t="n">
        <v>0</v>
      </c>
      <c r="T917" s="2" t="n">
        <v>0</v>
      </c>
      <c r="U917" s="2" t="n">
        <v>0</v>
      </c>
      <c r="V917" s="33" t="n">
        <v>1</v>
      </c>
    </row>
    <row r="918" customFormat="false" ht="15.75" hidden="false" customHeight="true" outlineLevel="0" collapsed="false">
      <c r="A918" s="2" t="n">
        <v>916</v>
      </c>
      <c r="B918" s="2" t="n">
        <v>77</v>
      </c>
      <c r="C918" s="2" t="n">
        <f aca="false">A918-(B918-1)*12</f>
        <v>4</v>
      </c>
      <c r="D918" s="2" t="n">
        <f aca="false">'thong tin khach hang'!$B$4+B918-1</f>
        <v>78</v>
      </c>
      <c r="E918" s="31" t="n">
        <f aca="false">IF(A918=1,0,O917)</f>
        <v>2350974205825.08</v>
      </c>
      <c r="F918" s="2" t="n">
        <f aca="true">TP*VLOOKUP('thong tin khach hang'!$E$10,$X$2:$Z$5,3,0)*OFFSET($S918,0,VLOOKUP('thong tin khach hang'!$E$10,$X$2:$Z$5,2,0))</f>
        <v>0</v>
      </c>
      <c r="G918" s="2" t="n">
        <f aca="true">EP*VLOOKUP('thong tin khach hang'!$E$10,$X$2:$Z$5,3,0)*OFFSET($S918,0,VLOOKUP('thong tin khach hang'!$E$10,$X$2:$Z$5,2,0))</f>
        <v>0</v>
      </c>
      <c r="H918" s="2" t="n">
        <f aca="false">F918*HLOOKUP(B918,Assumption!$A$10:$G$12,2,1)+G918*HLOOKUP(B918,Assumption!$A$10:$G$12,3,1)</f>
        <v>0</v>
      </c>
      <c r="I918" s="2" t="n">
        <f aca="false">F918+G918-H918</f>
        <v>0</v>
      </c>
      <c r="J918" s="32" t="n">
        <f aca="false">VLOOKUP(D918,Assumption!$O$3:$Q$103,IF('thong tin khach hang'!$B$3="Nam",2,3),0)/12*P918</f>
        <v>0</v>
      </c>
      <c r="K918" s="2" t="n">
        <v>20000</v>
      </c>
      <c r="L918" s="31" t="n">
        <f aca="false">ROUND($L$1*(E918+I918-J918-K918),0)</f>
        <v>9578159845</v>
      </c>
      <c r="M918" s="31" t="n">
        <f aca="false">E918+I918-J918-K918+L918</f>
        <v>2360552345670.08</v>
      </c>
      <c r="N918" s="32" t="n">
        <f aca="false">HLOOKUP(ROUND(AVERAGE(M906:M917)/10^6,0),Assumption!$B$2:$E$3,2,1)*MAX((AVERAGE(M906:M917)-250*10^6),0)</f>
        <v>13304754843.1391</v>
      </c>
      <c r="O918" s="31" t="n">
        <f aca="false">M918+N918</f>
        <v>2373857100513.22</v>
      </c>
      <c r="P918" s="31" t="n">
        <f aca="false">IF(A918=1,SA,MAX(0,SA-M917))</f>
        <v>0</v>
      </c>
      <c r="S918" s="2" t="n">
        <v>0</v>
      </c>
      <c r="T918" s="2" t="n">
        <v>0</v>
      </c>
      <c r="U918" s="2" t="n">
        <v>1</v>
      </c>
      <c r="V918" s="33" t="n">
        <v>1</v>
      </c>
    </row>
    <row r="919" customFormat="false" ht="15.75" hidden="false" customHeight="true" outlineLevel="0" collapsed="false">
      <c r="A919" s="2" t="n">
        <v>917</v>
      </c>
      <c r="B919" s="2" t="n">
        <v>77</v>
      </c>
      <c r="C919" s="2" t="n">
        <f aca="false">A919-(B919-1)*12</f>
        <v>5</v>
      </c>
      <c r="D919" s="2" t="n">
        <f aca="false">'thong tin khach hang'!$B$4+B919-1</f>
        <v>78</v>
      </c>
      <c r="E919" s="31" t="n">
        <f aca="false">IF(A919=1,0,O918)</f>
        <v>2373857100513.22</v>
      </c>
      <c r="F919" s="2" t="n">
        <f aca="true">TP*VLOOKUP('thong tin khach hang'!$E$10,$X$2:$Z$5,3,0)*OFFSET($S919,0,VLOOKUP('thong tin khach hang'!$E$10,$X$2:$Z$5,2,0))</f>
        <v>0</v>
      </c>
      <c r="G919" s="2" t="n">
        <f aca="true">EP*VLOOKUP('thong tin khach hang'!$E$10,$X$2:$Z$5,3,0)*OFFSET($S919,0,VLOOKUP('thong tin khach hang'!$E$10,$X$2:$Z$5,2,0))</f>
        <v>0</v>
      </c>
      <c r="H919" s="2" t="n">
        <f aca="false">F919*HLOOKUP(B919,Assumption!$A$10:$G$12,2,1)+G919*HLOOKUP(B919,Assumption!$A$10:$G$12,3,1)</f>
        <v>0</v>
      </c>
      <c r="I919" s="2" t="n">
        <f aca="false">F919+G919-H919</f>
        <v>0</v>
      </c>
      <c r="J919" s="32" t="n">
        <f aca="false">VLOOKUP(D919,Assumption!$O$3:$Q$103,IF('thong tin khach hang'!$B$3="Nam",2,3),0)/12*P919</f>
        <v>0</v>
      </c>
      <c r="K919" s="2" t="n">
        <v>20000</v>
      </c>
      <c r="L919" s="31" t="n">
        <f aca="false">ROUND($L$1*(E919+I919-J919-K919),0)</f>
        <v>9671387591</v>
      </c>
      <c r="M919" s="31" t="n">
        <f aca="false">E919+I919-J919-K919+L919</f>
        <v>2383528468104.22</v>
      </c>
      <c r="N919" s="32" t="n">
        <f aca="false">HLOOKUP(ROUND(AVERAGE(M907:M918)/10^6,0),Assumption!$B$2:$E$3,2,1)*MAX((AVERAGE(M907:M918)-250*10^6),0)</f>
        <v>13434298667.9564</v>
      </c>
      <c r="O919" s="31" t="n">
        <f aca="false">M919+N919</f>
        <v>2396962766772.18</v>
      </c>
      <c r="P919" s="31" t="n">
        <f aca="false">IF(A919=1,SA,MAX(0,SA-M918))</f>
        <v>0</v>
      </c>
      <c r="S919" s="2" t="n">
        <v>0</v>
      </c>
      <c r="T919" s="2" t="n">
        <v>0</v>
      </c>
      <c r="U919" s="2" t="n">
        <v>0</v>
      </c>
      <c r="V919" s="33" t="n">
        <v>1</v>
      </c>
    </row>
    <row r="920" customFormat="false" ht="15.75" hidden="false" customHeight="true" outlineLevel="0" collapsed="false">
      <c r="A920" s="2" t="n">
        <v>918</v>
      </c>
      <c r="B920" s="2" t="n">
        <v>77</v>
      </c>
      <c r="C920" s="2" t="n">
        <f aca="false">A920-(B920-1)*12</f>
        <v>6</v>
      </c>
      <c r="D920" s="2" t="n">
        <f aca="false">'thong tin khach hang'!$B$4+B920-1</f>
        <v>78</v>
      </c>
      <c r="E920" s="31" t="n">
        <f aca="false">IF(A920=1,0,O919)</f>
        <v>2396962766772.18</v>
      </c>
      <c r="F920" s="2" t="n">
        <f aca="true">TP*VLOOKUP('thong tin khach hang'!$E$10,$X$2:$Z$5,3,0)*OFFSET($S920,0,VLOOKUP('thong tin khach hang'!$E$10,$X$2:$Z$5,2,0))</f>
        <v>0</v>
      </c>
      <c r="G920" s="2" t="n">
        <f aca="true">EP*VLOOKUP('thong tin khach hang'!$E$10,$X$2:$Z$5,3,0)*OFFSET($S920,0,VLOOKUP('thong tin khach hang'!$E$10,$X$2:$Z$5,2,0))</f>
        <v>0</v>
      </c>
      <c r="H920" s="2" t="n">
        <f aca="false">F920*HLOOKUP(B920,Assumption!$A$10:$G$12,2,1)+G920*HLOOKUP(B920,Assumption!$A$10:$G$12,3,1)</f>
        <v>0</v>
      </c>
      <c r="I920" s="2" t="n">
        <f aca="false">F920+G920-H920</f>
        <v>0</v>
      </c>
      <c r="J920" s="32" t="n">
        <f aca="false">VLOOKUP(D920,Assumption!$O$3:$Q$103,IF('thong tin khach hang'!$B$3="Nam",2,3),0)/12*P920</f>
        <v>0</v>
      </c>
      <c r="K920" s="2" t="n">
        <v>20000</v>
      </c>
      <c r="L920" s="31" t="n">
        <f aca="false">ROUND($L$1*(E920+I920-J920-K920),0)</f>
        <v>9765522935</v>
      </c>
      <c r="M920" s="31" t="n">
        <f aca="false">E920+I920-J920-K920+L920</f>
        <v>2406728269707.18</v>
      </c>
      <c r="N920" s="32" t="n">
        <f aca="false">HLOOKUP(ROUND(AVERAGE(M908:M919)/10^6,0),Assumption!$B$2:$E$3,2,1)*MAX((AVERAGE(M908:M919)-250*10^6),0)</f>
        <v>13565103484.6084</v>
      </c>
      <c r="O920" s="31" t="n">
        <f aca="false">M920+N920</f>
        <v>2420293373191.79</v>
      </c>
      <c r="P920" s="31" t="n">
        <f aca="false">IF(A920=1,SA,MAX(0,SA-M919))</f>
        <v>0</v>
      </c>
      <c r="S920" s="2" t="n">
        <v>0</v>
      </c>
      <c r="T920" s="2" t="n">
        <v>0</v>
      </c>
      <c r="U920" s="2" t="n">
        <v>0</v>
      </c>
      <c r="V920" s="33" t="n">
        <v>1</v>
      </c>
    </row>
    <row r="921" customFormat="false" ht="15.75" hidden="false" customHeight="true" outlineLevel="0" collapsed="false">
      <c r="A921" s="2" t="n">
        <v>919</v>
      </c>
      <c r="B921" s="2" t="n">
        <v>77</v>
      </c>
      <c r="C921" s="2" t="n">
        <f aca="false">A921-(B921-1)*12</f>
        <v>7</v>
      </c>
      <c r="D921" s="2" t="n">
        <f aca="false">'thong tin khach hang'!$B$4+B921-1</f>
        <v>78</v>
      </c>
      <c r="E921" s="31" t="n">
        <f aca="false">IF(A921=1,0,O920)</f>
        <v>2420293373191.79</v>
      </c>
      <c r="F921" s="2" t="n">
        <f aca="true">TP*VLOOKUP('thong tin khach hang'!$E$10,$X$2:$Z$5,3,0)*OFFSET($S921,0,VLOOKUP('thong tin khach hang'!$E$10,$X$2:$Z$5,2,0))</f>
        <v>0</v>
      </c>
      <c r="G921" s="2" t="n">
        <f aca="true">EP*VLOOKUP('thong tin khach hang'!$E$10,$X$2:$Z$5,3,0)*OFFSET($S921,0,VLOOKUP('thong tin khach hang'!$E$10,$X$2:$Z$5,2,0))</f>
        <v>0</v>
      </c>
      <c r="H921" s="2" t="n">
        <f aca="false">F921*HLOOKUP(B921,Assumption!$A$10:$G$12,2,1)+G921*HLOOKUP(B921,Assumption!$A$10:$G$12,3,1)</f>
        <v>0</v>
      </c>
      <c r="I921" s="2" t="n">
        <f aca="false">F921+G921-H921</f>
        <v>0</v>
      </c>
      <c r="J921" s="32" t="n">
        <f aca="false">VLOOKUP(D921,Assumption!$O$3:$Q$103,IF('thong tin khach hang'!$B$3="Nam",2,3),0)/12*P921</f>
        <v>0</v>
      </c>
      <c r="K921" s="2" t="n">
        <v>20000</v>
      </c>
      <c r="L921" s="31" t="n">
        <f aca="false">ROUND($L$1*(E921+I921-J921-K921),0)</f>
        <v>9860574714</v>
      </c>
      <c r="M921" s="31" t="n">
        <f aca="false">E921+I921-J921-K921+L921</f>
        <v>2430153927905.79</v>
      </c>
      <c r="N921" s="32" t="n">
        <f aca="false">HLOOKUP(ROUND(AVERAGE(M909:M920)/10^6,0),Assumption!$B$2:$E$3,2,1)*MAX((AVERAGE(M909:M920)-250*10^6),0)</f>
        <v>13697181567.7088</v>
      </c>
      <c r="O921" s="31" t="n">
        <f aca="false">M921+N921</f>
        <v>2443851109473.5</v>
      </c>
      <c r="P921" s="31" t="n">
        <f aca="false">IF(A921=1,SA,MAX(0,SA-M920))</f>
        <v>0</v>
      </c>
      <c r="S921" s="2" t="n">
        <v>0</v>
      </c>
      <c r="T921" s="2" t="n">
        <v>1</v>
      </c>
      <c r="U921" s="2" t="n">
        <v>1</v>
      </c>
      <c r="V921" s="33" t="n">
        <v>1</v>
      </c>
    </row>
    <row r="922" customFormat="false" ht="15.75" hidden="false" customHeight="true" outlineLevel="0" collapsed="false">
      <c r="A922" s="2" t="n">
        <v>920</v>
      </c>
      <c r="B922" s="2" t="n">
        <v>77</v>
      </c>
      <c r="C922" s="2" t="n">
        <f aca="false">A922-(B922-1)*12</f>
        <v>8</v>
      </c>
      <c r="D922" s="2" t="n">
        <f aca="false">'thong tin khach hang'!$B$4+B922-1</f>
        <v>78</v>
      </c>
      <c r="E922" s="31" t="n">
        <f aca="false">IF(A922=1,0,O921)</f>
        <v>2443851109473.5</v>
      </c>
      <c r="F922" s="2" t="n">
        <f aca="true">TP*VLOOKUP('thong tin khach hang'!$E$10,$X$2:$Z$5,3,0)*OFFSET($S922,0,VLOOKUP('thong tin khach hang'!$E$10,$X$2:$Z$5,2,0))</f>
        <v>0</v>
      </c>
      <c r="G922" s="2" t="n">
        <f aca="true">EP*VLOOKUP('thong tin khach hang'!$E$10,$X$2:$Z$5,3,0)*OFFSET($S922,0,VLOOKUP('thong tin khach hang'!$E$10,$X$2:$Z$5,2,0))</f>
        <v>0</v>
      </c>
      <c r="H922" s="2" t="n">
        <f aca="false">F922*HLOOKUP(B922,Assumption!$A$10:$G$12,2,1)+G922*HLOOKUP(B922,Assumption!$A$10:$G$12,3,1)</f>
        <v>0</v>
      </c>
      <c r="I922" s="2" t="n">
        <f aca="false">F922+G922-H922</f>
        <v>0</v>
      </c>
      <c r="J922" s="32" t="n">
        <f aca="false">VLOOKUP(D922,Assumption!$O$3:$Q$103,IF('thong tin khach hang'!$B$3="Nam",2,3),0)/12*P922</f>
        <v>0</v>
      </c>
      <c r="K922" s="2" t="n">
        <v>20000</v>
      </c>
      <c r="L922" s="31" t="n">
        <f aca="false">ROUND($L$1*(E922+I922-J922-K922),0)</f>
        <v>9956551847</v>
      </c>
      <c r="M922" s="31" t="n">
        <f aca="false">E922+I922-J922-K922+L922</f>
        <v>2453807641320.5</v>
      </c>
      <c r="N922" s="32" t="n">
        <f aca="false">HLOOKUP(ROUND(AVERAGE(M910:M921)/10^6,0),Assumption!$B$2:$E$3,2,1)*MAX((AVERAGE(M910:M921)-250*10^6),0)</f>
        <v>13830545311.3535</v>
      </c>
      <c r="O922" s="31" t="n">
        <f aca="false">M922+N922</f>
        <v>2467638186631.85</v>
      </c>
      <c r="P922" s="31" t="n">
        <f aca="false">IF(A922=1,SA,MAX(0,SA-M921))</f>
        <v>0</v>
      </c>
      <c r="S922" s="2" t="n">
        <v>0</v>
      </c>
      <c r="T922" s="2" t="n">
        <v>0</v>
      </c>
      <c r="U922" s="2" t="n">
        <v>0</v>
      </c>
      <c r="V922" s="33" t="n">
        <v>1</v>
      </c>
    </row>
    <row r="923" customFormat="false" ht="15.75" hidden="false" customHeight="true" outlineLevel="0" collapsed="false">
      <c r="A923" s="2" t="n">
        <v>921</v>
      </c>
      <c r="B923" s="2" t="n">
        <v>77</v>
      </c>
      <c r="C923" s="2" t="n">
        <f aca="false">A923-(B923-1)*12</f>
        <v>9</v>
      </c>
      <c r="D923" s="2" t="n">
        <f aca="false">'thong tin khach hang'!$B$4+B923-1</f>
        <v>78</v>
      </c>
      <c r="E923" s="31" t="n">
        <f aca="false">IF(A923=1,0,O922)</f>
        <v>2467638186631.85</v>
      </c>
      <c r="F923" s="2" t="n">
        <f aca="true">TP*VLOOKUP('thong tin khach hang'!$E$10,$X$2:$Z$5,3,0)*OFFSET($S923,0,VLOOKUP('thong tin khach hang'!$E$10,$X$2:$Z$5,2,0))</f>
        <v>0</v>
      </c>
      <c r="G923" s="2" t="n">
        <f aca="true">EP*VLOOKUP('thong tin khach hang'!$E$10,$X$2:$Z$5,3,0)*OFFSET($S923,0,VLOOKUP('thong tin khach hang'!$E$10,$X$2:$Z$5,2,0))</f>
        <v>0</v>
      </c>
      <c r="H923" s="2" t="n">
        <f aca="false">F923*HLOOKUP(B923,Assumption!$A$10:$G$12,2,1)+G923*HLOOKUP(B923,Assumption!$A$10:$G$12,3,1)</f>
        <v>0</v>
      </c>
      <c r="I923" s="2" t="n">
        <f aca="false">F923+G923-H923</f>
        <v>0</v>
      </c>
      <c r="J923" s="32" t="n">
        <f aca="false">VLOOKUP(D923,Assumption!$O$3:$Q$103,IF('thong tin khach hang'!$B$3="Nam",2,3),0)/12*P923</f>
        <v>0</v>
      </c>
      <c r="K923" s="2" t="n">
        <v>20000</v>
      </c>
      <c r="L923" s="31" t="n">
        <f aca="false">ROUND($L$1*(E923+I923-J923-K923),0)</f>
        <v>10053463344</v>
      </c>
      <c r="M923" s="31" t="n">
        <f aca="false">E923+I923-J923-K923+L923</f>
        <v>2477691629975.85</v>
      </c>
      <c r="N923" s="32" t="n">
        <f aca="false">HLOOKUP(ROUND(AVERAGE(M911:M922)/10^6,0),Assumption!$B$2:$E$3,2,1)*MAX((AVERAGE(M911:M922)-250*10^6),0)</f>
        <v>13965207230.2836</v>
      </c>
      <c r="O923" s="31" t="n">
        <f aca="false">M923+N923</f>
        <v>2491656837206.13</v>
      </c>
      <c r="P923" s="31" t="n">
        <f aca="false">IF(A923=1,SA,MAX(0,SA-M922))</f>
        <v>0</v>
      </c>
      <c r="S923" s="2" t="n">
        <v>0</v>
      </c>
      <c r="T923" s="2" t="n">
        <v>0</v>
      </c>
      <c r="U923" s="2" t="n">
        <v>0</v>
      </c>
      <c r="V923" s="33" t="n">
        <v>1</v>
      </c>
    </row>
    <row r="924" customFormat="false" ht="15.75" hidden="false" customHeight="true" outlineLevel="0" collapsed="false">
      <c r="A924" s="2" t="n">
        <v>922</v>
      </c>
      <c r="B924" s="2" t="n">
        <v>77</v>
      </c>
      <c r="C924" s="2" t="n">
        <f aca="false">A924-(B924-1)*12</f>
        <v>10</v>
      </c>
      <c r="D924" s="2" t="n">
        <f aca="false">'thong tin khach hang'!$B$4+B924-1</f>
        <v>78</v>
      </c>
      <c r="E924" s="31" t="n">
        <f aca="false">IF(A924=1,0,O923)</f>
        <v>2491656837206.13</v>
      </c>
      <c r="F924" s="2" t="n">
        <f aca="true">TP*VLOOKUP('thong tin khach hang'!$E$10,$X$2:$Z$5,3,0)*OFFSET($S924,0,VLOOKUP('thong tin khach hang'!$E$10,$X$2:$Z$5,2,0))</f>
        <v>0</v>
      </c>
      <c r="G924" s="2" t="n">
        <f aca="true">EP*VLOOKUP('thong tin khach hang'!$E$10,$X$2:$Z$5,3,0)*OFFSET($S924,0,VLOOKUP('thong tin khach hang'!$E$10,$X$2:$Z$5,2,0))</f>
        <v>0</v>
      </c>
      <c r="H924" s="2" t="n">
        <f aca="false">F924*HLOOKUP(B924,Assumption!$A$10:$G$12,2,1)+G924*HLOOKUP(B924,Assumption!$A$10:$G$12,3,1)</f>
        <v>0</v>
      </c>
      <c r="I924" s="2" t="n">
        <f aca="false">F924+G924-H924</f>
        <v>0</v>
      </c>
      <c r="J924" s="32" t="n">
        <f aca="false">VLOOKUP(D924,Assumption!$O$3:$Q$103,IF('thong tin khach hang'!$B$3="Nam",2,3),0)/12*P924</f>
        <v>0</v>
      </c>
      <c r="K924" s="2" t="n">
        <v>20000</v>
      </c>
      <c r="L924" s="31" t="n">
        <f aca="false">ROUND($L$1*(E924+I924-J924-K924),0)</f>
        <v>10151318300</v>
      </c>
      <c r="M924" s="31" t="n">
        <f aca="false">E924+I924-J924-K924+L924</f>
        <v>2501808135506.13</v>
      </c>
      <c r="N924" s="32" t="n">
        <f aca="false">HLOOKUP(ROUND(AVERAGE(M912:M923)/10^6,0),Assumption!$B$2:$E$3,2,1)*MAX((AVERAGE(M912:M923)-250*10^6),0)</f>
        <v>14101179961.0602</v>
      </c>
      <c r="O924" s="31" t="n">
        <f aca="false">M924+N924</f>
        <v>2515909315467.19</v>
      </c>
      <c r="P924" s="31" t="n">
        <f aca="false">IF(A924=1,SA,MAX(0,SA-M923))</f>
        <v>0</v>
      </c>
      <c r="S924" s="2" t="n">
        <v>0</v>
      </c>
      <c r="T924" s="2" t="n">
        <v>0</v>
      </c>
      <c r="U924" s="2" t="n">
        <v>1</v>
      </c>
      <c r="V924" s="33" t="n">
        <v>1</v>
      </c>
    </row>
    <row r="925" customFormat="false" ht="15.75" hidden="false" customHeight="true" outlineLevel="0" collapsed="false">
      <c r="A925" s="2" t="n">
        <v>923</v>
      </c>
      <c r="B925" s="2" t="n">
        <v>77</v>
      </c>
      <c r="C925" s="2" t="n">
        <f aca="false">A925-(B925-1)*12</f>
        <v>11</v>
      </c>
      <c r="D925" s="2" t="n">
        <f aca="false">'thong tin khach hang'!$B$4+B925-1</f>
        <v>78</v>
      </c>
      <c r="E925" s="31" t="n">
        <f aca="false">IF(A925=1,0,O924)</f>
        <v>2515909315467.19</v>
      </c>
      <c r="F925" s="2" t="n">
        <f aca="true">TP*VLOOKUP('thong tin khach hang'!$E$10,$X$2:$Z$5,3,0)*OFFSET($S925,0,VLOOKUP('thong tin khach hang'!$E$10,$X$2:$Z$5,2,0))</f>
        <v>0</v>
      </c>
      <c r="G925" s="2" t="n">
        <f aca="true">EP*VLOOKUP('thong tin khach hang'!$E$10,$X$2:$Z$5,3,0)*OFFSET($S925,0,VLOOKUP('thong tin khach hang'!$E$10,$X$2:$Z$5,2,0))</f>
        <v>0</v>
      </c>
      <c r="H925" s="2" t="n">
        <f aca="false">F925*HLOOKUP(B925,Assumption!$A$10:$G$12,2,1)+G925*HLOOKUP(B925,Assumption!$A$10:$G$12,3,1)</f>
        <v>0</v>
      </c>
      <c r="I925" s="2" t="n">
        <f aca="false">F925+G925-H925</f>
        <v>0</v>
      </c>
      <c r="J925" s="32" t="n">
        <f aca="false">VLOOKUP(D925,Assumption!$O$3:$Q$103,IF('thong tin khach hang'!$B$3="Nam",2,3),0)/12*P925</f>
        <v>0</v>
      </c>
      <c r="K925" s="2" t="n">
        <v>20000</v>
      </c>
      <c r="L925" s="31" t="n">
        <f aca="false">ROUND($L$1*(E925+I925-J925-K925),0)</f>
        <v>10250125898</v>
      </c>
      <c r="M925" s="31" t="n">
        <f aca="false">E925+I925-J925-K925+L925</f>
        <v>2526159421365.19</v>
      </c>
      <c r="N925" s="32" t="n">
        <f aca="false">HLOOKUP(ROUND(AVERAGE(M913:M924)/10^6,0),Assumption!$B$2:$E$3,2,1)*MAX((AVERAGE(M913:M924)-250*10^6),0)</f>
        <v>14238476263.2498</v>
      </c>
      <c r="O925" s="31" t="n">
        <f aca="false">M925+N925</f>
        <v>2540397897628.44</v>
      </c>
      <c r="P925" s="31" t="n">
        <f aca="false">IF(A925=1,SA,MAX(0,SA-M924))</f>
        <v>0</v>
      </c>
      <c r="S925" s="2" t="n">
        <v>0</v>
      </c>
      <c r="T925" s="2" t="n">
        <v>0</v>
      </c>
      <c r="U925" s="2" t="n">
        <v>0</v>
      </c>
      <c r="V925" s="33" t="n">
        <v>1</v>
      </c>
    </row>
    <row r="926" customFormat="false" ht="15.75" hidden="false" customHeight="true" outlineLevel="0" collapsed="false">
      <c r="A926" s="2" t="n">
        <v>924</v>
      </c>
      <c r="B926" s="2" t="n">
        <v>77</v>
      </c>
      <c r="C926" s="2" t="n">
        <f aca="false">A926-(B926-1)*12</f>
        <v>12</v>
      </c>
      <c r="D926" s="2" t="n">
        <f aca="false">'thong tin khach hang'!$B$4+B926-1</f>
        <v>78</v>
      </c>
      <c r="E926" s="31" t="n">
        <f aca="false">IF(A926=1,0,O925)</f>
        <v>2540397897628.44</v>
      </c>
      <c r="F926" s="2" t="n">
        <f aca="true">TP*VLOOKUP('thong tin khach hang'!$E$10,$X$2:$Z$5,3,0)*OFFSET($S926,0,VLOOKUP('thong tin khach hang'!$E$10,$X$2:$Z$5,2,0))</f>
        <v>0</v>
      </c>
      <c r="G926" s="2" t="n">
        <f aca="true">EP*VLOOKUP('thong tin khach hang'!$E$10,$X$2:$Z$5,3,0)*OFFSET($S926,0,VLOOKUP('thong tin khach hang'!$E$10,$X$2:$Z$5,2,0))</f>
        <v>0</v>
      </c>
      <c r="H926" s="2" t="n">
        <f aca="false">F926*HLOOKUP(B926,Assumption!$A$10:$G$12,2,1)+G926*HLOOKUP(B926,Assumption!$A$10:$G$12,3,1)</f>
        <v>0</v>
      </c>
      <c r="I926" s="2" t="n">
        <f aca="false">F926+G926-H926</f>
        <v>0</v>
      </c>
      <c r="J926" s="32" t="n">
        <f aca="false">VLOOKUP(D926,Assumption!$O$3:$Q$103,IF('thong tin khach hang'!$B$3="Nam",2,3),0)/12*P926</f>
        <v>0</v>
      </c>
      <c r="K926" s="2" t="n">
        <v>20000</v>
      </c>
      <c r="L926" s="31" t="n">
        <f aca="false">ROUND($L$1*(E926+I926-J926-K926),0)</f>
        <v>10349895413</v>
      </c>
      <c r="M926" s="31" t="n">
        <f aca="false">E926+I926-J926-K926+L926</f>
        <v>2550747773041.44</v>
      </c>
      <c r="N926" s="32" t="n">
        <f aca="false">HLOOKUP(ROUND(AVERAGE(M914:M925)/10^6,0),Assumption!$B$2:$E$3,2,1)*MAX((AVERAGE(M914:M925)-250*10^6),0)</f>
        <v>14377109020.6213</v>
      </c>
      <c r="O926" s="31" t="n">
        <f aca="false">M926+N926</f>
        <v>2565124882062.07</v>
      </c>
      <c r="P926" s="31" t="n">
        <f aca="false">IF(A926=1,SA,MAX(0,SA-M925))</f>
        <v>0</v>
      </c>
      <c r="S926" s="2" t="n">
        <v>0</v>
      </c>
      <c r="T926" s="2" t="n">
        <v>0</v>
      </c>
      <c r="U926" s="2" t="n">
        <v>0</v>
      </c>
      <c r="V926" s="33" t="n">
        <v>1</v>
      </c>
    </row>
    <row r="927" customFormat="false" ht="15.75" hidden="false" customHeight="true" outlineLevel="0" collapsed="false">
      <c r="A927" s="2" t="n">
        <v>925</v>
      </c>
      <c r="B927" s="2" t="n">
        <v>78</v>
      </c>
      <c r="C927" s="2" t="n">
        <f aca="false">A927-(B927-1)*12</f>
        <v>1</v>
      </c>
      <c r="D927" s="2" t="n">
        <f aca="false">'thong tin khach hang'!$B$4+B927-1</f>
        <v>79</v>
      </c>
      <c r="E927" s="31" t="n">
        <f aca="false">IF(A927=1,0,O926)</f>
        <v>2565124882062.07</v>
      </c>
      <c r="F927" s="2" t="n">
        <f aca="true">TP*VLOOKUP('thong tin khach hang'!$E$10,$X$2:$Z$5,3,0)*OFFSET($S927,0,VLOOKUP('thong tin khach hang'!$E$10,$X$2:$Z$5,2,0))</f>
        <v>30000000</v>
      </c>
      <c r="G927" s="2" t="n">
        <f aca="true">EP*VLOOKUP('thong tin khach hang'!$E$10,$X$2:$Z$5,3,0)*OFFSET($S927,0,VLOOKUP('thong tin khach hang'!$E$10,$X$2:$Z$5,2,0))</f>
        <v>30000000</v>
      </c>
      <c r="H927" s="2" t="n">
        <f aca="false">F927*HLOOKUP(B927,Assumption!$A$10:$G$12,2,1)+G927*HLOOKUP(B927,Assumption!$A$10:$G$12,3,1)</f>
        <v>1500000</v>
      </c>
      <c r="I927" s="2" t="n">
        <f aca="false">F927+G927-H927</f>
        <v>58500000</v>
      </c>
      <c r="J927" s="32" t="n">
        <f aca="false">VLOOKUP(D927,Assumption!$O$3:$Q$103,IF('thong tin khach hang'!$B$3="Nam",2,3),0)/12*P927</f>
        <v>0</v>
      </c>
      <c r="K927" s="2" t="n">
        <v>20000</v>
      </c>
      <c r="L927" s="31" t="n">
        <f aca="false">ROUND($L$1*(E927+I927-J927-K927),0)</f>
        <v>10450874545</v>
      </c>
      <c r="M927" s="31" t="n">
        <f aca="false">E927+I927-J927-K927+L927</f>
        <v>2575634236607.07</v>
      </c>
      <c r="N927" s="32" t="n">
        <f aca="false">HLOOKUP(ROUND(AVERAGE(M915:M926)/10^6,0),Assumption!$B$2:$E$3,2,1)*MAX((AVERAGE(M915:M926)-250*10^6),0)</f>
        <v>14517091242.3561</v>
      </c>
      <c r="O927" s="31" t="n">
        <f aca="false">M927+N927</f>
        <v>2590151327849.42</v>
      </c>
      <c r="P927" s="31" t="n">
        <f aca="false">IF(A927=1,SA,MAX(0,SA-M926))</f>
        <v>0</v>
      </c>
      <c r="S927" s="2" t="n">
        <v>1</v>
      </c>
      <c r="T927" s="2" t="n">
        <v>1</v>
      </c>
      <c r="U927" s="2" t="n">
        <v>1</v>
      </c>
      <c r="V927" s="33" t="n">
        <v>1</v>
      </c>
    </row>
    <row r="928" customFormat="false" ht="15.75" hidden="false" customHeight="true" outlineLevel="0" collapsed="false">
      <c r="A928" s="2" t="n">
        <v>926</v>
      </c>
      <c r="B928" s="2" t="n">
        <v>78</v>
      </c>
      <c r="C928" s="2" t="n">
        <f aca="false">A928-(B928-1)*12</f>
        <v>2</v>
      </c>
      <c r="D928" s="2" t="n">
        <f aca="false">'thong tin khach hang'!$B$4+B928-1</f>
        <v>79</v>
      </c>
      <c r="E928" s="31" t="n">
        <f aca="false">IF(A928=1,0,O927)</f>
        <v>2590151327849.42</v>
      </c>
      <c r="F928" s="2" t="n">
        <f aca="true">TP*VLOOKUP('thong tin khach hang'!$E$10,$X$2:$Z$5,3,0)*OFFSET($S928,0,VLOOKUP('thong tin khach hang'!$E$10,$X$2:$Z$5,2,0))</f>
        <v>0</v>
      </c>
      <c r="G928" s="2" t="n">
        <f aca="true">EP*VLOOKUP('thong tin khach hang'!$E$10,$X$2:$Z$5,3,0)*OFFSET($S928,0,VLOOKUP('thong tin khach hang'!$E$10,$X$2:$Z$5,2,0))</f>
        <v>0</v>
      </c>
      <c r="H928" s="2" t="n">
        <f aca="false">F928*HLOOKUP(B928,Assumption!$A$10:$G$12,2,1)+G928*HLOOKUP(B928,Assumption!$A$10:$G$12,3,1)</f>
        <v>0</v>
      </c>
      <c r="I928" s="2" t="n">
        <f aca="false">F928+G928-H928</f>
        <v>0</v>
      </c>
      <c r="J928" s="32" t="n">
        <f aca="false">VLOOKUP(D928,Assumption!$O$3:$Q$103,IF('thong tin khach hang'!$B$3="Nam",2,3),0)/12*P928</f>
        <v>0</v>
      </c>
      <c r="K928" s="2" t="n">
        <v>20000</v>
      </c>
      <c r="L928" s="31" t="n">
        <f aca="false">ROUND($L$1*(E928+I928-J928-K928),0)</f>
        <v>10552597047</v>
      </c>
      <c r="M928" s="31" t="n">
        <f aca="false">E928+I928-J928-K928+L928</f>
        <v>2600703904896.42</v>
      </c>
      <c r="N928" s="32" t="n">
        <f aca="false">HLOOKUP(ROUND(AVERAGE(M916:M927)/10^6,0),Assumption!$B$2:$E$3,2,1)*MAX((AVERAGE(M916:M927)-250*10^6),0)</f>
        <v>14658436064.2679</v>
      </c>
      <c r="O928" s="31" t="n">
        <f aca="false">M928+N928</f>
        <v>2615362340960.69</v>
      </c>
      <c r="P928" s="31" t="n">
        <f aca="false">IF(A928=1,SA,MAX(0,SA-M927))</f>
        <v>0</v>
      </c>
      <c r="S928" s="2" t="n">
        <v>0</v>
      </c>
      <c r="T928" s="2" t="n">
        <v>0</v>
      </c>
      <c r="U928" s="2" t="n">
        <v>0</v>
      </c>
      <c r="V928" s="33" t="n">
        <v>1</v>
      </c>
    </row>
    <row r="929" customFormat="false" ht="15.75" hidden="false" customHeight="true" outlineLevel="0" collapsed="false">
      <c r="A929" s="2" t="n">
        <v>927</v>
      </c>
      <c r="B929" s="2" t="n">
        <v>78</v>
      </c>
      <c r="C929" s="2" t="n">
        <f aca="false">A929-(B929-1)*12</f>
        <v>3</v>
      </c>
      <c r="D929" s="2" t="n">
        <f aca="false">'thong tin khach hang'!$B$4+B929-1</f>
        <v>79</v>
      </c>
      <c r="E929" s="31" t="n">
        <f aca="false">IF(A929=1,0,O928)</f>
        <v>2615362340960.69</v>
      </c>
      <c r="F929" s="2" t="n">
        <f aca="true">TP*VLOOKUP('thong tin khach hang'!$E$10,$X$2:$Z$5,3,0)*OFFSET($S929,0,VLOOKUP('thong tin khach hang'!$E$10,$X$2:$Z$5,2,0))</f>
        <v>0</v>
      </c>
      <c r="G929" s="2" t="n">
        <f aca="true">EP*VLOOKUP('thong tin khach hang'!$E$10,$X$2:$Z$5,3,0)*OFFSET($S929,0,VLOOKUP('thong tin khach hang'!$E$10,$X$2:$Z$5,2,0))</f>
        <v>0</v>
      </c>
      <c r="H929" s="2" t="n">
        <f aca="false">F929*HLOOKUP(B929,Assumption!$A$10:$G$12,2,1)+G929*HLOOKUP(B929,Assumption!$A$10:$G$12,3,1)</f>
        <v>0</v>
      </c>
      <c r="I929" s="2" t="n">
        <f aca="false">F929+G929-H929</f>
        <v>0</v>
      </c>
      <c r="J929" s="32" t="n">
        <f aca="false">VLOOKUP(D929,Assumption!$O$3:$Q$103,IF('thong tin khach hang'!$B$3="Nam",2,3),0)/12*P929</f>
        <v>0</v>
      </c>
      <c r="K929" s="2" t="n">
        <v>20000</v>
      </c>
      <c r="L929" s="31" t="n">
        <f aca="false">ROUND($L$1*(E929+I929-J929-K929),0)</f>
        <v>10655309835</v>
      </c>
      <c r="M929" s="31" t="n">
        <f aca="false">E929+I929-J929-K929+L929</f>
        <v>2626017630795.69</v>
      </c>
      <c r="N929" s="32" t="n">
        <f aca="false">HLOOKUP(ROUND(AVERAGE(M917:M928)/10^6,0),Assumption!$B$2:$E$3,2,1)*MAX((AVERAGE(M917:M928)-250*10^6),0)</f>
        <v>14801156750.0355</v>
      </c>
      <c r="O929" s="31" t="n">
        <f aca="false">M929+N929</f>
        <v>2640818787545.72</v>
      </c>
      <c r="P929" s="31" t="n">
        <f aca="false">IF(A929=1,SA,MAX(0,SA-M928))</f>
        <v>0</v>
      </c>
      <c r="S929" s="2" t="n">
        <v>0</v>
      </c>
      <c r="T929" s="2" t="n">
        <v>0</v>
      </c>
      <c r="U929" s="2" t="n">
        <v>0</v>
      </c>
      <c r="V929" s="33" t="n">
        <v>1</v>
      </c>
    </row>
    <row r="930" customFormat="false" ht="15.75" hidden="false" customHeight="true" outlineLevel="0" collapsed="false">
      <c r="A930" s="2" t="n">
        <v>928</v>
      </c>
      <c r="B930" s="2" t="n">
        <v>78</v>
      </c>
      <c r="C930" s="2" t="n">
        <f aca="false">A930-(B930-1)*12</f>
        <v>4</v>
      </c>
      <c r="D930" s="2" t="n">
        <f aca="false">'thong tin khach hang'!$B$4+B930-1</f>
        <v>79</v>
      </c>
      <c r="E930" s="31" t="n">
        <f aca="false">IF(A930=1,0,O929)</f>
        <v>2640818787545.72</v>
      </c>
      <c r="F930" s="2" t="n">
        <f aca="true">TP*VLOOKUP('thong tin khach hang'!$E$10,$X$2:$Z$5,3,0)*OFFSET($S930,0,VLOOKUP('thong tin khach hang'!$E$10,$X$2:$Z$5,2,0))</f>
        <v>0</v>
      </c>
      <c r="G930" s="2" t="n">
        <f aca="true">EP*VLOOKUP('thong tin khach hang'!$E$10,$X$2:$Z$5,3,0)*OFFSET($S930,0,VLOOKUP('thong tin khach hang'!$E$10,$X$2:$Z$5,2,0))</f>
        <v>0</v>
      </c>
      <c r="H930" s="2" t="n">
        <f aca="false">F930*HLOOKUP(B930,Assumption!$A$10:$G$12,2,1)+G930*HLOOKUP(B930,Assumption!$A$10:$G$12,3,1)</f>
        <v>0</v>
      </c>
      <c r="I930" s="2" t="n">
        <f aca="false">F930+G930-H930</f>
        <v>0</v>
      </c>
      <c r="J930" s="32" t="n">
        <f aca="false">VLOOKUP(D930,Assumption!$O$3:$Q$103,IF('thong tin khach hang'!$B$3="Nam",2,3),0)/12*P930</f>
        <v>0</v>
      </c>
      <c r="K930" s="2" t="n">
        <v>20000</v>
      </c>
      <c r="L930" s="31" t="n">
        <f aca="false">ROUND($L$1*(E930+I930-J930-K930),0)</f>
        <v>10759022549</v>
      </c>
      <c r="M930" s="31" t="n">
        <f aca="false">E930+I930-J930-K930+L930</f>
        <v>2651577790094.73</v>
      </c>
      <c r="N930" s="32" t="n">
        <f aca="false">HLOOKUP(ROUND(AVERAGE(M918:M929)/10^6,0),Assumption!$B$2:$E$3,2,1)*MAX((AVERAGE(M918:M929)-250*10^6),0)</f>
        <v>14945266692.4478</v>
      </c>
      <c r="O930" s="31" t="n">
        <f aca="false">M930+N930</f>
        <v>2666523056787.17</v>
      </c>
      <c r="P930" s="31" t="n">
        <f aca="false">IF(A930=1,SA,MAX(0,SA-M929))</f>
        <v>0</v>
      </c>
      <c r="S930" s="2" t="n">
        <v>0</v>
      </c>
      <c r="T930" s="2" t="n">
        <v>0</v>
      </c>
      <c r="U930" s="2" t="n">
        <v>1</v>
      </c>
      <c r="V930" s="33" t="n">
        <v>1</v>
      </c>
    </row>
    <row r="931" customFormat="false" ht="15.75" hidden="false" customHeight="true" outlineLevel="0" collapsed="false">
      <c r="A931" s="2" t="n">
        <v>929</v>
      </c>
      <c r="B931" s="2" t="n">
        <v>78</v>
      </c>
      <c r="C931" s="2" t="n">
        <f aca="false">A931-(B931-1)*12</f>
        <v>5</v>
      </c>
      <c r="D931" s="2" t="n">
        <f aca="false">'thong tin khach hang'!$B$4+B931-1</f>
        <v>79</v>
      </c>
      <c r="E931" s="31" t="n">
        <f aca="false">IF(A931=1,0,O930)</f>
        <v>2666523056787.17</v>
      </c>
      <c r="F931" s="2" t="n">
        <f aca="true">TP*VLOOKUP('thong tin khach hang'!$E$10,$X$2:$Z$5,3,0)*OFFSET($S931,0,VLOOKUP('thong tin khach hang'!$E$10,$X$2:$Z$5,2,0))</f>
        <v>0</v>
      </c>
      <c r="G931" s="2" t="n">
        <f aca="true">EP*VLOOKUP('thong tin khach hang'!$E$10,$X$2:$Z$5,3,0)*OFFSET($S931,0,VLOOKUP('thong tin khach hang'!$E$10,$X$2:$Z$5,2,0))</f>
        <v>0</v>
      </c>
      <c r="H931" s="2" t="n">
        <f aca="false">F931*HLOOKUP(B931,Assumption!$A$10:$G$12,2,1)+G931*HLOOKUP(B931,Assumption!$A$10:$G$12,3,1)</f>
        <v>0</v>
      </c>
      <c r="I931" s="2" t="n">
        <f aca="false">F931+G931-H931</f>
        <v>0</v>
      </c>
      <c r="J931" s="32" t="n">
        <f aca="false">VLOOKUP(D931,Assumption!$O$3:$Q$103,IF('thong tin khach hang'!$B$3="Nam",2,3),0)/12*P931</f>
        <v>0</v>
      </c>
      <c r="K931" s="2" t="n">
        <v>20000</v>
      </c>
      <c r="L931" s="31" t="n">
        <f aca="false">ROUND($L$1*(E931+I931-J931-K931),0)</f>
        <v>10863744924</v>
      </c>
      <c r="M931" s="31" t="n">
        <f aca="false">E931+I931-J931-K931+L931</f>
        <v>2677386781711.17</v>
      </c>
      <c r="N931" s="32" t="n">
        <f aca="false">HLOOKUP(ROUND(AVERAGE(M919:M930)/10^6,0),Assumption!$B$2:$E$3,2,1)*MAX((AVERAGE(M919:M930)-250*10^6),0)</f>
        <v>15090779414.6601</v>
      </c>
      <c r="O931" s="31" t="n">
        <f aca="false">M931+N931</f>
        <v>2692477561125.83</v>
      </c>
      <c r="P931" s="31" t="n">
        <f aca="false">IF(A931=1,SA,MAX(0,SA-M930))</f>
        <v>0</v>
      </c>
      <c r="S931" s="2" t="n">
        <v>0</v>
      </c>
      <c r="T931" s="2" t="n">
        <v>0</v>
      </c>
      <c r="U931" s="2" t="n">
        <v>0</v>
      </c>
      <c r="V931" s="33" t="n">
        <v>1</v>
      </c>
    </row>
    <row r="932" customFormat="false" ht="15.75" hidden="false" customHeight="true" outlineLevel="0" collapsed="false">
      <c r="A932" s="2" t="n">
        <v>930</v>
      </c>
      <c r="B932" s="2" t="n">
        <v>78</v>
      </c>
      <c r="C932" s="2" t="n">
        <f aca="false">A932-(B932-1)*12</f>
        <v>6</v>
      </c>
      <c r="D932" s="2" t="n">
        <f aca="false">'thong tin khach hang'!$B$4+B932-1</f>
        <v>79</v>
      </c>
      <c r="E932" s="31" t="n">
        <f aca="false">IF(A932=1,0,O931)</f>
        <v>2692477561125.83</v>
      </c>
      <c r="F932" s="2" t="n">
        <f aca="true">TP*VLOOKUP('thong tin khach hang'!$E$10,$X$2:$Z$5,3,0)*OFFSET($S932,0,VLOOKUP('thong tin khach hang'!$E$10,$X$2:$Z$5,2,0))</f>
        <v>0</v>
      </c>
      <c r="G932" s="2" t="n">
        <f aca="true">EP*VLOOKUP('thong tin khach hang'!$E$10,$X$2:$Z$5,3,0)*OFFSET($S932,0,VLOOKUP('thong tin khach hang'!$E$10,$X$2:$Z$5,2,0))</f>
        <v>0</v>
      </c>
      <c r="H932" s="2" t="n">
        <f aca="false">F932*HLOOKUP(B932,Assumption!$A$10:$G$12,2,1)+G932*HLOOKUP(B932,Assumption!$A$10:$G$12,3,1)</f>
        <v>0</v>
      </c>
      <c r="I932" s="2" t="n">
        <f aca="false">F932+G932-H932</f>
        <v>0</v>
      </c>
      <c r="J932" s="32" t="n">
        <f aca="false">VLOOKUP(D932,Assumption!$O$3:$Q$103,IF('thong tin khach hang'!$B$3="Nam",2,3),0)/12*P932</f>
        <v>0</v>
      </c>
      <c r="K932" s="2" t="n">
        <v>20000</v>
      </c>
      <c r="L932" s="31" t="n">
        <f aca="false">ROUND($L$1*(E932+I932-J932-K932),0)</f>
        <v>10969486787</v>
      </c>
      <c r="M932" s="31" t="n">
        <f aca="false">E932+I932-J932-K932+L932</f>
        <v>2703447027912.83</v>
      </c>
      <c r="N932" s="32" t="n">
        <f aca="false">HLOOKUP(ROUND(AVERAGE(M920:M931)/10^6,0),Assumption!$B$2:$E$3,2,1)*MAX((AVERAGE(M920:M931)-250*10^6),0)</f>
        <v>15237708571.4636</v>
      </c>
      <c r="O932" s="31" t="n">
        <f aca="false">M932+N932</f>
        <v>2718684736484.3</v>
      </c>
      <c r="P932" s="31" t="n">
        <f aca="false">IF(A932=1,SA,MAX(0,SA-M931))</f>
        <v>0</v>
      </c>
      <c r="S932" s="2" t="n">
        <v>0</v>
      </c>
      <c r="T932" s="2" t="n">
        <v>0</v>
      </c>
      <c r="U932" s="2" t="n">
        <v>0</v>
      </c>
      <c r="V932" s="33" t="n">
        <v>1</v>
      </c>
    </row>
    <row r="933" customFormat="false" ht="15.75" hidden="false" customHeight="true" outlineLevel="0" collapsed="false">
      <c r="A933" s="2" t="n">
        <v>931</v>
      </c>
      <c r="B933" s="2" t="n">
        <v>78</v>
      </c>
      <c r="C933" s="2" t="n">
        <f aca="false">A933-(B933-1)*12</f>
        <v>7</v>
      </c>
      <c r="D933" s="2" t="n">
        <f aca="false">'thong tin khach hang'!$B$4+B933-1</f>
        <v>79</v>
      </c>
      <c r="E933" s="31" t="n">
        <f aca="false">IF(A933=1,0,O932)</f>
        <v>2718684736484.3</v>
      </c>
      <c r="F933" s="2" t="n">
        <f aca="true">TP*VLOOKUP('thong tin khach hang'!$E$10,$X$2:$Z$5,3,0)*OFFSET($S933,0,VLOOKUP('thong tin khach hang'!$E$10,$X$2:$Z$5,2,0))</f>
        <v>0</v>
      </c>
      <c r="G933" s="2" t="n">
        <f aca="true">EP*VLOOKUP('thong tin khach hang'!$E$10,$X$2:$Z$5,3,0)*OFFSET($S933,0,VLOOKUP('thong tin khach hang'!$E$10,$X$2:$Z$5,2,0))</f>
        <v>0</v>
      </c>
      <c r="H933" s="2" t="n">
        <f aca="false">F933*HLOOKUP(B933,Assumption!$A$10:$G$12,2,1)+G933*HLOOKUP(B933,Assumption!$A$10:$G$12,3,1)</f>
        <v>0</v>
      </c>
      <c r="I933" s="2" t="n">
        <f aca="false">F933+G933-H933</f>
        <v>0</v>
      </c>
      <c r="J933" s="32" t="n">
        <f aca="false">VLOOKUP(D933,Assumption!$O$3:$Q$103,IF('thong tin khach hang'!$B$3="Nam",2,3),0)/12*P933</f>
        <v>0</v>
      </c>
      <c r="K933" s="2" t="n">
        <v>20000</v>
      </c>
      <c r="L933" s="31" t="n">
        <f aca="false">ROUND($L$1*(E933+I933-J933-K933),0)</f>
        <v>11076258064</v>
      </c>
      <c r="M933" s="31" t="n">
        <f aca="false">E933+I933-J933-K933+L933</f>
        <v>2729760974548.3</v>
      </c>
      <c r="N933" s="32" t="n">
        <f aca="false">HLOOKUP(ROUND(AVERAGE(M921:M932)/10^6,0),Assumption!$B$2:$E$3,2,1)*MAX((AVERAGE(M921:M932)-250*10^6),0)</f>
        <v>15386067950.5664</v>
      </c>
      <c r="O933" s="31" t="n">
        <f aca="false">M933+N933</f>
        <v>2745147042498.86</v>
      </c>
      <c r="P933" s="31" t="n">
        <f aca="false">IF(A933=1,SA,MAX(0,SA-M932))</f>
        <v>0</v>
      </c>
      <c r="S933" s="2" t="n">
        <v>0</v>
      </c>
      <c r="T933" s="2" t="n">
        <v>1</v>
      </c>
      <c r="U933" s="2" t="n">
        <v>1</v>
      </c>
      <c r="V933" s="33" t="n">
        <v>1</v>
      </c>
    </row>
    <row r="934" customFormat="false" ht="15.75" hidden="false" customHeight="true" outlineLevel="0" collapsed="false">
      <c r="A934" s="2" t="n">
        <v>932</v>
      </c>
      <c r="B934" s="2" t="n">
        <v>78</v>
      </c>
      <c r="C934" s="2" t="n">
        <f aca="false">A934-(B934-1)*12</f>
        <v>8</v>
      </c>
      <c r="D934" s="2" t="n">
        <f aca="false">'thong tin khach hang'!$B$4+B934-1</f>
        <v>79</v>
      </c>
      <c r="E934" s="31" t="n">
        <f aca="false">IF(A934=1,0,O933)</f>
        <v>2745147042498.86</v>
      </c>
      <c r="F934" s="2" t="n">
        <f aca="true">TP*VLOOKUP('thong tin khach hang'!$E$10,$X$2:$Z$5,3,0)*OFFSET($S934,0,VLOOKUP('thong tin khach hang'!$E$10,$X$2:$Z$5,2,0))</f>
        <v>0</v>
      </c>
      <c r="G934" s="2" t="n">
        <f aca="true">EP*VLOOKUP('thong tin khach hang'!$E$10,$X$2:$Z$5,3,0)*OFFSET($S934,0,VLOOKUP('thong tin khach hang'!$E$10,$X$2:$Z$5,2,0))</f>
        <v>0</v>
      </c>
      <c r="H934" s="2" t="n">
        <f aca="false">F934*HLOOKUP(B934,Assumption!$A$10:$G$12,2,1)+G934*HLOOKUP(B934,Assumption!$A$10:$G$12,3,1)</f>
        <v>0</v>
      </c>
      <c r="I934" s="2" t="n">
        <f aca="false">F934+G934-H934</f>
        <v>0</v>
      </c>
      <c r="J934" s="32" t="n">
        <f aca="false">VLOOKUP(D934,Assumption!$O$3:$Q$103,IF('thong tin khach hang'!$B$3="Nam",2,3),0)/12*P934</f>
        <v>0</v>
      </c>
      <c r="K934" s="2" t="n">
        <v>20000</v>
      </c>
      <c r="L934" s="31" t="n">
        <f aca="false">ROUND($L$1*(E934+I934-J934-K934),0)</f>
        <v>11184068774</v>
      </c>
      <c r="M934" s="31" t="n">
        <f aca="false">E934+I934-J934-K934+L934</f>
        <v>2756331091272.86</v>
      </c>
      <c r="N934" s="32" t="n">
        <f aca="false">HLOOKUP(ROUND(AVERAGE(M922:M933)/10^6,0),Assumption!$B$2:$E$3,2,1)*MAX((AVERAGE(M922:M933)-250*10^6),0)</f>
        <v>15535871473.8877</v>
      </c>
      <c r="O934" s="31" t="n">
        <f aca="false">M934+N934</f>
        <v>2771866962746.75</v>
      </c>
      <c r="P934" s="31" t="n">
        <f aca="false">IF(A934=1,SA,MAX(0,SA-M933))</f>
        <v>0</v>
      </c>
      <c r="S934" s="2" t="n">
        <v>0</v>
      </c>
      <c r="T934" s="2" t="n">
        <v>0</v>
      </c>
      <c r="U934" s="2" t="n">
        <v>0</v>
      </c>
      <c r="V934" s="33" t="n">
        <v>1</v>
      </c>
    </row>
    <row r="935" customFormat="false" ht="15.75" hidden="false" customHeight="true" outlineLevel="0" collapsed="false">
      <c r="A935" s="2" t="n">
        <v>933</v>
      </c>
      <c r="B935" s="2" t="n">
        <v>78</v>
      </c>
      <c r="C935" s="2" t="n">
        <f aca="false">A935-(B935-1)*12</f>
        <v>9</v>
      </c>
      <c r="D935" s="2" t="n">
        <f aca="false">'thong tin khach hang'!$B$4+B935-1</f>
        <v>79</v>
      </c>
      <c r="E935" s="31" t="n">
        <f aca="false">IF(A935=1,0,O934)</f>
        <v>2771866962746.75</v>
      </c>
      <c r="F935" s="2" t="n">
        <f aca="true">TP*VLOOKUP('thong tin khach hang'!$E$10,$X$2:$Z$5,3,0)*OFFSET($S935,0,VLOOKUP('thong tin khach hang'!$E$10,$X$2:$Z$5,2,0))</f>
        <v>0</v>
      </c>
      <c r="G935" s="2" t="n">
        <f aca="true">EP*VLOOKUP('thong tin khach hang'!$E$10,$X$2:$Z$5,3,0)*OFFSET($S935,0,VLOOKUP('thong tin khach hang'!$E$10,$X$2:$Z$5,2,0))</f>
        <v>0</v>
      </c>
      <c r="H935" s="2" t="n">
        <f aca="false">F935*HLOOKUP(B935,Assumption!$A$10:$G$12,2,1)+G935*HLOOKUP(B935,Assumption!$A$10:$G$12,3,1)</f>
        <v>0</v>
      </c>
      <c r="I935" s="2" t="n">
        <f aca="false">F935+G935-H935</f>
        <v>0</v>
      </c>
      <c r="J935" s="32" t="n">
        <f aca="false">VLOOKUP(D935,Assumption!$O$3:$Q$103,IF('thong tin khach hang'!$B$3="Nam",2,3),0)/12*P935</f>
        <v>0</v>
      </c>
      <c r="K935" s="2" t="n">
        <v>20000</v>
      </c>
      <c r="L935" s="31" t="n">
        <f aca="false">ROUND($L$1*(E935+I935-J935-K935),0)</f>
        <v>11292929037</v>
      </c>
      <c r="M935" s="31" t="n">
        <f aca="false">E935+I935-J935-K935+L935</f>
        <v>2783159871783.75</v>
      </c>
      <c r="N935" s="32" t="n">
        <f aca="false">HLOOKUP(ROUND(AVERAGE(M923:M934)/10^6,0),Assumption!$B$2:$E$3,2,1)*MAX((AVERAGE(M923:M934)-250*10^6),0)</f>
        <v>15687133198.8638</v>
      </c>
      <c r="O935" s="31" t="n">
        <f aca="false">M935+N935</f>
        <v>2798847004982.61</v>
      </c>
      <c r="P935" s="31" t="n">
        <f aca="false">IF(A935=1,SA,MAX(0,SA-M934))</f>
        <v>0</v>
      </c>
      <c r="S935" s="2" t="n">
        <v>0</v>
      </c>
      <c r="T935" s="2" t="n">
        <v>0</v>
      </c>
      <c r="U935" s="2" t="n">
        <v>0</v>
      </c>
      <c r="V935" s="33" t="n">
        <v>1</v>
      </c>
    </row>
    <row r="936" customFormat="false" ht="15.75" hidden="false" customHeight="true" outlineLevel="0" collapsed="false">
      <c r="A936" s="2" t="n">
        <v>934</v>
      </c>
      <c r="B936" s="2" t="n">
        <v>78</v>
      </c>
      <c r="C936" s="2" t="n">
        <f aca="false">A936-(B936-1)*12</f>
        <v>10</v>
      </c>
      <c r="D936" s="2" t="n">
        <f aca="false">'thong tin khach hang'!$B$4+B936-1</f>
        <v>79</v>
      </c>
      <c r="E936" s="31" t="n">
        <f aca="false">IF(A936=1,0,O935)</f>
        <v>2798847004982.61</v>
      </c>
      <c r="F936" s="2" t="n">
        <f aca="true">TP*VLOOKUP('thong tin khach hang'!$E$10,$X$2:$Z$5,3,0)*OFFSET($S936,0,VLOOKUP('thong tin khach hang'!$E$10,$X$2:$Z$5,2,0))</f>
        <v>0</v>
      </c>
      <c r="G936" s="2" t="n">
        <f aca="true">EP*VLOOKUP('thong tin khach hang'!$E$10,$X$2:$Z$5,3,0)*OFFSET($S936,0,VLOOKUP('thong tin khach hang'!$E$10,$X$2:$Z$5,2,0))</f>
        <v>0</v>
      </c>
      <c r="H936" s="2" t="n">
        <f aca="false">F936*HLOOKUP(B936,Assumption!$A$10:$G$12,2,1)+G936*HLOOKUP(B936,Assumption!$A$10:$G$12,3,1)</f>
        <v>0</v>
      </c>
      <c r="I936" s="2" t="n">
        <f aca="false">F936+G936-H936</f>
        <v>0</v>
      </c>
      <c r="J936" s="32" t="n">
        <f aca="false">VLOOKUP(D936,Assumption!$O$3:$Q$103,IF('thong tin khach hang'!$B$3="Nam",2,3),0)/12*P936</f>
        <v>0</v>
      </c>
      <c r="K936" s="2" t="n">
        <v>20000</v>
      </c>
      <c r="L936" s="31" t="n">
        <f aca="false">ROUND($L$1*(E936+I936-J936-K936),0)</f>
        <v>11402849068</v>
      </c>
      <c r="M936" s="31" t="n">
        <f aca="false">E936+I936-J936-K936+L936</f>
        <v>2810249834050.61</v>
      </c>
      <c r="N936" s="32" t="n">
        <f aca="false">HLOOKUP(ROUND(AVERAGE(M924:M935)/10^6,0),Assumption!$B$2:$E$3,2,1)*MAX((AVERAGE(M924:M935)-250*10^6),0)</f>
        <v>15839867319.7678</v>
      </c>
      <c r="O936" s="31" t="n">
        <f aca="false">M936+N936</f>
        <v>2826089701370.38</v>
      </c>
      <c r="P936" s="31" t="n">
        <f aca="false">IF(A936=1,SA,MAX(0,SA-M935))</f>
        <v>0</v>
      </c>
      <c r="S936" s="2" t="n">
        <v>0</v>
      </c>
      <c r="T936" s="2" t="n">
        <v>0</v>
      </c>
      <c r="U936" s="2" t="n">
        <v>1</v>
      </c>
      <c r="V936" s="33" t="n">
        <v>1</v>
      </c>
    </row>
    <row r="937" customFormat="false" ht="15.75" hidden="false" customHeight="true" outlineLevel="0" collapsed="false">
      <c r="A937" s="2" t="n">
        <v>935</v>
      </c>
      <c r="B937" s="2" t="n">
        <v>78</v>
      </c>
      <c r="C937" s="2" t="n">
        <f aca="false">A937-(B937-1)*12</f>
        <v>11</v>
      </c>
      <c r="D937" s="2" t="n">
        <f aca="false">'thong tin khach hang'!$B$4+B937-1</f>
        <v>79</v>
      </c>
      <c r="E937" s="31" t="n">
        <f aca="false">IF(A937=1,0,O936)</f>
        <v>2826089701370.38</v>
      </c>
      <c r="F937" s="2" t="n">
        <f aca="true">TP*VLOOKUP('thong tin khach hang'!$E$10,$X$2:$Z$5,3,0)*OFFSET($S937,0,VLOOKUP('thong tin khach hang'!$E$10,$X$2:$Z$5,2,0))</f>
        <v>0</v>
      </c>
      <c r="G937" s="2" t="n">
        <f aca="true">EP*VLOOKUP('thong tin khach hang'!$E$10,$X$2:$Z$5,3,0)*OFFSET($S937,0,VLOOKUP('thong tin khach hang'!$E$10,$X$2:$Z$5,2,0))</f>
        <v>0</v>
      </c>
      <c r="H937" s="2" t="n">
        <f aca="false">F937*HLOOKUP(B937,Assumption!$A$10:$G$12,2,1)+G937*HLOOKUP(B937,Assumption!$A$10:$G$12,3,1)</f>
        <v>0</v>
      </c>
      <c r="I937" s="2" t="n">
        <f aca="false">F937+G937-H937</f>
        <v>0</v>
      </c>
      <c r="J937" s="32" t="n">
        <f aca="false">VLOOKUP(D937,Assumption!$O$3:$Q$103,IF('thong tin khach hang'!$B$3="Nam",2,3),0)/12*P937</f>
        <v>0</v>
      </c>
      <c r="K937" s="2" t="n">
        <v>20000</v>
      </c>
      <c r="L937" s="31" t="n">
        <f aca="false">ROUND($L$1*(E937+I937-J937-K937),0)</f>
        <v>11513839186</v>
      </c>
      <c r="M937" s="31" t="n">
        <f aca="false">E937+I937-J937-K937+L937</f>
        <v>2837603520556.38</v>
      </c>
      <c r="N937" s="32" t="n">
        <f aca="false">HLOOKUP(ROUND(AVERAGE(M925:M936)/10^6,0),Assumption!$B$2:$E$3,2,1)*MAX((AVERAGE(M925:M936)-250*10^6),0)</f>
        <v>15994088169.04</v>
      </c>
      <c r="O937" s="31" t="n">
        <f aca="false">M937+N937</f>
        <v>2853597608725.42</v>
      </c>
      <c r="P937" s="31" t="n">
        <f aca="false">IF(A937=1,SA,MAX(0,SA-M936))</f>
        <v>0</v>
      </c>
      <c r="S937" s="2" t="n">
        <v>0</v>
      </c>
      <c r="T937" s="2" t="n">
        <v>0</v>
      </c>
      <c r="U937" s="2" t="n">
        <v>0</v>
      </c>
      <c r="V937" s="33" t="n">
        <v>1</v>
      </c>
    </row>
    <row r="938" customFormat="false" ht="15.75" hidden="false" customHeight="true" outlineLevel="0" collapsed="false">
      <c r="A938" s="2" t="n">
        <v>936</v>
      </c>
      <c r="B938" s="2" t="n">
        <v>78</v>
      </c>
      <c r="C938" s="2" t="n">
        <f aca="false">A938-(B938-1)*12</f>
        <v>12</v>
      </c>
      <c r="D938" s="2" t="n">
        <f aca="false">'thong tin khach hang'!$B$4+B938-1</f>
        <v>79</v>
      </c>
      <c r="E938" s="31" t="n">
        <f aca="false">IF(A938=1,0,O937)</f>
        <v>2853597608725.42</v>
      </c>
      <c r="F938" s="2" t="n">
        <f aca="true">TP*VLOOKUP('thong tin khach hang'!$E$10,$X$2:$Z$5,3,0)*OFFSET($S938,0,VLOOKUP('thong tin khach hang'!$E$10,$X$2:$Z$5,2,0))</f>
        <v>0</v>
      </c>
      <c r="G938" s="2" t="n">
        <f aca="true">EP*VLOOKUP('thong tin khach hang'!$E$10,$X$2:$Z$5,3,0)*OFFSET($S938,0,VLOOKUP('thong tin khach hang'!$E$10,$X$2:$Z$5,2,0))</f>
        <v>0</v>
      </c>
      <c r="H938" s="2" t="n">
        <f aca="false">F938*HLOOKUP(B938,Assumption!$A$10:$G$12,2,1)+G938*HLOOKUP(B938,Assumption!$A$10:$G$12,3,1)</f>
        <v>0</v>
      </c>
      <c r="I938" s="2" t="n">
        <f aca="false">F938+G938-H938</f>
        <v>0</v>
      </c>
      <c r="J938" s="32" t="n">
        <f aca="false">VLOOKUP(D938,Assumption!$O$3:$Q$103,IF('thong tin khach hang'!$B$3="Nam",2,3),0)/12*P938</f>
        <v>0</v>
      </c>
      <c r="K938" s="2" t="n">
        <v>20000</v>
      </c>
      <c r="L938" s="31" t="n">
        <f aca="false">ROUND($L$1*(E938+I938-J938-K938),0)</f>
        <v>11625909805</v>
      </c>
      <c r="M938" s="31" t="n">
        <f aca="false">E938+I938-J938-K938+L938</f>
        <v>2865223498530.42</v>
      </c>
      <c r="N938" s="32" t="n">
        <f aca="false">HLOOKUP(ROUND(AVERAGE(M926:M937)/10^6,0),Assumption!$B$2:$E$3,2,1)*MAX((AVERAGE(M926:M937)-250*10^6),0)</f>
        <v>16149810218.6356</v>
      </c>
      <c r="O938" s="31" t="n">
        <f aca="false">M938+N938</f>
        <v>2881373308749.06</v>
      </c>
      <c r="P938" s="31" t="n">
        <f aca="false">IF(A938=1,SA,MAX(0,SA-M937))</f>
        <v>0</v>
      </c>
      <c r="S938" s="2" t="n">
        <v>0</v>
      </c>
      <c r="T938" s="2" t="n">
        <v>0</v>
      </c>
      <c r="U938" s="2" t="n">
        <v>0</v>
      </c>
      <c r="V938" s="33" t="n">
        <v>1</v>
      </c>
    </row>
    <row r="939" customFormat="false" ht="15.75" hidden="false" customHeight="true" outlineLevel="0" collapsed="false">
      <c r="A939" s="2" t="n">
        <v>937</v>
      </c>
      <c r="B939" s="2" t="n">
        <v>79</v>
      </c>
      <c r="C939" s="2" t="n">
        <f aca="false">A939-(B939-1)*12</f>
        <v>1</v>
      </c>
      <c r="D939" s="2" t="n">
        <f aca="false">'thong tin khach hang'!$B$4+B939-1</f>
        <v>80</v>
      </c>
      <c r="E939" s="31" t="n">
        <f aca="false">IF(A939=1,0,O938)</f>
        <v>2881373308749.06</v>
      </c>
      <c r="F939" s="2" t="n">
        <f aca="true">TP*VLOOKUP('thong tin khach hang'!$E$10,$X$2:$Z$5,3,0)*OFFSET($S939,0,VLOOKUP('thong tin khach hang'!$E$10,$X$2:$Z$5,2,0))</f>
        <v>30000000</v>
      </c>
      <c r="G939" s="2" t="n">
        <f aca="true">EP*VLOOKUP('thong tin khach hang'!$E$10,$X$2:$Z$5,3,0)*OFFSET($S939,0,VLOOKUP('thong tin khach hang'!$E$10,$X$2:$Z$5,2,0))</f>
        <v>30000000</v>
      </c>
      <c r="H939" s="2" t="n">
        <f aca="false">F939*HLOOKUP(B939,Assumption!$A$10:$G$12,2,1)+G939*HLOOKUP(B939,Assumption!$A$10:$G$12,3,1)</f>
        <v>1500000</v>
      </c>
      <c r="I939" s="2" t="n">
        <f aca="false">F939+G939-H939</f>
        <v>58500000</v>
      </c>
      <c r="J939" s="32" t="n">
        <f aca="false">VLOOKUP(D939,Assumption!$O$3:$Q$103,IF('thong tin khach hang'!$B$3="Nam",2,3),0)/12*P939</f>
        <v>0</v>
      </c>
      <c r="K939" s="2" t="n">
        <v>20000</v>
      </c>
      <c r="L939" s="31" t="n">
        <f aca="false">ROUND($L$1*(E939+I939-J939-K939),0)</f>
        <v>11739309782</v>
      </c>
      <c r="M939" s="31" t="n">
        <f aca="false">E939+I939-J939-K939+L939</f>
        <v>2893171098531.06</v>
      </c>
      <c r="N939" s="32" t="n">
        <f aca="false">HLOOKUP(ROUND(AVERAGE(M927:M938)/10^6,0),Assumption!$B$2:$E$3,2,1)*MAX((AVERAGE(M927:M938)-250*10^6),0)</f>
        <v>16307048081.3801</v>
      </c>
      <c r="O939" s="31" t="n">
        <f aca="false">M939+N939</f>
        <v>2909478146612.44</v>
      </c>
      <c r="P939" s="31" t="n">
        <f aca="false">IF(A939=1,SA,MAX(0,SA-M938))</f>
        <v>0</v>
      </c>
      <c r="S939" s="2" t="n">
        <v>1</v>
      </c>
      <c r="T939" s="2" t="n">
        <v>1</v>
      </c>
      <c r="U939" s="2" t="n">
        <v>1</v>
      </c>
      <c r="V939" s="33" t="n">
        <v>1</v>
      </c>
    </row>
    <row r="940" customFormat="false" ht="15.75" hidden="false" customHeight="true" outlineLevel="0" collapsed="false">
      <c r="A940" s="2" t="n">
        <v>938</v>
      </c>
      <c r="B940" s="2" t="n">
        <v>79</v>
      </c>
      <c r="C940" s="2" t="n">
        <f aca="false">A940-(B940-1)*12</f>
        <v>2</v>
      </c>
      <c r="D940" s="2" t="n">
        <f aca="false">'thong tin khach hang'!$B$4+B940-1</f>
        <v>80</v>
      </c>
      <c r="E940" s="31" t="n">
        <f aca="false">IF(A940=1,0,O939)</f>
        <v>2909478146612.44</v>
      </c>
      <c r="F940" s="2" t="n">
        <f aca="true">TP*VLOOKUP('thong tin khach hang'!$E$10,$X$2:$Z$5,3,0)*OFFSET($S940,0,VLOOKUP('thong tin khach hang'!$E$10,$X$2:$Z$5,2,0))</f>
        <v>0</v>
      </c>
      <c r="G940" s="2" t="n">
        <f aca="true">EP*VLOOKUP('thong tin khach hang'!$E$10,$X$2:$Z$5,3,0)*OFFSET($S940,0,VLOOKUP('thong tin khach hang'!$E$10,$X$2:$Z$5,2,0))</f>
        <v>0</v>
      </c>
      <c r="H940" s="2" t="n">
        <f aca="false">F940*HLOOKUP(B940,Assumption!$A$10:$G$12,2,1)+G940*HLOOKUP(B940,Assumption!$A$10:$G$12,3,1)</f>
        <v>0</v>
      </c>
      <c r="I940" s="2" t="n">
        <f aca="false">F940+G940-H940</f>
        <v>0</v>
      </c>
      <c r="J940" s="32" t="n">
        <f aca="false">VLOOKUP(D940,Assumption!$O$3:$Q$103,IF('thong tin khach hang'!$B$3="Nam",2,3),0)/12*P940</f>
        <v>0</v>
      </c>
      <c r="K940" s="2" t="n">
        <v>20000</v>
      </c>
      <c r="L940" s="31" t="n">
        <f aca="false">ROUND($L$1*(E940+I940-J940-K940),0)</f>
        <v>11853574034</v>
      </c>
      <c r="M940" s="31" t="n">
        <f aca="false">E940+I940-J940-K940+L940</f>
        <v>2921331700646.44</v>
      </c>
      <c r="N940" s="32" t="n">
        <f aca="false">HLOOKUP(ROUND(AVERAGE(M928:M939)/10^6,0),Assumption!$B$2:$E$3,2,1)*MAX((AVERAGE(M928:M939)-250*10^6),0)</f>
        <v>16465816512.3421</v>
      </c>
      <c r="O940" s="31" t="n">
        <f aca="false">M940+N940</f>
        <v>2937797517158.78</v>
      </c>
      <c r="P940" s="31" t="n">
        <f aca="false">IF(A940=1,SA,MAX(0,SA-M939))</f>
        <v>0</v>
      </c>
      <c r="S940" s="2" t="n">
        <v>0</v>
      </c>
      <c r="T940" s="2" t="n">
        <v>0</v>
      </c>
      <c r="U940" s="2" t="n">
        <v>0</v>
      </c>
      <c r="V940" s="33" t="n">
        <v>1</v>
      </c>
    </row>
    <row r="941" customFormat="false" ht="15.75" hidden="false" customHeight="true" outlineLevel="0" collapsed="false">
      <c r="A941" s="2" t="n">
        <v>939</v>
      </c>
      <c r="B941" s="2" t="n">
        <v>79</v>
      </c>
      <c r="C941" s="2" t="n">
        <f aca="false">A941-(B941-1)*12</f>
        <v>3</v>
      </c>
      <c r="D941" s="2" t="n">
        <f aca="false">'thong tin khach hang'!$B$4+B941-1</f>
        <v>80</v>
      </c>
      <c r="E941" s="31" t="n">
        <f aca="false">IF(A941=1,0,O940)</f>
        <v>2937797517158.78</v>
      </c>
      <c r="F941" s="2" t="n">
        <f aca="true">TP*VLOOKUP('thong tin khach hang'!$E$10,$X$2:$Z$5,3,0)*OFFSET($S941,0,VLOOKUP('thong tin khach hang'!$E$10,$X$2:$Z$5,2,0))</f>
        <v>0</v>
      </c>
      <c r="G941" s="2" t="n">
        <f aca="true">EP*VLOOKUP('thong tin khach hang'!$E$10,$X$2:$Z$5,3,0)*OFFSET($S941,0,VLOOKUP('thong tin khach hang'!$E$10,$X$2:$Z$5,2,0))</f>
        <v>0</v>
      </c>
      <c r="H941" s="2" t="n">
        <f aca="false">F941*HLOOKUP(B941,Assumption!$A$10:$G$12,2,1)+G941*HLOOKUP(B941,Assumption!$A$10:$G$12,3,1)</f>
        <v>0</v>
      </c>
      <c r="I941" s="2" t="n">
        <f aca="false">F941+G941-H941</f>
        <v>0</v>
      </c>
      <c r="J941" s="32" t="n">
        <f aca="false">VLOOKUP(D941,Assumption!$O$3:$Q$103,IF('thong tin khach hang'!$B$3="Nam",2,3),0)/12*P941</f>
        <v>0</v>
      </c>
      <c r="K941" s="2" t="n">
        <v>20000</v>
      </c>
      <c r="L941" s="31" t="n">
        <f aca="false">ROUND($L$1*(E941+I941-J941-K941),0)</f>
        <v>11968950655</v>
      </c>
      <c r="M941" s="31" t="n">
        <f aca="false">E941+I941-J941-K941+L941</f>
        <v>2949766447813.78</v>
      </c>
      <c r="N941" s="32" t="n">
        <f aca="false">HLOOKUP(ROUND(AVERAGE(M929:M940)/10^6,0),Assumption!$B$2:$E$3,2,1)*MAX((AVERAGE(M929:M940)-250*10^6),0)</f>
        <v>16626130410.2171</v>
      </c>
      <c r="O941" s="31" t="n">
        <f aca="false">M941+N941</f>
        <v>2966392578224</v>
      </c>
      <c r="P941" s="31" t="n">
        <f aca="false">IF(A941=1,SA,MAX(0,SA-M940))</f>
        <v>0</v>
      </c>
      <c r="S941" s="2" t="n">
        <v>0</v>
      </c>
      <c r="T941" s="2" t="n">
        <v>0</v>
      </c>
      <c r="U941" s="2" t="n">
        <v>0</v>
      </c>
      <c r="V941" s="33" t="n">
        <v>1</v>
      </c>
    </row>
    <row r="942" customFormat="false" ht="15.75" hidden="false" customHeight="true" outlineLevel="0" collapsed="false">
      <c r="A942" s="2" t="n">
        <v>940</v>
      </c>
      <c r="B942" s="2" t="n">
        <v>79</v>
      </c>
      <c r="C942" s="2" t="n">
        <f aca="false">A942-(B942-1)*12</f>
        <v>4</v>
      </c>
      <c r="D942" s="2" t="n">
        <f aca="false">'thong tin khach hang'!$B$4+B942-1</f>
        <v>80</v>
      </c>
      <c r="E942" s="31" t="n">
        <f aca="false">IF(A942=1,0,O941)</f>
        <v>2966392578224</v>
      </c>
      <c r="F942" s="2" t="n">
        <f aca="true">TP*VLOOKUP('thong tin khach hang'!$E$10,$X$2:$Z$5,3,0)*OFFSET($S942,0,VLOOKUP('thong tin khach hang'!$E$10,$X$2:$Z$5,2,0))</f>
        <v>0</v>
      </c>
      <c r="G942" s="2" t="n">
        <f aca="true">EP*VLOOKUP('thong tin khach hang'!$E$10,$X$2:$Z$5,3,0)*OFFSET($S942,0,VLOOKUP('thong tin khach hang'!$E$10,$X$2:$Z$5,2,0))</f>
        <v>0</v>
      </c>
      <c r="H942" s="2" t="n">
        <f aca="false">F942*HLOOKUP(B942,Assumption!$A$10:$G$12,2,1)+G942*HLOOKUP(B942,Assumption!$A$10:$G$12,3,1)</f>
        <v>0</v>
      </c>
      <c r="I942" s="2" t="n">
        <f aca="false">F942+G942-H942</f>
        <v>0</v>
      </c>
      <c r="J942" s="32" t="n">
        <f aca="false">VLOOKUP(D942,Assumption!$O$3:$Q$103,IF('thong tin khach hang'!$B$3="Nam",2,3),0)/12*P942</f>
        <v>0</v>
      </c>
      <c r="K942" s="2" t="n">
        <v>20000</v>
      </c>
      <c r="L942" s="31" t="n">
        <f aca="false">ROUND($L$1*(E942+I942-J942-K942),0)</f>
        <v>12085450473</v>
      </c>
      <c r="M942" s="31" t="n">
        <f aca="false">E942+I942-J942-K942+L942</f>
        <v>2978478008697</v>
      </c>
      <c r="N942" s="32" t="n">
        <f aca="false">HLOOKUP(ROUND(AVERAGE(M930:M941)/10^6,0),Assumption!$B$2:$E$3,2,1)*MAX((AVERAGE(M930:M941)-250*10^6),0)</f>
        <v>16788004818.7262</v>
      </c>
      <c r="O942" s="31" t="n">
        <f aca="false">M942+N942</f>
        <v>2995266013515.72</v>
      </c>
      <c r="P942" s="31" t="n">
        <f aca="false">IF(A942=1,SA,MAX(0,SA-M941))</f>
        <v>0</v>
      </c>
      <c r="S942" s="2" t="n">
        <v>0</v>
      </c>
      <c r="T942" s="2" t="n">
        <v>0</v>
      </c>
      <c r="U942" s="2" t="n">
        <v>1</v>
      </c>
      <c r="V942" s="33" t="n">
        <v>1</v>
      </c>
    </row>
    <row r="943" customFormat="false" ht="15.75" hidden="false" customHeight="true" outlineLevel="0" collapsed="false">
      <c r="A943" s="2" t="n">
        <v>941</v>
      </c>
      <c r="B943" s="2" t="n">
        <v>79</v>
      </c>
      <c r="C943" s="2" t="n">
        <f aca="false">A943-(B943-1)*12</f>
        <v>5</v>
      </c>
      <c r="D943" s="2" t="n">
        <f aca="false">'thong tin khach hang'!$B$4+B943-1</f>
        <v>80</v>
      </c>
      <c r="E943" s="31" t="n">
        <f aca="false">IF(A943=1,0,O942)</f>
        <v>2995266013515.72</v>
      </c>
      <c r="F943" s="2" t="n">
        <f aca="true">TP*VLOOKUP('thong tin khach hang'!$E$10,$X$2:$Z$5,3,0)*OFFSET($S943,0,VLOOKUP('thong tin khach hang'!$E$10,$X$2:$Z$5,2,0))</f>
        <v>0</v>
      </c>
      <c r="G943" s="2" t="n">
        <f aca="true">EP*VLOOKUP('thong tin khach hang'!$E$10,$X$2:$Z$5,3,0)*OFFSET($S943,0,VLOOKUP('thong tin khach hang'!$E$10,$X$2:$Z$5,2,0))</f>
        <v>0</v>
      </c>
      <c r="H943" s="2" t="n">
        <f aca="false">F943*HLOOKUP(B943,Assumption!$A$10:$G$12,2,1)+G943*HLOOKUP(B943,Assumption!$A$10:$G$12,3,1)</f>
        <v>0</v>
      </c>
      <c r="I943" s="2" t="n">
        <f aca="false">F943+G943-H943</f>
        <v>0</v>
      </c>
      <c r="J943" s="32" t="n">
        <f aca="false">VLOOKUP(D943,Assumption!$O$3:$Q$103,IF('thong tin khach hang'!$B$3="Nam",2,3),0)/12*P943</f>
        <v>0</v>
      </c>
      <c r="K943" s="2" t="n">
        <v>20000</v>
      </c>
      <c r="L943" s="31" t="n">
        <f aca="false">ROUND($L$1*(E943+I943-J943-K943),0)</f>
        <v>12203084423</v>
      </c>
      <c r="M943" s="31" t="n">
        <f aca="false">E943+I943-J943-K943+L943</f>
        <v>3007469077938.72</v>
      </c>
      <c r="N943" s="32" t="n">
        <f aca="false">HLOOKUP(ROUND(AVERAGE(M931:M942)/10^6,0),Assumption!$B$2:$E$3,2,1)*MAX((AVERAGE(M931:M942)-250*10^6),0)</f>
        <v>16951454928.0273</v>
      </c>
      <c r="O943" s="31" t="n">
        <f aca="false">M943+N943</f>
        <v>3024420532866.75</v>
      </c>
      <c r="P943" s="31" t="n">
        <f aca="false">IF(A943=1,SA,MAX(0,SA-M942))</f>
        <v>0</v>
      </c>
      <c r="S943" s="2" t="n">
        <v>0</v>
      </c>
      <c r="T943" s="2" t="n">
        <v>0</v>
      </c>
      <c r="U943" s="2" t="n">
        <v>0</v>
      </c>
      <c r="V943" s="33" t="n">
        <v>1</v>
      </c>
    </row>
    <row r="944" customFormat="false" ht="15.75" hidden="false" customHeight="true" outlineLevel="0" collapsed="false">
      <c r="A944" s="2" t="n">
        <v>942</v>
      </c>
      <c r="B944" s="2" t="n">
        <v>79</v>
      </c>
      <c r="C944" s="2" t="n">
        <f aca="false">A944-(B944-1)*12</f>
        <v>6</v>
      </c>
      <c r="D944" s="2" t="n">
        <f aca="false">'thong tin khach hang'!$B$4+B944-1</f>
        <v>80</v>
      </c>
      <c r="E944" s="31" t="n">
        <f aca="false">IF(A944=1,0,O943)</f>
        <v>3024420532866.75</v>
      </c>
      <c r="F944" s="2" t="n">
        <f aca="true">TP*VLOOKUP('thong tin khach hang'!$E$10,$X$2:$Z$5,3,0)*OFFSET($S944,0,VLOOKUP('thong tin khach hang'!$E$10,$X$2:$Z$5,2,0))</f>
        <v>0</v>
      </c>
      <c r="G944" s="2" t="n">
        <f aca="true">EP*VLOOKUP('thong tin khach hang'!$E$10,$X$2:$Z$5,3,0)*OFFSET($S944,0,VLOOKUP('thong tin khach hang'!$E$10,$X$2:$Z$5,2,0))</f>
        <v>0</v>
      </c>
      <c r="H944" s="2" t="n">
        <f aca="false">F944*HLOOKUP(B944,Assumption!$A$10:$G$12,2,1)+G944*HLOOKUP(B944,Assumption!$A$10:$G$12,3,1)</f>
        <v>0</v>
      </c>
      <c r="I944" s="2" t="n">
        <f aca="false">F944+G944-H944</f>
        <v>0</v>
      </c>
      <c r="J944" s="32" t="n">
        <f aca="false">VLOOKUP(D944,Assumption!$O$3:$Q$103,IF('thong tin khach hang'!$B$3="Nam",2,3),0)/12*P944</f>
        <v>0</v>
      </c>
      <c r="K944" s="2" t="n">
        <v>20000</v>
      </c>
      <c r="L944" s="31" t="n">
        <f aca="false">ROUND($L$1*(E944+I944-J944-K944),0)</f>
        <v>12321863543</v>
      </c>
      <c r="M944" s="31" t="n">
        <f aca="false">E944+I944-J944-K944+L944</f>
        <v>3036742376409.75</v>
      </c>
      <c r="N944" s="32" t="n">
        <f aca="false">HLOOKUP(ROUND(AVERAGE(M932:M943)/10^6,0),Assumption!$B$2:$E$3,2,1)*MAX((AVERAGE(M932:M943)-250*10^6),0)</f>
        <v>17116496076.1411</v>
      </c>
      <c r="O944" s="31" t="n">
        <f aca="false">M944+N944</f>
        <v>3053858872485.89</v>
      </c>
      <c r="P944" s="31" t="n">
        <f aca="false">IF(A944=1,SA,MAX(0,SA-M943))</f>
        <v>0</v>
      </c>
      <c r="S944" s="2" t="n">
        <v>0</v>
      </c>
      <c r="T944" s="2" t="n">
        <v>0</v>
      </c>
      <c r="U944" s="2" t="n">
        <v>0</v>
      </c>
      <c r="V944" s="33" t="n">
        <v>1</v>
      </c>
    </row>
    <row r="945" customFormat="false" ht="15.75" hidden="false" customHeight="true" outlineLevel="0" collapsed="false">
      <c r="A945" s="2" t="n">
        <v>943</v>
      </c>
      <c r="B945" s="2" t="n">
        <v>79</v>
      </c>
      <c r="C945" s="2" t="n">
        <f aca="false">A945-(B945-1)*12</f>
        <v>7</v>
      </c>
      <c r="D945" s="2" t="n">
        <f aca="false">'thong tin khach hang'!$B$4+B945-1</f>
        <v>80</v>
      </c>
      <c r="E945" s="31" t="n">
        <f aca="false">IF(A945=1,0,O944)</f>
        <v>3053858872485.89</v>
      </c>
      <c r="F945" s="2" t="n">
        <f aca="true">TP*VLOOKUP('thong tin khach hang'!$E$10,$X$2:$Z$5,3,0)*OFFSET($S945,0,VLOOKUP('thong tin khach hang'!$E$10,$X$2:$Z$5,2,0))</f>
        <v>0</v>
      </c>
      <c r="G945" s="2" t="n">
        <f aca="true">EP*VLOOKUP('thong tin khach hang'!$E$10,$X$2:$Z$5,3,0)*OFFSET($S945,0,VLOOKUP('thong tin khach hang'!$E$10,$X$2:$Z$5,2,0))</f>
        <v>0</v>
      </c>
      <c r="H945" s="2" t="n">
        <f aca="false">F945*HLOOKUP(B945,Assumption!$A$10:$G$12,2,1)+G945*HLOOKUP(B945,Assumption!$A$10:$G$12,3,1)</f>
        <v>0</v>
      </c>
      <c r="I945" s="2" t="n">
        <f aca="false">F945+G945-H945</f>
        <v>0</v>
      </c>
      <c r="J945" s="32" t="n">
        <f aca="false">VLOOKUP(D945,Assumption!$O$3:$Q$103,IF('thong tin khach hang'!$B$3="Nam",2,3),0)/12*P945</f>
        <v>0</v>
      </c>
      <c r="K945" s="2" t="n">
        <v>20000</v>
      </c>
      <c r="L945" s="31" t="n">
        <f aca="false">ROUND($L$1*(E945+I945-J945-K945),0)</f>
        <v>12441798983</v>
      </c>
      <c r="M945" s="31" t="n">
        <f aca="false">E945+I945-J945-K945+L945</f>
        <v>3066300651468.89</v>
      </c>
      <c r="N945" s="32" t="n">
        <f aca="false">HLOOKUP(ROUND(AVERAGE(M933:M944)/10^6,0),Assumption!$B$2:$E$3,2,1)*MAX((AVERAGE(M933:M944)-250*10^6),0)</f>
        <v>17283143750.3895</v>
      </c>
      <c r="O945" s="31" t="n">
        <f aca="false">M945+N945</f>
        <v>3083583795219.28</v>
      </c>
      <c r="P945" s="31" t="n">
        <f aca="false">IF(A945=1,SA,MAX(0,SA-M944))</f>
        <v>0</v>
      </c>
      <c r="S945" s="2" t="n">
        <v>0</v>
      </c>
      <c r="T945" s="2" t="n">
        <v>1</v>
      </c>
      <c r="U945" s="2" t="n">
        <v>1</v>
      </c>
      <c r="V945" s="33" t="n">
        <v>1</v>
      </c>
    </row>
    <row r="946" customFormat="false" ht="15.75" hidden="false" customHeight="true" outlineLevel="0" collapsed="false">
      <c r="A946" s="2" t="n">
        <v>944</v>
      </c>
      <c r="B946" s="2" t="n">
        <v>79</v>
      </c>
      <c r="C946" s="2" t="n">
        <f aca="false">A946-(B946-1)*12</f>
        <v>8</v>
      </c>
      <c r="D946" s="2" t="n">
        <f aca="false">'thong tin khach hang'!$B$4+B946-1</f>
        <v>80</v>
      </c>
      <c r="E946" s="31" t="n">
        <f aca="false">IF(A946=1,0,O945)</f>
        <v>3083583795219.28</v>
      </c>
      <c r="F946" s="2" t="n">
        <f aca="true">TP*VLOOKUP('thong tin khach hang'!$E$10,$X$2:$Z$5,3,0)*OFFSET($S946,0,VLOOKUP('thong tin khach hang'!$E$10,$X$2:$Z$5,2,0))</f>
        <v>0</v>
      </c>
      <c r="G946" s="2" t="n">
        <f aca="true">EP*VLOOKUP('thong tin khach hang'!$E$10,$X$2:$Z$5,3,0)*OFFSET($S946,0,VLOOKUP('thong tin khach hang'!$E$10,$X$2:$Z$5,2,0))</f>
        <v>0</v>
      </c>
      <c r="H946" s="2" t="n">
        <f aca="false">F946*HLOOKUP(B946,Assumption!$A$10:$G$12,2,1)+G946*HLOOKUP(B946,Assumption!$A$10:$G$12,3,1)</f>
        <v>0</v>
      </c>
      <c r="I946" s="2" t="n">
        <f aca="false">F946+G946-H946</f>
        <v>0</v>
      </c>
      <c r="J946" s="32" t="n">
        <f aca="false">VLOOKUP(D946,Assumption!$O$3:$Q$103,IF('thong tin khach hang'!$B$3="Nam",2,3),0)/12*P946</f>
        <v>0</v>
      </c>
      <c r="K946" s="2" t="n">
        <v>20000</v>
      </c>
      <c r="L946" s="31" t="n">
        <f aca="false">ROUND($L$1*(E946+I946-J946-K946),0)</f>
        <v>12562901997</v>
      </c>
      <c r="M946" s="31" t="n">
        <f aca="false">E946+I946-J946-K946+L946</f>
        <v>3096146677216.28</v>
      </c>
      <c r="N946" s="32" t="n">
        <f aca="false">HLOOKUP(ROUND(AVERAGE(M934:M945)/10^6,0),Assumption!$B$2:$E$3,2,1)*MAX((AVERAGE(M934:M945)-250*10^6),0)</f>
        <v>17451413588.8498</v>
      </c>
      <c r="O946" s="31" t="n">
        <f aca="false">M946+N946</f>
        <v>3113598090805.13</v>
      </c>
      <c r="P946" s="31" t="n">
        <f aca="false">IF(A946=1,SA,MAX(0,SA-M945))</f>
        <v>0</v>
      </c>
      <c r="S946" s="2" t="n">
        <v>0</v>
      </c>
      <c r="T946" s="2" t="n">
        <v>0</v>
      </c>
      <c r="U946" s="2" t="n">
        <v>0</v>
      </c>
      <c r="V946" s="33" t="n">
        <v>1</v>
      </c>
    </row>
    <row r="947" customFormat="false" ht="15.75" hidden="false" customHeight="true" outlineLevel="0" collapsed="false">
      <c r="A947" s="2" t="n">
        <v>945</v>
      </c>
      <c r="B947" s="2" t="n">
        <v>79</v>
      </c>
      <c r="C947" s="2" t="n">
        <f aca="false">A947-(B947-1)*12</f>
        <v>9</v>
      </c>
      <c r="D947" s="2" t="n">
        <f aca="false">'thong tin khach hang'!$B$4+B947-1</f>
        <v>80</v>
      </c>
      <c r="E947" s="31" t="n">
        <f aca="false">IF(A947=1,0,O946)</f>
        <v>3113598090805.13</v>
      </c>
      <c r="F947" s="2" t="n">
        <f aca="true">TP*VLOOKUP('thong tin khach hang'!$E$10,$X$2:$Z$5,3,0)*OFFSET($S947,0,VLOOKUP('thong tin khach hang'!$E$10,$X$2:$Z$5,2,0))</f>
        <v>0</v>
      </c>
      <c r="G947" s="2" t="n">
        <f aca="true">EP*VLOOKUP('thong tin khach hang'!$E$10,$X$2:$Z$5,3,0)*OFFSET($S947,0,VLOOKUP('thong tin khach hang'!$E$10,$X$2:$Z$5,2,0))</f>
        <v>0</v>
      </c>
      <c r="H947" s="2" t="n">
        <f aca="false">F947*HLOOKUP(B947,Assumption!$A$10:$G$12,2,1)+G947*HLOOKUP(B947,Assumption!$A$10:$G$12,3,1)</f>
        <v>0</v>
      </c>
      <c r="I947" s="2" t="n">
        <f aca="false">F947+G947-H947</f>
        <v>0</v>
      </c>
      <c r="J947" s="32" t="n">
        <f aca="false">VLOOKUP(D947,Assumption!$O$3:$Q$103,IF('thong tin khach hang'!$B$3="Nam",2,3),0)/12*P947</f>
        <v>0</v>
      </c>
      <c r="K947" s="2" t="n">
        <v>20000</v>
      </c>
      <c r="L947" s="31" t="n">
        <f aca="false">ROUND($L$1*(E947+I947-J947-K947),0)</f>
        <v>12685183953</v>
      </c>
      <c r="M947" s="31" t="n">
        <f aca="false">E947+I947-J947-K947+L947</f>
        <v>3126283254758.13</v>
      </c>
      <c r="N947" s="32" t="n">
        <f aca="false">HLOOKUP(ROUND(AVERAGE(M935:M946)/10^6,0),Assumption!$B$2:$E$3,2,1)*MAX((AVERAGE(M935:M946)-250*10^6),0)</f>
        <v>17621321381.8215</v>
      </c>
      <c r="O947" s="31" t="n">
        <f aca="false">M947+N947</f>
        <v>3143904576139.95</v>
      </c>
      <c r="P947" s="31" t="n">
        <f aca="false">IF(A947=1,SA,MAX(0,SA-M946))</f>
        <v>0</v>
      </c>
      <c r="S947" s="2" t="n">
        <v>0</v>
      </c>
      <c r="T947" s="2" t="n">
        <v>0</v>
      </c>
      <c r="U947" s="2" t="n">
        <v>0</v>
      </c>
      <c r="V947" s="33" t="n">
        <v>1</v>
      </c>
    </row>
    <row r="948" customFormat="false" ht="15.75" hidden="false" customHeight="true" outlineLevel="0" collapsed="false">
      <c r="A948" s="2" t="n">
        <v>946</v>
      </c>
      <c r="B948" s="2" t="n">
        <v>79</v>
      </c>
      <c r="C948" s="2" t="n">
        <f aca="false">A948-(B948-1)*12</f>
        <v>10</v>
      </c>
      <c r="D948" s="2" t="n">
        <f aca="false">'thong tin khach hang'!$B$4+B948-1</f>
        <v>80</v>
      </c>
      <c r="E948" s="31" t="n">
        <f aca="false">IF(A948=1,0,O947)</f>
        <v>3143904576139.95</v>
      </c>
      <c r="F948" s="2" t="n">
        <f aca="true">TP*VLOOKUP('thong tin khach hang'!$E$10,$X$2:$Z$5,3,0)*OFFSET($S948,0,VLOOKUP('thong tin khach hang'!$E$10,$X$2:$Z$5,2,0))</f>
        <v>0</v>
      </c>
      <c r="G948" s="2" t="n">
        <f aca="true">EP*VLOOKUP('thong tin khach hang'!$E$10,$X$2:$Z$5,3,0)*OFFSET($S948,0,VLOOKUP('thong tin khach hang'!$E$10,$X$2:$Z$5,2,0))</f>
        <v>0</v>
      </c>
      <c r="H948" s="2" t="n">
        <f aca="false">F948*HLOOKUP(B948,Assumption!$A$10:$G$12,2,1)+G948*HLOOKUP(B948,Assumption!$A$10:$G$12,3,1)</f>
        <v>0</v>
      </c>
      <c r="I948" s="2" t="n">
        <f aca="false">F948+G948-H948</f>
        <v>0</v>
      </c>
      <c r="J948" s="32" t="n">
        <f aca="false">VLOOKUP(D948,Assumption!$O$3:$Q$103,IF('thong tin khach hang'!$B$3="Nam",2,3),0)/12*P948</f>
        <v>0</v>
      </c>
      <c r="K948" s="2" t="n">
        <v>20000</v>
      </c>
      <c r="L948" s="31" t="n">
        <f aca="false">ROUND($L$1*(E948+I948-J948-K948),0)</f>
        <v>12808656326</v>
      </c>
      <c r="M948" s="31" t="n">
        <f aca="false">E948+I948-J948-K948+L948</f>
        <v>3156713212465.95</v>
      </c>
      <c r="N948" s="32" t="n">
        <f aca="false">HLOOKUP(ROUND(AVERAGE(M936:M947)/10^6,0),Assumption!$B$2:$E$3,2,1)*MAX((AVERAGE(M936:M947)-250*10^6),0)</f>
        <v>17792883073.3087</v>
      </c>
      <c r="O948" s="31" t="n">
        <f aca="false">M948+N948</f>
        <v>3174506095539.26</v>
      </c>
      <c r="P948" s="31" t="n">
        <f aca="false">IF(A948=1,SA,MAX(0,SA-M947))</f>
        <v>0</v>
      </c>
      <c r="S948" s="2" t="n">
        <v>0</v>
      </c>
      <c r="T948" s="2" t="n">
        <v>0</v>
      </c>
      <c r="U948" s="2" t="n">
        <v>1</v>
      </c>
      <c r="V948" s="33" t="n">
        <v>1</v>
      </c>
    </row>
    <row r="949" customFormat="false" ht="15.75" hidden="false" customHeight="true" outlineLevel="0" collapsed="false">
      <c r="A949" s="2" t="n">
        <v>947</v>
      </c>
      <c r="B949" s="2" t="n">
        <v>79</v>
      </c>
      <c r="C949" s="2" t="n">
        <f aca="false">A949-(B949-1)*12</f>
        <v>11</v>
      </c>
      <c r="D949" s="2" t="n">
        <f aca="false">'thong tin khach hang'!$B$4+B949-1</f>
        <v>80</v>
      </c>
      <c r="E949" s="31" t="n">
        <f aca="false">IF(A949=1,0,O948)</f>
        <v>3174506095539.26</v>
      </c>
      <c r="F949" s="2" t="n">
        <f aca="true">TP*VLOOKUP('thong tin khach hang'!$E$10,$X$2:$Z$5,3,0)*OFFSET($S949,0,VLOOKUP('thong tin khach hang'!$E$10,$X$2:$Z$5,2,0))</f>
        <v>0</v>
      </c>
      <c r="G949" s="2" t="n">
        <f aca="true">EP*VLOOKUP('thong tin khach hang'!$E$10,$X$2:$Z$5,3,0)*OFFSET($S949,0,VLOOKUP('thong tin khach hang'!$E$10,$X$2:$Z$5,2,0))</f>
        <v>0</v>
      </c>
      <c r="H949" s="2" t="n">
        <f aca="false">F949*HLOOKUP(B949,Assumption!$A$10:$G$12,2,1)+G949*HLOOKUP(B949,Assumption!$A$10:$G$12,3,1)</f>
        <v>0</v>
      </c>
      <c r="I949" s="2" t="n">
        <f aca="false">F949+G949-H949</f>
        <v>0</v>
      </c>
      <c r="J949" s="32" t="n">
        <f aca="false">VLOOKUP(D949,Assumption!$O$3:$Q$103,IF('thong tin khach hang'!$B$3="Nam",2,3),0)/12*P949</f>
        <v>0</v>
      </c>
      <c r="K949" s="2" t="n">
        <v>20000</v>
      </c>
      <c r="L949" s="31" t="n">
        <f aca="false">ROUND($L$1*(E949+I949-J949-K949),0)</f>
        <v>12933330704</v>
      </c>
      <c r="M949" s="31" t="n">
        <f aca="false">E949+I949-J949-K949+L949</f>
        <v>3187439406243.26</v>
      </c>
      <c r="N949" s="32" t="n">
        <f aca="false">HLOOKUP(ROUND(AVERAGE(M937:M948)/10^6,0),Assumption!$B$2:$E$3,2,1)*MAX((AVERAGE(M937:M948)-250*10^6),0)</f>
        <v>17966114762.5164</v>
      </c>
      <c r="O949" s="31" t="n">
        <f aca="false">M949+N949</f>
        <v>3205405521005.78</v>
      </c>
      <c r="P949" s="31" t="n">
        <f aca="false">IF(A949=1,SA,MAX(0,SA-M948))</f>
        <v>0</v>
      </c>
      <c r="S949" s="2" t="n">
        <v>0</v>
      </c>
      <c r="T949" s="2" t="n">
        <v>0</v>
      </c>
      <c r="U949" s="2" t="n">
        <v>0</v>
      </c>
      <c r="V949" s="33" t="n">
        <v>1</v>
      </c>
    </row>
    <row r="950" customFormat="false" ht="15.75" hidden="false" customHeight="true" outlineLevel="0" collapsed="false">
      <c r="A950" s="2" t="n">
        <v>948</v>
      </c>
      <c r="B950" s="2" t="n">
        <v>79</v>
      </c>
      <c r="C950" s="2" t="n">
        <f aca="false">A950-(B950-1)*12</f>
        <v>12</v>
      </c>
      <c r="D950" s="2" t="n">
        <f aca="false">'thong tin khach hang'!$B$4+B950-1</f>
        <v>80</v>
      </c>
      <c r="E950" s="31" t="n">
        <f aca="false">IF(A950=1,0,O949)</f>
        <v>3205405521005.78</v>
      </c>
      <c r="F950" s="2" t="n">
        <f aca="true">TP*VLOOKUP('thong tin khach hang'!$E$10,$X$2:$Z$5,3,0)*OFFSET($S950,0,VLOOKUP('thong tin khach hang'!$E$10,$X$2:$Z$5,2,0))</f>
        <v>0</v>
      </c>
      <c r="G950" s="2" t="n">
        <f aca="true">EP*VLOOKUP('thong tin khach hang'!$E$10,$X$2:$Z$5,3,0)*OFFSET($S950,0,VLOOKUP('thong tin khach hang'!$E$10,$X$2:$Z$5,2,0))</f>
        <v>0</v>
      </c>
      <c r="H950" s="2" t="n">
        <f aca="false">F950*HLOOKUP(B950,Assumption!$A$10:$G$12,2,1)+G950*HLOOKUP(B950,Assumption!$A$10:$G$12,3,1)</f>
        <v>0</v>
      </c>
      <c r="I950" s="2" t="n">
        <f aca="false">F950+G950-H950</f>
        <v>0</v>
      </c>
      <c r="J950" s="32" t="n">
        <f aca="false">VLOOKUP(D950,Assumption!$O$3:$Q$103,IF('thong tin khach hang'!$B$3="Nam",2,3),0)/12*P950</f>
        <v>0</v>
      </c>
      <c r="K950" s="2" t="n">
        <v>20000</v>
      </c>
      <c r="L950" s="31" t="n">
        <f aca="false">ROUND($L$1*(E950+I950-J950-K950),0)</f>
        <v>13059218788</v>
      </c>
      <c r="M950" s="31" t="n">
        <f aca="false">E950+I950-J950-K950+L950</f>
        <v>3218464719793.78</v>
      </c>
      <c r="N950" s="32" t="n">
        <f aca="false">HLOOKUP(ROUND(AVERAGE(M938:M949)/10^6,0),Assumption!$B$2:$E$3,2,1)*MAX((AVERAGE(M938:M949)-250*10^6),0)</f>
        <v>18141032705.3598</v>
      </c>
      <c r="O950" s="31" t="n">
        <f aca="false">M950+N950</f>
        <v>3236605752499.14</v>
      </c>
      <c r="P950" s="31" t="n">
        <f aca="false">IF(A950=1,SA,MAX(0,SA-M949))</f>
        <v>0</v>
      </c>
      <c r="S950" s="2" t="n">
        <v>0</v>
      </c>
      <c r="T950" s="2" t="n">
        <v>0</v>
      </c>
      <c r="U950" s="2" t="n">
        <v>0</v>
      </c>
      <c r="V950" s="33" t="n">
        <v>1</v>
      </c>
    </row>
    <row r="951" customFormat="false" ht="15.75" hidden="false" customHeight="true" outlineLevel="0" collapsed="false">
      <c r="A951" s="2" t="n">
        <v>949</v>
      </c>
      <c r="B951" s="2" t="n">
        <v>80</v>
      </c>
      <c r="C951" s="2" t="n">
        <f aca="false">A951-(B951-1)*12</f>
        <v>1</v>
      </c>
      <c r="D951" s="2" t="n">
        <f aca="false">'thong tin khach hang'!$B$4+B951-1</f>
        <v>81</v>
      </c>
      <c r="E951" s="31" t="n">
        <f aca="false">IF(A951=1,0,O950)</f>
        <v>3236605752499.14</v>
      </c>
      <c r="F951" s="2" t="n">
        <f aca="true">TP*VLOOKUP('thong tin khach hang'!$E$10,$X$2:$Z$5,3,0)*OFFSET($S951,0,VLOOKUP('thong tin khach hang'!$E$10,$X$2:$Z$5,2,0))</f>
        <v>30000000</v>
      </c>
      <c r="G951" s="2" t="n">
        <f aca="true">EP*VLOOKUP('thong tin khach hang'!$E$10,$X$2:$Z$5,3,0)*OFFSET($S951,0,VLOOKUP('thong tin khach hang'!$E$10,$X$2:$Z$5,2,0))</f>
        <v>30000000</v>
      </c>
      <c r="H951" s="2" t="n">
        <f aca="false">F951*HLOOKUP(B951,Assumption!$A$10:$G$12,2,1)+G951*HLOOKUP(B951,Assumption!$A$10:$G$12,3,1)</f>
        <v>1500000</v>
      </c>
      <c r="I951" s="2" t="n">
        <f aca="false">F951+G951-H951</f>
        <v>58500000</v>
      </c>
      <c r="J951" s="32" t="n">
        <f aca="false">VLOOKUP(D951,Assumption!$O$3:$Q$103,IF('thong tin khach hang'!$B$3="Nam",2,3),0)/12*P951</f>
        <v>0</v>
      </c>
      <c r="K951" s="2" t="n">
        <v>20000</v>
      </c>
      <c r="L951" s="31" t="n">
        <f aca="false">ROUND($L$1*(E951+I951-J951-K951),0)</f>
        <v>13186570729</v>
      </c>
      <c r="M951" s="31" t="n">
        <f aca="false">E951+I951-J951-K951+L951</f>
        <v>3249850803228.14</v>
      </c>
      <c r="N951" s="32" t="n">
        <f aca="false">HLOOKUP(ROUND(AVERAGE(M939:M950)/10^6,0),Assumption!$B$2:$E$3,2,1)*MAX((AVERAGE(M939:M950)-250*10^6),0)</f>
        <v>18317653315.9915</v>
      </c>
      <c r="O951" s="31" t="n">
        <f aca="false">M951+N951</f>
        <v>3268168456544.13</v>
      </c>
      <c r="P951" s="31" t="n">
        <f aca="false">IF(A951=1,SA,MAX(0,SA-M950))</f>
        <v>0</v>
      </c>
      <c r="S951" s="2" t="n">
        <v>1</v>
      </c>
      <c r="T951" s="2" t="n">
        <v>1</v>
      </c>
      <c r="U951" s="2" t="n">
        <v>1</v>
      </c>
      <c r="V951" s="33" t="n">
        <v>1</v>
      </c>
    </row>
    <row r="952" customFormat="false" ht="15.75" hidden="false" customHeight="true" outlineLevel="0" collapsed="false">
      <c r="A952" s="2" t="n">
        <v>950</v>
      </c>
      <c r="B952" s="2" t="n">
        <v>80</v>
      </c>
      <c r="C952" s="2" t="n">
        <f aca="false">A952-(B952-1)*12</f>
        <v>2</v>
      </c>
      <c r="D952" s="2" t="n">
        <f aca="false">'thong tin khach hang'!$B$4+B952-1</f>
        <v>81</v>
      </c>
      <c r="E952" s="31" t="n">
        <f aca="false">IF(A952=1,0,O951)</f>
        <v>3268168456544.13</v>
      </c>
      <c r="F952" s="2" t="n">
        <f aca="true">TP*VLOOKUP('thong tin khach hang'!$E$10,$X$2:$Z$5,3,0)*OFFSET($S952,0,VLOOKUP('thong tin khach hang'!$E$10,$X$2:$Z$5,2,0))</f>
        <v>0</v>
      </c>
      <c r="G952" s="2" t="n">
        <f aca="true">EP*VLOOKUP('thong tin khach hang'!$E$10,$X$2:$Z$5,3,0)*OFFSET($S952,0,VLOOKUP('thong tin khach hang'!$E$10,$X$2:$Z$5,2,0))</f>
        <v>0</v>
      </c>
      <c r="H952" s="2" t="n">
        <f aca="false">F952*HLOOKUP(B952,Assumption!$A$10:$G$12,2,1)+G952*HLOOKUP(B952,Assumption!$A$10:$G$12,3,1)</f>
        <v>0</v>
      </c>
      <c r="I952" s="2" t="n">
        <f aca="false">F952+G952-H952</f>
        <v>0</v>
      </c>
      <c r="J952" s="32" t="n">
        <f aca="false">VLOOKUP(D952,Assumption!$O$3:$Q$103,IF('thong tin khach hang'!$B$3="Nam",2,3),0)/12*P952</f>
        <v>0</v>
      </c>
      <c r="K952" s="2" t="n">
        <v>20000</v>
      </c>
      <c r="L952" s="31" t="n">
        <f aca="false">ROUND($L$1*(E952+I952-J952-K952),0)</f>
        <v>13314922756</v>
      </c>
      <c r="M952" s="31" t="n">
        <f aca="false">E952+I952-J952-K952+L952</f>
        <v>3281483359300.13</v>
      </c>
      <c r="N952" s="32" t="n">
        <f aca="false">HLOOKUP(ROUND(AVERAGE(M940:M951)/10^6,0),Assumption!$B$2:$E$3,2,1)*MAX((AVERAGE(M940:M951)-250*10^6),0)</f>
        <v>18495993168.3401</v>
      </c>
      <c r="O952" s="31" t="n">
        <f aca="false">M952+N952</f>
        <v>3299979352468.47</v>
      </c>
      <c r="P952" s="31" t="n">
        <f aca="false">IF(A952=1,SA,MAX(0,SA-M951))</f>
        <v>0</v>
      </c>
      <c r="S952" s="2" t="n">
        <v>0</v>
      </c>
      <c r="T952" s="2" t="n">
        <v>0</v>
      </c>
      <c r="U952" s="2" t="n">
        <v>0</v>
      </c>
      <c r="V952" s="33" t="n">
        <v>1</v>
      </c>
    </row>
    <row r="953" customFormat="false" ht="15.75" hidden="false" customHeight="true" outlineLevel="0" collapsed="false">
      <c r="A953" s="2" t="n">
        <v>951</v>
      </c>
      <c r="B953" s="2" t="n">
        <v>80</v>
      </c>
      <c r="C953" s="2" t="n">
        <f aca="false">A953-(B953-1)*12</f>
        <v>3</v>
      </c>
      <c r="D953" s="2" t="n">
        <f aca="false">'thong tin khach hang'!$B$4+B953-1</f>
        <v>81</v>
      </c>
      <c r="E953" s="31" t="n">
        <f aca="false">IF(A953=1,0,O952)</f>
        <v>3299979352468.47</v>
      </c>
      <c r="F953" s="2" t="n">
        <f aca="true">TP*VLOOKUP('thong tin khach hang'!$E$10,$X$2:$Z$5,3,0)*OFFSET($S953,0,VLOOKUP('thong tin khach hang'!$E$10,$X$2:$Z$5,2,0))</f>
        <v>0</v>
      </c>
      <c r="G953" s="2" t="n">
        <f aca="true">EP*VLOOKUP('thong tin khach hang'!$E$10,$X$2:$Z$5,3,0)*OFFSET($S953,0,VLOOKUP('thong tin khach hang'!$E$10,$X$2:$Z$5,2,0))</f>
        <v>0</v>
      </c>
      <c r="H953" s="2" t="n">
        <f aca="false">F953*HLOOKUP(B953,Assumption!$A$10:$G$12,2,1)+G953*HLOOKUP(B953,Assumption!$A$10:$G$12,3,1)</f>
        <v>0</v>
      </c>
      <c r="I953" s="2" t="n">
        <f aca="false">F953+G953-H953</f>
        <v>0</v>
      </c>
      <c r="J953" s="32" t="n">
        <f aca="false">VLOOKUP(D953,Assumption!$O$3:$Q$103,IF('thong tin khach hang'!$B$3="Nam",2,3),0)/12*P953</f>
        <v>0</v>
      </c>
      <c r="K953" s="2" t="n">
        <v>20000</v>
      </c>
      <c r="L953" s="31" t="n">
        <f aca="false">ROUND($L$1*(E953+I953-J953-K953),0)</f>
        <v>13444524284</v>
      </c>
      <c r="M953" s="31" t="n">
        <f aca="false">E953+I953-J953-K953+L953</f>
        <v>3313423856752.47</v>
      </c>
      <c r="N953" s="32" t="n">
        <f aca="false">HLOOKUP(ROUND(AVERAGE(M941:M952)/10^6,0),Assumption!$B$2:$E$3,2,1)*MAX((AVERAGE(M941:M952)-250*10^6),0)</f>
        <v>18676068997.6669</v>
      </c>
      <c r="O953" s="31" t="n">
        <f aca="false">M953+N953</f>
        <v>3332099925750.14</v>
      </c>
      <c r="P953" s="31" t="n">
        <f aca="false">IF(A953=1,SA,MAX(0,SA-M952))</f>
        <v>0</v>
      </c>
      <c r="S953" s="2" t="n">
        <v>0</v>
      </c>
      <c r="T953" s="2" t="n">
        <v>0</v>
      </c>
      <c r="U953" s="2" t="n">
        <v>0</v>
      </c>
      <c r="V953" s="33" t="n">
        <v>1</v>
      </c>
    </row>
    <row r="954" customFormat="false" ht="15.75" hidden="false" customHeight="true" outlineLevel="0" collapsed="false">
      <c r="A954" s="2" t="n">
        <v>952</v>
      </c>
      <c r="B954" s="2" t="n">
        <v>80</v>
      </c>
      <c r="C954" s="2" t="n">
        <f aca="false">A954-(B954-1)*12</f>
        <v>4</v>
      </c>
      <c r="D954" s="2" t="n">
        <f aca="false">'thong tin khach hang'!$B$4+B954-1</f>
        <v>81</v>
      </c>
      <c r="E954" s="31" t="n">
        <f aca="false">IF(A954=1,0,O953)</f>
        <v>3332099925750.14</v>
      </c>
      <c r="F954" s="2" t="n">
        <f aca="true">TP*VLOOKUP('thong tin khach hang'!$E$10,$X$2:$Z$5,3,0)*OFFSET($S954,0,VLOOKUP('thong tin khach hang'!$E$10,$X$2:$Z$5,2,0))</f>
        <v>0</v>
      </c>
      <c r="G954" s="2" t="n">
        <f aca="true">EP*VLOOKUP('thong tin khach hang'!$E$10,$X$2:$Z$5,3,0)*OFFSET($S954,0,VLOOKUP('thong tin khach hang'!$E$10,$X$2:$Z$5,2,0))</f>
        <v>0</v>
      </c>
      <c r="H954" s="2" t="n">
        <f aca="false">F954*HLOOKUP(B954,Assumption!$A$10:$G$12,2,1)+G954*HLOOKUP(B954,Assumption!$A$10:$G$12,3,1)</f>
        <v>0</v>
      </c>
      <c r="I954" s="2" t="n">
        <f aca="false">F954+G954-H954</f>
        <v>0</v>
      </c>
      <c r="J954" s="32" t="n">
        <f aca="false">VLOOKUP(D954,Assumption!$O$3:$Q$103,IF('thong tin khach hang'!$B$3="Nam",2,3),0)/12*P954</f>
        <v>0</v>
      </c>
      <c r="K954" s="2" t="n">
        <v>20000</v>
      </c>
      <c r="L954" s="31" t="n">
        <f aca="false">ROUND($L$1*(E954+I954-J954-K954),0)</f>
        <v>13575387476</v>
      </c>
      <c r="M954" s="31" t="n">
        <f aca="false">E954+I954-J954-K954+L954</f>
        <v>3345675293226.14</v>
      </c>
      <c r="N954" s="32" t="n">
        <f aca="false">HLOOKUP(ROUND(AVERAGE(M942:M953)/10^6,0),Assumption!$B$2:$E$3,2,1)*MAX((AVERAGE(M942:M953)-250*10^6),0)</f>
        <v>18857897702.1363</v>
      </c>
      <c r="O954" s="31" t="n">
        <f aca="false">M954+N954</f>
        <v>3364533190928.27</v>
      </c>
      <c r="P954" s="31" t="n">
        <f aca="false">IF(A954=1,SA,MAX(0,SA-M953))</f>
        <v>0</v>
      </c>
      <c r="S954" s="2" t="n">
        <v>0</v>
      </c>
      <c r="T954" s="2" t="n">
        <v>0</v>
      </c>
      <c r="U954" s="2" t="n">
        <v>1</v>
      </c>
      <c r="V954" s="33" t="n">
        <v>1</v>
      </c>
    </row>
    <row r="955" customFormat="false" ht="15.75" hidden="false" customHeight="true" outlineLevel="0" collapsed="false">
      <c r="A955" s="2" t="n">
        <v>953</v>
      </c>
      <c r="B955" s="2" t="n">
        <v>80</v>
      </c>
      <c r="C955" s="2" t="n">
        <f aca="false">A955-(B955-1)*12</f>
        <v>5</v>
      </c>
      <c r="D955" s="2" t="n">
        <f aca="false">'thong tin khach hang'!$B$4+B955-1</f>
        <v>81</v>
      </c>
      <c r="E955" s="31" t="n">
        <f aca="false">IF(A955=1,0,O954)</f>
        <v>3364533190928.27</v>
      </c>
      <c r="F955" s="2" t="n">
        <f aca="true">TP*VLOOKUP('thong tin khach hang'!$E$10,$X$2:$Z$5,3,0)*OFFSET($S955,0,VLOOKUP('thong tin khach hang'!$E$10,$X$2:$Z$5,2,0))</f>
        <v>0</v>
      </c>
      <c r="G955" s="2" t="n">
        <f aca="true">EP*VLOOKUP('thong tin khach hang'!$E$10,$X$2:$Z$5,3,0)*OFFSET($S955,0,VLOOKUP('thong tin khach hang'!$E$10,$X$2:$Z$5,2,0))</f>
        <v>0</v>
      </c>
      <c r="H955" s="2" t="n">
        <f aca="false">F955*HLOOKUP(B955,Assumption!$A$10:$G$12,2,1)+G955*HLOOKUP(B955,Assumption!$A$10:$G$12,3,1)</f>
        <v>0</v>
      </c>
      <c r="I955" s="2" t="n">
        <f aca="false">F955+G955-H955</f>
        <v>0</v>
      </c>
      <c r="J955" s="32" t="n">
        <f aca="false">VLOOKUP(D955,Assumption!$O$3:$Q$103,IF('thong tin khach hang'!$B$3="Nam",2,3),0)/12*P955</f>
        <v>0</v>
      </c>
      <c r="K955" s="2" t="n">
        <v>20000</v>
      </c>
      <c r="L955" s="31" t="n">
        <f aca="false">ROUND($L$1*(E955+I955-J955-K955),0)</f>
        <v>13707524613</v>
      </c>
      <c r="M955" s="31" t="n">
        <f aca="false">E955+I955-J955-K955+L955</f>
        <v>3378240695541.27</v>
      </c>
      <c r="N955" s="32" t="n">
        <f aca="false">HLOOKUP(ROUND(AVERAGE(M943:M954)/10^6,0),Assumption!$B$2:$E$3,2,1)*MAX((AVERAGE(M943:M954)-250*10^6),0)</f>
        <v>19041496344.4008</v>
      </c>
      <c r="O955" s="31" t="n">
        <f aca="false">M955+N955</f>
        <v>3397282191885.67</v>
      </c>
      <c r="P955" s="31" t="n">
        <f aca="false">IF(A955=1,SA,MAX(0,SA-M954))</f>
        <v>0</v>
      </c>
      <c r="S955" s="2" t="n">
        <v>0</v>
      </c>
      <c r="T955" s="2" t="n">
        <v>0</v>
      </c>
      <c r="U955" s="2" t="n">
        <v>0</v>
      </c>
      <c r="V955" s="33" t="n">
        <v>1</v>
      </c>
    </row>
    <row r="956" customFormat="false" ht="15.75" hidden="false" customHeight="true" outlineLevel="0" collapsed="false">
      <c r="A956" s="2" t="n">
        <v>954</v>
      </c>
      <c r="B956" s="2" t="n">
        <v>80</v>
      </c>
      <c r="C956" s="2" t="n">
        <f aca="false">A956-(B956-1)*12</f>
        <v>6</v>
      </c>
      <c r="D956" s="2" t="n">
        <f aca="false">'thong tin khach hang'!$B$4+B956-1</f>
        <v>81</v>
      </c>
      <c r="E956" s="31" t="n">
        <f aca="false">IF(A956=1,0,O955)</f>
        <v>3397282191885.67</v>
      </c>
      <c r="F956" s="2" t="n">
        <f aca="true">TP*VLOOKUP('thong tin khach hang'!$E$10,$X$2:$Z$5,3,0)*OFFSET($S956,0,VLOOKUP('thong tin khach hang'!$E$10,$X$2:$Z$5,2,0))</f>
        <v>0</v>
      </c>
      <c r="G956" s="2" t="n">
        <f aca="true">EP*VLOOKUP('thong tin khach hang'!$E$10,$X$2:$Z$5,3,0)*OFFSET($S956,0,VLOOKUP('thong tin khach hang'!$E$10,$X$2:$Z$5,2,0))</f>
        <v>0</v>
      </c>
      <c r="H956" s="2" t="n">
        <f aca="false">F956*HLOOKUP(B956,Assumption!$A$10:$G$12,2,1)+G956*HLOOKUP(B956,Assumption!$A$10:$G$12,3,1)</f>
        <v>0</v>
      </c>
      <c r="I956" s="2" t="n">
        <f aca="false">F956+G956-H956</f>
        <v>0</v>
      </c>
      <c r="J956" s="32" t="n">
        <f aca="false">VLOOKUP(D956,Assumption!$O$3:$Q$103,IF('thong tin khach hang'!$B$3="Nam",2,3),0)/12*P956</f>
        <v>0</v>
      </c>
      <c r="K956" s="2" t="n">
        <v>20000</v>
      </c>
      <c r="L956" s="31" t="n">
        <f aca="false">ROUND($L$1*(E956+I956-J956-K956),0)</f>
        <v>13840948096</v>
      </c>
      <c r="M956" s="31" t="n">
        <f aca="false">E956+I956-J956-K956+L956</f>
        <v>3411123119981.67</v>
      </c>
      <c r="N956" s="32" t="n">
        <f aca="false">HLOOKUP(ROUND(AVERAGE(M944:M955)/10^6,0),Assumption!$B$2:$E$3,2,1)*MAX((AVERAGE(M944:M955)-250*10^6),0)</f>
        <v>19226882153.2021</v>
      </c>
      <c r="O956" s="31" t="n">
        <f aca="false">M956+N956</f>
        <v>3430350002134.88</v>
      </c>
      <c r="P956" s="31" t="n">
        <f aca="false">IF(A956=1,SA,MAX(0,SA-M955))</f>
        <v>0</v>
      </c>
      <c r="S956" s="2" t="n">
        <v>0</v>
      </c>
      <c r="T956" s="2" t="n">
        <v>0</v>
      </c>
      <c r="U956" s="2" t="n">
        <v>0</v>
      </c>
      <c r="V956" s="33" t="n">
        <v>1</v>
      </c>
    </row>
    <row r="957" customFormat="false" ht="15.75" hidden="false" customHeight="true" outlineLevel="0" collapsed="false">
      <c r="A957" s="2" t="n">
        <v>955</v>
      </c>
      <c r="B957" s="2" t="n">
        <v>80</v>
      </c>
      <c r="C957" s="2" t="n">
        <f aca="false">A957-(B957-1)*12</f>
        <v>7</v>
      </c>
      <c r="D957" s="2" t="n">
        <f aca="false">'thong tin khach hang'!$B$4+B957-1</f>
        <v>81</v>
      </c>
      <c r="E957" s="31" t="n">
        <f aca="false">IF(A957=1,0,O956)</f>
        <v>3430350002134.88</v>
      </c>
      <c r="F957" s="2" t="n">
        <f aca="true">TP*VLOOKUP('thong tin khach hang'!$E$10,$X$2:$Z$5,3,0)*OFFSET($S957,0,VLOOKUP('thong tin khach hang'!$E$10,$X$2:$Z$5,2,0))</f>
        <v>0</v>
      </c>
      <c r="G957" s="2" t="n">
        <f aca="true">EP*VLOOKUP('thong tin khach hang'!$E$10,$X$2:$Z$5,3,0)*OFFSET($S957,0,VLOOKUP('thong tin khach hang'!$E$10,$X$2:$Z$5,2,0))</f>
        <v>0</v>
      </c>
      <c r="H957" s="2" t="n">
        <f aca="false">F957*HLOOKUP(B957,Assumption!$A$10:$G$12,2,1)+G957*HLOOKUP(B957,Assumption!$A$10:$G$12,3,1)</f>
        <v>0</v>
      </c>
      <c r="I957" s="2" t="n">
        <f aca="false">F957+G957-H957</f>
        <v>0</v>
      </c>
      <c r="J957" s="32" t="n">
        <f aca="false">VLOOKUP(D957,Assumption!$O$3:$Q$103,IF('thong tin khach hang'!$B$3="Nam",2,3),0)/12*P957</f>
        <v>0</v>
      </c>
      <c r="K957" s="2" t="n">
        <v>20000</v>
      </c>
      <c r="L957" s="31" t="n">
        <f aca="false">ROUND($L$1*(E957+I957-J957-K957),0)</f>
        <v>13975670448</v>
      </c>
      <c r="M957" s="31" t="n">
        <f aca="false">E957+I957-J957-K957+L957</f>
        <v>3444325652582.88</v>
      </c>
      <c r="N957" s="32" t="n">
        <f aca="false">HLOOKUP(ROUND(AVERAGE(M945:M956)/10^6,0),Assumption!$B$2:$E$3,2,1)*MAX((AVERAGE(M945:M956)-250*10^6),0)</f>
        <v>19414072524.9881</v>
      </c>
      <c r="O957" s="31" t="n">
        <f aca="false">M957+N957</f>
        <v>3463739725107.86</v>
      </c>
      <c r="P957" s="31" t="n">
        <f aca="false">IF(A957=1,SA,MAX(0,SA-M956))</f>
        <v>0</v>
      </c>
      <c r="S957" s="2" t="n">
        <v>0</v>
      </c>
      <c r="T957" s="2" t="n">
        <v>1</v>
      </c>
      <c r="U957" s="2" t="n">
        <v>1</v>
      </c>
      <c r="V957" s="33" t="n">
        <v>1</v>
      </c>
    </row>
    <row r="958" customFormat="false" ht="15.75" hidden="false" customHeight="true" outlineLevel="0" collapsed="false">
      <c r="A958" s="2" t="n">
        <v>956</v>
      </c>
      <c r="B958" s="2" t="n">
        <v>80</v>
      </c>
      <c r="C958" s="2" t="n">
        <f aca="false">A958-(B958-1)*12</f>
        <v>8</v>
      </c>
      <c r="D958" s="2" t="n">
        <f aca="false">'thong tin khach hang'!$B$4+B958-1</f>
        <v>81</v>
      </c>
      <c r="E958" s="31" t="n">
        <f aca="false">IF(A958=1,0,O957)</f>
        <v>3463739725107.86</v>
      </c>
      <c r="F958" s="2" t="n">
        <f aca="true">TP*VLOOKUP('thong tin khach hang'!$E$10,$X$2:$Z$5,3,0)*OFFSET($S958,0,VLOOKUP('thong tin khach hang'!$E$10,$X$2:$Z$5,2,0))</f>
        <v>0</v>
      </c>
      <c r="G958" s="2" t="n">
        <f aca="true">EP*VLOOKUP('thong tin khach hang'!$E$10,$X$2:$Z$5,3,0)*OFFSET($S958,0,VLOOKUP('thong tin khach hang'!$E$10,$X$2:$Z$5,2,0))</f>
        <v>0</v>
      </c>
      <c r="H958" s="2" t="n">
        <f aca="false">F958*HLOOKUP(B958,Assumption!$A$10:$G$12,2,1)+G958*HLOOKUP(B958,Assumption!$A$10:$G$12,3,1)</f>
        <v>0</v>
      </c>
      <c r="I958" s="2" t="n">
        <f aca="false">F958+G958-H958</f>
        <v>0</v>
      </c>
      <c r="J958" s="32" t="n">
        <f aca="false">VLOOKUP(D958,Assumption!$O$3:$Q$103,IF('thong tin khach hang'!$B$3="Nam",2,3),0)/12*P958</f>
        <v>0</v>
      </c>
      <c r="K958" s="2" t="n">
        <v>20000</v>
      </c>
      <c r="L958" s="31" t="n">
        <f aca="false">ROUND($L$1*(E958+I958-J958-K958),0)</f>
        <v>14111704313</v>
      </c>
      <c r="M958" s="31" t="n">
        <f aca="false">E958+I958-J958-K958+L958</f>
        <v>3477851409420.86</v>
      </c>
      <c r="N958" s="32" t="n">
        <f aca="false">HLOOKUP(ROUND(AVERAGE(M946:M957)/10^6,0),Assumption!$B$2:$E$3,2,1)*MAX((AVERAGE(M946:M957)-250*10^6),0)</f>
        <v>19603085025.5451</v>
      </c>
      <c r="O958" s="31" t="n">
        <f aca="false">M958+N958</f>
        <v>3497454494446.41</v>
      </c>
      <c r="P958" s="31" t="n">
        <f aca="false">IF(A958=1,SA,MAX(0,SA-M957))</f>
        <v>0</v>
      </c>
      <c r="S958" s="2" t="n">
        <v>0</v>
      </c>
      <c r="T958" s="2" t="n">
        <v>0</v>
      </c>
      <c r="U958" s="2" t="n">
        <v>0</v>
      </c>
      <c r="V958" s="33" t="n">
        <v>1</v>
      </c>
    </row>
    <row r="959" customFormat="false" ht="15.75" hidden="false" customHeight="true" outlineLevel="0" collapsed="false">
      <c r="A959" s="2" t="n">
        <v>957</v>
      </c>
      <c r="B959" s="2" t="n">
        <v>80</v>
      </c>
      <c r="C959" s="2" t="n">
        <f aca="false">A959-(B959-1)*12</f>
        <v>9</v>
      </c>
      <c r="D959" s="2" t="n">
        <f aca="false">'thong tin khach hang'!$B$4+B959-1</f>
        <v>81</v>
      </c>
      <c r="E959" s="31" t="n">
        <f aca="false">IF(A959=1,0,O958)</f>
        <v>3497454494446.41</v>
      </c>
      <c r="F959" s="2" t="n">
        <f aca="true">TP*VLOOKUP('thong tin khach hang'!$E$10,$X$2:$Z$5,3,0)*OFFSET($S959,0,VLOOKUP('thong tin khach hang'!$E$10,$X$2:$Z$5,2,0))</f>
        <v>0</v>
      </c>
      <c r="G959" s="2" t="n">
        <f aca="true">EP*VLOOKUP('thong tin khach hang'!$E$10,$X$2:$Z$5,3,0)*OFFSET($S959,0,VLOOKUP('thong tin khach hang'!$E$10,$X$2:$Z$5,2,0))</f>
        <v>0</v>
      </c>
      <c r="H959" s="2" t="n">
        <f aca="false">F959*HLOOKUP(B959,Assumption!$A$10:$G$12,2,1)+G959*HLOOKUP(B959,Assumption!$A$10:$G$12,3,1)</f>
        <v>0</v>
      </c>
      <c r="I959" s="2" t="n">
        <f aca="false">F959+G959-H959</f>
        <v>0</v>
      </c>
      <c r="J959" s="32" t="n">
        <f aca="false">VLOOKUP(D959,Assumption!$O$3:$Q$103,IF('thong tin khach hang'!$B$3="Nam",2,3),0)/12*P959</f>
        <v>0</v>
      </c>
      <c r="K959" s="2" t="n">
        <v>20000</v>
      </c>
      <c r="L959" s="31" t="n">
        <f aca="false">ROUND($L$1*(E959+I959-J959-K959),0)</f>
        <v>14249062457</v>
      </c>
      <c r="M959" s="31" t="n">
        <f aca="false">E959+I959-J959-K959+L959</f>
        <v>3511703536903.41</v>
      </c>
      <c r="N959" s="32" t="n">
        <f aca="false">HLOOKUP(ROUND(AVERAGE(M947:M958)/10^6,0),Assumption!$B$2:$E$3,2,1)*MAX((AVERAGE(M947:M958)-250*10^6),0)</f>
        <v>19793937391.6473</v>
      </c>
      <c r="O959" s="31" t="n">
        <f aca="false">M959+N959</f>
        <v>3531497474295.06</v>
      </c>
      <c r="P959" s="31" t="n">
        <f aca="false">IF(A959=1,SA,MAX(0,SA-M958))</f>
        <v>0</v>
      </c>
      <c r="S959" s="2" t="n">
        <v>0</v>
      </c>
      <c r="T959" s="2" t="n">
        <v>0</v>
      </c>
      <c r="U959" s="2" t="n">
        <v>0</v>
      </c>
      <c r="V959" s="33" t="n">
        <v>1</v>
      </c>
    </row>
    <row r="960" customFormat="false" ht="15.75" hidden="false" customHeight="true" outlineLevel="0" collapsed="false">
      <c r="A960" s="2" t="n">
        <v>958</v>
      </c>
      <c r="B960" s="2" t="n">
        <v>80</v>
      </c>
      <c r="C960" s="2" t="n">
        <f aca="false">A960-(B960-1)*12</f>
        <v>10</v>
      </c>
      <c r="D960" s="2" t="n">
        <f aca="false">'thong tin khach hang'!$B$4+B960-1</f>
        <v>81</v>
      </c>
      <c r="E960" s="31" t="n">
        <f aca="false">IF(A960=1,0,O959)</f>
        <v>3531497474295.06</v>
      </c>
      <c r="F960" s="2" t="n">
        <f aca="true">TP*VLOOKUP('thong tin khach hang'!$E$10,$X$2:$Z$5,3,0)*OFFSET($S960,0,VLOOKUP('thong tin khach hang'!$E$10,$X$2:$Z$5,2,0))</f>
        <v>0</v>
      </c>
      <c r="G960" s="2" t="n">
        <f aca="true">EP*VLOOKUP('thong tin khach hang'!$E$10,$X$2:$Z$5,3,0)*OFFSET($S960,0,VLOOKUP('thong tin khach hang'!$E$10,$X$2:$Z$5,2,0))</f>
        <v>0</v>
      </c>
      <c r="H960" s="2" t="n">
        <f aca="false">F960*HLOOKUP(B960,Assumption!$A$10:$G$12,2,1)+G960*HLOOKUP(B960,Assumption!$A$10:$G$12,3,1)</f>
        <v>0</v>
      </c>
      <c r="I960" s="2" t="n">
        <f aca="false">F960+G960-H960</f>
        <v>0</v>
      </c>
      <c r="J960" s="32" t="n">
        <f aca="false">VLOOKUP(D960,Assumption!$O$3:$Q$103,IF('thong tin khach hang'!$B$3="Nam",2,3),0)/12*P960</f>
        <v>0</v>
      </c>
      <c r="K960" s="2" t="n">
        <v>20000</v>
      </c>
      <c r="L960" s="31" t="n">
        <f aca="false">ROUND($L$1*(E960+I960-J960-K960),0)</f>
        <v>14387757770</v>
      </c>
      <c r="M960" s="31" t="n">
        <f aca="false">E960+I960-J960-K960+L960</f>
        <v>3545885212065.06</v>
      </c>
      <c r="N960" s="32" t="n">
        <f aca="false">HLOOKUP(ROUND(AVERAGE(M948:M959)/10^6,0),Assumption!$B$2:$E$3,2,1)*MAX((AVERAGE(M948:M959)-250*10^6),0)</f>
        <v>19986647532.72</v>
      </c>
      <c r="O960" s="31" t="n">
        <f aca="false">M960+N960</f>
        <v>3565871859597.78</v>
      </c>
      <c r="P960" s="31" t="n">
        <f aca="false">IF(A960=1,SA,MAX(0,SA-M959))</f>
        <v>0</v>
      </c>
      <c r="S960" s="2" t="n">
        <v>0</v>
      </c>
      <c r="T960" s="2" t="n">
        <v>0</v>
      </c>
      <c r="U960" s="2" t="n">
        <v>1</v>
      </c>
      <c r="V960" s="33" t="n">
        <v>1</v>
      </c>
    </row>
    <row r="961" customFormat="false" ht="15.75" hidden="false" customHeight="true" outlineLevel="0" collapsed="false">
      <c r="A961" s="2" t="n">
        <v>959</v>
      </c>
      <c r="B961" s="2" t="n">
        <v>80</v>
      </c>
      <c r="C961" s="2" t="n">
        <f aca="false">A961-(B961-1)*12</f>
        <v>11</v>
      </c>
      <c r="D961" s="2" t="n">
        <f aca="false">'thong tin khach hang'!$B$4+B961-1</f>
        <v>81</v>
      </c>
      <c r="E961" s="31" t="n">
        <f aca="false">IF(A961=1,0,O960)</f>
        <v>3565871859597.78</v>
      </c>
      <c r="F961" s="2" t="n">
        <f aca="true">TP*VLOOKUP('thong tin khach hang'!$E$10,$X$2:$Z$5,3,0)*OFFSET($S961,0,VLOOKUP('thong tin khach hang'!$E$10,$X$2:$Z$5,2,0))</f>
        <v>0</v>
      </c>
      <c r="G961" s="2" t="n">
        <f aca="true">EP*VLOOKUP('thong tin khach hang'!$E$10,$X$2:$Z$5,3,0)*OFFSET($S961,0,VLOOKUP('thong tin khach hang'!$E$10,$X$2:$Z$5,2,0))</f>
        <v>0</v>
      </c>
      <c r="H961" s="2" t="n">
        <f aca="false">F961*HLOOKUP(B961,Assumption!$A$10:$G$12,2,1)+G961*HLOOKUP(B961,Assumption!$A$10:$G$12,3,1)</f>
        <v>0</v>
      </c>
      <c r="I961" s="2" t="n">
        <f aca="false">F961+G961-H961</f>
        <v>0</v>
      </c>
      <c r="J961" s="32" t="n">
        <f aca="false">VLOOKUP(D961,Assumption!$O$3:$Q$103,IF('thong tin khach hang'!$B$3="Nam",2,3),0)/12*P961</f>
        <v>0</v>
      </c>
      <c r="K961" s="2" t="n">
        <v>20000</v>
      </c>
      <c r="L961" s="31" t="n">
        <f aca="false">ROUND($L$1*(E961+I961-J961-K961),0)</f>
        <v>14527803271</v>
      </c>
      <c r="M961" s="31" t="n">
        <f aca="false">E961+I961-J961-K961+L961</f>
        <v>3580399642868.78</v>
      </c>
      <c r="N961" s="32" t="n">
        <f aca="false">HLOOKUP(ROUND(AVERAGE(M949:M960)/10^6,0),Assumption!$B$2:$E$3,2,1)*MAX((AVERAGE(M949:M960)-250*10^6),0)</f>
        <v>20181233532.5195</v>
      </c>
      <c r="O961" s="31" t="n">
        <f aca="false">M961+N961</f>
        <v>3600580876401.3</v>
      </c>
      <c r="P961" s="31" t="n">
        <f aca="false">IF(A961=1,SA,MAX(0,SA-M960))</f>
        <v>0</v>
      </c>
      <c r="S961" s="2" t="n">
        <v>0</v>
      </c>
      <c r="T961" s="2" t="n">
        <v>0</v>
      </c>
      <c r="U961" s="2" t="n">
        <v>0</v>
      </c>
      <c r="V961" s="33" t="n">
        <v>1</v>
      </c>
    </row>
    <row r="962" customFormat="false" ht="15.75" hidden="false" customHeight="true" outlineLevel="0" collapsed="false">
      <c r="A962" s="2" t="n">
        <v>960</v>
      </c>
      <c r="B962" s="2" t="n">
        <v>80</v>
      </c>
      <c r="C962" s="2" t="n">
        <f aca="false">A962-(B962-1)*12</f>
        <v>12</v>
      </c>
      <c r="D962" s="2" t="n">
        <f aca="false">'thong tin khach hang'!$B$4+B962-1</f>
        <v>81</v>
      </c>
      <c r="E962" s="31" t="n">
        <f aca="false">IF(A962=1,0,O961)</f>
        <v>3600580876401.3</v>
      </c>
      <c r="F962" s="2" t="n">
        <f aca="true">TP*VLOOKUP('thong tin khach hang'!$E$10,$X$2:$Z$5,3,0)*OFFSET($S962,0,VLOOKUP('thong tin khach hang'!$E$10,$X$2:$Z$5,2,0))</f>
        <v>0</v>
      </c>
      <c r="G962" s="2" t="n">
        <f aca="true">EP*VLOOKUP('thong tin khach hang'!$E$10,$X$2:$Z$5,3,0)*OFFSET($S962,0,VLOOKUP('thong tin khach hang'!$E$10,$X$2:$Z$5,2,0))</f>
        <v>0</v>
      </c>
      <c r="H962" s="2" t="n">
        <f aca="false">F962*HLOOKUP(B962,Assumption!$A$10:$G$12,2,1)+G962*HLOOKUP(B962,Assumption!$A$10:$G$12,3,1)</f>
        <v>0</v>
      </c>
      <c r="I962" s="2" t="n">
        <f aca="false">F962+G962-H962</f>
        <v>0</v>
      </c>
      <c r="J962" s="32" t="n">
        <f aca="false">VLOOKUP(D962,Assumption!$O$3:$Q$103,IF('thong tin khach hang'!$B$3="Nam",2,3),0)/12*P962</f>
        <v>0</v>
      </c>
      <c r="K962" s="2" t="n">
        <v>20000</v>
      </c>
      <c r="L962" s="31" t="n">
        <f aca="false">ROUND($L$1*(E962+I962-J962-K962),0)</f>
        <v>14669212102</v>
      </c>
      <c r="M962" s="31" t="n">
        <f aca="false">E962+I962-J962-K962+L962</f>
        <v>3615250068503.3</v>
      </c>
      <c r="N962" s="32" t="n">
        <f aca="false">HLOOKUP(ROUND(AVERAGE(M950:M961)/10^6,0),Assumption!$B$2:$E$3,2,1)*MAX((AVERAGE(M950:M961)-250*10^6),0)</f>
        <v>20377713650.8323</v>
      </c>
      <c r="O962" s="31" t="n">
        <f aca="false">M962+N962</f>
        <v>3635627782154.13</v>
      </c>
      <c r="P962" s="31" t="n">
        <f aca="false">IF(A962=1,SA,MAX(0,SA-M961))</f>
        <v>0</v>
      </c>
      <c r="S962" s="2" t="n">
        <v>0</v>
      </c>
      <c r="T962" s="2" t="n">
        <v>0</v>
      </c>
      <c r="U962" s="2" t="n">
        <v>0</v>
      </c>
      <c r="V962" s="33" t="n">
        <v>1</v>
      </c>
    </row>
    <row r="963" customFormat="false" ht="15.75" hidden="false" customHeight="true" outlineLevel="0" collapsed="false">
      <c r="A963" s="2" t="n">
        <v>961</v>
      </c>
      <c r="B963" s="2" t="n">
        <v>81</v>
      </c>
      <c r="C963" s="2" t="n">
        <f aca="false">A963-(B963-1)*12</f>
        <v>1</v>
      </c>
      <c r="D963" s="2" t="n">
        <f aca="false">'thong tin khach hang'!$B$4+B963-1</f>
        <v>82</v>
      </c>
      <c r="E963" s="31" t="n">
        <f aca="false">IF(A963=1,0,O962)</f>
        <v>3635627782154.13</v>
      </c>
      <c r="F963" s="2" t="n">
        <f aca="true">TP*VLOOKUP('thong tin khach hang'!$E$10,$X$2:$Z$5,3,0)*OFFSET($S963,0,VLOOKUP('thong tin khach hang'!$E$10,$X$2:$Z$5,2,0))</f>
        <v>30000000</v>
      </c>
      <c r="G963" s="2" t="n">
        <f aca="true">EP*VLOOKUP('thong tin khach hang'!$E$10,$X$2:$Z$5,3,0)*OFFSET($S963,0,VLOOKUP('thong tin khach hang'!$E$10,$X$2:$Z$5,2,0))</f>
        <v>30000000</v>
      </c>
      <c r="H963" s="2" t="n">
        <f aca="false">F963*HLOOKUP(B963,Assumption!$A$10:$G$12,2,1)+G963*HLOOKUP(B963,Assumption!$A$10:$G$12,3,1)</f>
        <v>1500000</v>
      </c>
      <c r="I963" s="2" t="n">
        <f aca="false">F963+G963-H963</f>
        <v>58500000</v>
      </c>
      <c r="J963" s="32" t="n">
        <f aca="false">VLOOKUP(D963,Assumption!$O$3:$Q$103,IF('thong tin khach hang'!$B$3="Nam",2,3),0)/12*P963</f>
        <v>0</v>
      </c>
      <c r="K963" s="2" t="n">
        <v>20000</v>
      </c>
      <c r="L963" s="31" t="n">
        <f aca="false">ROUND($L$1*(E963+I963-J963-K963),0)</f>
        <v>14812235871</v>
      </c>
      <c r="M963" s="31" t="n">
        <f aca="false">E963+I963-J963-K963+L963</f>
        <v>3650498498025.13</v>
      </c>
      <c r="N963" s="32" t="n">
        <f aca="false">HLOOKUP(ROUND(AVERAGE(M951:M962)/10^6,0),Assumption!$B$2:$E$3,2,1)*MAX((AVERAGE(M951:M962)-250*10^6),0)</f>
        <v>20576106325.187</v>
      </c>
      <c r="O963" s="31" t="n">
        <f aca="false">M963+N963</f>
        <v>3671074604350.32</v>
      </c>
      <c r="P963" s="31" t="n">
        <f aca="false">IF(A963=1,SA,MAX(0,SA-M962))</f>
        <v>0</v>
      </c>
      <c r="S963" s="2" t="n">
        <v>1</v>
      </c>
      <c r="T963" s="2" t="n">
        <v>1</v>
      </c>
      <c r="U963" s="2" t="n">
        <v>1</v>
      </c>
      <c r="V963" s="33" t="n">
        <v>1</v>
      </c>
    </row>
    <row r="964" customFormat="false" ht="15.75" hidden="false" customHeight="true" outlineLevel="0" collapsed="false">
      <c r="A964" s="2" t="n">
        <v>962</v>
      </c>
      <c r="B964" s="2" t="n">
        <v>81</v>
      </c>
      <c r="C964" s="2" t="n">
        <f aca="false">A964-(B964-1)*12</f>
        <v>2</v>
      </c>
      <c r="D964" s="2" t="n">
        <f aca="false">'thong tin khach hang'!$B$4+B964-1</f>
        <v>82</v>
      </c>
      <c r="E964" s="31" t="n">
        <f aca="false">IF(A964=1,0,O963)</f>
        <v>3671074604350.32</v>
      </c>
      <c r="F964" s="2" t="n">
        <f aca="true">TP*VLOOKUP('thong tin khach hang'!$E$10,$X$2:$Z$5,3,0)*OFFSET($S964,0,VLOOKUP('thong tin khach hang'!$E$10,$X$2:$Z$5,2,0))</f>
        <v>0</v>
      </c>
      <c r="G964" s="2" t="n">
        <f aca="true">EP*VLOOKUP('thong tin khach hang'!$E$10,$X$2:$Z$5,3,0)*OFFSET($S964,0,VLOOKUP('thong tin khach hang'!$E$10,$X$2:$Z$5,2,0))</f>
        <v>0</v>
      </c>
      <c r="H964" s="2" t="n">
        <f aca="false">F964*HLOOKUP(B964,Assumption!$A$10:$G$12,2,1)+G964*HLOOKUP(B964,Assumption!$A$10:$G$12,3,1)</f>
        <v>0</v>
      </c>
      <c r="I964" s="2" t="n">
        <f aca="false">F964+G964-H964</f>
        <v>0</v>
      </c>
      <c r="J964" s="32" t="n">
        <f aca="false">VLOOKUP(D964,Assumption!$O$3:$Q$103,IF('thong tin khach hang'!$B$3="Nam",2,3),0)/12*P964</f>
        <v>0</v>
      </c>
      <c r="K964" s="2" t="n">
        <v>20000</v>
      </c>
      <c r="L964" s="31" t="n">
        <f aca="false">ROUND($L$1*(E964+I964-J964-K964),0)</f>
        <v>14956412276</v>
      </c>
      <c r="M964" s="31" t="n">
        <f aca="false">E964+I964-J964-K964+L964</f>
        <v>3686030996626.32</v>
      </c>
      <c r="N964" s="32" t="n">
        <f aca="false">HLOOKUP(ROUND(AVERAGE(M952:M963)/10^6,0),Assumption!$B$2:$E$3,2,1)*MAX((AVERAGE(M952:M963)-250*10^6),0)</f>
        <v>20776430172.5855</v>
      </c>
      <c r="O964" s="31" t="n">
        <f aca="false">M964+N964</f>
        <v>3706807426798.9</v>
      </c>
      <c r="P964" s="31" t="n">
        <f aca="false">IF(A964=1,SA,MAX(0,SA-M963))</f>
        <v>0</v>
      </c>
      <c r="S964" s="2" t="n">
        <v>0</v>
      </c>
      <c r="T964" s="2" t="n">
        <v>0</v>
      </c>
      <c r="U964" s="2" t="n">
        <v>0</v>
      </c>
      <c r="V964" s="33" t="n">
        <v>1</v>
      </c>
    </row>
    <row r="965" customFormat="false" ht="15.75" hidden="false" customHeight="true" outlineLevel="0" collapsed="false">
      <c r="A965" s="2" t="n">
        <v>963</v>
      </c>
      <c r="B965" s="2" t="n">
        <v>81</v>
      </c>
      <c r="C965" s="2" t="n">
        <f aca="false">A965-(B965-1)*12</f>
        <v>3</v>
      </c>
      <c r="D965" s="2" t="n">
        <f aca="false">'thong tin khach hang'!$B$4+B965-1</f>
        <v>82</v>
      </c>
      <c r="E965" s="31" t="n">
        <f aca="false">IF(A965=1,0,O964)</f>
        <v>3706807426798.9</v>
      </c>
      <c r="F965" s="2" t="n">
        <f aca="true">TP*VLOOKUP('thong tin khach hang'!$E$10,$X$2:$Z$5,3,0)*OFFSET($S965,0,VLOOKUP('thong tin khach hang'!$E$10,$X$2:$Z$5,2,0))</f>
        <v>0</v>
      </c>
      <c r="G965" s="2" t="n">
        <f aca="true">EP*VLOOKUP('thong tin khach hang'!$E$10,$X$2:$Z$5,3,0)*OFFSET($S965,0,VLOOKUP('thong tin khach hang'!$E$10,$X$2:$Z$5,2,0))</f>
        <v>0</v>
      </c>
      <c r="H965" s="2" t="n">
        <f aca="false">F965*HLOOKUP(B965,Assumption!$A$10:$G$12,2,1)+G965*HLOOKUP(B965,Assumption!$A$10:$G$12,3,1)</f>
        <v>0</v>
      </c>
      <c r="I965" s="2" t="n">
        <f aca="false">F965+G965-H965</f>
        <v>0</v>
      </c>
      <c r="J965" s="32" t="n">
        <f aca="false">VLOOKUP(D965,Assumption!$O$3:$Q$103,IF('thong tin khach hang'!$B$3="Nam",2,3),0)/12*P965</f>
        <v>0</v>
      </c>
      <c r="K965" s="2" t="n">
        <v>20000</v>
      </c>
      <c r="L965" s="31" t="n">
        <f aca="false">ROUND($L$1*(E965+I965-J965-K965),0)</f>
        <v>15101992217</v>
      </c>
      <c r="M965" s="31" t="n">
        <f aca="false">E965+I965-J965-K965+L965</f>
        <v>3721909399015.9</v>
      </c>
      <c r="N965" s="32" t="n">
        <f aca="false">HLOOKUP(ROUND(AVERAGE(M953:M964)/10^6,0),Assumption!$B$2:$E$3,2,1)*MAX((AVERAGE(M953:M964)-250*10^6),0)</f>
        <v>20978703991.2486</v>
      </c>
      <c r="O965" s="31" t="n">
        <f aca="false">M965+N965</f>
        <v>3742888103007.15</v>
      </c>
      <c r="P965" s="31" t="n">
        <f aca="false">IF(A965=1,SA,MAX(0,SA-M964))</f>
        <v>0</v>
      </c>
      <c r="S965" s="2" t="n">
        <v>0</v>
      </c>
      <c r="T965" s="2" t="n">
        <v>0</v>
      </c>
      <c r="U965" s="2" t="n">
        <v>0</v>
      </c>
      <c r="V965" s="33" t="n">
        <v>1</v>
      </c>
    </row>
    <row r="966" customFormat="false" ht="15.75" hidden="false" customHeight="true" outlineLevel="0" collapsed="false">
      <c r="A966" s="2" t="n">
        <v>964</v>
      </c>
      <c r="B966" s="2" t="n">
        <v>81</v>
      </c>
      <c r="C966" s="2" t="n">
        <f aca="false">A966-(B966-1)*12</f>
        <v>4</v>
      </c>
      <c r="D966" s="2" t="n">
        <f aca="false">'thong tin khach hang'!$B$4+B966-1</f>
        <v>82</v>
      </c>
      <c r="E966" s="31" t="n">
        <f aca="false">IF(A966=1,0,O965)</f>
        <v>3742888103007.15</v>
      </c>
      <c r="F966" s="2" t="n">
        <f aca="true">TP*VLOOKUP('thong tin khach hang'!$E$10,$X$2:$Z$5,3,0)*OFFSET($S966,0,VLOOKUP('thong tin khach hang'!$E$10,$X$2:$Z$5,2,0))</f>
        <v>0</v>
      </c>
      <c r="G966" s="2" t="n">
        <f aca="true">EP*VLOOKUP('thong tin khach hang'!$E$10,$X$2:$Z$5,3,0)*OFFSET($S966,0,VLOOKUP('thong tin khach hang'!$E$10,$X$2:$Z$5,2,0))</f>
        <v>0</v>
      </c>
      <c r="H966" s="2" t="n">
        <f aca="false">F966*HLOOKUP(B966,Assumption!$A$10:$G$12,2,1)+G966*HLOOKUP(B966,Assumption!$A$10:$G$12,3,1)</f>
        <v>0</v>
      </c>
      <c r="I966" s="2" t="n">
        <f aca="false">F966+G966-H966</f>
        <v>0</v>
      </c>
      <c r="J966" s="32" t="n">
        <f aca="false">VLOOKUP(D966,Assumption!$O$3:$Q$103,IF('thong tin khach hang'!$B$3="Nam",2,3),0)/12*P966</f>
        <v>0</v>
      </c>
      <c r="K966" s="2" t="n">
        <v>20000</v>
      </c>
      <c r="L966" s="31" t="n">
        <f aca="false">ROUND($L$1*(E966+I966-J966-K966),0)</f>
        <v>15248989359</v>
      </c>
      <c r="M966" s="31" t="n">
        <f aca="false">E966+I966-J966-K966+L966</f>
        <v>3758137072366.15</v>
      </c>
      <c r="N966" s="32" t="n">
        <f aca="false">HLOOKUP(ROUND(AVERAGE(M954:M965)/10^6,0),Assumption!$B$2:$E$3,2,1)*MAX((AVERAGE(M954:M965)-250*10^6),0)</f>
        <v>21182946762.3803</v>
      </c>
      <c r="O966" s="31" t="n">
        <f aca="false">M966+N966</f>
        <v>3779320019128.53</v>
      </c>
      <c r="P966" s="31" t="n">
        <f aca="false">IF(A966=1,SA,MAX(0,SA-M965))</f>
        <v>0</v>
      </c>
      <c r="S966" s="2" t="n">
        <v>0</v>
      </c>
      <c r="T966" s="2" t="n">
        <v>0</v>
      </c>
      <c r="U966" s="2" t="n">
        <v>1</v>
      </c>
      <c r="V966" s="33" t="n">
        <v>1</v>
      </c>
    </row>
    <row r="967" customFormat="false" ht="15.75" hidden="false" customHeight="true" outlineLevel="0" collapsed="false">
      <c r="A967" s="2" t="n">
        <v>965</v>
      </c>
      <c r="B967" s="2" t="n">
        <v>81</v>
      </c>
      <c r="C967" s="2" t="n">
        <f aca="false">A967-(B967-1)*12</f>
        <v>5</v>
      </c>
      <c r="D967" s="2" t="n">
        <f aca="false">'thong tin khach hang'!$B$4+B967-1</f>
        <v>82</v>
      </c>
      <c r="E967" s="31" t="n">
        <f aca="false">IF(A967=1,0,O966)</f>
        <v>3779320019128.53</v>
      </c>
      <c r="F967" s="2" t="n">
        <f aca="true">TP*VLOOKUP('thong tin khach hang'!$E$10,$X$2:$Z$5,3,0)*OFFSET($S967,0,VLOOKUP('thong tin khach hang'!$E$10,$X$2:$Z$5,2,0))</f>
        <v>0</v>
      </c>
      <c r="G967" s="2" t="n">
        <f aca="true">EP*VLOOKUP('thong tin khach hang'!$E$10,$X$2:$Z$5,3,0)*OFFSET($S967,0,VLOOKUP('thong tin khach hang'!$E$10,$X$2:$Z$5,2,0))</f>
        <v>0</v>
      </c>
      <c r="H967" s="2" t="n">
        <f aca="false">F967*HLOOKUP(B967,Assumption!$A$10:$G$12,2,1)+G967*HLOOKUP(B967,Assumption!$A$10:$G$12,3,1)</f>
        <v>0</v>
      </c>
      <c r="I967" s="2" t="n">
        <f aca="false">F967+G967-H967</f>
        <v>0</v>
      </c>
      <c r="J967" s="32" t="n">
        <f aca="false">VLOOKUP(D967,Assumption!$O$3:$Q$103,IF('thong tin khach hang'!$B$3="Nam",2,3),0)/12*P967</f>
        <v>0</v>
      </c>
      <c r="K967" s="2" t="n">
        <v>20000</v>
      </c>
      <c r="L967" s="31" t="n">
        <f aca="false">ROUND($L$1*(E967+I967-J967-K967),0)</f>
        <v>15397417494</v>
      </c>
      <c r="M967" s="31" t="n">
        <f aca="false">E967+I967-J967-K967+L967</f>
        <v>3794717416622.53</v>
      </c>
      <c r="N967" s="32" t="n">
        <f aca="false">HLOOKUP(ROUND(AVERAGE(M955:M966)/10^6,0),Assumption!$B$2:$E$3,2,1)*MAX((AVERAGE(M955:M966)-250*10^6),0)</f>
        <v>21389177651.9504</v>
      </c>
      <c r="O967" s="31" t="n">
        <f aca="false">M967+N967</f>
        <v>3816106594274.48</v>
      </c>
      <c r="P967" s="31" t="n">
        <f aca="false">IF(A967=1,SA,MAX(0,SA-M966))</f>
        <v>0</v>
      </c>
      <c r="S967" s="2" t="n">
        <v>0</v>
      </c>
      <c r="T967" s="2" t="n">
        <v>0</v>
      </c>
      <c r="U967" s="2" t="n">
        <v>0</v>
      </c>
      <c r="V967" s="33" t="n">
        <v>1</v>
      </c>
    </row>
    <row r="968" customFormat="false" ht="15.75" hidden="false" customHeight="true" outlineLevel="0" collapsed="false">
      <c r="A968" s="2" t="n">
        <v>966</v>
      </c>
      <c r="B968" s="2" t="n">
        <v>81</v>
      </c>
      <c r="C968" s="2" t="n">
        <f aca="false">A968-(B968-1)*12</f>
        <v>6</v>
      </c>
      <c r="D968" s="2" t="n">
        <f aca="false">'thong tin khach hang'!$B$4+B968-1</f>
        <v>82</v>
      </c>
      <c r="E968" s="31" t="n">
        <f aca="false">IF(A968=1,0,O967)</f>
        <v>3816106594274.48</v>
      </c>
      <c r="F968" s="2" t="n">
        <f aca="true">TP*VLOOKUP('thong tin khach hang'!$E$10,$X$2:$Z$5,3,0)*OFFSET($S968,0,VLOOKUP('thong tin khach hang'!$E$10,$X$2:$Z$5,2,0))</f>
        <v>0</v>
      </c>
      <c r="G968" s="2" t="n">
        <f aca="true">EP*VLOOKUP('thong tin khach hang'!$E$10,$X$2:$Z$5,3,0)*OFFSET($S968,0,VLOOKUP('thong tin khach hang'!$E$10,$X$2:$Z$5,2,0))</f>
        <v>0</v>
      </c>
      <c r="H968" s="2" t="n">
        <f aca="false">F968*HLOOKUP(B968,Assumption!$A$10:$G$12,2,1)+G968*HLOOKUP(B968,Assumption!$A$10:$G$12,3,1)</f>
        <v>0</v>
      </c>
      <c r="I968" s="2" t="n">
        <f aca="false">F968+G968-H968</f>
        <v>0</v>
      </c>
      <c r="J968" s="32" t="n">
        <f aca="false">VLOOKUP(D968,Assumption!$O$3:$Q$103,IF('thong tin khach hang'!$B$3="Nam",2,3),0)/12*P968</f>
        <v>0</v>
      </c>
      <c r="K968" s="2" t="n">
        <v>20000</v>
      </c>
      <c r="L968" s="31" t="n">
        <f aca="false">ROUND($L$1*(E968+I968-J968-K968),0)</f>
        <v>15547290555</v>
      </c>
      <c r="M968" s="31" t="n">
        <f aca="false">E968+I968-J968-K968+L968</f>
        <v>3831653864829.48</v>
      </c>
      <c r="N968" s="32" t="n">
        <f aca="false">HLOOKUP(ROUND(AVERAGE(M956:M967)/10^6,0),Assumption!$B$2:$E$3,2,1)*MAX((AVERAGE(M956:M967)-250*10^6),0)</f>
        <v>21597416012.491</v>
      </c>
      <c r="O968" s="31" t="n">
        <f aca="false">M968+N968</f>
        <v>3853251280841.97</v>
      </c>
      <c r="P968" s="31" t="n">
        <f aca="false">IF(A968=1,SA,MAX(0,SA-M967))</f>
        <v>0</v>
      </c>
      <c r="S968" s="2" t="n">
        <v>0</v>
      </c>
      <c r="T968" s="2" t="n">
        <v>0</v>
      </c>
      <c r="U968" s="2" t="n">
        <v>0</v>
      </c>
      <c r="V968" s="33" t="n">
        <v>1</v>
      </c>
    </row>
    <row r="969" customFormat="false" ht="15.75" hidden="false" customHeight="true" outlineLevel="0" collapsed="false">
      <c r="A969" s="2" t="n">
        <v>967</v>
      </c>
      <c r="B969" s="2" t="n">
        <v>81</v>
      </c>
      <c r="C969" s="2" t="n">
        <f aca="false">A969-(B969-1)*12</f>
        <v>7</v>
      </c>
      <c r="D969" s="2" t="n">
        <f aca="false">'thong tin khach hang'!$B$4+B969-1</f>
        <v>82</v>
      </c>
      <c r="E969" s="31" t="n">
        <f aca="false">IF(A969=1,0,O968)</f>
        <v>3853251280841.97</v>
      </c>
      <c r="F969" s="2" t="n">
        <f aca="true">TP*VLOOKUP('thong tin khach hang'!$E$10,$X$2:$Z$5,3,0)*OFFSET($S969,0,VLOOKUP('thong tin khach hang'!$E$10,$X$2:$Z$5,2,0))</f>
        <v>0</v>
      </c>
      <c r="G969" s="2" t="n">
        <f aca="true">EP*VLOOKUP('thong tin khach hang'!$E$10,$X$2:$Z$5,3,0)*OFFSET($S969,0,VLOOKUP('thong tin khach hang'!$E$10,$X$2:$Z$5,2,0))</f>
        <v>0</v>
      </c>
      <c r="H969" s="2" t="n">
        <f aca="false">F969*HLOOKUP(B969,Assumption!$A$10:$G$12,2,1)+G969*HLOOKUP(B969,Assumption!$A$10:$G$12,3,1)</f>
        <v>0</v>
      </c>
      <c r="I969" s="2" t="n">
        <f aca="false">F969+G969-H969</f>
        <v>0</v>
      </c>
      <c r="J969" s="32" t="n">
        <f aca="false">VLOOKUP(D969,Assumption!$O$3:$Q$103,IF('thong tin khach hang'!$B$3="Nam",2,3),0)/12*P969</f>
        <v>0</v>
      </c>
      <c r="K969" s="2" t="n">
        <v>20000</v>
      </c>
      <c r="L969" s="31" t="n">
        <f aca="false">ROUND($L$1*(E969+I969-J969-K969),0)</f>
        <v>15698622606</v>
      </c>
      <c r="M969" s="31" t="n">
        <f aca="false">E969+I969-J969-K969+L969</f>
        <v>3868949883447.97</v>
      </c>
      <c r="N969" s="32" t="n">
        <f aca="false">HLOOKUP(ROUND(AVERAGE(M957:M968)/10^6,0),Assumption!$B$2:$E$3,2,1)*MAX((AVERAGE(M957:M968)-250*10^6),0)</f>
        <v>21807681384.9149</v>
      </c>
      <c r="O969" s="31" t="n">
        <f aca="false">M969+N969</f>
        <v>3890757564832.89</v>
      </c>
      <c r="P969" s="31" t="n">
        <f aca="false">IF(A969=1,SA,MAX(0,SA-M968))</f>
        <v>0</v>
      </c>
      <c r="S969" s="2" t="n">
        <v>0</v>
      </c>
      <c r="T969" s="2" t="n">
        <v>1</v>
      </c>
      <c r="U969" s="2" t="n">
        <v>1</v>
      </c>
      <c r="V969" s="33" t="n">
        <v>1</v>
      </c>
    </row>
    <row r="970" customFormat="false" ht="15.75" hidden="false" customHeight="true" outlineLevel="0" collapsed="false">
      <c r="A970" s="2" t="n">
        <v>968</v>
      </c>
      <c r="B970" s="2" t="n">
        <v>81</v>
      </c>
      <c r="C970" s="2" t="n">
        <f aca="false">A970-(B970-1)*12</f>
        <v>8</v>
      </c>
      <c r="D970" s="2" t="n">
        <f aca="false">'thong tin khach hang'!$B$4+B970-1</f>
        <v>82</v>
      </c>
      <c r="E970" s="31" t="n">
        <f aca="false">IF(A970=1,0,O969)</f>
        <v>3890757564832.89</v>
      </c>
      <c r="F970" s="2" t="n">
        <f aca="true">TP*VLOOKUP('thong tin khach hang'!$E$10,$X$2:$Z$5,3,0)*OFFSET($S970,0,VLOOKUP('thong tin khach hang'!$E$10,$X$2:$Z$5,2,0))</f>
        <v>0</v>
      </c>
      <c r="G970" s="2" t="n">
        <f aca="true">EP*VLOOKUP('thong tin khach hang'!$E$10,$X$2:$Z$5,3,0)*OFFSET($S970,0,VLOOKUP('thong tin khach hang'!$E$10,$X$2:$Z$5,2,0))</f>
        <v>0</v>
      </c>
      <c r="H970" s="2" t="n">
        <f aca="false">F970*HLOOKUP(B970,Assumption!$A$10:$G$12,2,1)+G970*HLOOKUP(B970,Assumption!$A$10:$G$12,3,1)</f>
        <v>0</v>
      </c>
      <c r="I970" s="2" t="n">
        <f aca="false">F970+G970-H970</f>
        <v>0</v>
      </c>
      <c r="J970" s="32" t="n">
        <f aca="false">VLOOKUP(D970,Assumption!$O$3:$Q$103,IF('thong tin khach hang'!$B$3="Nam",2,3),0)/12*P970</f>
        <v>0</v>
      </c>
      <c r="K970" s="2" t="n">
        <v>20000</v>
      </c>
      <c r="L970" s="31" t="n">
        <f aca="false">ROUND($L$1*(E970+I970-J970-K970),0)</f>
        <v>15851427850</v>
      </c>
      <c r="M970" s="31" t="n">
        <f aca="false">E970+I970-J970-K970+L970</f>
        <v>3906608972682.89</v>
      </c>
      <c r="N970" s="32" t="n">
        <f aca="false">HLOOKUP(ROUND(AVERAGE(M958:M969)/10^6,0),Assumption!$B$2:$E$3,2,1)*MAX((AVERAGE(M958:M969)-250*10^6),0)</f>
        <v>22019993500.3474</v>
      </c>
      <c r="O970" s="31" t="n">
        <f aca="false">M970+N970</f>
        <v>3928628966183.23</v>
      </c>
      <c r="P970" s="31" t="n">
        <f aca="false">IF(A970=1,SA,MAX(0,SA-M969))</f>
        <v>0</v>
      </c>
      <c r="S970" s="2" t="n">
        <v>0</v>
      </c>
      <c r="T970" s="2" t="n">
        <v>0</v>
      </c>
      <c r="U970" s="2" t="n">
        <v>0</v>
      </c>
      <c r="V970" s="33" t="n">
        <v>1</v>
      </c>
    </row>
    <row r="971" customFormat="false" ht="15.75" hidden="false" customHeight="true" outlineLevel="0" collapsed="false">
      <c r="A971" s="2" t="n">
        <v>969</v>
      </c>
      <c r="B971" s="2" t="n">
        <v>81</v>
      </c>
      <c r="C971" s="2" t="n">
        <f aca="false">A971-(B971-1)*12</f>
        <v>9</v>
      </c>
      <c r="D971" s="2" t="n">
        <f aca="false">'thong tin khach hang'!$B$4+B971-1</f>
        <v>82</v>
      </c>
      <c r="E971" s="31" t="n">
        <f aca="false">IF(A971=1,0,O970)</f>
        <v>3928628966183.23</v>
      </c>
      <c r="F971" s="2" t="n">
        <f aca="true">TP*VLOOKUP('thong tin khach hang'!$E$10,$X$2:$Z$5,3,0)*OFFSET($S971,0,VLOOKUP('thong tin khach hang'!$E$10,$X$2:$Z$5,2,0))</f>
        <v>0</v>
      </c>
      <c r="G971" s="2" t="n">
        <f aca="true">EP*VLOOKUP('thong tin khach hang'!$E$10,$X$2:$Z$5,3,0)*OFFSET($S971,0,VLOOKUP('thong tin khach hang'!$E$10,$X$2:$Z$5,2,0))</f>
        <v>0</v>
      </c>
      <c r="H971" s="2" t="n">
        <f aca="false">F971*HLOOKUP(B971,Assumption!$A$10:$G$12,2,1)+G971*HLOOKUP(B971,Assumption!$A$10:$G$12,3,1)</f>
        <v>0</v>
      </c>
      <c r="I971" s="2" t="n">
        <f aca="false">F971+G971-H971</f>
        <v>0</v>
      </c>
      <c r="J971" s="32" t="n">
        <f aca="false">VLOOKUP(D971,Assumption!$O$3:$Q$103,IF('thong tin khach hang'!$B$3="Nam",2,3),0)/12*P971</f>
        <v>0</v>
      </c>
      <c r="K971" s="2" t="n">
        <v>20000</v>
      </c>
      <c r="L971" s="31" t="n">
        <f aca="false">ROUND($L$1*(E971+I971-J971-K971),0)</f>
        <v>16005720627</v>
      </c>
      <c r="M971" s="31" t="n">
        <f aca="false">E971+I971-J971-K971+L971</f>
        <v>3944634666810.23</v>
      </c>
      <c r="N971" s="32" t="n">
        <f aca="false">HLOOKUP(ROUND(AVERAGE(M959:M970)/10^6,0),Assumption!$B$2:$E$3,2,1)*MAX((AVERAGE(M959:M970)-250*10^6),0)</f>
        <v>22234372281.9784</v>
      </c>
      <c r="O971" s="31" t="n">
        <f aca="false">M971+N971</f>
        <v>3966869039092.21</v>
      </c>
      <c r="P971" s="31" t="n">
        <f aca="false">IF(A971=1,SA,MAX(0,SA-M970))</f>
        <v>0</v>
      </c>
      <c r="S971" s="2" t="n">
        <v>0</v>
      </c>
      <c r="T971" s="2" t="n">
        <v>0</v>
      </c>
      <c r="U971" s="2" t="n">
        <v>0</v>
      </c>
      <c r="V971" s="33" t="n">
        <v>1</v>
      </c>
    </row>
    <row r="972" customFormat="false" ht="15.75" hidden="false" customHeight="true" outlineLevel="0" collapsed="false">
      <c r="A972" s="2" t="n">
        <v>970</v>
      </c>
      <c r="B972" s="2" t="n">
        <v>81</v>
      </c>
      <c r="C972" s="2" t="n">
        <f aca="false">A972-(B972-1)*12</f>
        <v>10</v>
      </c>
      <c r="D972" s="2" t="n">
        <f aca="false">'thong tin khach hang'!$B$4+B972-1</f>
        <v>82</v>
      </c>
      <c r="E972" s="31" t="n">
        <f aca="false">IF(A972=1,0,O971)</f>
        <v>3966869039092.21</v>
      </c>
      <c r="F972" s="2" t="n">
        <f aca="true">TP*VLOOKUP('thong tin khach hang'!$E$10,$X$2:$Z$5,3,0)*OFFSET($S972,0,VLOOKUP('thong tin khach hang'!$E$10,$X$2:$Z$5,2,0))</f>
        <v>0</v>
      </c>
      <c r="G972" s="2" t="n">
        <f aca="true">EP*VLOOKUP('thong tin khach hang'!$E$10,$X$2:$Z$5,3,0)*OFFSET($S972,0,VLOOKUP('thong tin khach hang'!$E$10,$X$2:$Z$5,2,0))</f>
        <v>0</v>
      </c>
      <c r="H972" s="2" t="n">
        <f aca="false">F972*HLOOKUP(B972,Assumption!$A$10:$G$12,2,1)+G972*HLOOKUP(B972,Assumption!$A$10:$G$12,3,1)</f>
        <v>0</v>
      </c>
      <c r="I972" s="2" t="n">
        <f aca="false">F972+G972-H972</f>
        <v>0</v>
      </c>
      <c r="J972" s="32" t="n">
        <f aca="false">VLOOKUP(D972,Assumption!$O$3:$Q$103,IF('thong tin khach hang'!$B$3="Nam",2,3),0)/12*P972</f>
        <v>0</v>
      </c>
      <c r="K972" s="2" t="n">
        <v>20000</v>
      </c>
      <c r="L972" s="31" t="n">
        <f aca="false">ROUND($L$1*(E972+I972-J972-K972),0)</f>
        <v>16161515417</v>
      </c>
      <c r="M972" s="31" t="n">
        <f aca="false">E972+I972-J972-K972+L972</f>
        <v>3983030534509.21</v>
      </c>
      <c r="N972" s="32" t="n">
        <f aca="false">HLOOKUP(ROUND(AVERAGE(M960:M971)/10^6,0),Assumption!$B$2:$E$3,2,1)*MAX((AVERAGE(M960:M971)-250*10^6),0)</f>
        <v>22450837846.9319</v>
      </c>
      <c r="O972" s="31" t="n">
        <f aca="false">M972+N972</f>
        <v>4005481372356.14</v>
      </c>
      <c r="P972" s="31" t="n">
        <f aca="false">IF(A972=1,SA,MAX(0,SA-M971))</f>
        <v>0</v>
      </c>
      <c r="S972" s="2" t="n">
        <v>0</v>
      </c>
      <c r="T972" s="2" t="n">
        <v>0</v>
      </c>
      <c r="U972" s="2" t="n">
        <v>1</v>
      </c>
      <c r="V972" s="33" t="n">
        <v>1</v>
      </c>
    </row>
    <row r="973" customFormat="false" ht="15.75" hidden="false" customHeight="true" outlineLevel="0" collapsed="false">
      <c r="A973" s="2" t="n">
        <v>971</v>
      </c>
      <c r="B973" s="2" t="n">
        <v>81</v>
      </c>
      <c r="C973" s="2" t="n">
        <f aca="false">A973-(B973-1)*12</f>
        <v>11</v>
      </c>
      <c r="D973" s="2" t="n">
        <f aca="false">'thong tin khach hang'!$B$4+B973-1</f>
        <v>82</v>
      </c>
      <c r="E973" s="31" t="n">
        <f aca="false">IF(A973=1,0,O972)</f>
        <v>4005481372356.14</v>
      </c>
      <c r="F973" s="2" t="n">
        <f aca="true">TP*VLOOKUP('thong tin khach hang'!$E$10,$X$2:$Z$5,3,0)*OFFSET($S973,0,VLOOKUP('thong tin khach hang'!$E$10,$X$2:$Z$5,2,0))</f>
        <v>0</v>
      </c>
      <c r="G973" s="2" t="n">
        <f aca="true">EP*VLOOKUP('thong tin khach hang'!$E$10,$X$2:$Z$5,3,0)*OFFSET($S973,0,VLOOKUP('thong tin khach hang'!$E$10,$X$2:$Z$5,2,0))</f>
        <v>0</v>
      </c>
      <c r="H973" s="2" t="n">
        <f aca="false">F973*HLOOKUP(B973,Assumption!$A$10:$G$12,2,1)+G973*HLOOKUP(B973,Assumption!$A$10:$G$12,3,1)</f>
        <v>0</v>
      </c>
      <c r="I973" s="2" t="n">
        <f aca="false">F973+G973-H973</f>
        <v>0</v>
      </c>
      <c r="J973" s="32" t="n">
        <f aca="false">VLOOKUP(D973,Assumption!$O$3:$Q$103,IF('thong tin khach hang'!$B$3="Nam",2,3),0)/12*P973</f>
        <v>0</v>
      </c>
      <c r="K973" s="2" t="n">
        <v>20000</v>
      </c>
      <c r="L973" s="31" t="n">
        <f aca="false">ROUND($L$1*(E973+I973-J973-K973),0)</f>
        <v>16318826843</v>
      </c>
      <c r="M973" s="31" t="n">
        <f aca="false">E973+I973-J973-K973+L973</f>
        <v>4021800179199.14</v>
      </c>
      <c r="N973" s="32" t="n">
        <f aca="false">HLOOKUP(ROUND(AVERAGE(M961:M972)/10^6,0),Assumption!$B$2:$E$3,2,1)*MAX((AVERAGE(M961:M972)-250*10^6),0)</f>
        <v>22669410508.1539</v>
      </c>
      <c r="O973" s="31" t="n">
        <f aca="false">M973+N973</f>
        <v>4044469589707.3</v>
      </c>
      <c r="P973" s="31" t="n">
        <f aca="false">IF(A973=1,SA,MAX(0,SA-M972))</f>
        <v>0</v>
      </c>
      <c r="S973" s="2" t="n">
        <v>0</v>
      </c>
      <c r="T973" s="2" t="n">
        <v>0</v>
      </c>
      <c r="U973" s="2" t="n">
        <v>0</v>
      </c>
      <c r="V973" s="33" t="n">
        <v>1</v>
      </c>
    </row>
    <row r="974" customFormat="false" ht="15.75" hidden="false" customHeight="true" outlineLevel="0" collapsed="false">
      <c r="A974" s="2" t="n">
        <v>972</v>
      </c>
      <c r="B974" s="2" t="n">
        <v>81</v>
      </c>
      <c r="C974" s="2" t="n">
        <f aca="false">A974-(B974-1)*12</f>
        <v>12</v>
      </c>
      <c r="D974" s="2" t="n">
        <f aca="false">'thong tin khach hang'!$B$4+B974-1</f>
        <v>82</v>
      </c>
      <c r="E974" s="31" t="n">
        <f aca="false">IF(A974=1,0,O973)</f>
        <v>4044469589707.3</v>
      </c>
      <c r="F974" s="2" t="n">
        <f aca="true">TP*VLOOKUP('thong tin khach hang'!$E$10,$X$2:$Z$5,3,0)*OFFSET($S974,0,VLOOKUP('thong tin khach hang'!$E$10,$X$2:$Z$5,2,0))</f>
        <v>0</v>
      </c>
      <c r="G974" s="2" t="n">
        <f aca="true">EP*VLOOKUP('thong tin khach hang'!$E$10,$X$2:$Z$5,3,0)*OFFSET($S974,0,VLOOKUP('thong tin khach hang'!$E$10,$X$2:$Z$5,2,0))</f>
        <v>0</v>
      </c>
      <c r="H974" s="2" t="n">
        <f aca="false">F974*HLOOKUP(B974,Assumption!$A$10:$G$12,2,1)+G974*HLOOKUP(B974,Assumption!$A$10:$G$12,3,1)</f>
        <v>0</v>
      </c>
      <c r="I974" s="2" t="n">
        <f aca="false">F974+G974-H974</f>
        <v>0</v>
      </c>
      <c r="J974" s="32" t="n">
        <f aca="false">VLOOKUP(D974,Assumption!$O$3:$Q$103,IF('thong tin khach hang'!$B$3="Nam",2,3),0)/12*P974</f>
        <v>0</v>
      </c>
      <c r="K974" s="2" t="n">
        <v>20000</v>
      </c>
      <c r="L974" s="31" t="n">
        <f aca="false">ROUND($L$1*(E974+I974-J974-K974),0)</f>
        <v>16477669666</v>
      </c>
      <c r="M974" s="31" t="n">
        <f aca="false">E974+I974-J974-K974+L974</f>
        <v>4060947239373.3</v>
      </c>
      <c r="N974" s="32" t="n">
        <f aca="false">HLOOKUP(ROUND(AVERAGE(M962:M973)/10^6,0),Assumption!$B$2:$E$3,2,1)*MAX((AVERAGE(M962:M973)-250*10^6),0)</f>
        <v>22890110776.3191</v>
      </c>
      <c r="O974" s="31" t="n">
        <f aca="false">M974+N974</f>
        <v>4083837350149.62</v>
      </c>
      <c r="P974" s="31" t="n">
        <f aca="false">IF(A974=1,SA,MAX(0,SA-M973))</f>
        <v>0</v>
      </c>
      <c r="S974" s="2" t="n">
        <v>0</v>
      </c>
      <c r="T974" s="2" t="n">
        <v>0</v>
      </c>
      <c r="U974" s="2" t="n">
        <v>0</v>
      </c>
      <c r="V974" s="33" t="n">
        <v>1</v>
      </c>
    </row>
    <row r="975" customFormat="false" ht="15.75" hidden="false" customHeight="true" outlineLevel="0" collapsed="false">
      <c r="A975" s="2" t="n">
        <v>973</v>
      </c>
      <c r="B975" s="2" t="n">
        <v>82</v>
      </c>
      <c r="C975" s="2" t="n">
        <f aca="false">A975-(B975-1)*12</f>
        <v>1</v>
      </c>
      <c r="D975" s="2" t="n">
        <f aca="false">'thong tin khach hang'!$B$4+B975-1</f>
        <v>83</v>
      </c>
      <c r="E975" s="31" t="n">
        <f aca="false">IF(A975=1,0,O974)</f>
        <v>4083837350149.62</v>
      </c>
      <c r="F975" s="2" t="n">
        <f aca="true">TP*VLOOKUP('thong tin khach hang'!$E$10,$X$2:$Z$5,3,0)*OFFSET($S975,0,VLOOKUP('thong tin khach hang'!$E$10,$X$2:$Z$5,2,0))</f>
        <v>30000000</v>
      </c>
      <c r="G975" s="2" t="n">
        <f aca="true">EP*VLOOKUP('thong tin khach hang'!$E$10,$X$2:$Z$5,3,0)*OFFSET($S975,0,VLOOKUP('thong tin khach hang'!$E$10,$X$2:$Z$5,2,0))</f>
        <v>30000000</v>
      </c>
      <c r="H975" s="2" t="n">
        <f aca="false">F975*HLOOKUP(B975,Assumption!$A$10:$G$12,2,1)+G975*HLOOKUP(B975,Assumption!$A$10:$G$12,3,1)</f>
        <v>1500000</v>
      </c>
      <c r="I975" s="2" t="n">
        <f aca="false">F975+G975-H975</f>
        <v>58500000</v>
      </c>
      <c r="J975" s="32" t="n">
        <f aca="false">VLOOKUP(D975,Assumption!$O$3:$Q$103,IF('thong tin khach hang'!$B$3="Nam",2,3),0)/12*P975</f>
        <v>0</v>
      </c>
      <c r="K975" s="2" t="n">
        <v>20000</v>
      </c>
      <c r="L975" s="31" t="n">
        <f aca="false">ROUND($L$1*(E975+I975-J975-K975),0)</f>
        <v>16638297132</v>
      </c>
      <c r="M975" s="31" t="n">
        <f aca="false">E975+I975-J975-K975+L975</f>
        <v>4100534127281.62</v>
      </c>
      <c r="N975" s="32" t="n">
        <f aca="false">HLOOKUP(ROUND(AVERAGE(M963:M974)/10^6,0),Assumption!$B$2:$E$3,2,1)*MAX((AVERAGE(M963:M974)-250*10^6),0)</f>
        <v>23112959361.7541</v>
      </c>
      <c r="O975" s="31" t="n">
        <f aca="false">M975+N975</f>
        <v>4123647086643.37</v>
      </c>
      <c r="P975" s="31" t="n">
        <f aca="false">IF(A975=1,SA,MAX(0,SA-M974))</f>
        <v>0</v>
      </c>
      <c r="S975" s="2" t="n">
        <v>1</v>
      </c>
      <c r="T975" s="2" t="n">
        <v>1</v>
      </c>
      <c r="U975" s="2" t="n">
        <v>1</v>
      </c>
      <c r="V975" s="33" t="n">
        <v>1</v>
      </c>
    </row>
    <row r="976" customFormat="false" ht="15.75" hidden="false" customHeight="true" outlineLevel="0" collapsed="false">
      <c r="A976" s="2" t="n">
        <v>974</v>
      </c>
      <c r="B976" s="2" t="n">
        <v>82</v>
      </c>
      <c r="C976" s="2" t="n">
        <f aca="false">A976-(B976-1)*12</f>
        <v>2</v>
      </c>
      <c r="D976" s="2" t="n">
        <f aca="false">'thong tin khach hang'!$B$4+B976-1</f>
        <v>83</v>
      </c>
      <c r="E976" s="31" t="n">
        <f aca="false">IF(A976=1,0,O975)</f>
        <v>4123647086643.37</v>
      </c>
      <c r="F976" s="2" t="n">
        <f aca="true">TP*VLOOKUP('thong tin khach hang'!$E$10,$X$2:$Z$5,3,0)*OFFSET($S976,0,VLOOKUP('thong tin khach hang'!$E$10,$X$2:$Z$5,2,0))</f>
        <v>0</v>
      </c>
      <c r="G976" s="2" t="n">
        <f aca="true">EP*VLOOKUP('thong tin khach hang'!$E$10,$X$2:$Z$5,3,0)*OFFSET($S976,0,VLOOKUP('thong tin khach hang'!$E$10,$X$2:$Z$5,2,0))</f>
        <v>0</v>
      </c>
      <c r="H976" s="2" t="n">
        <f aca="false">F976*HLOOKUP(B976,Assumption!$A$10:$G$12,2,1)+G976*HLOOKUP(B976,Assumption!$A$10:$G$12,3,1)</f>
        <v>0</v>
      </c>
      <c r="I976" s="2" t="n">
        <f aca="false">F976+G976-H976</f>
        <v>0</v>
      </c>
      <c r="J976" s="32" t="n">
        <f aca="false">VLOOKUP(D976,Assumption!$O$3:$Q$103,IF('thong tin khach hang'!$B$3="Nam",2,3),0)/12*P976</f>
        <v>0</v>
      </c>
      <c r="K976" s="2" t="n">
        <v>20000</v>
      </c>
      <c r="L976" s="31" t="n">
        <f aca="false">ROUND($L$1*(E976+I976-J976-K976),0)</f>
        <v>16800248590</v>
      </c>
      <c r="M976" s="31" t="n">
        <f aca="false">E976+I976-J976-K976+L976</f>
        <v>4140447315233.37</v>
      </c>
      <c r="N976" s="32" t="n">
        <f aca="false">HLOOKUP(ROUND(AVERAGE(M964:M975)/10^6,0),Assumption!$B$2:$E$3,2,1)*MAX((AVERAGE(M964:M975)-250*10^6),0)</f>
        <v>23337977176.3824</v>
      </c>
      <c r="O976" s="31" t="n">
        <f aca="false">M976+N976</f>
        <v>4163785292409.75</v>
      </c>
      <c r="P976" s="31" t="n">
        <f aca="false">IF(A976=1,SA,MAX(0,SA-M975))</f>
        <v>0</v>
      </c>
      <c r="S976" s="2" t="n">
        <v>0</v>
      </c>
      <c r="T976" s="2" t="n">
        <v>0</v>
      </c>
      <c r="U976" s="2" t="n">
        <v>0</v>
      </c>
      <c r="V976" s="33" t="n">
        <v>1</v>
      </c>
    </row>
    <row r="977" customFormat="false" ht="15.75" hidden="false" customHeight="true" outlineLevel="0" collapsed="false">
      <c r="A977" s="2" t="n">
        <v>975</v>
      </c>
      <c r="B977" s="2" t="n">
        <v>82</v>
      </c>
      <c r="C977" s="2" t="n">
        <f aca="false">A977-(B977-1)*12</f>
        <v>3</v>
      </c>
      <c r="D977" s="2" t="n">
        <f aca="false">'thong tin khach hang'!$B$4+B977-1</f>
        <v>83</v>
      </c>
      <c r="E977" s="31" t="n">
        <f aca="false">IF(A977=1,0,O976)</f>
        <v>4163785292409.75</v>
      </c>
      <c r="F977" s="2" t="n">
        <f aca="true">TP*VLOOKUP('thong tin khach hang'!$E$10,$X$2:$Z$5,3,0)*OFFSET($S977,0,VLOOKUP('thong tin khach hang'!$E$10,$X$2:$Z$5,2,0))</f>
        <v>0</v>
      </c>
      <c r="G977" s="2" t="n">
        <f aca="true">EP*VLOOKUP('thong tin khach hang'!$E$10,$X$2:$Z$5,3,0)*OFFSET($S977,0,VLOOKUP('thong tin khach hang'!$E$10,$X$2:$Z$5,2,0))</f>
        <v>0</v>
      </c>
      <c r="H977" s="2" t="n">
        <f aca="false">F977*HLOOKUP(B977,Assumption!$A$10:$G$12,2,1)+G977*HLOOKUP(B977,Assumption!$A$10:$G$12,3,1)</f>
        <v>0</v>
      </c>
      <c r="I977" s="2" t="n">
        <f aca="false">F977+G977-H977</f>
        <v>0</v>
      </c>
      <c r="J977" s="32" t="n">
        <f aca="false">VLOOKUP(D977,Assumption!$O$3:$Q$103,IF('thong tin khach hang'!$B$3="Nam",2,3),0)/12*P977</f>
        <v>0</v>
      </c>
      <c r="K977" s="2" t="n">
        <v>20000</v>
      </c>
      <c r="L977" s="31" t="n">
        <f aca="false">ROUND($L$1*(E977+I977-J977-K977),0)</f>
        <v>16963776608</v>
      </c>
      <c r="M977" s="31" t="n">
        <f aca="false">E977+I977-J977-K977+L977</f>
        <v>4180749049017.75</v>
      </c>
      <c r="N977" s="32" t="n">
        <f aca="false">HLOOKUP(ROUND(AVERAGE(M965:M976)/10^6,0),Assumption!$B$2:$E$3,2,1)*MAX((AVERAGE(M965:M976)-250*10^6),0)</f>
        <v>23565185335.6859</v>
      </c>
      <c r="O977" s="31" t="n">
        <f aca="false">M977+N977</f>
        <v>4204314234353.44</v>
      </c>
      <c r="P977" s="31" t="n">
        <f aca="false">IF(A977=1,SA,MAX(0,SA-M976))</f>
        <v>0</v>
      </c>
      <c r="S977" s="2" t="n">
        <v>0</v>
      </c>
      <c r="T977" s="2" t="n">
        <v>0</v>
      </c>
      <c r="U977" s="2" t="n">
        <v>0</v>
      </c>
      <c r="V977" s="33" t="n">
        <v>1</v>
      </c>
    </row>
    <row r="978" customFormat="false" ht="15.75" hidden="false" customHeight="true" outlineLevel="0" collapsed="false">
      <c r="A978" s="2" t="n">
        <v>976</v>
      </c>
      <c r="B978" s="2" t="n">
        <v>82</v>
      </c>
      <c r="C978" s="2" t="n">
        <f aca="false">A978-(B978-1)*12</f>
        <v>4</v>
      </c>
      <c r="D978" s="2" t="n">
        <f aca="false">'thong tin khach hang'!$B$4+B978-1</f>
        <v>83</v>
      </c>
      <c r="E978" s="31" t="n">
        <f aca="false">IF(A978=1,0,O977)</f>
        <v>4204314234353.44</v>
      </c>
      <c r="F978" s="2" t="n">
        <f aca="true">TP*VLOOKUP('thong tin khach hang'!$E$10,$X$2:$Z$5,3,0)*OFFSET($S978,0,VLOOKUP('thong tin khach hang'!$E$10,$X$2:$Z$5,2,0))</f>
        <v>0</v>
      </c>
      <c r="G978" s="2" t="n">
        <f aca="true">EP*VLOOKUP('thong tin khach hang'!$E$10,$X$2:$Z$5,3,0)*OFFSET($S978,0,VLOOKUP('thong tin khach hang'!$E$10,$X$2:$Z$5,2,0))</f>
        <v>0</v>
      </c>
      <c r="H978" s="2" t="n">
        <f aca="false">F978*HLOOKUP(B978,Assumption!$A$10:$G$12,2,1)+G978*HLOOKUP(B978,Assumption!$A$10:$G$12,3,1)</f>
        <v>0</v>
      </c>
      <c r="I978" s="2" t="n">
        <f aca="false">F978+G978-H978</f>
        <v>0</v>
      </c>
      <c r="J978" s="32" t="n">
        <f aca="false">VLOOKUP(D978,Assumption!$O$3:$Q$103,IF('thong tin khach hang'!$B$3="Nam",2,3),0)/12*P978</f>
        <v>0</v>
      </c>
      <c r="K978" s="2" t="n">
        <v>20000</v>
      </c>
      <c r="L978" s="31" t="n">
        <f aca="false">ROUND($L$1*(E978+I978-J978-K978),0)</f>
        <v>17128896535</v>
      </c>
      <c r="M978" s="31" t="n">
        <f aca="false">E978+I978-J978-K978+L978</f>
        <v>4221443110888.44</v>
      </c>
      <c r="N978" s="32" t="n">
        <f aca="false">HLOOKUP(ROUND(AVERAGE(M966:M977)/10^6,0),Assumption!$B$2:$E$3,2,1)*MAX((AVERAGE(M966:M977)-250*10^6),0)</f>
        <v>23794605160.6868</v>
      </c>
      <c r="O978" s="31" t="n">
        <f aca="false">M978+N978</f>
        <v>4245237716049.13</v>
      </c>
      <c r="P978" s="31" t="n">
        <f aca="false">IF(A978=1,SA,MAX(0,SA-M977))</f>
        <v>0</v>
      </c>
      <c r="S978" s="2" t="n">
        <v>0</v>
      </c>
      <c r="T978" s="2" t="n">
        <v>0</v>
      </c>
      <c r="U978" s="2" t="n">
        <v>1</v>
      </c>
      <c r="V978" s="33" t="n">
        <v>1</v>
      </c>
    </row>
    <row r="979" customFormat="false" ht="15.75" hidden="false" customHeight="true" outlineLevel="0" collapsed="false">
      <c r="A979" s="2" t="n">
        <v>977</v>
      </c>
      <c r="B979" s="2" t="n">
        <v>82</v>
      </c>
      <c r="C979" s="2" t="n">
        <f aca="false">A979-(B979-1)*12</f>
        <v>5</v>
      </c>
      <c r="D979" s="2" t="n">
        <f aca="false">'thong tin khach hang'!$B$4+B979-1</f>
        <v>83</v>
      </c>
      <c r="E979" s="31" t="n">
        <f aca="false">IF(A979=1,0,O978)</f>
        <v>4245237716049.13</v>
      </c>
      <c r="F979" s="2" t="n">
        <f aca="true">TP*VLOOKUP('thong tin khach hang'!$E$10,$X$2:$Z$5,3,0)*OFFSET($S979,0,VLOOKUP('thong tin khach hang'!$E$10,$X$2:$Z$5,2,0))</f>
        <v>0</v>
      </c>
      <c r="G979" s="2" t="n">
        <f aca="true">EP*VLOOKUP('thong tin khach hang'!$E$10,$X$2:$Z$5,3,0)*OFFSET($S979,0,VLOOKUP('thong tin khach hang'!$E$10,$X$2:$Z$5,2,0))</f>
        <v>0</v>
      </c>
      <c r="H979" s="2" t="n">
        <f aca="false">F979*HLOOKUP(B979,Assumption!$A$10:$G$12,2,1)+G979*HLOOKUP(B979,Assumption!$A$10:$G$12,3,1)</f>
        <v>0</v>
      </c>
      <c r="I979" s="2" t="n">
        <f aca="false">F979+G979-H979</f>
        <v>0</v>
      </c>
      <c r="J979" s="32" t="n">
        <f aca="false">VLOOKUP(D979,Assumption!$O$3:$Q$103,IF('thong tin khach hang'!$B$3="Nam",2,3),0)/12*P979</f>
        <v>0</v>
      </c>
      <c r="K979" s="2" t="n">
        <v>20000</v>
      </c>
      <c r="L979" s="31" t="n">
        <f aca="false">ROUND($L$1*(E979+I979-J979-K979),0)</f>
        <v>17295623865</v>
      </c>
      <c r="M979" s="31" t="n">
        <f aca="false">E979+I979-J979-K979+L979</f>
        <v>4262533319914.13</v>
      </c>
      <c r="N979" s="32" t="n">
        <f aca="false">HLOOKUP(ROUND(AVERAGE(M967:M978)/10^6,0),Assumption!$B$2:$E$3,2,1)*MAX((AVERAGE(M967:M978)-250*10^6),0)</f>
        <v>24026258179.948</v>
      </c>
      <c r="O979" s="31" t="n">
        <f aca="false">M979+N979</f>
        <v>4286559578094.07</v>
      </c>
      <c r="P979" s="31" t="n">
        <f aca="false">IF(A979=1,SA,MAX(0,SA-M978))</f>
        <v>0</v>
      </c>
      <c r="S979" s="2" t="n">
        <v>0</v>
      </c>
      <c r="T979" s="2" t="n">
        <v>0</v>
      </c>
      <c r="U979" s="2" t="n">
        <v>0</v>
      </c>
      <c r="V979" s="33" t="n">
        <v>1</v>
      </c>
    </row>
    <row r="980" customFormat="false" ht="15.75" hidden="false" customHeight="true" outlineLevel="0" collapsed="false">
      <c r="A980" s="2" t="n">
        <v>978</v>
      </c>
      <c r="B980" s="2" t="n">
        <v>82</v>
      </c>
      <c r="C980" s="2" t="n">
        <f aca="false">A980-(B980-1)*12</f>
        <v>6</v>
      </c>
      <c r="D980" s="2" t="n">
        <f aca="false">'thong tin khach hang'!$B$4+B980-1</f>
        <v>83</v>
      </c>
      <c r="E980" s="31" t="n">
        <f aca="false">IF(A980=1,0,O979)</f>
        <v>4286559578094.07</v>
      </c>
      <c r="F980" s="2" t="n">
        <f aca="true">TP*VLOOKUP('thong tin khach hang'!$E$10,$X$2:$Z$5,3,0)*OFFSET($S980,0,VLOOKUP('thong tin khach hang'!$E$10,$X$2:$Z$5,2,0))</f>
        <v>0</v>
      </c>
      <c r="G980" s="2" t="n">
        <f aca="true">EP*VLOOKUP('thong tin khach hang'!$E$10,$X$2:$Z$5,3,0)*OFFSET($S980,0,VLOOKUP('thong tin khach hang'!$E$10,$X$2:$Z$5,2,0))</f>
        <v>0</v>
      </c>
      <c r="H980" s="2" t="n">
        <f aca="false">F980*HLOOKUP(B980,Assumption!$A$10:$G$12,2,1)+G980*HLOOKUP(B980,Assumption!$A$10:$G$12,3,1)</f>
        <v>0</v>
      </c>
      <c r="I980" s="2" t="n">
        <f aca="false">F980+G980-H980</f>
        <v>0</v>
      </c>
      <c r="J980" s="32" t="n">
        <f aca="false">VLOOKUP(D980,Assumption!$O$3:$Q$103,IF('thong tin khach hang'!$B$3="Nam",2,3),0)/12*P980</f>
        <v>0</v>
      </c>
      <c r="K980" s="2" t="n">
        <v>20000</v>
      </c>
      <c r="L980" s="31" t="n">
        <f aca="false">ROUND($L$1*(E980+I980-J980-K980),0)</f>
        <v>17463974246</v>
      </c>
      <c r="M980" s="31" t="n">
        <f aca="false">E980+I980-J980-K980+L980</f>
        <v>4304023532340.07</v>
      </c>
      <c r="N980" s="32" t="n">
        <f aca="false">HLOOKUP(ROUND(AVERAGE(M968:M979)/10^6,0),Assumption!$B$2:$E$3,2,1)*MAX((AVERAGE(M968:M979)-250*10^6),0)</f>
        <v>24260166131.5938</v>
      </c>
      <c r="O980" s="31" t="n">
        <f aca="false">M980+N980</f>
        <v>4328283698471.67</v>
      </c>
      <c r="P980" s="31" t="n">
        <f aca="false">IF(A980=1,SA,MAX(0,SA-M979))</f>
        <v>0</v>
      </c>
      <c r="S980" s="2" t="n">
        <v>0</v>
      </c>
      <c r="T980" s="2" t="n">
        <v>0</v>
      </c>
      <c r="U980" s="2" t="n">
        <v>0</v>
      </c>
      <c r="V980" s="33" t="n">
        <v>1</v>
      </c>
    </row>
    <row r="981" customFormat="false" ht="15.75" hidden="false" customHeight="true" outlineLevel="0" collapsed="false">
      <c r="A981" s="2" t="n">
        <v>979</v>
      </c>
      <c r="B981" s="2" t="n">
        <v>82</v>
      </c>
      <c r="C981" s="2" t="n">
        <f aca="false">A981-(B981-1)*12</f>
        <v>7</v>
      </c>
      <c r="D981" s="2" t="n">
        <f aca="false">'thong tin khach hang'!$B$4+B981-1</f>
        <v>83</v>
      </c>
      <c r="E981" s="31" t="n">
        <f aca="false">IF(A981=1,0,O980)</f>
        <v>4328283698471.67</v>
      </c>
      <c r="F981" s="2" t="n">
        <f aca="true">TP*VLOOKUP('thong tin khach hang'!$E$10,$X$2:$Z$5,3,0)*OFFSET($S981,0,VLOOKUP('thong tin khach hang'!$E$10,$X$2:$Z$5,2,0))</f>
        <v>0</v>
      </c>
      <c r="G981" s="2" t="n">
        <f aca="true">EP*VLOOKUP('thong tin khach hang'!$E$10,$X$2:$Z$5,3,0)*OFFSET($S981,0,VLOOKUP('thong tin khach hang'!$E$10,$X$2:$Z$5,2,0))</f>
        <v>0</v>
      </c>
      <c r="H981" s="2" t="n">
        <f aca="false">F981*HLOOKUP(B981,Assumption!$A$10:$G$12,2,1)+G981*HLOOKUP(B981,Assumption!$A$10:$G$12,3,1)</f>
        <v>0</v>
      </c>
      <c r="I981" s="2" t="n">
        <f aca="false">F981+G981-H981</f>
        <v>0</v>
      </c>
      <c r="J981" s="32" t="n">
        <f aca="false">VLOOKUP(D981,Assumption!$O$3:$Q$103,IF('thong tin khach hang'!$B$3="Nam",2,3),0)/12*P981</f>
        <v>0</v>
      </c>
      <c r="K981" s="2" t="n">
        <v>20000</v>
      </c>
      <c r="L981" s="31" t="n">
        <f aca="false">ROUND($L$1*(E981+I981-J981-K981),0)</f>
        <v>17633963477</v>
      </c>
      <c r="M981" s="31" t="n">
        <f aca="false">E981+I981-J981-K981+L981</f>
        <v>4345917641948.67</v>
      </c>
      <c r="N981" s="32" t="n">
        <f aca="false">HLOOKUP(ROUND(AVERAGE(M969:M980)/10^6,0),Assumption!$B$2:$E$3,2,1)*MAX((AVERAGE(M969:M980)-250*10^6),0)</f>
        <v>24496350965.3491</v>
      </c>
      <c r="O981" s="31" t="n">
        <f aca="false">M981+N981</f>
        <v>4370413992914.02</v>
      </c>
      <c r="P981" s="31" t="n">
        <f aca="false">IF(A981=1,SA,MAX(0,SA-M980))</f>
        <v>0</v>
      </c>
      <c r="S981" s="2" t="n">
        <v>0</v>
      </c>
      <c r="T981" s="2" t="n">
        <v>1</v>
      </c>
      <c r="U981" s="2" t="n">
        <v>1</v>
      </c>
      <c r="V981" s="33" t="n">
        <v>1</v>
      </c>
    </row>
    <row r="982" customFormat="false" ht="15.75" hidden="false" customHeight="true" outlineLevel="0" collapsed="false">
      <c r="A982" s="2" t="n">
        <v>980</v>
      </c>
      <c r="B982" s="2" t="n">
        <v>82</v>
      </c>
      <c r="C982" s="2" t="n">
        <f aca="false">A982-(B982-1)*12</f>
        <v>8</v>
      </c>
      <c r="D982" s="2" t="n">
        <f aca="false">'thong tin khach hang'!$B$4+B982-1</f>
        <v>83</v>
      </c>
      <c r="E982" s="31" t="n">
        <f aca="false">IF(A982=1,0,O981)</f>
        <v>4370413992914.02</v>
      </c>
      <c r="F982" s="2" t="n">
        <f aca="true">TP*VLOOKUP('thong tin khach hang'!$E$10,$X$2:$Z$5,3,0)*OFFSET($S982,0,VLOOKUP('thong tin khach hang'!$E$10,$X$2:$Z$5,2,0))</f>
        <v>0</v>
      </c>
      <c r="G982" s="2" t="n">
        <f aca="true">EP*VLOOKUP('thong tin khach hang'!$E$10,$X$2:$Z$5,3,0)*OFFSET($S982,0,VLOOKUP('thong tin khach hang'!$E$10,$X$2:$Z$5,2,0))</f>
        <v>0</v>
      </c>
      <c r="H982" s="2" t="n">
        <f aca="false">F982*HLOOKUP(B982,Assumption!$A$10:$G$12,2,1)+G982*HLOOKUP(B982,Assumption!$A$10:$G$12,3,1)</f>
        <v>0</v>
      </c>
      <c r="I982" s="2" t="n">
        <f aca="false">F982+G982-H982</f>
        <v>0</v>
      </c>
      <c r="J982" s="32" t="n">
        <f aca="false">VLOOKUP(D982,Assumption!$O$3:$Q$103,IF('thong tin khach hang'!$B$3="Nam",2,3),0)/12*P982</f>
        <v>0</v>
      </c>
      <c r="K982" s="2" t="n">
        <v>20000</v>
      </c>
      <c r="L982" s="31" t="n">
        <f aca="false">ROUND($L$1*(E982+I982-J982-K982),0)</f>
        <v>17805607511</v>
      </c>
      <c r="M982" s="31" t="n">
        <f aca="false">E982+I982-J982-K982+L982</f>
        <v>4388219580425.02</v>
      </c>
      <c r="N982" s="32" t="n">
        <f aca="false">HLOOKUP(ROUND(AVERAGE(M970:M981)/10^6,0),Assumption!$B$2:$E$3,2,1)*MAX((AVERAGE(M970:M981)-250*10^6),0)</f>
        <v>24734834844.5994</v>
      </c>
      <c r="O982" s="31" t="n">
        <f aca="false">M982+N982</f>
        <v>4412954415269.62</v>
      </c>
      <c r="P982" s="31" t="n">
        <f aca="false">IF(A982=1,SA,MAX(0,SA-M981))</f>
        <v>0</v>
      </c>
      <c r="S982" s="2" t="n">
        <v>0</v>
      </c>
      <c r="T982" s="2" t="n">
        <v>0</v>
      </c>
      <c r="U982" s="2" t="n">
        <v>0</v>
      </c>
      <c r="V982" s="33" t="n">
        <v>1</v>
      </c>
    </row>
    <row r="983" customFormat="false" ht="15.75" hidden="false" customHeight="true" outlineLevel="0" collapsed="false">
      <c r="A983" s="2" t="n">
        <v>981</v>
      </c>
      <c r="B983" s="2" t="n">
        <v>82</v>
      </c>
      <c r="C983" s="2" t="n">
        <f aca="false">A983-(B983-1)*12</f>
        <v>9</v>
      </c>
      <c r="D983" s="2" t="n">
        <f aca="false">'thong tin khach hang'!$B$4+B983-1</f>
        <v>83</v>
      </c>
      <c r="E983" s="31" t="n">
        <f aca="false">IF(A983=1,0,O982)</f>
        <v>4412954415269.62</v>
      </c>
      <c r="F983" s="2" t="n">
        <f aca="true">TP*VLOOKUP('thong tin khach hang'!$E$10,$X$2:$Z$5,3,0)*OFFSET($S983,0,VLOOKUP('thong tin khach hang'!$E$10,$X$2:$Z$5,2,0))</f>
        <v>0</v>
      </c>
      <c r="G983" s="2" t="n">
        <f aca="true">EP*VLOOKUP('thong tin khach hang'!$E$10,$X$2:$Z$5,3,0)*OFFSET($S983,0,VLOOKUP('thong tin khach hang'!$E$10,$X$2:$Z$5,2,0))</f>
        <v>0</v>
      </c>
      <c r="H983" s="2" t="n">
        <f aca="false">F983*HLOOKUP(B983,Assumption!$A$10:$G$12,2,1)+G983*HLOOKUP(B983,Assumption!$A$10:$G$12,3,1)</f>
        <v>0</v>
      </c>
      <c r="I983" s="2" t="n">
        <f aca="false">F983+G983-H983</f>
        <v>0</v>
      </c>
      <c r="J983" s="32" t="n">
        <f aca="false">VLOOKUP(D983,Assumption!$O$3:$Q$103,IF('thong tin khach hang'!$B$3="Nam",2,3),0)/12*P983</f>
        <v>0</v>
      </c>
      <c r="K983" s="2" t="n">
        <v>20000</v>
      </c>
      <c r="L983" s="31" t="n">
        <f aca="false">ROUND($L$1*(E983+I983-J983-K983),0)</f>
        <v>17978922458</v>
      </c>
      <c r="M983" s="31" t="n">
        <f aca="false">E983+I983-J983-K983+L983</f>
        <v>4430933317727.62</v>
      </c>
      <c r="N983" s="32" t="n">
        <f aca="false">HLOOKUP(ROUND(AVERAGE(M971:M982)/10^6,0),Assumption!$B$2:$E$3,2,1)*MAX((AVERAGE(M971:M982)-250*10^6),0)</f>
        <v>24975640148.4705</v>
      </c>
      <c r="O983" s="31" t="n">
        <f aca="false">M983+N983</f>
        <v>4455908957876.09</v>
      </c>
      <c r="P983" s="31" t="n">
        <f aca="false">IF(A983=1,SA,MAX(0,SA-M982))</f>
        <v>0</v>
      </c>
      <c r="S983" s="2" t="n">
        <v>0</v>
      </c>
      <c r="T983" s="2" t="n">
        <v>0</v>
      </c>
      <c r="U983" s="2" t="n">
        <v>0</v>
      </c>
      <c r="V983" s="33" t="n">
        <v>1</v>
      </c>
    </row>
    <row r="984" customFormat="false" ht="15.75" hidden="false" customHeight="true" outlineLevel="0" collapsed="false">
      <c r="A984" s="2" t="n">
        <v>982</v>
      </c>
      <c r="B984" s="2" t="n">
        <v>82</v>
      </c>
      <c r="C984" s="2" t="n">
        <f aca="false">A984-(B984-1)*12</f>
        <v>10</v>
      </c>
      <c r="D984" s="2" t="n">
        <f aca="false">'thong tin khach hang'!$B$4+B984-1</f>
        <v>83</v>
      </c>
      <c r="E984" s="31" t="n">
        <f aca="false">IF(A984=1,0,O983)</f>
        <v>4455908957876.09</v>
      </c>
      <c r="F984" s="2" t="n">
        <f aca="true">TP*VLOOKUP('thong tin khach hang'!$E$10,$X$2:$Z$5,3,0)*OFFSET($S984,0,VLOOKUP('thong tin khach hang'!$E$10,$X$2:$Z$5,2,0))</f>
        <v>0</v>
      </c>
      <c r="G984" s="2" t="n">
        <f aca="true">EP*VLOOKUP('thong tin khach hang'!$E$10,$X$2:$Z$5,3,0)*OFFSET($S984,0,VLOOKUP('thong tin khach hang'!$E$10,$X$2:$Z$5,2,0))</f>
        <v>0</v>
      </c>
      <c r="H984" s="2" t="n">
        <f aca="false">F984*HLOOKUP(B984,Assumption!$A$10:$G$12,2,1)+G984*HLOOKUP(B984,Assumption!$A$10:$G$12,3,1)</f>
        <v>0</v>
      </c>
      <c r="I984" s="2" t="n">
        <f aca="false">F984+G984-H984</f>
        <v>0</v>
      </c>
      <c r="J984" s="32" t="n">
        <f aca="false">VLOOKUP(D984,Assumption!$O$3:$Q$103,IF('thong tin khach hang'!$B$3="Nam",2,3),0)/12*P984</f>
        <v>0</v>
      </c>
      <c r="K984" s="2" t="n">
        <v>20000</v>
      </c>
      <c r="L984" s="31" t="n">
        <f aca="false">ROUND($L$1*(E984+I984-J984-K984),0)</f>
        <v>18153924582</v>
      </c>
      <c r="M984" s="31" t="n">
        <f aca="false">E984+I984-J984-K984+L984</f>
        <v>4474062862458.09</v>
      </c>
      <c r="N984" s="32" t="n">
        <f aca="false">HLOOKUP(ROUND(AVERAGE(M972:M983)/10^6,0),Assumption!$B$2:$E$3,2,1)*MAX((AVERAGE(M972:M983)-250*10^6),0)</f>
        <v>25218789473.9292</v>
      </c>
      <c r="O984" s="31" t="n">
        <f aca="false">M984+N984</f>
        <v>4499281651932.02</v>
      </c>
      <c r="P984" s="31" t="n">
        <f aca="false">IF(A984=1,SA,MAX(0,SA-M983))</f>
        <v>0</v>
      </c>
      <c r="S984" s="2" t="n">
        <v>0</v>
      </c>
      <c r="T984" s="2" t="n">
        <v>0</v>
      </c>
      <c r="U984" s="2" t="n">
        <v>1</v>
      </c>
      <c r="V984" s="33" t="n">
        <v>1</v>
      </c>
    </row>
    <row r="985" customFormat="false" ht="15.75" hidden="false" customHeight="true" outlineLevel="0" collapsed="false">
      <c r="A985" s="2" t="n">
        <v>983</v>
      </c>
      <c r="B985" s="2" t="n">
        <v>82</v>
      </c>
      <c r="C985" s="2" t="n">
        <f aca="false">A985-(B985-1)*12</f>
        <v>11</v>
      </c>
      <c r="D985" s="2" t="n">
        <f aca="false">'thong tin khach hang'!$B$4+B985-1</f>
        <v>83</v>
      </c>
      <c r="E985" s="31" t="n">
        <f aca="false">IF(A985=1,0,O984)</f>
        <v>4499281651932.02</v>
      </c>
      <c r="F985" s="2" t="n">
        <f aca="true">TP*VLOOKUP('thong tin khach hang'!$E$10,$X$2:$Z$5,3,0)*OFFSET($S985,0,VLOOKUP('thong tin khach hang'!$E$10,$X$2:$Z$5,2,0))</f>
        <v>0</v>
      </c>
      <c r="G985" s="2" t="n">
        <f aca="true">EP*VLOOKUP('thong tin khach hang'!$E$10,$X$2:$Z$5,3,0)*OFFSET($S985,0,VLOOKUP('thong tin khach hang'!$E$10,$X$2:$Z$5,2,0))</f>
        <v>0</v>
      </c>
      <c r="H985" s="2" t="n">
        <f aca="false">F985*HLOOKUP(B985,Assumption!$A$10:$G$12,2,1)+G985*HLOOKUP(B985,Assumption!$A$10:$G$12,3,1)</f>
        <v>0</v>
      </c>
      <c r="I985" s="2" t="n">
        <f aca="false">F985+G985-H985</f>
        <v>0</v>
      </c>
      <c r="J985" s="32" t="n">
        <f aca="false">VLOOKUP(D985,Assumption!$O$3:$Q$103,IF('thong tin khach hang'!$B$3="Nam",2,3),0)/12*P985</f>
        <v>0</v>
      </c>
      <c r="K985" s="2" t="n">
        <v>20000</v>
      </c>
      <c r="L985" s="31" t="n">
        <f aca="false">ROUND($L$1*(E985+I985-J985-K985),0)</f>
        <v>18330630306</v>
      </c>
      <c r="M985" s="31" t="n">
        <f aca="false">E985+I985-J985-K985+L985</f>
        <v>4517612262238.02</v>
      </c>
      <c r="N985" s="32" t="n">
        <f aca="false">HLOOKUP(ROUND(AVERAGE(M973:M984)/10^6,0),Assumption!$B$2:$E$3,2,1)*MAX((AVERAGE(M973:M984)-250*10^6),0)</f>
        <v>25464305637.9036</v>
      </c>
      <c r="O985" s="31" t="n">
        <f aca="false">M985+N985</f>
        <v>4543076567875.92</v>
      </c>
      <c r="P985" s="31" t="n">
        <f aca="false">IF(A985=1,SA,MAX(0,SA-M984))</f>
        <v>0</v>
      </c>
      <c r="S985" s="2" t="n">
        <v>0</v>
      </c>
      <c r="T985" s="2" t="n">
        <v>0</v>
      </c>
      <c r="U985" s="2" t="n">
        <v>0</v>
      </c>
      <c r="V985" s="33" t="n">
        <v>1</v>
      </c>
    </row>
    <row r="986" customFormat="false" ht="15.75" hidden="false" customHeight="true" outlineLevel="0" collapsed="false">
      <c r="A986" s="2" t="n">
        <v>984</v>
      </c>
      <c r="B986" s="2" t="n">
        <v>82</v>
      </c>
      <c r="C986" s="2" t="n">
        <f aca="false">A986-(B986-1)*12</f>
        <v>12</v>
      </c>
      <c r="D986" s="2" t="n">
        <f aca="false">'thong tin khach hang'!$B$4+B986-1</f>
        <v>83</v>
      </c>
      <c r="E986" s="31" t="n">
        <f aca="false">IF(A986=1,0,O985)</f>
        <v>4543076567875.92</v>
      </c>
      <c r="F986" s="2" t="n">
        <f aca="true">TP*VLOOKUP('thong tin khach hang'!$E$10,$X$2:$Z$5,3,0)*OFFSET($S986,0,VLOOKUP('thong tin khach hang'!$E$10,$X$2:$Z$5,2,0))</f>
        <v>0</v>
      </c>
      <c r="G986" s="2" t="n">
        <f aca="true">EP*VLOOKUP('thong tin khach hang'!$E$10,$X$2:$Z$5,3,0)*OFFSET($S986,0,VLOOKUP('thong tin khach hang'!$E$10,$X$2:$Z$5,2,0))</f>
        <v>0</v>
      </c>
      <c r="H986" s="2" t="n">
        <f aca="false">F986*HLOOKUP(B986,Assumption!$A$10:$G$12,2,1)+G986*HLOOKUP(B986,Assumption!$A$10:$G$12,3,1)</f>
        <v>0</v>
      </c>
      <c r="I986" s="2" t="n">
        <f aca="false">F986+G986-H986</f>
        <v>0</v>
      </c>
      <c r="J986" s="32" t="n">
        <f aca="false">VLOOKUP(D986,Assumption!$O$3:$Q$103,IF('thong tin khach hang'!$B$3="Nam",2,3),0)/12*P986</f>
        <v>0</v>
      </c>
      <c r="K986" s="2" t="n">
        <v>20000</v>
      </c>
      <c r="L986" s="31" t="n">
        <f aca="false">ROUND($L$1*(E986+I986-J986-K986),0)</f>
        <v>18509056215</v>
      </c>
      <c r="M986" s="31" t="n">
        <f aca="false">E986+I986-J986-K986+L986</f>
        <v>4561585604090.92</v>
      </c>
      <c r="N986" s="32" t="n">
        <f aca="false">HLOOKUP(ROUND(AVERAGE(M974:M985)/10^6,0),Assumption!$B$2:$E$3,2,1)*MAX((AVERAGE(M974:M985)-250*10^6),0)</f>
        <v>25712211679.423</v>
      </c>
      <c r="O986" s="31" t="n">
        <f aca="false">M986+N986</f>
        <v>4587297815770.34</v>
      </c>
      <c r="P986" s="31" t="n">
        <f aca="false">IF(A986=1,SA,MAX(0,SA-M985))</f>
        <v>0</v>
      </c>
      <c r="S986" s="2" t="n">
        <v>0</v>
      </c>
      <c r="T986" s="2" t="n">
        <v>0</v>
      </c>
      <c r="U986" s="2" t="n">
        <v>0</v>
      </c>
      <c r="V986" s="33" t="n">
        <v>1</v>
      </c>
    </row>
    <row r="987" customFormat="false" ht="15.75" hidden="false" customHeight="true" outlineLevel="0" collapsed="false">
      <c r="A987" s="2" t="n">
        <v>985</v>
      </c>
      <c r="B987" s="2" t="n">
        <v>83</v>
      </c>
      <c r="C987" s="2" t="n">
        <f aca="false">A987-(B987-1)*12</f>
        <v>1</v>
      </c>
      <c r="D987" s="2" t="n">
        <f aca="false">'thong tin khach hang'!$B$4+B987-1</f>
        <v>84</v>
      </c>
      <c r="E987" s="31" t="n">
        <f aca="false">IF(A987=1,0,O986)</f>
        <v>4587297815770.34</v>
      </c>
      <c r="F987" s="2" t="n">
        <f aca="true">TP*VLOOKUP('thong tin khach hang'!$E$10,$X$2:$Z$5,3,0)*OFFSET($S987,0,VLOOKUP('thong tin khach hang'!$E$10,$X$2:$Z$5,2,0))</f>
        <v>30000000</v>
      </c>
      <c r="G987" s="2" t="n">
        <f aca="true">EP*VLOOKUP('thong tin khach hang'!$E$10,$X$2:$Z$5,3,0)*OFFSET($S987,0,VLOOKUP('thong tin khach hang'!$E$10,$X$2:$Z$5,2,0))</f>
        <v>30000000</v>
      </c>
      <c r="H987" s="2" t="n">
        <f aca="false">F987*HLOOKUP(B987,Assumption!$A$10:$G$12,2,1)+G987*HLOOKUP(B987,Assumption!$A$10:$G$12,3,1)</f>
        <v>1500000</v>
      </c>
      <c r="I987" s="2" t="n">
        <f aca="false">F987+G987-H987</f>
        <v>58500000</v>
      </c>
      <c r="J987" s="32" t="n">
        <f aca="false">VLOOKUP(D987,Assumption!$O$3:$Q$103,IF('thong tin khach hang'!$B$3="Nam",2,3),0)/12*P987</f>
        <v>0</v>
      </c>
      <c r="K987" s="2" t="n">
        <v>20000</v>
      </c>
      <c r="L987" s="31" t="n">
        <f aca="false">ROUND($L$1*(E987+I987-J987-K987),0)</f>
        <v>18689457389</v>
      </c>
      <c r="M987" s="31" t="n">
        <f aca="false">E987+I987-J987-K987+L987</f>
        <v>4606045753159.34</v>
      </c>
      <c r="N987" s="32" t="n">
        <f aca="false">HLOOKUP(ROUND(AVERAGE(M975:M986)/10^6,0),Assumption!$B$2:$E$3,2,1)*MAX((AVERAGE(M975:M986)-250*10^6),0)</f>
        <v>25962530861.7819</v>
      </c>
      <c r="O987" s="31" t="n">
        <f aca="false">M987+N987</f>
        <v>4632008284021.12</v>
      </c>
      <c r="P987" s="31" t="n">
        <f aca="false">IF(A987=1,SA,MAX(0,SA-M986))</f>
        <v>0</v>
      </c>
      <c r="S987" s="2" t="n">
        <v>1</v>
      </c>
      <c r="T987" s="2" t="n">
        <v>1</v>
      </c>
      <c r="U987" s="2" t="n">
        <v>1</v>
      </c>
      <c r="V987" s="33" t="n">
        <v>1</v>
      </c>
    </row>
    <row r="988" customFormat="false" ht="15.75" hidden="false" customHeight="true" outlineLevel="0" collapsed="false">
      <c r="A988" s="2" t="n">
        <v>986</v>
      </c>
      <c r="B988" s="2" t="n">
        <v>83</v>
      </c>
      <c r="C988" s="2" t="n">
        <f aca="false">A988-(B988-1)*12</f>
        <v>2</v>
      </c>
      <c r="D988" s="2" t="n">
        <f aca="false">'thong tin khach hang'!$B$4+B988-1</f>
        <v>84</v>
      </c>
      <c r="E988" s="31" t="n">
        <f aca="false">IF(A988=1,0,O987)</f>
        <v>4632008284021.12</v>
      </c>
      <c r="F988" s="2" t="n">
        <f aca="true">TP*VLOOKUP('thong tin khach hang'!$E$10,$X$2:$Z$5,3,0)*OFFSET($S988,0,VLOOKUP('thong tin khach hang'!$E$10,$X$2:$Z$5,2,0))</f>
        <v>0</v>
      </c>
      <c r="G988" s="2" t="n">
        <f aca="true">EP*VLOOKUP('thong tin khach hang'!$E$10,$X$2:$Z$5,3,0)*OFFSET($S988,0,VLOOKUP('thong tin khach hang'!$E$10,$X$2:$Z$5,2,0))</f>
        <v>0</v>
      </c>
      <c r="H988" s="2" t="n">
        <f aca="false">F988*HLOOKUP(B988,Assumption!$A$10:$G$12,2,1)+G988*HLOOKUP(B988,Assumption!$A$10:$G$12,3,1)</f>
        <v>0</v>
      </c>
      <c r="I988" s="2" t="n">
        <f aca="false">F988+G988-H988</f>
        <v>0</v>
      </c>
      <c r="J988" s="32" t="n">
        <f aca="false">VLOOKUP(D988,Assumption!$O$3:$Q$103,IF('thong tin khach hang'!$B$3="Nam",2,3),0)/12*P988</f>
        <v>0</v>
      </c>
      <c r="K988" s="2" t="n">
        <v>20000</v>
      </c>
      <c r="L988" s="31" t="n">
        <f aca="false">ROUND($L$1*(E988+I988-J988-K988),0)</f>
        <v>18871375035</v>
      </c>
      <c r="M988" s="31" t="n">
        <f aca="false">E988+I988-J988-K988+L988</f>
        <v>4650879639056.12</v>
      </c>
      <c r="N988" s="32" t="n">
        <f aca="false">HLOOKUP(ROUND(AVERAGE(M976:M987)/10^6,0),Assumption!$B$2:$E$3,2,1)*MAX((AVERAGE(M976:M987)-250*10^6),0)</f>
        <v>26215286674.7207</v>
      </c>
      <c r="O988" s="31" t="n">
        <f aca="false">M988+N988</f>
        <v>4677094925730.84</v>
      </c>
      <c r="P988" s="31" t="n">
        <f aca="false">IF(A988=1,SA,MAX(0,SA-M987))</f>
        <v>0</v>
      </c>
      <c r="S988" s="2" t="n">
        <v>0</v>
      </c>
      <c r="T988" s="2" t="n">
        <v>0</v>
      </c>
      <c r="U988" s="2" t="n">
        <v>0</v>
      </c>
      <c r="V988" s="33" t="n">
        <v>1</v>
      </c>
    </row>
    <row r="989" customFormat="false" ht="15.75" hidden="false" customHeight="true" outlineLevel="0" collapsed="false">
      <c r="A989" s="2" t="n">
        <v>987</v>
      </c>
      <c r="B989" s="2" t="n">
        <v>83</v>
      </c>
      <c r="C989" s="2" t="n">
        <f aca="false">A989-(B989-1)*12</f>
        <v>3</v>
      </c>
      <c r="D989" s="2" t="n">
        <f aca="false">'thong tin khach hang'!$B$4+B989-1</f>
        <v>84</v>
      </c>
      <c r="E989" s="31" t="n">
        <f aca="false">IF(A989=1,0,O988)</f>
        <v>4677094925730.84</v>
      </c>
      <c r="F989" s="2" t="n">
        <f aca="true">TP*VLOOKUP('thong tin khach hang'!$E$10,$X$2:$Z$5,3,0)*OFFSET($S989,0,VLOOKUP('thong tin khach hang'!$E$10,$X$2:$Z$5,2,0))</f>
        <v>0</v>
      </c>
      <c r="G989" s="2" t="n">
        <f aca="true">EP*VLOOKUP('thong tin khach hang'!$E$10,$X$2:$Z$5,3,0)*OFFSET($S989,0,VLOOKUP('thong tin khach hang'!$E$10,$X$2:$Z$5,2,0))</f>
        <v>0</v>
      </c>
      <c r="H989" s="2" t="n">
        <f aca="false">F989*HLOOKUP(B989,Assumption!$A$10:$G$12,2,1)+G989*HLOOKUP(B989,Assumption!$A$10:$G$12,3,1)</f>
        <v>0</v>
      </c>
      <c r="I989" s="2" t="n">
        <f aca="false">F989+G989-H989</f>
        <v>0</v>
      </c>
      <c r="J989" s="32" t="n">
        <f aca="false">VLOOKUP(D989,Assumption!$O$3:$Q$103,IF('thong tin khach hang'!$B$3="Nam",2,3),0)/12*P989</f>
        <v>0</v>
      </c>
      <c r="K989" s="2" t="n">
        <v>20000</v>
      </c>
      <c r="L989" s="31" t="n">
        <f aca="false">ROUND($L$1*(E989+I989-J989-K989),0)</f>
        <v>19055063594</v>
      </c>
      <c r="M989" s="31" t="n">
        <f aca="false">E989+I989-J989-K989+L989</f>
        <v>4696149969324.84</v>
      </c>
      <c r="N989" s="32" t="n">
        <f aca="false">HLOOKUP(ROUND(AVERAGE(M977:M988)/10^6,0),Assumption!$B$2:$E$3,2,1)*MAX((AVERAGE(M977:M988)-250*10^6),0)</f>
        <v>26470502836.6321</v>
      </c>
      <c r="O989" s="31" t="n">
        <f aca="false">M989+N989</f>
        <v>4722620472161.48</v>
      </c>
      <c r="P989" s="31" t="n">
        <f aca="false">IF(A989=1,SA,MAX(0,SA-M988))</f>
        <v>0</v>
      </c>
      <c r="S989" s="2" t="n">
        <v>0</v>
      </c>
      <c r="T989" s="2" t="n">
        <v>0</v>
      </c>
      <c r="U989" s="2" t="n">
        <v>0</v>
      </c>
      <c r="V989" s="33" t="n">
        <v>1</v>
      </c>
    </row>
    <row r="990" customFormat="false" ht="15.75" hidden="false" customHeight="true" outlineLevel="0" collapsed="false">
      <c r="A990" s="2" t="n">
        <v>988</v>
      </c>
      <c r="B990" s="2" t="n">
        <v>83</v>
      </c>
      <c r="C990" s="2" t="n">
        <f aca="false">A990-(B990-1)*12</f>
        <v>4</v>
      </c>
      <c r="D990" s="2" t="n">
        <f aca="false">'thong tin khach hang'!$B$4+B990-1</f>
        <v>84</v>
      </c>
      <c r="E990" s="31" t="n">
        <f aca="false">IF(A990=1,0,O989)</f>
        <v>4722620472161.48</v>
      </c>
      <c r="F990" s="2" t="n">
        <f aca="true">TP*VLOOKUP('thong tin khach hang'!$E$10,$X$2:$Z$5,3,0)*OFFSET($S990,0,VLOOKUP('thong tin khach hang'!$E$10,$X$2:$Z$5,2,0))</f>
        <v>0</v>
      </c>
      <c r="G990" s="2" t="n">
        <f aca="true">EP*VLOOKUP('thong tin khach hang'!$E$10,$X$2:$Z$5,3,0)*OFFSET($S990,0,VLOOKUP('thong tin khach hang'!$E$10,$X$2:$Z$5,2,0))</f>
        <v>0</v>
      </c>
      <c r="H990" s="2" t="n">
        <f aca="false">F990*HLOOKUP(B990,Assumption!$A$10:$G$12,2,1)+G990*HLOOKUP(B990,Assumption!$A$10:$G$12,3,1)</f>
        <v>0</v>
      </c>
      <c r="I990" s="2" t="n">
        <f aca="false">F990+G990-H990</f>
        <v>0</v>
      </c>
      <c r="J990" s="32" t="n">
        <f aca="false">VLOOKUP(D990,Assumption!$O$3:$Q$103,IF('thong tin khach hang'!$B$3="Nam",2,3),0)/12*P990</f>
        <v>0</v>
      </c>
      <c r="K990" s="2" t="n">
        <v>20000</v>
      </c>
      <c r="L990" s="31" t="n">
        <f aca="false">ROUND($L$1*(E990+I990-J990-K990),0)</f>
        <v>19240540305</v>
      </c>
      <c r="M990" s="31" t="n">
        <f aca="false">E990+I990-J990-K990+L990</f>
        <v>4741860992466.48</v>
      </c>
      <c r="N990" s="32" t="n">
        <f aca="false">HLOOKUP(ROUND(AVERAGE(M978:M989)/10^6,0),Assumption!$B$2:$E$3,2,1)*MAX((AVERAGE(M978:M989)-250*10^6),0)</f>
        <v>26728203296.7856</v>
      </c>
      <c r="O990" s="31" t="n">
        <f aca="false">M990+N990</f>
        <v>4768589195763.26</v>
      </c>
      <c r="P990" s="31" t="n">
        <f aca="false">IF(A990=1,SA,MAX(0,SA-M989))</f>
        <v>0</v>
      </c>
      <c r="S990" s="2" t="n">
        <v>0</v>
      </c>
      <c r="T990" s="2" t="n">
        <v>0</v>
      </c>
      <c r="U990" s="2" t="n">
        <v>1</v>
      </c>
      <c r="V990" s="33" t="n">
        <v>1</v>
      </c>
    </row>
    <row r="991" customFormat="false" ht="15.75" hidden="false" customHeight="true" outlineLevel="0" collapsed="false">
      <c r="A991" s="2" t="n">
        <v>989</v>
      </c>
      <c r="B991" s="2" t="n">
        <v>83</v>
      </c>
      <c r="C991" s="2" t="n">
        <f aca="false">A991-(B991-1)*12</f>
        <v>5</v>
      </c>
      <c r="D991" s="2" t="n">
        <f aca="false">'thong tin khach hang'!$B$4+B991-1</f>
        <v>84</v>
      </c>
      <c r="E991" s="31" t="n">
        <f aca="false">IF(A991=1,0,O990)</f>
        <v>4768589195763.26</v>
      </c>
      <c r="F991" s="2" t="n">
        <f aca="true">TP*VLOOKUP('thong tin khach hang'!$E$10,$X$2:$Z$5,3,0)*OFFSET($S991,0,VLOOKUP('thong tin khach hang'!$E$10,$X$2:$Z$5,2,0))</f>
        <v>0</v>
      </c>
      <c r="G991" s="2" t="n">
        <f aca="true">EP*VLOOKUP('thong tin khach hang'!$E$10,$X$2:$Z$5,3,0)*OFFSET($S991,0,VLOOKUP('thong tin khach hang'!$E$10,$X$2:$Z$5,2,0))</f>
        <v>0</v>
      </c>
      <c r="H991" s="2" t="n">
        <f aca="false">F991*HLOOKUP(B991,Assumption!$A$10:$G$12,2,1)+G991*HLOOKUP(B991,Assumption!$A$10:$G$12,3,1)</f>
        <v>0</v>
      </c>
      <c r="I991" s="2" t="n">
        <f aca="false">F991+G991-H991</f>
        <v>0</v>
      </c>
      <c r="J991" s="32" t="n">
        <f aca="false">VLOOKUP(D991,Assumption!$O$3:$Q$103,IF('thong tin khach hang'!$B$3="Nam",2,3),0)/12*P991</f>
        <v>0</v>
      </c>
      <c r="K991" s="2" t="n">
        <v>20000</v>
      </c>
      <c r="L991" s="31" t="n">
        <f aca="false">ROUND($L$1*(E991+I991-J991-K991),0)</f>
        <v>19427822575</v>
      </c>
      <c r="M991" s="31" t="n">
        <f aca="false">E991+I991-J991-K991+L991</f>
        <v>4788016998338.26</v>
      </c>
      <c r="N991" s="32" t="n">
        <f aca="false">HLOOKUP(ROUND(AVERAGE(M979:M990)/10^6,0),Assumption!$B$2:$E$3,2,1)*MAX((AVERAGE(M979:M990)-250*10^6),0)</f>
        <v>26988412237.5747</v>
      </c>
      <c r="O991" s="31" t="n">
        <f aca="false">M991+N991</f>
        <v>4815005410575.84</v>
      </c>
      <c r="P991" s="31" t="n">
        <f aca="false">IF(A991=1,SA,MAX(0,SA-M990))</f>
        <v>0</v>
      </c>
      <c r="S991" s="2" t="n">
        <v>0</v>
      </c>
      <c r="T991" s="2" t="n">
        <v>0</v>
      </c>
      <c r="U991" s="2" t="n">
        <v>0</v>
      </c>
      <c r="V991" s="33" t="n">
        <v>1</v>
      </c>
    </row>
    <row r="992" customFormat="false" ht="15.75" hidden="false" customHeight="true" outlineLevel="0" collapsed="false">
      <c r="A992" s="2" t="n">
        <v>990</v>
      </c>
      <c r="B992" s="2" t="n">
        <v>83</v>
      </c>
      <c r="C992" s="2" t="n">
        <f aca="false">A992-(B992-1)*12</f>
        <v>6</v>
      </c>
      <c r="D992" s="2" t="n">
        <f aca="false">'thong tin khach hang'!$B$4+B992-1</f>
        <v>84</v>
      </c>
      <c r="E992" s="31" t="n">
        <f aca="false">IF(A992=1,0,O991)</f>
        <v>4815005410575.84</v>
      </c>
      <c r="F992" s="2" t="n">
        <f aca="true">TP*VLOOKUP('thong tin khach hang'!$E$10,$X$2:$Z$5,3,0)*OFFSET($S992,0,VLOOKUP('thong tin khach hang'!$E$10,$X$2:$Z$5,2,0))</f>
        <v>0</v>
      </c>
      <c r="G992" s="2" t="n">
        <f aca="true">EP*VLOOKUP('thong tin khach hang'!$E$10,$X$2:$Z$5,3,0)*OFFSET($S992,0,VLOOKUP('thong tin khach hang'!$E$10,$X$2:$Z$5,2,0))</f>
        <v>0</v>
      </c>
      <c r="H992" s="2" t="n">
        <f aca="false">F992*HLOOKUP(B992,Assumption!$A$10:$G$12,2,1)+G992*HLOOKUP(B992,Assumption!$A$10:$G$12,3,1)</f>
        <v>0</v>
      </c>
      <c r="I992" s="2" t="n">
        <f aca="false">F992+G992-H992</f>
        <v>0</v>
      </c>
      <c r="J992" s="32" t="n">
        <f aca="false">VLOOKUP(D992,Assumption!$O$3:$Q$103,IF('thong tin khach hang'!$B$3="Nam",2,3),0)/12*P992</f>
        <v>0</v>
      </c>
      <c r="K992" s="2" t="n">
        <v>20000</v>
      </c>
      <c r="L992" s="31" t="n">
        <f aca="false">ROUND($L$1*(E992+I992-J992-K992),0)</f>
        <v>19616927980</v>
      </c>
      <c r="M992" s="31" t="n">
        <f aca="false">E992+I992-J992-K992+L992</f>
        <v>4834622318555.84</v>
      </c>
      <c r="N992" s="32" t="n">
        <f aca="false">HLOOKUP(ROUND(AVERAGE(M980:M991)/10^6,0),Assumption!$B$2:$E$3,2,1)*MAX((AVERAGE(M980:M991)-250*10^6),0)</f>
        <v>27251154076.7867</v>
      </c>
      <c r="O992" s="31" t="n">
        <f aca="false">M992+N992</f>
        <v>4861873472632.62</v>
      </c>
      <c r="P992" s="31" t="n">
        <f aca="false">IF(A992=1,SA,MAX(0,SA-M991))</f>
        <v>0</v>
      </c>
      <c r="S992" s="2" t="n">
        <v>0</v>
      </c>
      <c r="T992" s="2" t="n">
        <v>0</v>
      </c>
      <c r="U992" s="2" t="n">
        <v>0</v>
      </c>
      <c r="V992" s="33" t="n">
        <v>1</v>
      </c>
    </row>
    <row r="993" customFormat="false" ht="15.75" hidden="false" customHeight="true" outlineLevel="0" collapsed="false">
      <c r="A993" s="2" t="n">
        <v>991</v>
      </c>
      <c r="B993" s="2" t="n">
        <v>83</v>
      </c>
      <c r="C993" s="2" t="n">
        <f aca="false">A993-(B993-1)*12</f>
        <v>7</v>
      </c>
      <c r="D993" s="2" t="n">
        <f aca="false">'thong tin khach hang'!$B$4+B993-1</f>
        <v>84</v>
      </c>
      <c r="E993" s="31" t="n">
        <f aca="false">IF(A993=1,0,O992)</f>
        <v>4861873472632.62</v>
      </c>
      <c r="F993" s="2" t="n">
        <f aca="true">TP*VLOOKUP('thong tin khach hang'!$E$10,$X$2:$Z$5,3,0)*OFFSET($S993,0,VLOOKUP('thong tin khach hang'!$E$10,$X$2:$Z$5,2,0))</f>
        <v>0</v>
      </c>
      <c r="G993" s="2" t="n">
        <f aca="true">EP*VLOOKUP('thong tin khach hang'!$E$10,$X$2:$Z$5,3,0)*OFFSET($S993,0,VLOOKUP('thong tin khach hang'!$E$10,$X$2:$Z$5,2,0))</f>
        <v>0</v>
      </c>
      <c r="H993" s="2" t="n">
        <f aca="false">F993*HLOOKUP(B993,Assumption!$A$10:$G$12,2,1)+G993*HLOOKUP(B993,Assumption!$A$10:$G$12,3,1)</f>
        <v>0</v>
      </c>
      <c r="I993" s="2" t="n">
        <f aca="false">F993+G993-H993</f>
        <v>0</v>
      </c>
      <c r="J993" s="32" t="n">
        <f aca="false">VLOOKUP(D993,Assumption!$O$3:$Q$103,IF('thong tin khach hang'!$B$3="Nam",2,3),0)/12*P993</f>
        <v>0</v>
      </c>
      <c r="K993" s="2" t="n">
        <v>20000</v>
      </c>
      <c r="L993" s="31" t="n">
        <f aca="false">ROUND($L$1*(E993+I993-J993-K993),0)</f>
        <v>19807874266</v>
      </c>
      <c r="M993" s="31" t="n">
        <f aca="false">E993+I993-J993-K993+L993</f>
        <v>4881681326898.62</v>
      </c>
      <c r="N993" s="32" t="n">
        <f aca="false">HLOOKUP(ROUND(AVERAGE(M981:M992)/10^6,0),Assumption!$B$2:$E$3,2,1)*MAX((AVERAGE(M981:M992)-250*10^6),0)</f>
        <v>27516453469.8946</v>
      </c>
      <c r="O993" s="31" t="n">
        <f aca="false">M993+N993</f>
        <v>4909197780368.52</v>
      </c>
      <c r="P993" s="31" t="n">
        <f aca="false">IF(A993=1,SA,MAX(0,SA-M992))</f>
        <v>0</v>
      </c>
      <c r="S993" s="2" t="n">
        <v>0</v>
      </c>
      <c r="T993" s="2" t="n">
        <v>1</v>
      </c>
      <c r="U993" s="2" t="n">
        <v>1</v>
      </c>
      <c r="V993" s="33" t="n">
        <v>1</v>
      </c>
    </row>
    <row r="994" customFormat="false" ht="15.75" hidden="false" customHeight="true" outlineLevel="0" collapsed="false">
      <c r="A994" s="2" t="n">
        <v>992</v>
      </c>
      <c r="B994" s="2" t="n">
        <v>83</v>
      </c>
      <c r="C994" s="2" t="n">
        <f aca="false">A994-(B994-1)*12</f>
        <v>8</v>
      </c>
      <c r="D994" s="2" t="n">
        <f aca="false">'thong tin khach hang'!$B$4+B994-1</f>
        <v>84</v>
      </c>
      <c r="E994" s="31" t="n">
        <f aca="false">IF(A994=1,0,O993)</f>
        <v>4909197780368.52</v>
      </c>
      <c r="F994" s="2" t="n">
        <f aca="true">TP*VLOOKUP('thong tin khach hang'!$E$10,$X$2:$Z$5,3,0)*OFFSET($S994,0,VLOOKUP('thong tin khach hang'!$E$10,$X$2:$Z$5,2,0))</f>
        <v>0</v>
      </c>
      <c r="G994" s="2" t="n">
        <f aca="true">EP*VLOOKUP('thong tin khach hang'!$E$10,$X$2:$Z$5,3,0)*OFFSET($S994,0,VLOOKUP('thong tin khach hang'!$E$10,$X$2:$Z$5,2,0))</f>
        <v>0</v>
      </c>
      <c r="H994" s="2" t="n">
        <f aca="false">F994*HLOOKUP(B994,Assumption!$A$10:$G$12,2,1)+G994*HLOOKUP(B994,Assumption!$A$10:$G$12,3,1)</f>
        <v>0</v>
      </c>
      <c r="I994" s="2" t="n">
        <f aca="false">F994+G994-H994</f>
        <v>0</v>
      </c>
      <c r="J994" s="32" t="n">
        <f aca="false">VLOOKUP(D994,Assumption!$O$3:$Q$103,IF('thong tin khach hang'!$B$3="Nam",2,3),0)/12*P994</f>
        <v>0</v>
      </c>
      <c r="K994" s="2" t="n">
        <v>20000</v>
      </c>
      <c r="L994" s="31" t="n">
        <f aca="false">ROUND($L$1*(E994+I994-J994-K994),0)</f>
        <v>20000679354</v>
      </c>
      <c r="M994" s="31" t="n">
        <f aca="false">E994+I994-J994-K994+L994</f>
        <v>4929198439722.52</v>
      </c>
      <c r="N994" s="32" t="n">
        <f aca="false">HLOOKUP(ROUND(AVERAGE(M982:M993)/10^6,0),Assumption!$B$2:$E$3,2,1)*MAX((AVERAGE(M982:M993)-250*10^6),0)</f>
        <v>27784335312.3696</v>
      </c>
      <c r="O994" s="31" t="n">
        <f aca="false">M994+N994</f>
        <v>4956982775034.89</v>
      </c>
      <c r="P994" s="31" t="n">
        <f aca="false">IF(A994=1,SA,MAX(0,SA-M993))</f>
        <v>0</v>
      </c>
      <c r="S994" s="2" t="n">
        <v>0</v>
      </c>
      <c r="T994" s="2" t="n">
        <v>0</v>
      </c>
      <c r="U994" s="2" t="n">
        <v>0</v>
      </c>
      <c r="V994" s="33" t="n">
        <v>1</v>
      </c>
    </row>
    <row r="995" customFormat="false" ht="15.75" hidden="false" customHeight="true" outlineLevel="0" collapsed="false">
      <c r="A995" s="2" t="n">
        <v>993</v>
      </c>
      <c r="B995" s="2" t="n">
        <v>83</v>
      </c>
      <c r="C995" s="2" t="n">
        <f aca="false">A995-(B995-1)*12</f>
        <v>9</v>
      </c>
      <c r="D995" s="2" t="n">
        <f aca="false">'thong tin khach hang'!$B$4+B995-1</f>
        <v>84</v>
      </c>
      <c r="E995" s="31" t="n">
        <f aca="false">IF(A995=1,0,O994)</f>
        <v>4956982775034.89</v>
      </c>
      <c r="F995" s="2" t="n">
        <f aca="true">TP*VLOOKUP('thong tin khach hang'!$E$10,$X$2:$Z$5,3,0)*OFFSET($S995,0,VLOOKUP('thong tin khach hang'!$E$10,$X$2:$Z$5,2,0))</f>
        <v>0</v>
      </c>
      <c r="G995" s="2" t="n">
        <f aca="true">EP*VLOOKUP('thong tin khach hang'!$E$10,$X$2:$Z$5,3,0)*OFFSET($S995,0,VLOOKUP('thong tin khach hang'!$E$10,$X$2:$Z$5,2,0))</f>
        <v>0</v>
      </c>
      <c r="H995" s="2" t="n">
        <f aca="false">F995*HLOOKUP(B995,Assumption!$A$10:$G$12,2,1)+G995*HLOOKUP(B995,Assumption!$A$10:$G$12,3,1)</f>
        <v>0</v>
      </c>
      <c r="I995" s="2" t="n">
        <f aca="false">F995+G995-H995</f>
        <v>0</v>
      </c>
      <c r="J995" s="32" t="n">
        <f aca="false">VLOOKUP(D995,Assumption!$O$3:$Q$103,IF('thong tin khach hang'!$B$3="Nam",2,3),0)/12*P995</f>
        <v>0</v>
      </c>
      <c r="K995" s="2" t="n">
        <v>20000</v>
      </c>
      <c r="L995" s="31" t="n">
        <f aca="false">ROUND($L$1*(E995+I995-J995-K995),0)</f>
        <v>20195361337</v>
      </c>
      <c r="M995" s="31" t="n">
        <f aca="false">E995+I995-J995-K995+L995</f>
        <v>4977178116371.89</v>
      </c>
      <c r="N995" s="32" t="n">
        <f aca="false">HLOOKUP(ROUND(AVERAGE(M983:M994)/10^6,0),Assumption!$B$2:$E$3,2,1)*MAX((AVERAGE(M983:M994)-250*10^6),0)</f>
        <v>28054824742.0183</v>
      </c>
      <c r="O995" s="31" t="n">
        <f aca="false">M995+N995</f>
        <v>5005232941113.91</v>
      </c>
      <c r="P995" s="31" t="n">
        <f aca="false">IF(A995=1,SA,MAX(0,SA-M994))</f>
        <v>0</v>
      </c>
      <c r="S995" s="2" t="n">
        <v>0</v>
      </c>
      <c r="T995" s="2" t="n">
        <v>0</v>
      </c>
      <c r="U995" s="2" t="n">
        <v>0</v>
      </c>
      <c r="V995" s="33" t="n">
        <v>1</v>
      </c>
    </row>
    <row r="996" customFormat="false" ht="15.75" hidden="false" customHeight="true" outlineLevel="0" collapsed="false">
      <c r="A996" s="2" t="n">
        <v>994</v>
      </c>
      <c r="B996" s="2" t="n">
        <v>83</v>
      </c>
      <c r="C996" s="2" t="n">
        <f aca="false">A996-(B996-1)*12</f>
        <v>10</v>
      </c>
      <c r="D996" s="2" t="n">
        <f aca="false">'thong tin khach hang'!$B$4+B996-1</f>
        <v>84</v>
      </c>
      <c r="E996" s="31" t="n">
        <f aca="false">IF(A996=1,0,O995)</f>
        <v>5005232941113.91</v>
      </c>
      <c r="F996" s="2" t="n">
        <f aca="true">TP*VLOOKUP('thong tin khach hang'!$E$10,$X$2:$Z$5,3,0)*OFFSET($S996,0,VLOOKUP('thong tin khach hang'!$E$10,$X$2:$Z$5,2,0))</f>
        <v>0</v>
      </c>
      <c r="G996" s="2" t="n">
        <f aca="true">EP*VLOOKUP('thong tin khach hang'!$E$10,$X$2:$Z$5,3,0)*OFFSET($S996,0,VLOOKUP('thong tin khach hang'!$E$10,$X$2:$Z$5,2,0))</f>
        <v>0</v>
      </c>
      <c r="H996" s="2" t="n">
        <f aca="false">F996*HLOOKUP(B996,Assumption!$A$10:$G$12,2,1)+G996*HLOOKUP(B996,Assumption!$A$10:$G$12,3,1)</f>
        <v>0</v>
      </c>
      <c r="I996" s="2" t="n">
        <f aca="false">F996+G996-H996</f>
        <v>0</v>
      </c>
      <c r="J996" s="32" t="n">
        <f aca="false">VLOOKUP(D996,Assumption!$O$3:$Q$103,IF('thong tin khach hang'!$B$3="Nam",2,3),0)/12*P996</f>
        <v>0</v>
      </c>
      <c r="K996" s="2" t="n">
        <v>20000</v>
      </c>
      <c r="L996" s="31" t="n">
        <f aca="false">ROUND($L$1*(E996+I996-J996-K996),0)</f>
        <v>20391938487</v>
      </c>
      <c r="M996" s="31" t="n">
        <f aca="false">E996+I996-J996-K996+L996</f>
        <v>5025624859600.91</v>
      </c>
      <c r="N996" s="32" t="n">
        <f aca="false">HLOOKUP(ROUND(AVERAGE(M984:M995)/10^6,0),Assumption!$B$2:$E$3,2,1)*MAX((AVERAGE(M984:M995)-250*10^6),0)</f>
        <v>28327947141.3405</v>
      </c>
      <c r="O996" s="31" t="n">
        <f aca="false">M996+N996</f>
        <v>5053952806742.25</v>
      </c>
      <c r="P996" s="31" t="n">
        <f aca="false">IF(A996=1,SA,MAX(0,SA-M995))</f>
        <v>0</v>
      </c>
      <c r="S996" s="2" t="n">
        <v>0</v>
      </c>
      <c r="T996" s="2" t="n">
        <v>0</v>
      </c>
      <c r="U996" s="2" t="n">
        <v>1</v>
      </c>
      <c r="V996" s="33" t="n">
        <v>1</v>
      </c>
    </row>
    <row r="997" customFormat="false" ht="15.75" hidden="false" customHeight="true" outlineLevel="0" collapsed="false">
      <c r="A997" s="2" t="n">
        <v>995</v>
      </c>
      <c r="B997" s="2" t="n">
        <v>83</v>
      </c>
      <c r="C997" s="2" t="n">
        <f aca="false">A997-(B997-1)*12</f>
        <v>11</v>
      </c>
      <c r="D997" s="2" t="n">
        <f aca="false">'thong tin khach hang'!$B$4+B997-1</f>
        <v>84</v>
      </c>
      <c r="E997" s="31" t="n">
        <f aca="false">IF(A997=1,0,O996)</f>
        <v>5053952806742.25</v>
      </c>
      <c r="F997" s="2" t="n">
        <f aca="true">TP*VLOOKUP('thong tin khach hang'!$E$10,$X$2:$Z$5,3,0)*OFFSET($S997,0,VLOOKUP('thong tin khach hang'!$E$10,$X$2:$Z$5,2,0))</f>
        <v>0</v>
      </c>
      <c r="G997" s="2" t="n">
        <f aca="true">EP*VLOOKUP('thong tin khach hang'!$E$10,$X$2:$Z$5,3,0)*OFFSET($S997,0,VLOOKUP('thong tin khach hang'!$E$10,$X$2:$Z$5,2,0))</f>
        <v>0</v>
      </c>
      <c r="H997" s="2" t="n">
        <f aca="false">F997*HLOOKUP(B997,Assumption!$A$10:$G$12,2,1)+G997*HLOOKUP(B997,Assumption!$A$10:$G$12,3,1)</f>
        <v>0</v>
      </c>
      <c r="I997" s="2" t="n">
        <f aca="false">F997+G997-H997</f>
        <v>0</v>
      </c>
      <c r="J997" s="32" t="n">
        <f aca="false">VLOOKUP(D997,Assumption!$O$3:$Q$103,IF('thong tin khach hang'!$B$3="Nam",2,3),0)/12*P997</f>
        <v>0</v>
      </c>
      <c r="K997" s="2" t="n">
        <v>20000</v>
      </c>
      <c r="L997" s="31" t="n">
        <f aca="false">ROUND($L$1*(E997+I997-J997-K997),0)</f>
        <v>20590429250</v>
      </c>
      <c r="M997" s="31" t="n">
        <f aca="false">E997+I997-J997-K997+L997</f>
        <v>5074543215992.25</v>
      </c>
      <c r="N997" s="32" t="n">
        <f aca="false">HLOOKUP(ROUND(AVERAGE(M985:M996)/10^6,0),Assumption!$B$2:$E$3,2,1)*MAX((AVERAGE(M985:M996)-250*10^6),0)</f>
        <v>28603728139.9119</v>
      </c>
      <c r="O997" s="31" t="n">
        <f aca="false">M997+N997</f>
        <v>5103146944132.16</v>
      </c>
      <c r="P997" s="31" t="n">
        <f aca="false">IF(A997=1,SA,MAX(0,SA-M996))</f>
        <v>0</v>
      </c>
      <c r="S997" s="2" t="n">
        <v>0</v>
      </c>
      <c r="T997" s="2" t="n">
        <v>0</v>
      </c>
      <c r="U997" s="2" t="n">
        <v>0</v>
      </c>
      <c r="V997" s="33" t="n">
        <v>1</v>
      </c>
    </row>
    <row r="998" customFormat="false" ht="15.75" hidden="false" customHeight="true" outlineLevel="0" collapsed="false">
      <c r="A998" s="2" t="n">
        <v>996</v>
      </c>
      <c r="B998" s="2" t="n">
        <v>83</v>
      </c>
      <c r="C998" s="2" t="n">
        <f aca="false">A998-(B998-1)*12</f>
        <v>12</v>
      </c>
      <c r="D998" s="2" t="n">
        <f aca="false">'thong tin khach hang'!$B$4+B998-1</f>
        <v>84</v>
      </c>
      <c r="E998" s="31" t="n">
        <f aca="false">IF(A998=1,0,O997)</f>
        <v>5103146944132.16</v>
      </c>
      <c r="F998" s="2" t="n">
        <f aca="true">TP*VLOOKUP('thong tin khach hang'!$E$10,$X$2:$Z$5,3,0)*OFFSET($S998,0,VLOOKUP('thong tin khach hang'!$E$10,$X$2:$Z$5,2,0))</f>
        <v>0</v>
      </c>
      <c r="G998" s="2" t="n">
        <f aca="true">EP*VLOOKUP('thong tin khach hang'!$E$10,$X$2:$Z$5,3,0)*OFFSET($S998,0,VLOOKUP('thong tin khach hang'!$E$10,$X$2:$Z$5,2,0))</f>
        <v>0</v>
      </c>
      <c r="H998" s="2" t="n">
        <f aca="false">F998*HLOOKUP(B998,Assumption!$A$10:$G$12,2,1)+G998*HLOOKUP(B998,Assumption!$A$10:$G$12,3,1)</f>
        <v>0</v>
      </c>
      <c r="I998" s="2" t="n">
        <f aca="false">F998+G998-H998</f>
        <v>0</v>
      </c>
      <c r="J998" s="32" t="n">
        <f aca="false">VLOOKUP(D998,Assumption!$O$3:$Q$103,IF('thong tin khach hang'!$B$3="Nam",2,3),0)/12*P998</f>
        <v>0</v>
      </c>
      <c r="K998" s="2" t="n">
        <v>20000</v>
      </c>
      <c r="L998" s="31" t="n">
        <f aca="false">ROUND($L$1*(E998+I998-J998-K998),0)</f>
        <v>20790852255</v>
      </c>
      <c r="M998" s="31" t="n">
        <f aca="false">E998+I998-J998-K998+L998</f>
        <v>5123937776387.16</v>
      </c>
      <c r="N998" s="32" t="n">
        <f aca="false">HLOOKUP(ROUND(AVERAGE(M986:M997)/10^6,0),Assumption!$B$2:$E$3,2,1)*MAX((AVERAGE(M986:M997)-250*10^6),0)</f>
        <v>28882193616.789</v>
      </c>
      <c r="O998" s="31" t="n">
        <f aca="false">M998+N998</f>
        <v>5152819970003.95</v>
      </c>
      <c r="P998" s="31" t="n">
        <f aca="false">IF(A998=1,SA,MAX(0,SA-M997))</f>
        <v>0</v>
      </c>
      <c r="S998" s="2" t="n">
        <v>0</v>
      </c>
      <c r="T998" s="2" t="n">
        <v>0</v>
      </c>
      <c r="U998" s="2" t="n">
        <v>0</v>
      </c>
      <c r="V998" s="33" t="n">
        <v>1</v>
      </c>
    </row>
    <row r="999" customFormat="false" ht="15.75" hidden="false" customHeight="true" outlineLevel="0" collapsed="false">
      <c r="A999" s="2" t="n">
        <v>997</v>
      </c>
      <c r="B999" s="2" t="n">
        <v>84</v>
      </c>
      <c r="C999" s="2" t="n">
        <f aca="false">A999-(B999-1)*12</f>
        <v>1</v>
      </c>
      <c r="D999" s="2" t="n">
        <f aca="false">'thong tin khach hang'!$B$4+B999-1</f>
        <v>85</v>
      </c>
      <c r="E999" s="31" t="n">
        <f aca="false">IF(A999=1,0,O998)</f>
        <v>5152819970003.95</v>
      </c>
      <c r="F999" s="2" t="n">
        <f aca="true">TP*VLOOKUP('thong tin khach hang'!$E$10,$X$2:$Z$5,3,0)*OFFSET($S999,0,VLOOKUP('thong tin khach hang'!$E$10,$X$2:$Z$5,2,0))</f>
        <v>30000000</v>
      </c>
      <c r="G999" s="2" t="n">
        <f aca="true">EP*VLOOKUP('thong tin khach hang'!$E$10,$X$2:$Z$5,3,0)*OFFSET($S999,0,VLOOKUP('thong tin khach hang'!$E$10,$X$2:$Z$5,2,0))</f>
        <v>30000000</v>
      </c>
      <c r="H999" s="2" t="n">
        <f aca="false">F999*HLOOKUP(B999,Assumption!$A$10:$G$12,2,1)+G999*HLOOKUP(B999,Assumption!$A$10:$G$12,3,1)</f>
        <v>1500000</v>
      </c>
      <c r="I999" s="2" t="n">
        <f aca="false">F999+G999-H999</f>
        <v>58500000</v>
      </c>
      <c r="J999" s="32" t="n">
        <f aca="false">VLOOKUP(D999,Assumption!$O$3:$Q$103,IF('thong tin khach hang'!$B$3="Nam",2,3),0)/12*P999</f>
        <v>0</v>
      </c>
      <c r="K999" s="2" t="n">
        <v>20000</v>
      </c>
      <c r="L999" s="31" t="n">
        <f aca="false">ROUND($L$1*(E999+I999-J999-K999),0)</f>
        <v>20993464647</v>
      </c>
      <c r="M999" s="31" t="n">
        <f aca="false">E999+I999-J999-K999+L999</f>
        <v>5173871914650.95</v>
      </c>
      <c r="N999" s="32" t="n">
        <f aca="false">HLOOKUP(ROUND(AVERAGE(M987:M998)/10^6,0),Assumption!$B$2:$E$3,2,1)*MAX((AVERAGE(M987:M998)-250*10^6),0)</f>
        <v>29163369702.9371</v>
      </c>
      <c r="O999" s="31" t="n">
        <f aca="false">M999+N999</f>
        <v>5203035284353.89</v>
      </c>
      <c r="P999" s="31" t="n">
        <f aca="false">IF(A999=1,SA,MAX(0,SA-M998))</f>
        <v>0</v>
      </c>
      <c r="S999" s="2" t="n">
        <v>1</v>
      </c>
      <c r="T999" s="2" t="n">
        <v>1</v>
      </c>
      <c r="U999" s="2" t="n">
        <v>1</v>
      </c>
      <c r="V999" s="33" t="n">
        <v>1</v>
      </c>
    </row>
    <row r="1000" customFormat="false" ht="15.75" hidden="false" customHeight="true" outlineLevel="0" collapsed="false">
      <c r="A1000" s="2" t="n">
        <v>998</v>
      </c>
      <c r="B1000" s="2" t="n">
        <v>84</v>
      </c>
      <c r="C1000" s="2" t="n">
        <f aca="false">A1000-(B1000-1)*12</f>
        <v>2</v>
      </c>
      <c r="D1000" s="2" t="n">
        <f aca="false">'thong tin khach hang'!$B$4+B1000-1</f>
        <v>85</v>
      </c>
      <c r="E1000" s="31" t="n">
        <f aca="false">IF(A1000=1,0,O999)</f>
        <v>5203035284353.89</v>
      </c>
      <c r="F1000" s="2" t="n">
        <f aca="true">TP*VLOOKUP('thong tin khach hang'!$E$10,$X$2:$Z$5,3,0)*OFFSET($S1000,0,VLOOKUP('thong tin khach hang'!$E$10,$X$2:$Z$5,2,0))</f>
        <v>0</v>
      </c>
      <c r="G1000" s="2" t="n">
        <f aca="true">EP*VLOOKUP('thong tin khach hang'!$E$10,$X$2:$Z$5,3,0)*OFFSET($S1000,0,VLOOKUP('thong tin khach hang'!$E$10,$X$2:$Z$5,2,0))</f>
        <v>0</v>
      </c>
      <c r="H1000" s="2" t="n">
        <f aca="false">F1000*HLOOKUP(B1000,Assumption!$A$10:$G$12,2,1)+G1000*HLOOKUP(B1000,Assumption!$A$10:$G$12,3,1)</f>
        <v>0</v>
      </c>
      <c r="I1000" s="2" t="n">
        <f aca="false">F1000+G1000-H1000</f>
        <v>0</v>
      </c>
      <c r="J1000" s="32" t="n">
        <f aca="false">VLOOKUP(D1000,Assumption!$O$3:$Q$103,IF('thong tin khach hang'!$B$3="Nam",2,3),0)/12*P1000</f>
        <v>0</v>
      </c>
      <c r="K1000" s="2" t="n">
        <v>20000</v>
      </c>
      <c r="L1000" s="31" t="n">
        <f aca="false">ROUND($L$1*(E1000+I1000-J1000-K1000),0)</f>
        <v>21197809718</v>
      </c>
      <c r="M1000" s="31" t="n">
        <f aca="false">E1000+I1000-J1000-K1000+L1000</f>
        <v>5224233074071.88</v>
      </c>
      <c r="N1000" s="32" t="n">
        <f aca="false">HLOOKUP(ROUND(AVERAGE(M988:M999)/10^6,0),Assumption!$B$2:$E$3,2,1)*MAX((AVERAGE(M988:M999)-250*10^6),0)</f>
        <v>29447282783.6829</v>
      </c>
      <c r="O1000" s="31" t="n">
        <f aca="false">M1000+N1000</f>
        <v>5253680356855.57</v>
      </c>
      <c r="P1000" s="31" t="n">
        <f aca="false">IF(A1000=1,SA,MAX(0,SA-M999))</f>
        <v>0</v>
      </c>
      <c r="S1000" s="2" t="n">
        <v>0</v>
      </c>
      <c r="T1000" s="2" t="n">
        <v>0</v>
      </c>
      <c r="U1000" s="2" t="n">
        <v>0</v>
      </c>
      <c r="V1000" s="33" t="n">
        <v>1</v>
      </c>
    </row>
    <row r="1001" customFormat="false" ht="15.75" hidden="false" customHeight="true" outlineLevel="0" collapsed="false">
      <c r="A1001" s="2" t="n">
        <v>999</v>
      </c>
      <c r="B1001" s="2" t="n">
        <v>84</v>
      </c>
      <c r="C1001" s="2" t="n">
        <f aca="false">A1001-(B1001-1)*12</f>
        <v>3</v>
      </c>
      <c r="D1001" s="2" t="n">
        <f aca="false">'thong tin khach hang'!$B$4+B1001-1</f>
        <v>85</v>
      </c>
      <c r="E1001" s="31" t="n">
        <f aca="false">IF(A1001=1,0,O1000)</f>
        <v>5253680356855.57</v>
      </c>
      <c r="F1001" s="2" t="n">
        <f aca="true">TP*VLOOKUP('thong tin khach hang'!$E$10,$X$2:$Z$5,3,0)*OFFSET($S1001,0,VLOOKUP('thong tin khach hang'!$E$10,$X$2:$Z$5,2,0))</f>
        <v>0</v>
      </c>
      <c r="G1001" s="2" t="n">
        <f aca="true">EP*VLOOKUP('thong tin khach hang'!$E$10,$X$2:$Z$5,3,0)*OFFSET($S1001,0,VLOOKUP('thong tin khach hang'!$E$10,$X$2:$Z$5,2,0))</f>
        <v>0</v>
      </c>
      <c r="H1001" s="2" t="n">
        <f aca="false">F1001*HLOOKUP(B1001,Assumption!$A$10:$G$12,2,1)+G1001*HLOOKUP(B1001,Assumption!$A$10:$G$12,3,1)</f>
        <v>0</v>
      </c>
      <c r="I1001" s="2" t="n">
        <f aca="false">F1001+G1001-H1001</f>
        <v>0</v>
      </c>
      <c r="J1001" s="32" t="n">
        <f aca="false">VLOOKUP(D1001,Assumption!$O$3:$Q$103,IF('thong tin khach hang'!$B$3="Nam",2,3),0)/12*P1001</f>
        <v>0</v>
      </c>
      <c r="K1001" s="2" t="n">
        <v>20000</v>
      </c>
      <c r="L1001" s="31" t="n">
        <f aca="false">ROUND($L$1*(E1001+I1001-J1001-K1001),0)</f>
        <v>21404144012</v>
      </c>
      <c r="M1001" s="31" t="n">
        <f aca="false">E1001+I1001-J1001-K1001+L1001</f>
        <v>5275084480867.57</v>
      </c>
      <c r="N1001" s="32" t="n">
        <f aca="false">HLOOKUP(ROUND(AVERAGE(M989:M1000)/10^6,0),Assumption!$B$2:$E$3,2,1)*MAX((AVERAGE(M989:M1000)-250*10^6),0)</f>
        <v>29733959501.1908</v>
      </c>
      <c r="O1001" s="31" t="n">
        <f aca="false">M1001+N1001</f>
        <v>5304818440368.76</v>
      </c>
      <c r="P1001" s="31" t="n">
        <f aca="false">IF(A1001=1,SA,MAX(0,SA-M1000))</f>
        <v>0</v>
      </c>
      <c r="S1001" s="2" t="n">
        <v>0</v>
      </c>
      <c r="T1001" s="2" t="n">
        <v>0</v>
      </c>
      <c r="U1001" s="2" t="n">
        <v>0</v>
      </c>
      <c r="V1001" s="33" t="n">
        <v>1</v>
      </c>
    </row>
    <row r="1002" customFormat="false" ht="15.75" hidden="false" customHeight="true" outlineLevel="0" collapsed="false">
      <c r="A1002" s="2" t="n">
        <v>1000</v>
      </c>
      <c r="B1002" s="2" t="n">
        <v>84</v>
      </c>
      <c r="C1002" s="2" t="n">
        <f aca="false">A1002-(B1002-1)*12</f>
        <v>4</v>
      </c>
      <c r="D1002" s="2" t="n">
        <f aca="false">'thong tin khach hang'!$B$4+B1002-1</f>
        <v>85</v>
      </c>
      <c r="E1002" s="31" t="n">
        <f aca="false">IF(A1002=1,0,O1001)</f>
        <v>5304818440368.76</v>
      </c>
      <c r="F1002" s="2" t="n">
        <f aca="true">TP*VLOOKUP('thong tin khach hang'!$E$10,$X$2:$Z$5,3,0)*OFFSET($S1002,0,VLOOKUP('thong tin khach hang'!$E$10,$X$2:$Z$5,2,0))</f>
        <v>0</v>
      </c>
      <c r="G1002" s="2" t="n">
        <f aca="true">EP*VLOOKUP('thong tin khach hang'!$E$10,$X$2:$Z$5,3,0)*OFFSET($S1002,0,VLOOKUP('thong tin khach hang'!$E$10,$X$2:$Z$5,2,0))</f>
        <v>0</v>
      </c>
      <c r="H1002" s="2" t="n">
        <f aca="false">F1002*HLOOKUP(B1002,Assumption!$A$10:$G$12,2,1)+G1002*HLOOKUP(B1002,Assumption!$A$10:$G$12,3,1)</f>
        <v>0</v>
      </c>
      <c r="I1002" s="2" t="n">
        <f aca="false">F1002+G1002-H1002</f>
        <v>0</v>
      </c>
      <c r="J1002" s="32" t="n">
        <f aca="false">VLOOKUP(D1002,Assumption!$O$3:$Q$103,IF('thong tin khach hang'!$B$3="Nam",2,3),0)/12*P1002</f>
        <v>0</v>
      </c>
      <c r="K1002" s="2" t="n">
        <v>20000</v>
      </c>
      <c r="L1002" s="31" t="n">
        <f aca="false">ROUND($L$1*(E1002+I1002-J1002-K1002),0)</f>
        <v>21612486894</v>
      </c>
      <c r="M1002" s="31" t="n">
        <f aca="false">E1002+I1002-J1002-K1002+L1002</f>
        <v>5326430907262.76</v>
      </c>
      <c r="N1002" s="32" t="n">
        <f aca="false">HLOOKUP(ROUND(AVERAGE(M990:M1001)/10^6,0),Assumption!$B$2:$E$3,2,1)*MAX((AVERAGE(M990:M1001)-250*10^6),0)</f>
        <v>30023426756.9622</v>
      </c>
      <c r="O1002" s="31" t="n">
        <f aca="false">M1002+N1002</f>
        <v>5356454334019.72</v>
      </c>
      <c r="P1002" s="31" t="n">
        <f aca="false">IF(A1002=1,SA,MAX(0,SA-M1001))</f>
        <v>0</v>
      </c>
      <c r="S1002" s="2" t="n">
        <v>0</v>
      </c>
      <c r="T1002" s="2" t="n">
        <v>0</v>
      </c>
      <c r="U1002" s="2" t="n">
        <v>1</v>
      </c>
      <c r="V1002" s="33" t="n">
        <v>1</v>
      </c>
    </row>
    <row r="1003" customFormat="false" ht="15.75" hidden="false" customHeight="true" outlineLevel="0" collapsed="false">
      <c r="A1003" s="2" t="n">
        <v>1001</v>
      </c>
      <c r="B1003" s="2" t="n">
        <v>84</v>
      </c>
      <c r="C1003" s="2" t="n">
        <f aca="false">A1003-(B1003-1)*12</f>
        <v>5</v>
      </c>
      <c r="D1003" s="2" t="n">
        <f aca="false">'thong tin khach hang'!$B$4+B1003-1</f>
        <v>85</v>
      </c>
      <c r="E1003" s="31" t="n">
        <f aca="false">IF(A1003=1,0,O1002)</f>
        <v>5356454334019.72</v>
      </c>
      <c r="F1003" s="2" t="n">
        <f aca="true">TP*VLOOKUP('thong tin khach hang'!$E$10,$X$2:$Z$5,3,0)*OFFSET($S1003,0,VLOOKUP('thong tin khach hang'!$E$10,$X$2:$Z$5,2,0))</f>
        <v>0</v>
      </c>
      <c r="G1003" s="2" t="n">
        <f aca="true">EP*VLOOKUP('thong tin khach hang'!$E$10,$X$2:$Z$5,3,0)*OFFSET($S1003,0,VLOOKUP('thong tin khach hang'!$E$10,$X$2:$Z$5,2,0))</f>
        <v>0</v>
      </c>
      <c r="H1003" s="2" t="n">
        <f aca="false">F1003*HLOOKUP(B1003,Assumption!$A$10:$G$12,2,1)+G1003*HLOOKUP(B1003,Assumption!$A$10:$G$12,3,1)</f>
        <v>0</v>
      </c>
      <c r="I1003" s="2" t="n">
        <f aca="false">F1003+G1003-H1003</f>
        <v>0</v>
      </c>
      <c r="J1003" s="32" t="n">
        <f aca="false">VLOOKUP(D1003,Assumption!$O$3:$Q$103,IF('thong tin khach hang'!$B$3="Nam",2,3),0)/12*P1003</f>
        <v>0</v>
      </c>
      <c r="K1003" s="2" t="n">
        <v>20000</v>
      </c>
      <c r="L1003" s="31" t="n">
        <f aca="false">ROUND($L$1*(E1003+I1003-J1003-K1003),0)</f>
        <v>21822857917</v>
      </c>
      <c r="M1003" s="31" t="n">
        <f aca="false">E1003+I1003-J1003-K1003+L1003</f>
        <v>5378277171936.72</v>
      </c>
      <c r="N1003" s="32" t="n">
        <f aca="false">HLOOKUP(ROUND(AVERAGE(M991:M1002)/10^6,0),Assumption!$B$2:$E$3,2,1)*MAX((AVERAGE(M991:M1002)-250*10^6),0)</f>
        <v>30315711714.3603</v>
      </c>
      <c r="O1003" s="31" t="n">
        <f aca="false">M1003+N1003</f>
        <v>5408592883651.08</v>
      </c>
      <c r="P1003" s="31" t="n">
        <f aca="false">IF(A1003=1,SA,MAX(0,SA-M1002))</f>
        <v>0</v>
      </c>
      <c r="S1003" s="2" t="n">
        <v>0</v>
      </c>
      <c r="T1003" s="2" t="n">
        <v>0</v>
      </c>
      <c r="U1003" s="2" t="n">
        <v>0</v>
      </c>
      <c r="V1003" s="33" t="n">
        <v>1</v>
      </c>
    </row>
    <row r="1004" customFormat="false" ht="15.75" hidden="false" customHeight="true" outlineLevel="0" collapsed="false">
      <c r="A1004" s="2" t="n">
        <v>1002</v>
      </c>
      <c r="B1004" s="2" t="n">
        <v>84</v>
      </c>
      <c r="C1004" s="2" t="n">
        <f aca="false">A1004-(B1004-1)*12</f>
        <v>6</v>
      </c>
      <c r="D1004" s="2" t="n">
        <f aca="false">'thong tin khach hang'!$B$4+B1004-1</f>
        <v>85</v>
      </c>
      <c r="E1004" s="31" t="n">
        <f aca="false">IF(A1004=1,0,O1003)</f>
        <v>5408592883651.08</v>
      </c>
      <c r="F1004" s="2" t="n">
        <f aca="true">TP*VLOOKUP('thong tin khach hang'!$E$10,$X$2:$Z$5,3,0)*OFFSET($S1004,0,VLOOKUP('thong tin khach hang'!$E$10,$X$2:$Z$5,2,0))</f>
        <v>0</v>
      </c>
      <c r="G1004" s="2" t="n">
        <f aca="true">EP*VLOOKUP('thong tin khach hang'!$E$10,$X$2:$Z$5,3,0)*OFFSET($S1004,0,VLOOKUP('thong tin khach hang'!$E$10,$X$2:$Z$5,2,0))</f>
        <v>0</v>
      </c>
      <c r="H1004" s="2" t="n">
        <f aca="false">F1004*HLOOKUP(B1004,Assumption!$A$10:$G$12,2,1)+G1004*HLOOKUP(B1004,Assumption!$A$10:$G$12,3,1)</f>
        <v>0</v>
      </c>
      <c r="I1004" s="2" t="n">
        <f aca="false">F1004+G1004-H1004</f>
        <v>0</v>
      </c>
      <c r="J1004" s="32" t="n">
        <f aca="false">VLOOKUP(D1004,Assumption!$O$3:$Q$103,IF('thong tin khach hang'!$B$3="Nam",2,3),0)/12*P1004</f>
        <v>0</v>
      </c>
      <c r="K1004" s="2" t="n">
        <v>20000</v>
      </c>
      <c r="L1004" s="31" t="n">
        <f aca="false">ROUND($L$1*(E1004+I1004-J1004-K1004),0)</f>
        <v>22035276822</v>
      </c>
      <c r="M1004" s="31" t="n">
        <f aca="false">E1004+I1004-J1004-K1004+L1004</f>
        <v>5430628140473.08</v>
      </c>
      <c r="N1004" s="32" t="n">
        <f aca="false">HLOOKUP(ROUND(AVERAGE(M992:M1003)/10^6,0),Assumption!$B$2:$E$3,2,1)*MAX((AVERAGE(M992:M1003)-250*10^6),0)</f>
        <v>30610841801.1595</v>
      </c>
      <c r="O1004" s="31" t="n">
        <f aca="false">M1004+N1004</f>
        <v>5461238982274.24</v>
      </c>
      <c r="P1004" s="31" t="n">
        <f aca="false">IF(A1004=1,SA,MAX(0,SA-M1003))</f>
        <v>0</v>
      </c>
      <c r="S1004" s="2" t="n">
        <v>0</v>
      </c>
      <c r="T1004" s="2" t="n">
        <v>0</v>
      </c>
      <c r="U1004" s="2" t="n">
        <v>0</v>
      </c>
      <c r="V1004" s="33" t="n">
        <v>1</v>
      </c>
    </row>
    <row r="1005" customFormat="false" ht="15.75" hidden="false" customHeight="true" outlineLevel="0" collapsed="false">
      <c r="A1005" s="2" t="n">
        <v>1003</v>
      </c>
      <c r="B1005" s="2" t="n">
        <v>84</v>
      </c>
      <c r="C1005" s="2" t="n">
        <f aca="false">A1005-(B1005-1)*12</f>
        <v>7</v>
      </c>
      <c r="D1005" s="2" t="n">
        <f aca="false">'thong tin khach hang'!$B$4+B1005-1</f>
        <v>85</v>
      </c>
      <c r="E1005" s="31" t="n">
        <f aca="false">IF(A1005=1,0,O1004)</f>
        <v>5461238982274.24</v>
      </c>
      <c r="F1005" s="2" t="n">
        <f aca="true">TP*VLOOKUP('thong tin khach hang'!$E$10,$X$2:$Z$5,3,0)*OFFSET($S1005,0,VLOOKUP('thong tin khach hang'!$E$10,$X$2:$Z$5,2,0))</f>
        <v>0</v>
      </c>
      <c r="G1005" s="2" t="n">
        <f aca="true">EP*VLOOKUP('thong tin khach hang'!$E$10,$X$2:$Z$5,3,0)*OFFSET($S1005,0,VLOOKUP('thong tin khach hang'!$E$10,$X$2:$Z$5,2,0))</f>
        <v>0</v>
      </c>
      <c r="H1005" s="2" t="n">
        <f aca="false">F1005*HLOOKUP(B1005,Assumption!$A$10:$G$12,2,1)+G1005*HLOOKUP(B1005,Assumption!$A$10:$G$12,3,1)</f>
        <v>0</v>
      </c>
      <c r="I1005" s="2" t="n">
        <f aca="false">F1005+G1005-H1005</f>
        <v>0</v>
      </c>
      <c r="J1005" s="32" t="n">
        <f aca="false">VLOOKUP(D1005,Assumption!$O$3:$Q$103,IF('thong tin khach hang'!$B$3="Nam",2,3),0)/12*P1005</f>
        <v>0</v>
      </c>
      <c r="K1005" s="2" t="n">
        <v>20000</v>
      </c>
      <c r="L1005" s="31" t="n">
        <f aca="false">ROUND($L$1*(E1005+I1005-J1005-K1005),0)</f>
        <v>22249763544</v>
      </c>
      <c r="M1005" s="31" t="n">
        <f aca="false">E1005+I1005-J1005-K1005+L1005</f>
        <v>5483488725818.24</v>
      </c>
      <c r="N1005" s="32" t="n">
        <f aca="false">HLOOKUP(ROUND(AVERAGE(M993:M1004)/10^6,0),Assumption!$B$2:$E$3,2,1)*MAX((AVERAGE(M993:M1004)-250*10^6),0)</f>
        <v>30908844712.1181</v>
      </c>
      <c r="O1005" s="31" t="n">
        <f aca="false">M1005+N1005</f>
        <v>5514397570530.36</v>
      </c>
      <c r="P1005" s="31" t="n">
        <f aca="false">IF(A1005=1,SA,MAX(0,SA-M1004))</f>
        <v>0</v>
      </c>
      <c r="S1005" s="2" t="n">
        <v>0</v>
      </c>
      <c r="T1005" s="2" t="n">
        <v>1</v>
      </c>
      <c r="U1005" s="2" t="n">
        <v>1</v>
      </c>
      <c r="V1005" s="33" t="n">
        <v>1</v>
      </c>
    </row>
    <row r="1006" customFormat="false" ht="15.75" hidden="false" customHeight="true" outlineLevel="0" collapsed="false">
      <c r="A1006" s="2" t="n">
        <v>1004</v>
      </c>
      <c r="B1006" s="2" t="n">
        <v>84</v>
      </c>
      <c r="C1006" s="2" t="n">
        <f aca="false">A1006-(B1006-1)*12</f>
        <v>8</v>
      </c>
      <c r="D1006" s="2" t="n">
        <f aca="false">'thong tin khach hang'!$B$4+B1006-1</f>
        <v>85</v>
      </c>
      <c r="E1006" s="31" t="n">
        <f aca="false">IF(A1006=1,0,O1005)</f>
        <v>5514397570530.36</v>
      </c>
      <c r="F1006" s="2" t="n">
        <f aca="true">TP*VLOOKUP('thong tin khach hang'!$E$10,$X$2:$Z$5,3,0)*OFFSET($S1006,0,VLOOKUP('thong tin khach hang'!$E$10,$X$2:$Z$5,2,0))</f>
        <v>0</v>
      </c>
      <c r="G1006" s="2" t="n">
        <f aca="true">EP*VLOOKUP('thong tin khach hang'!$E$10,$X$2:$Z$5,3,0)*OFFSET($S1006,0,VLOOKUP('thong tin khach hang'!$E$10,$X$2:$Z$5,2,0))</f>
        <v>0</v>
      </c>
      <c r="H1006" s="2" t="n">
        <f aca="false">F1006*HLOOKUP(B1006,Assumption!$A$10:$G$12,2,1)+G1006*HLOOKUP(B1006,Assumption!$A$10:$G$12,3,1)</f>
        <v>0</v>
      </c>
      <c r="I1006" s="2" t="n">
        <f aca="false">F1006+G1006-H1006</f>
        <v>0</v>
      </c>
      <c r="J1006" s="32" t="n">
        <f aca="false">VLOOKUP(D1006,Assumption!$O$3:$Q$103,IF('thong tin khach hang'!$B$3="Nam",2,3),0)/12*P1006</f>
        <v>0</v>
      </c>
      <c r="K1006" s="2" t="n">
        <v>20000</v>
      </c>
      <c r="L1006" s="31" t="n">
        <f aca="false">ROUND($L$1*(E1006+I1006-J1006-K1006),0)</f>
        <v>22466338213</v>
      </c>
      <c r="M1006" s="31" t="n">
        <f aca="false">E1006+I1006-J1006-K1006+L1006</f>
        <v>5536863888743.36</v>
      </c>
      <c r="N1006" s="32" t="n">
        <f aca="false">HLOOKUP(ROUND(AVERAGE(M994:M1005)/10^6,0),Assumption!$B$2:$E$3,2,1)*MAX((AVERAGE(M994:M1005)-250*10^6),0)</f>
        <v>31209748411.578</v>
      </c>
      <c r="O1006" s="31" t="n">
        <f aca="false">M1006+N1006</f>
        <v>5568073637154.94</v>
      </c>
      <c r="P1006" s="31" t="n">
        <f aca="false">IF(A1006=1,SA,MAX(0,SA-M1005))</f>
        <v>0</v>
      </c>
      <c r="S1006" s="2" t="n">
        <v>0</v>
      </c>
      <c r="T1006" s="2" t="n">
        <v>0</v>
      </c>
      <c r="U1006" s="2" t="n">
        <v>0</v>
      </c>
      <c r="V1006" s="33" t="n">
        <v>1</v>
      </c>
    </row>
    <row r="1007" customFormat="false" ht="15.75" hidden="false" customHeight="true" outlineLevel="0" collapsed="false">
      <c r="A1007" s="2" t="n">
        <v>1005</v>
      </c>
      <c r="B1007" s="2" t="n">
        <v>84</v>
      </c>
      <c r="C1007" s="2" t="n">
        <f aca="false">A1007-(B1007-1)*12</f>
        <v>9</v>
      </c>
      <c r="D1007" s="2" t="n">
        <f aca="false">'thong tin khach hang'!$B$4+B1007-1</f>
        <v>85</v>
      </c>
      <c r="E1007" s="31" t="n">
        <f aca="false">IF(A1007=1,0,O1006)</f>
        <v>5568073637154.94</v>
      </c>
      <c r="F1007" s="2" t="n">
        <f aca="true">TP*VLOOKUP('thong tin khach hang'!$E$10,$X$2:$Z$5,3,0)*OFFSET($S1007,0,VLOOKUP('thong tin khach hang'!$E$10,$X$2:$Z$5,2,0))</f>
        <v>0</v>
      </c>
      <c r="G1007" s="2" t="n">
        <f aca="true">EP*VLOOKUP('thong tin khach hang'!$E$10,$X$2:$Z$5,3,0)*OFFSET($S1007,0,VLOOKUP('thong tin khach hang'!$E$10,$X$2:$Z$5,2,0))</f>
        <v>0</v>
      </c>
      <c r="H1007" s="2" t="n">
        <f aca="false">F1007*HLOOKUP(B1007,Assumption!$A$10:$G$12,2,1)+G1007*HLOOKUP(B1007,Assumption!$A$10:$G$12,3,1)</f>
        <v>0</v>
      </c>
      <c r="I1007" s="2" t="n">
        <f aca="false">F1007+G1007-H1007</f>
        <v>0</v>
      </c>
      <c r="J1007" s="32" t="n">
        <f aca="false">VLOOKUP(D1007,Assumption!$O$3:$Q$103,IF('thong tin khach hang'!$B$3="Nam",2,3),0)/12*P1007</f>
        <v>0</v>
      </c>
      <c r="K1007" s="2" t="n">
        <v>20000</v>
      </c>
      <c r="L1007" s="31" t="n">
        <f aca="false">ROUND($L$1*(E1007+I1007-J1007-K1007),0)</f>
        <v>22685021153</v>
      </c>
      <c r="M1007" s="31" t="n">
        <f aca="false">E1007+I1007-J1007-K1007+L1007</f>
        <v>5590758638307.94</v>
      </c>
      <c r="N1007" s="32" t="n">
        <f aca="false">HLOOKUP(ROUND(AVERAGE(M995:M1006)/10^6,0),Assumption!$B$2:$E$3,2,1)*MAX((AVERAGE(M995:M1006)-250*10^6),0)</f>
        <v>31513581136.0884</v>
      </c>
      <c r="O1007" s="31" t="n">
        <f aca="false">M1007+N1007</f>
        <v>5622272219444.02</v>
      </c>
      <c r="P1007" s="31" t="n">
        <f aca="false">IF(A1007=1,SA,MAX(0,SA-M1006))</f>
        <v>0</v>
      </c>
      <c r="S1007" s="2" t="n">
        <v>0</v>
      </c>
      <c r="T1007" s="2" t="n">
        <v>0</v>
      </c>
      <c r="U1007" s="2" t="n">
        <v>0</v>
      </c>
      <c r="V1007" s="33" t="n">
        <v>1</v>
      </c>
    </row>
    <row r="1008" customFormat="false" ht="15.75" hidden="false" customHeight="true" outlineLevel="0" collapsed="false">
      <c r="A1008" s="2" t="n">
        <v>1006</v>
      </c>
      <c r="B1008" s="2" t="n">
        <v>84</v>
      </c>
      <c r="C1008" s="2" t="n">
        <f aca="false">A1008-(B1008-1)*12</f>
        <v>10</v>
      </c>
      <c r="D1008" s="2" t="n">
        <f aca="false">'thong tin khach hang'!$B$4+B1008-1</f>
        <v>85</v>
      </c>
      <c r="E1008" s="31" t="n">
        <f aca="false">IF(A1008=1,0,O1007)</f>
        <v>5622272219444.02</v>
      </c>
      <c r="F1008" s="2" t="n">
        <f aca="true">TP*VLOOKUP('thong tin khach hang'!$E$10,$X$2:$Z$5,3,0)*OFFSET($S1008,0,VLOOKUP('thong tin khach hang'!$E$10,$X$2:$Z$5,2,0))</f>
        <v>0</v>
      </c>
      <c r="G1008" s="2" t="n">
        <f aca="true">EP*VLOOKUP('thong tin khach hang'!$E$10,$X$2:$Z$5,3,0)*OFFSET($S1008,0,VLOOKUP('thong tin khach hang'!$E$10,$X$2:$Z$5,2,0))</f>
        <v>0</v>
      </c>
      <c r="H1008" s="2" t="n">
        <f aca="false">F1008*HLOOKUP(B1008,Assumption!$A$10:$G$12,2,1)+G1008*HLOOKUP(B1008,Assumption!$A$10:$G$12,3,1)</f>
        <v>0</v>
      </c>
      <c r="I1008" s="2" t="n">
        <f aca="false">F1008+G1008-H1008</f>
        <v>0</v>
      </c>
      <c r="J1008" s="32" t="n">
        <f aca="false">VLOOKUP(D1008,Assumption!$O$3:$Q$103,IF('thong tin khach hang'!$B$3="Nam",2,3),0)/12*P1008</f>
        <v>0</v>
      </c>
      <c r="K1008" s="2" t="n">
        <v>20000</v>
      </c>
      <c r="L1008" s="31" t="n">
        <f aca="false">ROUND($L$1*(E1008+I1008-J1008-K1008),0)</f>
        <v>22905832886</v>
      </c>
      <c r="M1008" s="31" t="n">
        <f aca="false">E1008+I1008-J1008-K1008+L1008</f>
        <v>5645178032330.02</v>
      </c>
      <c r="N1008" s="32" t="n">
        <f aca="false">HLOOKUP(ROUND(AVERAGE(M996:M1007)/10^6,0),Assumption!$B$2:$E$3,2,1)*MAX((AVERAGE(M996:M1007)-250*10^6),0)</f>
        <v>31820371397.0564</v>
      </c>
      <c r="O1008" s="31" t="n">
        <f aca="false">M1008+N1008</f>
        <v>5676998403727.08</v>
      </c>
      <c r="P1008" s="31" t="n">
        <f aca="false">IF(A1008=1,SA,MAX(0,SA-M1007))</f>
        <v>0</v>
      </c>
      <c r="S1008" s="2" t="n">
        <v>0</v>
      </c>
      <c r="T1008" s="2" t="n">
        <v>0</v>
      </c>
      <c r="U1008" s="2" t="n">
        <v>1</v>
      </c>
      <c r="V1008" s="33" t="n">
        <v>1</v>
      </c>
    </row>
    <row r="1009" customFormat="false" ht="15.75" hidden="false" customHeight="true" outlineLevel="0" collapsed="false">
      <c r="A1009" s="2" t="n">
        <v>1007</v>
      </c>
      <c r="B1009" s="2" t="n">
        <v>84</v>
      </c>
      <c r="C1009" s="2" t="n">
        <f aca="false">A1009-(B1009-1)*12</f>
        <v>11</v>
      </c>
      <c r="D1009" s="2" t="n">
        <f aca="false">'thong tin khach hang'!$B$4+B1009-1</f>
        <v>85</v>
      </c>
      <c r="E1009" s="31" t="n">
        <f aca="false">IF(A1009=1,0,O1008)</f>
        <v>5676998403727.08</v>
      </c>
      <c r="F1009" s="2" t="n">
        <f aca="true">TP*VLOOKUP('thong tin khach hang'!$E$10,$X$2:$Z$5,3,0)*OFFSET($S1009,0,VLOOKUP('thong tin khach hang'!$E$10,$X$2:$Z$5,2,0))</f>
        <v>0</v>
      </c>
      <c r="G1009" s="2" t="n">
        <f aca="true">EP*VLOOKUP('thong tin khach hang'!$E$10,$X$2:$Z$5,3,0)*OFFSET($S1009,0,VLOOKUP('thong tin khach hang'!$E$10,$X$2:$Z$5,2,0))</f>
        <v>0</v>
      </c>
      <c r="H1009" s="2" t="n">
        <f aca="false">F1009*HLOOKUP(B1009,Assumption!$A$10:$G$12,2,1)+G1009*HLOOKUP(B1009,Assumption!$A$10:$G$12,3,1)</f>
        <v>0</v>
      </c>
      <c r="I1009" s="2" t="n">
        <f aca="false">F1009+G1009-H1009</f>
        <v>0</v>
      </c>
      <c r="J1009" s="32" t="n">
        <f aca="false">VLOOKUP(D1009,Assumption!$O$3:$Q$103,IF('thong tin khach hang'!$B$3="Nam",2,3),0)/12*P1009</f>
        <v>0</v>
      </c>
      <c r="K1009" s="2" t="n">
        <v>20000</v>
      </c>
      <c r="L1009" s="31" t="n">
        <f aca="false">ROUND($L$1*(E1009+I1009-J1009-K1009),0)</f>
        <v>23128794135</v>
      </c>
      <c r="M1009" s="31" t="n">
        <f aca="false">E1009+I1009-J1009-K1009+L1009</f>
        <v>5700127177862.08</v>
      </c>
      <c r="N1009" s="32" t="n">
        <f aca="false">HLOOKUP(ROUND(AVERAGE(M997:M1008)/10^6,0),Assumption!$B$2:$E$3,2,1)*MAX((AVERAGE(M997:M1008)-250*10^6),0)</f>
        <v>32130147983.421</v>
      </c>
      <c r="O1009" s="31" t="n">
        <f aca="false">M1009+N1009</f>
        <v>5732257325845.5</v>
      </c>
      <c r="P1009" s="31" t="n">
        <f aca="false">IF(A1009=1,SA,MAX(0,SA-M1008))</f>
        <v>0</v>
      </c>
      <c r="S1009" s="2" t="n">
        <v>0</v>
      </c>
      <c r="T1009" s="2" t="n">
        <v>0</v>
      </c>
      <c r="U1009" s="2" t="n">
        <v>0</v>
      </c>
      <c r="V1009" s="33" t="n">
        <v>1</v>
      </c>
    </row>
    <row r="1010" customFormat="false" ht="15.75" hidden="false" customHeight="true" outlineLevel="0" collapsed="false">
      <c r="A1010" s="2" t="n">
        <v>1008</v>
      </c>
      <c r="B1010" s="2" t="n">
        <v>84</v>
      </c>
      <c r="C1010" s="2" t="n">
        <f aca="false">A1010-(B1010-1)*12</f>
        <v>12</v>
      </c>
      <c r="D1010" s="2" t="n">
        <f aca="false">'thong tin khach hang'!$B$4+B1010-1</f>
        <v>85</v>
      </c>
      <c r="E1010" s="31" t="n">
        <f aca="false">IF(A1010=1,0,O1009)</f>
        <v>5732257325845.5</v>
      </c>
      <c r="F1010" s="2" t="n">
        <f aca="true">TP*VLOOKUP('thong tin khach hang'!$E$10,$X$2:$Z$5,3,0)*OFFSET($S1010,0,VLOOKUP('thong tin khach hang'!$E$10,$X$2:$Z$5,2,0))</f>
        <v>0</v>
      </c>
      <c r="G1010" s="2" t="n">
        <f aca="true">EP*VLOOKUP('thong tin khach hang'!$E$10,$X$2:$Z$5,3,0)*OFFSET($S1010,0,VLOOKUP('thong tin khach hang'!$E$10,$X$2:$Z$5,2,0))</f>
        <v>0</v>
      </c>
      <c r="H1010" s="2" t="n">
        <f aca="false">F1010*HLOOKUP(B1010,Assumption!$A$10:$G$12,2,1)+G1010*HLOOKUP(B1010,Assumption!$A$10:$G$12,3,1)</f>
        <v>0</v>
      </c>
      <c r="I1010" s="2" t="n">
        <f aca="false">F1010+G1010-H1010</f>
        <v>0</v>
      </c>
      <c r="J1010" s="32" t="n">
        <f aca="false">VLOOKUP(D1010,Assumption!$O$3:$Q$103,IF('thong tin khach hang'!$B$3="Nam",2,3),0)/12*P1010</f>
        <v>0</v>
      </c>
      <c r="K1010" s="2" t="n">
        <v>20000</v>
      </c>
      <c r="L1010" s="31" t="n">
        <f aca="false">ROUND($L$1*(E1010+I1010-J1010-K1010),0)</f>
        <v>23353925824</v>
      </c>
      <c r="M1010" s="31" t="n">
        <f aca="false">E1010+I1010-J1010-K1010+L1010</f>
        <v>5755611231669.5</v>
      </c>
      <c r="N1010" s="32" t="n">
        <f aca="false">HLOOKUP(ROUND(AVERAGE(M998:M1009)/10^6,0),Assumption!$B$2:$E$3,2,1)*MAX((AVERAGE(M998:M1009)-250*10^6),0)</f>
        <v>32442939964.3559</v>
      </c>
      <c r="O1010" s="31" t="n">
        <f aca="false">M1010+N1010</f>
        <v>5788054171633.86</v>
      </c>
      <c r="P1010" s="31" t="n">
        <f aca="false">IF(A1010=1,SA,MAX(0,SA-M1009))</f>
        <v>0</v>
      </c>
      <c r="S1010" s="2" t="n">
        <v>0</v>
      </c>
      <c r="T1010" s="2" t="n">
        <v>0</v>
      </c>
      <c r="U1010" s="2" t="n">
        <v>0</v>
      </c>
      <c r="V1010" s="33" t="n">
        <v>1</v>
      </c>
    </row>
    <row r="1011" customFormat="false" ht="15.75" hidden="false" customHeight="true" outlineLevel="0" collapsed="false">
      <c r="A1011" s="2" t="n">
        <v>1009</v>
      </c>
      <c r="B1011" s="2" t="n">
        <v>85</v>
      </c>
      <c r="C1011" s="2" t="n">
        <f aca="false">A1011-(B1011-1)*12</f>
        <v>1</v>
      </c>
      <c r="D1011" s="2" t="n">
        <f aca="false">'thong tin khach hang'!$B$4+B1011-1</f>
        <v>86</v>
      </c>
      <c r="E1011" s="31" t="n">
        <f aca="false">IF(A1011=1,0,O1010)</f>
        <v>5788054171633.86</v>
      </c>
      <c r="F1011" s="2" t="n">
        <f aca="true">TP*VLOOKUP('thong tin khach hang'!$E$10,$X$2:$Z$5,3,0)*OFFSET($S1011,0,VLOOKUP('thong tin khach hang'!$E$10,$X$2:$Z$5,2,0))</f>
        <v>30000000</v>
      </c>
      <c r="G1011" s="2" t="n">
        <f aca="true">EP*VLOOKUP('thong tin khach hang'!$E$10,$X$2:$Z$5,3,0)*OFFSET($S1011,0,VLOOKUP('thong tin khach hang'!$E$10,$X$2:$Z$5,2,0))</f>
        <v>30000000</v>
      </c>
      <c r="H1011" s="2" t="n">
        <f aca="false">F1011*HLOOKUP(B1011,Assumption!$A$10:$G$12,2,1)+G1011*HLOOKUP(B1011,Assumption!$A$10:$G$12,3,1)</f>
        <v>1500000</v>
      </c>
      <c r="I1011" s="2" t="n">
        <f aca="false">F1011+G1011-H1011</f>
        <v>58500000</v>
      </c>
      <c r="J1011" s="32" t="n">
        <f aca="false">VLOOKUP(D1011,Assumption!$O$3:$Q$103,IF('thong tin khach hang'!$B$3="Nam",2,3),0)/12*P1011</f>
        <v>0</v>
      </c>
      <c r="K1011" s="2" t="n">
        <v>20000</v>
      </c>
      <c r="L1011" s="31" t="n">
        <f aca="false">ROUND($L$1*(E1011+I1011-J1011-K1011),0)</f>
        <v>23581487416</v>
      </c>
      <c r="M1011" s="31" t="n">
        <f aca="false">E1011+I1011-J1011-K1011+L1011</f>
        <v>5811694139049.86</v>
      </c>
      <c r="N1011" s="32" t="n">
        <f aca="false">HLOOKUP(ROUND(AVERAGE(M999:M1010)/10^6,0),Assumption!$B$2:$E$3,2,1)*MAX((AVERAGE(M999:M1010)-250*10^6),0)</f>
        <v>32758776691.997</v>
      </c>
      <c r="O1011" s="31" t="n">
        <f aca="false">M1011+N1011</f>
        <v>5844452915741.85</v>
      </c>
      <c r="P1011" s="31" t="n">
        <f aca="false">IF(A1011=1,SA,MAX(0,SA-M1010))</f>
        <v>0</v>
      </c>
      <c r="S1011" s="2" t="n">
        <v>1</v>
      </c>
      <c r="T1011" s="2" t="n">
        <v>1</v>
      </c>
      <c r="U1011" s="2" t="n">
        <v>1</v>
      </c>
      <c r="V1011" s="33" t="n">
        <v>1</v>
      </c>
    </row>
    <row r="1012" customFormat="false" ht="15.75" hidden="false" customHeight="true" outlineLevel="0" collapsed="false">
      <c r="A1012" s="2" t="n">
        <v>1010</v>
      </c>
      <c r="B1012" s="2" t="n">
        <v>85</v>
      </c>
      <c r="C1012" s="2" t="n">
        <f aca="false">A1012-(B1012-1)*12</f>
        <v>2</v>
      </c>
      <c r="D1012" s="2" t="n">
        <f aca="false">'thong tin khach hang'!$B$4+B1012-1</f>
        <v>86</v>
      </c>
      <c r="E1012" s="31" t="n">
        <f aca="false">IF(A1012=1,0,O1011)</f>
        <v>5844452915741.85</v>
      </c>
      <c r="F1012" s="2" t="n">
        <f aca="true">TP*VLOOKUP('thong tin khach hang'!$E$10,$X$2:$Z$5,3,0)*OFFSET($S1012,0,VLOOKUP('thong tin khach hang'!$E$10,$X$2:$Z$5,2,0))</f>
        <v>0</v>
      </c>
      <c r="G1012" s="2" t="n">
        <f aca="true">EP*VLOOKUP('thong tin khach hang'!$E$10,$X$2:$Z$5,3,0)*OFFSET($S1012,0,VLOOKUP('thong tin khach hang'!$E$10,$X$2:$Z$5,2,0))</f>
        <v>0</v>
      </c>
      <c r="H1012" s="2" t="n">
        <f aca="false">F1012*HLOOKUP(B1012,Assumption!$A$10:$G$12,2,1)+G1012*HLOOKUP(B1012,Assumption!$A$10:$G$12,3,1)</f>
        <v>0</v>
      </c>
      <c r="I1012" s="2" t="n">
        <f aca="false">F1012+G1012-H1012</f>
        <v>0</v>
      </c>
      <c r="J1012" s="32" t="n">
        <f aca="false">VLOOKUP(D1012,Assumption!$O$3:$Q$103,IF('thong tin khach hang'!$B$3="Nam",2,3),0)/12*P1012</f>
        <v>0</v>
      </c>
      <c r="K1012" s="2" t="n">
        <v>20000</v>
      </c>
      <c r="L1012" s="31" t="n">
        <f aca="false">ROUND($L$1*(E1012+I1012-J1012-K1012),0)</f>
        <v>23811024545</v>
      </c>
      <c r="M1012" s="31" t="n">
        <f aca="false">E1012+I1012-J1012-K1012+L1012</f>
        <v>5868263920286.85</v>
      </c>
      <c r="N1012" s="32" t="n">
        <f aca="false">HLOOKUP(ROUND(AVERAGE(M1000:M1011)/10^6,0),Assumption!$B$2:$E$3,2,1)*MAX((AVERAGE(M1000:M1011)-250*10^6),0)</f>
        <v>33077687804.1965</v>
      </c>
      <c r="O1012" s="31" t="n">
        <f aca="false">M1012+N1012</f>
        <v>5901341608091.05</v>
      </c>
      <c r="P1012" s="31" t="n">
        <f aca="false">IF(A1012=1,SA,MAX(0,SA-M1011))</f>
        <v>0</v>
      </c>
      <c r="S1012" s="2" t="n">
        <v>0</v>
      </c>
      <c r="T1012" s="2" t="n">
        <v>0</v>
      </c>
      <c r="U1012" s="2" t="n">
        <v>0</v>
      </c>
      <c r="V1012" s="33" t="n">
        <v>1</v>
      </c>
    </row>
    <row r="1013" customFormat="false" ht="15.75" hidden="false" customHeight="true" outlineLevel="0" collapsed="false">
      <c r="A1013" s="2" t="n">
        <v>1011</v>
      </c>
      <c r="B1013" s="2" t="n">
        <v>85</v>
      </c>
      <c r="C1013" s="2" t="n">
        <f aca="false">A1013-(B1013-1)*12</f>
        <v>3</v>
      </c>
      <c r="D1013" s="2" t="n">
        <f aca="false">'thong tin khach hang'!$B$4+B1013-1</f>
        <v>86</v>
      </c>
      <c r="E1013" s="31" t="n">
        <f aca="false">IF(A1013=1,0,O1012)</f>
        <v>5901341608091.05</v>
      </c>
      <c r="F1013" s="2" t="n">
        <f aca="true">TP*VLOOKUP('thong tin khach hang'!$E$10,$X$2:$Z$5,3,0)*OFFSET($S1013,0,VLOOKUP('thong tin khach hang'!$E$10,$X$2:$Z$5,2,0))</f>
        <v>0</v>
      </c>
      <c r="G1013" s="2" t="n">
        <f aca="true">EP*VLOOKUP('thong tin khach hang'!$E$10,$X$2:$Z$5,3,0)*OFFSET($S1013,0,VLOOKUP('thong tin khach hang'!$E$10,$X$2:$Z$5,2,0))</f>
        <v>0</v>
      </c>
      <c r="H1013" s="2" t="n">
        <f aca="false">F1013*HLOOKUP(B1013,Assumption!$A$10:$G$12,2,1)+G1013*HLOOKUP(B1013,Assumption!$A$10:$G$12,3,1)</f>
        <v>0</v>
      </c>
      <c r="I1013" s="2" t="n">
        <f aca="false">F1013+G1013-H1013</f>
        <v>0</v>
      </c>
      <c r="J1013" s="32" t="n">
        <f aca="false">VLOOKUP(D1013,Assumption!$O$3:$Q$103,IF('thong tin khach hang'!$B$3="Nam",2,3),0)/12*P1013</f>
        <v>0</v>
      </c>
      <c r="K1013" s="2" t="n">
        <v>20000</v>
      </c>
      <c r="L1013" s="31" t="n">
        <f aca="false">ROUND($L$1*(E1013+I1013-J1013-K1013),0)</f>
        <v>24042796119</v>
      </c>
      <c r="M1013" s="31" t="n">
        <f aca="false">E1013+I1013-J1013-K1013+L1013</f>
        <v>5925384384210.05</v>
      </c>
      <c r="N1013" s="32" t="n">
        <f aca="false">HLOOKUP(ROUND(AVERAGE(M1001:M1012)/10^6,0),Assumption!$B$2:$E$3,2,1)*MAX((AVERAGE(M1001:M1012)-250*10^6),0)</f>
        <v>33399703227.304</v>
      </c>
      <c r="O1013" s="31" t="n">
        <f aca="false">M1013+N1013</f>
        <v>5958784087437.35</v>
      </c>
      <c r="P1013" s="31" t="n">
        <f aca="false">IF(A1013=1,SA,MAX(0,SA-M1012))</f>
        <v>0</v>
      </c>
      <c r="S1013" s="2" t="n">
        <v>0</v>
      </c>
      <c r="T1013" s="2" t="n">
        <v>0</v>
      </c>
      <c r="U1013" s="2" t="n">
        <v>0</v>
      </c>
      <c r="V1013" s="33" t="n">
        <v>1</v>
      </c>
    </row>
    <row r="1014" customFormat="false" ht="15.75" hidden="false" customHeight="true" outlineLevel="0" collapsed="false">
      <c r="A1014" s="2" t="n">
        <v>1012</v>
      </c>
      <c r="B1014" s="2" t="n">
        <v>85</v>
      </c>
      <c r="C1014" s="2" t="n">
        <f aca="false">A1014-(B1014-1)*12</f>
        <v>4</v>
      </c>
      <c r="D1014" s="2" t="n">
        <f aca="false">'thong tin khach hang'!$B$4+B1014-1</f>
        <v>86</v>
      </c>
      <c r="E1014" s="31" t="n">
        <f aca="false">IF(A1014=1,0,O1013)</f>
        <v>5958784087437.35</v>
      </c>
      <c r="F1014" s="2" t="n">
        <f aca="true">TP*VLOOKUP('thong tin khach hang'!$E$10,$X$2:$Z$5,3,0)*OFFSET($S1014,0,VLOOKUP('thong tin khach hang'!$E$10,$X$2:$Z$5,2,0))</f>
        <v>0</v>
      </c>
      <c r="G1014" s="2" t="n">
        <f aca="true">EP*VLOOKUP('thong tin khach hang'!$E$10,$X$2:$Z$5,3,0)*OFFSET($S1014,0,VLOOKUP('thong tin khach hang'!$E$10,$X$2:$Z$5,2,0))</f>
        <v>0</v>
      </c>
      <c r="H1014" s="2" t="n">
        <f aca="false">F1014*HLOOKUP(B1014,Assumption!$A$10:$G$12,2,1)+G1014*HLOOKUP(B1014,Assumption!$A$10:$G$12,3,1)</f>
        <v>0</v>
      </c>
      <c r="I1014" s="2" t="n">
        <f aca="false">F1014+G1014-H1014</f>
        <v>0</v>
      </c>
      <c r="J1014" s="32" t="n">
        <f aca="false">VLOOKUP(D1014,Assumption!$O$3:$Q$103,IF('thong tin khach hang'!$B$3="Nam",2,3),0)/12*P1014</f>
        <v>0</v>
      </c>
      <c r="K1014" s="2" t="n">
        <v>20000</v>
      </c>
      <c r="L1014" s="31" t="n">
        <f aca="false">ROUND($L$1*(E1014+I1014-J1014-K1014),0)</f>
        <v>24276823891</v>
      </c>
      <c r="M1014" s="31" t="n">
        <f aca="false">E1014+I1014-J1014-K1014+L1014</f>
        <v>5983060891328.35</v>
      </c>
      <c r="N1014" s="32" t="n">
        <f aca="false">HLOOKUP(ROUND(AVERAGE(M1002:M1013)/10^6,0),Assumption!$B$2:$E$3,2,1)*MAX((AVERAGE(M1002:M1013)-250*10^6),0)</f>
        <v>33724853178.9752</v>
      </c>
      <c r="O1014" s="31" t="n">
        <f aca="false">M1014+N1014</f>
        <v>6016785744507.33</v>
      </c>
      <c r="P1014" s="31" t="n">
        <f aca="false">IF(A1014=1,SA,MAX(0,SA-M1013))</f>
        <v>0</v>
      </c>
      <c r="S1014" s="2" t="n">
        <v>0</v>
      </c>
      <c r="T1014" s="2" t="n">
        <v>0</v>
      </c>
      <c r="U1014" s="2" t="n">
        <v>1</v>
      </c>
      <c r="V1014" s="33" t="n">
        <v>1</v>
      </c>
    </row>
    <row r="1015" customFormat="false" ht="15.75" hidden="false" customHeight="true" outlineLevel="0" collapsed="false">
      <c r="A1015" s="2" t="n">
        <v>1013</v>
      </c>
      <c r="B1015" s="2" t="n">
        <v>85</v>
      </c>
      <c r="C1015" s="2" t="n">
        <f aca="false">A1015-(B1015-1)*12</f>
        <v>5</v>
      </c>
      <c r="D1015" s="2" t="n">
        <f aca="false">'thong tin khach hang'!$B$4+B1015-1</f>
        <v>86</v>
      </c>
      <c r="E1015" s="31" t="n">
        <f aca="false">IF(A1015=1,0,O1014)</f>
        <v>6016785744507.33</v>
      </c>
      <c r="F1015" s="2" t="n">
        <f aca="true">TP*VLOOKUP('thong tin khach hang'!$E$10,$X$2:$Z$5,3,0)*OFFSET($S1015,0,VLOOKUP('thong tin khach hang'!$E$10,$X$2:$Z$5,2,0))</f>
        <v>0</v>
      </c>
      <c r="G1015" s="2" t="n">
        <f aca="true">EP*VLOOKUP('thong tin khach hang'!$E$10,$X$2:$Z$5,3,0)*OFFSET($S1015,0,VLOOKUP('thong tin khach hang'!$E$10,$X$2:$Z$5,2,0))</f>
        <v>0</v>
      </c>
      <c r="H1015" s="2" t="n">
        <f aca="false">F1015*HLOOKUP(B1015,Assumption!$A$10:$G$12,2,1)+G1015*HLOOKUP(B1015,Assumption!$A$10:$G$12,3,1)</f>
        <v>0</v>
      </c>
      <c r="I1015" s="2" t="n">
        <f aca="false">F1015+G1015-H1015</f>
        <v>0</v>
      </c>
      <c r="J1015" s="32" t="n">
        <f aca="false">VLOOKUP(D1015,Assumption!$O$3:$Q$103,IF('thong tin khach hang'!$B$3="Nam",2,3),0)/12*P1015</f>
        <v>0</v>
      </c>
      <c r="K1015" s="2" t="n">
        <v>20000</v>
      </c>
      <c r="L1015" s="31" t="n">
        <f aca="false">ROUND($L$1*(E1015+I1015-J1015-K1015),0)</f>
        <v>24513129821</v>
      </c>
      <c r="M1015" s="31" t="n">
        <f aca="false">E1015+I1015-J1015-K1015+L1015</f>
        <v>6041298854328.33</v>
      </c>
      <c r="N1015" s="32" t="n">
        <f aca="false">HLOOKUP(ROUND(AVERAGE(M1003:M1014)/10^6,0),Assumption!$B$2:$E$3,2,1)*MAX((AVERAGE(M1003:M1014)-250*10^6),0)</f>
        <v>34053168171.008</v>
      </c>
      <c r="O1015" s="31" t="n">
        <f aca="false">M1015+N1015</f>
        <v>6075352022499.34</v>
      </c>
      <c r="P1015" s="31" t="n">
        <f aca="false">IF(A1015=1,SA,MAX(0,SA-M1014))</f>
        <v>0</v>
      </c>
      <c r="S1015" s="2" t="n">
        <v>0</v>
      </c>
      <c r="T1015" s="2" t="n">
        <v>0</v>
      </c>
      <c r="U1015" s="2" t="n">
        <v>0</v>
      </c>
      <c r="V1015" s="33" t="n">
        <v>1</v>
      </c>
    </row>
    <row r="1016" customFormat="false" ht="15.75" hidden="false" customHeight="true" outlineLevel="0" collapsed="false">
      <c r="A1016" s="2" t="n">
        <v>1014</v>
      </c>
      <c r="B1016" s="2" t="n">
        <v>85</v>
      </c>
      <c r="C1016" s="2" t="n">
        <f aca="false">A1016-(B1016-1)*12</f>
        <v>6</v>
      </c>
      <c r="D1016" s="2" t="n">
        <f aca="false">'thong tin khach hang'!$B$4+B1016-1</f>
        <v>86</v>
      </c>
      <c r="E1016" s="31" t="n">
        <f aca="false">IF(A1016=1,0,O1015)</f>
        <v>6075352022499.34</v>
      </c>
      <c r="F1016" s="2" t="n">
        <f aca="true">TP*VLOOKUP('thong tin khach hang'!$E$10,$X$2:$Z$5,3,0)*OFFSET($S1016,0,VLOOKUP('thong tin khach hang'!$E$10,$X$2:$Z$5,2,0))</f>
        <v>0</v>
      </c>
      <c r="G1016" s="2" t="n">
        <f aca="true">EP*VLOOKUP('thong tin khach hang'!$E$10,$X$2:$Z$5,3,0)*OFFSET($S1016,0,VLOOKUP('thong tin khach hang'!$E$10,$X$2:$Z$5,2,0))</f>
        <v>0</v>
      </c>
      <c r="H1016" s="2" t="n">
        <f aca="false">F1016*HLOOKUP(B1016,Assumption!$A$10:$G$12,2,1)+G1016*HLOOKUP(B1016,Assumption!$A$10:$G$12,3,1)</f>
        <v>0</v>
      </c>
      <c r="I1016" s="2" t="n">
        <f aca="false">F1016+G1016-H1016</f>
        <v>0</v>
      </c>
      <c r="J1016" s="32" t="n">
        <f aca="false">VLOOKUP(D1016,Assumption!$O$3:$Q$103,IF('thong tin khach hang'!$B$3="Nam",2,3),0)/12*P1016</f>
        <v>0</v>
      </c>
      <c r="K1016" s="2" t="n">
        <v>20000</v>
      </c>
      <c r="L1016" s="31" t="n">
        <f aca="false">ROUND($L$1*(E1016+I1016-J1016-K1016),0)</f>
        <v>24751736087</v>
      </c>
      <c r="M1016" s="31" t="n">
        <f aca="false">E1016+I1016-J1016-K1016+L1016</f>
        <v>6100103738586.34</v>
      </c>
      <c r="N1016" s="32" t="n">
        <f aca="false">HLOOKUP(ROUND(AVERAGE(M1004:M1015)/10^6,0),Assumption!$B$2:$E$3,2,1)*MAX((AVERAGE(M1004:M1015)-250*10^6),0)</f>
        <v>34384679012.2038</v>
      </c>
      <c r="O1016" s="31" t="n">
        <f aca="false">M1016+N1016</f>
        <v>6134488417598.54</v>
      </c>
      <c r="P1016" s="31" t="n">
        <f aca="false">IF(A1016=1,SA,MAX(0,SA-M1015))</f>
        <v>0</v>
      </c>
      <c r="S1016" s="2" t="n">
        <v>0</v>
      </c>
      <c r="T1016" s="2" t="n">
        <v>0</v>
      </c>
      <c r="U1016" s="2" t="n">
        <v>0</v>
      </c>
      <c r="V1016" s="33" t="n">
        <v>1</v>
      </c>
    </row>
    <row r="1017" customFormat="false" ht="15.75" hidden="false" customHeight="true" outlineLevel="0" collapsed="false">
      <c r="A1017" s="2" t="n">
        <v>1015</v>
      </c>
      <c r="B1017" s="2" t="n">
        <v>85</v>
      </c>
      <c r="C1017" s="2" t="n">
        <f aca="false">A1017-(B1017-1)*12</f>
        <v>7</v>
      </c>
      <c r="D1017" s="2" t="n">
        <f aca="false">'thong tin khach hang'!$B$4+B1017-1</f>
        <v>86</v>
      </c>
      <c r="E1017" s="31" t="n">
        <f aca="false">IF(A1017=1,0,O1016)</f>
        <v>6134488417598.54</v>
      </c>
      <c r="F1017" s="2" t="n">
        <f aca="true">TP*VLOOKUP('thong tin khach hang'!$E$10,$X$2:$Z$5,3,0)*OFFSET($S1017,0,VLOOKUP('thong tin khach hang'!$E$10,$X$2:$Z$5,2,0))</f>
        <v>0</v>
      </c>
      <c r="G1017" s="2" t="n">
        <f aca="true">EP*VLOOKUP('thong tin khach hang'!$E$10,$X$2:$Z$5,3,0)*OFFSET($S1017,0,VLOOKUP('thong tin khach hang'!$E$10,$X$2:$Z$5,2,0))</f>
        <v>0</v>
      </c>
      <c r="H1017" s="2" t="n">
        <f aca="false">F1017*HLOOKUP(B1017,Assumption!$A$10:$G$12,2,1)+G1017*HLOOKUP(B1017,Assumption!$A$10:$G$12,3,1)</f>
        <v>0</v>
      </c>
      <c r="I1017" s="2" t="n">
        <f aca="false">F1017+G1017-H1017</f>
        <v>0</v>
      </c>
      <c r="J1017" s="32" t="n">
        <f aca="false">VLOOKUP(D1017,Assumption!$O$3:$Q$103,IF('thong tin khach hang'!$B$3="Nam",2,3),0)/12*P1017</f>
        <v>0</v>
      </c>
      <c r="K1017" s="2" t="n">
        <v>20000</v>
      </c>
      <c r="L1017" s="31" t="n">
        <f aca="false">ROUND($L$1*(E1017+I1017-J1017-K1017),0)</f>
        <v>24992665081</v>
      </c>
      <c r="M1017" s="31" t="n">
        <f aca="false">E1017+I1017-J1017-K1017+L1017</f>
        <v>6159481062679.54</v>
      </c>
      <c r="N1017" s="32" t="n">
        <f aca="false">HLOOKUP(ROUND(AVERAGE(M1005:M1016)/10^6,0),Assumption!$B$2:$E$3,2,1)*MAX((AVERAGE(M1005:M1016)-250*10^6),0)</f>
        <v>34719416811.2604</v>
      </c>
      <c r="O1017" s="31" t="n">
        <f aca="false">M1017+N1017</f>
        <v>6194200479490.8</v>
      </c>
      <c r="P1017" s="31" t="n">
        <f aca="false">IF(A1017=1,SA,MAX(0,SA-M1016))</f>
        <v>0</v>
      </c>
      <c r="S1017" s="2" t="n">
        <v>0</v>
      </c>
      <c r="T1017" s="2" t="n">
        <v>1</v>
      </c>
      <c r="U1017" s="2" t="n">
        <v>1</v>
      </c>
      <c r="V1017" s="33" t="n">
        <v>1</v>
      </c>
    </row>
    <row r="1018" customFormat="false" ht="15.75" hidden="false" customHeight="true" outlineLevel="0" collapsed="false">
      <c r="A1018" s="2" t="n">
        <v>1016</v>
      </c>
      <c r="B1018" s="2" t="n">
        <v>85</v>
      </c>
      <c r="C1018" s="2" t="n">
        <f aca="false">A1018-(B1018-1)*12</f>
        <v>8</v>
      </c>
      <c r="D1018" s="2" t="n">
        <f aca="false">'thong tin khach hang'!$B$4+B1018-1</f>
        <v>86</v>
      </c>
      <c r="E1018" s="31" t="n">
        <f aca="false">IF(A1018=1,0,O1017)</f>
        <v>6194200479490.8</v>
      </c>
      <c r="F1018" s="2" t="n">
        <f aca="true">TP*VLOOKUP('thong tin khach hang'!$E$10,$X$2:$Z$5,3,0)*OFFSET($S1018,0,VLOOKUP('thong tin khach hang'!$E$10,$X$2:$Z$5,2,0))</f>
        <v>0</v>
      </c>
      <c r="G1018" s="2" t="n">
        <f aca="true">EP*VLOOKUP('thong tin khach hang'!$E$10,$X$2:$Z$5,3,0)*OFFSET($S1018,0,VLOOKUP('thong tin khach hang'!$E$10,$X$2:$Z$5,2,0))</f>
        <v>0</v>
      </c>
      <c r="H1018" s="2" t="n">
        <f aca="false">F1018*HLOOKUP(B1018,Assumption!$A$10:$G$12,2,1)+G1018*HLOOKUP(B1018,Assumption!$A$10:$G$12,3,1)</f>
        <v>0</v>
      </c>
      <c r="I1018" s="2" t="n">
        <f aca="false">F1018+G1018-H1018</f>
        <v>0</v>
      </c>
      <c r="J1018" s="32" t="n">
        <f aca="false">VLOOKUP(D1018,Assumption!$O$3:$Q$103,IF('thong tin khach hang'!$B$3="Nam",2,3),0)/12*P1018</f>
        <v>0</v>
      </c>
      <c r="K1018" s="2" t="n">
        <v>20000</v>
      </c>
      <c r="L1018" s="31" t="n">
        <f aca="false">ROUND($L$1*(E1018+I1018-J1018-K1018),0)</f>
        <v>25235939413</v>
      </c>
      <c r="M1018" s="31" t="n">
        <f aca="false">E1018+I1018-J1018-K1018+L1018</f>
        <v>6219436398903.8</v>
      </c>
      <c r="N1018" s="32" t="n">
        <f aca="false">HLOOKUP(ROUND(AVERAGE(M1006:M1017)/10^6,0),Assumption!$B$2:$E$3,2,1)*MAX((AVERAGE(M1006:M1017)-250*10^6),0)</f>
        <v>35057412979.6911</v>
      </c>
      <c r="O1018" s="31" t="n">
        <f aca="false">M1018+N1018</f>
        <v>6254493811883.49</v>
      </c>
      <c r="P1018" s="31" t="n">
        <f aca="false">IF(A1018=1,SA,MAX(0,SA-M1017))</f>
        <v>0</v>
      </c>
      <c r="S1018" s="2" t="n">
        <v>0</v>
      </c>
      <c r="T1018" s="2" t="n">
        <v>0</v>
      </c>
      <c r="U1018" s="2" t="n">
        <v>0</v>
      </c>
      <c r="V1018" s="33" t="n">
        <v>1</v>
      </c>
    </row>
    <row r="1019" customFormat="false" ht="15.75" hidden="false" customHeight="true" outlineLevel="0" collapsed="false">
      <c r="A1019" s="2" t="n">
        <v>1017</v>
      </c>
      <c r="B1019" s="2" t="n">
        <v>85</v>
      </c>
      <c r="C1019" s="2" t="n">
        <f aca="false">A1019-(B1019-1)*12</f>
        <v>9</v>
      </c>
      <c r="D1019" s="2" t="n">
        <f aca="false">'thong tin khach hang'!$B$4+B1019-1</f>
        <v>86</v>
      </c>
      <c r="E1019" s="31" t="n">
        <f aca="false">IF(A1019=1,0,O1018)</f>
        <v>6254493811883.49</v>
      </c>
      <c r="F1019" s="2" t="n">
        <f aca="true">TP*VLOOKUP('thong tin khach hang'!$E$10,$X$2:$Z$5,3,0)*OFFSET($S1019,0,VLOOKUP('thong tin khach hang'!$E$10,$X$2:$Z$5,2,0))</f>
        <v>0</v>
      </c>
      <c r="G1019" s="2" t="n">
        <f aca="true">EP*VLOOKUP('thong tin khach hang'!$E$10,$X$2:$Z$5,3,0)*OFFSET($S1019,0,VLOOKUP('thong tin khach hang'!$E$10,$X$2:$Z$5,2,0))</f>
        <v>0</v>
      </c>
      <c r="H1019" s="2" t="n">
        <f aca="false">F1019*HLOOKUP(B1019,Assumption!$A$10:$G$12,2,1)+G1019*HLOOKUP(B1019,Assumption!$A$10:$G$12,3,1)</f>
        <v>0</v>
      </c>
      <c r="I1019" s="2" t="n">
        <f aca="false">F1019+G1019-H1019</f>
        <v>0</v>
      </c>
      <c r="J1019" s="32" t="n">
        <f aca="false">VLOOKUP(D1019,Assumption!$O$3:$Q$103,IF('thong tin khach hang'!$B$3="Nam",2,3),0)/12*P1019</f>
        <v>0</v>
      </c>
      <c r="K1019" s="2" t="n">
        <v>20000</v>
      </c>
      <c r="L1019" s="31" t="n">
        <f aca="false">ROUND($L$1*(E1019+I1019-J1019-K1019),0)</f>
        <v>25481581912</v>
      </c>
      <c r="M1019" s="31" t="n">
        <f aca="false">E1019+I1019-J1019-K1019+L1019</f>
        <v>6279975373795.49</v>
      </c>
      <c r="N1019" s="32" t="n">
        <f aca="false">HLOOKUP(ROUND(AVERAGE(M1007:M1018)/10^6,0),Assumption!$B$2:$E$3,2,1)*MAX((AVERAGE(M1007:M1018)-250*10^6),0)</f>
        <v>35398699234.7713</v>
      </c>
      <c r="O1019" s="31" t="n">
        <f aca="false">M1019+N1019</f>
        <v>6315374073030.27</v>
      </c>
      <c r="P1019" s="31" t="n">
        <f aca="false">IF(A1019=1,SA,MAX(0,SA-M1018))</f>
        <v>0</v>
      </c>
      <c r="S1019" s="2" t="n">
        <v>0</v>
      </c>
      <c r="T1019" s="2" t="n">
        <v>0</v>
      </c>
      <c r="U1019" s="2" t="n">
        <v>0</v>
      </c>
      <c r="V1019" s="33" t="n">
        <v>1</v>
      </c>
    </row>
    <row r="1020" customFormat="false" ht="15.75" hidden="false" customHeight="true" outlineLevel="0" collapsed="false">
      <c r="A1020" s="2" t="n">
        <v>1018</v>
      </c>
      <c r="B1020" s="2" t="n">
        <v>85</v>
      </c>
      <c r="C1020" s="2" t="n">
        <f aca="false">A1020-(B1020-1)*12</f>
        <v>10</v>
      </c>
      <c r="D1020" s="2" t="n">
        <f aca="false">'thong tin khach hang'!$B$4+B1020-1</f>
        <v>86</v>
      </c>
      <c r="E1020" s="31" t="n">
        <f aca="false">IF(A1020=1,0,O1019)</f>
        <v>6315374073030.27</v>
      </c>
      <c r="F1020" s="2" t="n">
        <f aca="true">TP*VLOOKUP('thong tin khach hang'!$E$10,$X$2:$Z$5,3,0)*OFFSET($S1020,0,VLOOKUP('thong tin khach hang'!$E$10,$X$2:$Z$5,2,0))</f>
        <v>0</v>
      </c>
      <c r="G1020" s="2" t="n">
        <f aca="true">EP*VLOOKUP('thong tin khach hang'!$E$10,$X$2:$Z$5,3,0)*OFFSET($S1020,0,VLOOKUP('thong tin khach hang'!$E$10,$X$2:$Z$5,2,0))</f>
        <v>0</v>
      </c>
      <c r="H1020" s="2" t="n">
        <f aca="false">F1020*HLOOKUP(B1020,Assumption!$A$10:$G$12,2,1)+G1020*HLOOKUP(B1020,Assumption!$A$10:$G$12,3,1)</f>
        <v>0</v>
      </c>
      <c r="I1020" s="2" t="n">
        <f aca="false">F1020+G1020-H1020</f>
        <v>0</v>
      </c>
      <c r="J1020" s="32" t="n">
        <f aca="false">VLOOKUP(D1020,Assumption!$O$3:$Q$103,IF('thong tin khach hang'!$B$3="Nam",2,3),0)/12*P1020</f>
        <v>0</v>
      </c>
      <c r="K1020" s="2" t="n">
        <v>20000</v>
      </c>
      <c r="L1020" s="31" t="n">
        <f aca="false">ROUND($L$1*(E1020+I1020-J1020-K1020),0)</f>
        <v>25729615632</v>
      </c>
      <c r="M1020" s="31" t="n">
        <f aca="false">E1020+I1020-J1020-K1020+L1020</f>
        <v>6341103668662.26</v>
      </c>
      <c r="N1020" s="32" t="n">
        <f aca="false">HLOOKUP(ROUND(AVERAGE(M1008:M1019)/10^6,0),Assumption!$B$2:$E$3,2,1)*MAX((AVERAGE(M1008:M1019)-250*10^6),0)</f>
        <v>35743307602.5151</v>
      </c>
      <c r="O1020" s="31" t="n">
        <f aca="false">M1020+N1020</f>
        <v>6376846976264.78</v>
      </c>
      <c r="P1020" s="31" t="n">
        <f aca="false">IF(A1020=1,SA,MAX(0,SA-M1019))</f>
        <v>0</v>
      </c>
      <c r="S1020" s="2" t="n">
        <v>0</v>
      </c>
      <c r="T1020" s="2" t="n">
        <v>0</v>
      </c>
      <c r="U1020" s="2" t="n">
        <v>1</v>
      </c>
      <c r="V1020" s="33" t="n">
        <v>1</v>
      </c>
    </row>
    <row r="1021" customFormat="false" ht="15.75" hidden="false" customHeight="true" outlineLevel="0" collapsed="false">
      <c r="A1021" s="2" t="n">
        <v>1019</v>
      </c>
      <c r="B1021" s="2" t="n">
        <v>85</v>
      </c>
      <c r="C1021" s="2" t="n">
        <f aca="false">A1021-(B1021-1)*12</f>
        <v>11</v>
      </c>
      <c r="D1021" s="2" t="n">
        <f aca="false">'thong tin khach hang'!$B$4+B1021-1</f>
        <v>86</v>
      </c>
      <c r="E1021" s="31" t="n">
        <f aca="false">IF(A1021=1,0,O1020)</f>
        <v>6376846976264.78</v>
      </c>
      <c r="F1021" s="2" t="n">
        <f aca="true">TP*VLOOKUP('thong tin khach hang'!$E$10,$X$2:$Z$5,3,0)*OFFSET($S1021,0,VLOOKUP('thong tin khach hang'!$E$10,$X$2:$Z$5,2,0))</f>
        <v>0</v>
      </c>
      <c r="G1021" s="2" t="n">
        <f aca="true">EP*VLOOKUP('thong tin khach hang'!$E$10,$X$2:$Z$5,3,0)*OFFSET($S1021,0,VLOOKUP('thong tin khach hang'!$E$10,$X$2:$Z$5,2,0))</f>
        <v>0</v>
      </c>
      <c r="H1021" s="2" t="n">
        <f aca="false">F1021*HLOOKUP(B1021,Assumption!$A$10:$G$12,2,1)+G1021*HLOOKUP(B1021,Assumption!$A$10:$G$12,3,1)</f>
        <v>0</v>
      </c>
      <c r="I1021" s="2" t="n">
        <f aca="false">F1021+G1021-H1021</f>
        <v>0</v>
      </c>
      <c r="J1021" s="32" t="n">
        <f aca="false">VLOOKUP(D1021,Assumption!$O$3:$Q$103,IF('thong tin khach hang'!$B$3="Nam",2,3),0)/12*P1021</f>
        <v>0</v>
      </c>
      <c r="K1021" s="2" t="n">
        <v>20000</v>
      </c>
      <c r="L1021" s="31" t="n">
        <f aca="false">ROUND($L$1*(E1021+I1021-J1021-K1021),0)</f>
        <v>25980063849</v>
      </c>
      <c r="M1021" s="31" t="n">
        <f aca="false">E1021+I1021-J1021-K1021+L1021</f>
        <v>6402827020113.78</v>
      </c>
      <c r="N1021" s="32" t="n">
        <f aca="false">HLOOKUP(ROUND(AVERAGE(M1009:M1020)/10^6,0),Assumption!$B$2:$E$3,2,1)*MAX((AVERAGE(M1009:M1020)-250*10^6),0)</f>
        <v>36091270420.6812</v>
      </c>
      <c r="O1021" s="31" t="n">
        <f aca="false">M1021+N1021</f>
        <v>6438918290534.46</v>
      </c>
      <c r="P1021" s="31" t="n">
        <f aca="false">IF(A1021=1,SA,MAX(0,SA-M1020))</f>
        <v>0</v>
      </c>
      <c r="S1021" s="2" t="n">
        <v>0</v>
      </c>
      <c r="T1021" s="2" t="n">
        <v>0</v>
      </c>
      <c r="U1021" s="2" t="n">
        <v>0</v>
      </c>
      <c r="V1021" s="33" t="n">
        <v>1</v>
      </c>
    </row>
    <row r="1022" customFormat="false" ht="15.75" hidden="false" customHeight="true" outlineLevel="0" collapsed="false">
      <c r="A1022" s="2" t="n">
        <v>1020</v>
      </c>
      <c r="B1022" s="2" t="n">
        <v>85</v>
      </c>
      <c r="C1022" s="2" t="n">
        <f aca="false">A1022-(B1022-1)*12</f>
        <v>12</v>
      </c>
      <c r="D1022" s="2" t="n">
        <f aca="false">'thong tin khach hang'!$B$4+B1022-1</f>
        <v>86</v>
      </c>
      <c r="E1022" s="31" t="n">
        <f aca="false">IF(A1022=1,0,O1021)</f>
        <v>6438918290534.46</v>
      </c>
      <c r="F1022" s="2" t="n">
        <f aca="true">TP*VLOOKUP('thong tin khach hang'!$E$10,$X$2:$Z$5,3,0)*OFFSET($S1022,0,VLOOKUP('thong tin khach hang'!$E$10,$X$2:$Z$5,2,0))</f>
        <v>0</v>
      </c>
      <c r="G1022" s="2" t="n">
        <f aca="true">EP*VLOOKUP('thong tin khach hang'!$E$10,$X$2:$Z$5,3,0)*OFFSET($S1022,0,VLOOKUP('thong tin khach hang'!$E$10,$X$2:$Z$5,2,0))</f>
        <v>0</v>
      </c>
      <c r="H1022" s="2" t="n">
        <f aca="false">F1022*HLOOKUP(B1022,Assumption!$A$10:$G$12,2,1)+G1022*HLOOKUP(B1022,Assumption!$A$10:$G$12,3,1)</f>
        <v>0</v>
      </c>
      <c r="I1022" s="2" t="n">
        <f aca="false">F1022+G1022-H1022</f>
        <v>0</v>
      </c>
      <c r="J1022" s="32" t="n">
        <f aca="false">VLOOKUP(D1022,Assumption!$O$3:$Q$103,IF('thong tin khach hang'!$B$3="Nam",2,3),0)/12*P1022</f>
        <v>0</v>
      </c>
      <c r="K1022" s="2" t="n">
        <v>20000</v>
      </c>
      <c r="L1022" s="31" t="n">
        <f aca="false">ROUND($L$1*(E1022+I1022-J1022-K1022),0)</f>
        <v>26232950067</v>
      </c>
      <c r="M1022" s="31" t="n">
        <f aca="false">E1022+I1022-J1022-K1022+L1022</f>
        <v>6465151220601.46</v>
      </c>
      <c r="N1022" s="32" t="n">
        <f aca="false">HLOOKUP(ROUND(AVERAGE(M1010:M1021)/10^6,0),Assumption!$B$2:$E$3,2,1)*MAX((AVERAGE(M1010:M1021)-250*10^6),0)</f>
        <v>36442620341.8071</v>
      </c>
      <c r="O1022" s="31" t="n">
        <f aca="false">M1022+N1022</f>
        <v>6501593840943.27</v>
      </c>
      <c r="P1022" s="31" t="n">
        <f aca="false">IF(A1022=1,SA,MAX(0,SA-M1021))</f>
        <v>0</v>
      </c>
      <c r="S1022" s="2" t="n">
        <v>0</v>
      </c>
      <c r="T1022" s="2" t="n">
        <v>0</v>
      </c>
      <c r="U1022" s="2" t="n">
        <v>0</v>
      </c>
      <c r="V1022" s="33" t="n">
        <v>1</v>
      </c>
    </row>
    <row r="1023" customFormat="false" ht="15.75" hidden="false" customHeight="true" outlineLevel="0" collapsed="false">
      <c r="A1023" s="2" t="n">
        <v>1021</v>
      </c>
      <c r="B1023" s="2" t="n">
        <v>86</v>
      </c>
      <c r="C1023" s="2" t="n">
        <f aca="false">A1023-(B1023-1)*12</f>
        <v>1</v>
      </c>
      <c r="D1023" s="2" t="n">
        <f aca="false">'thong tin khach hang'!$B$4+B1023-1</f>
        <v>87</v>
      </c>
      <c r="E1023" s="31" t="n">
        <f aca="false">IF(A1023=1,0,O1022)</f>
        <v>6501593840943.27</v>
      </c>
      <c r="F1023" s="2" t="n">
        <f aca="true">TP*VLOOKUP('thong tin khach hang'!$E$10,$X$2:$Z$5,3,0)*OFFSET($S1023,0,VLOOKUP('thong tin khach hang'!$E$10,$X$2:$Z$5,2,0))</f>
        <v>30000000</v>
      </c>
      <c r="G1023" s="2" t="n">
        <f aca="true">EP*VLOOKUP('thong tin khach hang'!$E$10,$X$2:$Z$5,3,0)*OFFSET($S1023,0,VLOOKUP('thong tin khach hang'!$E$10,$X$2:$Z$5,2,0))</f>
        <v>30000000</v>
      </c>
      <c r="H1023" s="2" t="n">
        <f aca="false">F1023*HLOOKUP(B1023,Assumption!$A$10:$G$12,2,1)+G1023*HLOOKUP(B1023,Assumption!$A$10:$G$12,3,1)</f>
        <v>1500000</v>
      </c>
      <c r="I1023" s="2" t="n">
        <f aca="false">F1023+G1023-H1023</f>
        <v>58500000</v>
      </c>
      <c r="J1023" s="32" t="n">
        <f aca="false">VLOOKUP(D1023,Assumption!$O$3:$Q$103,IF('thong tin khach hang'!$B$3="Nam",2,3),0)/12*P1023</f>
        <v>0</v>
      </c>
      <c r="K1023" s="2" t="n">
        <v>20000</v>
      </c>
      <c r="L1023" s="31" t="n">
        <f aca="false">ROUND($L$1*(E1023+I1023-J1023-K1023),0)</f>
        <v>26488536354</v>
      </c>
      <c r="M1023" s="31" t="n">
        <f aca="false">E1023+I1023-J1023-K1023+L1023</f>
        <v>6528140857297.27</v>
      </c>
      <c r="N1023" s="32" t="n">
        <f aca="false">HLOOKUP(ROUND(AVERAGE(M1011:M1022)/10^6,0),Assumption!$B$2:$E$3,2,1)*MAX((AVERAGE(M1011:M1022)-250*10^6),0)</f>
        <v>36797390336.2731</v>
      </c>
      <c r="O1023" s="31" t="n">
        <f aca="false">M1023+N1023</f>
        <v>6564938247633.54</v>
      </c>
      <c r="P1023" s="31" t="n">
        <f aca="false">IF(A1023=1,SA,MAX(0,SA-M1022))</f>
        <v>0</v>
      </c>
      <c r="S1023" s="2" t="n">
        <v>1</v>
      </c>
      <c r="T1023" s="2" t="n">
        <v>1</v>
      </c>
      <c r="U1023" s="2" t="n">
        <v>1</v>
      </c>
      <c r="V1023" s="33" t="n">
        <v>1</v>
      </c>
    </row>
    <row r="1024" customFormat="false" ht="15.75" hidden="false" customHeight="true" outlineLevel="0" collapsed="false">
      <c r="A1024" s="2" t="n">
        <v>1022</v>
      </c>
      <c r="B1024" s="2" t="n">
        <v>86</v>
      </c>
      <c r="C1024" s="2" t="n">
        <f aca="false">A1024-(B1024-1)*12</f>
        <v>2</v>
      </c>
      <c r="D1024" s="2" t="n">
        <f aca="false">'thong tin khach hang'!$B$4+B1024-1</f>
        <v>87</v>
      </c>
      <c r="E1024" s="31" t="n">
        <f aca="false">IF(A1024=1,0,O1023)</f>
        <v>6564938247633.54</v>
      </c>
      <c r="F1024" s="2" t="n">
        <f aca="true">TP*VLOOKUP('thong tin khach hang'!$E$10,$X$2:$Z$5,3,0)*OFFSET($S1024,0,VLOOKUP('thong tin khach hang'!$E$10,$X$2:$Z$5,2,0))</f>
        <v>0</v>
      </c>
      <c r="G1024" s="2" t="n">
        <f aca="true">EP*VLOOKUP('thong tin khach hang'!$E$10,$X$2:$Z$5,3,0)*OFFSET($S1024,0,VLOOKUP('thong tin khach hang'!$E$10,$X$2:$Z$5,2,0))</f>
        <v>0</v>
      </c>
      <c r="H1024" s="2" t="n">
        <f aca="false">F1024*HLOOKUP(B1024,Assumption!$A$10:$G$12,2,1)+G1024*HLOOKUP(B1024,Assumption!$A$10:$G$12,3,1)</f>
        <v>0</v>
      </c>
      <c r="I1024" s="2" t="n">
        <f aca="false">F1024+G1024-H1024</f>
        <v>0</v>
      </c>
      <c r="J1024" s="32" t="n">
        <f aca="false">VLOOKUP(D1024,Assumption!$O$3:$Q$103,IF('thong tin khach hang'!$B$3="Nam",2,3),0)/12*P1024</f>
        <v>0</v>
      </c>
      <c r="K1024" s="2" t="n">
        <v>20000</v>
      </c>
      <c r="L1024" s="31" t="n">
        <f aca="false">ROUND($L$1*(E1024+I1024-J1024-K1024),0)</f>
        <v>26746370971</v>
      </c>
      <c r="M1024" s="31" t="n">
        <f aca="false">E1024+I1024-J1024-K1024+L1024</f>
        <v>6591684598604.54</v>
      </c>
      <c r="N1024" s="32" t="n">
        <f aca="false">HLOOKUP(ROUND(AVERAGE(M1012:M1023)/10^6,0),Assumption!$B$2:$E$3,2,1)*MAX((AVERAGE(M1012:M1023)-250*10^6),0)</f>
        <v>37155613695.3968</v>
      </c>
      <c r="O1024" s="31" t="n">
        <f aca="false">M1024+N1024</f>
        <v>6628840212299.94</v>
      </c>
      <c r="P1024" s="31" t="n">
        <f aca="false">IF(A1024=1,SA,MAX(0,SA-M1023))</f>
        <v>0</v>
      </c>
      <c r="S1024" s="2" t="n">
        <v>0</v>
      </c>
      <c r="T1024" s="2" t="n">
        <v>0</v>
      </c>
      <c r="U1024" s="2" t="n">
        <v>0</v>
      </c>
      <c r="V1024" s="33" t="n">
        <v>1</v>
      </c>
    </row>
    <row r="1025" customFormat="false" ht="15.75" hidden="false" customHeight="true" outlineLevel="0" collapsed="false">
      <c r="A1025" s="2" t="n">
        <v>1023</v>
      </c>
      <c r="B1025" s="2" t="n">
        <v>86</v>
      </c>
      <c r="C1025" s="2" t="n">
        <f aca="false">A1025-(B1025-1)*12</f>
        <v>3</v>
      </c>
      <c r="D1025" s="2" t="n">
        <f aca="false">'thong tin khach hang'!$B$4+B1025-1</f>
        <v>87</v>
      </c>
      <c r="E1025" s="31" t="n">
        <f aca="false">IF(A1025=1,0,O1024)</f>
        <v>6628840212299.94</v>
      </c>
      <c r="F1025" s="2" t="n">
        <f aca="true">TP*VLOOKUP('thong tin khach hang'!$E$10,$X$2:$Z$5,3,0)*OFFSET($S1025,0,VLOOKUP('thong tin khach hang'!$E$10,$X$2:$Z$5,2,0))</f>
        <v>0</v>
      </c>
      <c r="G1025" s="2" t="n">
        <f aca="true">EP*VLOOKUP('thong tin khach hang'!$E$10,$X$2:$Z$5,3,0)*OFFSET($S1025,0,VLOOKUP('thong tin khach hang'!$E$10,$X$2:$Z$5,2,0))</f>
        <v>0</v>
      </c>
      <c r="H1025" s="2" t="n">
        <f aca="false">F1025*HLOOKUP(B1025,Assumption!$A$10:$G$12,2,1)+G1025*HLOOKUP(B1025,Assumption!$A$10:$G$12,3,1)</f>
        <v>0</v>
      </c>
      <c r="I1025" s="2" t="n">
        <f aca="false">F1025+G1025-H1025</f>
        <v>0</v>
      </c>
      <c r="J1025" s="32" t="n">
        <f aca="false">VLOOKUP(D1025,Assumption!$O$3:$Q$103,IF('thong tin khach hang'!$B$3="Nam",2,3),0)/12*P1025</f>
        <v>0</v>
      </c>
      <c r="K1025" s="2" t="n">
        <v>20000</v>
      </c>
      <c r="L1025" s="31" t="n">
        <f aca="false">ROUND($L$1*(E1025+I1025-J1025-K1025),0)</f>
        <v>27006715485</v>
      </c>
      <c r="M1025" s="31" t="n">
        <f aca="false">E1025+I1025-J1025-K1025+L1025</f>
        <v>6655846907784.94</v>
      </c>
      <c r="N1025" s="32" t="n">
        <f aca="false">HLOOKUP(ROUND(AVERAGE(M1013:M1024)/10^6,0),Assumption!$B$2:$E$3,2,1)*MAX((AVERAGE(M1013:M1024)-250*10^6),0)</f>
        <v>37517324034.5556</v>
      </c>
      <c r="O1025" s="31" t="n">
        <f aca="false">M1025+N1025</f>
        <v>6693364231819.49</v>
      </c>
      <c r="P1025" s="31" t="n">
        <f aca="false">IF(A1025=1,SA,MAX(0,SA-M1024))</f>
        <v>0</v>
      </c>
      <c r="S1025" s="2" t="n">
        <v>0</v>
      </c>
      <c r="T1025" s="2" t="n">
        <v>0</v>
      </c>
      <c r="U1025" s="2" t="n">
        <v>0</v>
      </c>
      <c r="V1025" s="33" t="n">
        <v>1</v>
      </c>
    </row>
    <row r="1026" customFormat="false" ht="15.75" hidden="false" customHeight="true" outlineLevel="0" collapsed="false">
      <c r="A1026" s="2" t="n">
        <v>1024</v>
      </c>
      <c r="B1026" s="2" t="n">
        <v>86</v>
      </c>
      <c r="C1026" s="2" t="n">
        <f aca="false">A1026-(B1026-1)*12</f>
        <v>4</v>
      </c>
      <c r="D1026" s="2" t="n">
        <f aca="false">'thong tin khach hang'!$B$4+B1026-1</f>
        <v>87</v>
      </c>
      <c r="E1026" s="31" t="n">
        <f aca="false">IF(A1026=1,0,O1025)</f>
        <v>6693364231819.49</v>
      </c>
      <c r="F1026" s="2" t="n">
        <f aca="true">TP*VLOOKUP('thong tin khach hang'!$E$10,$X$2:$Z$5,3,0)*OFFSET($S1026,0,VLOOKUP('thong tin khach hang'!$E$10,$X$2:$Z$5,2,0))</f>
        <v>0</v>
      </c>
      <c r="G1026" s="2" t="n">
        <f aca="true">EP*VLOOKUP('thong tin khach hang'!$E$10,$X$2:$Z$5,3,0)*OFFSET($S1026,0,VLOOKUP('thong tin khach hang'!$E$10,$X$2:$Z$5,2,0))</f>
        <v>0</v>
      </c>
      <c r="H1026" s="2" t="n">
        <f aca="false">F1026*HLOOKUP(B1026,Assumption!$A$10:$G$12,2,1)+G1026*HLOOKUP(B1026,Assumption!$A$10:$G$12,3,1)</f>
        <v>0</v>
      </c>
      <c r="I1026" s="2" t="n">
        <f aca="false">F1026+G1026-H1026</f>
        <v>0</v>
      </c>
      <c r="J1026" s="32" t="n">
        <f aca="false">VLOOKUP(D1026,Assumption!$O$3:$Q$103,IF('thong tin khach hang'!$B$3="Nam",2,3),0)/12*P1026</f>
        <v>0</v>
      </c>
      <c r="K1026" s="2" t="n">
        <v>20000</v>
      </c>
      <c r="L1026" s="31" t="n">
        <f aca="false">ROUND($L$1*(E1026+I1026-J1026-K1026),0)</f>
        <v>27269594328</v>
      </c>
      <c r="M1026" s="31" t="n">
        <f aca="false">E1026+I1026-J1026-K1026+L1026</f>
        <v>6720633806147.49</v>
      </c>
      <c r="N1026" s="32" t="n">
        <f aca="false">HLOOKUP(ROUND(AVERAGE(M1014:M1025)/10^6,0),Assumption!$B$2:$E$3,2,1)*MAX((AVERAGE(M1014:M1025)-250*10^6),0)</f>
        <v>37882555296.3431</v>
      </c>
      <c r="O1026" s="31" t="n">
        <f aca="false">M1026+N1026</f>
        <v>6758516361443.84</v>
      </c>
      <c r="P1026" s="31" t="n">
        <f aca="false">IF(A1026=1,SA,MAX(0,SA-M1025))</f>
        <v>0</v>
      </c>
      <c r="S1026" s="2" t="n">
        <v>0</v>
      </c>
      <c r="T1026" s="2" t="n">
        <v>0</v>
      </c>
      <c r="U1026" s="2" t="n">
        <v>1</v>
      </c>
      <c r="V1026" s="33" t="n">
        <v>1</v>
      </c>
    </row>
    <row r="1027" customFormat="false" ht="15.75" hidden="false" customHeight="true" outlineLevel="0" collapsed="false">
      <c r="A1027" s="2" t="n">
        <v>1025</v>
      </c>
      <c r="B1027" s="2" t="n">
        <v>86</v>
      </c>
      <c r="C1027" s="2" t="n">
        <f aca="false">A1027-(B1027-1)*12</f>
        <v>5</v>
      </c>
      <c r="D1027" s="2" t="n">
        <f aca="false">'thong tin khach hang'!$B$4+B1027-1</f>
        <v>87</v>
      </c>
      <c r="E1027" s="31" t="n">
        <f aca="false">IF(A1027=1,0,O1026)</f>
        <v>6758516361443.84</v>
      </c>
      <c r="F1027" s="2" t="n">
        <f aca="true">TP*VLOOKUP('thong tin khach hang'!$E$10,$X$2:$Z$5,3,0)*OFFSET($S1027,0,VLOOKUP('thong tin khach hang'!$E$10,$X$2:$Z$5,2,0))</f>
        <v>0</v>
      </c>
      <c r="G1027" s="2" t="n">
        <f aca="true">EP*VLOOKUP('thong tin khach hang'!$E$10,$X$2:$Z$5,3,0)*OFFSET($S1027,0,VLOOKUP('thong tin khach hang'!$E$10,$X$2:$Z$5,2,0))</f>
        <v>0</v>
      </c>
      <c r="H1027" s="2" t="n">
        <f aca="false">F1027*HLOOKUP(B1027,Assumption!$A$10:$G$12,2,1)+G1027*HLOOKUP(B1027,Assumption!$A$10:$G$12,3,1)</f>
        <v>0</v>
      </c>
      <c r="I1027" s="2" t="n">
        <f aca="false">F1027+G1027-H1027</f>
        <v>0</v>
      </c>
      <c r="J1027" s="32" t="n">
        <f aca="false">VLOOKUP(D1027,Assumption!$O$3:$Q$103,IF('thong tin khach hang'!$B$3="Nam",2,3),0)/12*P1027</f>
        <v>0</v>
      </c>
      <c r="K1027" s="2" t="n">
        <v>20000</v>
      </c>
      <c r="L1027" s="31" t="n">
        <f aca="false">ROUND($L$1*(E1027+I1027-J1027-K1027),0)</f>
        <v>27535032169</v>
      </c>
      <c r="M1027" s="31" t="n">
        <f aca="false">E1027+I1027-J1027-K1027+L1027</f>
        <v>6786051373612.84</v>
      </c>
      <c r="N1027" s="32" t="n">
        <f aca="false">HLOOKUP(ROUND(AVERAGE(M1015:M1026)/10^6,0),Assumption!$B$2:$E$3,2,1)*MAX((AVERAGE(M1015:M1026)-250*10^6),0)</f>
        <v>38251341753.7526</v>
      </c>
      <c r="O1027" s="31" t="n">
        <f aca="false">M1027+N1027</f>
        <v>6824302715366.59</v>
      </c>
      <c r="P1027" s="31" t="n">
        <f aca="false">IF(A1027=1,SA,MAX(0,SA-M1026))</f>
        <v>0</v>
      </c>
      <c r="S1027" s="2" t="n">
        <v>0</v>
      </c>
      <c r="T1027" s="2" t="n">
        <v>0</v>
      </c>
      <c r="U1027" s="2" t="n">
        <v>0</v>
      </c>
      <c r="V1027" s="33" t="n">
        <v>1</v>
      </c>
    </row>
    <row r="1028" customFormat="false" ht="15.75" hidden="false" customHeight="true" outlineLevel="0" collapsed="false">
      <c r="A1028" s="2" t="n">
        <v>1026</v>
      </c>
      <c r="B1028" s="2" t="n">
        <v>86</v>
      </c>
      <c r="C1028" s="2" t="n">
        <f aca="false">A1028-(B1028-1)*12</f>
        <v>6</v>
      </c>
      <c r="D1028" s="2" t="n">
        <f aca="false">'thong tin khach hang'!$B$4+B1028-1</f>
        <v>87</v>
      </c>
      <c r="E1028" s="31" t="n">
        <f aca="false">IF(A1028=1,0,O1027)</f>
        <v>6824302715366.59</v>
      </c>
      <c r="F1028" s="2" t="n">
        <f aca="true">TP*VLOOKUP('thong tin khach hang'!$E$10,$X$2:$Z$5,3,0)*OFFSET($S1028,0,VLOOKUP('thong tin khach hang'!$E$10,$X$2:$Z$5,2,0))</f>
        <v>0</v>
      </c>
      <c r="G1028" s="2" t="n">
        <f aca="true">EP*VLOOKUP('thong tin khach hang'!$E$10,$X$2:$Z$5,3,0)*OFFSET($S1028,0,VLOOKUP('thong tin khach hang'!$E$10,$X$2:$Z$5,2,0))</f>
        <v>0</v>
      </c>
      <c r="H1028" s="2" t="n">
        <f aca="false">F1028*HLOOKUP(B1028,Assumption!$A$10:$G$12,2,1)+G1028*HLOOKUP(B1028,Assumption!$A$10:$G$12,3,1)</f>
        <v>0</v>
      </c>
      <c r="I1028" s="2" t="n">
        <f aca="false">F1028+G1028-H1028</f>
        <v>0</v>
      </c>
      <c r="J1028" s="32" t="n">
        <f aca="false">VLOOKUP(D1028,Assumption!$O$3:$Q$103,IF('thong tin khach hang'!$B$3="Nam",2,3),0)/12*P1028</f>
        <v>0</v>
      </c>
      <c r="K1028" s="2" t="n">
        <v>20000</v>
      </c>
      <c r="L1028" s="31" t="n">
        <f aca="false">ROUND($L$1*(E1028+I1028-J1028-K1028),0)</f>
        <v>27803053918</v>
      </c>
      <c r="M1028" s="31" t="n">
        <f aca="false">E1028+I1028-J1028-K1028+L1028</f>
        <v>6852105749284.59</v>
      </c>
      <c r="N1028" s="32" t="n">
        <f aca="false">HLOOKUP(ROUND(AVERAGE(M1016:M1027)/10^6,0),Assumption!$B$2:$E$3,2,1)*MAX((AVERAGE(M1016:M1027)-250*10^6),0)</f>
        <v>38623718013.3949</v>
      </c>
      <c r="O1028" s="31" t="n">
        <f aca="false">M1028+N1028</f>
        <v>6890729467297.98</v>
      </c>
      <c r="P1028" s="31" t="n">
        <f aca="false">IF(A1028=1,SA,MAX(0,SA-M1027))</f>
        <v>0</v>
      </c>
      <c r="S1028" s="2" t="n">
        <v>0</v>
      </c>
      <c r="T1028" s="2" t="n">
        <v>0</v>
      </c>
      <c r="U1028" s="2" t="n">
        <v>0</v>
      </c>
      <c r="V1028" s="33" t="n">
        <v>1</v>
      </c>
    </row>
    <row r="1029" customFormat="false" ht="15.75" hidden="false" customHeight="true" outlineLevel="0" collapsed="false">
      <c r="A1029" s="2" t="n">
        <v>1027</v>
      </c>
      <c r="B1029" s="2" t="n">
        <v>86</v>
      </c>
      <c r="C1029" s="2" t="n">
        <f aca="false">A1029-(B1029-1)*12</f>
        <v>7</v>
      </c>
      <c r="D1029" s="2" t="n">
        <f aca="false">'thong tin khach hang'!$B$4+B1029-1</f>
        <v>87</v>
      </c>
      <c r="E1029" s="31" t="n">
        <f aca="false">IF(A1029=1,0,O1028)</f>
        <v>6890729467297.98</v>
      </c>
      <c r="F1029" s="2" t="n">
        <f aca="true">TP*VLOOKUP('thong tin khach hang'!$E$10,$X$2:$Z$5,3,0)*OFFSET($S1029,0,VLOOKUP('thong tin khach hang'!$E$10,$X$2:$Z$5,2,0))</f>
        <v>0</v>
      </c>
      <c r="G1029" s="2" t="n">
        <f aca="true">EP*VLOOKUP('thong tin khach hang'!$E$10,$X$2:$Z$5,3,0)*OFFSET($S1029,0,VLOOKUP('thong tin khach hang'!$E$10,$X$2:$Z$5,2,0))</f>
        <v>0</v>
      </c>
      <c r="H1029" s="2" t="n">
        <f aca="false">F1029*HLOOKUP(B1029,Assumption!$A$10:$G$12,2,1)+G1029*HLOOKUP(B1029,Assumption!$A$10:$G$12,3,1)</f>
        <v>0</v>
      </c>
      <c r="I1029" s="2" t="n">
        <f aca="false">F1029+G1029-H1029</f>
        <v>0</v>
      </c>
      <c r="J1029" s="32" t="n">
        <f aca="false">VLOOKUP(D1029,Assumption!$O$3:$Q$103,IF('thong tin khach hang'!$B$3="Nam",2,3),0)/12*P1029</f>
        <v>0</v>
      </c>
      <c r="K1029" s="2" t="n">
        <v>20000</v>
      </c>
      <c r="L1029" s="31" t="n">
        <f aca="false">ROUND($L$1*(E1029+I1029-J1029-K1029),0)</f>
        <v>28073684728</v>
      </c>
      <c r="M1029" s="31" t="n">
        <f aca="false">E1029+I1029-J1029-K1029+L1029</f>
        <v>6918803132025.98</v>
      </c>
      <c r="N1029" s="32" t="n">
        <f aca="false">HLOOKUP(ROUND(AVERAGE(M1017:M1028)/10^6,0),Assumption!$B$2:$E$3,2,1)*MAX((AVERAGE(M1017:M1028)-250*10^6),0)</f>
        <v>38999719018.744</v>
      </c>
      <c r="O1029" s="31" t="n">
        <f aca="false">M1029+N1029</f>
        <v>6957802851044.73</v>
      </c>
      <c r="P1029" s="31" t="n">
        <f aca="false">IF(A1029=1,SA,MAX(0,SA-M1028))</f>
        <v>0</v>
      </c>
      <c r="S1029" s="2" t="n">
        <v>0</v>
      </c>
      <c r="T1029" s="2" t="n">
        <v>1</v>
      </c>
      <c r="U1029" s="2" t="n">
        <v>1</v>
      </c>
      <c r="V1029" s="33" t="n">
        <v>1</v>
      </c>
    </row>
    <row r="1030" customFormat="false" ht="15.75" hidden="false" customHeight="true" outlineLevel="0" collapsed="false">
      <c r="A1030" s="2" t="n">
        <v>1028</v>
      </c>
      <c r="B1030" s="2" t="n">
        <v>86</v>
      </c>
      <c r="C1030" s="2" t="n">
        <f aca="false">A1030-(B1030-1)*12</f>
        <v>8</v>
      </c>
      <c r="D1030" s="2" t="n">
        <f aca="false">'thong tin khach hang'!$B$4+B1030-1</f>
        <v>87</v>
      </c>
      <c r="E1030" s="31" t="n">
        <f aca="false">IF(A1030=1,0,O1029)</f>
        <v>6957802851044.73</v>
      </c>
      <c r="F1030" s="2" t="n">
        <f aca="true">TP*VLOOKUP('thong tin khach hang'!$E$10,$X$2:$Z$5,3,0)*OFFSET($S1030,0,VLOOKUP('thong tin khach hang'!$E$10,$X$2:$Z$5,2,0))</f>
        <v>0</v>
      </c>
      <c r="G1030" s="2" t="n">
        <f aca="true">EP*VLOOKUP('thong tin khach hang'!$E$10,$X$2:$Z$5,3,0)*OFFSET($S1030,0,VLOOKUP('thong tin khach hang'!$E$10,$X$2:$Z$5,2,0))</f>
        <v>0</v>
      </c>
      <c r="H1030" s="2" t="n">
        <f aca="false">F1030*HLOOKUP(B1030,Assumption!$A$10:$G$12,2,1)+G1030*HLOOKUP(B1030,Assumption!$A$10:$G$12,3,1)</f>
        <v>0</v>
      </c>
      <c r="I1030" s="2" t="n">
        <f aca="false">F1030+G1030-H1030</f>
        <v>0</v>
      </c>
      <c r="J1030" s="32" t="n">
        <f aca="false">VLOOKUP(D1030,Assumption!$O$3:$Q$103,IF('thong tin khach hang'!$B$3="Nam",2,3),0)/12*P1030</f>
        <v>0</v>
      </c>
      <c r="K1030" s="2" t="n">
        <v>20000</v>
      </c>
      <c r="L1030" s="31" t="n">
        <f aca="false">ROUND($L$1*(E1030+I1030-J1030-K1030),0)</f>
        <v>28346949996</v>
      </c>
      <c r="M1030" s="31" t="n">
        <f aca="false">E1030+I1030-J1030-K1030+L1030</f>
        <v>6986149781040.73</v>
      </c>
      <c r="N1030" s="32" t="n">
        <f aca="false">HLOOKUP(ROUND(AVERAGE(M1018:M1029)/10^6,0),Assumption!$B$2:$E$3,2,1)*MAX((AVERAGE(M1018:M1029)-250*10^6),0)</f>
        <v>39379380053.4172</v>
      </c>
      <c r="O1030" s="31" t="n">
        <f aca="false">M1030+N1030</f>
        <v>7025529161094.15</v>
      </c>
      <c r="P1030" s="31" t="n">
        <f aca="false">IF(A1030=1,SA,MAX(0,SA-M1029))</f>
        <v>0</v>
      </c>
      <c r="S1030" s="2" t="n">
        <v>0</v>
      </c>
      <c r="T1030" s="2" t="n">
        <v>0</v>
      </c>
      <c r="U1030" s="2" t="n">
        <v>0</v>
      </c>
      <c r="V1030" s="33" t="n">
        <v>1</v>
      </c>
    </row>
    <row r="1031" customFormat="false" ht="15.75" hidden="false" customHeight="true" outlineLevel="0" collapsed="false">
      <c r="A1031" s="2" t="n">
        <v>1029</v>
      </c>
      <c r="B1031" s="2" t="n">
        <v>86</v>
      </c>
      <c r="C1031" s="2" t="n">
        <f aca="false">A1031-(B1031-1)*12</f>
        <v>9</v>
      </c>
      <c r="D1031" s="2" t="n">
        <f aca="false">'thong tin khach hang'!$B$4+B1031-1</f>
        <v>87</v>
      </c>
      <c r="E1031" s="31" t="n">
        <f aca="false">IF(A1031=1,0,O1030)</f>
        <v>7025529161094.15</v>
      </c>
      <c r="F1031" s="2" t="n">
        <f aca="true">TP*VLOOKUP('thong tin khach hang'!$E$10,$X$2:$Z$5,3,0)*OFFSET($S1031,0,VLOOKUP('thong tin khach hang'!$E$10,$X$2:$Z$5,2,0))</f>
        <v>0</v>
      </c>
      <c r="G1031" s="2" t="n">
        <f aca="true">EP*VLOOKUP('thong tin khach hang'!$E$10,$X$2:$Z$5,3,0)*OFFSET($S1031,0,VLOOKUP('thong tin khach hang'!$E$10,$X$2:$Z$5,2,0))</f>
        <v>0</v>
      </c>
      <c r="H1031" s="2" t="n">
        <f aca="false">F1031*HLOOKUP(B1031,Assumption!$A$10:$G$12,2,1)+G1031*HLOOKUP(B1031,Assumption!$A$10:$G$12,3,1)</f>
        <v>0</v>
      </c>
      <c r="I1031" s="2" t="n">
        <f aca="false">F1031+G1031-H1031</f>
        <v>0</v>
      </c>
      <c r="J1031" s="32" t="n">
        <f aca="false">VLOOKUP(D1031,Assumption!$O$3:$Q$103,IF('thong tin khach hang'!$B$3="Nam",2,3),0)/12*P1031</f>
        <v>0</v>
      </c>
      <c r="K1031" s="2" t="n">
        <v>20000</v>
      </c>
      <c r="L1031" s="31" t="n">
        <f aca="false">ROUND($L$1*(E1031+I1031-J1031-K1031),0)</f>
        <v>28622875366</v>
      </c>
      <c r="M1031" s="31" t="n">
        <f aca="false">E1031+I1031-J1031-K1031+L1031</f>
        <v>7054152016460.14</v>
      </c>
      <c r="N1031" s="32" t="n">
        <f aca="false">HLOOKUP(ROUND(AVERAGE(M1019:M1030)/10^6,0),Assumption!$B$2:$E$3,2,1)*MAX((AVERAGE(M1019:M1030)-250*10^6),0)</f>
        <v>39762736744.4857</v>
      </c>
      <c r="O1031" s="31" t="n">
        <f aca="false">M1031+N1031</f>
        <v>7093914753204.63</v>
      </c>
      <c r="P1031" s="31" t="n">
        <f aca="false">IF(A1031=1,SA,MAX(0,SA-M1030))</f>
        <v>0</v>
      </c>
      <c r="S1031" s="2" t="n">
        <v>0</v>
      </c>
      <c r="T1031" s="2" t="n">
        <v>0</v>
      </c>
      <c r="U1031" s="2" t="n">
        <v>0</v>
      </c>
      <c r="V1031" s="33" t="n">
        <v>1</v>
      </c>
    </row>
    <row r="1032" customFormat="false" ht="15.75" hidden="false" customHeight="true" outlineLevel="0" collapsed="false">
      <c r="A1032" s="2" t="n">
        <v>1030</v>
      </c>
      <c r="B1032" s="2" t="n">
        <v>86</v>
      </c>
      <c r="C1032" s="2" t="n">
        <f aca="false">A1032-(B1032-1)*12</f>
        <v>10</v>
      </c>
      <c r="D1032" s="2" t="n">
        <f aca="false">'thong tin khach hang'!$B$4+B1032-1</f>
        <v>87</v>
      </c>
      <c r="E1032" s="31" t="n">
        <f aca="false">IF(A1032=1,0,O1031)</f>
        <v>7093914753204.63</v>
      </c>
      <c r="F1032" s="2" t="n">
        <f aca="true">TP*VLOOKUP('thong tin khach hang'!$E$10,$X$2:$Z$5,3,0)*OFFSET($S1032,0,VLOOKUP('thong tin khach hang'!$E$10,$X$2:$Z$5,2,0))</f>
        <v>0</v>
      </c>
      <c r="G1032" s="2" t="n">
        <f aca="true">EP*VLOOKUP('thong tin khach hang'!$E$10,$X$2:$Z$5,3,0)*OFFSET($S1032,0,VLOOKUP('thong tin khach hang'!$E$10,$X$2:$Z$5,2,0))</f>
        <v>0</v>
      </c>
      <c r="H1032" s="2" t="n">
        <f aca="false">F1032*HLOOKUP(B1032,Assumption!$A$10:$G$12,2,1)+G1032*HLOOKUP(B1032,Assumption!$A$10:$G$12,3,1)</f>
        <v>0</v>
      </c>
      <c r="I1032" s="2" t="n">
        <f aca="false">F1032+G1032-H1032</f>
        <v>0</v>
      </c>
      <c r="J1032" s="32" t="n">
        <f aca="false">VLOOKUP(D1032,Assumption!$O$3:$Q$103,IF('thong tin khach hang'!$B$3="Nam",2,3),0)/12*P1032</f>
        <v>0</v>
      </c>
      <c r="K1032" s="2" t="n">
        <v>20000</v>
      </c>
      <c r="L1032" s="31" t="n">
        <f aca="false">ROUND($L$1*(E1032+I1032-J1032-K1032),0)</f>
        <v>28901486734</v>
      </c>
      <c r="M1032" s="31" t="n">
        <f aca="false">E1032+I1032-J1032-K1032+L1032</f>
        <v>7122816219938.63</v>
      </c>
      <c r="N1032" s="32" t="n">
        <f aca="false">HLOOKUP(ROUND(AVERAGE(M1020:M1031)/10^6,0),Assumption!$B$2:$E$3,2,1)*MAX((AVERAGE(M1020:M1031)-250*10^6),0)</f>
        <v>40149825065.818</v>
      </c>
      <c r="O1032" s="31" t="n">
        <f aca="false">M1032+N1032</f>
        <v>7162966045004.45</v>
      </c>
      <c r="P1032" s="31" t="n">
        <f aca="false">IF(A1032=1,SA,MAX(0,SA-M1031))</f>
        <v>0</v>
      </c>
      <c r="S1032" s="2" t="n">
        <v>0</v>
      </c>
      <c r="T1032" s="2" t="n">
        <v>0</v>
      </c>
      <c r="U1032" s="2" t="n">
        <v>1</v>
      </c>
      <c r="V1032" s="33" t="n">
        <v>1</v>
      </c>
    </row>
    <row r="1033" customFormat="false" ht="15.75" hidden="false" customHeight="true" outlineLevel="0" collapsed="false">
      <c r="A1033" s="2" t="n">
        <v>1031</v>
      </c>
      <c r="B1033" s="2" t="n">
        <v>86</v>
      </c>
      <c r="C1033" s="2" t="n">
        <f aca="false">A1033-(B1033-1)*12</f>
        <v>11</v>
      </c>
      <c r="D1033" s="2" t="n">
        <f aca="false">'thong tin khach hang'!$B$4+B1033-1</f>
        <v>87</v>
      </c>
      <c r="E1033" s="31" t="n">
        <f aca="false">IF(A1033=1,0,O1032)</f>
        <v>7162966045004.45</v>
      </c>
      <c r="F1033" s="2" t="n">
        <f aca="true">TP*VLOOKUP('thong tin khach hang'!$E$10,$X$2:$Z$5,3,0)*OFFSET($S1033,0,VLOOKUP('thong tin khach hang'!$E$10,$X$2:$Z$5,2,0))</f>
        <v>0</v>
      </c>
      <c r="G1033" s="2" t="n">
        <f aca="true">EP*VLOOKUP('thong tin khach hang'!$E$10,$X$2:$Z$5,3,0)*OFFSET($S1033,0,VLOOKUP('thong tin khach hang'!$E$10,$X$2:$Z$5,2,0))</f>
        <v>0</v>
      </c>
      <c r="H1033" s="2" t="n">
        <f aca="false">F1033*HLOOKUP(B1033,Assumption!$A$10:$G$12,2,1)+G1033*HLOOKUP(B1033,Assumption!$A$10:$G$12,3,1)</f>
        <v>0</v>
      </c>
      <c r="I1033" s="2" t="n">
        <f aca="false">F1033+G1033-H1033</f>
        <v>0</v>
      </c>
      <c r="J1033" s="32" t="n">
        <f aca="false">VLOOKUP(D1033,Assumption!$O$3:$Q$103,IF('thong tin khach hang'!$B$3="Nam",2,3),0)/12*P1033</f>
        <v>0</v>
      </c>
      <c r="K1033" s="2" t="n">
        <v>20000</v>
      </c>
      <c r="L1033" s="31" t="n">
        <f aca="false">ROUND($L$1*(E1033+I1033-J1033-K1033),0)</f>
        <v>29182810244</v>
      </c>
      <c r="M1033" s="31" t="n">
        <f aca="false">E1033+I1033-J1033-K1033+L1033</f>
        <v>7192148835248.45</v>
      </c>
      <c r="N1033" s="32" t="n">
        <f aca="false">HLOOKUP(ROUND(AVERAGE(M1021:M1032)/10^6,0),Assumption!$B$2:$E$3,2,1)*MAX((AVERAGE(M1021:M1032)-250*10^6),0)</f>
        <v>40540681341.4562</v>
      </c>
      <c r="O1033" s="31" t="n">
        <f aca="false">M1033+N1033</f>
        <v>7232689516589.9</v>
      </c>
      <c r="P1033" s="31" t="n">
        <f aca="false">IF(A1033=1,SA,MAX(0,SA-M1032))</f>
        <v>0</v>
      </c>
      <c r="S1033" s="2" t="n">
        <v>0</v>
      </c>
      <c r="T1033" s="2" t="n">
        <v>0</v>
      </c>
      <c r="U1033" s="2" t="n">
        <v>0</v>
      </c>
      <c r="V1033" s="33" t="n">
        <v>1</v>
      </c>
    </row>
    <row r="1034" customFormat="false" ht="15.75" hidden="false" customHeight="true" outlineLevel="0" collapsed="false">
      <c r="A1034" s="2" t="n">
        <v>1032</v>
      </c>
      <c r="B1034" s="2" t="n">
        <v>86</v>
      </c>
      <c r="C1034" s="2" t="n">
        <f aca="false">A1034-(B1034-1)*12</f>
        <v>12</v>
      </c>
      <c r="D1034" s="2" t="n">
        <f aca="false">'thong tin khach hang'!$B$4+B1034-1</f>
        <v>87</v>
      </c>
      <c r="E1034" s="31" t="n">
        <f aca="false">IF(A1034=1,0,O1033)</f>
        <v>7232689516589.9</v>
      </c>
      <c r="F1034" s="2" t="n">
        <f aca="true">TP*VLOOKUP('thong tin khach hang'!$E$10,$X$2:$Z$5,3,0)*OFFSET($S1034,0,VLOOKUP('thong tin khach hang'!$E$10,$X$2:$Z$5,2,0))</f>
        <v>0</v>
      </c>
      <c r="G1034" s="2" t="n">
        <f aca="true">EP*VLOOKUP('thong tin khach hang'!$E$10,$X$2:$Z$5,3,0)*OFFSET($S1034,0,VLOOKUP('thong tin khach hang'!$E$10,$X$2:$Z$5,2,0))</f>
        <v>0</v>
      </c>
      <c r="H1034" s="2" t="n">
        <f aca="false">F1034*HLOOKUP(B1034,Assumption!$A$10:$G$12,2,1)+G1034*HLOOKUP(B1034,Assumption!$A$10:$G$12,3,1)</f>
        <v>0</v>
      </c>
      <c r="I1034" s="2" t="n">
        <f aca="false">F1034+G1034-H1034</f>
        <v>0</v>
      </c>
      <c r="J1034" s="32" t="n">
        <f aca="false">VLOOKUP(D1034,Assumption!$O$3:$Q$103,IF('thong tin khach hang'!$B$3="Nam",2,3),0)/12*P1034</f>
        <v>0</v>
      </c>
      <c r="K1034" s="2" t="n">
        <v>20000</v>
      </c>
      <c r="L1034" s="31" t="n">
        <f aca="false">ROUND($L$1*(E1034+I1034-J1034-K1034),0)</f>
        <v>29466872298</v>
      </c>
      <c r="M1034" s="31" t="n">
        <f aca="false">E1034+I1034-J1034-K1034+L1034</f>
        <v>7262156368887.9</v>
      </c>
      <c r="N1034" s="32" t="n">
        <f aca="false">HLOOKUP(ROUND(AVERAGE(M1022:M1033)/10^6,0),Assumption!$B$2:$E$3,2,1)*MAX((AVERAGE(M1022:M1033)-250*10^6),0)</f>
        <v>40935342249.0235</v>
      </c>
      <c r="O1034" s="31" t="n">
        <f aca="false">M1034+N1034</f>
        <v>7303091711136.93</v>
      </c>
      <c r="P1034" s="31" t="n">
        <f aca="false">IF(A1034=1,SA,MAX(0,SA-M1033))</f>
        <v>0</v>
      </c>
      <c r="S1034" s="2" t="n">
        <v>0</v>
      </c>
      <c r="T1034" s="2" t="n">
        <v>0</v>
      </c>
      <c r="U1034" s="2" t="n">
        <v>0</v>
      </c>
      <c r="V1034" s="33" t="n">
        <v>1</v>
      </c>
    </row>
    <row r="1035" customFormat="false" ht="15.75" hidden="false" customHeight="true" outlineLevel="0" collapsed="false">
      <c r="A1035" s="2" t="n">
        <v>1033</v>
      </c>
      <c r="B1035" s="2" t="n">
        <v>87</v>
      </c>
      <c r="C1035" s="2" t="n">
        <f aca="false">A1035-(B1035-1)*12</f>
        <v>1</v>
      </c>
      <c r="D1035" s="2" t="n">
        <f aca="false">'thong tin khach hang'!$B$4+B1035-1</f>
        <v>88</v>
      </c>
      <c r="E1035" s="31" t="n">
        <f aca="false">IF(A1035=1,0,O1034)</f>
        <v>7303091711136.93</v>
      </c>
      <c r="F1035" s="2" t="n">
        <f aca="true">TP*VLOOKUP('thong tin khach hang'!$E$10,$X$2:$Z$5,3,0)*OFFSET($S1035,0,VLOOKUP('thong tin khach hang'!$E$10,$X$2:$Z$5,2,0))</f>
        <v>30000000</v>
      </c>
      <c r="G1035" s="2" t="n">
        <f aca="true">EP*VLOOKUP('thong tin khach hang'!$E$10,$X$2:$Z$5,3,0)*OFFSET($S1035,0,VLOOKUP('thong tin khach hang'!$E$10,$X$2:$Z$5,2,0))</f>
        <v>30000000</v>
      </c>
      <c r="H1035" s="2" t="n">
        <f aca="false">F1035*HLOOKUP(B1035,Assumption!$A$10:$G$12,2,1)+G1035*HLOOKUP(B1035,Assumption!$A$10:$G$12,3,1)</f>
        <v>1500000</v>
      </c>
      <c r="I1035" s="2" t="n">
        <f aca="false">F1035+G1035-H1035</f>
        <v>58500000</v>
      </c>
      <c r="J1035" s="32" t="n">
        <f aca="false">VLOOKUP(D1035,Assumption!$O$3:$Q$103,IF('thong tin khach hang'!$B$3="Nam",2,3),0)/12*P1035</f>
        <v>0</v>
      </c>
      <c r="K1035" s="2" t="n">
        <v>20000</v>
      </c>
      <c r="L1035" s="31" t="n">
        <f aca="false">ROUND($L$1*(E1035+I1035-J1035-K1035),0)</f>
        <v>29753937889</v>
      </c>
      <c r="M1035" s="31" t="n">
        <f aca="false">E1035+I1035-J1035-K1035+L1035</f>
        <v>7332904129025.93</v>
      </c>
      <c r="N1035" s="32" t="n">
        <f aca="false">HLOOKUP(ROUND(AVERAGE(M1023:M1034)/10^6,0),Assumption!$B$2:$E$3,2,1)*MAX((AVERAGE(M1023:M1034)-250*10^6),0)</f>
        <v>41333844823.1668</v>
      </c>
      <c r="O1035" s="31" t="n">
        <f aca="false">M1035+N1035</f>
        <v>7374237973849.09</v>
      </c>
      <c r="P1035" s="31" t="n">
        <f aca="false">IF(A1035=1,SA,MAX(0,SA-M1034))</f>
        <v>0</v>
      </c>
      <c r="S1035" s="2" t="n">
        <v>1</v>
      </c>
      <c r="T1035" s="2" t="n">
        <v>1</v>
      </c>
      <c r="U1035" s="2" t="n">
        <v>1</v>
      </c>
      <c r="V1035" s="33" t="n">
        <v>1</v>
      </c>
    </row>
    <row r="1036" customFormat="false" ht="15.75" hidden="false" customHeight="true" outlineLevel="0" collapsed="false">
      <c r="A1036" s="2" t="n">
        <v>1034</v>
      </c>
      <c r="B1036" s="2" t="n">
        <v>87</v>
      </c>
      <c r="C1036" s="2" t="n">
        <f aca="false">A1036-(B1036-1)*12</f>
        <v>2</v>
      </c>
      <c r="D1036" s="2" t="n">
        <f aca="false">'thong tin khach hang'!$B$4+B1036-1</f>
        <v>88</v>
      </c>
      <c r="E1036" s="31" t="n">
        <f aca="false">IF(A1036=1,0,O1035)</f>
        <v>7374237973849.09</v>
      </c>
      <c r="F1036" s="2" t="n">
        <f aca="true">TP*VLOOKUP('thong tin khach hang'!$E$10,$X$2:$Z$5,3,0)*OFFSET($S1036,0,VLOOKUP('thong tin khach hang'!$E$10,$X$2:$Z$5,2,0))</f>
        <v>0</v>
      </c>
      <c r="G1036" s="2" t="n">
        <f aca="true">EP*VLOOKUP('thong tin khach hang'!$E$10,$X$2:$Z$5,3,0)*OFFSET($S1036,0,VLOOKUP('thong tin khach hang'!$E$10,$X$2:$Z$5,2,0))</f>
        <v>0</v>
      </c>
      <c r="H1036" s="2" t="n">
        <f aca="false">F1036*HLOOKUP(B1036,Assumption!$A$10:$G$12,2,1)+G1036*HLOOKUP(B1036,Assumption!$A$10:$G$12,3,1)</f>
        <v>0</v>
      </c>
      <c r="I1036" s="2" t="n">
        <f aca="false">F1036+G1036-H1036</f>
        <v>0</v>
      </c>
      <c r="J1036" s="32" t="n">
        <f aca="false">VLOOKUP(D1036,Assumption!$O$3:$Q$103,IF('thong tin khach hang'!$B$3="Nam",2,3),0)/12*P1036</f>
        <v>0</v>
      </c>
      <c r="K1036" s="2" t="n">
        <v>20000</v>
      </c>
      <c r="L1036" s="31" t="n">
        <f aca="false">ROUND($L$1*(E1036+I1036-J1036-K1036),0)</f>
        <v>30043558234</v>
      </c>
      <c r="M1036" s="31" t="n">
        <f aca="false">E1036+I1036-J1036-K1036+L1036</f>
        <v>7404281512083.1</v>
      </c>
      <c r="N1036" s="32" t="n">
        <f aca="false">HLOOKUP(ROUND(AVERAGE(M1024:M1035)/10^6,0),Assumption!$B$2:$E$3,2,1)*MAX((AVERAGE(M1024:M1035)-250*10^6),0)</f>
        <v>41736226459.0311</v>
      </c>
      <c r="O1036" s="31" t="n">
        <f aca="false">M1036+N1036</f>
        <v>7446017738542.13</v>
      </c>
      <c r="P1036" s="31" t="n">
        <f aca="false">IF(A1036=1,SA,MAX(0,SA-M1035))</f>
        <v>0</v>
      </c>
      <c r="S1036" s="2" t="n">
        <v>0</v>
      </c>
      <c r="T1036" s="2" t="n">
        <v>0</v>
      </c>
      <c r="U1036" s="2" t="n">
        <v>0</v>
      </c>
      <c r="V1036" s="33" t="n">
        <v>1</v>
      </c>
    </row>
    <row r="1037" customFormat="false" ht="15.75" hidden="false" customHeight="true" outlineLevel="0" collapsed="false">
      <c r="A1037" s="2" t="n">
        <v>1035</v>
      </c>
      <c r="B1037" s="2" t="n">
        <v>87</v>
      </c>
      <c r="C1037" s="2" t="n">
        <f aca="false">A1037-(B1037-1)*12</f>
        <v>3</v>
      </c>
      <c r="D1037" s="2" t="n">
        <f aca="false">'thong tin khach hang'!$B$4+B1037-1</f>
        <v>88</v>
      </c>
      <c r="E1037" s="31" t="n">
        <f aca="false">IF(A1037=1,0,O1036)</f>
        <v>7446017738542.13</v>
      </c>
      <c r="F1037" s="2" t="n">
        <f aca="true">TP*VLOOKUP('thong tin khach hang'!$E$10,$X$2:$Z$5,3,0)*OFFSET($S1037,0,VLOOKUP('thong tin khach hang'!$E$10,$X$2:$Z$5,2,0))</f>
        <v>0</v>
      </c>
      <c r="G1037" s="2" t="n">
        <f aca="true">EP*VLOOKUP('thong tin khach hang'!$E$10,$X$2:$Z$5,3,0)*OFFSET($S1037,0,VLOOKUP('thong tin khach hang'!$E$10,$X$2:$Z$5,2,0))</f>
        <v>0</v>
      </c>
      <c r="H1037" s="2" t="n">
        <f aca="false">F1037*HLOOKUP(B1037,Assumption!$A$10:$G$12,2,1)+G1037*HLOOKUP(B1037,Assumption!$A$10:$G$12,3,1)</f>
        <v>0</v>
      </c>
      <c r="I1037" s="2" t="n">
        <f aca="false">F1037+G1037-H1037</f>
        <v>0</v>
      </c>
      <c r="J1037" s="32" t="n">
        <f aca="false">VLOOKUP(D1037,Assumption!$O$3:$Q$103,IF('thong tin khach hang'!$B$3="Nam",2,3),0)/12*P1037</f>
        <v>0</v>
      </c>
      <c r="K1037" s="2" t="n">
        <v>20000</v>
      </c>
      <c r="L1037" s="31" t="n">
        <f aca="false">ROUND($L$1*(E1037+I1037-J1037-K1037),0)</f>
        <v>30335997881</v>
      </c>
      <c r="M1037" s="31" t="n">
        <f aca="false">E1037+I1037-J1037-K1037+L1037</f>
        <v>7476353716423.13</v>
      </c>
      <c r="N1037" s="32" t="n">
        <f aca="false">HLOOKUP(ROUND(AVERAGE(M1025:M1036)/10^6,0),Assumption!$B$2:$E$3,2,1)*MAX((AVERAGE(M1025:M1036)-250*10^6),0)</f>
        <v>42142524915.7704</v>
      </c>
      <c r="O1037" s="31" t="n">
        <f aca="false">M1037+N1037</f>
        <v>7518496241338.9</v>
      </c>
      <c r="P1037" s="31" t="n">
        <f aca="false">IF(A1037=1,SA,MAX(0,SA-M1036))</f>
        <v>0</v>
      </c>
      <c r="S1037" s="2" t="n">
        <v>0</v>
      </c>
      <c r="T1037" s="2" t="n">
        <v>0</v>
      </c>
      <c r="U1037" s="2" t="n">
        <v>0</v>
      </c>
      <c r="V1037" s="33" t="n">
        <v>1</v>
      </c>
    </row>
    <row r="1038" customFormat="false" ht="15.75" hidden="false" customHeight="true" outlineLevel="0" collapsed="false">
      <c r="A1038" s="2" t="n">
        <v>1036</v>
      </c>
      <c r="B1038" s="2" t="n">
        <v>87</v>
      </c>
      <c r="C1038" s="2" t="n">
        <f aca="false">A1038-(B1038-1)*12</f>
        <v>4</v>
      </c>
      <c r="D1038" s="2" t="n">
        <f aca="false">'thong tin khach hang'!$B$4+B1038-1</f>
        <v>88</v>
      </c>
      <c r="E1038" s="31" t="n">
        <f aca="false">IF(A1038=1,0,O1037)</f>
        <v>7518496241338.9</v>
      </c>
      <c r="F1038" s="2" t="n">
        <f aca="true">TP*VLOOKUP('thong tin khach hang'!$E$10,$X$2:$Z$5,3,0)*OFFSET($S1038,0,VLOOKUP('thong tin khach hang'!$E$10,$X$2:$Z$5,2,0))</f>
        <v>0</v>
      </c>
      <c r="G1038" s="2" t="n">
        <f aca="true">EP*VLOOKUP('thong tin khach hang'!$E$10,$X$2:$Z$5,3,0)*OFFSET($S1038,0,VLOOKUP('thong tin khach hang'!$E$10,$X$2:$Z$5,2,0))</f>
        <v>0</v>
      </c>
      <c r="H1038" s="2" t="n">
        <f aca="false">F1038*HLOOKUP(B1038,Assumption!$A$10:$G$12,2,1)+G1038*HLOOKUP(B1038,Assumption!$A$10:$G$12,3,1)</f>
        <v>0</v>
      </c>
      <c r="I1038" s="2" t="n">
        <f aca="false">F1038+G1038-H1038</f>
        <v>0</v>
      </c>
      <c r="J1038" s="32" t="n">
        <f aca="false">VLOOKUP(D1038,Assumption!$O$3:$Q$103,IF('thong tin khach hang'!$B$3="Nam",2,3),0)/12*P1038</f>
        <v>0</v>
      </c>
      <c r="K1038" s="2" t="n">
        <v>20000</v>
      </c>
      <c r="L1038" s="31" t="n">
        <f aca="false">ROUND($L$1*(E1038+I1038-J1038-K1038),0)</f>
        <v>30631284273</v>
      </c>
      <c r="M1038" s="31" t="n">
        <f aca="false">E1038+I1038-J1038-K1038+L1038</f>
        <v>7549127505611.9</v>
      </c>
      <c r="N1038" s="32" t="n">
        <f aca="false">HLOOKUP(ROUND(AVERAGE(M1026:M1037)/10^6,0),Assumption!$B$2:$E$3,2,1)*MAX((AVERAGE(M1026:M1037)-250*10^6),0)</f>
        <v>42552778320.0895</v>
      </c>
      <c r="O1038" s="31" t="n">
        <f aca="false">M1038+N1038</f>
        <v>7591680283931.99</v>
      </c>
      <c r="P1038" s="31" t="n">
        <f aca="false">IF(A1038=1,SA,MAX(0,SA-M1037))</f>
        <v>0</v>
      </c>
      <c r="S1038" s="2" t="n">
        <v>0</v>
      </c>
      <c r="T1038" s="2" t="n">
        <v>0</v>
      </c>
      <c r="U1038" s="2" t="n">
        <v>1</v>
      </c>
      <c r="V1038" s="33" t="n">
        <v>1</v>
      </c>
    </row>
    <row r="1039" customFormat="false" ht="15.75" hidden="false" customHeight="true" outlineLevel="0" collapsed="false">
      <c r="A1039" s="2" t="n">
        <v>1037</v>
      </c>
      <c r="B1039" s="2" t="n">
        <v>87</v>
      </c>
      <c r="C1039" s="2" t="n">
        <f aca="false">A1039-(B1039-1)*12</f>
        <v>5</v>
      </c>
      <c r="D1039" s="2" t="n">
        <f aca="false">'thong tin khach hang'!$B$4+B1039-1</f>
        <v>88</v>
      </c>
      <c r="E1039" s="31" t="n">
        <f aca="false">IF(A1039=1,0,O1038)</f>
        <v>7591680283931.99</v>
      </c>
      <c r="F1039" s="2" t="n">
        <f aca="true">TP*VLOOKUP('thong tin khach hang'!$E$10,$X$2:$Z$5,3,0)*OFFSET($S1039,0,VLOOKUP('thong tin khach hang'!$E$10,$X$2:$Z$5,2,0))</f>
        <v>0</v>
      </c>
      <c r="G1039" s="2" t="n">
        <f aca="true">EP*VLOOKUP('thong tin khach hang'!$E$10,$X$2:$Z$5,3,0)*OFFSET($S1039,0,VLOOKUP('thong tin khach hang'!$E$10,$X$2:$Z$5,2,0))</f>
        <v>0</v>
      </c>
      <c r="H1039" s="2" t="n">
        <f aca="false">F1039*HLOOKUP(B1039,Assumption!$A$10:$G$12,2,1)+G1039*HLOOKUP(B1039,Assumption!$A$10:$G$12,3,1)</f>
        <v>0</v>
      </c>
      <c r="I1039" s="2" t="n">
        <f aca="false">F1039+G1039-H1039</f>
        <v>0</v>
      </c>
      <c r="J1039" s="32" t="n">
        <f aca="false">VLOOKUP(D1039,Assumption!$O$3:$Q$103,IF('thong tin khach hang'!$B$3="Nam",2,3),0)/12*P1039</f>
        <v>0</v>
      </c>
      <c r="K1039" s="2" t="n">
        <v>20000</v>
      </c>
      <c r="L1039" s="31" t="n">
        <f aca="false">ROUND($L$1*(E1039+I1039-J1039-K1039),0)</f>
        <v>30929445121</v>
      </c>
      <c r="M1039" s="31" t="n">
        <f aca="false">E1039+I1039-J1039-K1039+L1039</f>
        <v>7622609709052.99</v>
      </c>
      <c r="N1039" s="32" t="n">
        <f aca="false">HLOOKUP(ROUND(AVERAGE(M1027:M1038)/10^6,0),Assumption!$B$2:$E$3,2,1)*MAX((AVERAGE(M1027:M1038)-250*10^6),0)</f>
        <v>42967025169.8217</v>
      </c>
      <c r="O1039" s="31" t="n">
        <f aca="false">M1039+N1039</f>
        <v>7665576734222.81</v>
      </c>
      <c r="P1039" s="31" t="n">
        <f aca="false">IF(A1039=1,SA,MAX(0,SA-M1038))</f>
        <v>0</v>
      </c>
      <c r="S1039" s="2" t="n">
        <v>0</v>
      </c>
      <c r="T1039" s="2" t="n">
        <v>0</v>
      </c>
      <c r="U1039" s="2" t="n">
        <v>0</v>
      </c>
      <c r="V1039" s="33" t="n">
        <v>1</v>
      </c>
    </row>
    <row r="1040" customFormat="false" ht="15.75" hidden="false" customHeight="true" outlineLevel="0" collapsed="false">
      <c r="A1040" s="2" t="n">
        <v>1038</v>
      </c>
      <c r="B1040" s="2" t="n">
        <v>87</v>
      </c>
      <c r="C1040" s="2" t="n">
        <f aca="false">A1040-(B1040-1)*12</f>
        <v>6</v>
      </c>
      <c r="D1040" s="2" t="n">
        <f aca="false">'thong tin khach hang'!$B$4+B1040-1</f>
        <v>88</v>
      </c>
      <c r="E1040" s="31" t="n">
        <f aca="false">IF(A1040=1,0,O1039)</f>
        <v>7665576734222.81</v>
      </c>
      <c r="F1040" s="2" t="n">
        <f aca="true">TP*VLOOKUP('thong tin khach hang'!$E$10,$X$2:$Z$5,3,0)*OFFSET($S1040,0,VLOOKUP('thong tin khach hang'!$E$10,$X$2:$Z$5,2,0))</f>
        <v>0</v>
      </c>
      <c r="G1040" s="2" t="n">
        <f aca="true">EP*VLOOKUP('thong tin khach hang'!$E$10,$X$2:$Z$5,3,0)*OFFSET($S1040,0,VLOOKUP('thong tin khach hang'!$E$10,$X$2:$Z$5,2,0))</f>
        <v>0</v>
      </c>
      <c r="H1040" s="2" t="n">
        <f aca="false">F1040*HLOOKUP(B1040,Assumption!$A$10:$G$12,2,1)+G1040*HLOOKUP(B1040,Assumption!$A$10:$G$12,3,1)</f>
        <v>0</v>
      </c>
      <c r="I1040" s="2" t="n">
        <f aca="false">F1040+G1040-H1040</f>
        <v>0</v>
      </c>
      <c r="J1040" s="32" t="n">
        <f aca="false">VLOOKUP(D1040,Assumption!$O$3:$Q$103,IF('thong tin khach hang'!$B$3="Nam",2,3),0)/12*P1040</f>
        <v>0</v>
      </c>
      <c r="K1040" s="2" t="n">
        <v>20000</v>
      </c>
      <c r="L1040" s="31" t="n">
        <f aca="false">ROUND($L$1*(E1040+I1040-J1040-K1040),0)</f>
        <v>31230508407</v>
      </c>
      <c r="M1040" s="31" t="n">
        <f aca="false">E1040+I1040-J1040-K1040+L1040</f>
        <v>7696807222629.81</v>
      </c>
      <c r="N1040" s="32" t="n">
        <f aca="false">HLOOKUP(ROUND(AVERAGE(M1028:M1039)/10^6,0),Assumption!$B$2:$E$3,2,1)*MAX((AVERAGE(M1028:M1039)-250*10^6),0)</f>
        <v>43385304337.5417</v>
      </c>
      <c r="O1040" s="31" t="n">
        <f aca="false">M1040+N1040</f>
        <v>7740192526967.35</v>
      </c>
      <c r="P1040" s="31" t="n">
        <f aca="false">IF(A1040=1,SA,MAX(0,SA-M1039))</f>
        <v>0</v>
      </c>
      <c r="S1040" s="2" t="n">
        <v>0</v>
      </c>
      <c r="T1040" s="2" t="n">
        <v>0</v>
      </c>
      <c r="U1040" s="2" t="n">
        <v>0</v>
      </c>
      <c r="V1040" s="33" t="n">
        <v>1</v>
      </c>
    </row>
    <row r="1041" customFormat="false" ht="15.75" hidden="false" customHeight="true" outlineLevel="0" collapsed="false">
      <c r="A1041" s="2" t="n">
        <v>1039</v>
      </c>
      <c r="B1041" s="2" t="n">
        <v>87</v>
      </c>
      <c r="C1041" s="2" t="n">
        <f aca="false">A1041-(B1041-1)*12</f>
        <v>7</v>
      </c>
      <c r="D1041" s="2" t="n">
        <f aca="false">'thong tin khach hang'!$B$4+B1041-1</f>
        <v>88</v>
      </c>
      <c r="E1041" s="31" t="n">
        <f aca="false">IF(A1041=1,0,O1040)</f>
        <v>7740192526967.35</v>
      </c>
      <c r="F1041" s="2" t="n">
        <f aca="true">TP*VLOOKUP('thong tin khach hang'!$E$10,$X$2:$Z$5,3,0)*OFFSET($S1041,0,VLOOKUP('thong tin khach hang'!$E$10,$X$2:$Z$5,2,0))</f>
        <v>0</v>
      </c>
      <c r="G1041" s="2" t="n">
        <f aca="true">EP*VLOOKUP('thong tin khach hang'!$E$10,$X$2:$Z$5,3,0)*OFFSET($S1041,0,VLOOKUP('thong tin khach hang'!$E$10,$X$2:$Z$5,2,0))</f>
        <v>0</v>
      </c>
      <c r="H1041" s="2" t="n">
        <f aca="false">F1041*HLOOKUP(B1041,Assumption!$A$10:$G$12,2,1)+G1041*HLOOKUP(B1041,Assumption!$A$10:$G$12,3,1)</f>
        <v>0</v>
      </c>
      <c r="I1041" s="2" t="n">
        <f aca="false">F1041+G1041-H1041</f>
        <v>0</v>
      </c>
      <c r="J1041" s="32" t="n">
        <f aca="false">VLOOKUP(D1041,Assumption!$O$3:$Q$103,IF('thong tin khach hang'!$B$3="Nam",2,3),0)/12*P1041</f>
        <v>0</v>
      </c>
      <c r="K1041" s="2" t="n">
        <v>20000</v>
      </c>
      <c r="L1041" s="31" t="n">
        <f aca="false">ROUND($L$1*(E1041+I1041-J1041-K1041),0)</f>
        <v>31534502383</v>
      </c>
      <c r="M1041" s="31" t="n">
        <f aca="false">E1041+I1041-J1041-K1041+L1041</f>
        <v>7771727009350.35</v>
      </c>
      <c r="N1041" s="32" t="n">
        <f aca="false">HLOOKUP(ROUND(AVERAGE(M1029:M1040)/10^6,0),Assumption!$B$2:$E$3,2,1)*MAX((AVERAGE(M1029:M1040)-250*10^6),0)</f>
        <v>43807655074.2144</v>
      </c>
      <c r="O1041" s="31" t="n">
        <f aca="false">M1041+N1041</f>
        <v>7815534664424.56</v>
      </c>
      <c r="P1041" s="31" t="n">
        <f aca="false">IF(A1041=1,SA,MAX(0,SA-M1040))</f>
        <v>0</v>
      </c>
      <c r="S1041" s="2" t="n">
        <v>0</v>
      </c>
      <c r="T1041" s="2" t="n">
        <v>1</v>
      </c>
      <c r="U1041" s="2" t="n">
        <v>1</v>
      </c>
      <c r="V1041" s="33" t="n">
        <v>1</v>
      </c>
    </row>
    <row r="1042" customFormat="false" ht="15.75" hidden="false" customHeight="true" outlineLevel="0" collapsed="false">
      <c r="A1042" s="2" t="n">
        <v>1040</v>
      </c>
      <c r="B1042" s="2" t="n">
        <v>87</v>
      </c>
      <c r="C1042" s="2" t="n">
        <f aca="false">A1042-(B1042-1)*12</f>
        <v>8</v>
      </c>
      <c r="D1042" s="2" t="n">
        <f aca="false">'thong tin khach hang'!$B$4+B1042-1</f>
        <v>88</v>
      </c>
      <c r="E1042" s="31" t="n">
        <f aca="false">IF(A1042=1,0,O1041)</f>
        <v>7815534664424.56</v>
      </c>
      <c r="F1042" s="2" t="n">
        <f aca="true">TP*VLOOKUP('thong tin khach hang'!$E$10,$X$2:$Z$5,3,0)*OFFSET($S1042,0,VLOOKUP('thong tin khach hang'!$E$10,$X$2:$Z$5,2,0))</f>
        <v>0</v>
      </c>
      <c r="G1042" s="2" t="n">
        <f aca="true">EP*VLOOKUP('thong tin khach hang'!$E$10,$X$2:$Z$5,3,0)*OFFSET($S1042,0,VLOOKUP('thong tin khach hang'!$E$10,$X$2:$Z$5,2,0))</f>
        <v>0</v>
      </c>
      <c r="H1042" s="2" t="n">
        <f aca="false">F1042*HLOOKUP(B1042,Assumption!$A$10:$G$12,2,1)+G1042*HLOOKUP(B1042,Assumption!$A$10:$G$12,3,1)</f>
        <v>0</v>
      </c>
      <c r="I1042" s="2" t="n">
        <f aca="false">F1042+G1042-H1042</f>
        <v>0</v>
      </c>
      <c r="J1042" s="32" t="n">
        <f aca="false">VLOOKUP(D1042,Assumption!$O$3:$Q$103,IF('thong tin khach hang'!$B$3="Nam",2,3),0)/12*P1042</f>
        <v>0</v>
      </c>
      <c r="K1042" s="2" t="n">
        <v>20000</v>
      </c>
      <c r="L1042" s="31" t="n">
        <f aca="false">ROUND($L$1*(E1042+I1042-J1042-K1042),0)</f>
        <v>31841455577</v>
      </c>
      <c r="M1042" s="31" t="n">
        <f aca="false">E1042+I1042-J1042-K1042+L1042</f>
        <v>7847376100001.56</v>
      </c>
      <c r="N1042" s="32" t="n">
        <f aca="false">HLOOKUP(ROUND(AVERAGE(M1030:M1041)/10^6,0),Assumption!$B$2:$E$3,2,1)*MAX((AVERAGE(M1030:M1041)-250*10^6),0)</f>
        <v>44234117012.8765</v>
      </c>
      <c r="O1042" s="31" t="n">
        <f aca="false">M1042+N1042</f>
        <v>7891610217014.44</v>
      </c>
      <c r="P1042" s="31" t="n">
        <f aca="false">IF(A1042=1,SA,MAX(0,SA-M1041))</f>
        <v>0</v>
      </c>
      <c r="S1042" s="2" t="n">
        <v>0</v>
      </c>
      <c r="T1042" s="2" t="n">
        <v>0</v>
      </c>
      <c r="U1042" s="2" t="n">
        <v>0</v>
      </c>
      <c r="V1042" s="33" t="n">
        <v>1</v>
      </c>
    </row>
    <row r="1043" customFormat="false" ht="15.75" hidden="false" customHeight="true" outlineLevel="0" collapsed="false">
      <c r="A1043" s="2" t="n">
        <v>1041</v>
      </c>
      <c r="B1043" s="2" t="n">
        <v>87</v>
      </c>
      <c r="C1043" s="2" t="n">
        <f aca="false">A1043-(B1043-1)*12</f>
        <v>9</v>
      </c>
      <c r="D1043" s="2" t="n">
        <f aca="false">'thong tin khach hang'!$B$4+B1043-1</f>
        <v>88</v>
      </c>
      <c r="E1043" s="31" t="n">
        <f aca="false">IF(A1043=1,0,O1042)</f>
        <v>7891610217014.44</v>
      </c>
      <c r="F1043" s="2" t="n">
        <f aca="true">TP*VLOOKUP('thong tin khach hang'!$E$10,$X$2:$Z$5,3,0)*OFFSET($S1043,0,VLOOKUP('thong tin khach hang'!$E$10,$X$2:$Z$5,2,0))</f>
        <v>0</v>
      </c>
      <c r="G1043" s="2" t="n">
        <f aca="true">EP*VLOOKUP('thong tin khach hang'!$E$10,$X$2:$Z$5,3,0)*OFFSET($S1043,0,VLOOKUP('thong tin khach hang'!$E$10,$X$2:$Z$5,2,0))</f>
        <v>0</v>
      </c>
      <c r="H1043" s="2" t="n">
        <f aca="false">F1043*HLOOKUP(B1043,Assumption!$A$10:$G$12,2,1)+G1043*HLOOKUP(B1043,Assumption!$A$10:$G$12,3,1)</f>
        <v>0</v>
      </c>
      <c r="I1043" s="2" t="n">
        <f aca="false">F1043+G1043-H1043</f>
        <v>0</v>
      </c>
      <c r="J1043" s="32" t="n">
        <f aca="false">VLOOKUP(D1043,Assumption!$O$3:$Q$103,IF('thong tin khach hang'!$B$3="Nam",2,3),0)/12*P1043</f>
        <v>0</v>
      </c>
      <c r="K1043" s="2" t="n">
        <v>20000</v>
      </c>
      <c r="L1043" s="31" t="n">
        <f aca="false">ROUND($L$1*(E1043+I1043-J1043-K1043),0)</f>
        <v>32151396795</v>
      </c>
      <c r="M1043" s="31" t="n">
        <f aca="false">E1043+I1043-J1043-K1043+L1043</f>
        <v>7923761593809.44</v>
      </c>
      <c r="N1043" s="32" t="n">
        <f aca="false">HLOOKUP(ROUND(AVERAGE(M1031:M1042)/10^6,0),Assumption!$B$2:$E$3,2,1)*MAX((AVERAGE(M1031:M1042)-250*10^6),0)</f>
        <v>44664730172.3569</v>
      </c>
      <c r="O1043" s="31" t="n">
        <f aca="false">M1043+N1043</f>
        <v>7968426323981.8</v>
      </c>
      <c r="P1043" s="31" t="n">
        <f aca="false">IF(A1043=1,SA,MAX(0,SA-M1042))</f>
        <v>0</v>
      </c>
      <c r="S1043" s="2" t="n">
        <v>0</v>
      </c>
      <c r="T1043" s="2" t="n">
        <v>0</v>
      </c>
      <c r="U1043" s="2" t="n">
        <v>0</v>
      </c>
      <c r="V1043" s="33" t="n">
        <v>1</v>
      </c>
    </row>
    <row r="1044" customFormat="false" ht="15.75" hidden="false" customHeight="true" outlineLevel="0" collapsed="false">
      <c r="A1044" s="2" t="n">
        <v>1042</v>
      </c>
      <c r="B1044" s="2" t="n">
        <v>87</v>
      </c>
      <c r="C1044" s="2" t="n">
        <f aca="false">A1044-(B1044-1)*12</f>
        <v>10</v>
      </c>
      <c r="D1044" s="2" t="n">
        <f aca="false">'thong tin khach hang'!$B$4+B1044-1</f>
        <v>88</v>
      </c>
      <c r="E1044" s="31" t="n">
        <f aca="false">IF(A1044=1,0,O1043)</f>
        <v>7968426323981.8</v>
      </c>
      <c r="F1044" s="2" t="n">
        <f aca="true">TP*VLOOKUP('thong tin khach hang'!$E$10,$X$2:$Z$5,3,0)*OFFSET($S1044,0,VLOOKUP('thong tin khach hang'!$E$10,$X$2:$Z$5,2,0))</f>
        <v>0</v>
      </c>
      <c r="G1044" s="2" t="n">
        <f aca="true">EP*VLOOKUP('thong tin khach hang'!$E$10,$X$2:$Z$5,3,0)*OFFSET($S1044,0,VLOOKUP('thong tin khach hang'!$E$10,$X$2:$Z$5,2,0))</f>
        <v>0</v>
      </c>
      <c r="H1044" s="2" t="n">
        <f aca="false">F1044*HLOOKUP(B1044,Assumption!$A$10:$G$12,2,1)+G1044*HLOOKUP(B1044,Assumption!$A$10:$G$12,3,1)</f>
        <v>0</v>
      </c>
      <c r="I1044" s="2" t="n">
        <f aca="false">F1044+G1044-H1044</f>
        <v>0</v>
      </c>
      <c r="J1044" s="32" t="n">
        <f aca="false">VLOOKUP(D1044,Assumption!$O$3:$Q$103,IF('thong tin khach hang'!$B$3="Nam",2,3),0)/12*P1044</f>
        <v>0</v>
      </c>
      <c r="K1044" s="2" t="n">
        <v>20000</v>
      </c>
      <c r="L1044" s="31" t="n">
        <f aca="false">ROUND($L$1*(E1044+I1044-J1044-K1044),0)</f>
        <v>32464355123</v>
      </c>
      <c r="M1044" s="31" t="n">
        <f aca="false">E1044+I1044-J1044-K1044+L1044</f>
        <v>8000890659104.8</v>
      </c>
      <c r="N1044" s="32" t="n">
        <f aca="false">HLOOKUP(ROUND(AVERAGE(M1032:M1043)/10^6,0),Assumption!$B$2:$E$3,2,1)*MAX((AVERAGE(M1032:M1043)-250*10^6),0)</f>
        <v>45099534961.0316</v>
      </c>
      <c r="O1044" s="31" t="n">
        <f aca="false">M1044+N1044</f>
        <v>8045990194065.83</v>
      </c>
      <c r="P1044" s="31" t="n">
        <f aca="false">IF(A1044=1,SA,MAX(0,SA-M1043))</f>
        <v>0</v>
      </c>
      <c r="S1044" s="2" t="n">
        <v>0</v>
      </c>
      <c r="T1044" s="2" t="n">
        <v>0</v>
      </c>
      <c r="U1044" s="2" t="n">
        <v>1</v>
      </c>
      <c r="V1044" s="33" t="n">
        <v>1</v>
      </c>
    </row>
    <row r="1045" customFormat="false" ht="15.75" hidden="false" customHeight="true" outlineLevel="0" collapsed="false">
      <c r="A1045" s="2" t="n">
        <v>1043</v>
      </c>
      <c r="B1045" s="2" t="n">
        <v>87</v>
      </c>
      <c r="C1045" s="2" t="n">
        <f aca="false">A1045-(B1045-1)*12</f>
        <v>11</v>
      </c>
      <c r="D1045" s="2" t="n">
        <f aca="false">'thong tin khach hang'!$B$4+B1045-1</f>
        <v>88</v>
      </c>
      <c r="E1045" s="31" t="n">
        <f aca="false">IF(A1045=1,0,O1044)</f>
        <v>8045990194065.83</v>
      </c>
      <c r="F1045" s="2" t="n">
        <f aca="true">TP*VLOOKUP('thong tin khach hang'!$E$10,$X$2:$Z$5,3,0)*OFFSET($S1045,0,VLOOKUP('thong tin khach hang'!$E$10,$X$2:$Z$5,2,0))</f>
        <v>0</v>
      </c>
      <c r="G1045" s="2" t="n">
        <f aca="true">EP*VLOOKUP('thong tin khach hang'!$E$10,$X$2:$Z$5,3,0)*OFFSET($S1045,0,VLOOKUP('thong tin khach hang'!$E$10,$X$2:$Z$5,2,0))</f>
        <v>0</v>
      </c>
      <c r="H1045" s="2" t="n">
        <f aca="false">F1045*HLOOKUP(B1045,Assumption!$A$10:$G$12,2,1)+G1045*HLOOKUP(B1045,Assumption!$A$10:$G$12,3,1)</f>
        <v>0</v>
      </c>
      <c r="I1045" s="2" t="n">
        <f aca="false">F1045+G1045-H1045</f>
        <v>0</v>
      </c>
      <c r="J1045" s="32" t="n">
        <f aca="false">VLOOKUP(D1045,Assumption!$O$3:$Q$103,IF('thong tin khach hang'!$B$3="Nam",2,3),0)/12*P1045</f>
        <v>0</v>
      </c>
      <c r="K1045" s="2" t="n">
        <v>20000</v>
      </c>
      <c r="L1045" s="31" t="n">
        <f aca="false">ROUND($L$1*(E1045+I1045-J1045-K1045),0)</f>
        <v>32780359931</v>
      </c>
      <c r="M1045" s="31" t="n">
        <f aca="false">E1045+I1045-J1045-K1045+L1045</f>
        <v>8078770533996.83</v>
      </c>
      <c r="N1045" s="32" t="n">
        <f aca="false">HLOOKUP(ROUND(AVERAGE(M1033:M1044)/10^6,0),Assumption!$B$2:$E$3,2,1)*MAX((AVERAGE(M1033:M1044)-250*10^6),0)</f>
        <v>45538572180.6147</v>
      </c>
      <c r="O1045" s="31" t="n">
        <f aca="false">M1045+N1045</f>
        <v>8124309106177.44</v>
      </c>
      <c r="P1045" s="31" t="n">
        <f aca="false">IF(A1045=1,SA,MAX(0,SA-M1044))</f>
        <v>0</v>
      </c>
      <c r="S1045" s="2" t="n">
        <v>0</v>
      </c>
      <c r="T1045" s="2" t="n">
        <v>0</v>
      </c>
      <c r="U1045" s="2" t="n">
        <v>0</v>
      </c>
      <c r="V1045" s="33" t="n">
        <v>1</v>
      </c>
    </row>
    <row r="1046" customFormat="false" ht="15.75" hidden="false" customHeight="true" outlineLevel="0" collapsed="false">
      <c r="A1046" s="2" t="n">
        <v>1044</v>
      </c>
      <c r="B1046" s="2" t="n">
        <v>87</v>
      </c>
      <c r="C1046" s="2" t="n">
        <f aca="false">A1046-(B1046-1)*12</f>
        <v>12</v>
      </c>
      <c r="D1046" s="2" t="n">
        <f aca="false">'thong tin khach hang'!$B$4+B1046-1</f>
        <v>88</v>
      </c>
      <c r="E1046" s="31" t="n">
        <f aca="false">IF(A1046=1,0,O1045)</f>
        <v>8124309106177.44</v>
      </c>
      <c r="F1046" s="2" t="n">
        <f aca="true">TP*VLOOKUP('thong tin khach hang'!$E$10,$X$2:$Z$5,3,0)*OFFSET($S1046,0,VLOOKUP('thong tin khach hang'!$E$10,$X$2:$Z$5,2,0))</f>
        <v>0</v>
      </c>
      <c r="G1046" s="2" t="n">
        <f aca="true">EP*VLOOKUP('thong tin khach hang'!$E$10,$X$2:$Z$5,3,0)*OFFSET($S1046,0,VLOOKUP('thong tin khach hang'!$E$10,$X$2:$Z$5,2,0))</f>
        <v>0</v>
      </c>
      <c r="H1046" s="2" t="n">
        <f aca="false">F1046*HLOOKUP(B1046,Assumption!$A$10:$G$12,2,1)+G1046*HLOOKUP(B1046,Assumption!$A$10:$G$12,3,1)</f>
        <v>0</v>
      </c>
      <c r="I1046" s="2" t="n">
        <f aca="false">F1046+G1046-H1046</f>
        <v>0</v>
      </c>
      <c r="J1046" s="32" t="n">
        <f aca="false">VLOOKUP(D1046,Assumption!$O$3:$Q$103,IF('thong tin khach hang'!$B$3="Nam",2,3),0)/12*P1046</f>
        <v>0</v>
      </c>
      <c r="K1046" s="2" t="n">
        <v>20000</v>
      </c>
      <c r="L1046" s="31" t="n">
        <f aca="false">ROUND($L$1*(E1046+I1046-J1046-K1046),0)</f>
        <v>33099440874</v>
      </c>
      <c r="M1046" s="31" t="n">
        <f aca="false">E1046+I1046-J1046-K1046+L1046</f>
        <v>8157408527051.44</v>
      </c>
      <c r="N1046" s="32" t="n">
        <f aca="false">HLOOKUP(ROUND(AVERAGE(M1034:M1045)/10^6,0),Assumption!$B$2:$E$3,2,1)*MAX((AVERAGE(M1034:M1045)-250*10^6),0)</f>
        <v>45981883029.9889</v>
      </c>
      <c r="O1046" s="31" t="n">
        <f aca="false">M1046+N1046</f>
        <v>8203390410081.43</v>
      </c>
      <c r="P1046" s="31" t="n">
        <f aca="false">IF(A1046=1,SA,MAX(0,SA-M1045))</f>
        <v>0</v>
      </c>
      <c r="S1046" s="2" t="n">
        <v>0</v>
      </c>
      <c r="T1046" s="2" t="n">
        <v>0</v>
      </c>
      <c r="U1046" s="2" t="n">
        <v>0</v>
      </c>
      <c r="V1046" s="33" t="n">
        <v>1</v>
      </c>
    </row>
    <row r="1047" customFormat="false" ht="15.75" hidden="false" customHeight="true" outlineLevel="0" collapsed="false">
      <c r="A1047" s="2" t="n">
        <v>1045</v>
      </c>
      <c r="B1047" s="2" t="n">
        <v>88</v>
      </c>
      <c r="C1047" s="2" t="n">
        <f aca="false">A1047-(B1047-1)*12</f>
        <v>1</v>
      </c>
      <c r="D1047" s="2" t="n">
        <f aca="false">'thong tin khach hang'!$B$4+B1047-1</f>
        <v>89</v>
      </c>
      <c r="E1047" s="31" t="n">
        <f aca="false">IF(A1047=1,0,O1046)</f>
        <v>8203390410081.43</v>
      </c>
      <c r="F1047" s="2" t="n">
        <f aca="true">TP*VLOOKUP('thong tin khach hang'!$E$10,$X$2:$Z$5,3,0)*OFFSET($S1047,0,VLOOKUP('thong tin khach hang'!$E$10,$X$2:$Z$5,2,0))</f>
        <v>30000000</v>
      </c>
      <c r="G1047" s="2" t="n">
        <f aca="true">EP*VLOOKUP('thong tin khach hang'!$E$10,$X$2:$Z$5,3,0)*OFFSET($S1047,0,VLOOKUP('thong tin khach hang'!$E$10,$X$2:$Z$5,2,0))</f>
        <v>30000000</v>
      </c>
      <c r="H1047" s="2" t="n">
        <f aca="false">F1047*HLOOKUP(B1047,Assumption!$A$10:$G$12,2,1)+G1047*HLOOKUP(B1047,Assumption!$A$10:$G$12,3,1)</f>
        <v>1500000</v>
      </c>
      <c r="I1047" s="2" t="n">
        <f aca="false">F1047+G1047-H1047</f>
        <v>58500000</v>
      </c>
      <c r="J1047" s="32" t="n">
        <f aca="false">VLOOKUP(D1047,Assumption!$O$3:$Q$103,IF('thong tin khach hang'!$B$3="Nam",2,3),0)/12*P1047</f>
        <v>0</v>
      </c>
      <c r="K1047" s="2" t="n">
        <v>20000</v>
      </c>
      <c r="L1047" s="31" t="n">
        <f aca="false">ROUND($L$1*(E1047+I1047-J1047-K1047),0)</f>
        <v>33421866231</v>
      </c>
      <c r="M1047" s="31" t="n">
        <f aca="false">E1047+I1047-J1047-K1047+L1047</f>
        <v>8236870756312.43</v>
      </c>
      <c r="N1047" s="32" t="n">
        <f aca="false">HLOOKUP(ROUND(AVERAGE(M1035:M1046)/10^6,0),Assumption!$B$2:$E$3,2,1)*MAX((AVERAGE(M1035:M1046)-250*10^6),0)</f>
        <v>46429509109.0706</v>
      </c>
      <c r="O1047" s="31" t="n">
        <f aca="false">M1047+N1047</f>
        <v>8283300265421.5</v>
      </c>
      <c r="P1047" s="31" t="n">
        <f aca="false">IF(A1047=1,SA,MAX(0,SA-M1046))</f>
        <v>0</v>
      </c>
      <c r="S1047" s="2" t="n">
        <v>1</v>
      </c>
      <c r="T1047" s="2" t="n">
        <v>1</v>
      </c>
      <c r="U1047" s="2" t="n">
        <v>1</v>
      </c>
      <c r="V1047" s="33" t="n">
        <v>1</v>
      </c>
    </row>
    <row r="1048" customFormat="false" ht="15.75" hidden="false" customHeight="true" outlineLevel="0" collapsed="false">
      <c r="A1048" s="2" t="n">
        <v>1046</v>
      </c>
      <c r="B1048" s="2" t="n">
        <v>88</v>
      </c>
      <c r="C1048" s="2" t="n">
        <f aca="false">A1048-(B1048-1)*12</f>
        <v>2</v>
      </c>
      <c r="D1048" s="2" t="n">
        <f aca="false">'thong tin khach hang'!$B$4+B1048-1</f>
        <v>89</v>
      </c>
      <c r="E1048" s="31" t="n">
        <f aca="false">IF(A1048=1,0,O1047)</f>
        <v>8283300265421.5</v>
      </c>
      <c r="F1048" s="2" t="n">
        <f aca="true">TP*VLOOKUP('thong tin khach hang'!$E$10,$X$2:$Z$5,3,0)*OFFSET($S1048,0,VLOOKUP('thong tin khach hang'!$E$10,$X$2:$Z$5,2,0))</f>
        <v>0</v>
      </c>
      <c r="G1048" s="2" t="n">
        <f aca="true">EP*VLOOKUP('thong tin khach hang'!$E$10,$X$2:$Z$5,3,0)*OFFSET($S1048,0,VLOOKUP('thong tin khach hang'!$E$10,$X$2:$Z$5,2,0))</f>
        <v>0</v>
      </c>
      <c r="H1048" s="2" t="n">
        <f aca="false">F1048*HLOOKUP(B1048,Assumption!$A$10:$G$12,2,1)+G1048*HLOOKUP(B1048,Assumption!$A$10:$G$12,3,1)</f>
        <v>0</v>
      </c>
      <c r="I1048" s="2" t="n">
        <f aca="false">F1048+G1048-H1048</f>
        <v>0</v>
      </c>
      <c r="J1048" s="32" t="n">
        <f aca="false">VLOOKUP(D1048,Assumption!$O$3:$Q$103,IF('thong tin khach hang'!$B$3="Nam",2,3),0)/12*P1048</f>
        <v>0</v>
      </c>
      <c r="K1048" s="2" t="n">
        <v>20000</v>
      </c>
      <c r="L1048" s="31" t="n">
        <f aca="false">ROUND($L$1*(E1048+I1048-J1048-K1048),0)</f>
        <v>33747190537</v>
      </c>
      <c r="M1048" s="31" t="n">
        <f aca="false">E1048+I1048-J1048-K1048+L1048</f>
        <v>8317047435958.5</v>
      </c>
      <c r="N1048" s="32" t="n">
        <f aca="false">HLOOKUP(ROUND(AVERAGE(M1036:M1047)/10^6,0),Assumption!$B$2:$E$3,2,1)*MAX((AVERAGE(M1036:M1047)-250*10^6),0)</f>
        <v>46881492422.7139</v>
      </c>
      <c r="O1048" s="31" t="n">
        <f aca="false">M1048+N1048</f>
        <v>8363928928381.22</v>
      </c>
      <c r="P1048" s="31" t="n">
        <f aca="false">IF(A1048=1,SA,MAX(0,SA-M1047))</f>
        <v>0</v>
      </c>
      <c r="S1048" s="2" t="n">
        <v>0</v>
      </c>
      <c r="T1048" s="2" t="n">
        <v>0</v>
      </c>
      <c r="U1048" s="2" t="n">
        <v>0</v>
      </c>
      <c r="V1048" s="33" t="n">
        <v>1</v>
      </c>
    </row>
    <row r="1049" customFormat="false" ht="15.75" hidden="false" customHeight="true" outlineLevel="0" collapsed="false">
      <c r="A1049" s="2" t="n">
        <v>1047</v>
      </c>
      <c r="B1049" s="2" t="n">
        <v>88</v>
      </c>
      <c r="C1049" s="2" t="n">
        <f aca="false">A1049-(B1049-1)*12</f>
        <v>3</v>
      </c>
      <c r="D1049" s="2" t="n">
        <f aca="false">'thong tin khach hang'!$B$4+B1049-1</f>
        <v>89</v>
      </c>
      <c r="E1049" s="31" t="n">
        <f aca="false">IF(A1049=1,0,O1048)</f>
        <v>8363928928381.22</v>
      </c>
      <c r="F1049" s="2" t="n">
        <f aca="true">TP*VLOOKUP('thong tin khach hang'!$E$10,$X$2:$Z$5,3,0)*OFFSET($S1049,0,VLOOKUP('thong tin khach hang'!$E$10,$X$2:$Z$5,2,0))</f>
        <v>0</v>
      </c>
      <c r="G1049" s="2" t="n">
        <f aca="true">EP*VLOOKUP('thong tin khach hang'!$E$10,$X$2:$Z$5,3,0)*OFFSET($S1049,0,VLOOKUP('thong tin khach hang'!$E$10,$X$2:$Z$5,2,0))</f>
        <v>0</v>
      </c>
      <c r="H1049" s="2" t="n">
        <f aca="false">F1049*HLOOKUP(B1049,Assumption!$A$10:$G$12,2,1)+G1049*HLOOKUP(B1049,Assumption!$A$10:$G$12,3,1)</f>
        <v>0</v>
      </c>
      <c r="I1049" s="2" t="n">
        <f aca="false">F1049+G1049-H1049</f>
        <v>0</v>
      </c>
      <c r="J1049" s="32" t="n">
        <f aca="false">VLOOKUP(D1049,Assumption!$O$3:$Q$103,IF('thong tin khach hang'!$B$3="Nam",2,3),0)/12*P1049</f>
        <v>0</v>
      </c>
      <c r="K1049" s="2" t="n">
        <v>20000</v>
      </c>
      <c r="L1049" s="31" t="n">
        <f aca="false">ROUND($L$1*(E1049+I1049-J1049-K1049),0)</f>
        <v>34075681690</v>
      </c>
      <c r="M1049" s="31" t="n">
        <f aca="false">E1049+I1049-J1049-K1049+L1049</f>
        <v>8398004590071.22</v>
      </c>
      <c r="N1049" s="32" t="n">
        <f aca="false">HLOOKUP(ROUND(AVERAGE(M1037:M1048)/10^6,0),Assumption!$B$2:$E$3,2,1)*MAX((AVERAGE(M1037:M1048)-250*10^6),0)</f>
        <v>47337875384.6516</v>
      </c>
      <c r="O1049" s="31" t="n">
        <f aca="false">M1049+N1049</f>
        <v>8445342465455.87</v>
      </c>
      <c r="P1049" s="31" t="n">
        <f aca="false">IF(A1049=1,SA,MAX(0,SA-M1048))</f>
        <v>0</v>
      </c>
      <c r="S1049" s="2" t="n">
        <v>0</v>
      </c>
      <c r="T1049" s="2" t="n">
        <v>0</v>
      </c>
      <c r="U1049" s="2" t="n">
        <v>0</v>
      </c>
      <c r="V1049" s="33" t="n">
        <v>1</v>
      </c>
    </row>
    <row r="1050" customFormat="false" ht="15.75" hidden="false" customHeight="true" outlineLevel="0" collapsed="false">
      <c r="A1050" s="2" t="n">
        <v>1048</v>
      </c>
      <c r="B1050" s="2" t="n">
        <v>88</v>
      </c>
      <c r="C1050" s="2" t="n">
        <f aca="false">A1050-(B1050-1)*12</f>
        <v>4</v>
      </c>
      <c r="D1050" s="2" t="n">
        <f aca="false">'thong tin khach hang'!$B$4+B1050-1</f>
        <v>89</v>
      </c>
      <c r="E1050" s="31" t="n">
        <f aca="false">IF(A1050=1,0,O1049)</f>
        <v>8445342465455.87</v>
      </c>
      <c r="F1050" s="2" t="n">
        <f aca="true">TP*VLOOKUP('thong tin khach hang'!$E$10,$X$2:$Z$5,3,0)*OFFSET($S1050,0,VLOOKUP('thong tin khach hang'!$E$10,$X$2:$Z$5,2,0))</f>
        <v>0</v>
      </c>
      <c r="G1050" s="2" t="n">
        <f aca="true">EP*VLOOKUP('thong tin khach hang'!$E$10,$X$2:$Z$5,3,0)*OFFSET($S1050,0,VLOOKUP('thong tin khach hang'!$E$10,$X$2:$Z$5,2,0))</f>
        <v>0</v>
      </c>
      <c r="H1050" s="2" t="n">
        <f aca="false">F1050*HLOOKUP(B1050,Assumption!$A$10:$G$12,2,1)+G1050*HLOOKUP(B1050,Assumption!$A$10:$G$12,3,1)</f>
        <v>0</v>
      </c>
      <c r="I1050" s="2" t="n">
        <f aca="false">F1050+G1050-H1050</f>
        <v>0</v>
      </c>
      <c r="J1050" s="32" t="n">
        <f aca="false">VLOOKUP(D1050,Assumption!$O$3:$Q$103,IF('thong tin khach hang'!$B$3="Nam",2,3),0)/12*P1050</f>
        <v>0</v>
      </c>
      <c r="K1050" s="2" t="n">
        <v>20000</v>
      </c>
      <c r="L1050" s="31" t="n">
        <f aca="false">ROUND($L$1*(E1050+I1050-J1050-K1050),0)</f>
        <v>34407370518</v>
      </c>
      <c r="M1050" s="31" t="n">
        <f aca="false">E1050+I1050-J1050-K1050+L1050</f>
        <v>8479749815973.87</v>
      </c>
      <c r="N1050" s="32" t="n">
        <f aca="false">HLOOKUP(ROUND(AVERAGE(M1038:M1049)/10^6,0),Assumption!$B$2:$E$3,2,1)*MAX((AVERAGE(M1038:M1049)-250*10^6),0)</f>
        <v>47798700821.4756</v>
      </c>
      <c r="O1050" s="31" t="n">
        <f aca="false">M1050+N1050</f>
        <v>8527548516795.34</v>
      </c>
      <c r="P1050" s="31" t="n">
        <f aca="false">IF(A1050=1,SA,MAX(0,SA-M1049))</f>
        <v>0</v>
      </c>
      <c r="S1050" s="2" t="n">
        <v>0</v>
      </c>
      <c r="T1050" s="2" t="n">
        <v>0</v>
      </c>
      <c r="U1050" s="2" t="n">
        <v>1</v>
      </c>
      <c r="V1050" s="33" t="n">
        <v>1</v>
      </c>
    </row>
    <row r="1051" customFormat="false" ht="15.75" hidden="false" customHeight="true" outlineLevel="0" collapsed="false">
      <c r="A1051" s="2" t="n">
        <v>1049</v>
      </c>
      <c r="B1051" s="2" t="n">
        <v>88</v>
      </c>
      <c r="C1051" s="2" t="n">
        <f aca="false">A1051-(B1051-1)*12</f>
        <v>5</v>
      </c>
      <c r="D1051" s="2" t="n">
        <f aca="false">'thong tin khach hang'!$B$4+B1051-1</f>
        <v>89</v>
      </c>
      <c r="E1051" s="31" t="n">
        <f aca="false">IF(A1051=1,0,O1050)</f>
        <v>8527548516795.34</v>
      </c>
      <c r="F1051" s="2" t="n">
        <f aca="true">TP*VLOOKUP('thong tin khach hang'!$E$10,$X$2:$Z$5,3,0)*OFFSET($S1051,0,VLOOKUP('thong tin khach hang'!$E$10,$X$2:$Z$5,2,0))</f>
        <v>0</v>
      </c>
      <c r="G1051" s="2" t="n">
        <f aca="true">EP*VLOOKUP('thong tin khach hang'!$E$10,$X$2:$Z$5,3,0)*OFFSET($S1051,0,VLOOKUP('thong tin khach hang'!$E$10,$X$2:$Z$5,2,0))</f>
        <v>0</v>
      </c>
      <c r="H1051" s="2" t="n">
        <f aca="false">F1051*HLOOKUP(B1051,Assumption!$A$10:$G$12,2,1)+G1051*HLOOKUP(B1051,Assumption!$A$10:$G$12,3,1)</f>
        <v>0</v>
      </c>
      <c r="I1051" s="2" t="n">
        <f aca="false">F1051+G1051-H1051</f>
        <v>0</v>
      </c>
      <c r="J1051" s="32" t="n">
        <f aca="false">VLOOKUP(D1051,Assumption!$O$3:$Q$103,IF('thong tin khach hang'!$B$3="Nam",2,3),0)/12*P1051</f>
        <v>0</v>
      </c>
      <c r="K1051" s="2" t="n">
        <v>20000</v>
      </c>
      <c r="L1051" s="31" t="n">
        <f aca="false">ROUND($L$1*(E1051+I1051-J1051-K1051),0)</f>
        <v>34742288147</v>
      </c>
      <c r="M1051" s="31" t="n">
        <f aca="false">E1051+I1051-J1051-K1051+L1051</f>
        <v>8562290784942.34</v>
      </c>
      <c r="N1051" s="32" t="n">
        <f aca="false">HLOOKUP(ROUND(AVERAGE(M1039:M1050)/10^6,0),Assumption!$B$2:$E$3,2,1)*MAX((AVERAGE(M1039:M1050)-250*10^6),0)</f>
        <v>48264011976.6566</v>
      </c>
      <c r="O1051" s="31" t="n">
        <f aca="false">M1051+N1051</f>
        <v>8610554796919</v>
      </c>
      <c r="P1051" s="31" t="n">
        <f aca="false">IF(A1051=1,SA,MAX(0,SA-M1050))</f>
        <v>0</v>
      </c>
      <c r="S1051" s="2" t="n">
        <v>0</v>
      </c>
      <c r="T1051" s="2" t="n">
        <v>0</v>
      </c>
      <c r="U1051" s="2" t="n">
        <v>0</v>
      </c>
      <c r="V1051" s="33" t="n">
        <v>1</v>
      </c>
    </row>
    <row r="1052" customFormat="false" ht="15.75" hidden="false" customHeight="true" outlineLevel="0" collapsed="false">
      <c r="A1052" s="2" t="n">
        <v>1050</v>
      </c>
      <c r="B1052" s="2" t="n">
        <v>88</v>
      </c>
      <c r="C1052" s="2" t="n">
        <f aca="false">A1052-(B1052-1)*12</f>
        <v>6</v>
      </c>
      <c r="D1052" s="2" t="n">
        <f aca="false">'thong tin khach hang'!$B$4+B1052-1</f>
        <v>89</v>
      </c>
      <c r="E1052" s="31" t="n">
        <f aca="false">IF(A1052=1,0,O1051)</f>
        <v>8610554796919</v>
      </c>
      <c r="F1052" s="2" t="n">
        <f aca="true">TP*VLOOKUP('thong tin khach hang'!$E$10,$X$2:$Z$5,3,0)*OFFSET($S1052,0,VLOOKUP('thong tin khach hang'!$E$10,$X$2:$Z$5,2,0))</f>
        <v>0</v>
      </c>
      <c r="G1052" s="2" t="n">
        <f aca="true">EP*VLOOKUP('thong tin khach hang'!$E$10,$X$2:$Z$5,3,0)*OFFSET($S1052,0,VLOOKUP('thong tin khach hang'!$E$10,$X$2:$Z$5,2,0))</f>
        <v>0</v>
      </c>
      <c r="H1052" s="2" t="n">
        <f aca="false">F1052*HLOOKUP(B1052,Assumption!$A$10:$G$12,2,1)+G1052*HLOOKUP(B1052,Assumption!$A$10:$G$12,3,1)</f>
        <v>0</v>
      </c>
      <c r="I1052" s="2" t="n">
        <f aca="false">F1052+G1052-H1052</f>
        <v>0</v>
      </c>
      <c r="J1052" s="32" t="n">
        <f aca="false">VLOOKUP(D1052,Assumption!$O$3:$Q$103,IF('thong tin khach hang'!$B$3="Nam",2,3),0)/12*P1052</f>
        <v>0</v>
      </c>
      <c r="K1052" s="2" t="n">
        <v>20000</v>
      </c>
      <c r="L1052" s="31" t="n">
        <f aca="false">ROUND($L$1*(E1052+I1052-J1052-K1052),0)</f>
        <v>35080466007</v>
      </c>
      <c r="M1052" s="31" t="n">
        <f aca="false">E1052+I1052-J1052-K1052+L1052</f>
        <v>8645635242926</v>
      </c>
      <c r="N1052" s="32" t="n">
        <f aca="false">HLOOKUP(ROUND(AVERAGE(M1040:M1051)/10^6,0),Assumption!$B$2:$E$3,2,1)*MAX((AVERAGE(M1040:M1051)-250*10^6),0)</f>
        <v>48733852514.6013</v>
      </c>
      <c r="O1052" s="31" t="n">
        <f aca="false">M1052+N1052</f>
        <v>8694369095440.6</v>
      </c>
      <c r="P1052" s="31" t="n">
        <f aca="false">IF(A1052=1,SA,MAX(0,SA-M1051))</f>
        <v>0</v>
      </c>
      <c r="S1052" s="2" t="n">
        <v>0</v>
      </c>
      <c r="T1052" s="2" t="n">
        <v>0</v>
      </c>
      <c r="U1052" s="2" t="n">
        <v>0</v>
      </c>
      <c r="V1052" s="33" t="n">
        <v>1</v>
      </c>
    </row>
    <row r="1053" customFormat="false" ht="15.75" hidden="false" customHeight="true" outlineLevel="0" collapsed="false">
      <c r="A1053" s="2" t="n">
        <v>1051</v>
      </c>
      <c r="B1053" s="2" t="n">
        <v>88</v>
      </c>
      <c r="C1053" s="2" t="n">
        <f aca="false">A1053-(B1053-1)*12</f>
        <v>7</v>
      </c>
      <c r="D1053" s="2" t="n">
        <f aca="false">'thong tin khach hang'!$B$4+B1053-1</f>
        <v>89</v>
      </c>
      <c r="E1053" s="31" t="n">
        <f aca="false">IF(A1053=1,0,O1052)</f>
        <v>8694369095440.6</v>
      </c>
      <c r="F1053" s="2" t="n">
        <f aca="true">TP*VLOOKUP('thong tin khach hang'!$E$10,$X$2:$Z$5,3,0)*OFFSET($S1053,0,VLOOKUP('thong tin khach hang'!$E$10,$X$2:$Z$5,2,0))</f>
        <v>0</v>
      </c>
      <c r="G1053" s="2" t="n">
        <f aca="true">EP*VLOOKUP('thong tin khach hang'!$E$10,$X$2:$Z$5,3,0)*OFFSET($S1053,0,VLOOKUP('thong tin khach hang'!$E$10,$X$2:$Z$5,2,0))</f>
        <v>0</v>
      </c>
      <c r="H1053" s="2" t="n">
        <f aca="false">F1053*HLOOKUP(B1053,Assumption!$A$10:$G$12,2,1)+G1053*HLOOKUP(B1053,Assumption!$A$10:$G$12,3,1)</f>
        <v>0</v>
      </c>
      <c r="I1053" s="2" t="n">
        <f aca="false">F1053+G1053-H1053</f>
        <v>0</v>
      </c>
      <c r="J1053" s="32" t="n">
        <f aca="false">VLOOKUP(D1053,Assumption!$O$3:$Q$103,IF('thong tin khach hang'!$B$3="Nam",2,3),0)/12*P1053</f>
        <v>0</v>
      </c>
      <c r="K1053" s="2" t="n">
        <v>20000</v>
      </c>
      <c r="L1053" s="31" t="n">
        <f aca="false">ROUND($L$1*(E1053+I1053-J1053-K1053),0)</f>
        <v>35421935834</v>
      </c>
      <c r="M1053" s="31" t="n">
        <f aca="false">E1053+I1053-J1053-K1053+L1053</f>
        <v>8729791011274.6</v>
      </c>
      <c r="N1053" s="32" t="n">
        <f aca="false">HLOOKUP(ROUND(AVERAGE(M1041:M1052)/10^6,0),Assumption!$B$2:$E$3,2,1)*MAX((AVERAGE(M1041:M1052)-250*10^6),0)</f>
        <v>49208266524.7494</v>
      </c>
      <c r="O1053" s="31" t="n">
        <f aca="false">M1053+N1053</f>
        <v>8778999277799.35</v>
      </c>
      <c r="P1053" s="31" t="n">
        <f aca="false">IF(A1053=1,SA,MAX(0,SA-M1052))</f>
        <v>0</v>
      </c>
      <c r="S1053" s="2" t="n">
        <v>0</v>
      </c>
      <c r="T1053" s="2" t="n">
        <v>1</v>
      </c>
      <c r="U1053" s="2" t="n">
        <v>1</v>
      </c>
      <c r="V1053" s="33" t="n">
        <v>1</v>
      </c>
    </row>
    <row r="1054" customFormat="false" ht="15.75" hidden="false" customHeight="true" outlineLevel="0" collapsed="false">
      <c r="A1054" s="2" t="n">
        <v>1052</v>
      </c>
      <c r="B1054" s="2" t="n">
        <v>88</v>
      </c>
      <c r="C1054" s="2" t="n">
        <f aca="false">A1054-(B1054-1)*12</f>
        <v>8</v>
      </c>
      <c r="D1054" s="2" t="n">
        <f aca="false">'thong tin khach hang'!$B$4+B1054-1</f>
        <v>89</v>
      </c>
      <c r="E1054" s="31" t="n">
        <f aca="false">IF(A1054=1,0,O1053)</f>
        <v>8778999277799.35</v>
      </c>
      <c r="F1054" s="2" t="n">
        <f aca="true">TP*VLOOKUP('thong tin khach hang'!$E$10,$X$2:$Z$5,3,0)*OFFSET($S1054,0,VLOOKUP('thong tin khach hang'!$E$10,$X$2:$Z$5,2,0))</f>
        <v>0</v>
      </c>
      <c r="G1054" s="2" t="n">
        <f aca="true">EP*VLOOKUP('thong tin khach hang'!$E$10,$X$2:$Z$5,3,0)*OFFSET($S1054,0,VLOOKUP('thong tin khach hang'!$E$10,$X$2:$Z$5,2,0))</f>
        <v>0</v>
      </c>
      <c r="H1054" s="2" t="n">
        <f aca="false">F1054*HLOOKUP(B1054,Assumption!$A$10:$G$12,2,1)+G1054*HLOOKUP(B1054,Assumption!$A$10:$G$12,3,1)</f>
        <v>0</v>
      </c>
      <c r="I1054" s="2" t="n">
        <f aca="false">F1054+G1054-H1054</f>
        <v>0</v>
      </c>
      <c r="J1054" s="32" t="n">
        <f aca="false">VLOOKUP(D1054,Assumption!$O$3:$Q$103,IF('thong tin khach hang'!$B$3="Nam",2,3),0)/12*P1054</f>
        <v>0</v>
      </c>
      <c r="K1054" s="2" t="n">
        <v>20000</v>
      </c>
      <c r="L1054" s="31" t="n">
        <f aca="false">ROUND($L$1*(E1054+I1054-J1054-K1054),0)</f>
        <v>35766729673</v>
      </c>
      <c r="M1054" s="31" t="n">
        <f aca="false">E1054+I1054-J1054-K1054+L1054</f>
        <v>8814765987472.35</v>
      </c>
      <c r="N1054" s="32" t="n">
        <f aca="false">HLOOKUP(ROUND(AVERAGE(M1042:M1053)/10^6,0),Assumption!$B$2:$E$3,2,1)*MAX((AVERAGE(M1042:M1053)-250*10^6),0)</f>
        <v>49687298525.7115</v>
      </c>
      <c r="O1054" s="31" t="n">
        <f aca="false">M1054+N1054</f>
        <v>8864453285998.06</v>
      </c>
      <c r="P1054" s="31" t="n">
        <f aca="false">IF(A1054=1,SA,MAX(0,SA-M1053))</f>
        <v>0</v>
      </c>
      <c r="S1054" s="2" t="n">
        <v>0</v>
      </c>
      <c r="T1054" s="2" t="n">
        <v>0</v>
      </c>
      <c r="U1054" s="2" t="n">
        <v>0</v>
      </c>
      <c r="V1054" s="33" t="n">
        <v>1</v>
      </c>
    </row>
    <row r="1055" customFormat="false" ht="15.75" hidden="false" customHeight="true" outlineLevel="0" collapsed="false">
      <c r="A1055" s="2" t="n">
        <v>1053</v>
      </c>
      <c r="B1055" s="2" t="n">
        <v>88</v>
      </c>
      <c r="C1055" s="2" t="n">
        <f aca="false">A1055-(B1055-1)*12</f>
        <v>9</v>
      </c>
      <c r="D1055" s="2" t="n">
        <f aca="false">'thong tin khach hang'!$B$4+B1055-1</f>
        <v>89</v>
      </c>
      <c r="E1055" s="31" t="n">
        <f aca="false">IF(A1055=1,0,O1054)</f>
        <v>8864453285998.06</v>
      </c>
      <c r="F1055" s="2" t="n">
        <f aca="true">TP*VLOOKUP('thong tin khach hang'!$E$10,$X$2:$Z$5,3,0)*OFFSET($S1055,0,VLOOKUP('thong tin khach hang'!$E$10,$X$2:$Z$5,2,0))</f>
        <v>0</v>
      </c>
      <c r="G1055" s="2" t="n">
        <f aca="true">EP*VLOOKUP('thong tin khach hang'!$E$10,$X$2:$Z$5,3,0)*OFFSET($S1055,0,VLOOKUP('thong tin khach hang'!$E$10,$X$2:$Z$5,2,0))</f>
        <v>0</v>
      </c>
      <c r="H1055" s="2" t="n">
        <f aca="false">F1055*HLOOKUP(B1055,Assumption!$A$10:$G$12,2,1)+G1055*HLOOKUP(B1055,Assumption!$A$10:$G$12,3,1)</f>
        <v>0</v>
      </c>
      <c r="I1055" s="2" t="n">
        <f aca="false">F1055+G1055-H1055</f>
        <v>0</v>
      </c>
      <c r="J1055" s="32" t="n">
        <f aca="false">VLOOKUP(D1055,Assumption!$O$3:$Q$103,IF('thong tin khach hang'!$B$3="Nam",2,3),0)/12*P1055</f>
        <v>0</v>
      </c>
      <c r="K1055" s="2" t="n">
        <v>20000</v>
      </c>
      <c r="L1055" s="31" t="n">
        <f aca="false">ROUND($L$1*(E1055+I1055-J1055-K1055),0)</f>
        <v>36114879880</v>
      </c>
      <c r="M1055" s="31" t="n">
        <f aca="false">E1055+I1055-J1055-K1055+L1055</f>
        <v>8900568145878.06</v>
      </c>
      <c r="N1055" s="32" t="n">
        <f aca="false">HLOOKUP(ROUND(AVERAGE(M1043:M1054)/10^6,0),Assumption!$B$2:$E$3,2,1)*MAX((AVERAGE(M1043:M1054)-250*10^6),0)</f>
        <v>50170993469.4469</v>
      </c>
      <c r="O1055" s="31" t="n">
        <f aca="false">M1055+N1055</f>
        <v>8950739139347.51</v>
      </c>
      <c r="P1055" s="31" t="n">
        <f aca="false">IF(A1055=1,SA,MAX(0,SA-M1054))</f>
        <v>0</v>
      </c>
      <c r="S1055" s="2" t="n">
        <v>0</v>
      </c>
      <c r="T1055" s="2" t="n">
        <v>0</v>
      </c>
      <c r="U1055" s="2" t="n">
        <v>0</v>
      </c>
      <c r="V1055" s="33" t="n">
        <v>1</v>
      </c>
    </row>
    <row r="1056" customFormat="false" ht="15.75" hidden="false" customHeight="true" outlineLevel="0" collapsed="false">
      <c r="A1056" s="2" t="n">
        <v>1054</v>
      </c>
      <c r="B1056" s="2" t="n">
        <v>88</v>
      </c>
      <c r="C1056" s="2" t="n">
        <f aca="false">A1056-(B1056-1)*12</f>
        <v>10</v>
      </c>
      <c r="D1056" s="2" t="n">
        <f aca="false">'thong tin khach hang'!$B$4+B1056-1</f>
        <v>89</v>
      </c>
      <c r="E1056" s="31" t="n">
        <f aca="false">IF(A1056=1,0,O1055)</f>
        <v>8950739139347.51</v>
      </c>
      <c r="F1056" s="2" t="n">
        <f aca="true">TP*VLOOKUP('thong tin khach hang'!$E$10,$X$2:$Z$5,3,0)*OFFSET($S1056,0,VLOOKUP('thong tin khach hang'!$E$10,$X$2:$Z$5,2,0))</f>
        <v>0</v>
      </c>
      <c r="G1056" s="2" t="n">
        <f aca="true">EP*VLOOKUP('thong tin khach hang'!$E$10,$X$2:$Z$5,3,0)*OFFSET($S1056,0,VLOOKUP('thong tin khach hang'!$E$10,$X$2:$Z$5,2,0))</f>
        <v>0</v>
      </c>
      <c r="H1056" s="2" t="n">
        <f aca="false">F1056*HLOOKUP(B1056,Assumption!$A$10:$G$12,2,1)+G1056*HLOOKUP(B1056,Assumption!$A$10:$G$12,3,1)</f>
        <v>0</v>
      </c>
      <c r="I1056" s="2" t="n">
        <f aca="false">F1056+G1056-H1056</f>
        <v>0</v>
      </c>
      <c r="J1056" s="32" t="n">
        <f aca="false">VLOOKUP(D1056,Assumption!$O$3:$Q$103,IF('thong tin khach hang'!$B$3="Nam",2,3),0)/12*P1056</f>
        <v>0</v>
      </c>
      <c r="K1056" s="2" t="n">
        <v>20000</v>
      </c>
      <c r="L1056" s="31" t="n">
        <f aca="false">ROUND($L$1*(E1056+I1056-J1056-K1056),0)</f>
        <v>36466419127</v>
      </c>
      <c r="M1056" s="31" t="n">
        <f aca="false">E1056+I1056-J1056-K1056+L1056</f>
        <v>8987205538474.51</v>
      </c>
      <c r="N1056" s="32" t="n">
        <f aca="false">HLOOKUP(ROUND(AVERAGE(M1044:M1055)/10^6,0),Assumption!$B$2:$E$3,2,1)*MAX((AVERAGE(M1044:M1055)-250*10^6),0)</f>
        <v>50659396745.4812</v>
      </c>
      <c r="O1056" s="31" t="n">
        <f aca="false">M1056+N1056</f>
        <v>9037864935219.99</v>
      </c>
      <c r="P1056" s="31" t="n">
        <f aca="false">IF(A1056=1,SA,MAX(0,SA-M1055))</f>
        <v>0</v>
      </c>
      <c r="S1056" s="2" t="n">
        <v>0</v>
      </c>
      <c r="T1056" s="2" t="n">
        <v>0</v>
      </c>
      <c r="U1056" s="2" t="n">
        <v>1</v>
      </c>
      <c r="V1056" s="33" t="n">
        <v>1</v>
      </c>
    </row>
    <row r="1057" customFormat="false" ht="15.75" hidden="false" customHeight="true" outlineLevel="0" collapsed="false">
      <c r="A1057" s="2" t="n">
        <v>1055</v>
      </c>
      <c r="B1057" s="2" t="n">
        <v>88</v>
      </c>
      <c r="C1057" s="2" t="n">
        <f aca="false">A1057-(B1057-1)*12</f>
        <v>11</v>
      </c>
      <c r="D1057" s="2" t="n">
        <f aca="false">'thong tin khach hang'!$B$4+B1057-1</f>
        <v>89</v>
      </c>
      <c r="E1057" s="31" t="n">
        <f aca="false">IF(A1057=1,0,O1056)</f>
        <v>9037864935219.99</v>
      </c>
      <c r="F1057" s="2" t="n">
        <f aca="true">TP*VLOOKUP('thong tin khach hang'!$E$10,$X$2:$Z$5,3,0)*OFFSET($S1057,0,VLOOKUP('thong tin khach hang'!$E$10,$X$2:$Z$5,2,0))</f>
        <v>0</v>
      </c>
      <c r="G1057" s="2" t="n">
        <f aca="true">EP*VLOOKUP('thong tin khach hang'!$E$10,$X$2:$Z$5,3,0)*OFFSET($S1057,0,VLOOKUP('thong tin khach hang'!$E$10,$X$2:$Z$5,2,0))</f>
        <v>0</v>
      </c>
      <c r="H1057" s="2" t="n">
        <f aca="false">F1057*HLOOKUP(B1057,Assumption!$A$10:$G$12,2,1)+G1057*HLOOKUP(B1057,Assumption!$A$10:$G$12,3,1)</f>
        <v>0</v>
      </c>
      <c r="I1057" s="2" t="n">
        <f aca="false">F1057+G1057-H1057</f>
        <v>0</v>
      </c>
      <c r="J1057" s="32" t="n">
        <f aca="false">VLOOKUP(D1057,Assumption!$O$3:$Q$103,IF('thong tin khach hang'!$B$3="Nam",2,3),0)/12*P1057</f>
        <v>0</v>
      </c>
      <c r="K1057" s="2" t="n">
        <v>20000</v>
      </c>
      <c r="L1057" s="31" t="n">
        <f aca="false">ROUND($L$1*(E1057+I1057-J1057-K1057),0)</f>
        <v>36821380404</v>
      </c>
      <c r="M1057" s="31" t="n">
        <f aca="false">E1057+I1057-J1057-K1057+L1057</f>
        <v>9074686295623.99</v>
      </c>
      <c r="N1057" s="32" t="n">
        <f aca="false">HLOOKUP(ROUND(AVERAGE(M1045:M1056)/10^6,0),Assumption!$B$2:$E$3,2,1)*MAX((AVERAGE(M1045:M1056)-250*10^6),0)</f>
        <v>51152554185.1661</v>
      </c>
      <c r="O1057" s="31" t="n">
        <f aca="false">M1057+N1057</f>
        <v>9125838849809.16</v>
      </c>
      <c r="P1057" s="31" t="n">
        <f aca="false">IF(A1057=1,SA,MAX(0,SA-M1056))</f>
        <v>0</v>
      </c>
      <c r="S1057" s="2" t="n">
        <v>0</v>
      </c>
      <c r="T1057" s="2" t="n">
        <v>0</v>
      </c>
      <c r="U1057" s="2" t="n">
        <v>0</v>
      </c>
      <c r="V1057" s="33" t="n">
        <v>1</v>
      </c>
    </row>
    <row r="1058" customFormat="false" ht="15.75" hidden="false" customHeight="true" outlineLevel="0" collapsed="false">
      <c r="A1058" s="2" t="n">
        <v>1056</v>
      </c>
      <c r="B1058" s="2" t="n">
        <v>88</v>
      </c>
      <c r="C1058" s="2" t="n">
        <f aca="false">A1058-(B1058-1)*12</f>
        <v>12</v>
      </c>
      <c r="D1058" s="2" t="n">
        <f aca="false">'thong tin khach hang'!$B$4+B1058-1</f>
        <v>89</v>
      </c>
      <c r="E1058" s="31" t="n">
        <f aca="false">IF(A1058=1,0,O1057)</f>
        <v>9125838849809.16</v>
      </c>
      <c r="F1058" s="2" t="n">
        <f aca="true">TP*VLOOKUP('thong tin khach hang'!$E$10,$X$2:$Z$5,3,0)*OFFSET($S1058,0,VLOOKUP('thong tin khach hang'!$E$10,$X$2:$Z$5,2,0))</f>
        <v>0</v>
      </c>
      <c r="G1058" s="2" t="n">
        <f aca="true">EP*VLOOKUP('thong tin khach hang'!$E$10,$X$2:$Z$5,3,0)*OFFSET($S1058,0,VLOOKUP('thong tin khach hang'!$E$10,$X$2:$Z$5,2,0))</f>
        <v>0</v>
      </c>
      <c r="H1058" s="2" t="n">
        <f aca="false">F1058*HLOOKUP(B1058,Assumption!$A$10:$G$12,2,1)+G1058*HLOOKUP(B1058,Assumption!$A$10:$G$12,3,1)</f>
        <v>0</v>
      </c>
      <c r="I1058" s="2" t="n">
        <f aca="false">F1058+G1058-H1058</f>
        <v>0</v>
      </c>
      <c r="J1058" s="32" t="n">
        <f aca="false">VLOOKUP(D1058,Assumption!$O$3:$Q$103,IF('thong tin khach hang'!$B$3="Nam",2,3),0)/12*P1058</f>
        <v>0</v>
      </c>
      <c r="K1058" s="2" t="n">
        <v>20000</v>
      </c>
      <c r="L1058" s="31" t="n">
        <f aca="false">ROUND($L$1*(E1058+I1058-J1058-K1058),0)</f>
        <v>37179797022</v>
      </c>
      <c r="M1058" s="31" t="n">
        <f aca="false">E1058+I1058-J1058-K1058+L1058</f>
        <v>9163018626831.16</v>
      </c>
      <c r="N1058" s="32" t="n">
        <f aca="false">HLOOKUP(ROUND(AVERAGE(M1046:M1057)/10^6,0),Assumption!$B$2:$E$3,2,1)*MAX((AVERAGE(M1046:M1057)-250*10^6),0)</f>
        <v>51650512065.9797</v>
      </c>
      <c r="O1058" s="31" t="n">
        <f aca="false">M1058+N1058</f>
        <v>9214669138897.14</v>
      </c>
      <c r="P1058" s="31" t="n">
        <f aca="false">IF(A1058=1,SA,MAX(0,SA-M1057))</f>
        <v>0</v>
      </c>
      <c r="S1058" s="2" t="n">
        <v>0</v>
      </c>
      <c r="T1058" s="2" t="n">
        <v>0</v>
      </c>
      <c r="U1058" s="2" t="n">
        <v>0</v>
      </c>
      <c r="V1058" s="33" t="n">
        <v>1</v>
      </c>
    </row>
    <row r="1059" customFormat="false" ht="15.75" hidden="false" customHeight="true" outlineLevel="0" collapsed="false">
      <c r="A1059" s="2" t="n">
        <v>1057</v>
      </c>
      <c r="B1059" s="2" t="n">
        <v>89</v>
      </c>
      <c r="C1059" s="2" t="n">
        <f aca="false">A1059-(B1059-1)*12</f>
        <v>1</v>
      </c>
      <c r="D1059" s="2" t="n">
        <f aca="false">'thong tin khach hang'!$B$4+B1059-1</f>
        <v>90</v>
      </c>
      <c r="E1059" s="31" t="n">
        <f aca="false">IF(A1059=1,0,O1058)</f>
        <v>9214669138897.14</v>
      </c>
      <c r="F1059" s="2" t="n">
        <f aca="true">TP*VLOOKUP('thong tin khach hang'!$E$10,$X$2:$Z$5,3,0)*OFFSET($S1059,0,VLOOKUP('thong tin khach hang'!$E$10,$X$2:$Z$5,2,0))</f>
        <v>30000000</v>
      </c>
      <c r="G1059" s="2" t="n">
        <f aca="true">EP*VLOOKUP('thong tin khach hang'!$E$10,$X$2:$Z$5,3,0)*OFFSET($S1059,0,VLOOKUP('thong tin khach hang'!$E$10,$X$2:$Z$5,2,0))</f>
        <v>30000000</v>
      </c>
      <c r="H1059" s="2" t="n">
        <f aca="false">F1059*HLOOKUP(B1059,Assumption!$A$10:$G$12,2,1)+G1059*HLOOKUP(B1059,Assumption!$A$10:$G$12,3,1)</f>
        <v>1500000</v>
      </c>
      <c r="I1059" s="2" t="n">
        <f aca="false">F1059+G1059-H1059</f>
        <v>58500000</v>
      </c>
      <c r="J1059" s="32" t="n">
        <f aca="false">VLOOKUP(D1059,Assumption!$O$3:$Q$103,IF('thong tin khach hang'!$B$3="Nam",2,3),0)/12*P1059</f>
        <v>0</v>
      </c>
      <c r="K1059" s="2" t="n">
        <v>20000</v>
      </c>
      <c r="L1059" s="31" t="n">
        <f aca="false">ROUND($L$1*(E1059+I1059-J1059-K1059),0)</f>
        <v>37541940952</v>
      </c>
      <c r="M1059" s="31" t="n">
        <f aca="false">E1059+I1059-J1059-K1059+L1059</f>
        <v>9252269559849.14</v>
      </c>
      <c r="N1059" s="32" t="n">
        <f aca="false">HLOOKUP(ROUND(AVERAGE(M1047:M1058)/10^6,0),Assumption!$B$2:$E$3,2,1)*MAX((AVERAGE(M1047:M1058)-250*10^6),0)</f>
        <v>52153317115.8695</v>
      </c>
      <c r="O1059" s="31" t="n">
        <f aca="false">M1059+N1059</f>
        <v>9304422876965.01</v>
      </c>
      <c r="P1059" s="31" t="n">
        <f aca="false">IF(A1059=1,SA,MAX(0,SA-M1058))</f>
        <v>0</v>
      </c>
      <c r="S1059" s="2" t="n">
        <v>1</v>
      </c>
      <c r="T1059" s="2" t="n">
        <v>1</v>
      </c>
      <c r="U1059" s="2" t="n">
        <v>1</v>
      </c>
      <c r="V1059" s="33" t="n">
        <v>1</v>
      </c>
    </row>
    <row r="1060" customFormat="false" ht="15.75" hidden="false" customHeight="true" outlineLevel="0" collapsed="false">
      <c r="A1060" s="2" t="n">
        <v>1058</v>
      </c>
      <c r="B1060" s="2" t="n">
        <v>89</v>
      </c>
      <c r="C1060" s="2" t="n">
        <f aca="false">A1060-(B1060-1)*12</f>
        <v>2</v>
      </c>
      <c r="D1060" s="2" t="n">
        <f aca="false">'thong tin khach hang'!$B$4+B1060-1</f>
        <v>90</v>
      </c>
      <c r="E1060" s="31" t="n">
        <f aca="false">IF(A1060=1,0,O1059)</f>
        <v>9304422876965.01</v>
      </c>
      <c r="F1060" s="2" t="n">
        <f aca="true">TP*VLOOKUP('thong tin khach hang'!$E$10,$X$2:$Z$5,3,0)*OFFSET($S1060,0,VLOOKUP('thong tin khach hang'!$E$10,$X$2:$Z$5,2,0))</f>
        <v>0</v>
      </c>
      <c r="G1060" s="2" t="n">
        <f aca="true">EP*VLOOKUP('thong tin khach hang'!$E$10,$X$2:$Z$5,3,0)*OFFSET($S1060,0,VLOOKUP('thong tin khach hang'!$E$10,$X$2:$Z$5,2,0))</f>
        <v>0</v>
      </c>
      <c r="H1060" s="2" t="n">
        <f aca="false">F1060*HLOOKUP(B1060,Assumption!$A$10:$G$12,2,1)+G1060*HLOOKUP(B1060,Assumption!$A$10:$G$12,3,1)</f>
        <v>0</v>
      </c>
      <c r="I1060" s="2" t="n">
        <f aca="false">F1060+G1060-H1060</f>
        <v>0</v>
      </c>
      <c r="J1060" s="32" t="n">
        <f aca="false">VLOOKUP(D1060,Assumption!$O$3:$Q$103,IF('thong tin khach hang'!$B$3="Nam",2,3),0)/12*P1060</f>
        <v>0</v>
      </c>
      <c r="K1060" s="2" t="n">
        <v>20000</v>
      </c>
      <c r="L1060" s="31" t="n">
        <f aca="false">ROUND($L$1*(E1060+I1060-J1060-K1060),0)</f>
        <v>37907370455</v>
      </c>
      <c r="M1060" s="31" t="n">
        <f aca="false">E1060+I1060-J1060-K1060+L1060</f>
        <v>9342330227420.01</v>
      </c>
      <c r="N1060" s="32" t="n">
        <f aca="false">HLOOKUP(ROUND(AVERAGE(M1048:M1059)/10^6,0),Assumption!$B$2:$E$3,2,1)*MAX((AVERAGE(M1048:M1059)-250*10^6),0)</f>
        <v>52661016517.6379</v>
      </c>
      <c r="O1060" s="31" t="n">
        <f aca="false">M1060+N1060</f>
        <v>9394991243937.64</v>
      </c>
      <c r="P1060" s="31" t="n">
        <f aca="false">IF(A1060=1,SA,MAX(0,SA-M1059))</f>
        <v>0</v>
      </c>
      <c r="S1060" s="2" t="n">
        <v>0</v>
      </c>
      <c r="T1060" s="2" t="n">
        <v>0</v>
      </c>
      <c r="U1060" s="2" t="n">
        <v>0</v>
      </c>
      <c r="V1060" s="33" t="n">
        <v>1</v>
      </c>
    </row>
    <row r="1061" customFormat="false" ht="15.75" hidden="false" customHeight="true" outlineLevel="0" collapsed="false">
      <c r="A1061" s="2" t="n">
        <v>1059</v>
      </c>
      <c r="B1061" s="2" t="n">
        <v>89</v>
      </c>
      <c r="C1061" s="2" t="n">
        <f aca="false">A1061-(B1061-1)*12</f>
        <v>3</v>
      </c>
      <c r="D1061" s="2" t="n">
        <f aca="false">'thong tin khach hang'!$B$4+B1061-1</f>
        <v>90</v>
      </c>
      <c r="E1061" s="31" t="n">
        <f aca="false">IF(A1061=1,0,O1060)</f>
        <v>9394991243937.64</v>
      </c>
      <c r="F1061" s="2" t="n">
        <f aca="true">TP*VLOOKUP('thong tin khach hang'!$E$10,$X$2:$Z$5,3,0)*OFFSET($S1061,0,VLOOKUP('thong tin khach hang'!$E$10,$X$2:$Z$5,2,0))</f>
        <v>0</v>
      </c>
      <c r="G1061" s="2" t="n">
        <f aca="true">EP*VLOOKUP('thong tin khach hang'!$E$10,$X$2:$Z$5,3,0)*OFFSET($S1061,0,VLOOKUP('thong tin khach hang'!$E$10,$X$2:$Z$5,2,0))</f>
        <v>0</v>
      </c>
      <c r="H1061" s="2" t="n">
        <f aca="false">F1061*HLOOKUP(B1061,Assumption!$A$10:$G$12,2,1)+G1061*HLOOKUP(B1061,Assumption!$A$10:$G$12,3,1)</f>
        <v>0</v>
      </c>
      <c r="I1061" s="2" t="n">
        <f aca="false">F1061+G1061-H1061</f>
        <v>0</v>
      </c>
      <c r="J1061" s="32" t="n">
        <f aca="false">VLOOKUP(D1061,Assumption!$O$3:$Q$103,IF('thong tin khach hang'!$B$3="Nam",2,3),0)/12*P1061</f>
        <v>0</v>
      </c>
      <c r="K1061" s="2" t="n">
        <v>20000</v>
      </c>
      <c r="L1061" s="31" t="n">
        <f aca="false">ROUND($L$1*(E1061+I1061-J1061-K1061),0)</f>
        <v>38276357193</v>
      </c>
      <c r="M1061" s="31" t="n">
        <f aca="false">E1061+I1061-J1061-K1061+L1061</f>
        <v>9433267581130.65</v>
      </c>
      <c r="N1061" s="32" t="n">
        <f aca="false">HLOOKUP(ROUND(AVERAGE(M1049:M1060)/10^6,0),Assumption!$B$2:$E$3,2,1)*MAX((AVERAGE(M1049:M1060)-250*10^6),0)</f>
        <v>53173657913.3686</v>
      </c>
      <c r="O1061" s="31" t="n">
        <f aca="false">M1061+N1061</f>
        <v>9486441239044.01</v>
      </c>
      <c r="P1061" s="31" t="n">
        <f aca="false">IF(A1061=1,SA,MAX(0,SA-M1060))</f>
        <v>0</v>
      </c>
      <c r="S1061" s="2" t="n">
        <v>0</v>
      </c>
      <c r="T1061" s="2" t="n">
        <v>0</v>
      </c>
      <c r="U1061" s="2" t="n">
        <v>0</v>
      </c>
      <c r="V1061" s="33" t="n">
        <v>1</v>
      </c>
    </row>
    <row r="1062" customFormat="false" ht="15.75" hidden="false" customHeight="true" outlineLevel="0" collapsed="false">
      <c r="A1062" s="2" t="n">
        <v>1060</v>
      </c>
      <c r="B1062" s="2" t="n">
        <v>89</v>
      </c>
      <c r="C1062" s="2" t="n">
        <f aca="false">A1062-(B1062-1)*12</f>
        <v>4</v>
      </c>
      <c r="D1062" s="2" t="n">
        <f aca="false">'thong tin khach hang'!$B$4+B1062-1</f>
        <v>90</v>
      </c>
      <c r="E1062" s="31" t="n">
        <f aca="false">IF(A1062=1,0,O1061)</f>
        <v>9486441239044.01</v>
      </c>
      <c r="F1062" s="2" t="n">
        <f aca="true">TP*VLOOKUP('thong tin khach hang'!$E$10,$X$2:$Z$5,3,0)*OFFSET($S1062,0,VLOOKUP('thong tin khach hang'!$E$10,$X$2:$Z$5,2,0))</f>
        <v>0</v>
      </c>
      <c r="G1062" s="2" t="n">
        <f aca="true">EP*VLOOKUP('thong tin khach hang'!$E$10,$X$2:$Z$5,3,0)*OFFSET($S1062,0,VLOOKUP('thong tin khach hang'!$E$10,$X$2:$Z$5,2,0))</f>
        <v>0</v>
      </c>
      <c r="H1062" s="2" t="n">
        <f aca="false">F1062*HLOOKUP(B1062,Assumption!$A$10:$G$12,2,1)+G1062*HLOOKUP(B1062,Assumption!$A$10:$G$12,3,1)</f>
        <v>0</v>
      </c>
      <c r="I1062" s="2" t="n">
        <f aca="false">F1062+G1062-H1062</f>
        <v>0</v>
      </c>
      <c r="J1062" s="32" t="n">
        <f aca="false">VLOOKUP(D1062,Assumption!$O$3:$Q$103,IF('thong tin khach hang'!$B$3="Nam",2,3),0)/12*P1062</f>
        <v>0</v>
      </c>
      <c r="K1062" s="2" t="n">
        <v>20000</v>
      </c>
      <c r="L1062" s="31" t="n">
        <f aca="false">ROUND($L$1*(E1062+I1062-J1062-K1062),0)</f>
        <v>38648935793</v>
      </c>
      <c r="M1062" s="31" t="n">
        <f aca="false">E1062+I1062-J1062-K1062+L1062</f>
        <v>9525090154837.01</v>
      </c>
      <c r="N1062" s="32" t="n">
        <f aca="false">HLOOKUP(ROUND(AVERAGE(M1050:M1061)/10^6,0),Assumption!$B$2:$E$3,2,1)*MAX((AVERAGE(M1050:M1061)-250*10^6),0)</f>
        <v>53691289408.8983</v>
      </c>
      <c r="O1062" s="31" t="n">
        <f aca="false">M1062+N1062</f>
        <v>9578781444245.91</v>
      </c>
      <c r="P1062" s="31" t="n">
        <f aca="false">IF(A1062=1,SA,MAX(0,SA-M1061))</f>
        <v>0</v>
      </c>
      <c r="S1062" s="2" t="n">
        <v>0</v>
      </c>
      <c r="T1062" s="2" t="n">
        <v>0</v>
      </c>
      <c r="U1062" s="2" t="n">
        <v>1</v>
      </c>
      <c r="V1062" s="33" t="n">
        <v>1</v>
      </c>
    </row>
    <row r="1063" customFormat="false" ht="15.75" hidden="false" customHeight="true" outlineLevel="0" collapsed="false">
      <c r="A1063" s="2" t="n">
        <v>1061</v>
      </c>
      <c r="B1063" s="2" t="n">
        <v>89</v>
      </c>
      <c r="C1063" s="2" t="n">
        <f aca="false">A1063-(B1063-1)*12</f>
        <v>5</v>
      </c>
      <c r="D1063" s="2" t="n">
        <f aca="false">'thong tin khach hang'!$B$4+B1063-1</f>
        <v>90</v>
      </c>
      <c r="E1063" s="31" t="n">
        <f aca="false">IF(A1063=1,0,O1062)</f>
        <v>9578781444245.91</v>
      </c>
      <c r="F1063" s="2" t="n">
        <f aca="true">TP*VLOOKUP('thong tin khach hang'!$E$10,$X$2:$Z$5,3,0)*OFFSET($S1063,0,VLOOKUP('thong tin khach hang'!$E$10,$X$2:$Z$5,2,0))</f>
        <v>0</v>
      </c>
      <c r="G1063" s="2" t="n">
        <f aca="true">EP*VLOOKUP('thong tin khach hang'!$E$10,$X$2:$Z$5,3,0)*OFFSET($S1063,0,VLOOKUP('thong tin khach hang'!$E$10,$X$2:$Z$5,2,0))</f>
        <v>0</v>
      </c>
      <c r="H1063" s="2" t="n">
        <f aca="false">F1063*HLOOKUP(B1063,Assumption!$A$10:$G$12,2,1)+G1063*HLOOKUP(B1063,Assumption!$A$10:$G$12,3,1)</f>
        <v>0</v>
      </c>
      <c r="I1063" s="2" t="n">
        <f aca="false">F1063+G1063-H1063</f>
        <v>0</v>
      </c>
      <c r="J1063" s="32" t="n">
        <f aca="false">VLOOKUP(D1063,Assumption!$O$3:$Q$103,IF('thong tin khach hang'!$B$3="Nam",2,3),0)/12*P1063</f>
        <v>0</v>
      </c>
      <c r="K1063" s="2" t="n">
        <v>20000</v>
      </c>
      <c r="L1063" s="31" t="n">
        <f aca="false">ROUND($L$1*(E1063+I1063-J1063-K1063),0)</f>
        <v>39025141219</v>
      </c>
      <c r="M1063" s="31" t="n">
        <f aca="false">E1063+I1063-J1063-K1063+L1063</f>
        <v>9617806565464.91</v>
      </c>
      <c r="N1063" s="32" t="n">
        <f aca="false">HLOOKUP(ROUND(AVERAGE(M1051:M1062)/10^6,0),Assumption!$B$2:$E$3,2,1)*MAX((AVERAGE(M1051:M1062)-250*10^6),0)</f>
        <v>54213959578.3299</v>
      </c>
      <c r="O1063" s="31" t="n">
        <f aca="false">M1063+N1063</f>
        <v>9672020525043.24</v>
      </c>
      <c r="P1063" s="31" t="n">
        <f aca="false">IF(A1063=1,SA,MAX(0,SA-M1062))</f>
        <v>0</v>
      </c>
      <c r="S1063" s="2" t="n">
        <v>0</v>
      </c>
      <c r="T1063" s="2" t="n">
        <v>0</v>
      </c>
      <c r="U1063" s="2" t="n">
        <v>0</v>
      </c>
      <c r="V1063" s="33" t="n">
        <v>1</v>
      </c>
    </row>
    <row r="1064" customFormat="false" ht="15.75" hidden="false" customHeight="true" outlineLevel="0" collapsed="false">
      <c r="A1064" s="2" t="n">
        <v>1062</v>
      </c>
      <c r="B1064" s="2" t="n">
        <v>89</v>
      </c>
      <c r="C1064" s="2" t="n">
        <f aca="false">A1064-(B1064-1)*12</f>
        <v>6</v>
      </c>
      <c r="D1064" s="2" t="n">
        <f aca="false">'thong tin khach hang'!$B$4+B1064-1</f>
        <v>90</v>
      </c>
      <c r="E1064" s="31" t="n">
        <f aca="false">IF(A1064=1,0,O1063)</f>
        <v>9672020525043.24</v>
      </c>
      <c r="F1064" s="2" t="n">
        <f aca="true">TP*VLOOKUP('thong tin khach hang'!$E$10,$X$2:$Z$5,3,0)*OFFSET($S1064,0,VLOOKUP('thong tin khach hang'!$E$10,$X$2:$Z$5,2,0))</f>
        <v>0</v>
      </c>
      <c r="G1064" s="2" t="n">
        <f aca="true">EP*VLOOKUP('thong tin khach hang'!$E$10,$X$2:$Z$5,3,0)*OFFSET($S1064,0,VLOOKUP('thong tin khach hang'!$E$10,$X$2:$Z$5,2,0))</f>
        <v>0</v>
      </c>
      <c r="H1064" s="2" t="n">
        <f aca="false">F1064*HLOOKUP(B1064,Assumption!$A$10:$G$12,2,1)+G1064*HLOOKUP(B1064,Assumption!$A$10:$G$12,3,1)</f>
        <v>0</v>
      </c>
      <c r="I1064" s="2" t="n">
        <f aca="false">F1064+G1064-H1064</f>
        <v>0</v>
      </c>
      <c r="J1064" s="32" t="n">
        <f aca="false">VLOOKUP(D1064,Assumption!$O$3:$Q$103,IF('thong tin khach hang'!$B$3="Nam",2,3),0)/12*P1064</f>
        <v>0</v>
      </c>
      <c r="K1064" s="2" t="n">
        <v>20000</v>
      </c>
      <c r="L1064" s="31" t="n">
        <f aca="false">ROUND($L$1*(E1064+I1064-J1064-K1064),0)</f>
        <v>39405008776</v>
      </c>
      <c r="M1064" s="31" t="n">
        <f aca="false">E1064+I1064-J1064-K1064+L1064</f>
        <v>9711425513819.24</v>
      </c>
      <c r="N1064" s="32" t="n">
        <f aca="false">HLOOKUP(ROUND(AVERAGE(M1052:M1063)/10^6,0),Assumption!$B$2:$E$3,2,1)*MAX((AVERAGE(M1052:M1063)-250*10^6),0)</f>
        <v>54741717468.5912</v>
      </c>
      <c r="O1064" s="31" t="n">
        <f aca="false">M1064+N1064</f>
        <v>9766167231287.83</v>
      </c>
      <c r="P1064" s="31" t="n">
        <f aca="false">IF(A1064=1,SA,MAX(0,SA-M1063))</f>
        <v>0</v>
      </c>
      <c r="S1064" s="2" t="n">
        <v>0</v>
      </c>
      <c r="T1064" s="2" t="n">
        <v>0</v>
      </c>
      <c r="U1064" s="2" t="n">
        <v>0</v>
      </c>
      <c r="V1064" s="33" t="n">
        <v>1</v>
      </c>
    </row>
    <row r="1065" customFormat="false" ht="15.75" hidden="false" customHeight="true" outlineLevel="0" collapsed="false">
      <c r="A1065" s="2" t="n">
        <v>1063</v>
      </c>
      <c r="B1065" s="2" t="n">
        <v>89</v>
      </c>
      <c r="C1065" s="2" t="n">
        <f aca="false">A1065-(B1065-1)*12</f>
        <v>7</v>
      </c>
      <c r="D1065" s="2" t="n">
        <f aca="false">'thong tin khach hang'!$B$4+B1065-1</f>
        <v>90</v>
      </c>
      <c r="E1065" s="31" t="n">
        <f aca="false">IF(A1065=1,0,O1064)</f>
        <v>9766167231287.83</v>
      </c>
      <c r="F1065" s="2" t="n">
        <f aca="true">TP*VLOOKUP('thong tin khach hang'!$E$10,$X$2:$Z$5,3,0)*OFFSET($S1065,0,VLOOKUP('thong tin khach hang'!$E$10,$X$2:$Z$5,2,0))</f>
        <v>0</v>
      </c>
      <c r="G1065" s="2" t="n">
        <f aca="true">EP*VLOOKUP('thong tin khach hang'!$E$10,$X$2:$Z$5,3,0)*OFFSET($S1065,0,VLOOKUP('thong tin khach hang'!$E$10,$X$2:$Z$5,2,0))</f>
        <v>0</v>
      </c>
      <c r="H1065" s="2" t="n">
        <f aca="false">F1065*HLOOKUP(B1065,Assumption!$A$10:$G$12,2,1)+G1065*HLOOKUP(B1065,Assumption!$A$10:$G$12,3,1)</f>
        <v>0</v>
      </c>
      <c r="I1065" s="2" t="n">
        <f aca="false">F1065+G1065-H1065</f>
        <v>0</v>
      </c>
      <c r="J1065" s="32" t="n">
        <f aca="false">VLOOKUP(D1065,Assumption!$O$3:$Q$103,IF('thong tin khach hang'!$B$3="Nam",2,3),0)/12*P1065</f>
        <v>0</v>
      </c>
      <c r="K1065" s="2" t="n">
        <v>20000</v>
      </c>
      <c r="L1065" s="31" t="n">
        <f aca="false">ROUND($L$1*(E1065+I1065-J1065-K1065),0)</f>
        <v>39788574111</v>
      </c>
      <c r="M1065" s="31" t="n">
        <f aca="false">E1065+I1065-J1065-K1065+L1065</f>
        <v>9805955785398.84</v>
      </c>
      <c r="N1065" s="32" t="n">
        <f aca="false">HLOOKUP(ROUND(AVERAGE(M1053:M1064)/10^6,0),Assumption!$B$2:$E$3,2,1)*MAX((AVERAGE(M1053:M1064)-250*10^6),0)</f>
        <v>55274612604.0378</v>
      </c>
      <c r="O1065" s="31" t="n">
        <f aca="false">M1065+N1065</f>
        <v>9861230398002.87</v>
      </c>
      <c r="P1065" s="31" t="n">
        <f aca="false">IF(A1065=1,SA,MAX(0,SA-M1064))</f>
        <v>0</v>
      </c>
      <c r="S1065" s="2" t="n">
        <v>0</v>
      </c>
      <c r="T1065" s="2" t="n">
        <v>1</v>
      </c>
      <c r="U1065" s="2" t="n">
        <v>1</v>
      </c>
      <c r="V1065" s="33" t="n">
        <v>1</v>
      </c>
    </row>
    <row r="1066" customFormat="false" ht="15.75" hidden="false" customHeight="true" outlineLevel="0" collapsed="false">
      <c r="A1066" s="2" t="n">
        <v>1064</v>
      </c>
      <c r="B1066" s="2" t="n">
        <v>89</v>
      </c>
      <c r="C1066" s="2" t="n">
        <f aca="false">A1066-(B1066-1)*12</f>
        <v>8</v>
      </c>
      <c r="D1066" s="2" t="n">
        <f aca="false">'thong tin khach hang'!$B$4+B1066-1</f>
        <v>90</v>
      </c>
      <c r="E1066" s="31" t="n">
        <f aca="false">IF(A1066=1,0,O1065)</f>
        <v>9861230398002.87</v>
      </c>
      <c r="F1066" s="2" t="n">
        <f aca="true">TP*VLOOKUP('thong tin khach hang'!$E$10,$X$2:$Z$5,3,0)*OFFSET($S1066,0,VLOOKUP('thong tin khach hang'!$E$10,$X$2:$Z$5,2,0))</f>
        <v>0</v>
      </c>
      <c r="G1066" s="2" t="n">
        <f aca="true">EP*VLOOKUP('thong tin khach hang'!$E$10,$X$2:$Z$5,3,0)*OFFSET($S1066,0,VLOOKUP('thong tin khach hang'!$E$10,$X$2:$Z$5,2,0))</f>
        <v>0</v>
      </c>
      <c r="H1066" s="2" t="n">
        <f aca="false">F1066*HLOOKUP(B1066,Assumption!$A$10:$G$12,2,1)+G1066*HLOOKUP(B1066,Assumption!$A$10:$G$12,3,1)</f>
        <v>0</v>
      </c>
      <c r="I1066" s="2" t="n">
        <f aca="false">F1066+G1066-H1066</f>
        <v>0</v>
      </c>
      <c r="J1066" s="32" t="n">
        <f aca="false">VLOOKUP(D1066,Assumption!$O$3:$Q$103,IF('thong tin khach hang'!$B$3="Nam",2,3),0)/12*P1066</f>
        <v>0</v>
      </c>
      <c r="K1066" s="2" t="n">
        <v>20000</v>
      </c>
      <c r="L1066" s="31" t="n">
        <f aca="false">ROUND($L$1*(E1066+I1066-J1066-K1066),0)</f>
        <v>40175873219</v>
      </c>
      <c r="M1066" s="31" t="n">
        <f aca="false">E1066+I1066-J1066-K1066+L1066</f>
        <v>9901406251221.87</v>
      </c>
      <c r="N1066" s="32" t="n">
        <f aca="false">HLOOKUP(ROUND(AVERAGE(M1054:M1065)/10^6,0),Assumption!$B$2:$E$3,2,1)*MAX((AVERAGE(M1054:M1065)-250*10^6),0)</f>
        <v>55812694991.1</v>
      </c>
      <c r="O1066" s="31" t="n">
        <f aca="false">M1066+N1066</f>
        <v>9957218946212.97</v>
      </c>
      <c r="P1066" s="31" t="n">
        <f aca="false">IF(A1066=1,SA,MAX(0,SA-M1065))</f>
        <v>0</v>
      </c>
      <c r="S1066" s="2" t="n">
        <v>0</v>
      </c>
      <c r="T1066" s="2" t="n">
        <v>0</v>
      </c>
      <c r="U1066" s="2" t="n">
        <v>0</v>
      </c>
      <c r="V1066" s="33" t="n">
        <v>1</v>
      </c>
    </row>
    <row r="1067" customFormat="false" ht="15.75" hidden="false" customHeight="true" outlineLevel="0" collapsed="false">
      <c r="A1067" s="2" t="n">
        <v>1065</v>
      </c>
      <c r="B1067" s="2" t="n">
        <v>89</v>
      </c>
      <c r="C1067" s="2" t="n">
        <f aca="false">A1067-(B1067-1)*12</f>
        <v>9</v>
      </c>
      <c r="D1067" s="2" t="n">
        <f aca="false">'thong tin khach hang'!$B$4+B1067-1</f>
        <v>90</v>
      </c>
      <c r="E1067" s="31" t="n">
        <f aca="false">IF(A1067=1,0,O1066)</f>
        <v>9957218946212.97</v>
      </c>
      <c r="F1067" s="2" t="n">
        <f aca="true">TP*VLOOKUP('thong tin khach hang'!$E$10,$X$2:$Z$5,3,0)*OFFSET($S1067,0,VLOOKUP('thong tin khach hang'!$E$10,$X$2:$Z$5,2,0))</f>
        <v>0</v>
      </c>
      <c r="G1067" s="2" t="n">
        <f aca="true">EP*VLOOKUP('thong tin khach hang'!$E$10,$X$2:$Z$5,3,0)*OFFSET($S1067,0,VLOOKUP('thong tin khach hang'!$E$10,$X$2:$Z$5,2,0))</f>
        <v>0</v>
      </c>
      <c r="H1067" s="2" t="n">
        <f aca="false">F1067*HLOOKUP(B1067,Assumption!$A$10:$G$12,2,1)+G1067*HLOOKUP(B1067,Assumption!$A$10:$G$12,3,1)</f>
        <v>0</v>
      </c>
      <c r="I1067" s="2" t="n">
        <f aca="false">F1067+G1067-H1067</f>
        <v>0</v>
      </c>
      <c r="J1067" s="32" t="n">
        <f aca="false">VLOOKUP(D1067,Assumption!$O$3:$Q$103,IF('thong tin khach hang'!$B$3="Nam",2,3),0)/12*P1067</f>
        <v>0</v>
      </c>
      <c r="K1067" s="2" t="n">
        <v>20000</v>
      </c>
      <c r="L1067" s="31" t="n">
        <f aca="false">ROUND($L$1*(E1067+I1067-J1067-K1067),0)</f>
        <v>40566942446</v>
      </c>
      <c r="M1067" s="31" t="n">
        <f aca="false">E1067+I1067-J1067-K1067+L1067</f>
        <v>9997785868658.97</v>
      </c>
      <c r="N1067" s="32" t="n">
        <f aca="false">HLOOKUP(ROUND(AVERAGE(M1055:M1066)/10^6,0),Assumption!$B$2:$E$3,2,1)*MAX((AVERAGE(M1055:M1066)-250*10^6),0)</f>
        <v>56356015122.9747</v>
      </c>
      <c r="O1067" s="31" t="n">
        <f aca="false">M1067+N1067</f>
        <v>10054141883781.9</v>
      </c>
      <c r="P1067" s="31" t="n">
        <f aca="false">IF(A1067=1,SA,MAX(0,SA-M1066))</f>
        <v>0</v>
      </c>
      <c r="S1067" s="2" t="n">
        <v>0</v>
      </c>
      <c r="T1067" s="2" t="n">
        <v>0</v>
      </c>
      <c r="U1067" s="2" t="n">
        <v>0</v>
      </c>
      <c r="V1067" s="33" t="n">
        <v>1</v>
      </c>
    </row>
    <row r="1068" customFormat="false" ht="15.75" hidden="false" customHeight="true" outlineLevel="0" collapsed="false">
      <c r="A1068" s="2" t="n">
        <v>1066</v>
      </c>
      <c r="B1068" s="2" t="n">
        <v>89</v>
      </c>
      <c r="C1068" s="2" t="n">
        <f aca="false">A1068-(B1068-1)*12</f>
        <v>10</v>
      </c>
      <c r="D1068" s="2" t="n">
        <f aca="false">'thong tin khach hang'!$B$4+B1068-1</f>
        <v>90</v>
      </c>
      <c r="E1068" s="31" t="n">
        <f aca="false">IF(A1068=1,0,O1067)</f>
        <v>10054141883781.9</v>
      </c>
      <c r="F1068" s="2" t="n">
        <f aca="true">TP*VLOOKUP('thong tin khach hang'!$E$10,$X$2:$Z$5,3,0)*OFFSET($S1068,0,VLOOKUP('thong tin khach hang'!$E$10,$X$2:$Z$5,2,0))</f>
        <v>0</v>
      </c>
      <c r="G1068" s="2" t="n">
        <f aca="true">EP*VLOOKUP('thong tin khach hang'!$E$10,$X$2:$Z$5,3,0)*OFFSET($S1068,0,VLOOKUP('thong tin khach hang'!$E$10,$X$2:$Z$5,2,0))</f>
        <v>0</v>
      </c>
      <c r="H1068" s="2" t="n">
        <f aca="false">F1068*HLOOKUP(B1068,Assumption!$A$10:$G$12,2,1)+G1068*HLOOKUP(B1068,Assumption!$A$10:$G$12,3,1)</f>
        <v>0</v>
      </c>
      <c r="I1068" s="2" t="n">
        <f aca="false">F1068+G1068-H1068</f>
        <v>0</v>
      </c>
      <c r="J1068" s="32" t="n">
        <f aca="false">VLOOKUP(D1068,Assumption!$O$3:$Q$103,IF('thong tin khach hang'!$B$3="Nam",2,3),0)/12*P1068</f>
        <v>0</v>
      </c>
      <c r="K1068" s="2" t="n">
        <v>20000</v>
      </c>
      <c r="L1068" s="31" t="n">
        <f aca="false">ROUND($L$1*(E1068+I1068-J1068-K1068),0)</f>
        <v>40961818491</v>
      </c>
      <c r="M1068" s="31" t="n">
        <f aca="false">E1068+I1068-J1068-K1068+L1068</f>
        <v>10095103682272.9</v>
      </c>
      <c r="N1068" s="32" t="n">
        <f aca="false">HLOOKUP(ROUND(AVERAGE(M1056:M1067)/10^6,0),Assumption!$B$2:$E$3,2,1)*MAX((AVERAGE(M1056:M1067)-250*10^6),0)</f>
        <v>56904623984.3652</v>
      </c>
      <c r="O1068" s="31" t="n">
        <f aca="false">M1068+N1068</f>
        <v>10152008306257.3</v>
      </c>
      <c r="P1068" s="31" t="n">
        <f aca="false">IF(A1068=1,SA,MAX(0,SA-M1067))</f>
        <v>0</v>
      </c>
      <c r="S1068" s="2" t="n">
        <v>0</v>
      </c>
      <c r="T1068" s="2" t="n">
        <v>0</v>
      </c>
      <c r="U1068" s="2" t="n">
        <v>1</v>
      </c>
      <c r="V1068" s="33" t="n">
        <v>1</v>
      </c>
    </row>
    <row r="1069" customFormat="false" ht="15.75" hidden="false" customHeight="true" outlineLevel="0" collapsed="false">
      <c r="A1069" s="2" t="n">
        <v>1067</v>
      </c>
      <c r="B1069" s="2" t="n">
        <v>89</v>
      </c>
      <c r="C1069" s="2" t="n">
        <f aca="false">A1069-(B1069-1)*12</f>
        <v>11</v>
      </c>
      <c r="D1069" s="2" t="n">
        <f aca="false">'thong tin khach hang'!$B$4+B1069-1</f>
        <v>90</v>
      </c>
      <c r="E1069" s="31" t="n">
        <f aca="false">IF(A1069=1,0,O1068)</f>
        <v>10152008306257.3</v>
      </c>
      <c r="F1069" s="2" t="n">
        <f aca="true">TP*VLOOKUP('thong tin khach hang'!$E$10,$X$2:$Z$5,3,0)*OFFSET($S1069,0,VLOOKUP('thong tin khach hang'!$E$10,$X$2:$Z$5,2,0))</f>
        <v>0</v>
      </c>
      <c r="G1069" s="2" t="n">
        <f aca="true">EP*VLOOKUP('thong tin khach hang'!$E$10,$X$2:$Z$5,3,0)*OFFSET($S1069,0,VLOOKUP('thong tin khach hang'!$E$10,$X$2:$Z$5,2,0))</f>
        <v>0</v>
      </c>
      <c r="H1069" s="2" t="n">
        <f aca="false">F1069*HLOOKUP(B1069,Assumption!$A$10:$G$12,2,1)+G1069*HLOOKUP(B1069,Assumption!$A$10:$G$12,3,1)</f>
        <v>0</v>
      </c>
      <c r="I1069" s="2" t="n">
        <f aca="false">F1069+G1069-H1069</f>
        <v>0</v>
      </c>
      <c r="J1069" s="32" t="n">
        <f aca="false">VLOOKUP(D1069,Assumption!$O$3:$Q$103,IF('thong tin khach hang'!$B$3="Nam",2,3),0)/12*P1069</f>
        <v>0</v>
      </c>
      <c r="K1069" s="2" t="n">
        <v>20000</v>
      </c>
      <c r="L1069" s="31" t="n">
        <f aca="false">ROUND($L$1*(E1069+I1069-J1069-K1069),0)</f>
        <v>41360538411</v>
      </c>
      <c r="M1069" s="31" t="n">
        <f aca="false">E1069+I1069-J1069-K1069+L1069</f>
        <v>10193368824668.3</v>
      </c>
      <c r="N1069" s="32" t="n">
        <f aca="false">HLOOKUP(ROUND(AVERAGE(M1057:M1068)/10^6,0),Assumption!$B$2:$E$3,2,1)*MAX((AVERAGE(M1057:M1068)-250*10^6),0)</f>
        <v>57458573056.2644</v>
      </c>
      <c r="O1069" s="31" t="n">
        <f aca="false">M1069+N1069</f>
        <v>10250827397724.6</v>
      </c>
      <c r="P1069" s="31" t="n">
        <f aca="false">IF(A1069=1,SA,MAX(0,SA-M1068))</f>
        <v>0</v>
      </c>
      <c r="S1069" s="2" t="n">
        <v>0</v>
      </c>
      <c r="T1069" s="2" t="n">
        <v>0</v>
      </c>
      <c r="U1069" s="2" t="n">
        <v>0</v>
      </c>
      <c r="V1069" s="33" t="n">
        <v>1</v>
      </c>
    </row>
    <row r="1070" customFormat="false" ht="15.75" hidden="false" customHeight="true" outlineLevel="0" collapsed="false">
      <c r="A1070" s="2" t="n">
        <v>1068</v>
      </c>
      <c r="B1070" s="2" t="n">
        <v>89</v>
      </c>
      <c r="C1070" s="2" t="n">
        <f aca="false">A1070-(B1070-1)*12</f>
        <v>12</v>
      </c>
      <c r="D1070" s="2" t="n">
        <f aca="false">'thong tin khach hang'!$B$4+B1070-1</f>
        <v>90</v>
      </c>
      <c r="E1070" s="31" t="n">
        <f aca="false">IF(A1070=1,0,O1069)</f>
        <v>10250827397724.6</v>
      </c>
      <c r="F1070" s="2" t="n">
        <f aca="true">TP*VLOOKUP('thong tin khach hang'!$E$10,$X$2:$Z$5,3,0)*OFFSET($S1070,0,VLOOKUP('thong tin khach hang'!$E$10,$X$2:$Z$5,2,0))</f>
        <v>0</v>
      </c>
      <c r="G1070" s="2" t="n">
        <f aca="true">EP*VLOOKUP('thong tin khach hang'!$E$10,$X$2:$Z$5,3,0)*OFFSET($S1070,0,VLOOKUP('thong tin khach hang'!$E$10,$X$2:$Z$5,2,0))</f>
        <v>0</v>
      </c>
      <c r="H1070" s="2" t="n">
        <f aca="false">F1070*HLOOKUP(B1070,Assumption!$A$10:$G$12,2,1)+G1070*HLOOKUP(B1070,Assumption!$A$10:$G$12,3,1)</f>
        <v>0</v>
      </c>
      <c r="I1070" s="2" t="n">
        <f aca="false">F1070+G1070-H1070</f>
        <v>0</v>
      </c>
      <c r="J1070" s="32" t="n">
        <f aca="false">VLOOKUP(D1070,Assumption!$O$3:$Q$103,IF('thong tin khach hang'!$B$3="Nam",2,3),0)/12*P1070</f>
        <v>0</v>
      </c>
      <c r="K1070" s="2" t="n">
        <v>20000</v>
      </c>
      <c r="L1070" s="31" t="n">
        <f aca="false">ROUND($L$1*(E1070+I1070-J1070-K1070),0)</f>
        <v>41763139622</v>
      </c>
      <c r="M1070" s="31" t="n">
        <f aca="false">E1070+I1070-J1070-K1070+L1070</f>
        <v>10292590517346.6</v>
      </c>
      <c r="N1070" s="32" t="n">
        <f aca="false">HLOOKUP(ROUND(AVERAGE(M1058:M1069)/10^6,0),Assumption!$B$2:$E$3,2,1)*MAX((AVERAGE(M1058:M1069)-250*10^6),0)</f>
        <v>58017914320.7865</v>
      </c>
      <c r="O1070" s="31" t="n">
        <f aca="false">M1070+N1070</f>
        <v>10350608431667.4</v>
      </c>
      <c r="P1070" s="31" t="n">
        <f aca="false">IF(A1070=1,SA,MAX(0,SA-M1069))</f>
        <v>0</v>
      </c>
      <c r="S1070" s="2" t="n">
        <v>0</v>
      </c>
      <c r="T1070" s="2" t="n">
        <v>0</v>
      </c>
      <c r="U1070" s="2" t="n">
        <v>0</v>
      </c>
      <c r="V1070" s="33" t="n">
        <v>1</v>
      </c>
    </row>
    <row r="1071" customFormat="false" ht="15.75" hidden="false" customHeight="true" outlineLevel="0" collapsed="false">
      <c r="A1071" s="2" t="n">
        <v>1069</v>
      </c>
      <c r="B1071" s="2" t="n">
        <v>90</v>
      </c>
      <c r="C1071" s="2" t="n">
        <f aca="false">A1071-(B1071-1)*12</f>
        <v>1</v>
      </c>
      <c r="D1071" s="2" t="n">
        <f aca="false">'thong tin khach hang'!$B$4+B1071-1</f>
        <v>91</v>
      </c>
      <c r="E1071" s="31" t="n">
        <f aca="false">IF(A1071=1,0,O1070)</f>
        <v>10350608431667.4</v>
      </c>
      <c r="F1071" s="2" t="n">
        <f aca="true">TP*VLOOKUP('thong tin khach hang'!$E$10,$X$2:$Z$5,3,0)*OFFSET($S1071,0,VLOOKUP('thong tin khach hang'!$E$10,$X$2:$Z$5,2,0))</f>
        <v>30000000</v>
      </c>
      <c r="G1071" s="2" t="n">
        <f aca="true">EP*VLOOKUP('thong tin khach hang'!$E$10,$X$2:$Z$5,3,0)*OFFSET($S1071,0,VLOOKUP('thong tin khach hang'!$E$10,$X$2:$Z$5,2,0))</f>
        <v>30000000</v>
      </c>
      <c r="H1071" s="2" t="n">
        <f aca="false">F1071*HLOOKUP(B1071,Assumption!$A$10:$G$12,2,1)+G1071*HLOOKUP(B1071,Assumption!$A$10:$G$12,3,1)</f>
        <v>1500000</v>
      </c>
      <c r="I1071" s="2" t="n">
        <f aca="false">F1071+G1071-H1071</f>
        <v>58500000</v>
      </c>
      <c r="J1071" s="32" t="n">
        <f aca="false">VLOOKUP(D1071,Assumption!$O$3:$Q$103,IF('thong tin khach hang'!$B$3="Nam",2,3),0)/12*P1071</f>
        <v>0</v>
      </c>
      <c r="K1071" s="2" t="n">
        <v>20000</v>
      </c>
      <c r="L1071" s="31" t="n">
        <f aca="false">ROUND($L$1*(E1071+I1071-J1071-K1071),0)</f>
        <v>42169898241</v>
      </c>
      <c r="M1071" s="31" t="n">
        <f aca="false">E1071+I1071-J1071-K1071+L1071</f>
        <v>10392836809908.4</v>
      </c>
      <c r="N1071" s="32" t="n">
        <f aca="false">HLOOKUP(ROUND(AVERAGE(M1059:M1070)/10^6,0),Assumption!$B$2:$E$3,2,1)*MAX((AVERAGE(M1059:M1070)-250*10^6),0)</f>
        <v>58582700266.0442</v>
      </c>
      <c r="O1071" s="31" t="n">
        <f aca="false">M1071+N1071</f>
        <v>10451419510174.4</v>
      </c>
      <c r="P1071" s="31" t="n">
        <f aca="false">IF(A1071=1,SA,MAX(0,SA-M1070))</f>
        <v>0</v>
      </c>
      <c r="S1071" s="2" t="n">
        <v>1</v>
      </c>
      <c r="T1071" s="2" t="n">
        <v>1</v>
      </c>
      <c r="U1071" s="2" t="n">
        <v>1</v>
      </c>
      <c r="V1071" s="33" t="n">
        <v>1</v>
      </c>
    </row>
    <row r="1072" customFormat="false" ht="15.75" hidden="false" customHeight="true" outlineLevel="0" collapsed="false">
      <c r="A1072" s="2" t="n">
        <v>1070</v>
      </c>
      <c r="B1072" s="2" t="n">
        <v>90</v>
      </c>
      <c r="C1072" s="2" t="n">
        <f aca="false">A1072-(B1072-1)*12</f>
        <v>2</v>
      </c>
      <c r="D1072" s="2" t="n">
        <f aca="false">'thong tin khach hang'!$B$4+B1072-1</f>
        <v>91</v>
      </c>
      <c r="E1072" s="31" t="n">
        <f aca="false">IF(A1072=1,0,O1071)</f>
        <v>10451419510174.4</v>
      </c>
      <c r="F1072" s="2" t="n">
        <f aca="true">TP*VLOOKUP('thong tin khach hang'!$E$10,$X$2:$Z$5,3,0)*OFFSET($S1072,0,VLOOKUP('thong tin khach hang'!$E$10,$X$2:$Z$5,2,0))</f>
        <v>0</v>
      </c>
      <c r="G1072" s="2" t="n">
        <f aca="true">EP*VLOOKUP('thong tin khach hang'!$E$10,$X$2:$Z$5,3,0)*OFFSET($S1072,0,VLOOKUP('thong tin khach hang'!$E$10,$X$2:$Z$5,2,0))</f>
        <v>0</v>
      </c>
      <c r="H1072" s="2" t="n">
        <f aca="false">F1072*HLOOKUP(B1072,Assumption!$A$10:$G$12,2,1)+G1072*HLOOKUP(B1072,Assumption!$A$10:$G$12,3,1)</f>
        <v>0</v>
      </c>
      <c r="I1072" s="2" t="n">
        <f aca="false">F1072+G1072-H1072</f>
        <v>0</v>
      </c>
      <c r="J1072" s="32" t="n">
        <f aca="false">VLOOKUP(D1072,Assumption!$O$3:$Q$103,IF('thong tin khach hang'!$B$3="Nam",2,3),0)/12*P1072</f>
        <v>0</v>
      </c>
      <c r="K1072" s="2" t="n">
        <v>20000</v>
      </c>
      <c r="L1072" s="31" t="n">
        <f aca="false">ROUND($L$1*(E1072+I1072-J1072-K1072),0)</f>
        <v>42580376718</v>
      </c>
      <c r="M1072" s="31" t="n">
        <f aca="false">E1072+I1072-J1072-K1072+L1072</f>
        <v>10493999866892.4</v>
      </c>
      <c r="N1072" s="32" t="n">
        <f aca="false">HLOOKUP(ROUND(AVERAGE(M1060:M1071)/10^6,0),Assumption!$B$2:$E$3,2,1)*MAX((AVERAGE(M1060:M1071)-250*10^6),0)</f>
        <v>59152983891.0738</v>
      </c>
      <c r="O1072" s="31" t="n">
        <f aca="false">M1072+N1072</f>
        <v>10553152850783.5</v>
      </c>
      <c r="P1072" s="31" t="n">
        <f aca="false">IF(A1072=1,SA,MAX(0,SA-M1071))</f>
        <v>0</v>
      </c>
      <c r="S1072" s="2" t="n">
        <v>0</v>
      </c>
      <c r="T1072" s="2" t="n">
        <v>0</v>
      </c>
      <c r="U1072" s="2" t="n">
        <v>0</v>
      </c>
      <c r="V1072" s="33" t="n">
        <v>1</v>
      </c>
    </row>
    <row r="1073" customFormat="false" ht="15.75" hidden="false" customHeight="true" outlineLevel="0" collapsed="false">
      <c r="A1073" s="2" t="n">
        <v>1071</v>
      </c>
      <c r="B1073" s="2" t="n">
        <v>90</v>
      </c>
      <c r="C1073" s="2" t="n">
        <f aca="false">A1073-(B1073-1)*12</f>
        <v>3</v>
      </c>
      <c r="D1073" s="2" t="n">
        <f aca="false">'thong tin khach hang'!$B$4+B1073-1</f>
        <v>91</v>
      </c>
      <c r="E1073" s="31" t="n">
        <f aca="false">IF(A1073=1,0,O1072)</f>
        <v>10553152850783.5</v>
      </c>
      <c r="F1073" s="2" t="n">
        <f aca="true">TP*VLOOKUP('thong tin khach hang'!$E$10,$X$2:$Z$5,3,0)*OFFSET($S1073,0,VLOOKUP('thong tin khach hang'!$E$10,$X$2:$Z$5,2,0))</f>
        <v>0</v>
      </c>
      <c r="G1073" s="2" t="n">
        <f aca="true">EP*VLOOKUP('thong tin khach hang'!$E$10,$X$2:$Z$5,3,0)*OFFSET($S1073,0,VLOOKUP('thong tin khach hang'!$E$10,$X$2:$Z$5,2,0))</f>
        <v>0</v>
      </c>
      <c r="H1073" s="2" t="n">
        <f aca="false">F1073*HLOOKUP(B1073,Assumption!$A$10:$G$12,2,1)+G1073*HLOOKUP(B1073,Assumption!$A$10:$G$12,3,1)</f>
        <v>0</v>
      </c>
      <c r="I1073" s="2" t="n">
        <f aca="false">F1073+G1073-H1073</f>
        <v>0</v>
      </c>
      <c r="J1073" s="32" t="n">
        <f aca="false">VLOOKUP(D1073,Assumption!$O$3:$Q$103,IF('thong tin khach hang'!$B$3="Nam",2,3),0)/12*P1073</f>
        <v>0</v>
      </c>
      <c r="K1073" s="2" t="n">
        <v>20000</v>
      </c>
      <c r="L1073" s="31" t="n">
        <f aca="false">ROUND($L$1*(E1073+I1073-J1073-K1073),0)</f>
        <v>42994850940</v>
      </c>
      <c r="M1073" s="31" t="n">
        <f aca="false">E1073+I1073-J1073-K1073+L1073</f>
        <v>10596147681723.5</v>
      </c>
      <c r="N1073" s="32" t="n">
        <f aca="false">HLOOKUP(ROUND(AVERAGE(M1061:M1072)/10^6,0),Assumption!$B$2:$E$3,2,1)*MAX((AVERAGE(M1061:M1072)-250*10^6),0)</f>
        <v>59728818710.8101</v>
      </c>
      <c r="O1073" s="31" t="n">
        <f aca="false">M1073+N1073</f>
        <v>10655876500434.3</v>
      </c>
      <c r="P1073" s="31" t="n">
        <f aca="false">IF(A1073=1,SA,MAX(0,SA-M1072))</f>
        <v>0</v>
      </c>
      <c r="S1073" s="2" t="n">
        <v>0</v>
      </c>
      <c r="T1073" s="2" t="n">
        <v>0</v>
      </c>
      <c r="U1073" s="2" t="n">
        <v>0</v>
      </c>
      <c r="V1073" s="33" t="n">
        <v>1</v>
      </c>
    </row>
    <row r="1074" customFormat="false" ht="15.75" hidden="false" customHeight="true" outlineLevel="0" collapsed="false">
      <c r="A1074" s="2" t="n">
        <v>1072</v>
      </c>
      <c r="B1074" s="2" t="n">
        <v>90</v>
      </c>
      <c r="C1074" s="2" t="n">
        <f aca="false">A1074-(B1074-1)*12</f>
        <v>4</v>
      </c>
      <c r="D1074" s="2" t="n">
        <f aca="false">'thong tin khach hang'!$B$4+B1074-1</f>
        <v>91</v>
      </c>
      <c r="E1074" s="31" t="n">
        <f aca="false">IF(A1074=1,0,O1073)</f>
        <v>10655876500434.3</v>
      </c>
      <c r="F1074" s="2" t="n">
        <f aca="true">TP*VLOOKUP('thong tin khach hang'!$E$10,$X$2:$Z$5,3,0)*OFFSET($S1074,0,VLOOKUP('thong tin khach hang'!$E$10,$X$2:$Z$5,2,0))</f>
        <v>0</v>
      </c>
      <c r="G1074" s="2" t="n">
        <f aca="true">EP*VLOOKUP('thong tin khach hang'!$E$10,$X$2:$Z$5,3,0)*OFFSET($S1074,0,VLOOKUP('thong tin khach hang'!$E$10,$X$2:$Z$5,2,0))</f>
        <v>0</v>
      </c>
      <c r="H1074" s="2" t="n">
        <f aca="false">F1074*HLOOKUP(B1074,Assumption!$A$10:$G$12,2,1)+G1074*HLOOKUP(B1074,Assumption!$A$10:$G$12,3,1)</f>
        <v>0</v>
      </c>
      <c r="I1074" s="2" t="n">
        <f aca="false">F1074+G1074-H1074</f>
        <v>0</v>
      </c>
      <c r="J1074" s="32" t="n">
        <f aca="false">VLOOKUP(D1074,Assumption!$O$3:$Q$103,IF('thong tin khach hang'!$B$3="Nam",2,3),0)/12*P1074</f>
        <v>0</v>
      </c>
      <c r="K1074" s="2" t="n">
        <v>20000</v>
      </c>
      <c r="L1074" s="31" t="n">
        <f aca="false">ROUND($L$1*(E1074+I1074-J1074-K1074),0)</f>
        <v>43413359805</v>
      </c>
      <c r="M1074" s="31" t="n">
        <f aca="false">E1074+I1074-J1074-K1074+L1074</f>
        <v>10699289840239.3</v>
      </c>
      <c r="N1074" s="32" t="n">
        <f aca="false">HLOOKUP(ROUND(AVERAGE(M1062:M1073)/10^6,0),Assumption!$B$2:$E$3,2,1)*MAX((AVERAGE(M1062:M1073)-250*10^6),0)</f>
        <v>60310258761.1065</v>
      </c>
      <c r="O1074" s="31" t="n">
        <f aca="false">M1074+N1074</f>
        <v>10759600099000.4</v>
      </c>
      <c r="P1074" s="31" t="n">
        <f aca="false">IF(A1074=1,SA,MAX(0,SA-M1073))</f>
        <v>0</v>
      </c>
      <c r="S1074" s="2" t="n">
        <v>0</v>
      </c>
      <c r="T1074" s="2" t="n">
        <v>0</v>
      </c>
      <c r="U1074" s="2" t="n">
        <v>1</v>
      </c>
      <c r="V1074" s="33" t="n">
        <v>1</v>
      </c>
    </row>
    <row r="1075" customFormat="false" ht="15.75" hidden="false" customHeight="true" outlineLevel="0" collapsed="false">
      <c r="A1075" s="2" t="n">
        <v>1073</v>
      </c>
      <c r="B1075" s="2" t="n">
        <v>90</v>
      </c>
      <c r="C1075" s="2" t="n">
        <f aca="false">A1075-(B1075-1)*12</f>
        <v>5</v>
      </c>
      <c r="D1075" s="2" t="n">
        <f aca="false">'thong tin khach hang'!$B$4+B1075-1</f>
        <v>91</v>
      </c>
      <c r="E1075" s="31" t="n">
        <f aca="false">IF(A1075=1,0,O1074)</f>
        <v>10759600099000.4</v>
      </c>
      <c r="F1075" s="2" t="n">
        <f aca="true">TP*VLOOKUP('thong tin khach hang'!$E$10,$X$2:$Z$5,3,0)*OFFSET($S1075,0,VLOOKUP('thong tin khach hang'!$E$10,$X$2:$Z$5,2,0))</f>
        <v>0</v>
      </c>
      <c r="G1075" s="2" t="n">
        <f aca="true">EP*VLOOKUP('thong tin khach hang'!$E$10,$X$2:$Z$5,3,0)*OFFSET($S1075,0,VLOOKUP('thong tin khach hang'!$E$10,$X$2:$Z$5,2,0))</f>
        <v>0</v>
      </c>
      <c r="H1075" s="2" t="n">
        <f aca="false">F1075*HLOOKUP(B1075,Assumption!$A$10:$G$12,2,1)+G1075*HLOOKUP(B1075,Assumption!$A$10:$G$12,3,1)</f>
        <v>0</v>
      </c>
      <c r="I1075" s="2" t="n">
        <f aca="false">F1075+G1075-H1075</f>
        <v>0</v>
      </c>
      <c r="J1075" s="32" t="n">
        <f aca="false">VLOOKUP(D1075,Assumption!$O$3:$Q$103,IF('thong tin khach hang'!$B$3="Nam",2,3),0)/12*P1075</f>
        <v>0</v>
      </c>
      <c r="K1075" s="2" t="n">
        <v>20000</v>
      </c>
      <c r="L1075" s="31" t="n">
        <f aca="false">ROUND($L$1*(E1075+I1075-J1075-K1075),0)</f>
        <v>43835942584</v>
      </c>
      <c r="M1075" s="31" t="n">
        <f aca="false">E1075+I1075-J1075-K1075+L1075</f>
        <v>10803436021584.4</v>
      </c>
      <c r="N1075" s="32" t="n">
        <f aca="false">HLOOKUP(ROUND(AVERAGE(M1063:M1074)/10^6,0),Assumption!$B$2:$E$3,2,1)*MAX((AVERAGE(M1063:M1074)-250*10^6),0)</f>
        <v>60897358603.8076</v>
      </c>
      <c r="O1075" s="31" t="n">
        <f aca="false">M1075+N1075</f>
        <v>10864333380188.2</v>
      </c>
      <c r="P1075" s="31" t="n">
        <f aca="false">IF(A1075=1,SA,MAX(0,SA-M1074))</f>
        <v>0</v>
      </c>
      <c r="S1075" s="2" t="n">
        <v>0</v>
      </c>
      <c r="T1075" s="2" t="n">
        <v>0</v>
      </c>
      <c r="U1075" s="2" t="n">
        <v>0</v>
      </c>
      <c r="V1075" s="33" t="n">
        <v>1</v>
      </c>
    </row>
    <row r="1076" customFormat="false" ht="15.75" hidden="false" customHeight="true" outlineLevel="0" collapsed="false">
      <c r="A1076" s="2" t="n">
        <v>1074</v>
      </c>
      <c r="B1076" s="2" t="n">
        <v>90</v>
      </c>
      <c r="C1076" s="2" t="n">
        <f aca="false">A1076-(B1076-1)*12</f>
        <v>6</v>
      </c>
      <c r="D1076" s="2" t="n">
        <f aca="false">'thong tin khach hang'!$B$4+B1076-1</f>
        <v>91</v>
      </c>
      <c r="E1076" s="31" t="n">
        <f aca="false">IF(A1076=1,0,O1075)</f>
        <v>10864333380188.2</v>
      </c>
      <c r="F1076" s="2" t="n">
        <f aca="true">TP*VLOOKUP('thong tin khach hang'!$E$10,$X$2:$Z$5,3,0)*OFFSET($S1076,0,VLOOKUP('thong tin khach hang'!$E$10,$X$2:$Z$5,2,0))</f>
        <v>0</v>
      </c>
      <c r="G1076" s="2" t="n">
        <f aca="true">EP*VLOOKUP('thong tin khach hang'!$E$10,$X$2:$Z$5,3,0)*OFFSET($S1076,0,VLOOKUP('thong tin khach hang'!$E$10,$X$2:$Z$5,2,0))</f>
        <v>0</v>
      </c>
      <c r="H1076" s="2" t="n">
        <f aca="false">F1076*HLOOKUP(B1076,Assumption!$A$10:$G$12,2,1)+G1076*HLOOKUP(B1076,Assumption!$A$10:$G$12,3,1)</f>
        <v>0</v>
      </c>
      <c r="I1076" s="2" t="n">
        <f aca="false">F1076+G1076-H1076</f>
        <v>0</v>
      </c>
      <c r="J1076" s="32" t="n">
        <f aca="false">VLOOKUP(D1076,Assumption!$O$3:$Q$103,IF('thong tin khach hang'!$B$3="Nam",2,3),0)/12*P1076</f>
        <v>0</v>
      </c>
      <c r="K1076" s="2" t="n">
        <v>20000</v>
      </c>
      <c r="L1076" s="31" t="n">
        <f aca="false">ROUND($L$1*(E1076+I1076-J1076-K1076),0)</f>
        <v>44262638936</v>
      </c>
      <c r="M1076" s="31" t="n">
        <f aca="false">E1076+I1076-J1076-K1076+L1076</f>
        <v>10908595999124.2</v>
      </c>
      <c r="N1076" s="32" t="n">
        <f aca="false">HLOOKUP(ROUND(AVERAGE(M1064:M1075)/10^6,0),Assumption!$B$2:$E$3,2,1)*MAX((AVERAGE(M1064:M1075)-250*10^6),0)</f>
        <v>61490173331.8674</v>
      </c>
      <c r="O1076" s="31" t="n">
        <f aca="false">M1076+N1076</f>
        <v>10970086172456.1</v>
      </c>
      <c r="P1076" s="31" t="n">
        <f aca="false">IF(A1076=1,SA,MAX(0,SA-M1075))</f>
        <v>0</v>
      </c>
      <c r="S1076" s="2" t="n">
        <v>0</v>
      </c>
      <c r="T1076" s="2" t="n">
        <v>0</v>
      </c>
      <c r="U1076" s="2" t="n">
        <v>0</v>
      </c>
      <c r="V1076" s="33" t="n">
        <v>1</v>
      </c>
    </row>
    <row r="1077" customFormat="false" ht="15.75" hidden="false" customHeight="true" outlineLevel="0" collapsed="false">
      <c r="A1077" s="2" t="n">
        <v>1075</v>
      </c>
      <c r="B1077" s="2" t="n">
        <v>90</v>
      </c>
      <c r="C1077" s="2" t="n">
        <f aca="false">A1077-(B1077-1)*12</f>
        <v>7</v>
      </c>
      <c r="D1077" s="2" t="n">
        <f aca="false">'thong tin khach hang'!$B$4+B1077-1</f>
        <v>91</v>
      </c>
      <c r="E1077" s="31" t="n">
        <f aca="false">IF(A1077=1,0,O1076)</f>
        <v>10970086172456.1</v>
      </c>
      <c r="F1077" s="2" t="n">
        <f aca="true">TP*VLOOKUP('thong tin khach hang'!$E$10,$X$2:$Z$5,3,0)*OFFSET($S1077,0,VLOOKUP('thong tin khach hang'!$E$10,$X$2:$Z$5,2,0))</f>
        <v>0</v>
      </c>
      <c r="G1077" s="2" t="n">
        <f aca="true">EP*VLOOKUP('thong tin khach hang'!$E$10,$X$2:$Z$5,3,0)*OFFSET($S1077,0,VLOOKUP('thong tin khach hang'!$E$10,$X$2:$Z$5,2,0))</f>
        <v>0</v>
      </c>
      <c r="H1077" s="2" t="n">
        <f aca="false">F1077*HLOOKUP(B1077,Assumption!$A$10:$G$12,2,1)+G1077*HLOOKUP(B1077,Assumption!$A$10:$G$12,3,1)</f>
        <v>0</v>
      </c>
      <c r="I1077" s="2" t="n">
        <f aca="false">F1077+G1077-H1077</f>
        <v>0</v>
      </c>
      <c r="J1077" s="32" t="n">
        <f aca="false">VLOOKUP(D1077,Assumption!$O$3:$Q$103,IF('thong tin khach hang'!$B$3="Nam",2,3),0)/12*P1077</f>
        <v>0</v>
      </c>
      <c r="K1077" s="2" t="n">
        <v>20000</v>
      </c>
      <c r="L1077" s="31" t="n">
        <f aca="false">ROUND($L$1*(E1077+I1077-J1077-K1077),0)</f>
        <v>44693488902</v>
      </c>
      <c r="M1077" s="31" t="n">
        <f aca="false">E1077+I1077-J1077-K1077+L1077</f>
        <v>11014779641358.1</v>
      </c>
      <c r="N1077" s="32" t="n">
        <f aca="false">HLOOKUP(ROUND(AVERAGE(M1065:M1076)/10^6,0),Assumption!$B$2:$E$3,2,1)*MAX((AVERAGE(M1065:M1076)-250*10^6),0)</f>
        <v>62088758574.5198</v>
      </c>
      <c r="O1077" s="31" t="n">
        <f aca="false">M1077+N1077</f>
        <v>11076868399932.6</v>
      </c>
      <c r="P1077" s="31" t="n">
        <f aca="false">IF(A1077=1,SA,MAX(0,SA-M1076))</f>
        <v>0</v>
      </c>
      <c r="S1077" s="2" t="n">
        <v>0</v>
      </c>
      <c r="T1077" s="2" t="n">
        <v>1</v>
      </c>
      <c r="U1077" s="2" t="n">
        <v>1</v>
      </c>
      <c r="V1077" s="33" t="n">
        <v>1</v>
      </c>
    </row>
    <row r="1078" customFormat="false" ht="15.75" hidden="false" customHeight="true" outlineLevel="0" collapsed="false">
      <c r="A1078" s="2" t="n">
        <v>1076</v>
      </c>
      <c r="B1078" s="2" t="n">
        <v>90</v>
      </c>
      <c r="C1078" s="2" t="n">
        <f aca="false">A1078-(B1078-1)*12</f>
        <v>8</v>
      </c>
      <c r="D1078" s="2" t="n">
        <f aca="false">'thong tin khach hang'!$B$4+B1078-1</f>
        <v>91</v>
      </c>
      <c r="E1078" s="31" t="n">
        <f aca="false">IF(A1078=1,0,O1077)</f>
        <v>11076868399932.6</v>
      </c>
      <c r="F1078" s="2" t="n">
        <f aca="true">TP*VLOOKUP('thong tin khach hang'!$E$10,$X$2:$Z$5,3,0)*OFFSET($S1078,0,VLOOKUP('thong tin khach hang'!$E$10,$X$2:$Z$5,2,0))</f>
        <v>0</v>
      </c>
      <c r="G1078" s="2" t="n">
        <f aca="true">EP*VLOOKUP('thong tin khach hang'!$E$10,$X$2:$Z$5,3,0)*OFFSET($S1078,0,VLOOKUP('thong tin khach hang'!$E$10,$X$2:$Z$5,2,0))</f>
        <v>0</v>
      </c>
      <c r="H1078" s="2" t="n">
        <f aca="false">F1078*HLOOKUP(B1078,Assumption!$A$10:$G$12,2,1)+G1078*HLOOKUP(B1078,Assumption!$A$10:$G$12,3,1)</f>
        <v>0</v>
      </c>
      <c r="I1078" s="2" t="n">
        <f aca="false">F1078+G1078-H1078</f>
        <v>0</v>
      </c>
      <c r="J1078" s="32" t="n">
        <f aca="false">VLOOKUP(D1078,Assumption!$O$3:$Q$103,IF('thong tin khach hang'!$B$3="Nam",2,3),0)/12*P1078</f>
        <v>0</v>
      </c>
      <c r="K1078" s="2" t="n">
        <v>20000</v>
      </c>
      <c r="L1078" s="31" t="n">
        <f aca="false">ROUND($L$1*(E1078+I1078-J1078-K1078),0)</f>
        <v>45128532915</v>
      </c>
      <c r="M1078" s="31" t="n">
        <f aca="false">E1078+I1078-J1078-K1078+L1078</f>
        <v>11121996912847.6</v>
      </c>
      <c r="N1078" s="32" t="n">
        <f aca="false">HLOOKUP(ROUND(AVERAGE(M1066:M1077)/10^6,0),Assumption!$B$2:$E$3,2,1)*MAX((AVERAGE(M1066:M1077)-250*10^6),0)</f>
        <v>62693170502.4995</v>
      </c>
      <c r="O1078" s="31" t="n">
        <f aca="false">M1078+N1078</f>
        <v>11184690083350.1</v>
      </c>
      <c r="P1078" s="31" t="n">
        <f aca="false">IF(A1078=1,SA,MAX(0,SA-M1077))</f>
        <v>0</v>
      </c>
      <c r="S1078" s="2" t="n">
        <v>0</v>
      </c>
      <c r="T1078" s="2" t="n">
        <v>0</v>
      </c>
      <c r="U1078" s="2" t="n">
        <v>0</v>
      </c>
      <c r="V1078" s="33" t="n">
        <v>1</v>
      </c>
    </row>
    <row r="1079" customFormat="false" ht="15.75" hidden="false" customHeight="true" outlineLevel="0" collapsed="false">
      <c r="A1079" s="2" t="n">
        <v>1077</v>
      </c>
      <c r="B1079" s="2" t="n">
        <v>90</v>
      </c>
      <c r="C1079" s="2" t="n">
        <f aca="false">A1079-(B1079-1)*12</f>
        <v>9</v>
      </c>
      <c r="D1079" s="2" t="n">
        <f aca="false">'thong tin khach hang'!$B$4+B1079-1</f>
        <v>91</v>
      </c>
      <c r="E1079" s="31" t="n">
        <f aca="false">IF(A1079=1,0,O1078)</f>
        <v>11184690083350.1</v>
      </c>
      <c r="F1079" s="2" t="n">
        <f aca="true">TP*VLOOKUP('thong tin khach hang'!$E$10,$X$2:$Z$5,3,0)*OFFSET($S1079,0,VLOOKUP('thong tin khach hang'!$E$10,$X$2:$Z$5,2,0))</f>
        <v>0</v>
      </c>
      <c r="G1079" s="2" t="n">
        <f aca="true">EP*VLOOKUP('thong tin khach hang'!$E$10,$X$2:$Z$5,3,0)*OFFSET($S1079,0,VLOOKUP('thong tin khach hang'!$E$10,$X$2:$Z$5,2,0))</f>
        <v>0</v>
      </c>
      <c r="H1079" s="2" t="n">
        <f aca="false">F1079*HLOOKUP(B1079,Assumption!$A$10:$G$12,2,1)+G1079*HLOOKUP(B1079,Assumption!$A$10:$G$12,3,1)</f>
        <v>0</v>
      </c>
      <c r="I1079" s="2" t="n">
        <f aca="false">F1079+G1079-H1079</f>
        <v>0</v>
      </c>
      <c r="J1079" s="32" t="n">
        <f aca="false">VLOOKUP(D1079,Assumption!$O$3:$Q$103,IF('thong tin khach hang'!$B$3="Nam",2,3),0)/12*P1079</f>
        <v>0</v>
      </c>
      <c r="K1079" s="2" t="n">
        <v>20000</v>
      </c>
      <c r="L1079" s="31" t="n">
        <f aca="false">ROUND($L$1*(E1079+I1079-J1079-K1079),0)</f>
        <v>45567811800</v>
      </c>
      <c r="M1079" s="31" t="n">
        <f aca="false">E1079+I1079-J1079-K1079+L1079</f>
        <v>11230257875150.1</v>
      </c>
      <c r="N1079" s="32" t="n">
        <f aca="false">HLOOKUP(ROUND(AVERAGE(M1067:M1078)/10^6,0),Assumption!$B$2:$E$3,2,1)*MAX((AVERAGE(M1067:M1078)-250*10^6),0)</f>
        <v>63303465833.3123</v>
      </c>
      <c r="O1079" s="31" t="n">
        <f aca="false">M1079+N1079</f>
        <v>11293561340983.4</v>
      </c>
      <c r="P1079" s="31" t="n">
        <f aca="false">IF(A1079=1,SA,MAX(0,SA-M1078))</f>
        <v>0</v>
      </c>
      <c r="S1079" s="2" t="n">
        <v>0</v>
      </c>
      <c r="T1079" s="2" t="n">
        <v>0</v>
      </c>
      <c r="U1079" s="2" t="n">
        <v>0</v>
      </c>
      <c r="V1079" s="33" t="n">
        <v>1</v>
      </c>
    </row>
    <row r="1080" customFormat="false" ht="15.75" hidden="false" customHeight="true" outlineLevel="0" collapsed="false">
      <c r="A1080" s="2" t="n">
        <v>1078</v>
      </c>
      <c r="B1080" s="2" t="n">
        <v>90</v>
      </c>
      <c r="C1080" s="2" t="n">
        <f aca="false">A1080-(B1080-1)*12</f>
        <v>10</v>
      </c>
      <c r="D1080" s="2" t="n">
        <f aca="false">'thong tin khach hang'!$B$4+B1080-1</f>
        <v>91</v>
      </c>
      <c r="E1080" s="31" t="n">
        <f aca="false">IF(A1080=1,0,O1079)</f>
        <v>11293561340983.4</v>
      </c>
      <c r="F1080" s="2" t="n">
        <f aca="true">TP*VLOOKUP('thong tin khach hang'!$E$10,$X$2:$Z$5,3,0)*OFFSET($S1080,0,VLOOKUP('thong tin khach hang'!$E$10,$X$2:$Z$5,2,0))</f>
        <v>0</v>
      </c>
      <c r="G1080" s="2" t="n">
        <f aca="true">EP*VLOOKUP('thong tin khach hang'!$E$10,$X$2:$Z$5,3,0)*OFFSET($S1080,0,VLOOKUP('thong tin khach hang'!$E$10,$X$2:$Z$5,2,0))</f>
        <v>0</v>
      </c>
      <c r="H1080" s="2" t="n">
        <f aca="false">F1080*HLOOKUP(B1080,Assumption!$A$10:$G$12,2,1)+G1080*HLOOKUP(B1080,Assumption!$A$10:$G$12,3,1)</f>
        <v>0</v>
      </c>
      <c r="I1080" s="2" t="n">
        <f aca="false">F1080+G1080-H1080</f>
        <v>0</v>
      </c>
      <c r="J1080" s="32" t="n">
        <f aca="false">VLOOKUP(D1080,Assumption!$O$3:$Q$103,IF('thong tin khach hang'!$B$3="Nam",2,3),0)/12*P1080</f>
        <v>0</v>
      </c>
      <c r="K1080" s="2" t="n">
        <v>20000</v>
      </c>
      <c r="L1080" s="31" t="n">
        <f aca="false">ROUND($L$1*(E1080+I1080-J1080-K1080),0)</f>
        <v>46011366780</v>
      </c>
      <c r="M1080" s="31" t="n">
        <f aca="false">E1080+I1080-J1080-K1080+L1080</f>
        <v>11339572687763.4</v>
      </c>
      <c r="N1080" s="32" t="n">
        <f aca="false">HLOOKUP(ROUND(AVERAGE(M1068:M1079)/10^6,0),Assumption!$B$2:$E$3,2,1)*MAX((AVERAGE(M1068:M1079)-250*10^6),0)</f>
        <v>63919701836.5579</v>
      </c>
      <c r="O1080" s="31" t="n">
        <f aca="false">M1080+N1080</f>
        <v>11403492389600</v>
      </c>
      <c r="P1080" s="31" t="n">
        <f aca="false">IF(A1080=1,SA,MAX(0,SA-M1079))</f>
        <v>0</v>
      </c>
      <c r="S1080" s="2" t="n">
        <v>0</v>
      </c>
      <c r="T1080" s="2" t="n">
        <v>0</v>
      </c>
      <c r="U1080" s="2" t="n">
        <v>1</v>
      </c>
      <c r="V1080" s="33" t="n">
        <v>1</v>
      </c>
    </row>
    <row r="1081" customFormat="false" ht="15.75" hidden="false" customHeight="true" outlineLevel="0" collapsed="false">
      <c r="A1081" s="2" t="n">
        <v>1079</v>
      </c>
      <c r="B1081" s="2" t="n">
        <v>90</v>
      </c>
      <c r="C1081" s="2" t="n">
        <f aca="false">A1081-(B1081-1)*12</f>
        <v>11</v>
      </c>
      <c r="D1081" s="2" t="n">
        <f aca="false">'thong tin khach hang'!$B$4+B1081-1</f>
        <v>91</v>
      </c>
      <c r="E1081" s="31" t="n">
        <f aca="false">IF(A1081=1,0,O1080)</f>
        <v>11403492389600</v>
      </c>
      <c r="F1081" s="2" t="n">
        <f aca="true">TP*VLOOKUP('thong tin khach hang'!$E$10,$X$2:$Z$5,3,0)*OFFSET($S1081,0,VLOOKUP('thong tin khach hang'!$E$10,$X$2:$Z$5,2,0))</f>
        <v>0</v>
      </c>
      <c r="G1081" s="2" t="n">
        <f aca="true">EP*VLOOKUP('thong tin khach hang'!$E$10,$X$2:$Z$5,3,0)*OFFSET($S1081,0,VLOOKUP('thong tin khach hang'!$E$10,$X$2:$Z$5,2,0))</f>
        <v>0</v>
      </c>
      <c r="H1081" s="2" t="n">
        <f aca="false">F1081*HLOOKUP(B1081,Assumption!$A$10:$G$12,2,1)+G1081*HLOOKUP(B1081,Assumption!$A$10:$G$12,3,1)</f>
        <v>0</v>
      </c>
      <c r="I1081" s="2" t="n">
        <f aca="false">F1081+G1081-H1081</f>
        <v>0</v>
      </c>
      <c r="J1081" s="32" t="n">
        <f aca="false">VLOOKUP(D1081,Assumption!$O$3:$Q$103,IF('thong tin khach hang'!$B$3="Nam",2,3),0)/12*P1081</f>
        <v>0</v>
      </c>
      <c r="K1081" s="2" t="n">
        <v>20000</v>
      </c>
      <c r="L1081" s="31" t="n">
        <f aca="false">ROUND($L$1*(E1081+I1081-J1081-K1081),0)</f>
        <v>46459239480</v>
      </c>
      <c r="M1081" s="31" t="n">
        <f aca="false">E1081+I1081-J1081-K1081+L1081</f>
        <v>11449951609080</v>
      </c>
      <c r="N1081" s="32" t="n">
        <f aca="false">HLOOKUP(ROUND(AVERAGE(M1069:M1080)/10^6,0),Assumption!$B$2:$E$3,2,1)*MAX((AVERAGE(M1069:M1080)-250*10^6),0)</f>
        <v>64541936339.3031</v>
      </c>
      <c r="O1081" s="31" t="n">
        <f aca="false">M1081+N1081</f>
        <v>11514493545419.3</v>
      </c>
      <c r="P1081" s="31" t="n">
        <f aca="false">IF(A1081=1,SA,MAX(0,SA-M1080))</f>
        <v>0</v>
      </c>
      <c r="S1081" s="2" t="n">
        <v>0</v>
      </c>
      <c r="T1081" s="2" t="n">
        <v>0</v>
      </c>
      <c r="U1081" s="2" t="n">
        <v>0</v>
      </c>
      <c r="V1081" s="33" t="n">
        <v>1</v>
      </c>
    </row>
    <row r="1082" customFormat="false" ht="15.75" hidden="false" customHeight="true" outlineLevel="0" collapsed="false">
      <c r="A1082" s="2" t="n">
        <v>1080</v>
      </c>
      <c r="B1082" s="2" t="n">
        <v>90</v>
      </c>
      <c r="C1082" s="2" t="n">
        <f aca="false">A1082-(B1082-1)*12</f>
        <v>12</v>
      </c>
      <c r="D1082" s="2" t="n">
        <f aca="false">'thong tin khach hang'!$B$4+B1082-1</f>
        <v>91</v>
      </c>
      <c r="E1082" s="31" t="n">
        <f aca="false">IF(A1082=1,0,O1081)</f>
        <v>11514493545419.3</v>
      </c>
      <c r="F1082" s="2" t="n">
        <f aca="true">TP*VLOOKUP('thong tin khach hang'!$E$10,$X$2:$Z$5,3,0)*OFFSET($S1082,0,VLOOKUP('thong tin khach hang'!$E$10,$X$2:$Z$5,2,0))</f>
        <v>0</v>
      </c>
      <c r="G1082" s="2" t="n">
        <f aca="true">EP*VLOOKUP('thong tin khach hang'!$E$10,$X$2:$Z$5,3,0)*OFFSET($S1082,0,VLOOKUP('thong tin khach hang'!$E$10,$X$2:$Z$5,2,0))</f>
        <v>0</v>
      </c>
      <c r="H1082" s="2" t="n">
        <f aca="false">F1082*HLOOKUP(B1082,Assumption!$A$10:$G$12,2,1)+G1082*HLOOKUP(B1082,Assumption!$A$10:$G$12,3,1)</f>
        <v>0</v>
      </c>
      <c r="I1082" s="2" t="n">
        <f aca="false">F1082+G1082-H1082</f>
        <v>0</v>
      </c>
      <c r="J1082" s="32" t="n">
        <f aca="false">VLOOKUP(D1082,Assumption!$O$3:$Q$103,IF('thong tin khach hang'!$B$3="Nam",2,3),0)/12*P1082</f>
        <v>0</v>
      </c>
      <c r="K1082" s="2" t="n">
        <v>20000</v>
      </c>
      <c r="L1082" s="31" t="n">
        <f aca="false">ROUND($L$1*(E1082+I1082-J1082-K1082),0)</f>
        <v>46911471929</v>
      </c>
      <c r="M1082" s="31" t="n">
        <f aca="false">E1082+I1082-J1082-K1082+L1082</f>
        <v>11561404997348.3</v>
      </c>
      <c r="N1082" s="32" t="n">
        <f aca="false">HLOOKUP(ROUND(AVERAGE(M1070:M1081)/10^6,0),Assumption!$B$2:$E$3,2,1)*MAX((AVERAGE(M1070:M1081)-250*10^6),0)</f>
        <v>65170227731.5089</v>
      </c>
      <c r="O1082" s="31" t="n">
        <f aca="false">M1082+N1082</f>
        <v>11626575225079.8</v>
      </c>
      <c r="P1082" s="31" t="n">
        <f aca="false">IF(A1082=1,SA,MAX(0,SA-M1081))</f>
        <v>0</v>
      </c>
      <c r="S1082" s="2" t="n">
        <v>0</v>
      </c>
      <c r="T1082" s="2" t="n">
        <v>0</v>
      </c>
      <c r="U1082" s="2" t="n">
        <v>0</v>
      </c>
      <c r="V1082" s="33" t="n">
        <v>1</v>
      </c>
    </row>
    <row r="1083" customFormat="false" ht="15.75" hidden="false" customHeight="true" outlineLevel="0" collapsed="false">
      <c r="A1083" s="2" t="n">
        <v>1081</v>
      </c>
      <c r="B1083" s="2" t="n">
        <v>91</v>
      </c>
      <c r="C1083" s="2" t="n">
        <f aca="false">A1083-(B1083-1)*12</f>
        <v>1</v>
      </c>
      <c r="D1083" s="2" t="n">
        <f aca="false">'thong tin khach hang'!$B$4+B1083-1</f>
        <v>92</v>
      </c>
      <c r="E1083" s="31" t="n">
        <f aca="false">IF(A1083=1,0,O1082)</f>
        <v>11626575225079.8</v>
      </c>
      <c r="F1083" s="2" t="n">
        <f aca="true">TP*VLOOKUP('thong tin khach hang'!$E$10,$X$2:$Z$5,3,0)*OFFSET($S1083,0,VLOOKUP('thong tin khach hang'!$E$10,$X$2:$Z$5,2,0))</f>
        <v>30000000</v>
      </c>
      <c r="G1083" s="2" t="n">
        <f aca="true">EP*VLOOKUP('thong tin khach hang'!$E$10,$X$2:$Z$5,3,0)*OFFSET($S1083,0,VLOOKUP('thong tin khach hang'!$E$10,$X$2:$Z$5,2,0))</f>
        <v>30000000</v>
      </c>
      <c r="H1083" s="2" t="n">
        <f aca="false">F1083*HLOOKUP(B1083,Assumption!$A$10:$G$12,2,1)+G1083*HLOOKUP(B1083,Assumption!$A$10:$G$12,3,1)</f>
        <v>1500000</v>
      </c>
      <c r="I1083" s="2" t="n">
        <f aca="false">F1083+G1083-H1083</f>
        <v>58500000</v>
      </c>
      <c r="J1083" s="32" t="n">
        <f aca="false">VLOOKUP(D1083,Assumption!$O$3:$Q$103,IF('thong tin khach hang'!$B$3="Nam",2,3),0)/12*P1083</f>
        <v>0</v>
      </c>
      <c r="K1083" s="2" t="n">
        <v>20000</v>
      </c>
      <c r="L1083" s="31" t="n">
        <f aca="false">ROUND($L$1*(E1083+I1083-J1083-K1083),0)</f>
        <v>47368344902</v>
      </c>
      <c r="M1083" s="31" t="n">
        <f aca="false">E1083+I1083-J1083-K1083+L1083</f>
        <v>11674002049981.8</v>
      </c>
      <c r="N1083" s="32" t="n">
        <f aca="false">HLOOKUP(ROUND(AVERAGE(M1071:M1082)/10^6,0),Assumption!$B$2:$E$3,2,1)*MAX((AVERAGE(M1071:M1082)-250*10^6),0)</f>
        <v>65804634971.5098</v>
      </c>
      <c r="O1083" s="31" t="n">
        <f aca="false">M1083+N1083</f>
        <v>11739806684953.3</v>
      </c>
      <c r="P1083" s="31" t="n">
        <f aca="false">IF(A1083=1,SA,MAX(0,SA-M1082))</f>
        <v>0</v>
      </c>
      <c r="S1083" s="2" t="n">
        <v>1</v>
      </c>
      <c r="T1083" s="2" t="n">
        <v>1</v>
      </c>
      <c r="U1083" s="2" t="n">
        <v>1</v>
      </c>
      <c r="V1083" s="33" t="n">
        <v>1</v>
      </c>
    </row>
    <row r="1084" customFormat="false" ht="15.75" hidden="false" customHeight="true" outlineLevel="0" collapsed="false">
      <c r="A1084" s="2" t="n">
        <v>1082</v>
      </c>
      <c r="B1084" s="2" t="n">
        <v>91</v>
      </c>
      <c r="C1084" s="2" t="n">
        <f aca="false">A1084-(B1084-1)*12</f>
        <v>2</v>
      </c>
      <c r="D1084" s="2" t="n">
        <f aca="false">'thong tin khach hang'!$B$4+B1084-1</f>
        <v>92</v>
      </c>
      <c r="E1084" s="31" t="n">
        <f aca="false">IF(A1084=1,0,O1083)</f>
        <v>11739806684953.3</v>
      </c>
      <c r="F1084" s="2" t="n">
        <f aca="true">TP*VLOOKUP('thong tin khach hang'!$E$10,$X$2:$Z$5,3,0)*OFFSET($S1084,0,VLOOKUP('thong tin khach hang'!$E$10,$X$2:$Z$5,2,0))</f>
        <v>0</v>
      </c>
      <c r="G1084" s="2" t="n">
        <f aca="true">EP*VLOOKUP('thong tin khach hang'!$E$10,$X$2:$Z$5,3,0)*OFFSET($S1084,0,VLOOKUP('thong tin khach hang'!$E$10,$X$2:$Z$5,2,0))</f>
        <v>0</v>
      </c>
      <c r="H1084" s="2" t="n">
        <f aca="false">F1084*HLOOKUP(B1084,Assumption!$A$10:$G$12,2,1)+G1084*HLOOKUP(B1084,Assumption!$A$10:$G$12,3,1)</f>
        <v>0</v>
      </c>
      <c r="I1084" s="2" t="n">
        <f aca="false">F1084+G1084-H1084</f>
        <v>0</v>
      </c>
      <c r="J1084" s="32" t="n">
        <f aca="false">VLOOKUP(D1084,Assumption!$O$3:$Q$103,IF('thong tin khach hang'!$B$3="Nam",2,3),0)/12*P1084</f>
        <v>0</v>
      </c>
      <c r="K1084" s="2" t="n">
        <v>20000</v>
      </c>
      <c r="L1084" s="31" t="n">
        <f aca="false">ROUND($L$1*(E1084+I1084-J1084-K1084),0)</f>
        <v>47829425549</v>
      </c>
      <c r="M1084" s="31" t="n">
        <f aca="false">E1084+I1084-J1084-K1084+L1084</f>
        <v>11787636090502.3</v>
      </c>
      <c r="N1084" s="32" t="n">
        <f aca="false">HLOOKUP(ROUND(AVERAGE(M1072:M1083)/10^6,0),Assumption!$B$2:$E$3,2,1)*MAX((AVERAGE(M1072:M1083)-250*10^6),0)</f>
        <v>66445217591.5465</v>
      </c>
      <c r="O1084" s="31" t="n">
        <f aca="false">M1084+N1084</f>
        <v>11854081308093.8</v>
      </c>
      <c r="P1084" s="31" t="n">
        <f aca="false">IF(A1084=1,SA,MAX(0,SA-M1083))</f>
        <v>0</v>
      </c>
      <c r="S1084" s="2" t="n">
        <v>0</v>
      </c>
      <c r="T1084" s="2" t="n">
        <v>0</v>
      </c>
      <c r="U1084" s="2" t="n">
        <v>0</v>
      </c>
      <c r="V1084" s="33" t="n">
        <v>1</v>
      </c>
    </row>
    <row r="1085" customFormat="false" ht="15.75" hidden="false" customHeight="true" outlineLevel="0" collapsed="false">
      <c r="A1085" s="2" t="n">
        <v>1083</v>
      </c>
      <c r="B1085" s="2" t="n">
        <v>91</v>
      </c>
      <c r="C1085" s="2" t="n">
        <f aca="false">A1085-(B1085-1)*12</f>
        <v>3</v>
      </c>
      <c r="D1085" s="2" t="n">
        <f aca="false">'thong tin khach hang'!$B$4+B1085-1</f>
        <v>92</v>
      </c>
      <c r="E1085" s="31" t="n">
        <f aca="false">IF(A1085=1,0,O1084)</f>
        <v>11854081308093.8</v>
      </c>
      <c r="F1085" s="2" t="n">
        <f aca="true">TP*VLOOKUP('thong tin khach hang'!$E$10,$X$2:$Z$5,3,0)*OFFSET($S1085,0,VLOOKUP('thong tin khach hang'!$E$10,$X$2:$Z$5,2,0))</f>
        <v>0</v>
      </c>
      <c r="G1085" s="2" t="n">
        <f aca="true">EP*VLOOKUP('thong tin khach hang'!$E$10,$X$2:$Z$5,3,0)*OFFSET($S1085,0,VLOOKUP('thong tin khach hang'!$E$10,$X$2:$Z$5,2,0))</f>
        <v>0</v>
      </c>
      <c r="H1085" s="2" t="n">
        <f aca="false">F1085*HLOOKUP(B1085,Assumption!$A$10:$G$12,2,1)+G1085*HLOOKUP(B1085,Assumption!$A$10:$G$12,3,1)</f>
        <v>0</v>
      </c>
      <c r="I1085" s="2" t="n">
        <f aca="false">F1085+G1085-H1085</f>
        <v>0</v>
      </c>
      <c r="J1085" s="32" t="n">
        <f aca="false">VLOOKUP(D1085,Assumption!$O$3:$Q$103,IF('thong tin khach hang'!$B$3="Nam",2,3),0)/12*P1085</f>
        <v>0</v>
      </c>
      <c r="K1085" s="2" t="n">
        <v>20000</v>
      </c>
      <c r="L1085" s="31" t="n">
        <f aca="false">ROUND($L$1*(E1085+I1085-J1085-K1085),0)</f>
        <v>48294994509</v>
      </c>
      <c r="M1085" s="31" t="n">
        <f aca="false">E1085+I1085-J1085-K1085+L1085</f>
        <v>11902376282602.8</v>
      </c>
      <c r="N1085" s="32" t="n">
        <f aca="false">HLOOKUP(ROUND(AVERAGE(M1073:M1084)/10^6,0),Assumption!$B$2:$E$3,2,1)*MAX((AVERAGE(M1073:M1084)-250*10^6),0)</f>
        <v>67092035703.3514</v>
      </c>
      <c r="O1085" s="31" t="n">
        <f aca="false">M1085+N1085</f>
        <v>11969468318306.2</v>
      </c>
      <c r="P1085" s="31" t="n">
        <f aca="false">IF(A1085=1,SA,MAX(0,SA-M1084))</f>
        <v>0</v>
      </c>
      <c r="S1085" s="2" t="n">
        <v>0</v>
      </c>
      <c r="T1085" s="2" t="n">
        <v>0</v>
      </c>
      <c r="U1085" s="2" t="n">
        <v>0</v>
      </c>
      <c r="V1085" s="33" t="n">
        <v>1</v>
      </c>
    </row>
    <row r="1086" customFormat="false" ht="15.75" hidden="false" customHeight="true" outlineLevel="0" collapsed="false">
      <c r="A1086" s="2" t="n">
        <v>1084</v>
      </c>
      <c r="B1086" s="2" t="n">
        <v>91</v>
      </c>
      <c r="C1086" s="2" t="n">
        <f aca="false">A1086-(B1086-1)*12</f>
        <v>4</v>
      </c>
      <c r="D1086" s="2" t="n">
        <f aca="false">'thong tin khach hang'!$B$4+B1086-1</f>
        <v>92</v>
      </c>
      <c r="E1086" s="31" t="n">
        <f aca="false">IF(A1086=1,0,O1085)</f>
        <v>11969468318306.2</v>
      </c>
      <c r="F1086" s="2" t="n">
        <f aca="true">TP*VLOOKUP('thong tin khach hang'!$E$10,$X$2:$Z$5,3,0)*OFFSET($S1086,0,VLOOKUP('thong tin khach hang'!$E$10,$X$2:$Z$5,2,0))</f>
        <v>0</v>
      </c>
      <c r="G1086" s="2" t="n">
        <f aca="true">EP*VLOOKUP('thong tin khach hang'!$E$10,$X$2:$Z$5,3,0)*OFFSET($S1086,0,VLOOKUP('thong tin khach hang'!$E$10,$X$2:$Z$5,2,0))</f>
        <v>0</v>
      </c>
      <c r="H1086" s="2" t="n">
        <f aca="false">F1086*HLOOKUP(B1086,Assumption!$A$10:$G$12,2,1)+G1086*HLOOKUP(B1086,Assumption!$A$10:$G$12,3,1)</f>
        <v>0</v>
      </c>
      <c r="I1086" s="2" t="n">
        <f aca="false">F1086+G1086-H1086</f>
        <v>0</v>
      </c>
      <c r="J1086" s="32" t="n">
        <f aca="false">VLOOKUP(D1086,Assumption!$O$3:$Q$103,IF('thong tin khach hang'!$B$3="Nam",2,3),0)/12*P1086</f>
        <v>0</v>
      </c>
      <c r="K1086" s="2" t="n">
        <v>20000</v>
      </c>
      <c r="L1086" s="31" t="n">
        <f aca="false">ROUND($L$1*(E1086+I1086-J1086-K1086),0)</f>
        <v>48765095472</v>
      </c>
      <c r="M1086" s="31" t="n">
        <f aca="false">E1086+I1086-J1086-K1086+L1086</f>
        <v>12018233393778.2</v>
      </c>
      <c r="N1086" s="32" t="n">
        <f aca="false">HLOOKUP(ROUND(AVERAGE(M1074:M1085)/10^6,0),Assumption!$B$2:$E$3,2,1)*MAX((AVERAGE(M1074:M1085)-250*10^6),0)</f>
        <v>67745150003.7911</v>
      </c>
      <c r="O1086" s="31" t="n">
        <f aca="false">M1086+N1086</f>
        <v>12085978543782</v>
      </c>
      <c r="P1086" s="31" t="n">
        <f aca="false">IF(A1086=1,SA,MAX(0,SA-M1085))</f>
        <v>0</v>
      </c>
      <c r="S1086" s="2" t="n">
        <v>0</v>
      </c>
      <c r="T1086" s="2" t="n">
        <v>0</v>
      </c>
      <c r="U1086" s="2" t="n">
        <v>1</v>
      </c>
      <c r="V1086" s="33" t="n">
        <v>1</v>
      </c>
    </row>
    <row r="1087" customFormat="false" ht="15.75" hidden="false" customHeight="true" outlineLevel="0" collapsed="false">
      <c r="A1087" s="2" t="n">
        <v>1085</v>
      </c>
      <c r="B1087" s="2" t="n">
        <v>91</v>
      </c>
      <c r="C1087" s="2" t="n">
        <f aca="false">A1087-(B1087-1)*12</f>
        <v>5</v>
      </c>
      <c r="D1087" s="2" t="n">
        <f aca="false">'thong tin khach hang'!$B$4+B1087-1</f>
        <v>92</v>
      </c>
      <c r="E1087" s="31" t="n">
        <f aca="false">IF(A1087=1,0,O1086)</f>
        <v>12085978543782</v>
      </c>
      <c r="F1087" s="2" t="n">
        <f aca="true">TP*VLOOKUP('thong tin khach hang'!$E$10,$X$2:$Z$5,3,0)*OFFSET($S1087,0,VLOOKUP('thong tin khach hang'!$E$10,$X$2:$Z$5,2,0))</f>
        <v>0</v>
      </c>
      <c r="G1087" s="2" t="n">
        <f aca="true">EP*VLOOKUP('thong tin khach hang'!$E$10,$X$2:$Z$5,3,0)*OFFSET($S1087,0,VLOOKUP('thong tin khach hang'!$E$10,$X$2:$Z$5,2,0))</f>
        <v>0</v>
      </c>
      <c r="H1087" s="2" t="n">
        <f aca="false">F1087*HLOOKUP(B1087,Assumption!$A$10:$G$12,2,1)+G1087*HLOOKUP(B1087,Assumption!$A$10:$G$12,3,1)</f>
        <v>0</v>
      </c>
      <c r="I1087" s="2" t="n">
        <f aca="false">F1087+G1087-H1087</f>
        <v>0</v>
      </c>
      <c r="J1087" s="32" t="n">
        <f aca="false">VLOOKUP(D1087,Assumption!$O$3:$Q$103,IF('thong tin khach hang'!$B$3="Nam",2,3),0)/12*P1087</f>
        <v>0</v>
      </c>
      <c r="K1087" s="2" t="n">
        <v>20000</v>
      </c>
      <c r="L1087" s="31" t="n">
        <f aca="false">ROUND($L$1*(E1087+I1087-J1087-K1087),0)</f>
        <v>49239772552</v>
      </c>
      <c r="M1087" s="31" t="n">
        <f aca="false">E1087+I1087-J1087-K1087+L1087</f>
        <v>12135218296334</v>
      </c>
      <c r="N1087" s="32" t="n">
        <f aca="false">HLOOKUP(ROUND(AVERAGE(M1075:M1086)/10^6,0),Assumption!$B$2:$E$3,2,1)*MAX((AVERAGE(M1075:M1086)-250*10^6),0)</f>
        <v>68404621780.5605</v>
      </c>
      <c r="O1087" s="31" t="n">
        <f aca="false">M1087+N1087</f>
        <v>12203622918114.5</v>
      </c>
      <c r="P1087" s="31" t="n">
        <f aca="false">IF(A1087=1,SA,MAX(0,SA-M1086))</f>
        <v>0</v>
      </c>
      <c r="S1087" s="2" t="n">
        <v>0</v>
      </c>
      <c r="T1087" s="2" t="n">
        <v>0</v>
      </c>
      <c r="U1087" s="2" t="n">
        <v>0</v>
      </c>
      <c r="V1087" s="33" t="n">
        <v>1</v>
      </c>
    </row>
    <row r="1088" customFormat="false" ht="15.75" hidden="false" customHeight="true" outlineLevel="0" collapsed="false">
      <c r="A1088" s="2" t="n">
        <v>1086</v>
      </c>
      <c r="B1088" s="2" t="n">
        <v>91</v>
      </c>
      <c r="C1088" s="2" t="n">
        <f aca="false">A1088-(B1088-1)*12</f>
        <v>6</v>
      </c>
      <c r="D1088" s="2" t="n">
        <f aca="false">'thong tin khach hang'!$B$4+B1088-1</f>
        <v>92</v>
      </c>
      <c r="E1088" s="31" t="n">
        <f aca="false">IF(A1088=1,0,O1087)</f>
        <v>12203622918114.5</v>
      </c>
      <c r="F1088" s="2" t="n">
        <f aca="true">TP*VLOOKUP('thong tin khach hang'!$E$10,$X$2:$Z$5,3,0)*OFFSET($S1088,0,VLOOKUP('thong tin khach hang'!$E$10,$X$2:$Z$5,2,0))</f>
        <v>0</v>
      </c>
      <c r="G1088" s="2" t="n">
        <f aca="true">EP*VLOOKUP('thong tin khach hang'!$E$10,$X$2:$Z$5,3,0)*OFFSET($S1088,0,VLOOKUP('thong tin khach hang'!$E$10,$X$2:$Z$5,2,0))</f>
        <v>0</v>
      </c>
      <c r="H1088" s="2" t="n">
        <f aca="false">F1088*HLOOKUP(B1088,Assumption!$A$10:$G$12,2,1)+G1088*HLOOKUP(B1088,Assumption!$A$10:$G$12,3,1)</f>
        <v>0</v>
      </c>
      <c r="I1088" s="2" t="n">
        <f aca="false">F1088+G1088-H1088</f>
        <v>0</v>
      </c>
      <c r="J1088" s="32" t="n">
        <f aca="false">VLOOKUP(D1088,Assumption!$O$3:$Q$103,IF('thong tin khach hang'!$B$3="Nam",2,3),0)/12*P1088</f>
        <v>0</v>
      </c>
      <c r="K1088" s="2" t="n">
        <v>20000</v>
      </c>
      <c r="L1088" s="31" t="n">
        <f aca="false">ROUND($L$1*(E1088+I1088-J1088-K1088),0)</f>
        <v>49719070296</v>
      </c>
      <c r="M1088" s="31" t="n">
        <f aca="false">E1088+I1088-J1088-K1088+L1088</f>
        <v>12253341968410.5</v>
      </c>
      <c r="N1088" s="32" t="n">
        <f aca="false">HLOOKUP(ROUND(AVERAGE(M1076:M1087)/10^6,0),Assumption!$B$2:$E$3,2,1)*MAX((AVERAGE(M1076:M1087)-250*10^6),0)</f>
        <v>69070512917.9353</v>
      </c>
      <c r="O1088" s="31" t="n">
        <f aca="false">M1088+N1088</f>
        <v>12322412481328.5</v>
      </c>
      <c r="P1088" s="31" t="n">
        <f aca="false">IF(A1088=1,SA,MAX(0,SA-M1087))</f>
        <v>0</v>
      </c>
      <c r="S1088" s="2" t="n">
        <v>0</v>
      </c>
      <c r="T1088" s="2" t="n">
        <v>0</v>
      </c>
      <c r="U1088" s="2" t="n">
        <v>0</v>
      </c>
      <c r="V1088" s="33" t="n">
        <v>1</v>
      </c>
    </row>
    <row r="1089" customFormat="false" ht="15.75" hidden="false" customHeight="true" outlineLevel="0" collapsed="false">
      <c r="A1089" s="2" t="n">
        <v>1087</v>
      </c>
      <c r="B1089" s="2" t="n">
        <v>91</v>
      </c>
      <c r="C1089" s="2" t="n">
        <f aca="false">A1089-(B1089-1)*12</f>
        <v>7</v>
      </c>
      <c r="D1089" s="2" t="n">
        <f aca="false">'thong tin khach hang'!$B$4+B1089-1</f>
        <v>92</v>
      </c>
      <c r="E1089" s="31" t="n">
        <f aca="false">IF(A1089=1,0,O1088)</f>
        <v>12322412481328.5</v>
      </c>
      <c r="F1089" s="2" t="n">
        <f aca="true">TP*VLOOKUP('thong tin khach hang'!$E$10,$X$2:$Z$5,3,0)*OFFSET($S1089,0,VLOOKUP('thong tin khach hang'!$E$10,$X$2:$Z$5,2,0))</f>
        <v>0</v>
      </c>
      <c r="G1089" s="2" t="n">
        <f aca="true">EP*VLOOKUP('thong tin khach hang'!$E$10,$X$2:$Z$5,3,0)*OFFSET($S1089,0,VLOOKUP('thong tin khach hang'!$E$10,$X$2:$Z$5,2,0))</f>
        <v>0</v>
      </c>
      <c r="H1089" s="2" t="n">
        <f aca="false">F1089*HLOOKUP(B1089,Assumption!$A$10:$G$12,2,1)+G1089*HLOOKUP(B1089,Assumption!$A$10:$G$12,3,1)</f>
        <v>0</v>
      </c>
      <c r="I1089" s="2" t="n">
        <f aca="false">F1089+G1089-H1089</f>
        <v>0</v>
      </c>
      <c r="J1089" s="32" t="n">
        <f aca="false">VLOOKUP(D1089,Assumption!$O$3:$Q$103,IF('thong tin khach hang'!$B$3="Nam",2,3),0)/12*P1089</f>
        <v>0</v>
      </c>
      <c r="K1089" s="2" t="n">
        <v>20000</v>
      </c>
      <c r="L1089" s="31" t="n">
        <f aca="false">ROUND($L$1*(E1089+I1089-J1089-K1089),0)</f>
        <v>50203033681</v>
      </c>
      <c r="M1089" s="31" t="n">
        <f aca="false">E1089+I1089-J1089-K1089+L1089</f>
        <v>12372615495009.5</v>
      </c>
      <c r="N1089" s="32" t="n">
        <f aca="false">HLOOKUP(ROUND(AVERAGE(M1077:M1088)/10^6,0),Assumption!$B$2:$E$3,2,1)*MAX((AVERAGE(M1077:M1088)-250*10^6),0)</f>
        <v>69742885902.5785</v>
      </c>
      <c r="O1089" s="31" t="n">
        <f aca="false">M1089+N1089</f>
        <v>12442358380912</v>
      </c>
      <c r="P1089" s="31" t="n">
        <f aca="false">IF(A1089=1,SA,MAX(0,SA-M1088))</f>
        <v>0</v>
      </c>
      <c r="S1089" s="2" t="n">
        <v>0</v>
      </c>
      <c r="T1089" s="2" t="n">
        <v>1</v>
      </c>
      <c r="U1089" s="2" t="n">
        <v>1</v>
      </c>
      <c r="V1089" s="33" t="n">
        <v>1</v>
      </c>
    </row>
    <row r="1090" customFormat="false" ht="15.75" hidden="false" customHeight="true" outlineLevel="0" collapsed="false">
      <c r="A1090" s="2" t="n">
        <v>1088</v>
      </c>
      <c r="B1090" s="2" t="n">
        <v>91</v>
      </c>
      <c r="C1090" s="2" t="n">
        <f aca="false">A1090-(B1090-1)*12</f>
        <v>8</v>
      </c>
      <c r="D1090" s="2" t="n">
        <f aca="false">'thong tin khach hang'!$B$4+B1090-1</f>
        <v>92</v>
      </c>
      <c r="E1090" s="31" t="n">
        <f aca="false">IF(A1090=1,0,O1089)</f>
        <v>12442358380912</v>
      </c>
      <c r="F1090" s="2" t="n">
        <f aca="true">TP*VLOOKUP('thong tin khach hang'!$E$10,$X$2:$Z$5,3,0)*OFFSET($S1090,0,VLOOKUP('thong tin khach hang'!$E$10,$X$2:$Z$5,2,0))</f>
        <v>0</v>
      </c>
      <c r="G1090" s="2" t="n">
        <f aca="true">EP*VLOOKUP('thong tin khach hang'!$E$10,$X$2:$Z$5,3,0)*OFFSET($S1090,0,VLOOKUP('thong tin khach hang'!$E$10,$X$2:$Z$5,2,0))</f>
        <v>0</v>
      </c>
      <c r="H1090" s="2" t="n">
        <f aca="false">F1090*HLOOKUP(B1090,Assumption!$A$10:$G$12,2,1)+G1090*HLOOKUP(B1090,Assumption!$A$10:$G$12,3,1)</f>
        <v>0</v>
      </c>
      <c r="I1090" s="2" t="n">
        <f aca="false">F1090+G1090-H1090</f>
        <v>0</v>
      </c>
      <c r="J1090" s="32" t="n">
        <f aca="false">VLOOKUP(D1090,Assumption!$O$3:$Q$103,IF('thong tin khach hang'!$B$3="Nam",2,3),0)/12*P1090</f>
        <v>0</v>
      </c>
      <c r="K1090" s="2" t="n">
        <v>20000</v>
      </c>
      <c r="L1090" s="31" t="n">
        <f aca="false">ROUND($L$1*(E1090+I1090-J1090-K1090),0)</f>
        <v>50691708123</v>
      </c>
      <c r="M1090" s="31" t="n">
        <f aca="false">E1090+I1090-J1090-K1090+L1090</f>
        <v>12493050069035.1</v>
      </c>
      <c r="N1090" s="32" t="n">
        <f aca="false">HLOOKUP(ROUND(AVERAGE(M1078:M1089)/10^6,0),Assumption!$B$2:$E$3,2,1)*MAX((AVERAGE(M1078:M1089)-250*10^6),0)</f>
        <v>70421803829.4042</v>
      </c>
      <c r="O1090" s="31" t="n">
        <f aca="false">M1090+N1090</f>
        <v>12563471872864.5</v>
      </c>
      <c r="P1090" s="31" t="n">
        <f aca="false">IF(A1090=1,SA,MAX(0,SA-M1089))</f>
        <v>0</v>
      </c>
      <c r="S1090" s="2" t="n">
        <v>0</v>
      </c>
      <c r="T1090" s="2" t="n">
        <v>0</v>
      </c>
      <c r="U1090" s="2" t="n">
        <v>0</v>
      </c>
      <c r="V1090" s="33" t="n">
        <v>1</v>
      </c>
    </row>
    <row r="1091" customFormat="false" ht="15.75" hidden="false" customHeight="true" outlineLevel="0" collapsed="false">
      <c r="A1091" s="2" t="n">
        <v>1089</v>
      </c>
      <c r="B1091" s="2" t="n">
        <v>91</v>
      </c>
      <c r="C1091" s="2" t="n">
        <f aca="false">A1091-(B1091-1)*12</f>
        <v>9</v>
      </c>
      <c r="D1091" s="2" t="n">
        <f aca="false">'thong tin khach hang'!$B$4+B1091-1</f>
        <v>92</v>
      </c>
      <c r="E1091" s="31" t="n">
        <f aca="false">IF(A1091=1,0,O1090)</f>
        <v>12563471872864.5</v>
      </c>
      <c r="F1091" s="2" t="n">
        <f aca="true">TP*VLOOKUP('thong tin khach hang'!$E$10,$X$2:$Z$5,3,0)*OFFSET($S1091,0,VLOOKUP('thong tin khach hang'!$E$10,$X$2:$Z$5,2,0))</f>
        <v>0</v>
      </c>
      <c r="G1091" s="2" t="n">
        <f aca="true">EP*VLOOKUP('thong tin khach hang'!$E$10,$X$2:$Z$5,3,0)*OFFSET($S1091,0,VLOOKUP('thong tin khach hang'!$E$10,$X$2:$Z$5,2,0))</f>
        <v>0</v>
      </c>
      <c r="H1091" s="2" t="n">
        <f aca="false">F1091*HLOOKUP(B1091,Assumption!$A$10:$G$12,2,1)+G1091*HLOOKUP(B1091,Assumption!$A$10:$G$12,3,1)</f>
        <v>0</v>
      </c>
      <c r="I1091" s="2" t="n">
        <f aca="false">F1091+G1091-H1091</f>
        <v>0</v>
      </c>
      <c r="J1091" s="32" t="n">
        <f aca="false">VLOOKUP(D1091,Assumption!$O$3:$Q$103,IF('thong tin khach hang'!$B$3="Nam",2,3),0)/12*P1091</f>
        <v>0</v>
      </c>
      <c r="K1091" s="2" t="n">
        <v>20000</v>
      </c>
      <c r="L1091" s="31" t="n">
        <f aca="false">ROUND($L$1*(E1091+I1091-J1091-K1091),0)</f>
        <v>51185139481</v>
      </c>
      <c r="M1091" s="31" t="n">
        <f aca="false">E1091+I1091-J1091-K1091+L1091</f>
        <v>12614656992345.5</v>
      </c>
      <c r="N1091" s="32" t="n">
        <f aca="false">HLOOKUP(ROUND(AVERAGE(M1079:M1090)/10^6,0),Assumption!$B$2:$E$3,2,1)*MAX((AVERAGE(M1079:M1090)-250*10^6),0)</f>
        <v>71107330407.4979</v>
      </c>
      <c r="O1091" s="31" t="n">
        <f aca="false">M1091+N1091</f>
        <v>12685764322753</v>
      </c>
      <c r="P1091" s="31" t="n">
        <f aca="false">IF(A1091=1,SA,MAX(0,SA-M1090))</f>
        <v>0</v>
      </c>
      <c r="S1091" s="2" t="n">
        <v>0</v>
      </c>
      <c r="T1091" s="2" t="n">
        <v>0</v>
      </c>
      <c r="U1091" s="2" t="n">
        <v>0</v>
      </c>
      <c r="V1091" s="33" t="n">
        <v>1</v>
      </c>
    </row>
    <row r="1092" customFormat="false" ht="15.75" hidden="false" customHeight="true" outlineLevel="0" collapsed="false">
      <c r="A1092" s="2" t="n">
        <v>1090</v>
      </c>
      <c r="B1092" s="2" t="n">
        <v>91</v>
      </c>
      <c r="C1092" s="2" t="n">
        <f aca="false">A1092-(B1092-1)*12</f>
        <v>10</v>
      </c>
      <c r="D1092" s="2" t="n">
        <f aca="false">'thong tin khach hang'!$B$4+B1092-1</f>
        <v>92</v>
      </c>
      <c r="E1092" s="31" t="n">
        <f aca="false">IF(A1092=1,0,O1091)</f>
        <v>12685764322753</v>
      </c>
      <c r="F1092" s="2" t="n">
        <f aca="true">TP*VLOOKUP('thong tin khach hang'!$E$10,$X$2:$Z$5,3,0)*OFFSET($S1092,0,VLOOKUP('thong tin khach hang'!$E$10,$X$2:$Z$5,2,0))</f>
        <v>0</v>
      </c>
      <c r="G1092" s="2" t="n">
        <f aca="true">EP*VLOOKUP('thong tin khach hang'!$E$10,$X$2:$Z$5,3,0)*OFFSET($S1092,0,VLOOKUP('thong tin khach hang'!$E$10,$X$2:$Z$5,2,0))</f>
        <v>0</v>
      </c>
      <c r="H1092" s="2" t="n">
        <f aca="false">F1092*HLOOKUP(B1092,Assumption!$A$10:$G$12,2,1)+G1092*HLOOKUP(B1092,Assumption!$A$10:$G$12,3,1)</f>
        <v>0</v>
      </c>
      <c r="I1092" s="2" t="n">
        <f aca="false">F1092+G1092-H1092</f>
        <v>0</v>
      </c>
      <c r="J1092" s="32" t="n">
        <f aca="false">VLOOKUP(D1092,Assumption!$O$3:$Q$103,IF('thong tin khach hang'!$B$3="Nam",2,3),0)/12*P1092</f>
        <v>0</v>
      </c>
      <c r="K1092" s="2" t="n">
        <v>20000</v>
      </c>
      <c r="L1092" s="31" t="n">
        <f aca="false">ROUND($L$1*(E1092+I1092-J1092-K1092),0)</f>
        <v>51683374060</v>
      </c>
      <c r="M1092" s="31" t="n">
        <f aca="false">E1092+I1092-J1092-K1092+L1092</f>
        <v>12737447676813</v>
      </c>
      <c r="N1092" s="32" t="n">
        <f aca="false">HLOOKUP(ROUND(AVERAGE(M1080:M1091)/10^6,0),Assumption!$B$2:$E$3,2,1)*MAX((AVERAGE(M1080:M1091)-250*10^6),0)</f>
        <v>71799529966.0956</v>
      </c>
      <c r="O1092" s="31" t="n">
        <f aca="false">M1092+N1092</f>
        <v>12809247206779</v>
      </c>
      <c r="P1092" s="31" t="n">
        <f aca="false">IF(A1092=1,SA,MAX(0,SA-M1091))</f>
        <v>0</v>
      </c>
      <c r="S1092" s="2" t="n">
        <v>0</v>
      </c>
      <c r="T1092" s="2" t="n">
        <v>0</v>
      </c>
      <c r="U1092" s="2" t="n">
        <v>1</v>
      </c>
      <c r="V1092" s="33" t="n">
        <v>1</v>
      </c>
    </row>
    <row r="1093" customFormat="false" ht="15.75" hidden="false" customHeight="true" outlineLevel="0" collapsed="false">
      <c r="A1093" s="2" t="n">
        <v>1091</v>
      </c>
      <c r="B1093" s="2" t="n">
        <v>91</v>
      </c>
      <c r="C1093" s="2" t="n">
        <f aca="false">A1093-(B1093-1)*12</f>
        <v>11</v>
      </c>
      <c r="D1093" s="2" t="n">
        <f aca="false">'thong tin khach hang'!$B$4+B1093-1</f>
        <v>92</v>
      </c>
      <c r="E1093" s="31" t="n">
        <f aca="false">IF(A1093=1,0,O1092)</f>
        <v>12809247206779</v>
      </c>
      <c r="F1093" s="2" t="n">
        <f aca="true">TP*VLOOKUP('thong tin khach hang'!$E$10,$X$2:$Z$5,3,0)*OFFSET($S1093,0,VLOOKUP('thong tin khach hang'!$E$10,$X$2:$Z$5,2,0))</f>
        <v>0</v>
      </c>
      <c r="G1093" s="2" t="n">
        <f aca="true">EP*VLOOKUP('thong tin khach hang'!$E$10,$X$2:$Z$5,3,0)*OFFSET($S1093,0,VLOOKUP('thong tin khach hang'!$E$10,$X$2:$Z$5,2,0))</f>
        <v>0</v>
      </c>
      <c r="H1093" s="2" t="n">
        <f aca="false">F1093*HLOOKUP(B1093,Assumption!$A$10:$G$12,2,1)+G1093*HLOOKUP(B1093,Assumption!$A$10:$G$12,3,1)</f>
        <v>0</v>
      </c>
      <c r="I1093" s="2" t="n">
        <f aca="false">F1093+G1093-H1093</f>
        <v>0</v>
      </c>
      <c r="J1093" s="32" t="n">
        <f aca="false">VLOOKUP(D1093,Assumption!$O$3:$Q$103,IF('thong tin khach hang'!$B$3="Nam",2,3),0)/12*P1093</f>
        <v>0</v>
      </c>
      <c r="K1093" s="2" t="n">
        <v>20000</v>
      </c>
      <c r="L1093" s="31" t="n">
        <f aca="false">ROUND($L$1*(E1093+I1093-J1093-K1093),0)</f>
        <v>52186458614</v>
      </c>
      <c r="M1093" s="31" t="n">
        <f aca="false">E1093+I1093-J1093-K1093+L1093</f>
        <v>12861433645393</v>
      </c>
      <c r="N1093" s="32" t="n">
        <f aca="false">HLOOKUP(ROUND(AVERAGE(M1081:M1092)/10^6,0),Assumption!$B$2:$E$3,2,1)*MAX((AVERAGE(M1081:M1092)-250*10^6),0)</f>
        <v>72498467460.6204</v>
      </c>
      <c r="O1093" s="31" t="n">
        <f aca="false">M1093+N1093</f>
        <v>12933932112853.7</v>
      </c>
      <c r="P1093" s="31" t="n">
        <f aca="false">IF(A1093=1,SA,MAX(0,SA-M1092))</f>
        <v>0</v>
      </c>
      <c r="S1093" s="2" t="n">
        <v>0</v>
      </c>
      <c r="T1093" s="2" t="n">
        <v>0</v>
      </c>
      <c r="U1093" s="2" t="n">
        <v>0</v>
      </c>
      <c r="V1093" s="33" t="n">
        <v>1</v>
      </c>
    </row>
    <row r="1094" customFormat="false" ht="15.75" hidden="false" customHeight="true" outlineLevel="0" collapsed="false">
      <c r="A1094" s="2" t="n">
        <v>1092</v>
      </c>
      <c r="B1094" s="2" t="n">
        <v>91</v>
      </c>
      <c r="C1094" s="2" t="n">
        <f aca="false">A1094-(B1094-1)*12</f>
        <v>12</v>
      </c>
      <c r="D1094" s="2" t="n">
        <f aca="false">'thong tin khach hang'!$B$4+B1094-1</f>
        <v>92</v>
      </c>
      <c r="E1094" s="31" t="n">
        <f aca="false">IF(A1094=1,0,O1093)</f>
        <v>12933932112853.7</v>
      </c>
      <c r="F1094" s="2" t="n">
        <f aca="true">TP*VLOOKUP('thong tin khach hang'!$E$10,$X$2:$Z$5,3,0)*OFFSET($S1094,0,VLOOKUP('thong tin khach hang'!$E$10,$X$2:$Z$5,2,0))</f>
        <v>0</v>
      </c>
      <c r="G1094" s="2" t="n">
        <f aca="true">EP*VLOOKUP('thong tin khach hang'!$E$10,$X$2:$Z$5,3,0)*OFFSET($S1094,0,VLOOKUP('thong tin khach hang'!$E$10,$X$2:$Z$5,2,0))</f>
        <v>0</v>
      </c>
      <c r="H1094" s="2" t="n">
        <f aca="false">F1094*HLOOKUP(B1094,Assumption!$A$10:$G$12,2,1)+G1094*HLOOKUP(B1094,Assumption!$A$10:$G$12,3,1)</f>
        <v>0</v>
      </c>
      <c r="I1094" s="2" t="n">
        <f aca="false">F1094+G1094-H1094</f>
        <v>0</v>
      </c>
      <c r="J1094" s="32" t="n">
        <f aca="false">VLOOKUP(D1094,Assumption!$O$3:$Q$103,IF('thong tin khach hang'!$B$3="Nam",2,3),0)/12*P1094</f>
        <v>0</v>
      </c>
      <c r="K1094" s="2" t="n">
        <v>20000</v>
      </c>
      <c r="L1094" s="31" t="n">
        <f aca="false">ROUND($L$1*(E1094+I1094-J1094-K1094),0)</f>
        <v>52694440356</v>
      </c>
      <c r="M1094" s="31" t="n">
        <f aca="false">E1094+I1094-J1094-K1094+L1094</f>
        <v>12986626533209.7</v>
      </c>
      <c r="N1094" s="32" t="n">
        <f aca="false">HLOOKUP(ROUND(AVERAGE(M1082:M1093)/10^6,0),Assumption!$B$2:$E$3,2,1)*MAX((AVERAGE(M1082:M1093)-250*10^6),0)</f>
        <v>73204208478.7769</v>
      </c>
      <c r="O1094" s="31" t="n">
        <f aca="false">M1094+N1094</f>
        <v>13059830741688.4</v>
      </c>
      <c r="P1094" s="31" t="n">
        <f aca="false">IF(A1094=1,SA,MAX(0,SA-M1093))</f>
        <v>0</v>
      </c>
      <c r="S1094" s="2" t="n">
        <v>0</v>
      </c>
      <c r="T1094" s="2" t="n">
        <v>0</v>
      </c>
      <c r="U1094" s="2" t="n">
        <v>0</v>
      </c>
      <c r="V1094" s="33" t="n">
        <v>1</v>
      </c>
    </row>
    <row r="1095" customFormat="false" ht="15.75" hidden="false" customHeight="true" outlineLevel="0" collapsed="false">
      <c r="A1095" s="2" t="n">
        <v>1093</v>
      </c>
      <c r="B1095" s="2" t="n">
        <v>92</v>
      </c>
      <c r="C1095" s="2" t="n">
        <f aca="false">A1095-(B1095-1)*12</f>
        <v>1</v>
      </c>
      <c r="D1095" s="2" t="n">
        <f aca="false">'thong tin khach hang'!$B$4+B1095-1</f>
        <v>93</v>
      </c>
      <c r="E1095" s="31" t="n">
        <f aca="false">IF(A1095=1,0,O1094)</f>
        <v>13059830741688.4</v>
      </c>
      <c r="F1095" s="2" t="n">
        <f aca="true">TP*VLOOKUP('thong tin khach hang'!$E$10,$X$2:$Z$5,3,0)*OFFSET($S1095,0,VLOOKUP('thong tin khach hang'!$E$10,$X$2:$Z$5,2,0))</f>
        <v>30000000</v>
      </c>
      <c r="G1095" s="2" t="n">
        <f aca="true">EP*VLOOKUP('thong tin khach hang'!$E$10,$X$2:$Z$5,3,0)*OFFSET($S1095,0,VLOOKUP('thong tin khach hang'!$E$10,$X$2:$Z$5,2,0))</f>
        <v>30000000</v>
      </c>
      <c r="H1095" s="2" t="n">
        <f aca="false">F1095*HLOOKUP(B1095,Assumption!$A$10:$G$12,2,1)+G1095*HLOOKUP(B1095,Assumption!$A$10:$G$12,3,1)</f>
        <v>1500000</v>
      </c>
      <c r="I1095" s="2" t="n">
        <f aca="false">F1095+G1095-H1095</f>
        <v>58500000</v>
      </c>
      <c r="J1095" s="32" t="n">
        <f aca="false">VLOOKUP(D1095,Assumption!$O$3:$Q$103,IF('thong tin khach hang'!$B$3="Nam",2,3),0)/12*P1095</f>
        <v>0</v>
      </c>
      <c r="K1095" s="2" t="n">
        <v>20000</v>
      </c>
      <c r="L1095" s="31" t="n">
        <f aca="false">ROUND($L$1*(E1095+I1095-J1095-K1095),0)</f>
        <v>53207605290</v>
      </c>
      <c r="M1095" s="31" t="n">
        <f aca="false">E1095+I1095-J1095-K1095+L1095</f>
        <v>13113096826978.4</v>
      </c>
      <c r="N1095" s="32" t="n">
        <f aca="false">HLOOKUP(ROUND(AVERAGE(M1083:M1094)/10^6,0),Assumption!$B$2:$E$3,2,1)*MAX((AVERAGE(M1083:M1094)-250*10^6),0)</f>
        <v>73916819246.7076</v>
      </c>
      <c r="O1095" s="31" t="n">
        <f aca="false">M1095+N1095</f>
        <v>13187013646225.2</v>
      </c>
      <c r="P1095" s="31" t="n">
        <f aca="false">IF(A1095=1,SA,MAX(0,SA-M1094))</f>
        <v>0</v>
      </c>
      <c r="S1095" s="2" t="n">
        <v>1</v>
      </c>
      <c r="T1095" s="2" t="n">
        <v>1</v>
      </c>
      <c r="U1095" s="2" t="n">
        <v>1</v>
      </c>
      <c r="V1095" s="33" t="n">
        <v>1</v>
      </c>
    </row>
    <row r="1096" customFormat="false" ht="15.75" hidden="false" customHeight="true" outlineLevel="0" collapsed="false">
      <c r="A1096" s="2" t="n">
        <v>1094</v>
      </c>
      <c r="B1096" s="2" t="n">
        <v>92</v>
      </c>
      <c r="C1096" s="2" t="n">
        <f aca="false">A1096-(B1096-1)*12</f>
        <v>2</v>
      </c>
      <c r="D1096" s="2" t="n">
        <f aca="false">'thong tin khach hang'!$B$4+B1096-1</f>
        <v>93</v>
      </c>
      <c r="E1096" s="31" t="n">
        <f aca="false">IF(A1096=1,0,O1095)</f>
        <v>13187013646225.2</v>
      </c>
      <c r="F1096" s="2" t="n">
        <f aca="true">TP*VLOOKUP('thong tin khach hang'!$E$10,$X$2:$Z$5,3,0)*OFFSET($S1096,0,VLOOKUP('thong tin khach hang'!$E$10,$X$2:$Z$5,2,0))</f>
        <v>0</v>
      </c>
      <c r="G1096" s="2" t="n">
        <f aca="true">EP*VLOOKUP('thong tin khach hang'!$E$10,$X$2:$Z$5,3,0)*OFFSET($S1096,0,VLOOKUP('thong tin khach hang'!$E$10,$X$2:$Z$5,2,0))</f>
        <v>0</v>
      </c>
      <c r="H1096" s="2" t="n">
        <f aca="false">F1096*HLOOKUP(B1096,Assumption!$A$10:$G$12,2,1)+G1096*HLOOKUP(B1096,Assumption!$A$10:$G$12,3,1)</f>
        <v>0</v>
      </c>
      <c r="I1096" s="2" t="n">
        <f aca="false">F1096+G1096-H1096</f>
        <v>0</v>
      </c>
      <c r="J1096" s="32" t="n">
        <f aca="false">VLOOKUP(D1096,Assumption!$O$3:$Q$103,IF('thong tin khach hang'!$B$3="Nam",2,3),0)/12*P1096</f>
        <v>0</v>
      </c>
      <c r="K1096" s="2" t="n">
        <v>20000</v>
      </c>
      <c r="L1096" s="31" t="n">
        <f aca="false">ROUND($L$1*(E1096+I1096-J1096-K1096),0)</f>
        <v>53725525850</v>
      </c>
      <c r="M1096" s="31" t="n">
        <f aca="false">E1096+I1096-J1096-K1096+L1096</f>
        <v>13240739152075.2</v>
      </c>
      <c r="N1096" s="32" t="n">
        <f aca="false">HLOOKUP(ROUND(AVERAGE(M1084:M1095)/10^6,0),Assumption!$B$2:$E$3,2,1)*MAX((AVERAGE(M1084:M1095)-250*10^6),0)</f>
        <v>74636366635.206</v>
      </c>
      <c r="O1096" s="31" t="n">
        <f aca="false">M1096+N1096</f>
        <v>13315375518710.4</v>
      </c>
      <c r="P1096" s="31" t="n">
        <f aca="false">IF(A1096=1,SA,MAX(0,SA-M1095))</f>
        <v>0</v>
      </c>
      <c r="S1096" s="2" t="n">
        <v>0</v>
      </c>
      <c r="T1096" s="2" t="n">
        <v>0</v>
      </c>
      <c r="U1096" s="2" t="n">
        <v>0</v>
      </c>
      <c r="V1096" s="33" t="n">
        <v>1</v>
      </c>
    </row>
    <row r="1097" customFormat="false" ht="15.75" hidden="false" customHeight="true" outlineLevel="0" collapsed="false">
      <c r="A1097" s="2" t="n">
        <v>1095</v>
      </c>
      <c r="B1097" s="2" t="n">
        <v>92</v>
      </c>
      <c r="C1097" s="2" t="n">
        <f aca="false">A1097-(B1097-1)*12</f>
        <v>3</v>
      </c>
      <c r="D1097" s="2" t="n">
        <f aca="false">'thong tin khach hang'!$B$4+B1097-1</f>
        <v>93</v>
      </c>
      <c r="E1097" s="31" t="n">
        <f aca="false">IF(A1097=1,0,O1096)</f>
        <v>13315375518710.4</v>
      </c>
      <c r="F1097" s="2" t="n">
        <f aca="true">TP*VLOOKUP('thong tin khach hang'!$E$10,$X$2:$Z$5,3,0)*OFFSET($S1097,0,VLOOKUP('thong tin khach hang'!$E$10,$X$2:$Z$5,2,0))</f>
        <v>0</v>
      </c>
      <c r="G1097" s="2" t="n">
        <f aca="true">EP*VLOOKUP('thong tin khach hang'!$E$10,$X$2:$Z$5,3,0)*OFFSET($S1097,0,VLOOKUP('thong tin khach hang'!$E$10,$X$2:$Z$5,2,0))</f>
        <v>0</v>
      </c>
      <c r="H1097" s="2" t="n">
        <f aca="false">F1097*HLOOKUP(B1097,Assumption!$A$10:$G$12,2,1)+G1097*HLOOKUP(B1097,Assumption!$A$10:$G$12,3,1)</f>
        <v>0</v>
      </c>
      <c r="I1097" s="2" t="n">
        <f aca="false">F1097+G1097-H1097</f>
        <v>0</v>
      </c>
      <c r="J1097" s="32" t="n">
        <f aca="false">VLOOKUP(D1097,Assumption!$O$3:$Q$103,IF('thong tin khach hang'!$B$3="Nam",2,3),0)/12*P1097</f>
        <v>0</v>
      </c>
      <c r="K1097" s="2" t="n">
        <v>20000</v>
      </c>
      <c r="L1097" s="31" t="n">
        <f aca="false">ROUND($L$1*(E1097+I1097-J1097-K1097),0)</f>
        <v>54248488008</v>
      </c>
      <c r="M1097" s="31" t="n">
        <f aca="false">E1097+I1097-J1097-K1097+L1097</f>
        <v>13369623986718.4</v>
      </c>
      <c r="N1097" s="32" t="n">
        <f aca="false">HLOOKUP(ROUND(AVERAGE(M1085:M1096)/10^6,0),Assumption!$B$2:$E$3,2,1)*MAX((AVERAGE(M1085:M1096)-250*10^6),0)</f>
        <v>75362918165.9924</v>
      </c>
      <c r="O1097" s="31" t="n">
        <f aca="false">M1097+N1097</f>
        <v>13444986904884.4</v>
      </c>
      <c r="P1097" s="31" t="n">
        <f aca="false">IF(A1097=1,SA,MAX(0,SA-M1096))</f>
        <v>0</v>
      </c>
      <c r="S1097" s="2" t="n">
        <v>0</v>
      </c>
      <c r="T1097" s="2" t="n">
        <v>0</v>
      </c>
      <c r="U1097" s="2" t="n">
        <v>0</v>
      </c>
      <c r="V1097" s="33" t="n">
        <v>1</v>
      </c>
    </row>
    <row r="1098" customFormat="false" ht="15.75" hidden="false" customHeight="true" outlineLevel="0" collapsed="false">
      <c r="A1098" s="2" t="n">
        <v>1096</v>
      </c>
      <c r="B1098" s="2" t="n">
        <v>92</v>
      </c>
      <c r="C1098" s="2" t="n">
        <f aca="false">A1098-(B1098-1)*12</f>
        <v>4</v>
      </c>
      <c r="D1098" s="2" t="n">
        <f aca="false">'thong tin khach hang'!$B$4+B1098-1</f>
        <v>93</v>
      </c>
      <c r="E1098" s="31" t="n">
        <f aca="false">IF(A1098=1,0,O1097)</f>
        <v>13444986904884.4</v>
      </c>
      <c r="F1098" s="2" t="n">
        <f aca="true">TP*VLOOKUP('thong tin khach hang'!$E$10,$X$2:$Z$5,3,0)*OFFSET($S1098,0,VLOOKUP('thong tin khach hang'!$E$10,$X$2:$Z$5,2,0))</f>
        <v>0</v>
      </c>
      <c r="G1098" s="2" t="n">
        <f aca="true">EP*VLOOKUP('thong tin khach hang'!$E$10,$X$2:$Z$5,3,0)*OFFSET($S1098,0,VLOOKUP('thong tin khach hang'!$E$10,$X$2:$Z$5,2,0))</f>
        <v>0</v>
      </c>
      <c r="H1098" s="2" t="n">
        <f aca="false">F1098*HLOOKUP(B1098,Assumption!$A$10:$G$12,2,1)+G1098*HLOOKUP(B1098,Assumption!$A$10:$G$12,3,1)</f>
        <v>0</v>
      </c>
      <c r="I1098" s="2" t="n">
        <f aca="false">F1098+G1098-H1098</f>
        <v>0</v>
      </c>
      <c r="J1098" s="32" t="n">
        <f aca="false">VLOOKUP(D1098,Assumption!$O$3:$Q$103,IF('thong tin khach hang'!$B$3="Nam",2,3),0)/12*P1098</f>
        <v>0</v>
      </c>
      <c r="K1098" s="2" t="n">
        <v>20000</v>
      </c>
      <c r="L1098" s="31" t="n">
        <f aca="false">ROUND($L$1*(E1098+I1098-J1098-K1098),0)</f>
        <v>54776540839</v>
      </c>
      <c r="M1098" s="31" t="n">
        <f aca="false">E1098+I1098-J1098-K1098+L1098</f>
        <v>13499763425723.4</v>
      </c>
      <c r="N1098" s="32" t="n">
        <f aca="false">HLOOKUP(ROUND(AVERAGE(M1086:M1097)/10^6,0),Assumption!$B$2:$E$3,2,1)*MAX((AVERAGE(M1086:M1097)-250*10^6),0)</f>
        <v>76096542018.0501</v>
      </c>
      <c r="O1098" s="31" t="n">
        <f aca="false">M1098+N1098</f>
        <v>13575859967741.4</v>
      </c>
      <c r="P1098" s="31" t="n">
        <f aca="false">IF(A1098=1,SA,MAX(0,SA-M1097))</f>
        <v>0</v>
      </c>
      <c r="S1098" s="2" t="n">
        <v>0</v>
      </c>
      <c r="T1098" s="2" t="n">
        <v>0</v>
      </c>
      <c r="U1098" s="2" t="n">
        <v>1</v>
      </c>
      <c r="V1098" s="33" t="n">
        <v>1</v>
      </c>
    </row>
    <row r="1099" customFormat="false" ht="15.75" hidden="false" customHeight="true" outlineLevel="0" collapsed="false">
      <c r="A1099" s="2" t="n">
        <v>1097</v>
      </c>
      <c r="B1099" s="2" t="n">
        <v>92</v>
      </c>
      <c r="C1099" s="2" t="n">
        <f aca="false">A1099-(B1099-1)*12</f>
        <v>5</v>
      </c>
      <c r="D1099" s="2" t="n">
        <f aca="false">'thong tin khach hang'!$B$4+B1099-1</f>
        <v>93</v>
      </c>
      <c r="E1099" s="31" t="n">
        <f aca="false">IF(A1099=1,0,O1098)</f>
        <v>13575859967741.4</v>
      </c>
      <c r="F1099" s="2" t="n">
        <f aca="true">TP*VLOOKUP('thong tin khach hang'!$E$10,$X$2:$Z$5,3,0)*OFFSET($S1099,0,VLOOKUP('thong tin khach hang'!$E$10,$X$2:$Z$5,2,0))</f>
        <v>0</v>
      </c>
      <c r="G1099" s="2" t="n">
        <f aca="true">EP*VLOOKUP('thong tin khach hang'!$E$10,$X$2:$Z$5,3,0)*OFFSET($S1099,0,VLOOKUP('thong tin khach hang'!$E$10,$X$2:$Z$5,2,0))</f>
        <v>0</v>
      </c>
      <c r="H1099" s="2" t="n">
        <f aca="false">F1099*HLOOKUP(B1099,Assumption!$A$10:$G$12,2,1)+G1099*HLOOKUP(B1099,Assumption!$A$10:$G$12,3,1)</f>
        <v>0</v>
      </c>
      <c r="I1099" s="2" t="n">
        <f aca="false">F1099+G1099-H1099</f>
        <v>0</v>
      </c>
      <c r="J1099" s="32" t="n">
        <f aca="false">VLOOKUP(D1099,Assumption!$O$3:$Q$103,IF('thong tin khach hang'!$B$3="Nam",2,3),0)/12*P1099</f>
        <v>0</v>
      </c>
      <c r="K1099" s="2" t="n">
        <v>20000</v>
      </c>
      <c r="L1099" s="31" t="n">
        <f aca="false">ROUND($L$1*(E1099+I1099-J1099-K1099),0)</f>
        <v>55309733897</v>
      </c>
      <c r="M1099" s="31" t="n">
        <f aca="false">E1099+I1099-J1099-K1099+L1099</f>
        <v>13631169681638.4</v>
      </c>
      <c r="N1099" s="32" t="n">
        <f aca="false">HLOOKUP(ROUND(AVERAGE(M1087:M1098)/10^6,0),Assumption!$B$2:$E$3,2,1)*MAX((AVERAGE(M1087:M1098)-250*10^6),0)</f>
        <v>76837307034.0227</v>
      </c>
      <c r="O1099" s="31" t="n">
        <f aca="false">M1099+N1099</f>
        <v>13708006988672.4</v>
      </c>
      <c r="P1099" s="31" t="n">
        <f aca="false">IF(A1099=1,SA,MAX(0,SA-M1098))</f>
        <v>0</v>
      </c>
      <c r="S1099" s="2" t="n">
        <v>0</v>
      </c>
      <c r="T1099" s="2" t="n">
        <v>0</v>
      </c>
      <c r="U1099" s="2" t="n">
        <v>0</v>
      </c>
      <c r="V1099" s="33" t="n">
        <v>1</v>
      </c>
    </row>
    <row r="1100" customFormat="false" ht="15.75" hidden="false" customHeight="true" outlineLevel="0" collapsed="false">
      <c r="A1100" s="2" t="n">
        <v>1098</v>
      </c>
      <c r="B1100" s="2" t="n">
        <v>92</v>
      </c>
      <c r="C1100" s="2" t="n">
        <f aca="false">A1100-(B1100-1)*12</f>
        <v>6</v>
      </c>
      <c r="D1100" s="2" t="n">
        <f aca="false">'thong tin khach hang'!$B$4+B1100-1</f>
        <v>93</v>
      </c>
      <c r="E1100" s="31" t="n">
        <f aca="false">IF(A1100=1,0,O1099)</f>
        <v>13708006988672.4</v>
      </c>
      <c r="F1100" s="2" t="n">
        <f aca="true">TP*VLOOKUP('thong tin khach hang'!$E$10,$X$2:$Z$5,3,0)*OFFSET($S1100,0,VLOOKUP('thong tin khach hang'!$E$10,$X$2:$Z$5,2,0))</f>
        <v>0</v>
      </c>
      <c r="G1100" s="2" t="n">
        <f aca="true">EP*VLOOKUP('thong tin khach hang'!$E$10,$X$2:$Z$5,3,0)*OFFSET($S1100,0,VLOOKUP('thong tin khach hang'!$E$10,$X$2:$Z$5,2,0))</f>
        <v>0</v>
      </c>
      <c r="H1100" s="2" t="n">
        <f aca="false">F1100*HLOOKUP(B1100,Assumption!$A$10:$G$12,2,1)+G1100*HLOOKUP(B1100,Assumption!$A$10:$G$12,3,1)</f>
        <v>0</v>
      </c>
      <c r="I1100" s="2" t="n">
        <f aca="false">F1100+G1100-H1100</f>
        <v>0</v>
      </c>
      <c r="J1100" s="32" t="n">
        <f aca="false">VLOOKUP(D1100,Assumption!$O$3:$Q$103,IF('thong tin khach hang'!$B$3="Nam",2,3),0)/12*P1100</f>
        <v>0</v>
      </c>
      <c r="K1100" s="2" t="n">
        <v>20000</v>
      </c>
      <c r="L1100" s="31" t="n">
        <f aca="false">ROUND($L$1*(E1100+I1100-J1100-K1100),0)</f>
        <v>55848117217</v>
      </c>
      <c r="M1100" s="31" t="n">
        <f aca="false">E1100+I1100-J1100-K1100+L1100</f>
        <v>13763855085889.4</v>
      </c>
      <c r="N1100" s="32" t="n">
        <f aca="false">HLOOKUP(ROUND(AVERAGE(M1088:M1099)/10^6,0),Assumption!$B$2:$E$3,2,1)*MAX((AVERAGE(M1088:M1099)-250*10^6),0)</f>
        <v>77585282726.6749</v>
      </c>
      <c r="O1100" s="31" t="n">
        <f aca="false">M1100+N1100</f>
        <v>13841440368616.1</v>
      </c>
      <c r="P1100" s="31" t="n">
        <f aca="false">IF(A1100=1,SA,MAX(0,SA-M1099))</f>
        <v>0</v>
      </c>
      <c r="S1100" s="2" t="n">
        <v>0</v>
      </c>
      <c r="T1100" s="2" t="n">
        <v>0</v>
      </c>
      <c r="U1100" s="2" t="n">
        <v>0</v>
      </c>
      <c r="V1100" s="33" t="n">
        <v>1</v>
      </c>
    </row>
    <row r="1101" customFormat="false" ht="15.75" hidden="false" customHeight="true" outlineLevel="0" collapsed="false">
      <c r="A1101" s="2" t="n">
        <v>1099</v>
      </c>
      <c r="B1101" s="2" t="n">
        <v>92</v>
      </c>
      <c r="C1101" s="2" t="n">
        <f aca="false">A1101-(B1101-1)*12</f>
        <v>7</v>
      </c>
      <c r="D1101" s="2" t="n">
        <f aca="false">'thong tin khach hang'!$B$4+B1101-1</f>
        <v>93</v>
      </c>
      <c r="E1101" s="31" t="n">
        <f aca="false">IF(A1101=1,0,O1100)</f>
        <v>13841440368616.1</v>
      </c>
      <c r="F1101" s="2" t="n">
        <f aca="true">TP*VLOOKUP('thong tin khach hang'!$E$10,$X$2:$Z$5,3,0)*OFFSET($S1101,0,VLOOKUP('thong tin khach hang'!$E$10,$X$2:$Z$5,2,0))</f>
        <v>0</v>
      </c>
      <c r="G1101" s="2" t="n">
        <f aca="true">EP*VLOOKUP('thong tin khach hang'!$E$10,$X$2:$Z$5,3,0)*OFFSET($S1101,0,VLOOKUP('thong tin khach hang'!$E$10,$X$2:$Z$5,2,0))</f>
        <v>0</v>
      </c>
      <c r="H1101" s="2" t="n">
        <f aca="false">F1101*HLOOKUP(B1101,Assumption!$A$10:$G$12,2,1)+G1101*HLOOKUP(B1101,Assumption!$A$10:$G$12,3,1)</f>
        <v>0</v>
      </c>
      <c r="I1101" s="2" t="n">
        <f aca="false">F1101+G1101-H1101</f>
        <v>0</v>
      </c>
      <c r="J1101" s="32" t="n">
        <f aca="false">VLOOKUP(D1101,Assumption!$O$3:$Q$103,IF('thong tin khach hang'!$B$3="Nam",2,3),0)/12*P1101</f>
        <v>0</v>
      </c>
      <c r="K1101" s="2" t="n">
        <v>20000</v>
      </c>
      <c r="L1101" s="31" t="n">
        <f aca="false">ROUND($L$1*(E1101+I1101-J1101-K1101),0)</f>
        <v>56391741324</v>
      </c>
      <c r="M1101" s="31" t="n">
        <f aca="false">E1101+I1101-J1101-K1101+L1101</f>
        <v>13897832089940.1</v>
      </c>
      <c r="N1101" s="32" t="n">
        <f aca="false">HLOOKUP(ROUND(AVERAGE(M1089:M1100)/10^6,0),Assumption!$B$2:$E$3,2,1)*MAX((AVERAGE(M1089:M1100)-250*10^6),0)</f>
        <v>78340539285.4144</v>
      </c>
      <c r="O1101" s="31" t="n">
        <f aca="false">M1101+N1101</f>
        <v>13976172629225.5</v>
      </c>
      <c r="P1101" s="31" t="n">
        <f aca="false">IF(A1101=1,SA,MAX(0,SA-M1100))</f>
        <v>0</v>
      </c>
      <c r="S1101" s="2" t="n">
        <v>0</v>
      </c>
      <c r="T1101" s="2" t="n">
        <v>1</v>
      </c>
      <c r="U1101" s="2" t="n">
        <v>1</v>
      </c>
      <c r="V1101" s="33" t="n">
        <v>1</v>
      </c>
    </row>
    <row r="1102" customFormat="false" ht="15.75" hidden="false" customHeight="true" outlineLevel="0" collapsed="false">
      <c r="A1102" s="2" t="n">
        <v>1100</v>
      </c>
      <c r="B1102" s="2" t="n">
        <v>92</v>
      </c>
      <c r="C1102" s="2" t="n">
        <f aca="false">A1102-(B1102-1)*12</f>
        <v>8</v>
      </c>
      <c r="D1102" s="2" t="n">
        <f aca="false">'thong tin khach hang'!$B$4+B1102-1</f>
        <v>93</v>
      </c>
      <c r="E1102" s="31" t="n">
        <f aca="false">IF(A1102=1,0,O1101)</f>
        <v>13976172629225.5</v>
      </c>
      <c r="F1102" s="2" t="n">
        <f aca="true">TP*VLOOKUP('thong tin khach hang'!$E$10,$X$2:$Z$5,3,0)*OFFSET($S1102,0,VLOOKUP('thong tin khach hang'!$E$10,$X$2:$Z$5,2,0))</f>
        <v>0</v>
      </c>
      <c r="G1102" s="2" t="n">
        <f aca="true">EP*VLOOKUP('thong tin khach hang'!$E$10,$X$2:$Z$5,3,0)*OFFSET($S1102,0,VLOOKUP('thong tin khach hang'!$E$10,$X$2:$Z$5,2,0))</f>
        <v>0</v>
      </c>
      <c r="H1102" s="2" t="n">
        <f aca="false">F1102*HLOOKUP(B1102,Assumption!$A$10:$G$12,2,1)+G1102*HLOOKUP(B1102,Assumption!$A$10:$G$12,3,1)</f>
        <v>0</v>
      </c>
      <c r="I1102" s="2" t="n">
        <f aca="false">F1102+G1102-H1102</f>
        <v>0</v>
      </c>
      <c r="J1102" s="32" t="n">
        <f aca="false">VLOOKUP(D1102,Assumption!$O$3:$Q$103,IF('thong tin khach hang'!$B$3="Nam",2,3),0)/12*P1102</f>
        <v>0</v>
      </c>
      <c r="K1102" s="2" t="n">
        <v>20000</v>
      </c>
      <c r="L1102" s="31" t="n">
        <f aca="false">ROUND($L$1*(E1102+I1102-J1102-K1102),0)</f>
        <v>56940657232</v>
      </c>
      <c r="M1102" s="31" t="n">
        <f aca="false">E1102+I1102-J1102-K1102+L1102</f>
        <v>14033113266457.5</v>
      </c>
      <c r="N1102" s="32" t="n">
        <f aca="false">HLOOKUP(ROUND(AVERAGE(M1090:M1101)/10^6,0),Assumption!$B$2:$E$3,2,1)*MAX((AVERAGE(M1090:M1101)-250*10^6),0)</f>
        <v>79103147582.8797</v>
      </c>
      <c r="O1102" s="31" t="n">
        <f aca="false">M1102+N1102</f>
        <v>14112216414040.4</v>
      </c>
      <c r="P1102" s="31" t="n">
        <f aca="false">IF(A1102=1,SA,MAX(0,SA-M1101))</f>
        <v>0</v>
      </c>
      <c r="S1102" s="2" t="n">
        <v>0</v>
      </c>
      <c r="T1102" s="2" t="n">
        <v>0</v>
      </c>
      <c r="U1102" s="2" t="n">
        <v>0</v>
      </c>
      <c r="V1102" s="33" t="n">
        <v>1</v>
      </c>
    </row>
    <row r="1103" customFormat="false" ht="15.75" hidden="false" customHeight="true" outlineLevel="0" collapsed="false">
      <c r="A1103" s="2" t="n">
        <v>1101</v>
      </c>
      <c r="B1103" s="2" t="n">
        <v>92</v>
      </c>
      <c r="C1103" s="2" t="n">
        <f aca="false">A1103-(B1103-1)*12</f>
        <v>9</v>
      </c>
      <c r="D1103" s="2" t="n">
        <f aca="false">'thong tin khach hang'!$B$4+B1103-1</f>
        <v>93</v>
      </c>
      <c r="E1103" s="31" t="n">
        <f aca="false">IF(A1103=1,0,O1102)</f>
        <v>14112216414040.4</v>
      </c>
      <c r="F1103" s="2" t="n">
        <f aca="true">TP*VLOOKUP('thong tin khach hang'!$E$10,$X$2:$Z$5,3,0)*OFFSET($S1103,0,VLOOKUP('thong tin khach hang'!$E$10,$X$2:$Z$5,2,0))</f>
        <v>0</v>
      </c>
      <c r="G1103" s="2" t="n">
        <f aca="true">EP*VLOOKUP('thong tin khach hang'!$E$10,$X$2:$Z$5,3,0)*OFFSET($S1103,0,VLOOKUP('thong tin khach hang'!$E$10,$X$2:$Z$5,2,0))</f>
        <v>0</v>
      </c>
      <c r="H1103" s="2" t="n">
        <f aca="false">F1103*HLOOKUP(B1103,Assumption!$A$10:$G$12,2,1)+G1103*HLOOKUP(B1103,Assumption!$A$10:$G$12,3,1)</f>
        <v>0</v>
      </c>
      <c r="I1103" s="2" t="n">
        <f aca="false">F1103+G1103-H1103</f>
        <v>0</v>
      </c>
      <c r="J1103" s="32" t="n">
        <f aca="false">VLOOKUP(D1103,Assumption!$O$3:$Q$103,IF('thong tin khach hang'!$B$3="Nam",2,3),0)/12*P1103</f>
        <v>0</v>
      </c>
      <c r="K1103" s="2" t="n">
        <v>20000</v>
      </c>
      <c r="L1103" s="31" t="n">
        <f aca="false">ROUND($L$1*(E1103+I1103-J1103-K1103),0)</f>
        <v>57494916451</v>
      </c>
      <c r="M1103" s="31" t="n">
        <f aca="false">E1103+I1103-J1103-K1103+L1103</f>
        <v>14169711310491.4</v>
      </c>
      <c r="N1103" s="32" t="n">
        <f aca="false">HLOOKUP(ROUND(AVERAGE(M1091:M1102)/10^6,0),Assumption!$B$2:$E$3,2,1)*MAX((AVERAGE(M1091:M1102)-250*10^6),0)</f>
        <v>79873179181.5909</v>
      </c>
      <c r="O1103" s="31" t="n">
        <f aca="false">M1103+N1103</f>
        <v>14249584489673</v>
      </c>
      <c r="P1103" s="31" t="n">
        <f aca="false">IF(A1103=1,SA,MAX(0,SA-M1102))</f>
        <v>0</v>
      </c>
      <c r="S1103" s="2" t="n">
        <v>0</v>
      </c>
      <c r="T1103" s="2" t="n">
        <v>0</v>
      </c>
      <c r="U1103" s="2" t="n">
        <v>0</v>
      </c>
      <c r="V1103" s="33" t="n">
        <v>1</v>
      </c>
    </row>
    <row r="1104" customFormat="false" ht="15.75" hidden="false" customHeight="true" outlineLevel="0" collapsed="false">
      <c r="A1104" s="2" t="n">
        <v>1102</v>
      </c>
      <c r="B1104" s="2" t="n">
        <v>92</v>
      </c>
      <c r="C1104" s="2" t="n">
        <f aca="false">A1104-(B1104-1)*12</f>
        <v>10</v>
      </c>
      <c r="D1104" s="2" t="n">
        <f aca="false">'thong tin khach hang'!$B$4+B1104-1</f>
        <v>93</v>
      </c>
      <c r="E1104" s="31" t="n">
        <f aca="false">IF(A1104=1,0,O1103)</f>
        <v>14249584489673</v>
      </c>
      <c r="F1104" s="2" t="n">
        <f aca="true">TP*VLOOKUP('thong tin khach hang'!$E$10,$X$2:$Z$5,3,0)*OFFSET($S1104,0,VLOOKUP('thong tin khach hang'!$E$10,$X$2:$Z$5,2,0))</f>
        <v>0</v>
      </c>
      <c r="G1104" s="2" t="n">
        <f aca="true">EP*VLOOKUP('thong tin khach hang'!$E$10,$X$2:$Z$5,3,0)*OFFSET($S1104,0,VLOOKUP('thong tin khach hang'!$E$10,$X$2:$Z$5,2,0))</f>
        <v>0</v>
      </c>
      <c r="H1104" s="2" t="n">
        <f aca="false">F1104*HLOOKUP(B1104,Assumption!$A$10:$G$12,2,1)+G1104*HLOOKUP(B1104,Assumption!$A$10:$G$12,3,1)</f>
        <v>0</v>
      </c>
      <c r="I1104" s="2" t="n">
        <f aca="false">F1104+G1104-H1104</f>
        <v>0</v>
      </c>
      <c r="J1104" s="32" t="n">
        <f aca="false">VLOOKUP(D1104,Assumption!$O$3:$Q$103,IF('thong tin khach hang'!$B$3="Nam",2,3),0)/12*P1104</f>
        <v>0</v>
      </c>
      <c r="K1104" s="2" t="n">
        <v>20000</v>
      </c>
      <c r="L1104" s="31" t="n">
        <f aca="false">ROUND($L$1*(E1104+I1104-J1104-K1104),0)</f>
        <v>58054570995</v>
      </c>
      <c r="M1104" s="31" t="n">
        <f aca="false">E1104+I1104-J1104-K1104+L1104</f>
        <v>14307639040668</v>
      </c>
      <c r="N1104" s="32" t="n">
        <f aca="false">HLOOKUP(ROUND(AVERAGE(M1092:M1103)/10^6,0),Assumption!$B$2:$E$3,2,1)*MAX((AVERAGE(M1092:M1103)-250*10^6),0)</f>
        <v>80650706340.6639</v>
      </c>
      <c r="O1104" s="31" t="n">
        <f aca="false">M1104+N1104</f>
        <v>14388289747008.7</v>
      </c>
      <c r="P1104" s="31" t="n">
        <f aca="false">IF(A1104=1,SA,MAX(0,SA-M1103))</f>
        <v>0</v>
      </c>
      <c r="S1104" s="2" t="n">
        <v>0</v>
      </c>
      <c r="T1104" s="2" t="n">
        <v>0</v>
      </c>
      <c r="U1104" s="2" t="n">
        <v>1</v>
      </c>
      <c r="V1104" s="33" t="n">
        <v>1</v>
      </c>
    </row>
    <row r="1105" customFormat="false" ht="15.75" hidden="false" customHeight="true" outlineLevel="0" collapsed="false">
      <c r="A1105" s="2" t="n">
        <v>1103</v>
      </c>
      <c r="B1105" s="2" t="n">
        <v>92</v>
      </c>
      <c r="C1105" s="2" t="n">
        <f aca="false">A1105-(B1105-1)*12</f>
        <v>11</v>
      </c>
      <c r="D1105" s="2" t="n">
        <f aca="false">'thong tin khach hang'!$B$4+B1105-1</f>
        <v>93</v>
      </c>
      <c r="E1105" s="31" t="n">
        <f aca="false">IF(A1105=1,0,O1104)</f>
        <v>14388289747008.7</v>
      </c>
      <c r="F1105" s="2" t="n">
        <f aca="true">TP*VLOOKUP('thong tin khach hang'!$E$10,$X$2:$Z$5,3,0)*OFFSET($S1105,0,VLOOKUP('thong tin khach hang'!$E$10,$X$2:$Z$5,2,0))</f>
        <v>0</v>
      </c>
      <c r="G1105" s="2" t="n">
        <f aca="true">EP*VLOOKUP('thong tin khach hang'!$E$10,$X$2:$Z$5,3,0)*OFFSET($S1105,0,VLOOKUP('thong tin khach hang'!$E$10,$X$2:$Z$5,2,0))</f>
        <v>0</v>
      </c>
      <c r="H1105" s="2" t="n">
        <f aca="false">F1105*HLOOKUP(B1105,Assumption!$A$10:$G$12,2,1)+G1105*HLOOKUP(B1105,Assumption!$A$10:$G$12,3,1)</f>
        <v>0</v>
      </c>
      <c r="I1105" s="2" t="n">
        <f aca="false">F1105+G1105-H1105</f>
        <v>0</v>
      </c>
      <c r="J1105" s="32" t="n">
        <f aca="false">VLOOKUP(D1105,Assumption!$O$3:$Q$103,IF('thong tin khach hang'!$B$3="Nam",2,3),0)/12*P1105</f>
        <v>0</v>
      </c>
      <c r="K1105" s="2" t="n">
        <v>20000</v>
      </c>
      <c r="L1105" s="31" t="n">
        <f aca="false">ROUND($L$1*(E1105+I1105-J1105-K1105),0)</f>
        <v>58619673383</v>
      </c>
      <c r="M1105" s="31" t="n">
        <f aca="false">E1105+I1105-J1105-K1105+L1105</f>
        <v>14446909400391.6</v>
      </c>
      <c r="N1105" s="32" t="n">
        <f aca="false">HLOOKUP(ROUND(AVERAGE(M1093:M1104)/10^6,0),Assumption!$B$2:$E$3,2,1)*MAX((AVERAGE(M1093:M1104)-250*10^6),0)</f>
        <v>81435802022.5914</v>
      </c>
      <c r="O1105" s="31" t="n">
        <f aca="false">M1105+N1105</f>
        <v>14528345202414.2</v>
      </c>
      <c r="P1105" s="31" t="n">
        <f aca="false">IF(A1105=1,SA,MAX(0,SA-M1104))</f>
        <v>0</v>
      </c>
      <c r="S1105" s="2" t="n">
        <v>0</v>
      </c>
      <c r="T1105" s="2" t="n">
        <v>0</v>
      </c>
      <c r="U1105" s="2" t="n">
        <v>0</v>
      </c>
      <c r="V1105" s="33" t="n">
        <v>1</v>
      </c>
    </row>
    <row r="1106" customFormat="false" ht="15.75" hidden="false" customHeight="true" outlineLevel="0" collapsed="false">
      <c r="A1106" s="2" t="n">
        <v>1104</v>
      </c>
      <c r="B1106" s="2" t="n">
        <v>92</v>
      </c>
      <c r="C1106" s="2" t="n">
        <f aca="false">A1106-(B1106-1)*12</f>
        <v>12</v>
      </c>
      <c r="D1106" s="2" t="n">
        <f aca="false">'thong tin khach hang'!$B$4+B1106-1</f>
        <v>93</v>
      </c>
      <c r="E1106" s="31" t="n">
        <f aca="false">IF(A1106=1,0,O1105)</f>
        <v>14528345202414.2</v>
      </c>
      <c r="F1106" s="2" t="n">
        <f aca="true">TP*VLOOKUP('thong tin khach hang'!$E$10,$X$2:$Z$5,3,0)*OFFSET($S1106,0,VLOOKUP('thong tin khach hang'!$E$10,$X$2:$Z$5,2,0))</f>
        <v>0</v>
      </c>
      <c r="G1106" s="2" t="n">
        <f aca="true">EP*VLOOKUP('thong tin khach hang'!$E$10,$X$2:$Z$5,3,0)*OFFSET($S1106,0,VLOOKUP('thong tin khach hang'!$E$10,$X$2:$Z$5,2,0))</f>
        <v>0</v>
      </c>
      <c r="H1106" s="2" t="n">
        <f aca="false">F1106*HLOOKUP(B1106,Assumption!$A$10:$G$12,2,1)+G1106*HLOOKUP(B1106,Assumption!$A$10:$G$12,3,1)</f>
        <v>0</v>
      </c>
      <c r="I1106" s="2" t="n">
        <f aca="false">F1106+G1106-H1106</f>
        <v>0</v>
      </c>
      <c r="J1106" s="32" t="n">
        <f aca="false">VLOOKUP(D1106,Assumption!$O$3:$Q$103,IF('thong tin khach hang'!$B$3="Nam",2,3),0)/12*P1106</f>
        <v>0</v>
      </c>
      <c r="K1106" s="2" t="n">
        <v>20000</v>
      </c>
      <c r="L1106" s="31" t="n">
        <f aca="false">ROUND($L$1*(E1106+I1106-J1106-K1106),0)</f>
        <v>59190276645</v>
      </c>
      <c r="M1106" s="31" t="n">
        <f aca="false">E1106+I1106-J1106-K1106+L1106</f>
        <v>14587535459059.2</v>
      </c>
      <c r="N1106" s="32" t="n">
        <f aca="false">HLOOKUP(ROUND(AVERAGE(M1094:M1105)/10^6,0),Assumption!$B$2:$E$3,2,1)*MAX((AVERAGE(M1094:M1105)-250*10^6),0)</f>
        <v>82228539900.0907</v>
      </c>
      <c r="O1106" s="31" t="n">
        <f aca="false">M1106+N1106</f>
        <v>14669763998959.3</v>
      </c>
      <c r="P1106" s="31" t="n">
        <f aca="false">IF(A1106=1,SA,MAX(0,SA-M1105))</f>
        <v>0</v>
      </c>
      <c r="S1106" s="2" t="n">
        <v>0</v>
      </c>
      <c r="T1106" s="2" t="n">
        <v>0</v>
      </c>
      <c r="U1106" s="2" t="n">
        <v>0</v>
      </c>
      <c r="V1106" s="33" t="n">
        <v>1</v>
      </c>
    </row>
    <row r="1107" customFormat="false" ht="15.75" hidden="false" customHeight="true" outlineLevel="0" collapsed="false">
      <c r="A1107" s="2" t="n">
        <v>1105</v>
      </c>
      <c r="B1107" s="2" t="n">
        <v>93</v>
      </c>
      <c r="C1107" s="2" t="n">
        <f aca="false">A1107-(B1107-1)*12</f>
        <v>1</v>
      </c>
      <c r="D1107" s="2" t="n">
        <f aca="false">'thong tin khach hang'!$B$4+B1107-1</f>
        <v>94</v>
      </c>
      <c r="E1107" s="31" t="n">
        <f aca="false">IF(A1107=1,0,O1106)</f>
        <v>14669763998959.3</v>
      </c>
      <c r="F1107" s="2" t="n">
        <f aca="true">TP*VLOOKUP('thong tin khach hang'!$E$10,$X$2:$Z$5,3,0)*OFFSET($S1107,0,VLOOKUP('thong tin khach hang'!$E$10,$X$2:$Z$5,2,0))</f>
        <v>30000000</v>
      </c>
      <c r="G1107" s="2" t="n">
        <f aca="true">EP*VLOOKUP('thong tin khach hang'!$E$10,$X$2:$Z$5,3,0)*OFFSET($S1107,0,VLOOKUP('thong tin khach hang'!$E$10,$X$2:$Z$5,2,0))</f>
        <v>30000000</v>
      </c>
      <c r="H1107" s="2" t="n">
        <f aca="false">F1107*HLOOKUP(B1107,Assumption!$A$10:$G$12,2,1)+G1107*HLOOKUP(B1107,Assumption!$A$10:$G$12,3,1)</f>
        <v>1500000</v>
      </c>
      <c r="I1107" s="2" t="n">
        <f aca="false">F1107+G1107-H1107</f>
        <v>58500000</v>
      </c>
      <c r="J1107" s="32" t="n">
        <f aca="false">VLOOKUP(D1107,Assumption!$O$3:$Q$103,IF('thong tin khach hang'!$B$3="Nam",2,3),0)/12*P1107</f>
        <v>0</v>
      </c>
      <c r="K1107" s="2" t="n">
        <v>20000</v>
      </c>
      <c r="L1107" s="31" t="n">
        <f aca="false">ROUND($L$1*(E1107+I1107-J1107-K1107),0)</f>
        <v>59766672663</v>
      </c>
      <c r="M1107" s="31" t="n">
        <f aca="false">E1107+I1107-J1107-K1107+L1107</f>
        <v>14729589151622.3</v>
      </c>
      <c r="N1107" s="32" t="n">
        <f aca="false">HLOOKUP(ROUND(AVERAGE(M1095:M1106)/10^6,0),Assumption!$B$2:$E$3,2,1)*MAX((AVERAGE(M1095:M1106)-250*10^6),0)</f>
        <v>83028994363.0155</v>
      </c>
      <c r="O1107" s="31" t="n">
        <f aca="false">M1107+N1107</f>
        <v>14812618145985.3</v>
      </c>
      <c r="P1107" s="31" t="n">
        <f aca="false">IF(A1107=1,SA,MAX(0,SA-M1106))</f>
        <v>0</v>
      </c>
      <c r="S1107" s="2" t="n">
        <v>1</v>
      </c>
      <c r="T1107" s="2" t="n">
        <v>1</v>
      </c>
      <c r="U1107" s="2" t="n">
        <v>1</v>
      </c>
      <c r="V1107" s="33" t="n">
        <v>1</v>
      </c>
    </row>
    <row r="1108" customFormat="false" ht="15.75" hidden="false" customHeight="true" outlineLevel="0" collapsed="false">
      <c r="A1108" s="2" t="n">
        <v>1106</v>
      </c>
      <c r="B1108" s="2" t="n">
        <v>93</v>
      </c>
      <c r="C1108" s="2" t="n">
        <f aca="false">A1108-(B1108-1)*12</f>
        <v>2</v>
      </c>
      <c r="D1108" s="2" t="n">
        <f aca="false">'thong tin khach hang'!$B$4+B1108-1</f>
        <v>94</v>
      </c>
      <c r="E1108" s="31" t="n">
        <f aca="false">IF(A1108=1,0,O1107)</f>
        <v>14812618145985.3</v>
      </c>
      <c r="F1108" s="2" t="n">
        <f aca="true">TP*VLOOKUP('thong tin khach hang'!$E$10,$X$2:$Z$5,3,0)*OFFSET($S1108,0,VLOOKUP('thong tin khach hang'!$E$10,$X$2:$Z$5,2,0))</f>
        <v>0</v>
      </c>
      <c r="G1108" s="2" t="n">
        <f aca="true">EP*VLOOKUP('thong tin khach hang'!$E$10,$X$2:$Z$5,3,0)*OFFSET($S1108,0,VLOOKUP('thong tin khach hang'!$E$10,$X$2:$Z$5,2,0))</f>
        <v>0</v>
      </c>
      <c r="H1108" s="2" t="n">
        <f aca="false">F1108*HLOOKUP(B1108,Assumption!$A$10:$G$12,2,1)+G1108*HLOOKUP(B1108,Assumption!$A$10:$G$12,3,1)</f>
        <v>0</v>
      </c>
      <c r="I1108" s="2" t="n">
        <f aca="false">F1108+G1108-H1108</f>
        <v>0</v>
      </c>
      <c r="J1108" s="32" t="n">
        <f aca="false">VLOOKUP(D1108,Assumption!$O$3:$Q$103,IF('thong tin khach hang'!$B$3="Nam",2,3),0)/12*P1108</f>
        <v>0</v>
      </c>
      <c r="K1108" s="2" t="n">
        <v>20000</v>
      </c>
      <c r="L1108" s="31" t="n">
        <f aca="false">ROUND($L$1*(E1108+I1108-J1108-K1108),0)</f>
        <v>60348439805</v>
      </c>
      <c r="M1108" s="31" t="n">
        <f aca="false">E1108+I1108-J1108-K1108+L1108</f>
        <v>14872966565790.3</v>
      </c>
      <c r="N1108" s="32" t="n">
        <f aca="false">HLOOKUP(ROUND(AVERAGE(M1096:M1107)/10^6,0),Assumption!$B$2:$E$3,2,1)*MAX((AVERAGE(M1096:M1107)-250*10^6),0)</f>
        <v>83837240525.3374</v>
      </c>
      <c r="O1108" s="31" t="n">
        <f aca="false">M1108+N1108</f>
        <v>14956803806315.7</v>
      </c>
      <c r="P1108" s="31" t="n">
        <f aca="false">IF(A1108=1,SA,MAX(0,SA-M1107))</f>
        <v>0</v>
      </c>
      <c r="S1108" s="2" t="n">
        <v>0</v>
      </c>
      <c r="T1108" s="2" t="n">
        <v>0</v>
      </c>
      <c r="U1108" s="2" t="n">
        <v>0</v>
      </c>
      <c r="V1108" s="33" t="n">
        <v>1</v>
      </c>
    </row>
    <row r="1109" customFormat="false" ht="15.75" hidden="false" customHeight="true" outlineLevel="0" collapsed="false">
      <c r="A1109" s="2" t="n">
        <v>1107</v>
      </c>
      <c r="B1109" s="2" t="n">
        <v>93</v>
      </c>
      <c r="C1109" s="2" t="n">
        <f aca="false">A1109-(B1109-1)*12</f>
        <v>3</v>
      </c>
      <c r="D1109" s="2" t="n">
        <f aca="false">'thong tin khach hang'!$B$4+B1109-1</f>
        <v>94</v>
      </c>
      <c r="E1109" s="31" t="n">
        <f aca="false">IF(A1109=1,0,O1108)</f>
        <v>14956803806315.7</v>
      </c>
      <c r="F1109" s="2" t="n">
        <f aca="true">TP*VLOOKUP('thong tin khach hang'!$E$10,$X$2:$Z$5,3,0)*OFFSET($S1109,0,VLOOKUP('thong tin khach hang'!$E$10,$X$2:$Z$5,2,0))</f>
        <v>0</v>
      </c>
      <c r="G1109" s="2" t="n">
        <f aca="true">EP*VLOOKUP('thong tin khach hang'!$E$10,$X$2:$Z$5,3,0)*OFFSET($S1109,0,VLOOKUP('thong tin khach hang'!$E$10,$X$2:$Z$5,2,0))</f>
        <v>0</v>
      </c>
      <c r="H1109" s="2" t="n">
        <f aca="false">F1109*HLOOKUP(B1109,Assumption!$A$10:$G$12,2,1)+G1109*HLOOKUP(B1109,Assumption!$A$10:$G$12,3,1)</f>
        <v>0</v>
      </c>
      <c r="I1109" s="2" t="n">
        <f aca="false">F1109+G1109-H1109</f>
        <v>0</v>
      </c>
      <c r="J1109" s="32" t="n">
        <f aca="false">VLOOKUP(D1109,Assumption!$O$3:$Q$103,IF('thong tin khach hang'!$B$3="Nam",2,3),0)/12*P1109</f>
        <v>0</v>
      </c>
      <c r="K1109" s="2" t="n">
        <v>20000</v>
      </c>
      <c r="L1109" s="31" t="n">
        <f aca="false">ROUND($L$1*(E1109+I1109-J1109-K1109),0)</f>
        <v>60935870033</v>
      </c>
      <c r="M1109" s="31" t="n">
        <f aca="false">E1109+I1109-J1109-K1109+L1109</f>
        <v>15017739656348.7</v>
      </c>
      <c r="N1109" s="32" t="n">
        <f aca="false">HLOOKUP(ROUND(AVERAGE(M1097:M1108)/10^6,0),Assumption!$B$2:$E$3,2,1)*MAX((AVERAGE(M1097:M1108)-250*10^6),0)</f>
        <v>84653354232.195</v>
      </c>
      <c r="O1109" s="31" t="n">
        <f aca="false">M1109+N1109</f>
        <v>15102393010580.9</v>
      </c>
      <c r="P1109" s="31" t="n">
        <f aca="false">IF(A1109=1,SA,MAX(0,SA-M1108))</f>
        <v>0</v>
      </c>
      <c r="S1109" s="2" t="n">
        <v>0</v>
      </c>
      <c r="T1109" s="2" t="n">
        <v>0</v>
      </c>
      <c r="U1109" s="2" t="n">
        <v>0</v>
      </c>
      <c r="V1109" s="33" t="n">
        <v>1</v>
      </c>
    </row>
    <row r="1110" customFormat="false" ht="15.75" hidden="false" customHeight="true" outlineLevel="0" collapsed="false">
      <c r="A1110" s="2" t="n">
        <v>1108</v>
      </c>
      <c r="B1110" s="2" t="n">
        <v>93</v>
      </c>
      <c r="C1110" s="2" t="n">
        <f aca="false">A1110-(B1110-1)*12</f>
        <v>4</v>
      </c>
      <c r="D1110" s="2" t="n">
        <f aca="false">'thong tin khach hang'!$B$4+B1110-1</f>
        <v>94</v>
      </c>
      <c r="E1110" s="31" t="n">
        <f aca="false">IF(A1110=1,0,O1109)</f>
        <v>15102393010580.9</v>
      </c>
      <c r="F1110" s="2" t="n">
        <f aca="true">TP*VLOOKUP('thong tin khach hang'!$E$10,$X$2:$Z$5,3,0)*OFFSET($S1110,0,VLOOKUP('thong tin khach hang'!$E$10,$X$2:$Z$5,2,0))</f>
        <v>0</v>
      </c>
      <c r="G1110" s="2" t="n">
        <f aca="true">EP*VLOOKUP('thong tin khach hang'!$E$10,$X$2:$Z$5,3,0)*OFFSET($S1110,0,VLOOKUP('thong tin khach hang'!$E$10,$X$2:$Z$5,2,0))</f>
        <v>0</v>
      </c>
      <c r="H1110" s="2" t="n">
        <f aca="false">F1110*HLOOKUP(B1110,Assumption!$A$10:$G$12,2,1)+G1110*HLOOKUP(B1110,Assumption!$A$10:$G$12,3,1)</f>
        <v>0</v>
      </c>
      <c r="I1110" s="2" t="n">
        <f aca="false">F1110+G1110-H1110</f>
        <v>0</v>
      </c>
      <c r="J1110" s="32" t="n">
        <f aca="false">VLOOKUP(D1110,Assumption!$O$3:$Q$103,IF('thong tin khach hang'!$B$3="Nam",2,3),0)/12*P1110</f>
        <v>0</v>
      </c>
      <c r="K1110" s="2" t="n">
        <v>20000</v>
      </c>
      <c r="L1110" s="31" t="n">
        <f aca="false">ROUND($L$1*(E1110+I1110-J1110-K1110),0)</f>
        <v>61529018473</v>
      </c>
      <c r="M1110" s="31" t="n">
        <f aca="false">E1110+I1110-J1110-K1110+L1110</f>
        <v>15163922009053.9</v>
      </c>
      <c r="N1110" s="32" t="n">
        <f aca="false">HLOOKUP(ROUND(AVERAGE(M1098:M1109)/10^6,0),Assumption!$B$2:$E$3,2,1)*MAX((AVERAGE(M1098:M1109)-250*10^6),0)</f>
        <v>85477412067.0102</v>
      </c>
      <c r="O1110" s="31" t="n">
        <f aca="false">M1110+N1110</f>
        <v>15249399421120.9</v>
      </c>
      <c r="P1110" s="31" t="n">
        <f aca="false">IF(A1110=1,SA,MAX(0,SA-M1109))</f>
        <v>0</v>
      </c>
      <c r="S1110" s="2" t="n">
        <v>0</v>
      </c>
      <c r="T1110" s="2" t="n">
        <v>0</v>
      </c>
      <c r="U1110" s="2" t="n">
        <v>1</v>
      </c>
      <c r="V1110" s="33" t="n">
        <v>1</v>
      </c>
    </row>
    <row r="1111" customFormat="false" ht="15.75" hidden="false" customHeight="true" outlineLevel="0" collapsed="false">
      <c r="A1111" s="2" t="n">
        <v>1109</v>
      </c>
      <c r="B1111" s="2" t="n">
        <v>93</v>
      </c>
      <c r="C1111" s="2" t="n">
        <f aca="false">A1111-(B1111-1)*12</f>
        <v>5</v>
      </c>
      <c r="D1111" s="2" t="n">
        <f aca="false">'thong tin khach hang'!$B$4+B1111-1</f>
        <v>94</v>
      </c>
      <c r="E1111" s="31" t="n">
        <f aca="false">IF(A1111=1,0,O1110)</f>
        <v>15249399421120.9</v>
      </c>
      <c r="F1111" s="2" t="n">
        <f aca="true">TP*VLOOKUP('thong tin khach hang'!$E$10,$X$2:$Z$5,3,0)*OFFSET($S1111,0,VLOOKUP('thong tin khach hang'!$E$10,$X$2:$Z$5,2,0))</f>
        <v>0</v>
      </c>
      <c r="G1111" s="2" t="n">
        <f aca="true">EP*VLOOKUP('thong tin khach hang'!$E$10,$X$2:$Z$5,3,0)*OFFSET($S1111,0,VLOOKUP('thong tin khach hang'!$E$10,$X$2:$Z$5,2,0))</f>
        <v>0</v>
      </c>
      <c r="H1111" s="2" t="n">
        <f aca="false">F1111*HLOOKUP(B1111,Assumption!$A$10:$G$12,2,1)+G1111*HLOOKUP(B1111,Assumption!$A$10:$G$12,3,1)</f>
        <v>0</v>
      </c>
      <c r="I1111" s="2" t="n">
        <f aca="false">F1111+G1111-H1111</f>
        <v>0</v>
      </c>
      <c r="J1111" s="32" t="n">
        <f aca="false">VLOOKUP(D1111,Assumption!$O$3:$Q$103,IF('thong tin khach hang'!$B$3="Nam",2,3),0)/12*P1111</f>
        <v>0</v>
      </c>
      <c r="K1111" s="2" t="n">
        <v>20000</v>
      </c>
      <c r="L1111" s="31" t="n">
        <f aca="false">ROUND($L$1*(E1111+I1111-J1111-K1111),0)</f>
        <v>62127940786</v>
      </c>
      <c r="M1111" s="31" t="n">
        <f aca="false">E1111+I1111-J1111-K1111+L1111</f>
        <v>15311527341906.9</v>
      </c>
      <c r="N1111" s="32" t="n">
        <f aca="false">HLOOKUP(ROUND(AVERAGE(M1099:M1110)/10^6,0),Assumption!$B$2:$E$3,2,1)*MAX((AVERAGE(M1099:M1110)-250*10^6),0)</f>
        <v>86309491358.6755</v>
      </c>
      <c r="O1111" s="31" t="n">
        <f aca="false">M1111+N1111</f>
        <v>15397836833265.6</v>
      </c>
      <c r="P1111" s="31" t="n">
        <f aca="false">IF(A1111=1,SA,MAX(0,SA-M1110))</f>
        <v>0</v>
      </c>
      <c r="S1111" s="2" t="n">
        <v>0</v>
      </c>
      <c r="T1111" s="2" t="n">
        <v>0</v>
      </c>
      <c r="U1111" s="2" t="n">
        <v>0</v>
      </c>
      <c r="V1111" s="33" t="n">
        <v>1</v>
      </c>
    </row>
    <row r="1112" customFormat="false" ht="15.75" hidden="false" customHeight="true" outlineLevel="0" collapsed="false">
      <c r="A1112" s="2" t="n">
        <v>1110</v>
      </c>
      <c r="B1112" s="2" t="n">
        <v>93</v>
      </c>
      <c r="C1112" s="2" t="n">
        <f aca="false">A1112-(B1112-1)*12</f>
        <v>6</v>
      </c>
      <c r="D1112" s="2" t="n">
        <f aca="false">'thong tin khach hang'!$B$4+B1112-1</f>
        <v>94</v>
      </c>
      <c r="E1112" s="31" t="n">
        <f aca="false">IF(A1112=1,0,O1111)</f>
        <v>15397836833265.6</v>
      </c>
      <c r="F1112" s="2" t="n">
        <f aca="true">TP*VLOOKUP('thong tin khach hang'!$E$10,$X$2:$Z$5,3,0)*OFFSET($S1112,0,VLOOKUP('thong tin khach hang'!$E$10,$X$2:$Z$5,2,0))</f>
        <v>0</v>
      </c>
      <c r="G1112" s="2" t="n">
        <f aca="true">EP*VLOOKUP('thong tin khach hang'!$E$10,$X$2:$Z$5,3,0)*OFFSET($S1112,0,VLOOKUP('thong tin khach hang'!$E$10,$X$2:$Z$5,2,0))</f>
        <v>0</v>
      </c>
      <c r="H1112" s="2" t="n">
        <f aca="false">F1112*HLOOKUP(B1112,Assumption!$A$10:$G$12,2,1)+G1112*HLOOKUP(B1112,Assumption!$A$10:$G$12,3,1)</f>
        <v>0</v>
      </c>
      <c r="I1112" s="2" t="n">
        <f aca="false">F1112+G1112-H1112</f>
        <v>0</v>
      </c>
      <c r="J1112" s="32" t="n">
        <f aca="false">VLOOKUP(D1112,Assumption!$O$3:$Q$103,IF('thong tin khach hang'!$B$3="Nam",2,3),0)/12*P1112</f>
        <v>0</v>
      </c>
      <c r="K1112" s="2" t="n">
        <v>20000</v>
      </c>
      <c r="L1112" s="31" t="n">
        <f aca="false">ROUND($L$1*(E1112+I1112-J1112-K1112),0)</f>
        <v>62732693178</v>
      </c>
      <c r="M1112" s="31" t="n">
        <f aca="false">E1112+I1112-J1112-K1112+L1112</f>
        <v>15460569506443.6</v>
      </c>
      <c r="N1112" s="32" t="n">
        <f aca="false">HLOOKUP(ROUND(AVERAGE(M1100:M1111)/10^6,0),Assumption!$B$2:$E$3,2,1)*MAX((AVERAGE(M1100:M1111)-250*10^6),0)</f>
        <v>87149670188.8097</v>
      </c>
      <c r="O1112" s="31" t="n">
        <f aca="false">M1112+N1112</f>
        <v>15547719176632.4</v>
      </c>
      <c r="P1112" s="31" t="n">
        <f aca="false">IF(A1112=1,SA,MAX(0,SA-M1111))</f>
        <v>0</v>
      </c>
      <c r="S1112" s="2" t="n">
        <v>0</v>
      </c>
      <c r="T1112" s="2" t="n">
        <v>0</v>
      </c>
      <c r="U1112" s="2" t="n">
        <v>0</v>
      </c>
      <c r="V1112" s="33" t="n">
        <v>1</v>
      </c>
    </row>
    <row r="1113" customFormat="false" ht="15.75" hidden="false" customHeight="true" outlineLevel="0" collapsed="false">
      <c r="A1113" s="2" t="n">
        <v>1111</v>
      </c>
      <c r="B1113" s="2" t="n">
        <v>93</v>
      </c>
      <c r="C1113" s="2" t="n">
        <f aca="false">A1113-(B1113-1)*12</f>
        <v>7</v>
      </c>
      <c r="D1113" s="2" t="n">
        <f aca="false">'thong tin khach hang'!$B$4+B1113-1</f>
        <v>94</v>
      </c>
      <c r="E1113" s="31" t="n">
        <f aca="false">IF(A1113=1,0,O1112)</f>
        <v>15547719176632.4</v>
      </c>
      <c r="F1113" s="2" t="n">
        <f aca="true">TP*VLOOKUP('thong tin khach hang'!$E$10,$X$2:$Z$5,3,0)*OFFSET($S1113,0,VLOOKUP('thong tin khach hang'!$E$10,$X$2:$Z$5,2,0))</f>
        <v>0</v>
      </c>
      <c r="G1113" s="2" t="n">
        <f aca="true">EP*VLOOKUP('thong tin khach hang'!$E$10,$X$2:$Z$5,3,0)*OFFSET($S1113,0,VLOOKUP('thong tin khach hang'!$E$10,$X$2:$Z$5,2,0))</f>
        <v>0</v>
      </c>
      <c r="H1113" s="2" t="n">
        <f aca="false">F1113*HLOOKUP(B1113,Assumption!$A$10:$G$12,2,1)+G1113*HLOOKUP(B1113,Assumption!$A$10:$G$12,3,1)</f>
        <v>0</v>
      </c>
      <c r="I1113" s="2" t="n">
        <f aca="false">F1113+G1113-H1113</f>
        <v>0</v>
      </c>
      <c r="J1113" s="32" t="n">
        <f aca="false">VLOOKUP(D1113,Assumption!$O$3:$Q$103,IF('thong tin khach hang'!$B$3="Nam",2,3),0)/12*P1113</f>
        <v>0</v>
      </c>
      <c r="K1113" s="2" t="n">
        <v>20000</v>
      </c>
      <c r="L1113" s="31" t="n">
        <f aca="false">ROUND($L$1*(E1113+I1113-J1113-K1113),0)</f>
        <v>63343332398</v>
      </c>
      <c r="M1113" s="31" t="n">
        <f aca="false">E1113+I1113-J1113-K1113+L1113</f>
        <v>15611062489030.4</v>
      </c>
      <c r="N1113" s="32" t="n">
        <f aca="false">HLOOKUP(ROUND(AVERAGE(M1101:M1112)/10^6,0),Assumption!$B$2:$E$3,2,1)*MAX((AVERAGE(M1101:M1112)-250*10^6),0)</f>
        <v>87998027399.0868</v>
      </c>
      <c r="O1113" s="31" t="n">
        <f aca="false">M1113+N1113</f>
        <v>15699060516429.5</v>
      </c>
      <c r="P1113" s="31" t="n">
        <f aca="false">IF(A1113=1,SA,MAX(0,SA-M1112))</f>
        <v>0</v>
      </c>
      <c r="S1113" s="2" t="n">
        <v>0</v>
      </c>
      <c r="T1113" s="2" t="n">
        <v>1</v>
      </c>
      <c r="U1113" s="2" t="n">
        <v>1</v>
      </c>
      <c r="V1113" s="33" t="n">
        <v>1</v>
      </c>
    </row>
    <row r="1114" customFormat="false" ht="15.75" hidden="false" customHeight="true" outlineLevel="0" collapsed="false">
      <c r="A1114" s="2" t="n">
        <v>1112</v>
      </c>
      <c r="B1114" s="2" t="n">
        <v>93</v>
      </c>
      <c r="C1114" s="2" t="n">
        <f aca="false">A1114-(B1114-1)*12</f>
        <v>8</v>
      </c>
      <c r="D1114" s="2" t="n">
        <f aca="false">'thong tin khach hang'!$B$4+B1114-1</f>
        <v>94</v>
      </c>
      <c r="E1114" s="31" t="n">
        <f aca="false">IF(A1114=1,0,O1113)</f>
        <v>15699060516429.5</v>
      </c>
      <c r="F1114" s="2" t="n">
        <f aca="true">TP*VLOOKUP('thong tin khach hang'!$E$10,$X$2:$Z$5,3,0)*OFFSET($S1114,0,VLOOKUP('thong tin khach hang'!$E$10,$X$2:$Z$5,2,0))</f>
        <v>0</v>
      </c>
      <c r="G1114" s="2" t="n">
        <f aca="true">EP*VLOOKUP('thong tin khach hang'!$E$10,$X$2:$Z$5,3,0)*OFFSET($S1114,0,VLOOKUP('thong tin khach hang'!$E$10,$X$2:$Z$5,2,0))</f>
        <v>0</v>
      </c>
      <c r="H1114" s="2" t="n">
        <f aca="false">F1114*HLOOKUP(B1114,Assumption!$A$10:$G$12,2,1)+G1114*HLOOKUP(B1114,Assumption!$A$10:$G$12,3,1)</f>
        <v>0</v>
      </c>
      <c r="I1114" s="2" t="n">
        <f aca="false">F1114+G1114-H1114</f>
        <v>0</v>
      </c>
      <c r="J1114" s="32" t="n">
        <f aca="false">VLOOKUP(D1114,Assumption!$O$3:$Q$103,IF('thong tin khach hang'!$B$3="Nam",2,3),0)/12*P1114</f>
        <v>0</v>
      </c>
      <c r="K1114" s="2" t="n">
        <v>20000</v>
      </c>
      <c r="L1114" s="31" t="n">
        <f aca="false">ROUND($L$1*(E1114+I1114-J1114-K1114),0)</f>
        <v>63959915749</v>
      </c>
      <c r="M1114" s="31" t="n">
        <f aca="false">E1114+I1114-J1114-K1114+L1114</f>
        <v>15763020412178.5</v>
      </c>
      <c r="N1114" s="32" t="n">
        <f aca="false">HLOOKUP(ROUND(AVERAGE(M1102:M1113)/10^6,0),Assumption!$B$2:$E$3,2,1)*MAX((AVERAGE(M1102:M1113)-250*10^6),0)</f>
        <v>88854642598.6319</v>
      </c>
      <c r="O1114" s="31" t="n">
        <f aca="false">M1114+N1114</f>
        <v>15851875054777.1</v>
      </c>
      <c r="P1114" s="31" t="n">
        <f aca="false">IF(A1114=1,SA,MAX(0,SA-M1113))</f>
        <v>0</v>
      </c>
      <c r="S1114" s="2" t="n">
        <v>0</v>
      </c>
      <c r="T1114" s="2" t="n">
        <v>0</v>
      </c>
      <c r="U1114" s="2" t="n">
        <v>0</v>
      </c>
      <c r="V1114" s="33" t="n">
        <v>1</v>
      </c>
    </row>
    <row r="1115" customFormat="false" ht="15.75" hidden="false" customHeight="true" outlineLevel="0" collapsed="false">
      <c r="A1115" s="2" t="n">
        <v>1113</v>
      </c>
      <c r="B1115" s="2" t="n">
        <v>93</v>
      </c>
      <c r="C1115" s="2" t="n">
        <f aca="false">A1115-(B1115-1)*12</f>
        <v>9</v>
      </c>
      <c r="D1115" s="2" t="n">
        <f aca="false">'thong tin khach hang'!$B$4+B1115-1</f>
        <v>94</v>
      </c>
      <c r="E1115" s="31" t="n">
        <f aca="false">IF(A1115=1,0,O1114)</f>
        <v>15851875054777.1</v>
      </c>
      <c r="F1115" s="2" t="n">
        <f aca="true">TP*VLOOKUP('thong tin khach hang'!$E$10,$X$2:$Z$5,3,0)*OFFSET($S1115,0,VLOOKUP('thong tin khach hang'!$E$10,$X$2:$Z$5,2,0))</f>
        <v>0</v>
      </c>
      <c r="G1115" s="2" t="n">
        <f aca="true">EP*VLOOKUP('thong tin khach hang'!$E$10,$X$2:$Z$5,3,0)*OFFSET($S1115,0,VLOOKUP('thong tin khach hang'!$E$10,$X$2:$Z$5,2,0))</f>
        <v>0</v>
      </c>
      <c r="H1115" s="2" t="n">
        <f aca="false">F1115*HLOOKUP(B1115,Assumption!$A$10:$G$12,2,1)+G1115*HLOOKUP(B1115,Assumption!$A$10:$G$12,3,1)</f>
        <v>0</v>
      </c>
      <c r="I1115" s="2" t="n">
        <f aca="false">F1115+G1115-H1115</f>
        <v>0</v>
      </c>
      <c r="J1115" s="32" t="n">
        <f aca="false">VLOOKUP(D1115,Assumption!$O$3:$Q$103,IF('thong tin khach hang'!$B$3="Nam",2,3),0)/12*P1115</f>
        <v>0</v>
      </c>
      <c r="K1115" s="2" t="n">
        <v>20000</v>
      </c>
      <c r="L1115" s="31" t="n">
        <f aca="false">ROUND($L$1*(E1115+I1115-J1115-K1115),0)</f>
        <v>64582501095</v>
      </c>
      <c r="M1115" s="31" t="n">
        <f aca="false">E1115+I1115-J1115-K1115+L1115</f>
        <v>15916457535872.1</v>
      </c>
      <c r="N1115" s="32" t="n">
        <f aca="false">HLOOKUP(ROUND(AVERAGE(M1103:M1114)/10^6,0),Assumption!$B$2:$E$3,2,1)*MAX((AVERAGE(M1103:M1114)-250*10^6),0)</f>
        <v>89719596171.4924</v>
      </c>
      <c r="O1115" s="31" t="n">
        <f aca="false">M1115+N1115</f>
        <v>16006177132043.6</v>
      </c>
      <c r="P1115" s="31" t="n">
        <f aca="false">IF(A1115=1,SA,MAX(0,SA-M1114))</f>
        <v>0</v>
      </c>
      <c r="S1115" s="2" t="n">
        <v>0</v>
      </c>
      <c r="T1115" s="2" t="n">
        <v>0</v>
      </c>
      <c r="U1115" s="2" t="n">
        <v>0</v>
      </c>
      <c r="V1115" s="33" t="n">
        <v>1</v>
      </c>
    </row>
    <row r="1116" customFormat="false" ht="15.75" hidden="false" customHeight="true" outlineLevel="0" collapsed="false">
      <c r="A1116" s="2" t="n">
        <v>1114</v>
      </c>
      <c r="B1116" s="2" t="n">
        <v>93</v>
      </c>
      <c r="C1116" s="2" t="n">
        <f aca="false">A1116-(B1116-1)*12</f>
        <v>10</v>
      </c>
      <c r="D1116" s="2" t="n">
        <f aca="false">'thong tin khach hang'!$B$4+B1116-1</f>
        <v>94</v>
      </c>
      <c r="E1116" s="31" t="n">
        <f aca="false">IF(A1116=1,0,O1115)</f>
        <v>16006177132043.6</v>
      </c>
      <c r="F1116" s="2" t="n">
        <f aca="true">TP*VLOOKUP('thong tin khach hang'!$E$10,$X$2:$Z$5,3,0)*OFFSET($S1116,0,VLOOKUP('thong tin khach hang'!$E$10,$X$2:$Z$5,2,0))</f>
        <v>0</v>
      </c>
      <c r="G1116" s="2" t="n">
        <f aca="true">EP*VLOOKUP('thong tin khach hang'!$E$10,$X$2:$Z$5,3,0)*OFFSET($S1116,0,VLOOKUP('thong tin khach hang'!$E$10,$X$2:$Z$5,2,0))</f>
        <v>0</v>
      </c>
      <c r="H1116" s="2" t="n">
        <f aca="false">F1116*HLOOKUP(B1116,Assumption!$A$10:$G$12,2,1)+G1116*HLOOKUP(B1116,Assumption!$A$10:$G$12,3,1)</f>
        <v>0</v>
      </c>
      <c r="I1116" s="2" t="n">
        <f aca="false">F1116+G1116-H1116</f>
        <v>0</v>
      </c>
      <c r="J1116" s="32" t="n">
        <f aca="false">VLOOKUP(D1116,Assumption!$O$3:$Q$103,IF('thong tin khach hang'!$B$3="Nam",2,3),0)/12*P1116</f>
        <v>0</v>
      </c>
      <c r="K1116" s="2" t="n">
        <v>20000</v>
      </c>
      <c r="L1116" s="31" t="n">
        <f aca="false">ROUND($L$1*(E1116+I1116-J1116-K1116),0)</f>
        <v>65211146857</v>
      </c>
      <c r="M1116" s="31" t="n">
        <f aca="false">E1116+I1116-J1116-K1116+L1116</f>
        <v>16071388258900.6</v>
      </c>
      <c r="N1116" s="32" t="n">
        <f aca="false">HLOOKUP(ROUND(AVERAGE(M1104:M1115)/10^6,0),Assumption!$B$2:$E$3,2,1)*MAX((AVERAGE(M1104:M1115)-250*10^6),0)</f>
        <v>90592969284.1828</v>
      </c>
      <c r="O1116" s="31" t="n">
        <f aca="false">M1116+N1116</f>
        <v>16161981228184.8</v>
      </c>
      <c r="P1116" s="31" t="n">
        <f aca="false">IF(A1116=1,SA,MAX(0,SA-M1115))</f>
        <v>0</v>
      </c>
      <c r="S1116" s="2" t="n">
        <v>0</v>
      </c>
      <c r="T1116" s="2" t="n">
        <v>0</v>
      </c>
      <c r="U1116" s="2" t="n">
        <v>1</v>
      </c>
      <c r="V1116" s="33" t="n">
        <v>1</v>
      </c>
    </row>
    <row r="1117" customFormat="false" ht="15.75" hidden="false" customHeight="true" outlineLevel="0" collapsed="false">
      <c r="A1117" s="2" t="n">
        <v>1115</v>
      </c>
      <c r="B1117" s="2" t="n">
        <v>93</v>
      </c>
      <c r="C1117" s="2" t="n">
        <f aca="false">A1117-(B1117-1)*12</f>
        <v>11</v>
      </c>
      <c r="D1117" s="2" t="n">
        <f aca="false">'thong tin khach hang'!$B$4+B1117-1</f>
        <v>94</v>
      </c>
      <c r="E1117" s="31" t="n">
        <f aca="false">IF(A1117=1,0,O1116)</f>
        <v>16161981228184.8</v>
      </c>
      <c r="F1117" s="2" t="n">
        <f aca="true">TP*VLOOKUP('thong tin khach hang'!$E$10,$X$2:$Z$5,3,0)*OFFSET($S1117,0,VLOOKUP('thong tin khach hang'!$E$10,$X$2:$Z$5,2,0))</f>
        <v>0</v>
      </c>
      <c r="G1117" s="2" t="n">
        <f aca="true">EP*VLOOKUP('thong tin khach hang'!$E$10,$X$2:$Z$5,3,0)*OFFSET($S1117,0,VLOOKUP('thong tin khach hang'!$E$10,$X$2:$Z$5,2,0))</f>
        <v>0</v>
      </c>
      <c r="H1117" s="2" t="n">
        <f aca="false">F1117*HLOOKUP(B1117,Assumption!$A$10:$G$12,2,1)+G1117*HLOOKUP(B1117,Assumption!$A$10:$G$12,3,1)</f>
        <v>0</v>
      </c>
      <c r="I1117" s="2" t="n">
        <f aca="false">F1117+G1117-H1117</f>
        <v>0</v>
      </c>
      <c r="J1117" s="32" t="n">
        <f aca="false">VLOOKUP(D1117,Assumption!$O$3:$Q$103,IF('thong tin khach hang'!$B$3="Nam",2,3),0)/12*P1117</f>
        <v>0</v>
      </c>
      <c r="K1117" s="2" t="n">
        <v>20000</v>
      </c>
      <c r="L1117" s="31" t="n">
        <f aca="false">ROUND($L$1*(E1117+I1117-J1117-K1117),0)</f>
        <v>65845912031</v>
      </c>
      <c r="M1117" s="31" t="n">
        <f aca="false">E1117+I1117-J1117-K1117+L1117</f>
        <v>16227827120215.8</v>
      </c>
      <c r="N1117" s="32" t="n">
        <f aca="false">HLOOKUP(ROUND(AVERAGE(M1105:M1116)/10^6,0),Assumption!$B$2:$E$3,2,1)*MAX((AVERAGE(M1105:M1116)-250*10^6),0)</f>
        <v>91474843893.2991</v>
      </c>
      <c r="O1117" s="31" t="n">
        <f aca="false">M1117+N1117</f>
        <v>16319301964109.1</v>
      </c>
      <c r="P1117" s="31" t="n">
        <f aca="false">IF(A1117=1,SA,MAX(0,SA-M1116))</f>
        <v>0</v>
      </c>
      <c r="S1117" s="2" t="n">
        <v>0</v>
      </c>
      <c r="T1117" s="2" t="n">
        <v>0</v>
      </c>
      <c r="U1117" s="2" t="n">
        <v>0</v>
      </c>
      <c r="V1117" s="33" t="n">
        <v>1</v>
      </c>
    </row>
    <row r="1118" customFormat="false" ht="15.75" hidden="false" customHeight="true" outlineLevel="0" collapsed="false">
      <c r="A1118" s="2" t="n">
        <v>1116</v>
      </c>
      <c r="B1118" s="2" t="n">
        <v>93</v>
      </c>
      <c r="C1118" s="2" t="n">
        <f aca="false">A1118-(B1118-1)*12</f>
        <v>12</v>
      </c>
      <c r="D1118" s="2" t="n">
        <f aca="false">'thong tin khach hang'!$B$4+B1118-1</f>
        <v>94</v>
      </c>
      <c r="E1118" s="31" t="n">
        <f aca="false">IF(A1118=1,0,O1117)</f>
        <v>16319301964109.1</v>
      </c>
      <c r="F1118" s="2" t="n">
        <f aca="true">TP*VLOOKUP('thong tin khach hang'!$E$10,$X$2:$Z$5,3,0)*OFFSET($S1118,0,VLOOKUP('thong tin khach hang'!$E$10,$X$2:$Z$5,2,0))</f>
        <v>0</v>
      </c>
      <c r="G1118" s="2" t="n">
        <f aca="true">EP*VLOOKUP('thong tin khach hang'!$E$10,$X$2:$Z$5,3,0)*OFFSET($S1118,0,VLOOKUP('thong tin khach hang'!$E$10,$X$2:$Z$5,2,0))</f>
        <v>0</v>
      </c>
      <c r="H1118" s="2" t="n">
        <f aca="false">F1118*HLOOKUP(B1118,Assumption!$A$10:$G$12,2,1)+G1118*HLOOKUP(B1118,Assumption!$A$10:$G$12,3,1)</f>
        <v>0</v>
      </c>
      <c r="I1118" s="2" t="n">
        <f aca="false">F1118+G1118-H1118</f>
        <v>0</v>
      </c>
      <c r="J1118" s="32" t="n">
        <f aca="false">VLOOKUP(D1118,Assumption!$O$3:$Q$103,IF('thong tin khach hang'!$B$3="Nam",2,3),0)/12*P1118</f>
        <v>0</v>
      </c>
      <c r="K1118" s="2" t="n">
        <v>20000</v>
      </c>
      <c r="L1118" s="31" t="n">
        <f aca="false">ROUND($L$1*(E1118+I1118-J1118-K1118),0)</f>
        <v>66486856183</v>
      </c>
      <c r="M1118" s="31" t="n">
        <f aca="false">E1118+I1118-J1118-K1118+L1118</f>
        <v>16385788800292.1</v>
      </c>
      <c r="N1118" s="32" t="n">
        <f aca="false">HLOOKUP(ROUND(AVERAGE(M1106:M1117)/10^6,0),Assumption!$B$2:$E$3,2,1)*MAX((AVERAGE(M1106:M1117)-250*10^6),0)</f>
        <v>92365302753.2111</v>
      </c>
      <c r="O1118" s="31" t="n">
        <f aca="false">M1118+N1118</f>
        <v>16478154103045.3</v>
      </c>
      <c r="P1118" s="31" t="n">
        <f aca="false">IF(A1118=1,SA,MAX(0,SA-M1117))</f>
        <v>0</v>
      </c>
      <c r="S1118" s="2" t="n">
        <v>0</v>
      </c>
      <c r="T1118" s="2" t="n">
        <v>0</v>
      </c>
      <c r="U1118" s="2" t="n">
        <v>0</v>
      </c>
      <c r="V1118" s="33" t="n">
        <v>1</v>
      </c>
    </row>
    <row r="1119" customFormat="false" ht="15.75" hidden="false" customHeight="true" outlineLevel="0" collapsed="false">
      <c r="A1119" s="2" t="n">
        <v>1117</v>
      </c>
      <c r="B1119" s="2" t="n">
        <v>94</v>
      </c>
      <c r="C1119" s="2" t="n">
        <f aca="false">A1119-(B1119-1)*12</f>
        <v>1</v>
      </c>
      <c r="D1119" s="2" t="n">
        <f aca="false">'thong tin khach hang'!$B$4+B1119-1</f>
        <v>95</v>
      </c>
      <c r="E1119" s="31" t="n">
        <f aca="false">IF(A1119=1,0,O1118)</f>
        <v>16478154103045.3</v>
      </c>
      <c r="F1119" s="2" t="n">
        <f aca="true">TP*VLOOKUP('thong tin khach hang'!$E$10,$X$2:$Z$5,3,0)*OFFSET($S1119,0,VLOOKUP('thong tin khach hang'!$E$10,$X$2:$Z$5,2,0))</f>
        <v>30000000</v>
      </c>
      <c r="G1119" s="2" t="n">
        <f aca="true">EP*VLOOKUP('thong tin khach hang'!$E$10,$X$2:$Z$5,3,0)*OFFSET($S1119,0,VLOOKUP('thong tin khach hang'!$E$10,$X$2:$Z$5,2,0))</f>
        <v>30000000</v>
      </c>
      <c r="H1119" s="2" t="n">
        <f aca="false">F1119*HLOOKUP(B1119,Assumption!$A$10:$G$12,2,1)+G1119*HLOOKUP(B1119,Assumption!$A$10:$G$12,3,1)</f>
        <v>1500000</v>
      </c>
      <c r="I1119" s="2" t="n">
        <f aca="false">F1119+G1119-H1119</f>
        <v>58500000</v>
      </c>
      <c r="J1119" s="32" t="n">
        <f aca="false">VLOOKUP(D1119,Assumption!$O$3:$Q$103,IF('thong tin khach hang'!$B$3="Nam",2,3),0)/12*P1119</f>
        <v>0</v>
      </c>
      <c r="K1119" s="2" t="n">
        <v>20000</v>
      </c>
      <c r="L1119" s="31" t="n">
        <f aca="false">ROUND($L$1*(E1119+I1119-J1119-K1119),0)</f>
        <v>67134277797</v>
      </c>
      <c r="M1119" s="31" t="n">
        <f aca="false">E1119+I1119-J1119-K1119+L1119</f>
        <v>16545346860842.3</v>
      </c>
      <c r="N1119" s="32" t="n">
        <f aca="false">HLOOKUP(ROUND(AVERAGE(M1107:M1118)/10^6,0),Assumption!$B$2:$E$3,2,1)*MAX((AVERAGE(M1107:M1118)-250*10^6),0)</f>
        <v>93264429423.8275</v>
      </c>
      <c r="O1119" s="31" t="n">
        <f aca="false">M1119+N1119</f>
        <v>16638611290266.1</v>
      </c>
      <c r="P1119" s="31" t="n">
        <f aca="false">IF(A1119=1,SA,MAX(0,SA-M1118))</f>
        <v>0</v>
      </c>
      <c r="S1119" s="2" t="n">
        <v>1</v>
      </c>
      <c r="T1119" s="2" t="n">
        <v>1</v>
      </c>
      <c r="U1119" s="2" t="n">
        <v>1</v>
      </c>
      <c r="V1119" s="33" t="n">
        <v>1</v>
      </c>
    </row>
    <row r="1120" customFormat="false" ht="15.75" hidden="false" customHeight="true" outlineLevel="0" collapsed="false">
      <c r="A1120" s="2" t="n">
        <v>1118</v>
      </c>
      <c r="B1120" s="2" t="n">
        <v>94</v>
      </c>
      <c r="C1120" s="2" t="n">
        <f aca="false">A1120-(B1120-1)*12</f>
        <v>2</v>
      </c>
      <c r="D1120" s="2" t="n">
        <f aca="false">'thong tin khach hang'!$B$4+B1120-1</f>
        <v>95</v>
      </c>
      <c r="E1120" s="31" t="n">
        <f aca="false">IF(A1120=1,0,O1119)</f>
        <v>16638611290266.1</v>
      </c>
      <c r="F1120" s="2" t="n">
        <f aca="true">TP*VLOOKUP('thong tin khach hang'!$E$10,$X$2:$Z$5,3,0)*OFFSET($S1120,0,VLOOKUP('thong tin khach hang'!$E$10,$X$2:$Z$5,2,0))</f>
        <v>0</v>
      </c>
      <c r="G1120" s="2" t="n">
        <f aca="true">EP*VLOOKUP('thong tin khach hang'!$E$10,$X$2:$Z$5,3,0)*OFFSET($S1120,0,VLOOKUP('thong tin khach hang'!$E$10,$X$2:$Z$5,2,0))</f>
        <v>0</v>
      </c>
      <c r="H1120" s="2" t="n">
        <f aca="false">F1120*HLOOKUP(B1120,Assumption!$A$10:$G$12,2,1)+G1120*HLOOKUP(B1120,Assumption!$A$10:$G$12,3,1)</f>
        <v>0</v>
      </c>
      <c r="I1120" s="2" t="n">
        <f aca="false">F1120+G1120-H1120</f>
        <v>0</v>
      </c>
      <c r="J1120" s="32" t="n">
        <f aca="false">VLOOKUP(D1120,Assumption!$O$3:$Q$103,IF('thong tin khach hang'!$B$3="Nam",2,3),0)/12*P1120</f>
        <v>0</v>
      </c>
      <c r="K1120" s="2" t="n">
        <v>20000</v>
      </c>
      <c r="L1120" s="31" t="n">
        <f aca="false">ROUND($L$1*(E1120+I1120-J1120-K1120),0)</f>
        <v>67787761903</v>
      </c>
      <c r="M1120" s="31" t="n">
        <f aca="false">E1120+I1120-J1120-K1120+L1120</f>
        <v>16706399032169.1</v>
      </c>
      <c r="N1120" s="32" t="n">
        <f aca="false">HLOOKUP(ROUND(AVERAGE(M1108:M1119)/10^6,0),Assumption!$B$2:$E$3,2,1)*MAX((AVERAGE(M1108:M1119)-250*10^6),0)</f>
        <v>94172308278.4375</v>
      </c>
      <c r="O1120" s="31" t="n">
        <f aca="false">M1120+N1120</f>
        <v>16800571340447.5</v>
      </c>
      <c r="P1120" s="31" t="n">
        <f aca="false">IF(A1120=1,SA,MAX(0,SA-M1119))</f>
        <v>0</v>
      </c>
      <c r="S1120" s="2" t="n">
        <v>0</v>
      </c>
      <c r="T1120" s="2" t="n">
        <v>0</v>
      </c>
      <c r="U1120" s="2" t="n">
        <v>0</v>
      </c>
      <c r="V1120" s="33" t="n">
        <v>1</v>
      </c>
    </row>
    <row r="1121" customFormat="false" ht="15.75" hidden="false" customHeight="true" outlineLevel="0" collapsed="false">
      <c r="A1121" s="2" t="n">
        <v>1119</v>
      </c>
      <c r="B1121" s="2" t="n">
        <v>94</v>
      </c>
      <c r="C1121" s="2" t="n">
        <f aca="false">A1121-(B1121-1)*12</f>
        <v>3</v>
      </c>
      <c r="D1121" s="2" t="n">
        <f aca="false">'thong tin khach hang'!$B$4+B1121-1</f>
        <v>95</v>
      </c>
      <c r="E1121" s="31" t="n">
        <f aca="false">IF(A1121=1,0,O1120)</f>
        <v>16800571340447.5</v>
      </c>
      <c r="F1121" s="2" t="n">
        <f aca="true">TP*VLOOKUP('thong tin khach hang'!$E$10,$X$2:$Z$5,3,0)*OFFSET($S1121,0,VLOOKUP('thong tin khach hang'!$E$10,$X$2:$Z$5,2,0))</f>
        <v>0</v>
      </c>
      <c r="G1121" s="2" t="n">
        <f aca="true">EP*VLOOKUP('thong tin khach hang'!$E$10,$X$2:$Z$5,3,0)*OFFSET($S1121,0,VLOOKUP('thong tin khach hang'!$E$10,$X$2:$Z$5,2,0))</f>
        <v>0</v>
      </c>
      <c r="H1121" s="2" t="n">
        <f aca="false">F1121*HLOOKUP(B1121,Assumption!$A$10:$G$12,2,1)+G1121*HLOOKUP(B1121,Assumption!$A$10:$G$12,3,1)</f>
        <v>0</v>
      </c>
      <c r="I1121" s="2" t="n">
        <f aca="false">F1121+G1121-H1121</f>
        <v>0</v>
      </c>
      <c r="J1121" s="32" t="n">
        <f aca="false">VLOOKUP(D1121,Assumption!$O$3:$Q$103,IF('thong tin khach hang'!$B$3="Nam",2,3),0)/12*P1121</f>
        <v>0</v>
      </c>
      <c r="K1121" s="2" t="n">
        <v>20000</v>
      </c>
      <c r="L1121" s="31" t="n">
        <f aca="false">ROUND($L$1*(E1121+I1121-J1121-K1121),0)</f>
        <v>68447607196</v>
      </c>
      <c r="M1121" s="31" t="n">
        <f aca="false">E1121+I1121-J1121-K1121+L1121</f>
        <v>16869018927643.5</v>
      </c>
      <c r="N1121" s="32" t="n">
        <f aca="false">HLOOKUP(ROUND(AVERAGE(M1109:M1120)/10^6,0),Assumption!$B$2:$E$3,2,1)*MAX((AVERAGE(M1109:M1120)-250*10^6),0)</f>
        <v>95089024511.6269</v>
      </c>
      <c r="O1121" s="31" t="n">
        <f aca="false">M1121+N1121</f>
        <v>16964107952155.2</v>
      </c>
      <c r="P1121" s="31" t="n">
        <f aca="false">IF(A1121=1,SA,MAX(0,SA-M1120))</f>
        <v>0</v>
      </c>
      <c r="S1121" s="2" t="n">
        <v>0</v>
      </c>
      <c r="T1121" s="2" t="n">
        <v>0</v>
      </c>
      <c r="U1121" s="2" t="n">
        <v>0</v>
      </c>
      <c r="V1121" s="33" t="n">
        <v>1</v>
      </c>
    </row>
    <row r="1122" customFormat="false" ht="15.75" hidden="false" customHeight="true" outlineLevel="0" collapsed="false">
      <c r="A1122" s="2" t="n">
        <v>1120</v>
      </c>
      <c r="B1122" s="2" t="n">
        <v>94</v>
      </c>
      <c r="C1122" s="2" t="n">
        <f aca="false">A1122-(B1122-1)*12</f>
        <v>4</v>
      </c>
      <c r="D1122" s="2" t="n">
        <f aca="false">'thong tin khach hang'!$B$4+B1122-1</f>
        <v>95</v>
      </c>
      <c r="E1122" s="31" t="n">
        <f aca="false">IF(A1122=1,0,O1121)</f>
        <v>16964107952155.2</v>
      </c>
      <c r="F1122" s="2" t="n">
        <f aca="true">TP*VLOOKUP('thong tin khach hang'!$E$10,$X$2:$Z$5,3,0)*OFFSET($S1122,0,VLOOKUP('thong tin khach hang'!$E$10,$X$2:$Z$5,2,0))</f>
        <v>0</v>
      </c>
      <c r="G1122" s="2" t="n">
        <f aca="true">EP*VLOOKUP('thong tin khach hang'!$E$10,$X$2:$Z$5,3,0)*OFFSET($S1122,0,VLOOKUP('thong tin khach hang'!$E$10,$X$2:$Z$5,2,0))</f>
        <v>0</v>
      </c>
      <c r="H1122" s="2" t="n">
        <f aca="false">F1122*HLOOKUP(B1122,Assumption!$A$10:$G$12,2,1)+G1122*HLOOKUP(B1122,Assumption!$A$10:$G$12,3,1)</f>
        <v>0</v>
      </c>
      <c r="I1122" s="2" t="n">
        <f aca="false">F1122+G1122-H1122</f>
        <v>0</v>
      </c>
      <c r="J1122" s="32" t="n">
        <f aca="false">VLOOKUP(D1122,Assumption!$O$3:$Q$103,IF('thong tin khach hang'!$B$3="Nam",2,3),0)/12*P1122</f>
        <v>0</v>
      </c>
      <c r="K1122" s="2" t="n">
        <v>20000</v>
      </c>
      <c r="L1122" s="31" t="n">
        <f aca="false">ROUND($L$1*(E1122+I1122-J1122-K1122),0)</f>
        <v>69113875595</v>
      </c>
      <c r="M1122" s="31" t="n">
        <f aca="false">E1122+I1122-J1122-K1122+L1122</f>
        <v>17033221807750.2</v>
      </c>
      <c r="N1122" s="32" t="n">
        <f aca="false">HLOOKUP(ROUND(AVERAGE(M1110:M1121)/10^6,0),Assumption!$B$2:$E$3,2,1)*MAX((AVERAGE(M1110:M1121)-250*10^6),0)</f>
        <v>96014664147.2743</v>
      </c>
      <c r="O1122" s="31" t="n">
        <f aca="false">M1122+N1122</f>
        <v>17129236471897.4</v>
      </c>
      <c r="P1122" s="31" t="n">
        <f aca="false">IF(A1122=1,SA,MAX(0,SA-M1121))</f>
        <v>0</v>
      </c>
      <c r="S1122" s="2" t="n">
        <v>0</v>
      </c>
      <c r="T1122" s="2" t="n">
        <v>0</v>
      </c>
      <c r="U1122" s="2" t="n">
        <v>1</v>
      </c>
      <c r="V1122" s="33" t="n">
        <v>1</v>
      </c>
    </row>
    <row r="1123" customFormat="false" ht="15.75" hidden="false" customHeight="true" outlineLevel="0" collapsed="false">
      <c r="A1123" s="2" t="n">
        <v>1121</v>
      </c>
      <c r="B1123" s="2" t="n">
        <v>94</v>
      </c>
      <c r="C1123" s="2" t="n">
        <f aca="false">A1123-(B1123-1)*12</f>
        <v>5</v>
      </c>
      <c r="D1123" s="2" t="n">
        <f aca="false">'thong tin khach hang'!$B$4+B1123-1</f>
        <v>95</v>
      </c>
      <c r="E1123" s="31" t="n">
        <f aca="false">IF(A1123=1,0,O1122)</f>
        <v>17129236471897.4</v>
      </c>
      <c r="F1123" s="2" t="n">
        <f aca="true">TP*VLOOKUP('thong tin khach hang'!$E$10,$X$2:$Z$5,3,0)*OFFSET($S1123,0,VLOOKUP('thong tin khach hang'!$E$10,$X$2:$Z$5,2,0))</f>
        <v>0</v>
      </c>
      <c r="G1123" s="2" t="n">
        <f aca="true">EP*VLOOKUP('thong tin khach hang'!$E$10,$X$2:$Z$5,3,0)*OFFSET($S1123,0,VLOOKUP('thong tin khach hang'!$E$10,$X$2:$Z$5,2,0))</f>
        <v>0</v>
      </c>
      <c r="H1123" s="2" t="n">
        <f aca="false">F1123*HLOOKUP(B1123,Assumption!$A$10:$G$12,2,1)+G1123*HLOOKUP(B1123,Assumption!$A$10:$G$12,3,1)</f>
        <v>0</v>
      </c>
      <c r="I1123" s="2" t="n">
        <f aca="false">F1123+G1123-H1123</f>
        <v>0</v>
      </c>
      <c r="J1123" s="32" t="n">
        <f aca="false">VLOOKUP(D1123,Assumption!$O$3:$Q$103,IF('thong tin khach hang'!$B$3="Nam",2,3),0)/12*P1123</f>
        <v>0</v>
      </c>
      <c r="K1123" s="2" t="n">
        <v>20000</v>
      </c>
      <c r="L1123" s="31" t="n">
        <f aca="false">ROUND($L$1*(E1123+I1123-J1123-K1123),0)</f>
        <v>69786629624</v>
      </c>
      <c r="M1123" s="31" t="n">
        <f aca="false">E1123+I1123-J1123-K1123+L1123</f>
        <v>17199023081521.4</v>
      </c>
      <c r="N1123" s="32" t="n">
        <f aca="false">HLOOKUP(ROUND(AVERAGE(M1111:M1122)/10^6,0),Assumption!$B$2:$E$3,2,1)*MAX((AVERAGE(M1111:M1122)-250*10^6),0)</f>
        <v>96949314046.6224</v>
      </c>
      <c r="O1123" s="31" t="n">
        <f aca="false">M1123+N1123</f>
        <v>17295972395568.1</v>
      </c>
      <c r="P1123" s="31" t="n">
        <f aca="false">IF(A1123=1,SA,MAX(0,SA-M1122))</f>
        <v>0</v>
      </c>
      <c r="S1123" s="2" t="n">
        <v>0</v>
      </c>
      <c r="T1123" s="2" t="n">
        <v>0</v>
      </c>
      <c r="U1123" s="2" t="n">
        <v>0</v>
      </c>
      <c r="V1123" s="33" t="n">
        <v>1</v>
      </c>
    </row>
    <row r="1124" customFormat="false" ht="15.75" hidden="false" customHeight="true" outlineLevel="0" collapsed="false">
      <c r="A1124" s="2" t="n">
        <v>1122</v>
      </c>
      <c r="B1124" s="2" t="n">
        <v>94</v>
      </c>
      <c r="C1124" s="2" t="n">
        <f aca="false">A1124-(B1124-1)*12</f>
        <v>6</v>
      </c>
      <c r="D1124" s="2" t="n">
        <f aca="false">'thong tin khach hang'!$B$4+B1124-1</f>
        <v>95</v>
      </c>
      <c r="E1124" s="31" t="n">
        <f aca="false">IF(A1124=1,0,O1123)</f>
        <v>17295972395568.1</v>
      </c>
      <c r="F1124" s="2" t="n">
        <f aca="true">TP*VLOOKUP('thong tin khach hang'!$E$10,$X$2:$Z$5,3,0)*OFFSET($S1124,0,VLOOKUP('thong tin khach hang'!$E$10,$X$2:$Z$5,2,0))</f>
        <v>0</v>
      </c>
      <c r="G1124" s="2" t="n">
        <f aca="true">EP*VLOOKUP('thong tin khach hang'!$E$10,$X$2:$Z$5,3,0)*OFFSET($S1124,0,VLOOKUP('thong tin khach hang'!$E$10,$X$2:$Z$5,2,0))</f>
        <v>0</v>
      </c>
      <c r="H1124" s="2" t="n">
        <f aca="false">F1124*HLOOKUP(B1124,Assumption!$A$10:$G$12,2,1)+G1124*HLOOKUP(B1124,Assumption!$A$10:$G$12,3,1)</f>
        <v>0</v>
      </c>
      <c r="I1124" s="2" t="n">
        <f aca="false">F1124+G1124-H1124</f>
        <v>0</v>
      </c>
      <c r="J1124" s="32" t="n">
        <f aca="false">VLOOKUP(D1124,Assumption!$O$3:$Q$103,IF('thong tin khach hang'!$B$3="Nam",2,3),0)/12*P1124</f>
        <v>0</v>
      </c>
      <c r="K1124" s="2" t="n">
        <v>20000</v>
      </c>
      <c r="L1124" s="31" t="n">
        <f aca="false">ROUND($L$1*(E1124+I1124-J1124-K1124),0)</f>
        <v>70465932417</v>
      </c>
      <c r="M1124" s="31" t="n">
        <f aca="false">E1124+I1124-J1124-K1124+L1124</f>
        <v>17366438307985.1</v>
      </c>
      <c r="N1124" s="32" t="n">
        <f aca="false">HLOOKUP(ROUND(AVERAGE(M1112:M1123)/10^6,0),Assumption!$B$2:$E$3,2,1)*MAX((AVERAGE(M1112:M1123)-250*10^6),0)</f>
        <v>97893061916.4297</v>
      </c>
      <c r="O1124" s="31" t="n">
        <f aca="false">M1124+N1124</f>
        <v>17464331369901.5</v>
      </c>
      <c r="P1124" s="31" t="n">
        <f aca="false">IF(A1124=1,SA,MAX(0,SA-M1123))</f>
        <v>0</v>
      </c>
      <c r="S1124" s="2" t="n">
        <v>0</v>
      </c>
      <c r="T1124" s="2" t="n">
        <v>0</v>
      </c>
      <c r="U1124" s="2" t="n">
        <v>0</v>
      </c>
      <c r="V1124" s="33" t="n">
        <v>1</v>
      </c>
    </row>
    <row r="1125" customFormat="false" ht="15.75" hidden="false" customHeight="true" outlineLevel="0" collapsed="false">
      <c r="A1125" s="2" t="n">
        <v>1123</v>
      </c>
      <c r="B1125" s="2" t="n">
        <v>94</v>
      </c>
      <c r="C1125" s="2" t="n">
        <f aca="false">A1125-(B1125-1)*12</f>
        <v>7</v>
      </c>
      <c r="D1125" s="2" t="n">
        <f aca="false">'thong tin khach hang'!$B$4+B1125-1</f>
        <v>95</v>
      </c>
      <c r="E1125" s="31" t="n">
        <f aca="false">IF(A1125=1,0,O1124)</f>
        <v>17464331369901.5</v>
      </c>
      <c r="F1125" s="2" t="n">
        <f aca="true">TP*VLOOKUP('thong tin khach hang'!$E$10,$X$2:$Z$5,3,0)*OFFSET($S1125,0,VLOOKUP('thong tin khach hang'!$E$10,$X$2:$Z$5,2,0))</f>
        <v>0</v>
      </c>
      <c r="G1125" s="2" t="n">
        <f aca="true">EP*VLOOKUP('thong tin khach hang'!$E$10,$X$2:$Z$5,3,0)*OFFSET($S1125,0,VLOOKUP('thong tin khach hang'!$E$10,$X$2:$Z$5,2,0))</f>
        <v>0</v>
      </c>
      <c r="H1125" s="2" t="n">
        <f aca="false">F1125*HLOOKUP(B1125,Assumption!$A$10:$G$12,2,1)+G1125*HLOOKUP(B1125,Assumption!$A$10:$G$12,3,1)</f>
        <v>0</v>
      </c>
      <c r="I1125" s="2" t="n">
        <f aca="false">F1125+G1125-H1125</f>
        <v>0</v>
      </c>
      <c r="J1125" s="32" t="n">
        <f aca="false">VLOOKUP(D1125,Assumption!$O$3:$Q$103,IF('thong tin khach hang'!$B$3="Nam",2,3),0)/12*P1125</f>
        <v>0</v>
      </c>
      <c r="K1125" s="2" t="n">
        <v>20000</v>
      </c>
      <c r="L1125" s="31" t="n">
        <f aca="false">ROUND($L$1*(E1125+I1125-J1125-K1125),0)</f>
        <v>71151847718</v>
      </c>
      <c r="M1125" s="31" t="n">
        <f aca="false">E1125+I1125-J1125-K1125+L1125</f>
        <v>17535483197619.5</v>
      </c>
      <c r="N1125" s="32" t="n">
        <f aca="false">HLOOKUP(ROUND(AVERAGE(M1113:M1124)/10^6,0),Assumption!$B$2:$E$3,2,1)*MAX((AVERAGE(M1113:M1124)-250*10^6),0)</f>
        <v>98845996317.2005</v>
      </c>
      <c r="O1125" s="31" t="n">
        <f aca="false">M1125+N1125</f>
        <v>17634329193936.7</v>
      </c>
      <c r="P1125" s="31" t="n">
        <f aca="false">IF(A1125=1,SA,MAX(0,SA-M1124))</f>
        <v>0</v>
      </c>
      <c r="S1125" s="2" t="n">
        <v>0</v>
      </c>
      <c r="T1125" s="2" t="n">
        <v>1</v>
      </c>
      <c r="U1125" s="2" t="n">
        <v>1</v>
      </c>
      <c r="V1125" s="33" t="n">
        <v>1</v>
      </c>
    </row>
    <row r="1126" customFormat="false" ht="15.75" hidden="false" customHeight="true" outlineLevel="0" collapsed="false">
      <c r="A1126" s="2" t="n">
        <v>1124</v>
      </c>
      <c r="B1126" s="2" t="n">
        <v>94</v>
      </c>
      <c r="C1126" s="2" t="n">
        <f aca="false">A1126-(B1126-1)*12</f>
        <v>8</v>
      </c>
      <c r="D1126" s="2" t="n">
        <f aca="false">'thong tin khach hang'!$B$4+B1126-1</f>
        <v>95</v>
      </c>
      <c r="E1126" s="31" t="n">
        <f aca="false">IF(A1126=1,0,O1125)</f>
        <v>17634329193936.7</v>
      </c>
      <c r="F1126" s="2" t="n">
        <f aca="true">TP*VLOOKUP('thong tin khach hang'!$E$10,$X$2:$Z$5,3,0)*OFFSET($S1126,0,VLOOKUP('thong tin khach hang'!$E$10,$X$2:$Z$5,2,0))</f>
        <v>0</v>
      </c>
      <c r="G1126" s="2" t="n">
        <f aca="true">EP*VLOOKUP('thong tin khach hang'!$E$10,$X$2:$Z$5,3,0)*OFFSET($S1126,0,VLOOKUP('thong tin khach hang'!$E$10,$X$2:$Z$5,2,0))</f>
        <v>0</v>
      </c>
      <c r="H1126" s="2" t="n">
        <f aca="false">F1126*HLOOKUP(B1126,Assumption!$A$10:$G$12,2,1)+G1126*HLOOKUP(B1126,Assumption!$A$10:$G$12,3,1)</f>
        <v>0</v>
      </c>
      <c r="I1126" s="2" t="n">
        <f aca="false">F1126+G1126-H1126</f>
        <v>0</v>
      </c>
      <c r="J1126" s="32" t="n">
        <f aca="false">VLOOKUP(D1126,Assumption!$O$3:$Q$103,IF('thong tin khach hang'!$B$3="Nam",2,3),0)/12*P1126</f>
        <v>0</v>
      </c>
      <c r="K1126" s="2" t="n">
        <v>20000</v>
      </c>
      <c r="L1126" s="31" t="n">
        <f aca="false">ROUND($L$1*(E1126+I1126-J1126-K1126),0)</f>
        <v>71844439896</v>
      </c>
      <c r="M1126" s="31" t="n">
        <f aca="false">E1126+I1126-J1126-K1126+L1126</f>
        <v>17706173613832.7</v>
      </c>
      <c r="N1126" s="32" t="n">
        <f aca="false">HLOOKUP(ROUND(AVERAGE(M1114:M1125)/10^6,0),Assumption!$B$2:$E$3,2,1)*MAX((AVERAGE(M1114:M1125)-250*10^6),0)</f>
        <v>99808206671.4951</v>
      </c>
      <c r="O1126" s="31" t="n">
        <f aca="false">M1126+N1126</f>
        <v>17805981820504.2</v>
      </c>
      <c r="P1126" s="31" t="n">
        <f aca="false">IF(A1126=1,SA,MAX(0,SA-M1125))</f>
        <v>0</v>
      </c>
      <c r="S1126" s="2" t="n">
        <v>0</v>
      </c>
      <c r="T1126" s="2" t="n">
        <v>0</v>
      </c>
      <c r="U1126" s="2" t="n">
        <v>0</v>
      </c>
      <c r="V1126" s="33" t="n">
        <v>1</v>
      </c>
    </row>
    <row r="1127" customFormat="false" ht="15.75" hidden="false" customHeight="true" outlineLevel="0" collapsed="false">
      <c r="A1127" s="2" t="n">
        <v>1125</v>
      </c>
      <c r="B1127" s="2" t="n">
        <v>94</v>
      </c>
      <c r="C1127" s="2" t="n">
        <f aca="false">A1127-(B1127-1)*12</f>
        <v>9</v>
      </c>
      <c r="D1127" s="2" t="n">
        <f aca="false">'thong tin khach hang'!$B$4+B1127-1</f>
        <v>95</v>
      </c>
      <c r="E1127" s="31" t="n">
        <f aca="false">IF(A1127=1,0,O1126)</f>
        <v>17805981820504.2</v>
      </c>
      <c r="F1127" s="2" t="n">
        <f aca="true">TP*VLOOKUP('thong tin khach hang'!$E$10,$X$2:$Z$5,3,0)*OFFSET($S1127,0,VLOOKUP('thong tin khach hang'!$E$10,$X$2:$Z$5,2,0))</f>
        <v>0</v>
      </c>
      <c r="G1127" s="2" t="n">
        <f aca="true">EP*VLOOKUP('thong tin khach hang'!$E$10,$X$2:$Z$5,3,0)*OFFSET($S1127,0,VLOOKUP('thong tin khach hang'!$E$10,$X$2:$Z$5,2,0))</f>
        <v>0</v>
      </c>
      <c r="H1127" s="2" t="n">
        <f aca="false">F1127*HLOOKUP(B1127,Assumption!$A$10:$G$12,2,1)+G1127*HLOOKUP(B1127,Assumption!$A$10:$G$12,3,1)</f>
        <v>0</v>
      </c>
      <c r="I1127" s="2" t="n">
        <f aca="false">F1127+G1127-H1127</f>
        <v>0</v>
      </c>
      <c r="J1127" s="32" t="n">
        <f aca="false">VLOOKUP(D1127,Assumption!$O$3:$Q$103,IF('thong tin khach hang'!$B$3="Nam",2,3),0)/12*P1127</f>
        <v>0</v>
      </c>
      <c r="K1127" s="2" t="n">
        <v>20000</v>
      </c>
      <c r="L1127" s="31" t="n">
        <f aca="false">ROUND($L$1*(E1127+I1127-J1127-K1127),0)</f>
        <v>72543773945</v>
      </c>
      <c r="M1127" s="31" t="n">
        <f aca="false">E1127+I1127-J1127-K1127+L1127</f>
        <v>17878525574449.2</v>
      </c>
      <c r="N1127" s="32" t="n">
        <f aca="false">HLOOKUP(ROUND(AVERAGE(M1115:M1126)/10^6,0),Assumption!$B$2:$E$3,2,1)*MAX((AVERAGE(M1115:M1126)-250*10^6),0)</f>
        <v>100779783272.322</v>
      </c>
      <c r="O1127" s="31" t="n">
        <f aca="false">M1127+N1127</f>
        <v>17979305357721.5</v>
      </c>
      <c r="P1127" s="31" t="n">
        <f aca="false">IF(A1127=1,SA,MAX(0,SA-M1126))</f>
        <v>0</v>
      </c>
      <c r="S1127" s="2" t="n">
        <v>0</v>
      </c>
      <c r="T1127" s="2" t="n">
        <v>0</v>
      </c>
      <c r="U1127" s="2" t="n">
        <v>0</v>
      </c>
      <c r="V1127" s="33" t="n">
        <v>1</v>
      </c>
    </row>
    <row r="1128" customFormat="false" ht="15.75" hidden="false" customHeight="true" outlineLevel="0" collapsed="false">
      <c r="A1128" s="2" t="n">
        <v>1126</v>
      </c>
      <c r="B1128" s="2" t="n">
        <v>94</v>
      </c>
      <c r="C1128" s="2" t="n">
        <f aca="false">A1128-(B1128-1)*12</f>
        <v>10</v>
      </c>
      <c r="D1128" s="2" t="n">
        <f aca="false">'thong tin khach hang'!$B$4+B1128-1</f>
        <v>95</v>
      </c>
      <c r="E1128" s="31" t="n">
        <f aca="false">IF(A1128=1,0,O1127)</f>
        <v>17979305357721.5</v>
      </c>
      <c r="F1128" s="2" t="n">
        <f aca="true">TP*VLOOKUP('thong tin khach hang'!$E$10,$X$2:$Z$5,3,0)*OFFSET($S1128,0,VLOOKUP('thong tin khach hang'!$E$10,$X$2:$Z$5,2,0))</f>
        <v>0</v>
      </c>
      <c r="G1128" s="2" t="n">
        <f aca="true">EP*VLOOKUP('thong tin khach hang'!$E$10,$X$2:$Z$5,3,0)*OFFSET($S1128,0,VLOOKUP('thong tin khach hang'!$E$10,$X$2:$Z$5,2,0))</f>
        <v>0</v>
      </c>
      <c r="H1128" s="2" t="n">
        <f aca="false">F1128*HLOOKUP(B1128,Assumption!$A$10:$G$12,2,1)+G1128*HLOOKUP(B1128,Assumption!$A$10:$G$12,3,1)</f>
        <v>0</v>
      </c>
      <c r="I1128" s="2" t="n">
        <f aca="false">F1128+G1128-H1128</f>
        <v>0</v>
      </c>
      <c r="J1128" s="32" t="n">
        <f aca="false">VLOOKUP(D1128,Assumption!$O$3:$Q$103,IF('thong tin khach hang'!$B$3="Nam",2,3),0)/12*P1128</f>
        <v>0</v>
      </c>
      <c r="K1128" s="2" t="n">
        <v>20000</v>
      </c>
      <c r="L1128" s="31" t="n">
        <f aca="false">ROUND($L$1*(E1128+I1128-J1128-K1128),0)</f>
        <v>73249915490</v>
      </c>
      <c r="M1128" s="31" t="n">
        <f aca="false">E1128+I1128-J1128-K1128+L1128</f>
        <v>18052555253211.5</v>
      </c>
      <c r="N1128" s="32" t="n">
        <f aca="false">HLOOKUP(ROUND(AVERAGE(M1116:M1127)/10^6,0),Assumption!$B$2:$E$3,2,1)*MAX((AVERAGE(M1116:M1127)-250*10^6),0)</f>
        <v>101760817291.611</v>
      </c>
      <c r="O1128" s="31" t="n">
        <f aca="false">M1128+N1128</f>
        <v>18154316070503.1</v>
      </c>
      <c r="P1128" s="31" t="n">
        <f aca="false">IF(A1128=1,SA,MAX(0,SA-M1127))</f>
        <v>0</v>
      </c>
      <c r="S1128" s="2" t="n">
        <v>0</v>
      </c>
      <c r="T1128" s="2" t="n">
        <v>0</v>
      </c>
      <c r="U1128" s="2" t="n">
        <v>1</v>
      </c>
      <c r="V1128" s="33" t="n">
        <v>1</v>
      </c>
    </row>
    <row r="1129" customFormat="false" ht="15.75" hidden="false" customHeight="true" outlineLevel="0" collapsed="false">
      <c r="A1129" s="2" t="n">
        <v>1127</v>
      </c>
      <c r="B1129" s="2" t="n">
        <v>94</v>
      </c>
      <c r="C1129" s="2" t="n">
        <f aca="false">A1129-(B1129-1)*12</f>
        <v>11</v>
      </c>
      <c r="D1129" s="2" t="n">
        <f aca="false">'thong tin khach hang'!$B$4+B1129-1</f>
        <v>95</v>
      </c>
      <c r="E1129" s="31" t="n">
        <f aca="false">IF(A1129=1,0,O1128)</f>
        <v>18154316070503.1</v>
      </c>
      <c r="F1129" s="2" t="n">
        <f aca="true">TP*VLOOKUP('thong tin khach hang'!$E$10,$X$2:$Z$5,3,0)*OFFSET($S1129,0,VLOOKUP('thong tin khach hang'!$E$10,$X$2:$Z$5,2,0))</f>
        <v>0</v>
      </c>
      <c r="G1129" s="2" t="n">
        <f aca="true">EP*VLOOKUP('thong tin khach hang'!$E$10,$X$2:$Z$5,3,0)*OFFSET($S1129,0,VLOOKUP('thong tin khach hang'!$E$10,$X$2:$Z$5,2,0))</f>
        <v>0</v>
      </c>
      <c r="H1129" s="2" t="n">
        <f aca="false">F1129*HLOOKUP(B1129,Assumption!$A$10:$G$12,2,1)+G1129*HLOOKUP(B1129,Assumption!$A$10:$G$12,3,1)</f>
        <v>0</v>
      </c>
      <c r="I1129" s="2" t="n">
        <f aca="false">F1129+G1129-H1129</f>
        <v>0</v>
      </c>
      <c r="J1129" s="32" t="n">
        <f aca="false">VLOOKUP(D1129,Assumption!$O$3:$Q$103,IF('thong tin khach hang'!$B$3="Nam",2,3),0)/12*P1129</f>
        <v>0</v>
      </c>
      <c r="K1129" s="2" t="n">
        <v>20000</v>
      </c>
      <c r="L1129" s="31" t="n">
        <f aca="false">ROUND($L$1*(E1129+I1129-J1129-K1129),0)</f>
        <v>73962930797</v>
      </c>
      <c r="M1129" s="31" t="n">
        <f aca="false">E1129+I1129-J1129-K1129+L1129</f>
        <v>18228278981300.1</v>
      </c>
      <c r="N1129" s="32" t="n">
        <f aca="false">HLOOKUP(ROUND(AVERAGE(M1117:M1128)/10^6,0),Assumption!$B$2:$E$3,2,1)*MAX((AVERAGE(M1117:M1128)-250*10^6),0)</f>
        <v>102751400788.766</v>
      </c>
      <c r="O1129" s="31" t="n">
        <f aca="false">M1129+N1129</f>
        <v>18331030382088.9</v>
      </c>
      <c r="P1129" s="31" t="n">
        <f aca="false">IF(A1129=1,SA,MAX(0,SA-M1128))</f>
        <v>0</v>
      </c>
      <c r="S1129" s="2" t="n">
        <v>0</v>
      </c>
      <c r="T1129" s="2" t="n">
        <v>0</v>
      </c>
      <c r="U1129" s="2" t="n">
        <v>0</v>
      </c>
      <c r="V1129" s="33" t="n">
        <v>1</v>
      </c>
    </row>
    <row r="1130" customFormat="false" ht="15.75" hidden="false" customHeight="true" outlineLevel="0" collapsed="false">
      <c r="A1130" s="2" t="n">
        <v>1128</v>
      </c>
      <c r="B1130" s="2" t="n">
        <v>94</v>
      </c>
      <c r="C1130" s="2" t="n">
        <f aca="false">A1130-(B1130-1)*12</f>
        <v>12</v>
      </c>
      <c r="D1130" s="2" t="n">
        <f aca="false">'thong tin khach hang'!$B$4+B1130-1</f>
        <v>95</v>
      </c>
      <c r="E1130" s="31" t="n">
        <f aca="false">IF(A1130=1,0,O1129)</f>
        <v>18331030382088.9</v>
      </c>
      <c r="F1130" s="2" t="n">
        <f aca="true">TP*VLOOKUP('thong tin khach hang'!$E$10,$X$2:$Z$5,3,0)*OFFSET($S1130,0,VLOOKUP('thong tin khach hang'!$E$10,$X$2:$Z$5,2,0))</f>
        <v>0</v>
      </c>
      <c r="G1130" s="2" t="n">
        <f aca="true">EP*VLOOKUP('thong tin khach hang'!$E$10,$X$2:$Z$5,3,0)*OFFSET($S1130,0,VLOOKUP('thong tin khach hang'!$E$10,$X$2:$Z$5,2,0))</f>
        <v>0</v>
      </c>
      <c r="H1130" s="2" t="n">
        <f aca="false">F1130*HLOOKUP(B1130,Assumption!$A$10:$G$12,2,1)+G1130*HLOOKUP(B1130,Assumption!$A$10:$G$12,3,1)</f>
        <v>0</v>
      </c>
      <c r="I1130" s="2" t="n">
        <f aca="false">F1130+G1130-H1130</f>
        <v>0</v>
      </c>
      <c r="J1130" s="32" t="n">
        <f aca="false">VLOOKUP(D1130,Assumption!$O$3:$Q$103,IF('thong tin khach hang'!$B$3="Nam",2,3),0)/12*P1130</f>
        <v>0</v>
      </c>
      <c r="K1130" s="2" t="n">
        <v>20000</v>
      </c>
      <c r="L1130" s="31" t="n">
        <f aca="false">ROUND($L$1*(E1130+I1130-J1130-K1130),0)</f>
        <v>74682886777</v>
      </c>
      <c r="M1130" s="31" t="n">
        <f aca="false">E1130+I1130-J1130-K1130+L1130</f>
        <v>18405713248865.9</v>
      </c>
      <c r="N1130" s="32" t="n">
        <f aca="false">HLOOKUP(ROUND(AVERAGE(M1118:M1129)/10^6,0),Assumption!$B$2:$E$3,2,1)*MAX((AVERAGE(M1118:M1129)-250*10^6),0)</f>
        <v>103751626719.308</v>
      </c>
      <c r="O1130" s="31" t="n">
        <f aca="false">M1130+N1130</f>
        <v>18509464875585.2</v>
      </c>
      <c r="P1130" s="31" t="n">
        <f aca="false">IF(A1130=1,SA,MAX(0,SA-M1129))</f>
        <v>0</v>
      </c>
      <c r="S1130" s="2" t="n">
        <v>0</v>
      </c>
      <c r="T1130" s="2" t="n">
        <v>0</v>
      </c>
      <c r="U1130" s="2" t="n">
        <v>0</v>
      </c>
      <c r="V1130" s="33" t="n">
        <v>1</v>
      </c>
    </row>
    <row r="1131" customFormat="false" ht="15.75" hidden="false" customHeight="true" outlineLevel="0" collapsed="false">
      <c r="A1131" s="2" t="n">
        <v>1129</v>
      </c>
      <c r="B1131" s="2" t="n">
        <v>95</v>
      </c>
      <c r="C1131" s="2" t="n">
        <f aca="false">A1131-(B1131-1)*12</f>
        <v>1</v>
      </c>
      <c r="D1131" s="2" t="n">
        <f aca="false">'thong tin khach hang'!$B$4+B1131-1</f>
        <v>96</v>
      </c>
      <c r="E1131" s="31" t="n">
        <f aca="false">IF(A1131=1,0,O1130)</f>
        <v>18509464875585.2</v>
      </c>
      <c r="F1131" s="2" t="n">
        <f aca="true">TP*VLOOKUP('thong tin khach hang'!$E$10,$X$2:$Z$5,3,0)*OFFSET($S1131,0,VLOOKUP('thong tin khach hang'!$E$10,$X$2:$Z$5,2,0))</f>
        <v>30000000</v>
      </c>
      <c r="G1131" s="2" t="n">
        <f aca="true">EP*VLOOKUP('thong tin khach hang'!$E$10,$X$2:$Z$5,3,0)*OFFSET($S1131,0,VLOOKUP('thong tin khach hang'!$E$10,$X$2:$Z$5,2,0))</f>
        <v>30000000</v>
      </c>
      <c r="H1131" s="2" t="n">
        <f aca="false">F1131*HLOOKUP(B1131,Assumption!$A$10:$G$12,2,1)+G1131*HLOOKUP(B1131,Assumption!$A$10:$G$12,3,1)</f>
        <v>1500000</v>
      </c>
      <c r="I1131" s="2" t="n">
        <f aca="false">F1131+G1131-H1131</f>
        <v>58500000</v>
      </c>
      <c r="J1131" s="32" t="n">
        <f aca="false">VLOOKUP(D1131,Assumption!$O$3:$Q$103,IF('thong tin khach hang'!$B$3="Nam",2,3),0)/12*P1131</f>
        <v>0</v>
      </c>
      <c r="K1131" s="2" t="n">
        <v>20000</v>
      </c>
      <c r="L1131" s="31" t="n">
        <f aca="false">ROUND($L$1*(E1131+I1131-J1131-K1131),0)</f>
        <v>75410089327</v>
      </c>
      <c r="M1131" s="31" t="n">
        <f aca="false">E1131+I1131-J1131-K1131+L1131</f>
        <v>18584933444912.2</v>
      </c>
      <c r="N1131" s="32" t="n">
        <f aca="false">HLOOKUP(ROUND(AVERAGE(M1119:M1130)/10^6,0),Assumption!$B$2:$E$3,2,1)*MAX((AVERAGE(M1119:M1130)-250*10^6),0)</f>
        <v>104761588943.595</v>
      </c>
      <c r="O1131" s="31" t="n">
        <f aca="false">M1131+N1131</f>
        <v>18689695033855.8</v>
      </c>
      <c r="P1131" s="31" t="n">
        <f aca="false">IF(A1131=1,SA,MAX(0,SA-M1130))</f>
        <v>0</v>
      </c>
      <c r="S1131" s="2" t="n">
        <v>1</v>
      </c>
      <c r="T1131" s="2" t="n">
        <v>1</v>
      </c>
      <c r="U1131" s="2" t="n">
        <v>1</v>
      </c>
      <c r="V1131" s="33" t="n">
        <v>1</v>
      </c>
    </row>
    <row r="1132" customFormat="false" ht="15.75" hidden="false" customHeight="true" outlineLevel="0" collapsed="false">
      <c r="A1132" s="2" t="n">
        <v>1130</v>
      </c>
      <c r="B1132" s="2" t="n">
        <v>95</v>
      </c>
      <c r="C1132" s="2" t="n">
        <f aca="false">A1132-(B1132-1)*12</f>
        <v>2</v>
      </c>
      <c r="D1132" s="2" t="n">
        <f aca="false">'thong tin khach hang'!$B$4+B1132-1</f>
        <v>96</v>
      </c>
      <c r="E1132" s="31" t="n">
        <f aca="false">IF(A1132=1,0,O1131)</f>
        <v>18689695033855.8</v>
      </c>
      <c r="F1132" s="2" t="n">
        <f aca="true">TP*VLOOKUP('thong tin khach hang'!$E$10,$X$2:$Z$5,3,0)*OFFSET($S1132,0,VLOOKUP('thong tin khach hang'!$E$10,$X$2:$Z$5,2,0))</f>
        <v>0</v>
      </c>
      <c r="G1132" s="2" t="n">
        <f aca="true">EP*VLOOKUP('thong tin khach hang'!$E$10,$X$2:$Z$5,3,0)*OFFSET($S1132,0,VLOOKUP('thong tin khach hang'!$E$10,$X$2:$Z$5,2,0))</f>
        <v>0</v>
      </c>
      <c r="H1132" s="2" t="n">
        <f aca="false">F1132*HLOOKUP(B1132,Assumption!$A$10:$G$12,2,1)+G1132*HLOOKUP(B1132,Assumption!$A$10:$G$12,3,1)</f>
        <v>0</v>
      </c>
      <c r="I1132" s="2" t="n">
        <f aca="false">F1132+G1132-H1132</f>
        <v>0</v>
      </c>
      <c r="J1132" s="32" t="n">
        <f aca="false">VLOOKUP(D1132,Assumption!$O$3:$Q$103,IF('thong tin khach hang'!$B$3="Nam",2,3),0)/12*P1132</f>
        <v>0</v>
      </c>
      <c r="K1132" s="2" t="n">
        <v>20000</v>
      </c>
      <c r="L1132" s="31" t="n">
        <f aca="false">ROUND($L$1*(E1132+I1132-J1132-K1132),0)</f>
        <v>76144130965</v>
      </c>
      <c r="M1132" s="31" t="n">
        <f aca="false">E1132+I1132-J1132-K1132+L1132</f>
        <v>18765839144820.8</v>
      </c>
      <c r="N1132" s="32" t="n">
        <f aca="false">HLOOKUP(ROUND(AVERAGE(M1120:M1131)/10^6,0),Assumption!$B$2:$E$3,2,1)*MAX((AVERAGE(M1120:M1131)-250*10^6),0)</f>
        <v>105781382235.63</v>
      </c>
      <c r="O1132" s="31" t="n">
        <f aca="false">M1132+N1132</f>
        <v>18871620527056.4</v>
      </c>
      <c r="P1132" s="31" t="n">
        <f aca="false">IF(A1132=1,SA,MAX(0,SA-M1131))</f>
        <v>0</v>
      </c>
      <c r="S1132" s="2" t="n">
        <v>0</v>
      </c>
      <c r="T1132" s="2" t="n">
        <v>0</v>
      </c>
      <c r="U1132" s="2" t="n">
        <v>0</v>
      </c>
      <c r="V1132" s="33" t="n">
        <v>1</v>
      </c>
    </row>
    <row r="1133" customFormat="false" ht="15.75" hidden="false" customHeight="true" outlineLevel="0" collapsed="false">
      <c r="A1133" s="2" t="n">
        <v>1131</v>
      </c>
      <c r="B1133" s="2" t="n">
        <v>95</v>
      </c>
      <c r="C1133" s="2" t="n">
        <f aca="false">A1133-(B1133-1)*12</f>
        <v>3</v>
      </c>
      <c r="D1133" s="2" t="n">
        <f aca="false">'thong tin khach hang'!$B$4+B1133-1</f>
        <v>96</v>
      </c>
      <c r="E1133" s="31" t="n">
        <f aca="false">IF(A1133=1,0,O1132)</f>
        <v>18871620527056.4</v>
      </c>
      <c r="F1133" s="2" t="n">
        <f aca="true">TP*VLOOKUP('thong tin khach hang'!$E$10,$X$2:$Z$5,3,0)*OFFSET($S1133,0,VLOOKUP('thong tin khach hang'!$E$10,$X$2:$Z$5,2,0))</f>
        <v>0</v>
      </c>
      <c r="G1133" s="2" t="n">
        <f aca="true">EP*VLOOKUP('thong tin khach hang'!$E$10,$X$2:$Z$5,3,0)*OFFSET($S1133,0,VLOOKUP('thong tin khach hang'!$E$10,$X$2:$Z$5,2,0))</f>
        <v>0</v>
      </c>
      <c r="H1133" s="2" t="n">
        <f aca="false">F1133*HLOOKUP(B1133,Assumption!$A$10:$G$12,2,1)+G1133*HLOOKUP(B1133,Assumption!$A$10:$G$12,3,1)</f>
        <v>0</v>
      </c>
      <c r="I1133" s="2" t="n">
        <f aca="false">F1133+G1133-H1133</f>
        <v>0</v>
      </c>
      <c r="J1133" s="32" t="n">
        <f aca="false">VLOOKUP(D1133,Assumption!$O$3:$Q$103,IF('thong tin khach hang'!$B$3="Nam",2,3),0)/12*P1133</f>
        <v>0</v>
      </c>
      <c r="K1133" s="2" t="n">
        <v>20000</v>
      </c>
      <c r="L1133" s="31" t="n">
        <f aca="false">ROUND($L$1*(E1133+I1133-J1133-K1133),0)</f>
        <v>76885317944</v>
      </c>
      <c r="M1133" s="31" t="n">
        <f aca="false">E1133+I1133-J1133-K1133+L1133</f>
        <v>18948505825000.4</v>
      </c>
      <c r="N1133" s="32" t="n">
        <f aca="false">HLOOKUP(ROUND(AVERAGE(M1121:M1132)/10^6,0),Assumption!$B$2:$E$3,2,1)*MAX((AVERAGE(M1121:M1132)-250*10^6),0)</f>
        <v>106811102291.956</v>
      </c>
      <c r="O1133" s="31" t="n">
        <f aca="false">M1133+N1133</f>
        <v>19055316927292.4</v>
      </c>
      <c r="P1133" s="31" t="n">
        <f aca="false">IF(A1133=1,SA,MAX(0,SA-M1132))</f>
        <v>0</v>
      </c>
      <c r="S1133" s="2" t="n">
        <v>0</v>
      </c>
      <c r="T1133" s="2" t="n">
        <v>0</v>
      </c>
      <c r="U1133" s="2" t="n">
        <v>0</v>
      </c>
      <c r="V1133" s="33" t="n">
        <v>1</v>
      </c>
    </row>
    <row r="1134" customFormat="false" ht="15.75" hidden="false" customHeight="true" outlineLevel="0" collapsed="false">
      <c r="A1134" s="2" t="n">
        <v>1132</v>
      </c>
      <c r="B1134" s="2" t="n">
        <v>95</v>
      </c>
      <c r="C1134" s="2" t="n">
        <f aca="false">A1134-(B1134-1)*12</f>
        <v>4</v>
      </c>
      <c r="D1134" s="2" t="n">
        <f aca="false">'thong tin khach hang'!$B$4+B1134-1</f>
        <v>96</v>
      </c>
      <c r="E1134" s="31" t="n">
        <f aca="false">IF(A1134=1,0,O1133)</f>
        <v>19055316927292.4</v>
      </c>
      <c r="F1134" s="2" t="n">
        <f aca="true">TP*VLOOKUP('thong tin khach hang'!$E$10,$X$2:$Z$5,3,0)*OFFSET($S1134,0,VLOOKUP('thong tin khach hang'!$E$10,$X$2:$Z$5,2,0))</f>
        <v>0</v>
      </c>
      <c r="G1134" s="2" t="n">
        <f aca="true">EP*VLOOKUP('thong tin khach hang'!$E$10,$X$2:$Z$5,3,0)*OFFSET($S1134,0,VLOOKUP('thong tin khach hang'!$E$10,$X$2:$Z$5,2,0))</f>
        <v>0</v>
      </c>
      <c r="H1134" s="2" t="n">
        <f aca="false">F1134*HLOOKUP(B1134,Assumption!$A$10:$G$12,2,1)+G1134*HLOOKUP(B1134,Assumption!$A$10:$G$12,3,1)</f>
        <v>0</v>
      </c>
      <c r="I1134" s="2" t="n">
        <f aca="false">F1134+G1134-H1134</f>
        <v>0</v>
      </c>
      <c r="J1134" s="32" t="n">
        <f aca="false">VLOOKUP(D1134,Assumption!$O$3:$Q$103,IF('thong tin khach hang'!$B$3="Nam",2,3),0)/12*P1134</f>
        <v>0</v>
      </c>
      <c r="K1134" s="2" t="n">
        <v>20000</v>
      </c>
      <c r="L1134" s="31" t="n">
        <f aca="false">ROUND($L$1*(E1134+I1134-J1134-K1134),0)</f>
        <v>77633719817</v>
      </c>
      <c r="M1134" s="31" t="n">
        <f aca="false">E1134+I1134-J1134-K1134+L1134</f>
        <v>19132950627109.4</v>
      </c>
      <c r="N1134" s="32" t="n">
        <f aca="false">HLOOKUP(ROUND(AVERAGE(M1122:M1133)/10^6,0),Assumption!$B$2:$E$3,2,1)*MAX((AVERAGE(M1122:M1133)-250*10^6),0)</f>
        <v>107850845740.635</v>
      </c>
      <c r="O1134" s="31" t="n">
        <f aca="false">M1134+N1134</f>
        <v>19240801472850</v>
      </c>
      <c r="P1134" s="31" t="n">
        <f aca="false">IF(A1134=1,SA,MAX(0,SA-M1133))</f>
        <v>0</v>
      </c>
      <c r="S1134" s="2" t="n">
        <v>0</v>
      </c>
      <c r="T1134" s="2" t="n">
        <v>0</v>
      </c>
      <c r="U1134" s="2" t="n">
        <v>1</v>
      </c>
      <c r="V1134" s="33" t="n">
        <v>1</v>
      </c>
    </row>
    <row r="1135" customFormat="false" ht="15.75" hidden="false" customHeight="true" outlineLevel="0" collapsed="false">
      <c r="A1135" s="2" t="n">
        <v>1133</v>
      </c>
      <c r="B1135" s="2" t="n">
        <v>95</v>
      </c>
      <c r="C1135" s="2" t="n">
        <f aca="false">A1135-(B1135-1)*12</f>
        <v>5</v>
      </c>
      <c r="D1135" s="2" t="n">
        <f aca="false">'thong tin khach hang'!$B$4+B1135-1</f>
        <v>96</v>
      </c>
      <c r="E1135" s="31" t="n">
        <f aca="false">IF(A1135=1,0,O1134)</f>
        <v>19240801472850</v>
      </c>
      <c r="F1135" s="2" t="n">
        <f aca="true">TP*VLOOKUP('thong tin khach hang'!$E$10,$X$2:$Z$5,3,0)*OFFSET($S1135,0,VLOOKUP('thong tin khach hang'!$E$10,$X$2:$Z$5,2,0))</f>
        <v>0</v>
      </c>
      <c r="G1135" s="2" t="n">
        <f aca="true">EP*VLOOKUP('thong tin khach hang'!$E$10,$X$2:$Z$5,3,0)*OFFSET($S1135,0,VLOOKUP('thong tin khach hang'!$E$10,$X$2:$Z$5,2,0))</f>
        <v>0</v>
      </c>
      <c r="H1135" s="2" t="n">
        <f aca="false">F1135*HLOOKUP(B1135,Assumption!$A$10:$G$12,2,1)+G1135*HLOOKUP(B1135,Assumption!$A$10:$G$12,3,1)</f>
        <v>0</v>
      </c>
      <c r="I1135" s="2" t="n">
        <f aca="false">F1135+G1135-H1135</f>
        <v>0</v>
      </c>
      <c r="J1135" s="32" t="n">
        <f aca="false">VLOOKUP(D1135,Assumption!$O$3:$Q$103,IF('thong tin khach hang'!$B$3="Nam",2,3),0)/12*P1135</f>
        <v>0</v>
      </c>
      <c r="K1135" s="2" t="n">
        <v>20000</v>
      </c>
      <c r="L1135" s="31" t="n">
        <f aca="false">ROUND($L$1*(E1135+I1135-J1135-K1135),0)</f>
        <v>78389406816</v>
      </c>
      <c r="M1135" s="31" t="n">
        <f aca="false">E1135+I1135-J1135-K1135+L1135</f>
        <v>19319190859666</v>
      </c>
      <c r="N1135" s="32" t="n">
        <f aca="false">HLOOKUP(ROUND(AVERAGE(M1123:M1134)/10^6,0),Assumption!$B$2:$E$3,2,1)*MAX((AVERAGE(M1123:M1134)-250*10^6),0)</f>
        <v>108900710150.314</v>
      </c>
      <c r="O1135" s="31" t="n">
        <f aca="false">M1135+N1135</f>
        <v>19428091569816.3</v>
      </c>
      <c r="P1135" s="31" t="n">
        <f aca="false">IF(A1135=1,SA,MAX(0,SA-M1134))</f>
        <v>0</v>
      </c>
      <c r="S1135" s="2" t="n">
        <v>0</v>
      </c>
      <c r="T1135" s="2" t="n">
        <v>0</v>
      </c>
      <c r="U1135" s="2" t="n">
        <v>0</v>
      </c>
      <c r="V1135" s="33" t="n">
        <v>1</v>
      </c>
    </row>
    <row r="1136" customFormat="false" ht="15.75" hidden="false" customHeight="true" outlineLevel="0" collapsed="false">
      <c r="A1136" s="2" t="n">
        <v>1134</v>
      </c>
      <c r="B1136" s="2" t="n">
        <v>95</v>
      </c>
      <c r="C1136" s="2" t="n">
        <f aca="false">A1136-(B1136-1)*12</f>
        <v>6</v>
      </c>
      <c r="D1136" s="2" t="n">
        <f aca="false">'thong tin khach hang'!$B$4+B1136-1</f>
        <v>96</v>
      </c>
      <c r="E1136" s="31" t="n">
        <f aca="false">IF(A1136=1,0,O1135)</f>
        <v>19428091569816.3</v>
      </c>
      <c r="F1136" s="2" t="n">
        <f aca="true">TP*VLOOKUP('thong tin khach hang'!$E$10,$X$2:$Z$5,3,0)*OFFSET($S1136,0,VLOOKUP('thong tin khach hang'!$E$10,$X$2:$Z$5,2,0))</f>
        <v>0</v>
      </c>
      <c r="G1136" s="2" t="n">
        <f aca="true">EP*VLOOKUP('thong tin khach hang'!$E$10,$X$2:$Z$5,3,0)*OFFSET($S1136,0,VLOOKUP('thong tin khach hang'!$E$10,$X$2:$Z$5,2,0))</f>
        <v>0</v>
      </c>
      <c r="H1136" s="2" t="n">
        <f aca="false">F1136*HLOOKUP(B1136,Assumption!$A$10:$G$12,2,1)+G1136*HLOOKUP(B1136,Assumption!$A$10:$G$12,3,1)</f>
        <v>0</v>
      </c>
      <c r="I1136" s="2" t="n">
        <f aca="false">F1136+G1136-H1136</f>
        <v>0</v>
      </c>
      <c r="J1136" s="32" t="n">
        <f aca="false">VLOOKUP(D1136,Assumption!$O$3:$Q$103,IF('thong tin khach hang'!$B$3="Nam",2,3),0)/12*P1136</f>
        <v>0</v>
      </c>
      <c r="K1136" s="2" t="n">
        <v>20000</v>
      </c>
      <c r="L1136" s="31" t="n">
        <f aca="false">ROUND($L$1*(E1136+I1136-J1136-K1136),0)</f>
        <v>79152449854</v>
      </c>
      <c r="M1136" s="31" t="n">
        <f aca="false">E1136+I1136-J1136-K1136+L1136</f>
        <v>19507243999670.3</v>
      </c>
      <c r="N1136" s="32" t="n">
        <f aca="false">HLOOKUP(ROUND(AVERAGE(M1124:M1135)/10^6,0),Assumption!$B$2:$E$3,2,1)*MAX((AVERAGE(M1124:M1135)-250*10^6),0)</f>
        <v>109960794039.386</v>
      </c>
      <c r="O1136" s="31" t="n">
        <f aca="false">M1136+N1136</f>
        <v>19617204793709.7</v>
      </c>
      <c r="P1136" s="31" t="n">
        <f aca="false">IF(A1136=1,SA,MAX(0,SA-M1135))</f>
        <v>0</v>
      </c>
      <c r="S1136" s="2" t="n">
        <v>0</v>
      </c>
      <c r="T1136" s="2" t="n">
        <v>0</v>
      </c>
      <c r="U1136" s="2" t="n">
        <v>0</v>
      </c>
      <c r="V1136" s="33" t="n">
        <v>1</v>
      </c>
    </row>
    <row r="1137" customFormat="false" ht="15.75" hidden="false" customHeight="true" outlineLevel="0" collapsed="false">
      <c r="A1137" s="2" t="n">
        <v>1135</v>
      </c>
      <c r="B1137" s="2" t="n">
        <v>95</v>
      </c>
      <c r="C1137" s="2" t="n">
        <f aca="false">A1137-(B1137-1)*12</f>
        <v>7</v>
      </c>
      <c r="D1137" s="2" t="n">
        <f aca="false">'thong tin khach hang'!$B$4+B1137-1</f>
        <v>96</v>
      </c>
      <c r="E1137" s="31" t="n">
        <f aca="false">IF(A1137=1,0,O1136)</f>
        <v>19617204793709.7</v>
      </c>
      <c r="F1137" s="2" t="n">
        <f aca="true">TP*VLOOKUP('thong tin khach hang'!$E$10,$X$2:$Z$5,3,0)*OFFSET($S1137,0,VLOOKUP('thong tin khach hang'!$E$10,$X$2:$Z$5,2,0))</f>
        <v>0</v>
      </c>
      <c r="G1137" s="2" t="n">
        <f aca="true">EP*VLOOKUP('thong tin khach hang'!$E$10,$X$2:$Z$5,3,0)*OFFSET($S1137,0,VLOOKUP('thong tin khach hang'!$E$10,$X$2:$Z$5,2,0))</f>
        <v>0</v>
      </c>
      <c r="H1137" s="2" t="n">
        <f aca="false">F1137*HLOOKUP(B1137,Assumption!$A$10:$G$12,2,1)+G1137*HLOOKUP(B1137,Assumption!$A$10:$G$12,3,1)</f>
        <v>0</v>
      </c>
      <c r="I1137" s="2" t="n">
        <f aca="false">F1137+G1137-H1137</f>
        <v>0</v>
      </c>
      <c r="J1137" s="32" t="n">
        <f aca="false">VLOOKUP(D1137,Assumption!$O$3:$Q$103,IF('thong tin khach hang'!$B$3="Nam",2,3),0)/12*P1137</f>
        <v>0</v>
      </c>
      <c r="K1137" s="2" t="n">
        <v>20000</v>
      </c>
      <c r="L1137" s="31" t="n">
        <f aca="false">ROUND($L$1*(E1137+I1137-J1137-K1137),0)</f>
        <v>79922920537</v>
      </c>
      <c r="M1137" s="31" t="n">
        <f aca="false">E1137+I1137-J1137-K1137+L1137</f>
        <v>19697127694246.7</v>
      </c>
      <c r="N1137" s="32" t="n">
        <f aca="false">HLOOKUP(ROUND(AVERAGE(M1125:M1136)/10^6,0),Assumption!$B$2:$E$3,2,1)*MAX((AVERAGE(M1125:M1136)-250*10^6),0)</f>
        <v>111031196885.229</v>
      </c>
      <c r="O1137" s="31" t="n">
        <f aca="false">M1137+N1137</f>
        <v>19808158891131.9</v>
      </c>
      <c r="P1137" s="31" t="n">
        <f aca="false">IF(A1137=1,SA,MAX(0,SA-M1136))</f>
        <v>0</v>
      </c>
      <c r="S1137" s="2" t="n">
        <v>0</v>
      </c>
      <c r="T1137" s="2" t="n">
        <v>1</v>
      </c>
      <c r="U1137" s="2" t="n">
        <v>1</v>
      </c>
      <c r="V1137" s="33" t="n">
        <v>1</v>
      </c>
    </row>
    <row r="1138" customFormat="false" ht="15.75" hidden="false" customHeight="true" outlineLevel="0" collapsed="false">
      <c r="A1138" s="2" t="n">
        <v>1136</v>
      </c>
      <c r="B1138" s="2" t="n">
        <v>95</v>
      </c>
      <c r="C1138" s="2" t="n">
        <f aca="false">A1138-(B1138-1)*12</f>
        <v>8</v>
      </c>
      <c r="D1138" s="2" t="n">
        <f aca="false">'thong tin khach hang'!$B$4+B1138-1</f>
        <v>96</v>
      </c>
      <c r="E1138" s="31" t="n">
        <f aca="false">IF(A1138=1,0,O1137)</f>
        <v>19808158891131.9</v>
      </c>
      <c r="F1138" s="2" t="n">
        <f aca="true">TP*VLOOKUP('thong tin khach hang'!$E$10,$X$2:$Z$5,3,0)*OFFSET($S1138,0,VLOOKUP('thong tin khach hang'!$E$10,$X$2:$Z$5,2,0))</f>
        <v>0</v>
      </c>
      <c r="G1138" s="2" t="n">
        <f aca="true">EP*VLOOKUP('thong tin khach hang'!$E$10,$X$2:$Z$5,3,0)*OFFSET($S1138,0,VLOOKUP('thong tin khach hang'!$E$10,$X$2:$Z$5,2,0))</f>
        <v>0</v>
      </c>
      <c r="H1138" s="2" t="n">
        <f aca="false">F1138*HLOOKUP(B1138,Assumption!$A$10:$G$12,2,1)+G1138*HLOOKUP(B1138,Assumption!$A$10:$G$12,3,1)</f>
        <v>0</v>
      </c>
      <c r="I1138" s="2" t="n">
        <f aca="false">F1138+G1138-H1138</f>
        <v>0</v>
      </c>
      <c r="J1138" s="32" t="n">
        <f aca="false">VLOOKUP(D1138,Assumption!$O$3:$Q$103,IF('thong tin khach hang'!$B$3="Nam",2,3),0)/12*P1138</f>
        <v>0</v>
      </c>
      <c r="K1138" s="2" t="n">
        <v>20000</v>
      </c>
      <c r="L1138" s="31" t="n">
        <f aca="false">ROUND($L$1*(E1138+I1138-J1138-K1138),0)</f>
        <v>80700891167</v>
      </c>
      <c r="M1138" s="31" t="n">
        <f aca="false">E1138+I1138-J1138-K1138+L1138</f>
        <v>19888859762298.9</v>
      </c>
      <c r="N1138" s="32" t="n">
        <f aca="false">HLOOKUP(ROUND(AVERAGE(M1126:M1137)/10^6,0),Assumption!$B$2:$E$3,2,1)*MAX((AVERAGE(M1126:M1137)-250*10^6),0)</f>
        <v>112112019133.543</v>
      </c>
      <c r="O1138" s="31" t="n">
        <f aca="false">M1138+N1138</f>
        <v>20000971781432.5</v>
      </c>
      <c r="P1138" s="31" t="n">
        <f aca="false">IF(A1138=1,SA,MAX(0,SA-M1137))</f>
        <v>0</v>
      </c>
      <c r="S1138" s="2" t="n">
        <v>0</v>
      </c>
      <c r="T1138" s="2" t="n">
        <v>0</v>
      </c>
      <c r="U1138" s="2" t="n">
        <v>0</v>
      </c>
      <c r="V1138" s="33" t="n">
        <v>1</v>
      </c>
    </row>
    <row r="1139" customFormat="false" ht="15.75" hidden="false" customHeight="true" outlineLevel="0" collapsed="false">
      <c r="A1139" s="2" t="n">
        <v>1137</v>
      </c>
      <c r="B1139" s="2" t="n">
        <v>95</v>
      </c>
      <c r="C1139" s="2" t="n">
        <f aca="false">A1139-(B1139-1)*12</f>
        <v>9</v>
      </c>
      <c r="D1139" s="2" t="n">
        <f aca="false">'thong tin khach hang'!$B$4+B1139-1</f>
        <v>96</v>
      </c>
      <c r="E1139" s="31" t="n">
        <f aca="false">IF(A1139=1,0,O1138)</f>
        <v>20000971781432.5</v>
      </c>
      <c r="F1139" s="2" t="n">
        <f aca="true">TP*VLOOKUP('thong tin khach hang'!$E$10,$X$2:$Z$5,3,0)*OFFSET($S1139,0,VLOOKUP('thong tin khach hang'!$E$10,$X$2:$Z$5,2,0))</f>
        <v>0</v>
      </c>
      <c r="G1139" s="2" t="n">
        <f aca="true">EP*VLOOKUP('thong tin khach hang'!$E$10,$X$2:$Z$5,3,0)*OFFSET($S1139,0,VLOOKUP('thong tin khach hang'!$E$10,$X$2:$Z$5,2,0))</f>
        <v>0</v>
      </c>
      <c r="H1139" s="2" t="n">
        <f aca="false">F1139*HLOOKUP(B1139,Assumption!$A$10:$G$12,2,1)+G1139*HLOOKUP(B1139,Assumption!$A$10:$G$12,3,1)</f>
        <v>0</v>
      </c>
      <c r="I1139" s="2" t="n">
        <f aca="false">F1139+G1139-H1139</f>
        <v>0</v>
      </c>
      <c r="J1139" s="32" t="n">
        <f aca="false">VLOOKUP(D1139,Assumption!$O$3:$Q$103,IF('thong tin khach hang'!$B$3="Nam",2,3),0)/12*P1139</f>
        <v>0</v>
      </c>
      <c r="K1139" s="2" t="n">
        <v>20000</v>
      </c>
      <c r="L1139" s="31" t="n">
        <f aca="false">ROUND($L$1*(E1139+I1139-J1139-K1139),0)</f>
        <v>81486434749</v>
      </c>
      <c r="M1139" s="31" t="n">
        <f aca="false">E1139+I1139-J1139-K1139+L1139</f>
        <v>20082458196181.5</v>
      </c>
      <c r="N1139" s="32" t="n">
        <f aca="false">HLOOKUP(ROUND(AVERAGE(M1127:M1138)/10^6,0),Assumption!$B$2:$E$3,2,1)*MAX((AVERAGE(M1127:M1138)-250*10^6),0)</f>
        <v>113203362207.776</v>
      </c>
      <c r="O1139" s="31" t="n">
        <f aca="false">M1139+N1139</f>
        <v>20195661558389.3</v>
      </c>
      <c r="P1139" s="31" t="n">
        <f aca="false">IF(A1139=1,SA,MAX(0,SA-M1138))</f>
        <v>0</v>
      </c>
      <c r="S1139" s="2" t="n">
        <v>0</v>
      </c>
      <c r="T1139" s="2" t="n">
        <v>0</v>
      </c>
      <c r="U1139" s="2" t="n">
        <v>0</v>
      </c>
      <c r="V1139" s="33" t="n">
        <v>1</v>
      </c>
    </row>
    <row r="1140" customFormat="false" ht="15.75" hidden="false" customHeight="true" outlineLevel="0" collapsed="false">
      <c r="A1140" s="2" t="n">
        <v>1138</v>
      </c>
      <c r="B1140" s="2" t="n">
        <v>95</v>
      </c>
      <c r="C1140" s="2" t="n">
        <f aca="false">A1140-(B1140-1)*12</f>
        <v>10</v>
      </c>
      <c r="D1140" s="2" t="n">
        <f aca="false">'thong tin khach hang'!$B$4+B1140-1</f>
        <v>96</v>
      </c>
      <c r="E1140" s="31" t="n">
        <f aca="false">IF(A1140=1,0,O1139)</f>
        <v>20195661558389.3</v>
      </c>
      <c r="F1140" s="2" t="n">
        <f aca="true">TP*VLOOKUP('thong tin khach hang'!$E$10,$X$2:$Z$5,3,0)*OFFSET($S1140,0,VLOOKUP('thong tin khach hang'!$E$10,$X$2:$Z$5,2,0))</f>
        <v>0</v>
      </c>
      <c r="G1140" s="2" t="n">
        <f aca="true">EP*VLOOKUP('thong tin khach hang'!$E$10,$X$2:$Z$5,3,0)*OFFSET($S1140,0,VLOOKUP('thong tin khach hang'!$E$10,$X$2:$Z$5,2,0))</f>
        <v>0</v>
      </c>
      <c r="H1140" s="2" t="n">
        <f aca="false">F1140*HLOOKUP(B1140,Assumption!$A$10:$G$12,2,1)+G1140*HLOOKUP(B1140,Assumption!$A$10:$G$12,3,1)</f>
        <v>0</v>
      </c>
      <c r="I1140" s="2" t="n">
        <f aca="false">F1140+G1140-H1140</f>
        <v>0</v>
      </c>
      <c r="J1140" s="32" t="n">
        <f aca="false">VLOOKUP(D1140,Assumption!$O$3:$Q$103,IF('thong tin khach hang'!$B$3="Nam",2,3),0)/12*P1140</f>
        <v>0</v>
      </c>
      <c r="K1140" s="2" t="n">
        <v>20000</v>
      </c>
      <c r="L1140" s="31" t="n">
        <f aca="false">ROUND($L$1*(E1140+I1140-J1140-K1140),0)</f>
        <v>82279625000</v>
      </c>
      <c r="M1140" s="31" t="n">
        <f aca="false">E1140+I1140-J1140-K1140+L1140</f>
        <v>20277941163389.3</v>
      </c>
      <c r="N1140" s="32" t="n">
        <f aca="false">HLOOKUP(ROUND(AVERAGE(M1128:M1139)/10^6,0),Assumption!$B$2:$E$3,2,1)*MAX((AVERAGE(M1128:M1139)-250*10^6),0)</f>
        <v>114305328518.642</v>
      </c>
      <c r="O1140" s="31" t="n">
        <f aca="false">M1140+N1140</f>
        <v>20392246491907.9</v>
      </c>
      <c r="P1140" s="31" t="n">
        <f aca="false">IF(A1140=1,SA,MAX(0,SA-M1139))</f>
        <v>0</v>
      </c>
      <c r="S1140" s="2" t="n">
        <v>0</v>
      </c>
      <c r="T1140" s="2" t="n">
        <v>0</v>
      </c>
      <c r="U1140" s="2" t="n">
        <v>1</v>
      </c>
      <c r="V1140" s="33" t="n">
        <v>1</v>
      </c>
    </row>
    <row r="1141" customFormat="false" ht="15.75" hidden="false" customHeight="true" outlineLevel="0" collapsed="false">
      <c r="A1141" s="2" t="n">
        <v>1139</v>
      </c>
      <c r="B1141" s="2" t="n">
        <v>95</v>
      </c>
      <c r="C1141" s="2" t="n">
        <f aca="false">A1141-(B1141-1)*12</f>
        <v>11</v>
      </c>
      <c r="D1141" s="2" t="n">
        <f aca="false">'thong tin khach hang'!$B$4+B1141-1</f>
        <v>96</v>
      </c>
      <c r="E1141" s="31" t="n">
        <f aca="false">IF(A1141=1,0,O1140)</f>
        <v>20392246491907.9</v>
      </c>
      <c r="F1141" s="2" t="n">
        <f aca="true">TP*VLOOKUP('thong tin khach hang'!$E$10,$X$2:$Z$5,3,0)*OFFSET($S1141,0,VLOOKUP('thong tin khach hang'!$E$10,$X$2:$Z$5,2,0))</f>
        <v>0</v>
      </c>
      <c r="G1141" s="2" t="n">
        <f aca="true">EP*VLOOKUP('thong tin khach hang'!$E$10,$X$2:$Z$5,3,0)*OFFSET($S1141,0,VLOOKUP('thong tin khach hang'!$E$10,$X$2:$Z$5,2,0))</f>
        <v>0</v>
      </c>
      <c r="H1141" s="2" t="n">
        <f aca="false">F1141*HLOOKUP(B1141,Assumption!$A$10:$G$12,2,1)+G1141*HLOOKUP(B1141,Assumption!$A$10:$G$12,3,1)</f>
        <v>0</v>
      </c>
      <c r="I1141" s="2" t="n">
        <f aca="false">F1141+G1141-H1141</f>
        <v>0</v>
      </c>
      <c r="J1141" s="32" t="n">
        <f aca="false">VLOOKUP(D1141,Assumption!$O$3:$Q$103,IF('thong tin khach hang'!$B$3="Nam",2,3),0)/12*P1141</f>
        <v>0</v>
      </c>
      <c r="K1141" s="2" t="n">
        <v>20000</v>
      </c>
      <c r="L1141" s="31" t="n">
        <f aca="false">ROUND($L$1*(E1141+I1141-J1141-K1141),0)</f>
        <v>83080536353</v>
      </c>
      <c r="M1141" s="31" t="n">
        <f aca="false">E1141+I1141-J1141-K1141+L1141</f>
        <v>20475327008260.9</v>
      </c>
      <c r="N1141" s="32" t="n">
        <f aca="false">HLOOKUP(ROUND(AVERAGE(M1129:M1140)/10^6,0),Assumption!$B$2:$E$3,2,1)*MAX((AVERAGE(M1129:M1140)-250*10^6),0)</f>
        <v>115418021473.731</v>
      </c>
      <c r="O1141" s="31" t="n">
        <f aca="false">M1141+N1141</f>
        <v>20590745029734.6</v>
      </c>
      <c r="P1141" s="31" t="n">
        <f aca="false">IF(A1141=1,SA,MAX(0,SA-M1140))</f>
        <v>0</v>
      </c>
      <c r="S1141" s="2" t="n">
        <v>0</v>
      </c>
      <c r="T1141" s="2" t="n">
        <v>0</v>
      </c>
      <c r="U1141" s="2" t="n">
        <v>0</v>
      </c>
      <c r="V1141" s="33" t="n">
        <v>1</v>
      </c>
    </row>
    <row r="1142" customFormat="false" ht="15.75" hidden="false" customHeight="true" outlineLevel="0" collapsed="false">
      <c r="A1142" s="2" t="n">
        <v>1140</v>
      </c>
      <c r="B1142" s="2" t="n">
        <v>95</v>
      </c>
      <c r="C1142" s="2" t="n">
        <f aca="false">A1142-(B1142-1)*12</f>
        <v>12</v>
      </c>
      <c r="D1142" s="2" t="n">
        <f aca="false">'thong tin khach hang'!$B$4+B1142-1</f>
        <v>96</v>
      </c>
      <c r="E1142" s="31" t="n">
        <f aca="false">IF(A1142=1,0,O1141)</f>
        <v>20590745029734.6</v>
      </c>
      <c r="F1142" s="2" t="n">
        <f aca="true">TP*VLOOKUP('thong tin khach hang'!$E$10,$X$2:$Z$5,3,0)*OFFSET($S1142,0,VLOOKUP('thong tin khach hang'!$E$10,$X$2:$Z$5,2,0))</f>
        <v>0</v>
      </c>
      <c r="G1142" s="2" t="n">
        <f aca="true">EP*VLOOKUP('thong tin khach hang'!$E$10,$X$2:$Z$5,3,0)*OFFSET($S1142,0,VLOOKUP('thong tin khach hang'!$E$10,$X$2:$Z$5,2,0))</f>
        <v>0</v>
      </c>
      <c r="H1142" s="2" t="n">
        <f aca="false">F1142*HLOOKUP(B1142,Assumption!$A$10:$G$12,2,1)+G1142*HLOOKUP(B1142,Assumption!$A$10:$G$12,3,1)</f>
        <v>0</v>
      </c>
      <c r="I1142" s="2" t="n">
        <f aca="false">F1142+G1142-H1142</f>
        <v>0</v>
      </c>
      <c r="J1142" s="32" t="n">
        <f aca="false">VLOOKUP(D1142,Assumption!$O$3:$Q$103,IF('thong tin khach hang'!$B$3="Nam",2,3),0)/12*P1142</f>
        <v>0</v>
      </c>
      <c r="K1142" s="2" t="n">
        <v>20000</v>
      </c>
      <c r="L1142" s="31" t="n">
        <f aca="false">ROUND($L$1*(E1142+I1142-J1142-K1142),0)</f>
        <v>83889243967</v>
      </c>
      <c r="M1142" s="31" t="n">
        <f aca="false">E1142+I1142-J1142-K1142+L1142</f>
        <v>20674634253701.6</v>
      </c>
      <c r="N1142" s="32" t="n">
        <f aca="false">HLOOKUP(ROUND(AVERAGE(M1130:M1141)/10^6,0),Assumption!$B$2:$E$3,2,1)*MAX((AVERAGE(M1130:M1141)-250*10^6),0)</f>
        <v>116541545487.211</v>
      </c>
      <c r="O1142" s="31" t="n">
        <f aca="false">M1142+N1142</f>
        <v>20791175799188.8</v>
      </c>
      <c r="P1142" s="31" t="n">
        <f aca="false">IF(A1142=1,SA,MAX(0,SA-M1141))</f>
        <v>0</v>
      </c>
      <c r="S1142" s="2" t="n">
        <v>0</v>
      </c>
      <c r="T1142" s="2" t="n">
        <v>0</v>
      </c>
      <c r="U1142" s="2" t="n">
        <v>0</v>
      </c>
      <c r="V1142" s="33" t="n">
        <v>1</v>
      </c>
    </row>
    <row r="1143" customFormat="false" ht="15.75" hidden="false" customHeight="true" outlineLevel="0" collapsed="false">
      <c r="A1143" s="2" t="n">
        <v>1141</v>
      </c>
      <c r="B1143" s="2" t="n">
        <v>96</v>
      </c>
      <c r="C1143" s="2" t="n">
        <f aca="false">A1143-(B1143-1)*12</f>
        <v>1</v>
      </c>
      <c r="D1143" s="2" t="n">
        <f aca="false">'thong tin khach hang'!$B$4+B1143-1</f>
        <v>97</v>
      </c>
      <c r="E1143" s="31" t="n">
        <f aca="false">IF(A1143=1,0,O1142)</f>
        <v>20791175799188.8</v>
      </c>
      <c r="F1143" s="2" t="n">
        <f aca="true">TP*VLOOKUP('thong tin khach hang'!$E$10,$X$2:$Z$5,3,0)*OFFSET($S1143,0,VLOOKUP('thong tin khach hang'!$E$10,$X$2:$Z$5,2,0))</f>
        <v>30000000</v>
      </c>
      <c r="G1143" s="2" t="n">
        <f aca="true">EP*VLOOKUP('thong tin khach hang'!$E$10,$X$2:$Z$5,3,0)*OFFSET($S1143,0,VLOOKUP('thong tin khach hang'!$E$10,$X$2:$Z$5,2,0))</f>
        <v>30000000</v>
      </c>
      <c r="H1143" s="2" t="n">
        <f aca="false">F1143*HLOOKUP(B1143,Assumption!$A$10:$G$12,2,1)+G1143*HLOOKUP(B1143,Assumption!$A$10:$G$12,3,1)</f>
        <v>1500000</v>
      </c>
      <c r="I1143" s="2" t="n">
        <f aca="false">F1143+G1143-H1143</f>
        <v>58500000</v>
      </c>
      <c r="J1143" s="32" t="n">
        <f aca="false">VLOOKUP(D1143,Assumption!$O$3:$Q$103,IF('thong tin khach hang'!$B$3="Nam",2,3),0)/12*P1143</f>
        <v>0</v>
      </c>
      <c r="K1143" s="2" t="n">
        <v>20000</v>
      </c>
      <c r="L1143" s="31" t="n">
        <f aca="false">ROUND($L$1*(E1143+I1143-J1143-K1143),0)</f>
        <v>84706062068</v>
      </c>
      <c r="M1143" s="31" t="n">
        <f aca="false">E1143+I1143-J1143-K1143+L1143</f>
        <v>20875940341256.8</v>
      </c>
      <c r="N1143" s="32" t="n">
        <f aca="false">HLOOKUP(ROUND(AVERAGE(M1131:M1142)/10^6,0),Assumption!$B$2:$E$3,2,1)*MAX((AVERAGE(M1131:M1142)-250*10^6),0)</f>
        <v>117676005989.629</v>
      </c>
      <c r="O1143" s="31" t="n">
        <f aca="false">M1143+N1143</f>
        <v>20993616347246.5</v>
      </c>
      <c r="P1143" s="31" t="n">
        <f aca="false">IF(A1143=1,SA,MAX(0,SA-M1142))</f>
        <v>0</v>
      </c>
      <c r="S1143" s="2" t="n">
        <v>1</v>
      </c>
      <c r="T1143" s="2" t="n">
        <v>1</v>
      </c>
      <c r="U1143" s="2" t="n">
        <v>1</v>
      </c>
      <c r="V1143" s="33" t="n">
        <v>1</v>
      </c>
    </row>
    <row r="1144" customFormat="false" ht="15.75" hidden="false" customHeight="true" outlineLevel="0" collapsed="false">
      <c r="A1144" s="2" t="n">
        <v>1142</v>
      </c>
      <c r="B1144" s="2" t="n">
        <v>96</v>
      </c>
      <c r="C1144" s="2" t="n">
        <f aca="false">A1144-(B1144-1)*12</f>
        <v>2</v>
      </c>
      <c r="D1144" s="2" t="n">
        <f aca="false">'thong tin khach hang'!$B$4+B1144-1</f>
        <v>97</v>
      </c>
      <c r="E1144" s="31" t="n">
        <f aca="false">IF(A1144=1,0,O1143)</f>
        <v>20993616347246.5</v>
      </c>
      <c r="F1144" s="2" t="n">
        <f aca="true">TP*VLOOKUP('thong tin khach hang'!$E$10,$X$2:$Z$5,3,0)*OFFSET($S1144,0,VLOOKUP('thong tin khach hang'!$E$10,$X$2:$Z$5,2,0))</f>
        <v>0</v>
      </c>
      <c r="G1144" s="2" t="n">
        <f aca="true">EP*VLOOKUP('thong tin khach hang'!$E$10,$X$2:$Z$5,3,0)*OFFSET($S1144,0,VLOOKUP('thong tin khach hang'!$E$10,$X$2:$Z$5,2,0))</f>
        <v>0</v>
      </c>
      <c r="H1144" s="2" t="n">
        <f aca="false">F1144*HLOOKUP(B1144,Assumption!$A$10:$G$12,2,1)+G1144*HLOOKUP(B1144,Assumption!$A$10:$G$12,3,1)</f>
        <v>0</v>
      </c>
      <c r="I1144" s="2" t="n">
        <f aca="false">F1144+G1144-H1144</f>
        <v>0</v>
      </c>
      <c r="J1144" s="32" t="n">
        <f aca="false">VLOOKUP(D1144,Assumption!$O$3:$Q$103,IF('thong tin khach hang'!$B$3="Nam",2,3),0)/12*P1144</f>
        <v>0</v>
      </c>
      <c r="K1144" s="2" t="n">
        <v>20000</v>
      </c>
      <c r="L1144" s="31" t="n">
        <f aca="false">ROUND($L$1*(E1144+I1144-J1144-K1144),0)</f>
        <v>85530591584</v>
      </c>
      <c r="M1144" s="31" t="n">
        <f aca="false">E1144+I1144-J1144-K1144+L1144</f>
        <v>21079146918830.5</v>
      </c>
      <c r="N1144" s="32" t="n">
        <f aca="false">HLOOKUP(ROUND(AVERAGE(M1132:M1143)/10^6,0),Assumption!$B$2:$E$3,2,1)*MAX((AVERAGE(M1132:M1143)-250*10^6),0)</f>
        <v>118821509437.801</v>
      </c>
      <c r="O1144" s="31" t="n">
        <f aca="false">M1144+N1144</f>
        <v>21197968428268.3</v>
      </c>
      <c r="P1144" s="31" t="n">
        <f aca="false">IF(A1144=1,SA,MAX(0,SA-M1143))</f>
        <v>0</v>
      </c>
      <c r="S1144" s="2" t="n">
        <v>0</v>
      </c>
      <c r="T1144" s="2" t="n">
        <v>0</v>
      </c>
      <c r="U1144" s="2" t="n">
        <v>0</v>
      </c>
      <c r="V1144" s="33" t="n">
        <v>1</v>
      </c>
    </row>
    <row r="1145" customFormat="false" ht="15.75" hidden="false" customHeight="true" outlineLevel="0" collapsed="false">
      <c r="A1145" s="2" t="n">
        <v>1143</v>
      </c>
      <c r="B1145" s="2" t="n">
        <v>96</v>
      </c>
      <c r="C1145" s="2" t="n">
        <f aca="false">A1145-(B1145-1)*12</f>
        <v>3</v>
      </c>
      <c r="D1145" s="2" t="n">
        <f aca="false">'thong tin khach hang'!$B$4+B1145-1</f>
        <v>97</v>
      </c>
      <c r="E1145" s="31" t="n">
        <f aca="false">IF(A1145=1,0,O1144)</f>
        <v>21197968428268.3</v>
      </c>
      <c r="F1145" s="2" t="n">
        <f aca="true">TP*VLOOKUP('thong tin khach hang'!$E$10,$X$2:$Z$5,3,0)*OFFSET($S1145,0,VLOOKUP('thong tin khach hang'!$E$10,$X$2:$Z$5,2,0))</f>
        <v>0</v>
      </c>
      <c r="G1145" s="2" t="n">
        <f aca="true">EP*VLOOKUP('thong tin khach hang'!$E$10,$X$2:$Z$5,3,0)*OFFSET($S1145,0,VLOOKUP('thong tin khach hang'!$E$10,$X$2:$Z$5,2,0))</f>
        <v>0</v>
      </c>
      <c r="H1145" s="2" t="n">
        <f aca="false">F1145*HLOOKUP(B1145,Assumption!$A$10:$G$12,2,1)+G1145*HLOOKUP(B1145,Assumption!$A$10:$G$12,3,1)</f>
        <v>0</v>
      </c>
      <c r="I1145" s="2" t="n">
        <f aca="false">F1145+G1145-H1145</f>
        <v>0</v>
      </c>
      <c r="J1145" s="32" t="n">
        <f aca="false">VLOOKUP(D1145,Assumption!$O$3:$Q$103,IF('thong tin khach hang'!$B$3="Nam",2,3),0)/12*P1145</f>
        <v>0</v>
      </c>
      <c r="K1145" s="2" t="n">
        <v>20000</v>
      </c>
      <c r="L1145" s="31" t="n">
        <f aca="false">ROUND($L$1*(E1145+I1145-J1145-K1145),0)</f>
        <v>86363147257</v>
      </c>
      <c r="M1145" s="31" t="n">
        <f aca="false">E1145+I1145-J1145-K1145+L1145</f>
        <v>21284331555525.3</v>
      </c>
      <c r="N1145" s="32" t="n">
        <f aca="false">HLOOKUP(ROUND(AVERAGE(M1133:M1144)/10^6,0),Assumption!$B$2:$E$3,2,1)*MAX((AVERAGE(M1133:M1144)-250*10^6),0)</f>
        <v>119978163324.806</v>
      </c>
      <c r="O1145" s="31" t="n">
        <f aca="false">M1145+N1145</f>
        <v>21404309718850.1</v>
      </c>
      <c r="P1145" s="31" t="n">
        <f aca="false">IF(A1145=1,SA,MAX(0,SA-M1144))</f>
        <v>0</v>
      </c>
      <c r="S1145" s="2" t="n">
        <v>0</v>
      </c>
      <c r="T1145" s="2" t="n">
        <v>0</v>
      </c>
      <c r="U1145" s="2" t="n">
        <v>0</v>
      </c>
      <c r="V1145" s="33" t="n">
        <v>1</v>
      </c>
    </row>
    <row r="1146" customFormat="false" ht="15.75" hidden="false" customHeight="true" outlineLevel="0" collapsed="false">
      <c r="A1146" s="2" t="n">
        <v>1144</v>
      </c>
      <c r="B1146" s="2" t="n">
        <v>96</v>
      </c>
      <c r="C1146" s="2" t="n">
        <f aca="false">A1146-(B1146-1)*12</f>
        <v>4</v>
      </c>
      <c r="D1146" s="2" t="n">
        <f aca="false">'thong tin khach hang'!$B$4+B1146-1</f>
        <v>97</v>
      </c>
      <c r="E1146" s="31" t="n">
        <f aca="false">IF(A1146=1,0,O1145)</f>
        <v>21404309718850.1</v>
      </c>
      <c r="F1146" s="2" t="n">
        <f aca="true">TP*VLOOKUP('thong tin khach hang'!$E$10,$X$2:$Z$5,3,0)*OFFSET($S1146,0,VLOOKUP('thong tin khach hang'!$E$10,$X$2:$Z$5,2,0))</f>
        <v>0</v>
      </c>
      <c r="G1146" s="2" t="n">
        <f aca="true">EP*VLOOKUP('thong tin khach hang'!$E$10,$X$2:$Z$5,3,0)*OFFSET($S1146,0,VLOOKUP('thong tin khach hang'!$E$10,$X$2:$Z$5,2,0))</f>
        <v>0</v>
      </c>
      <c r="H1146" s="2" t="n">
        <f aca="false">F1146*HLOOKUP(B1146,Assumption!$A$10:$G$12,2,1)+G1146*HLOOKUP(B1146,Assumption!$A$10:$G$12,3,1)</f>
        <v>0</v>
      </c>
      <c r="I1146" s="2" t="n">
        <f aca="false">F1146+G1146-H1146</f>
        <v>0</v>
      </c>
      <c r="J1146" s="32" t="n">
        <f aca="false">VLOOKUP(D1146,Assumption!$O$3:$Q$103,IF('thong tin khach hang'!$B$3="Nam",2,3),0)/12*P1146</f>
        <v>0</v>
      </c>
      <c r="K1146" s="2" t="n">
        <v>20000</v>
      </c>
      <c r="L1146" s="31" t="n">
        <f aca="false">ROUND($L$1*(E1146+I1146-J1146-K1146),0)</f>
        <v>87203807217</v>
      </c>
      <c r="M1146" s="31" t="n">
        <f aca="false">E1146+I1146-J1146-K1146+L1146</f>
        <v>21491513506067.1</v>
      </c>
      <c r="N1146" s="32" t="n">
        <f aca="false">HLOOKUP(ROUND(AVERAGE(M1134:M1145)/10^6,0),Assumption!$B$2:$E$3,2,1)*MAX((AVERAGE(M1134:M1145)-250*10^6),0)</f>
        <v>121146076190.069</v>
      </c>
      <c r="O1146" s="31" t="n">
        <f aca="false">M1146+N1146</f>
        <v>21612659582257.1</v>
      </c>
      <c r="P1146" s="31" t="n">
        <f aca="false">IF(A1146=1,SA,MAX(0,SA-M1145))</f>
        <v>0</v>
      </c>
      <c r="S1146" s="2" t="n">
        <v>0</v>
      </c>
      <c r="T1146" s="2" t="n">
        <v>0</v>
      </c>
      <c r="U1146" s="2" t="n">
        <v>1</v>
      </c>
      <c r="V1146" s="33" t="n">
        <v>1</v>
      </c>
    </row>
    <row r="1147" customFormat="false" ht="15.75" hidden="false" customHeight="true" outlineLevel="0" collapsed="false">
      <c r="A1147" s="2" t="n">
        <v>1145</v>
      </c>
      <c r="B1147" s="2" t="n">
        <v>96</v>
      </c>
      <c r="C1147" s="2" t="n">
        <f aca="false">A1147-(B1147-1)*12</f>
        <v>5</v>
      </c>
      <c r="D1147" s="2" t="n">
        <f aca="false">'thong tin khach hang'!$B$4+B1147-1</f>
        <v>97</v>
      </c>
      <c r="E1147" s="31" t="n">
        <f aca="false">IF(A1147=1,0,O1146)</f>
        <v>21612659582257.1</v>
      </c>
      <c r="F1147" s="2" t="n">
        <f aca="true">TP*VLOOKUP('thong tin khach hang'!$E$10,$X$2:$Z$5,3,0)*OFFSET($S1147,0,VLOOKUP('thong tin khach hang'!$E$10,$X$2:$Z$5,2,0))</f>
        <v>0</v>
      </c>
      <c r="G1147" s="2" t="n">
        <f aca="true">EP*VLOOKUP('thong tin khach hang'!$E$10,$X$2:$Z$5,3,0)*OFFSET($S1147,0,VLOOKUP('thong tin khach hang'!$E$10,$X$2:$Z$5,2,0))</f>
        <v>0</v>
      </c>
      <c r="H1147" s="2" t="n">
        <f aca="false">F1147*HLOOKUP(B1147,Assumption!$A$10:$G$12,2,1)+G1147*HLOOKUP(B1147,Assumption!$A$10:$G$12,3,1)</f>
        <v>0</v>
      </c>
      <c r="I1147" s="2" t="n">
        <f aca="false">F1147+G1147-H1147</f>
        <v>0</v>
      </c>
      <c r="J1147" s="32" t="n">
        <f aca="false">VLOOKUP(D1147,Assumption!$O$3:$Q$103,IF('thong tin khach hang'!$B$3="Nam",2,3),0)/12*P1147</f>
        <v>0</v>
      </c>
      <c r="K1147" s="2" t="n">
        <v>20000</v>
      </c>
      <c r="L1147" s="31" t="n">
        <f aca="false">ROUND($L$1*(E1147+I1147-J1147-K1147),0)</f>
        <v>88052650350</v>
      </c>
      <c r="M1147" s="31" t="n">
        <f aca="false">E1147+I1147-J1147-K1147+L1147</f>
        <v>21700712212607.1</v>
      </c>
      <c r="N1147" s="32" t="n">
        <f aca="false">HLOOKUP(ROUND(AVERAGE(M1135:M1146)/10^6,0),Assumption!$B$2:$E$3,2,1)*MAX((AVERAGE(M1135:M1146)-250*10^6),0)</f>
        <v>122325357629.547</v>
      </c>
      <c r="O1147" s="31" t="n">
        <f aca="false">M1147+N1147</f>
        <v>21823037570236.7</v>
      </c>
      <c r="P1147" s="31" t="n">
        <f aca="false">IF(A1147=1,SA,MAX(0,SA-M1146))</f>
        <v>0</v>
      </c>
      <c r="S1147" s="2" t="n">
        <v>0</v>
      </c>
      <c r="T1147" s="2" t="n">
        <v>0</v>
      </c>
      <c r="U1147" s="2" t="n">
        <v>0</v>
      </c>
      <c r="V1147" s="33" t="n">
        <v>1</v>
      </c>
    </row>
    <row r="1148" customFormat="false" ht="15.75" hidden="false" customHeight="true" outlineLevel="0" collapsed="false">
      <c r="A1148" s="2" t="n">
        <v>1146</v>
      </c>
      <c r="B1148" s="2" t="n">
        <v>96</v>
      </c>
      <c r="C1148" s="2" t="n">
        <f aca="false">A1148-(B1148-1)*12</f>
        <v>6</v>
      </c>
      <c r="D1148" s="2" t="n">
        <f aca="false">'thong tin khach hang'!$B$4+B1148-1</f>
        <v>97</v>
      </c>
      <c r="E1148" s="31" t="n">
        <f aca="false">IF(A1148=1,0,O1147)</f>
        <v>21823037570236.7</v>
      </c>
      <c r="F1148" s="2" t="n">
        <f aca="true">TP*VLOOKUP('thong tin khach hang'!$E$10,$X$2:$Z$5,3,0)*OFFSET($S1148,0,VLOOKUP('thong tin khach hang'!$E$10,$X$2:$Z$5,2,0))</f>
        <v>0</v>
      </c>
      <c r="G1148" s="2" t="n">
        <f aca="true">EP*VLOOKUP('thong tin khach hang'!$E$10,$X$2:$Z$5,3,0)*OFFSET($S1148,0,VLOOKUP('thong tin khach hang'!$E$10,$X$2:$Z$5,2,0))</f>
        <v>0</v>
      </c>
      <c r="H1148" s="2" t="n">
        <f aca="false">F1148*HLOOKUP(B1148,Assumption!$A$10:$G$12,2,1)+G1148*HLOOKUP(B1148,Assumption!$A$10:$G$12,3,1)</f>
        <v>0</v>
      </c>
      <c r="I1148" s="2" t="n">
        <f aca="false">F1148+G1148-H1148</f>
        <v>0</v>
      </c>
      <c r="J1148" s="32" t="n">
        <f aca="false">VLOOKUP(D1148,Assumption!$O$3:$Q$103,IF('thong tin khach hang'!$B$3="Nam",2,3),0)/12*P1148</f>
        <v>0</v>
      </c>
      <c r="K1148" s="2" t="n">
        <v>20000</v>
      </c>
      <c r="L1148" s="31" t="n">
        <f aca="false">ROUND($L$1*(E1148+I1148-J1148-K1148),0)</f>
        <v>88909756315</v>
      </c>
      <c r="M1148" s="31" t="n">
        <f aca="false">E1148+I1148-J1148-K1148+L1148</f>
        <v>21911947306551.7</v>
      </c>
      <c r="N1148" s="32" t="n">
        <f aca="false">HLOOKUP(ROUND(AVERAGE(M1136:M1147)/10^6,0),Assumption!$B$2:$E$3,2,1)*MAX((AVERAGE(M1136:M1147)-250*10^6),0)</f>
        <v>123516118306.018</v>
      </c>
      <c r="O1148" s="31" t="n">
        <f aca="false">M1148+N1148</f>
        <v>22035463424857.7</v>
      </c>
      <c r="P1148" s="31" t="n">
        <f aca="false">IF(A1148=1,SA,MAX(0,SA-M1147))</f>
        <v>0</v>
      </c>
      <c r="S1148" s="2" t="n">
        <v>0</v>
      </c>
      <c r="T1148" s="2" t="n">
        <v>0</v>
      </c>
      <c r="U1148" s="2" t="n">
        <v>0</v>
      </c>
      <c r="V1148" s="33" t="n">
        <v>1</v>
      </c>
    </row>
    <row r="1149" customFormat="false" ht="15.75" hidden="false" customHeight="true" outlineLevel="0" collapsed="false">
      <c r="A1149" s="2" t="n">
        <v>1147</v>
      </c>
      <c r="B1149" s="2" t="n">
        <v>96</v>
      </c>
      <c r="C1149" s="2" t="n">
        <f aca="false">A1149-(B1149-1)*12</f>
        <v>7</v>
      </c>
      <c r="D1149" s="2" t="n">
        <f aca="false">'thong tin khach hang'!$B$4+B1149-1</f>
        <v>97</v>
      </c>
      <c r="E1149" s="31" t="n">
        <f aca="false">IF(A1149=1,0,O1148)</f>
        <v>22035463424857.7</v>
      </c>
      <c r="F1149" s="2" t="n">
        <f aca="true">TP*VLOOKUP('thong tin khach hang'!$E$10,$X$2:$Z$5,3,0)*OFFSET($S1149,0,VLOOKUP('thong tin khach hang'!$E$10,$X$2:$Z$5,2,0))</f>
        <v>0</v>
      </c>
      <c r="G1149" s="2" t="n">
        <f aca="true">EP*VLOOKUP('thong tin khach hang'!$E$10,$X$2:$Z$5,3,0)*OFFSET($S1149,0,VLOOKUP('thong tin khach hang'!$E$10,$X$2:$Z$5,2,0))</f>
        <v>0</v>
      </c>
      <c r="H1149" s="2" t="n">
        <f aca="false">F1149*HLOOKUP(B1149,Assumption!$A$10:$G$12,2,1)+G1149*HLOOKUP(B1149,Assumption!$A$10:$G$12,3,1)</f>
        <v>0</v>
      </c>
      <c r="I1149" s="2" t="n">
        <f aca="false">F1149+G1149-H1149</f>
        <v>0</v>
      </c>
      <c r="J1149" s="32" t="n">
        <f aca="false">VLOOKUP(D1149,Assumption!$O$3:$Q$103,IF('thong tin khach hang'!$B$3="Nam",2,3),0)/12*P1149</f>
        <v>0</v>
      </c>
      <c r="K1149" s="2" t="n">
        <v>20000</v>
      </c>
      <c r="L1149" s="31" t="n">
        <f aca="false">ROUND($L$1*(E1149+I1149-J1149-K1149),0)</f>
        <v>89775205541</v>
      </c>
      <c r="M1149" s="31" t="n">
        <f aca="false">E1149+I1149-J1149-K1149+L1149</f>
        <v>22125238610398.7</v>
      </c>
      <c r="N1149" s="32" t="n">
        <f aca="false">HLOOKUP(ROUND(AVERAGE(M1137:M1148)/10^6,0),Assumption!$B$2:$E$3,2,1)*MAX((AVERAGE(M1137:M1148)-250*10^6),0)</f>
        <v>124718469959.459</v>
      </c>
      <c r="O1149" s="31" t="n">
        <f aca="false">M1149+N1149</f>
        <v>22249957080358.2</v>
      </c>
      <c r="P1149" s="31" t="n">
        <f aca="false">IF(A1149=1,SA,MAX(0,SA-M1148))</f>
        <v>0</v>
      </c>
      <c r="S1149" s="2" t="n">
        <v>0</v>
      </c>
      <c r="T1149" s="2" t="n">
        <v>1</v>
      </c>
      <c r="U1149" s="2" t="n">
        <v>1</v>
      </c>
      <c r="V1149" s="33" t="n">
        <v>1</v>
      </c>
    </row>
    <row r="1150" customFormat="false" ht="15.75" hidden="false" customHeight="true" outlineLevel="0" collapsed="false">
      <c r="A1150" s="2" t="n">
        <v>1148</v>
      </c>
      <c r="B1150" s="2" t="n">
        <v>96</v>
      </c>
      <c r="C1150" s="2" t="n">
        <f aca="false">A1150-(B1150-1)*12</f>
        <v>8</v>
      </c>
      <c r="D1150" s="2" t="n">
        <f aca="false">'thong tin khach hang'!$B$4+B1150-1</f>
        <v>97</v>
      </c>
      <c r="E1150" s="31" t="n">
        <f aca="false">IF(A1150=1,0,O1149)</f>
        <v>22249957080358.2</v>
      </c>
      <c r="F1150" s="2" t="n">
        <f aca="true">TP*VLOOKUP('thong tin khach hang'!$E$10,$X$2:$Z$5,3,0)*OFFSET($S1150,0,VLOOKUP('thong tin khach hang'!$E$10,$X$2:$Z$5,2,0))</f>
        <v>0</v>
      </c>
      <c r="G1150" s="2" t="n">
        <f aca="true">EP*VLOOKUP('thong tin khach hang'!$E$10,$X$2:$Z$5,3,0)*OFFSET($S1150,0,VLOOKUP('thong tin khach hang'!$E$10,$X$2:$Z$5,2,0))</f>
        <v>0</v>
      </c>
      <c r="H1150" s="2" t="n">
        <f aca="false">F1150*HLOOKUP(B1150,Assumption!$A$10:$G$12,2,1)+G1150*HLOOKUP(B1150,Assumption!$A$10:$G$12,3,1)</f>
        <v>0</v>
      </c>
      <c r="I1150" s="2" t="n">
        <f aca="false">F1150+G1150-H1150</f>
        <v>0</v>
      </c>
      <c r="J1150" s="32" t="n">
        <f aca="false">VLOOKUP(D1150,Assumption!$O$3:$Q$103,IF('thong tin khach hang'!$B$3="Nam",2,3),0)/12*P1150</f>
        <v>0</v>
      </c>
      <c r="K1150" s="2" t="n">
        <v>20000</v>
      </c>
      <c r="L1150" s="31" t="n">
        <f aca="false">ROUND($L$1*(E1150+I1150-J1150-K1150),0)</f>
        <v>90649079245</v>
      </c>
      <c r="M1150" s="31" t="n">
        <f aca="false">E1150+I1150-J1150-K1150+L1150</f>
        <v>22340606139603.2</v>
      </c>
      <c r="N1150" s="32" t="n">
        <f aca="false">HLOOKUP(ROUND(AVERAGE(M1138:M1149)/10^6,0),Assumption!$B$2:$E$3,2,1)*MAX((AVERAGE(M1138:M1149)-250*10^6),0)</f>
        <v>125932525417.535</v>
      </c>
      <c r="O1150" s="31" t="n">
        <f aca="false">M1150+N1150</f>
        <v>22466538665020.7</v>
      </c>
      <c r="P1150" s="31" t="n">
        <f aca="false">IF(A1150=1,SA,MAX(0,SA-M1149))</f>
        <v>0</v>
      </c>
      <c r="S1150" s="2" t="n">
        <v>0</v>
      </c>
      <c r="T1150" s="2" t="n">
        <v>0</v>
      </c>
      <c r="U1150" s="2" t="n">
        <v>0</v>
      </c>
      <c r="V1150" s="33" t="n">
        <v>1</v>
      </c>
    </row>
    <row r="1151" customFormat="false" ht="15.75" hidden="false" customHeight="true" outlineLevel="0" collapsed="false">
      <c r="A1151" s="2" t="n">
        <v>1149</v>
      </c>
      <c r="B1151" s="2" t="n">
        <v>96</v>
      </c>
      <c r="C1151" s="2" t="n">
        <f aca="false">A1151-(B1151-1)*12</f>
        <v>9</v>
      </c>
      <c r="D1151" s="2" t="n">
        <f aca="false">'thong tin khach hang'!$B$4+B1151-1</f>
        <v>97</v>
      </c>
      <c r="E1151" s="31" t="n">
        <f aca="false">IF(A1151=1,0,O1150)</f>
        <v>22466538665020.7</v>
      </c>
      <c r="F1151" s="2" t="n">
        <f aca="true">TP*VLOOKUP('thong tin khach hang'!$E$10,$X$2:$Z$5,3,0)*OFFSET($S1151,0,VLOOKUP('thong tin khach hang'!$E$10,$X$2:$Z$5,2,0))</f>
        <v>0</v>
      </c>
      <c r="G1151" s="2" t="n">
        <f aca="true">EP*VLOOKUP('thong tin khach hang'!$E$10,$X$2:$Z$5,3,0)*OFFSET($S1151,0,VLOOKUP('thong tin khach hang'!$E$10,$X$2:$Z$5,2,0))</f>
        <v>0</v>
      </c>
      <c r="H1151" s="2" t="n">
        <f aca="false">F1151*HLOOKUP(B1151,Assumption!$A$10:$G$12,2,1)+G1151*HLOOKUP(B1151,Assumption!$A$10:$G$12,3,1)</f>
        <v>0</v>
      </c>
      <c r="I1151" s="2" t="n">
        <f aca="false">F1151+G1151-H1151</f>
        <v>0</v>
      </c>
      <c r="J1151" s="32" t="n">
        <f aca="false">VLOOKUP(D1151,Assumption!$O$3:$Q$103,IF('thong tin khach hang'!$B$3="Nam",2,3),0)/12*P1151</f>
        <v>0</v>
      </c>
      <c r="K1151" s="2" t="n">
        <v>20000</v>
      </c>
      <c r="L1151" s="31" t="n">
        <f aca="false">ROUND($L$1*(E1151+I1151-J1151-K1151),0)</f>
        <v>91531459430</v>
      </c>
      <c r="M1151" s="31" t="n">
        <f aca="false">E1151+I1151-J1151-K1151+L1151</f>
        <v>22558070104450.7</v>
      </c>
      <c r="N1151" s="32" t="n">
        <f aca="false">HLOOKUP(ROUND(AVERAGE(M1139:M1150)/10^6,0),Assumption!$B$2:$E$3,2,1)*MAX((AVERAGE(M1139:M1150)-250*10^6),0)</f>
        <v>127158398606.187</v>
      </c>
      <c r="O1151" s="31" t="n">
        <f aca="false">M1151+N1151</f>
        <v>22685228503056.9</v>
      </c>
      <c r="P1151" s="31" t="n">
        <f aca="false">IF(A1151=1,SA,MAX(0,SA-M1150))</f>
        <v>0</v>
      </c>
      <c r="S1151" s="2" t="n">
        <v>0</v>
      </c>
      <c r="T1151" s="2" t="n">
        <v>0</v>
      </c>
      <c r="U1151" s="2" t="n">
        <v>0</v>
      </c>
      <c r="V1151" s="33" t="n">
        <v>1</v>
      </c>
    </row>
    <row r="1152" customFormat="false" ht="15.75" hidden="false" customHeight="true" outlineLevel="0" collapsed="false">
      <c r="A1152" s="2" t="n">
        <v>1150</v>
      </c>
      <c r="B1152" s="2" t="n">
        <v>96</v>
      </c>
      <c r="C1152" s="2" t="n">
        <f aca="false">A1152-(B1152-1)*12</f>
        <v>10</v>
      </c>
      <c r="D1152" s="2" t="n">
        <f aca="false">'thong tin khach hang'!$B$4+B1152-1</f>
        <v>97</v>
      </c>
      <c r="E1152" s="31" t="n">
        <f aca="false">IF(A1152=1,0,O1151)</f>
        <v>22685228503056.9</v>
      </c>
      <c r="F1152" s="2" t="n">
        <f aca="true">TP*VLOOKUP('thong tin khach hang'!$E$10,$X$2:$Z$5,3,0)*OFFSET($S1152,0,VLOOKUP('thong tin khach hang'!$E$10,$X$2:$Z$5,2,0))</f>
        <v>0</v>
      </c>
      <c r="G1152" s="2" t="n">
        <f aca="true">EP*VLOOKUP('thong tin khach hang'!$E$10,$X$2:$Z$5,3,0)*OFFSET($S1152,0,VLOOKUP('thong tin khach hang'!$E$10,$X$2:$Z$5,2,0))</f>
        <v>0</v>
      </c>
      <c r="H1152" s="2" t="n">
        <f aca="false">F1152*HLOOKUP(B1152,Assumption!$A$10:$G$12,2,1)+G1152*HLOOKUP(B1152,Assumption!$A$10:$G$12,3,1)</f>
        <v>0</v>
      </c>
      <c r="I1152" s="2" t="n">
        <f aca="false">F1152+G1152-H1152</f>
        <v>0</v>
      </c>
      <c r="J1152" s="32" t="n">
        <f aca="false">VLOOKUP(D1152,Assumption!$O$3:$Q$103,IF('thong tin khach hang'!$B$3="Nam",2,3),0)/12*P1152</f>
        <v>0</v>
      </c>
      <c r="K1152" s="2" t="n">
        <v>20000</v>
      </c>
      <c r="L1152" s="31" t="n">
        <f aca="false">ROUND($L$1*(E1152+I1152-J1152-K1152),0)</f>
        <v>92422428900</v>
      </c>
      <c r="M1152" s="31" t="n">
        <f aca="false">E1152+I1152-J1152-K1152+L1152</f>
        <v>22777650911956.9</v>
      </c>
      <c r="N1152" s="32" t="n">
        <f aca="false">HLOOKUP(ROUND(AVERAGE(M1140:M1151)/10^6,0),Assumption!$B$2:$E$3,2,1)*MAX((AVERAGE(M1140:M1151)-250*10^6),0)</f>
        <v>128396204560.321</v>
      </c>
      <c r="O1152" s="31" t="n">
        <f aca="false">M1152+N1152</f>
        <v>22906047116517.2</v>
      </c>
      <c r="P1152" s="31" t="n">
        <f aca="false">IF(A1152=1,SA,MAX(0,SA-M1151))</f>
        <v>0</v>
      </c>
      <c r="S1152" s="2" t="n">
        <v>0</v>
      </c>
      <c r="T1152" s="2" t="n">
        <v>0</v>
      </c>
      <c r="U1152" s="2" t="n">
        <v>1</v>
      </c>
      <c r="V1152" s="33" t="n">
        <v>1</v>
      </c>
    </row>
    <row r="1153" customFormat="false" ht="15.75" hidden="false" customHeight="true" outlineLevel="0" collapsed="false">
      <c r="A1153" s="2" t="n">
        <v>1151</v>
      </c>
      <c r="B1153" s="2" t="n">
        <v>96</v>
      </c>
      <c r="C1153" s="2" t="n">
        <f aca="false">A1153-(B1153-1)*12</f>
        <v>11</v>
      </c>
      <c r="D1153" s="2" t="n">
        <f aca="false">'thong tin khach hang'!$B$4+B1153-1</f>
        <v>97</v>
      </c>
      <c r="E1153" s="31" t="n">
        <f aca="false">IF(A1153=1,0,O1152)</f>
        <v>22906047116517.2</v>
      </c>
      <c r="F1153" s="2" t="n">
        <f aca="true">TP*VLOOKUP('thong tin khach hang'!$E$10,$X$2:$Z$5,3,0)*OFFSET($S1153,0,VLOOKUP('thong tin khach hang'!$E$10,$X$2:$Z$5,2,0))</f>
        <v>0</v>
      </c>
      <c r="G1153" s="2" t="n">
        <f aca="true">EP*VLOOKUP('thong tin khach hang'!$E$10,$X$2:$Z$5,3,0)*OFFSET($S1153,0,VLOOKUP('thong tin khach hang'!$E$10,$X$2:$Z$5,2,0))</f>
        <v>0</v>
      </c>
      <c r="H1153" s="2" t="n">
        <f aca="false">F1153*HLOOKUP(B1153,Assumption!$A$10:$G$12,2,1)+G1153*HLOOKUP(B1153,Assumption!$A$10:$G$12,3,1)</f>
        <v>0</v>
      </c>
      <c r="I1153" s="2" t="n">
        <f aca="false">F1153+G1153-H1153</f>
        <v>0</v>
      </c>
      <c r="J1153" s="32" t="n">
        <f aca="false">VLOOKUP(D1153,Assumption!$O$3:$Q$103,IF('thong tin khach hang'!$B$3="Nam",2,3),0)/12*P1153</f>
        <v>0</v>
      </c>
      <c r="K1153" s="2" t="n">
        <v>20000</v>
      </c>
      <c r="L1153" s="31" t="n">
        <f aca="false">ROUND($L$1*(E1153+I1153-J1153-K1153),0)</f>
        <v>93322071265</v>
      </c>
      <c r="M1153" s="31" t="n">
        <f aca="false">E1153+I1153-J1153-K1153+L1153</f>
        <v>22999369167782.2</v>
      </c>
      <c r="N1153" s="32" t="n">
        <f aca="false">HLOOKUP(ROUND(AVERAGE(M1141:M1152)/10^6,0),Assumption!$B$2:$E$3,2,1)*MAX((AVERAGE(M1141:M1152)-250*10^6),0)</f>
        <v>129646059434.605</v>
      </c>
      <c r="O1153" s="31" t="n">
        <f aca="false">M1153+N1153</f>
        <v>23129015227216.8</v>
      </c>
      <c r="P1153" s="31" t="n">
        <f aca="false">IF(A1153=1,SA,MAX(0,SA-M1152))</f>
        <v>0</v>
      </c>
      <c r="S1153" s="2" t="n">
        <v>0</v>
      </c>
      <c r="T1153" s="2" t="n">
        <v>0</v>
      </c>
      <c r="U1153" s="2" t="n">
        <v>0</v>
      </c>
      <c r="V1153" s="33" t="n">
        <v>1</v>
      </c>
    </row>
    <row r="1154" customFormat="false" ht="15.75" hidden="false" customHeight="true" outlineLevel="0" collapsed="false">
      <c r="A1154" s="2" t="n">
        <v>1152</v>
      </c>
      <c r="B1154" s="2" t="n">
        <v>96</v>
      </c>
      <c r="C1154" s="2" t="n">
        <f aca="false">A1154-(B1154-1)*12</f>
        <v>12</v>
      </c>
      <c r="D1154" s="2" t="n">
        <f aca="false">'thong tin khach hang'!$B$4+B1154-1</f>
        <v>97</v>
      </c>
      <c r="E1154" s="31" t="n">
        <f aca="false">IF(A1154=1,0,O1153)</f>
        <v>23129015227216.8</v>
      </c>
      <c r="F1154" s="2" t="n">
        <f aca="true">TP*VLOOKUP('thong tin khach hang'!$E$10,$X$2:$Z$5,3,0)*OFFSET($S1154,0,VLOOKUP('thong tin khach hang'!$E$10,$X$2:$Z$5,2,0))</f>
        <v>0</v>
      </c>
      <c r="G1154" s="2" t="n">
        <f aca="true">EP*VLOOKUP('thong tin khach hang'!$E$10,$X$2:$Z$5,3,0)*OFFSET($S1154,0,VLOOKUP('thong tin khach hang'!$E$10,$X$2:$Z$5,2,0))</f>
        <v>0</v>
      </c>
      <c r="H1154" s="2" t="n">
        <f aca="false">F1154*HLOOKUP(B1154,Assumption!$A$10:$G$12,2,1)+G1154*HLOOKUP(B1154,Assumption!$A$10:$G$12,3,1)</f>
        <v>0</v>
      </c>
      <c r="I1154" s="2" t="n">
        <f aca="false">F1154+G1154-H1154</f>
        <v>0</v>
      </c>
      <c r="J1154" s="32" t="n">
        <f aca="false">VLOOKUP(D1154,Assumption!$O$3:$Q$103,IF('thong tin khach hang'!$B$3="Nam",2,3),0)/12*P1154</f>
        <v>0</v>
      </c>
      <c r="K1154" s="2" t="n">
        <v>20000</v>
      </c>
      <c r="L1154" s="31" t="n">
        <f aca="false">ROUND($L$1*(E1154+I1154-J1154-K1154),0)</f>
        <v>94230470948</v>
      </c>
      <c r="M1154" s="31" t="n">
        <f aca="false">E1154+I1154-J1154-K1154+L1154</f>
        <v>23223245678164.8</v>
      </c>
      <c r="N1154" s="32" t="n">
        <f aca="false">HLOOKUP(ROUND(AVERAGE(M1142:M1153)/10^6,0),Assumption!$B$2:$E$3,2,1)*MAX((AVERAGE(M1142:M1153)-250*10^6),0)</f>
        <v>130908080514.366</v>
      </c>
      <c r="O1154" s="31" t="n">
        <f aca="false">M1154+N1154</f>
        <v>23354153758679.2</v>
      </c>
      <c r="P1154" s="31" t="n">
        <f aca="false">IF(A1154=1,SA,MAX(0,SA-M1153))</f>
        <v>0</v>
      </c>
      <c r="S1154" s="2" t="n">
        <v>0</v>
      </c>
      <c r="T1154" s="2" t="n">
        <v>0</v>
      </c>
      <c r="U1154" s="2" t="n">
        <v>0</v>
      </c>
      <c r="V1154" s="33" t="n">
        <v>1</v>
      </c>
    </row>
    <row r="1155" customFormat="false" ht="15.75" hidden="false" customHeight="true" outlineLevel="0" collapsed="false">
      <c r="A1155" s="2" t="n">
        <v>1153</v>
      </c>
      <c r="B1155" s="2" t="n">
        <v>97</v>
      </c>
      <c r="C1155" s="2" t="n">
        <f aca="false">A1155-(B1155-1)*12</f>
        <v>1</v>
      </c>
      <c r="D1155" s="2" t="n">
        <f aca="false">'thong tin khach hang'!$B$4+B1155-1</f>
        <v>98</v>
      </c>
      <c r="E1155" s="31" t="n">
        <f aca="false">IF(A1155=1,0,O1154)</f>
        <v>23354153758679.2</v>
      </c>
      <c r="F1155" s="2" t="n">
        <f aca="true">TP*VLOOKUP('thong tin khach hang'!$E$10,$X$2:$Z$5,3,0)*OFFSET($S1155,0,VLOOKUP('thong tin khach hang'!$E$10,$X$2:$Z$5,2,0))</f>
        <v>30000000</v>
      </c>
      <c r="G1155" s="2" t="n">
        <f aca="true">EP*VLOOKUP('thong tin khach hang'!$E$10,$X$2:$Z$5,3,0)*OFFSET($S1155,0,VLOOKUP('thong tin khach hang'!$E$10,$X$2:$Z$5,2,0))</f>
        <v>30000000</v>
      </c>
      <c r="H1155" s="2" t="n">
        <f aca="false">F1155*HLOOKUP(B1155,Assumption!$A$10:$G$12,2,1)+G1155*HLOOKUP(B1155,Assumption!$A$10:$G$12,3,1)</f>
        <v>1500000</v>
      </c>
      <c r="I1155" s="2" t="n">
        <f aca="false">F1155+G1155-H1155</f>
        <v>58500000</v>
      </c>
      <c r="J1155" s="32" t="n">
        <f aca="false">VLOOKUP(D1155,Assumption!$O$3:$Q$103,IF('thong tin khach hang'!$B$3="Nam",2,3),0)/12*P1155</f>
        <v>0</v>
      </c>
      <c r="K1155" s="2" t="n">
        <v>20000</v>
      </c>
      <c r="L1155" s="31" t="n">
        <f aca="false">ROUND($L$1*(E1155+I1155-J1155-K1155),0)</f>
        <v>95147951530</v>
      </c>
      <c r="M1155" s="31" t="n">
        <f aca="false">E1155+I1155-J1155-K1155+L1155</f>
        <v>23449360190209.2</v>
      </c>
      <c r="N1155" s="32" t="n">
        <f aca="false">HLOOKUP(ROUND(AVERAGE(M1143:M1154)/10^6,0),Assumption!$B$2:$E$3,2,1)*MAX((AVERAGE(M1143:M1154)-250*10^6),0)</f>
        <v>132182386226.598</v>
      </c>
      <c r="O1155" s="31" t="n">
        <f aca="false">M1155+N1155</f>
        <v>23581542576435.8</v>
      </c>
      <c r="P1155" s="31" t="n">
        <f aca="false">IF(A1155=1,SA,MAX(0,SA-M1154))</f>
        <v>0</v>
      </c>
      <c r="S1155" s="2" t="n">
        <v>1</v>
      </c>
      <c r="T1155" s="2" t="n">
        <v>1</v>
      </c>
      <c r="U1155" s="2" t="n">
        <v>1</v>
      </c>
      <c r="V1155" s="33" t="n">
        <v>1</v>
      </c>
    </row>
    <row r="1156" customFormat="false" ht="15.75" hidden="false" customHeight="true" outlineLevel="0" collapsed="false">
      <c r="A1156" s="2" t="n">
        <v>1154</v>
      </c>
      <c r="B1156" s="2" t="n">
        <v>97</v>
      </c>
      <c r="C1156" s="2" t="n">
        <f aca="false">A1156-(B1156-1)*12</f>
        <v>2</v>
      </c>
      <c r="D1156" s="2" t="n">
        <f aca="false">'thong tin khach hang'!$B$4+B1156-1</f>
        <v>98</v>
      </c>
      <c r="E1156" s="31" t="n">
        <f aca="false">IF(A1156=1,0,O1155)</f>
        <v>23581542576435.8</v>
      </c>
      <c r="F1156" s="2" t="n">
        <f aca="true">TP*VLOOKUP('thong tin khach hang'!$E$10,$X$2:$Z$5,3,0)*OFFSET($S1156,0,VLOOKUP('thong tin khach hang'!$E$10,$X$2:$Z$5,2,0))</f>
        <v>0</v>
      </c>
      <c r="G1156" s="2" t="n">
        <f aca="true">EP*VLOOKUP('thong tin khach hang'!$E$10,$X$2:$Z$5,3,0)*OFFSET($S1156,0,VLOOKUP('thong tin khach hang'!$E$10,$X$2:$Z$5,2,0))</f>
        <v>0</v>
      </c>
      <c r="H1156" s="2" t="n">
        <f aca="false">F1156*HLOOKUP(B1156,Assumption!$A$10:$G$12,2,1)+G1156*HLOOKUP(B1156,Assumption!$A$10:$G$12,3,1)</f>
        <v>0</v>
      </c>
      <c r="I1156" s="2" t="n">
        <f aca="false">F1156+G1156-H1156</f>
        <v>0</v>
      </c>
      <c r="J1156" s="32" t="n">
        <f aca="false">VLOOKUP(D1156,Assumption!$O$3:$Q$103,IF('thong tin khach hang'!$B$3="Nam",2,3),0)/12*P1156</f>
        <v>0</v>
      </c>
      <c r="K1156" s="2" t="n">
        <v>20000</v>
      </c>
      <c r="L1156" s="31" t="n">
        <f aca="false">ROUND($L$1*(E1156+I1156-J1156-K1156),0)</f>
        <v>96074123384</v>
      </c>
      <c r="M1156" s="31" t="n">
        <f aca="false">E1156+I1156-J1156-K1156+L1156</f>
        <v>23677616679819.8</v>
      </c>
      <c r="N1156" s="32" t="n">
        <f aca="false">HLOOKUP(ROUND(AVERAGE(M1144:M1155)/10^6,0),Assumption!$B$2:$E$3,2,1)*MAX((AVERAGE(M1144:M1155)-250*10^6),0)</f>
        <v>133469096151.074</v>
      </c>
      <c r="O1156" s="31" t="n">
        <f aca="false">M1156+N1156</f>
        <v>23811085775970.9</v>
      </c>
      <c r="P1156" s="31" t="n">
        <f aca="false">IF(A1156=1,SA,MAX(0,SA-M1155))</f>
        <v>0</v>
      </c>
      <c r="S1156" s="2" t="n">
        <v>0</v>
      </c>
      <c r="T1156" s="2" t="n">
        <v>0</v>
      </c>
      <c r="U1156" s="2" t="n">
        <v>0</v>
      </c>
      <c r="V1156" s="33" t="n">
        <v>1</v>
      </c>
    </row>
    <row r="1157" customFormat="false" ht="15.75" hidden="false" customHeight="true" outlineLevel="0" collapsed="false">
      <c r="A1157" s="2" t="n">
        <v>1155</v>
      </c>
      <c r="B1157" s="2" t="n">
        <v>97</v>
      </c>
      <c r="C1157" s="2" t="n">
        <f aca="false">A1157-(B1157-1)*12</f>
        <v>3</v>
      </c>
      <c r="D1157" s="2" t="n">
        <f aca="false">'thong tin khach hang'!$B$4+B1157-1</f>
        <v>98</v>
      </c>
      <c r="E1157" s="31" t="n">
        <f aca="false">IF(A1157=1,0,O1156)</f>
        <v>23811085775970.9</v>
      </c>
      <c r="F1157" s="2" t="n">
        <f aca="true">TP*VLOOKUP('thong tin khach hang'!$E$10,$X$2:$Z$5,3,0)*OFFSET($S1157,0,VLOOKUP('thong tin khach hang'!$E$10,$X$2:$Z$5,2,0))</f>
        <v>0</v>
      </c>
      <c r="G1157" s="2" t="n">
        <f aca="true">EP*VLOOKUP('thong tin khach hang'!$E$10,$X$2:$Z$5,3,0)*OFFSET($S1157,0,VLOOKUP('thong tin khach hang'!$E$10,$X$2:$Z$5,2,0))</f>
        <v>0</v>
      </c>
      <c r="H1157" s="2" t="n">
        <f aca="false">F1157*HLOOKUP(B1157,Assumption!$A$10:$G$12,2,1)+G1157*HLOOKUP(B1157,Assumption!$A$10:$G$12,3,1)</f>
        <v>0</v>
      </c>
      <c r="I1157" s="2" t="n">
        <f aca="false">F1157+G1157-H1157</f>
        <v>0</v>
      </c>
      <c r="J1157" s="32" t="n">
        <f aca="false">VLOOKUP(D1157,Assumption!$O$3:$Q$103,IF('thong tin khach hang'!$B$3="Nam",2,3),0)/12*P1157</f>
        <v>0</v>
      </c>
      <c r="K1157" s="2" t="n">
        <v>20000</v>
      </c>
      <c r="L1157" s="31" t="n">
        <f aca="false">ROUND($L$1*(E1157+I1157-J1157-K1157),0)</f>
        <v>97009310793</v>
      </c>
      <c r="M1157" s="31" t="n">
        <f aca="false">E1157+I1157-J1157-K1157+L1157</f>
        <v>23908095066763.9</v>
      </c>
      <c r="N1157" s="32" t="n">
        <f aca="false">HLOOKUP(ROUND(AVERAGE(M1145:M1156)/10^6,0),Assumption!$B$2:$E$3,2,1)*MAX((AVERAGE(M1145:M1156)-250*10^6),0)</f>
        <v>134768331031.568</v>
      </c>
      <c r="O1157" s="31" t="n">
        <f aca="false">M1157+N1157</f>
        <v>24042863397795.4</v>
      </c>
      <c r="P1157" s="31" t="n">
        <f aca="false">IF(A1157=1,SA,MAX(0,SA-M1156))</f>
        <v>0</v>
      </c>
      <c r="S1157" s="2" t="n">
        <v>0</v>
      </c>
      <c r="T1157" s="2" t="n">
        <v>0</v>
      </c>
      <c r="U1157" s="2" t="n">
        <v>0</v>
      </c>
      <c r="V1157" s="33" t="n">
        <v>1</v>
      </c>
    </row>
    <row r="1158" customFormat="false" ht="15.75" hidden="false" customHeight="true" outlineLevel="0" collapsed="false">
      <c r="A1158" s="2" t="n">
        <v>1156</v>
      </c>
      <c r="B1158" s="2" t="n">
        <v>97</v>
      </c>
      <c r="C1158" s="2" t="n">
        <f aca="false">A1158-(B1158-1)*12</f>
        <v>4</v>
      </c>
      <c r="D1158" s="2" t="n">
        <f aca="false">'thong tin khach hang'!$B$4+B1158-1</f>
        <v>98</v>
      </c>
      <c r="E1158" s="31" t="n">
        <f aca="false">IF(A1158=1,0,O1157)</f>
        <v>24042863397795.4</v>
      </c>
      <c r="F1158" s="2" t="n">
        <f aca="true">TP*VLOOKUP('thong tin khach hang'!$E$10,$X$2:$Z$5,3,0)*OFFSET($S1158,0,VLOOKUP('thong tin khach hang'!$E$10,$X$2:$Z$5,2,0))</f>
        <v>0</v>
      </c>
      <c r="G1158" s="2" t="n">
        <f aca="true">EP*VLOOKUP('thong tin khach hang'!$E$10,$X$2:$Z$5,3,0)*OFFSET($S1158,0,VLOOKUP('thong tin khach hang'!$E$10,$X$2:$Z$5,2,0))</f>
        <v>0</v>
      </c>
      <c r="H1158" s="2" t="n">
        <f aca="false">F1158*HLOOKUP(B1158,Assumption!$A$10:$G$12,2,1)+G1158*HLOOKUP(B1158,Assumption!$A$10:$G$12,3,1)</f>
        <v>0</v>
      </c>
      <c r="I1158" s="2" t="n">
        <f aca="false">F1158+G1158-H1158</f>
        <v>0</v>
      </c>
      <c r="J1158" s="32" t="n">
        <f aca="false">VLOOKUP(D1158,Assumption!$O$3:$Q$103,IF('thong tin khach hang'!$B$3="Nam",2,3),0)/12*P1158</f>
        <v>0</v>
      </c>
      <c r="K1158" s="2" t="n">
        <v>20000</v>
      </c>
      <c r="L1158" s="31" t="n">
        <f aca="false">ROUND($L$1*(E1158+I1158-J1158-K1158),0)</f>
        <v>97953601514</v>
      </c>
      <c r="M1158" s="31" t="n">
        <f aca="false">E1158+I1158-J1158-K1158+L1158</f>
        <v>24140816979309.4</v>
      </c>
      <c r="N1158" s="32" t="n">
        <f aca="false">HLOOKUP(ROUND(AVERAGE(M1146:M1157)/10^6,0),Assumption!$B$2:$E$3,2,1)*MAX((AVERAGE(M1146:M1157)-250*10^6),0)</f>
        <v>136080212787.188</v>
      </c>
      <c r="O1158" s="31" t="n">
        <f aca="false">M1158+N1158</f>
        <v>24276897192096.6</v>
      </c>
      <c r="P1158" s="31" t="n">
        <f aca="false">IF(A1158=1,SA,MAX(0,SA-M1157))</f>
        <v>0</v>
      </c>
      <c r="S1158" s="2" t="n">
        <v>0</v>
      </c>
      <c r="T1158" s="2" t="n">
        <v>0</v>
      </c>
      <c r="U1158" s="2" t="n">
        <v>1</v>
      </c>
      <c r="V1158" s="33" t="n">
        <v>1</v>
      </c>
    </row>
    <row r="1159" customFormat="false" ht="15.75" hidden="false" customHeight="true" outlineLevel="0" collapsed="false">
      <c r="A1159" s="2" t="n">
        <v>1157</v>
      </c>
      <c r="B1159" s="2" t="n">
        <v>97</v>
      </c>
      <c r="C1159" s="2" t="n">
        <f aca="false">A1159-(B1159-1)*12</f>
        <v>5</v>
      </c>
      <c r="D1159" s="2" t="n">
        <f aca="false">'thong tin khach hang'!$B$4+B1159-1</f>
        <v>98</v>
      </c>
      <c r="E1159" s="31" t="n">
        <f aca="false">IF(A1159=1,0,O1158)</f>
        <v>24276897192096.6</v>
      </c>
      <c r="F1159" s="2" t="n">
        <f aca="true">TP*VLOOKUP('thong tin khach hang'!$E$10,$X$2:$Z$5,3,0)*OFFSET($S1159,0,VLOOKUP('thong tin khach hang'!$E$10,$X$2:$Z$5,2,0))</f>
        <v>0</v>
      </c>
      <c r="G1159" s="2" t="n">
        <f aca="true">EP*VLOOKUP('thong tin khach hang'!$E$10,$X$2:$Z$5,3,0)*OFFSET($S1159,0,VLOOKUP('thong tin khach hang'!$E$10,$X$2:$Z$5,2,0))</f>
        <v>0</v>
      </c>
      <c r="H1159" s="2" t="n">
        <f aca="false">F1159*HLOOKUP(B1159,Assumption!$A$10:$G$12,2,1)+G1159*HLOOKUP(B1159,Assumption!$A$10:$G$12,3,1)</f>
        <v>0</v>
      </c>
      <c r="I1159" s="2" t="n">
        <f aca="false">F1159+G1159-H1159</f>
        <v>0</v>
      </c>
      <c r="J1159" s="32" t="n">
        <f aca="false">VLOOKUP(D1159,Assumption!$O$3:$Q$103,IF('thong tin khach hang'!$B$3="Nam",2,3),0)/12*P1159</f>
        <v>0</v>
      </c>
      <c r="K1159" s="2" t="n">
        <v>20000</v>
      </c>
      <c r="L1159" s="31" t="n">
        <f aca="false">ROUND($L$1*(E1159+I1159-J1159-K1159),0)</f>
        <v>98907084162</v>
      </c>
      <c r="M1159" s="31" t="n">
        <f aca="false">E1159+I1159-J1159-K1159+L1159</f>
        <v>24375804256258.6</v>
      </c>
      <c r="N1159" s="32" t="n">
        <f aca="false">HLOOKUP(ROUND(AVERAGE(M1147:M1158)/10^6,0),Assumption!$B$2:$E$3,2,1)*MAX((AVERAGE(M1147:M1158)-250*10^6),0)</f>
        <v>137404864523.809</v>
      </c>
      <c r="O1159" s="31" t="n">
        <f aca="false">M1159+N1159</f>
        <v>24513209120782.4</v>
      </c>
      <c r="P1159" s="31" t="n">
        <f aca="false">IF(A1159=1,SA,MAX(0,SA-M1158))</f>
        <v>0</v>
      </c>
      <c r="S1159" s="2" t="n">
        <v>0</v>
      </c>
      <c r="T1159" s="2" t="n">
        <v>0</v>
      </c>
      <c r="U1159" s="2" t="n">
        <v>0</v>
      </c>
      <c r="V1159" s="33" t="n">
        <v>1</v>
      </c>
    </row>
    <row r="1160" customFormat="false" ht="15.75" hidden="false" customHeight="true" outlineLevel="0" collapsed="false">
      <c r="A1160" s="2" t="n">
        <v>1158</v>
      </c>
      <c r="B1160" s="2" t="n">
        <v>97</v>
      </c>
      <c r="C1160" s="2" t="n">
        <f aca="false">A1160-(B1160-1)*12</f>
        <v>6</v>
      </c>
      <c r="D1160" s="2" t="n">
        <f aca="false">'thong tin khach hang'!$B$4+B1160-1</f>
        <v>98</v>
      </c>
      <c r="E1160" s="31" t="n">
        <f aca="false">IF(A1160=1,0,O1159)</f>
        <v>24513209120782.4</v>
      </c>
      <c r="F1160" s="2" t="n">
        <f aca="true">TP*VLOOKUP('thong tin khach hang'!$E$10,$X$2:$Z$5,3,0)*OFFSET($S1160,0,VLOOKUP('thong tin khach hang'!$E$10,$X$2:$Z$5,2,0))</f>
        <v>0</v>
      </c>
      <c r="G1160" s="2" t="n">
        <f aca="true">EP*VLOOKUP('thong tin khach hang'!$E$10,$X$2:$Z$5,3,0)*OFFSET($S1160,0,VLOOKUP('thong tin khach hang'!$E$10,$X$2:$Z$5,2,0))</f>
        <v>0</v>
      </c>
      <c r="H1160" s="2" t="n">
        <f aca="false">F1160*HLOOKUP(B1160,Assumption!$A$10:$G$12,2,1)+G1160*HLOOKUP(B1160,Assumption!$A$10:$G$12,3,1)</f>
        <v>0</v>
      </c>
      <c r="I1160" s="2" t="n">
        <f aca="false">F1160+G1160-H1160</f>
        <v>0</v>
      </c>
      <c r="J1160" s="32" t="n">
        <f aca="false">VLOOKUP(D1160,Assumption!$O$3:$Q$103,IF('thong tin khach hang'!$B$3="Nam",2,3),0)/12*P1160</f>
        <v>0</v>
      </c>
      <c r="K1160" s="2" t="n">
        <v>20000</v>
      </c>
      <c r="L1160" s="31" t="n">
        <f aca="false">ROUND($L$1*(E1160+I1160-J1160-K1160),0)</f>
        <v>99869848211</v>
      </c>
      <c r="M1160" s="31" t="n">
        <f aca="false">E1160+I1160-J1160-K1160+L1160</f>
        <v>24613078948993.4</v>
      </c>
      <c r="N1160" s="32" t="n">
        <f aca="false">HLOOKUP(ROUND(AVERAGE(M1148:M1159)/10^6,0),Assumption!$B$2:$E$3,2,1)*MAX((AVERAGE(M1148:M1159)-250*10^6),0)</f>
        <v>138742410545.635</v>
      </c>
      <c r="O1160" s="31" t="n">
        <f aca="false">M1160+N1160</f>
        <v>24751821359539.1</v>
      </c>
      <c r="P1160" s="31" t="n">
        <f aca="false">IF(A1160=1,SA,MAX(0,SA-M1159))</f>
        <v>0</v>
      </c>
      <c r="S1160" s="2" t="n">
        <v>0</v>
      </c>
      <c r="T1160" s="2" t="n">
        <v>0</v>
      </c>
      <c r="U1160" s="2" t="n">
        <v>0</v>
      </c>
      <c r="V1160" s="33" t="n">
        <v>1</v>
      </c>
    </row>
    <row r="1161" customFormat="false" ht="15.75" hidden="false" customHeight="true" outlineLevel="0" collapsed="false">
      <c r="A1161" s="2" t="n">
        <v>1159</v>
      </c>
      <c r="B1161" s="2" t="n">
        <v>97</v>
      </c>
      <c r="C1161" s="2" t="n">
        <f aca="false">A1161-(B1161-1)*12</f>
        <v>7</v>
      </c>
      <c r="D1161" s="2" t="n">
        <f aca="false">'thong tin khach hang'!$B$4+B1161-1</f>
        <v>98</v>
      </c>
      <c r="E1161" s="31" t="n">
        <f aca="false">IF(A1161=1,0,O1160)</f>
        <v>24751821359539.1</v>
      </c>
      <c r="F1161" s="2" t="n">
        <f aca="true">TP*VLOOKUP('thong tin khach hang'!$E$10,$X$2:$Z$5,3,0)*OFFSET($S1161,0,VLOOKUP('thong tin khach hang'!$E$10,$X$2:$Z$5,2,0))</f>
        <v>0</v>
      </c>
      <c r="G1161" s="2" t="n">
        <f aca="true">EP*VLOOKUP('thong tin khach hang'!$E$10,$X$2:$Z$5,3,0)*OFFSET($S1161,0,VLOOKUP('thong tin khach hang'!$E$10,$X$2:$Z$5,2,0))</f>
        <v>0</v>
      </c>
      <c r="H1161" s="2" t="n">
        <f aca="false">F1161*HLOOKUP(B1161,Assumption!$A$10:$G$12,2,1)+G1161*HLOOKUP(B1161,Assumption!$A$10:$G$12,3,1)</f>
        <v>0</v>
      </c>
      <c r="I1161" s="2" t="n">
        <f aca="false">F1161+G1161-H1161</f>
        <v>0</v>
      </c>
      <c r="J1161" s="32" t="n">
        <f aca="false">VLOOKUP(D1161,Assumption!$O$3:$Q$103,IF('thong tin khach hang'!$B$3="Nam",2,3),0)/12*P1161</f>
        <v>0</v>
      </c>
      <c r="K1161" s="2" t="n">
        <v>20000</v>
      </c>
      <c r="L1161" s="31" t="n">
        <f aca="false">ROUND($L$1*(E1161+I1161-J1161-K1161),0)</f>
        <v>100841984008</v>
      </c>
      <c r="M1161" s="31" t="n">
        <f aca="false">E1161+I1161-J1161-K1161+L1161</f>
        <v>24852663323547.1</v>
      </c>
      <c r="N1161" s="32" t="n">
        <f aca="false">HLOOKUP(ROUND(AVERAGE(M1149:M1160)/10^6,0),Assumption!$B$2:$E$3,2,1)*MAX((AVERAGE(M1149:M1160)-250*10^6),0)</f>
        <v>140092976366.855</v>
      </c>
      <c r="O1161" s="31" t="n">
        <f aca="false">M1161+N1161</f>
        <v>24992756299913.9</v>
      </c>
      <c r="P1161" s="31" t="n">
        <f aca="false">IF(A1161=1,SA,MAX(0,SA-M1160))</f>
        <v>0</v>
      </c>
      <c r="S1161" s="2" t="n">
        <v>0</v>
      </c>
      <c r="T1161" s="2" t="n">
        <v>1</v>
      </c>
      <c r="U1161" s="2" t="n">
        <v>1</v>
      </c>
      <c r="V1161" s="33" t="n">
        <v>1</v>
      </c>
    </row>
    <row r="1162" customFormat="false" ht="15.75" hidden="false" customHeight="true" outlineLevel="0" collapsed="false">
      <c r="A1162" s="2" t="n">
        <v>1160</v>
      </c>
      <c r="B1162" s="2" t="n">
        <v>97</v>
      </c>
      <c r="C1162" s="2" t="n">
        <f aca="false">A1162-(B1162-1)*12</f>
        <v>8</v>
      </c>
      <c r="D1162" s="2" t="n">
        <f aca="false">'thong tin khach hang'!$B$4+B1162-1</f>
        <v>98</v>
      </c>
      <c r="E1162" s="31" t="n">
        <f aca="false">IF(A1162=1,0,O1161)</f>
        <v>24992756299913.9</v>
      </c>
      <c r="F1162" s="2" t="n">
        <f aca="true">TP*VLOOKUP('thong tin khach hang'!$E$10,$X$2:$Z$5,3,0)*OFFSET($S1162,0,VLOOKUP('thong tin khach hang'!$E$10,$X$2:$Z$5,2,0))</f>
        <v>0</v>
      </c>
      <c r="G1162" s="2" t="n">
        <f aca="true">EP*VLOOKUP('thong tin khach hang'!$E$10,$X$2:$Z$5,3,0)*OFFSET($S1162,0,VLOOKUP('thong tin khach hang'!$E$10,$X$2:$Z$5,2,0))</f>
        <v>0</v>
      </c>
      <c r="H1162" s="2" t="n">
        <f aca="false">F1162*HLOOKUP(B1162,Assumption!$A$10:$G$12,2,1)+G1162*HLOOKUP(B1162,Assumption!$A$10:$G$12,3,1)</f>
        <v>0</v>
      </c>
      <c r="I1162" s="2" t="n">
        <f aca="false">F1162+G1162-H1162</f>
        <v>0</v>
      </c>
      <c r="J1162" s="32" t="n">
        <f aca="false">VLOOKUP(D1162,Assumption!$O$3:$Q$103,IF('thong tin khach hang'!$B$3="Nam",2,3),0)/12*P1162</f>
        <v>0</v>
      </c>
      <c r="K1162" s="2" t="n">
        <v>20000</v>
      </c>
      <c r="L1162" s="31" t="n">
        <f aca="false">ROUND($L$1*(E1162+I1162-J1162-K1162),0)</f>
        <v>101823582779</v>
      </c>
      <c r="M1162" s="31" t="n">
        <f aca="false">E1162+I1162-J1162-K1162+L1162</f>
        <v>25094579862692.9</v>
      </c>
      <c r="N1162" s="32" t="n">
        <f aca="false">HLOOKUP(ROUND(AVERAGE(M1150:M1161)/10^6,0),Assumption!$B$2:$E$3,2,1)*MAX((AVERAGE(M1150:M1161)-250*10^6),0)</f>
        <v>141456688723.43</v>
      </c>
      <c r="O1162" s="31" t="n">
        <f aca="false">M1162+N1162</f>
        <v>25236036551416.3</v>
      </c>
      <c r="P1162" s="31" t="n">
        <f aca="false">IF(A1162=1,SA,MAX(0,SA-M1161))</f>
        <v>0</v>
      </c>
      <c r="S1162" s="2" t="n">
        <v>0</v>
      </c>
      <c r="T1162" s="2" t="n">
        <v>0</v>
      </c>
      <c r="U1162" s="2" t="n">
        <v>0</v>
      </c>
      <c r="V1162" s="33" t="n">
        <v>1</v>
      </c>
    </row>
    <row r="1163" customFormat="false" ht="15.75" hidden="false" customHeight="true" outlineLevel="0" collapsed="false">
      <c r="A1163" s="2" t="n">
        <v>1161</v>
      </c>
      <c r="B1163" s="2" t="n">
        <v>97</v>
      </c>
      <c r="C1163" s="2" t="n">
        <f aca="false">A1163-(B1163-1)*12</f>
        <v>9</v>
      </c>
      <c r="D1163" s="2" t="n">
        <f aca="false">'thong tin khach hang'!$B$4+B1163-1</f>
        <v>98</v>
      </c>
      <c r="E1163" s="31" t="n">
        <f aca="false">IF(A1163=1,0,O1162)</f>
        <v>25236036551416.3</v>
      </c>
      <c r="F1163" s="2" t="n">
        <f aca="true">TP*VLOOKUP('thong tin khach hang'!$E$10,$X$2:$Z$5,3,0)*OFFSET($S1163,0,VLOOKUP('thong tin khach hang'!$E$10,$X$2:$Z$5,2,0))</f>
        <v>0</v>
      </c>
      <c r="G1163" s="2" t="n">
        <f aca="true">EP*VLOOKUP('thong tin khach hang'!$E$10,$X$2:$Z$5,3,0)*OFFSET($S1163,0,VLOOKUP('thong tin khach hang'!$E$10,$X$2:$Z$5,2,0))</f>
        <v>0</v>
      </c>
      <c r="H1163" s="2" t="n">
        <f aca="false">F1163*HLOOKUP(B1163,Assumption!$A$10:$G$12,2,1)+G1163*HLOOKUP(B1163,Assumption!$A$10:$G$12,3,1)</f>
        <v>0</v>
      </c>
      <c r="I1163" s="2" t="n">
        <f aca="false">F1163+G1163-H1163</f>
        <v>0</v>
      </c>
      <c r="J1163" s="32" t="n">
        <f aca="false">VLOOKUP(D1163,Assumption!$O$3:$Q$103,IF('thong tin khach hang'!$B$3="Nam",2,3),0)/12*P1163</f>
        <v>0</v>
      </c>
      <c r="K1163" s="2" t="n">
        <v>20000</v>
      </c>
      <c r="L1163" s="31" t="n">
        <f aca="false">ROUND($L$1*(E1163+I1163-J1163-K1163),0)</f>
        <v>102814736638</v>
      </c>
      <c r="M1163" s="31" t="n">
        <f aca="false">E1163+I1163-J1163-K1163+L1163</f>
        <v>25338851268054.3</v>
      </c>
      <c r="N1163" s="32" t="n">
        <f aca="false">HLOOKUP(ROUND(AVERAGE(M1151:M1162)/10^6,0),Assumption!$B$2:$E$3,2,1)*MAX((AVERAGE(M1151:M1162)-250*10^6),0)</f>
        <v>142833675584.974</v>
      </c>
      <c r="O1163" s="31" t="n">
        <f aca="false">M1163+N1163</f>
        <v>25481684943639.3</v>
      </c>
      <c r="P1163" s="31" t="n">
        <f aca="false">IF(A1163=1,SA,MAX(0,SA-M1162))</f>
        <v>0</v>
      </c>
      <c r="S1163" s="2" t="n">
        <v>0</v>
      </c>
      <c r="T1163" s="2" t="n">
        <v>0</v>
      </c>
      <c r="U1163" s="2" t="n">
        <v>0</v>
      </c>
      <c r="V1163" s="33" t="n">
        <v>1</v>
      </c>
    </row>
    <row r="1164" customFormat="false" ht="15.75" hidden="false" customHeight="true" outlineLevel="0" collapsed="false">
      <c r="A1164" s="2" t="n">
        <v>1162</v>
      </c>
      <c r="B1164" s="2" t="n">
        <v>97</v>
      </c>
      <c r="C1164" s="2" t="n">
        <f aca="false">A1164-(B1164-1)*12</f>
        <v>10</v>
      </c>
      <c r="D1164" s="2" t="n">
        <f aca="false">'thong tin khach hang'!$B$4+B1164-1</f>
        <v>98</v>
      </c>
      <c r="E1164" s="31" t="n">
        <f aca="false">IF(A1164=1,0,O1163)</f>
        <v>25481684943639.3</v>
      </c>
      <c r="F1164" s="2" t="n">
        <f aca="true">TP*VLOOKUP('thong tin khach hang'!$E$10,$X$2:$Z$5,3,0)*OFFSET($S1164,0,VLOOKUP('thong tin khach hang'!$E$10,$X$2:$Z$5,2,0))</f>
        <v>0</v>
      </c>
      <c r="G1164" s="2" t="n">
        <f aca="true">EP*VLOOKUP('thong tin khach hang'!$E$10,$X$2:$Z$5,3,0)*OFFSET($S1164,0,VLOOKUP('thong tin khach hang'!$E$10,$X$2:$Z$5,2,0))</f>
        <v>0</v>
      </c>
      <c r="H1164" s="2" t="n">
        <f aca="false">F1164*HLOOKUP(B1164,Assumption!$A$10:$G$12,2,1)+G1164*HLOOKUP(B1164,Assumption!$A$10:$G$12,3,1)</f>
        <v>0</v>
      </c>
      <c r="I1164" s="2" t="n">
        <f aca="false">F1164+G1164-H1164</f>
        <v>0</v>
      </c>
      <c r="J1164" s="32" t="n">
        <f aca="false">VLOOKUP(D1164,Assumption!$O$3:$Q$103,IF('thong tin khach hang'!$B$3="Nam",2,3),0)/12*P1164</f>
        <v>0</v>
      </c>
      <c r="K1164" s="2" t="n">
        <v>20000</v>
      </c>
      <c r="L1164" s="31" t="n">
        <f aca="false">ROUND($L$1*(E1164+I1164-J1164-K1164),0)</f>
        <v>103815538595</v>
      </c>
      <c r="M1164" s="31" t="n">
        <f aca="false">E1164+I1164-J1164-K1164+L1164</f>
        <v>25585500462234.3</v>
      </c>
      <c r="N1164" s="32" t="n">
        <f aca="false">HLOOKUP(ROUND(AVERAGE(M1152:M1163)/10^6,0),Assumption!$B$2:$E$3,2,1)*MAX((AVERAGE(M1152:M1163)-250*10^6),0)</f>
        <v>144224066166.776</v>
      </c>
      <c r="O1164" s="31" t="n">
        <f aca="false">M1164+N1164</f>
        <v>25729724528401.1</v>
      </c>
      <c r="P1164" s="31" t="n">
        <f aca="false">IF(A1164=1,SA,MAX(0,SA-M1163))</f>
        <v>0</v>
      </c>
      <c r="S1164" s="2" t="n">
        <v>0</v>
      </c>
      <c r="T1164" s="2" t="n">
        <v>0</v>
      </c>
      <c r="U1164" s="2" t="n">
        <v>1</v>
      </c>
      <c r="V1164" s="33" t="n">
        <v>1</v>
      </c>
    </row>
    <row r="1165" customFormat="false" ht="15.75" hidden="false" customHeight="true" outlineLevel="0" collapsed="false">
      <c r="A1165" s="2" t="n">
        <v>1163</v>
      </c>
      <c r="B1165" s="2" t="n">
        <v>97</v>
      </c>
      <c r="C1165" s="2" t="n">
        <f aca="false">A1165-(B1165-1)*12</f>
        <v>11</v>
      </c>
      <c r="D1165" s="2" t="n">
        <f aca="false">'thong tin khach hang'!$B$4+B1165-1</f>
        <v>98</v>
      </c>
      <c r="E1165" s="31" t="n">
        <f aca="false">IF(A1165=1,0,O1164)</f>
        <v>25729724528401.1</v>
      </c>
      <c r="F1165" s="2" t="n">
        <f aca="true">TP*VLOOKUP('thong tin khach hang'!$E$10,$X$2:$Z$5,3,0)*OFFSET($S1165,0,VLOOKUP('thong tin khach hang'!$E$10,$X$2:$Z$5,2,0))</f>
        <v>0</v>
      </c>
      <c r="G1165" s="2" t="n">
        <f aca="true">EP*VLOOKUP('thong tin khach hang'!$E$10,$X$2:$Z$5,3,0)*OFFSET($S1165,0,VLOOKUP('thong tin khach hang'!$E$10,$X$2:$Z$5,2,0))</f>
        <v>0</v>
      </c>
      <c r="H1165" s="2" t="n">
        <f aca="false">F1165*HLOOKUP(B1165,Assumption!$A$10:$G$12,2,1)+G1165*HLOOKUP(B1165,Assumption!$A$10:$G$12,3,1)</f>
        <v>0</v>
      </c>
      <c r="I1165" s="2" t="n">
        <f aca="false">F1165+G1165-H1165</f>
        <v>0</v>
      </c>
      <c r="J1165" s="32" t="n">
        <f aca="false">VLOOKUP(D1165,Assumption!$O$3:$Q$103,IF('thong tin khach hang'!$B$3="Nam",2,3),0)/12*P1165</f>
        <v>0</v>
      </c>
      <c r="K1165" s="2" t="n">
        <v>20000</v>
      </c>
      <c r="L1165" s="31" t="n">
        <f aca="false">ROUND($L$1*(E1165+I1165-J1165-K1165),0)</f>
        <v>104826082566</v>
      </c>
      <c r="M1165" s="31" t="n">
        <f aca="false">E1165+I1165-J1165-K1165+L1165</f>
        <v>25834550590967.1</v>
      </c>
      <c r="N1165" s="32" t="n">
        <f aca="false">HLOOKUP(ROUND(AVERAGE(M1153:M1164)/10^6,0),Assumption!$B$2:$E$3,2,1)*MAX((AVERAGE(M1153:M1164)-250*10^6),0)</f>
        <v>145627990941.915</v>
      </c>
      <c r="O1165" s="31" t="n">
        <f aca="false">M1165+N1165</f>
        <v>25980178581909</v>
      </c>
      <c r="P1165" s="31" t="n">
        <f aca="false">IF(A1165=1,SA,MAX(0,SA-M1164))</f>
        <v>0</v>
      </c>
      <c r="S1165" s="2" t="n">
        <v>0</v>
      </c>
      <c r="T1165" s="2" t="n">
        <v>0</v>
      </c>
      <c r="U1165" s="2" t="n">
        <v>0</v>
      </c>
      <c r="V1165" s="33" t="n">
        <v>1</v>
      </c>
    </row>
    <row r="1166" customFormat="false" ht="15.75" hidden="false" customHeight="true" outlineLevel="0" collapsed="false">
      <c r="A1166" s="2" t="n">
        <v>1164</v>
      </c>
      <c r="B1166" s="2" t="n">
        <v>97</v>
      </c>
      <c r="C1166" s="2" t="n">
        <f aca="false">A1166-(B1166-1)*12</f>
        <v>12</v>
      </c>
      <c r="D1166" s="2" t="n">
        <f aca="false">'thong tin khach hang'!$B$4+B1166-1</f>
        <v>98</v>
      </c>
      <c r="E1166" s="31" t="n">
        <f aca="false">IF(A1166=1,0,O1165)</f>
        <v>25980178581909</v>
      </c>
      <c r="F1166" s="2" t="n">
        <f aca="true">TP*VLOOKUP('thong tin khach hang'!$E$10,$X$2:$Z$5,3,0)*OFFSET($S1166,0,VLOOKUP('thong tin khach hang'!$E$10,$X$2:$Z$5,2,0))</f>
        <v>0</v>
      </c>
      <c r="G1166" s="2" t="n">
        <f aca="true">EP*VLOOKUP('thong tin khach hang'!$E$10,$X$2:$Z$5,3,0)*OFFSET($S1166,0,VLOOKUP('thong tin khach hang'!$E$10,$X$2:$Z$5,2,0))</f>
        <v>0</v>
      </c>
      <c r="H1166" s="2" t="n">
        <f aca="false">F1166*HLOOKUP(B1166,Assumption!$A$10:$G$12,2,1)+G1166*HLOOKUP(B1166,Assumption!$A$10:$G$12,3,1)</f>
        <v>0</v>
      </c>
      <c r="I1166" s="2" t="n">
        <f aca="false">F1166+G1166-H1166</f>
        <v>0</v>
      </c>
      <c r="J1166" s="32" t="n">
        <f aca="false">VLOOKUP(D1166,Assumption!$O$3:$Q$103,IF('thong tin khach hang'!$B$3="Nam",2,3),0)/12*P1166</f>
        <v>0</v>
      </c>
      <c r="K1166" s="2" t="n">
        <v>20000</v>
      </c>
      <c r="L1166" s="31" t="n">
        <f aca="false">ROUND($L$1*(E1166+I1166-J1166-K1166),0)</f>
        <v>105846463383</v>
      </c>
      <c r="M1166" s="31" t="n">
        <f aca="false">E1166+I1166-J1166-K1166+L1166</f>
        <v>26086025025292</v>
      </c>
      <c r="N1166" s="32" t="n">
        <f aca="false">HLOOKUP(ROUND(AVERAGE(M1154:M1165)/10^6,0),Assumption!$B$2:$E$3,2,1)*MAX((AVERAGE(M1154:M1165)-250*10^6),0)</f>
        <v>147045581653.507</v>
      </c>
      <c r="O1166" s="31" t="n">
        <f aca="false">M1166+N1166</f>
        <v>26233070606945.5</v>
      </c>
      <c r="P1166" s="31" t="n">
        <f aca="false">IF(A1166=1,SA,MAX(0,SA-M1165))</f>
        <v>0</v>
      </c>
      <c r="S1166" s="2" t="n">
        <v>0</v>
      </c>
      <c r="T1166" s="2" t="n">
        <v>0</v>
      </c>
      <c r="U1166" s="2" t="n">
        <v>0</v>
      </c>
      <c r="V1166" s="33" t="n">
        <v>1</v>
      </c>
    </row>
    <row r="1167" customFormat="false" ht="15.75" hidden="false" customHeight="true" outlineLevel="0" collapsed="false">
      <c r="A1167" s="2" t="n">
        <v>1165</v>
      </c>
      <c r="B1167" s="2" t="n">
        <v>98</v>
      </c>
      <c r="C1167" s="2" t="n">
        <f aca="false">A1167-(B1167-1)*12</f>
        <v>1</v>
      </c>
      <c r="D1167" s="2" t="n">
        <f aca="false">'thong tin khach hang'!$B$4+B1167-1</f>
        <v>99</v>
      </c>
      <c r="E1167" s="31" t="n">
        <f aca="false">IF(A1167=1,0,O1166)</f>
        <v>26233070606945.5</v>
      </c>
      <c r="F1167" s="2" t="n">
        <f aca="true">TP*VLOOKUP('thong tin khach hang'!$E$10,$X$2:$Z$5,3,0)*OFFSET($S1167,0,VLOOKUP('thong tin khach hang'!$E$10,$X$2:$Z$5,2,0))</f>
        <v>30000000</v>
      </c>
      <c r="G1167" s="2" t="n">
        <f aca="true">EP*VLOOKUP('thong tin khach hang'!$E$10,$X$2:$Z$5,3,0)*OFFSET($S1167,0,VLOOKUP('thong tin khach hang'!$E$10,$X$2:$Z$5,2,0))</f>
        <v>30000000</v>
      </c>
      <c r="H1167" s="2" t="n">
        <f aca="false">F1167*HLOOKUP(B1167,Assumption!$A$10:$G$12,2,1)+G1167*HLOOKUP(B1167,Assumption!$A$10:$G$12,3,1)</f>
        <v>1500000</v>
      </c>
      <c r="I1167" s="2" t="n">
        <f aca="false">F1167+G1167-H1167</f>
        <v>58500000</v>
      </c>
      <c r="J1167" s="32" t="n">
        <f aca="false">VLOOKUP(D1167,Assumption!$O$3:$Q$103,IF('thong tin khach hang'!$B$3="Nam",2,3),0)/12*P1167</f>
        <v>0</v>
      </c>
      <c r="K1167" s="2" t="n">
        <v>20000</v>
      </c>
      <c r="L1167" s="31" t="n">
        <f aca="false">ROUND($L$1*(E1167+I1167-J1167-K1167),0)</f>
        <v>106877015133</v>
      </c>
      <c r="M1167" s="31" t="n">
        <f aca="false">E1167+I1167-J1167-K1167+L1167</f>
        <v>26340006102078.5</v>
      </c>
      <c r="N1167" s="32" t="n">
        <f aca="false">HLOOKUP(ROUND(AVERAGE(M1155:M1166)/10^6,0),Assumption!$B$2:$E$3,2,1)*MAX((AVERAGE(M1155:M1166)-250*10^6),0)</f>
        <v>148476971327.071</v>
      </c>
      <c r="O1167" s="31" t="n">
        <f aca="false">M1167+N1167</f>
        <v>26488483073405.6</v>
      </c>
      <c r="P1167" s="31" t="n">
        <f aca="false">IF(A1167=1,SA,MAX(0,SA-M1166))</f>
        <v>0</v>
      </c>
      <c r="S1167" s="2" t="n">
        <v>1</v>
      </c>
      <c r="T1167" s="2" t="n">
        <v>1</v>
      </c>
      <c r="U1167" s="2" t="n">
        <v>1</v>
      </c>
      <c r="V1167" s="33" t="n">
        <v>1</v>
      </c>
    </row>
    <row r="1168" customFormat="false" ht="15.75" hidden="false" customHeight="true" outlineLevel="0" collapsed="false">
      <c r="A1168" s="2" t="n">
        <v>1166</v>
      </c>
      <c r="B1168" s="2" t="n">
        <v>98</v>
      </c>
      <c r="C1168" s="2" t="n">
        <f aca="false">A1168-(B1168-1)*12</f>
        <v>2</v>
      </c>
      <c r="D1168" s="2" t="n">
        <f aca="false">'thong tin khach hang'!$B$4+B1168-1</f>
        <v>99</v>
      </c>
      <c r="E1168" s="31" t="n">
        <f aca="false">IF(A1168=1,0,O1167)</f>
        <v>26488483073405.6</v>
      </c>
      <c r="F1168" s="2" t="n">
        <f aca="true">TP*VLOOKUP('thong tin khach hang'!$E$10,$X$2:$Z$5,3,0)*OFFSET($S1168,0,VLOOKUP('thong tin khach hang'!$E$10,$X$2:$Z$5,2,0))</f>
        <v>0</v>
      </c>
      <c r="G1168" s="2" t="n">
        <f aca="true">EP*VLOOKUP('thong tin khach hang'!$E$10,$X$2:$Z$5,3,0)*OFFSET($S1168,0,VLOOKUP('thong tin khach hang'!$E$10,$X$2:$Z$5,2,0))</f>
        <v>0</v>
      </c>
      <c r="H1168" s="2" t="n">
        <f aca="false">F1168*HLOOKUP(B1168,Assumption!$A$10:$G$12,2,1)+G1168*HLOOKUP(B1168,Assumption!$A$10:$G$12,3,1)</f>
        <v>0</v>
      </c>
      <c r="I1168" s="2" t="n">
        <f aca="false">F1168+G1168-H1168</f>
        <v>0</v>
      </c>
      <c r="J1168" s="32" t="n">
        <f aca="false">VLOOKUP(D1168,Assumption!$O$3:$Q$103,IF('thong tin khach hang'!$B$3="Nam",2,3),0)/12*P1168</f>
        <v>0</v>
      </c>
      <c r="K1168" s="2" t="n">
        <v>20000</v>
      </c>
      <c r="L1168" s="31" t="n">
        <f aca="false">ROUND($L$1*(E1168+I1168-J1168-K1168),0)</f>
        <v>107917358801</v>
      </c>
      <c r="M1168" s="31" t="n">
        <f aca="false">E1168+I1168-J1168-K1168+L1168</f>
        <v>26596400412206.6</v>
      </c>
      <c r="N1168" s="32" t="n">
        <f aca="false">HLOOKUP(ROUND(AVERAGE(M1156:M1167)/10^6,0),Assumption!$B$2:$E$3,2,1)*MAX((AVERAGE(M1156:M1167)-250*10^6),0)</f>
        <v>149922294283.006</v>
      </c>
      <c r="O1168" s="31" t="n">
        <f aca="false">M1168+N1168</f>
        <v>26746322706489.6</v>
      </c>
      <c r="P1168" s="31" t="n">
        <f aca="false">IF(A1168=1,SA,MAX(0,SA-M1167))</f>
        <v>0</v>
      </c>
      <c r="S1168" s="2" t="n">
        <v>0</v>
      </c>
      <c r="T1168" s="2" t="n">
        <v>0</v>
      </c>
      <c r="U1168" s="2" t="n">
        <v>0</v>
      </c>
      <c r="V1168" s="33" t="n">
        <v>1</v>
      </c>
    </row>
    <row r="1169" customFormat="false" ht="15.75" hidden="false" customHeight="true" outlineLevel="0" collapsed="false">
      <c r="A1169" s="2" t="n">
        <v>1167</v>
      </c>
      <c r="B1169" s="2" t="n">
        <v>98</v>
      </c>
      <c r="C1169" s="2" t="n">
        <f aca="false">A1169-(B1169-1)*12</f>
        <v>3</v>
      </c>
      <c r="D1169" s="2" t="n">
        <f aca="false">'thong tin khach hang'!$B$4+B1169-1</f>
        <v>99</v>
      </c>
      <c r="E1169" s="31" t="n">
        <f aca="false">IF(A1169=1,0,O1168)</f>
        <v>26746322706489.6</v>
      </c>
      <c r="F1169" s="2" t="n">
        <f aca="true">TP*VLOOKUP('thong tin khach hang'!$E$10,$X$2:$Z$5,3,0)*OFFSET($S1169,0,VLOOKUP('thong tin khach hang'!$E$10,$X$2:$Z$5,2,0))</f>
        <v>0</v>
      </c>
      <c r="G1169" s="2" t="n">
        <f aca="true">EP*VLOOKUP('thong tin khach hang'!$E$10,$X$2:$Z$5,3,0)*OFFSET($S1169,0,VLOOKUP('thong tin khach hang'!$E$10,$X$2:$Z$5,2,0))</f>
        <v>0</v>
      </c>
      <c r="H1169" s="2" t="n">
        <f aca="false">F1169*HLOOKUP(B1169,Assumption!$A$10:$G$12,2,1)+G1169*HLOOKUP(B1169,Assumption!$A$10:$G$12,3,1)</f>
        <v>0</v>
      </c>
      <c r="I1169" s="2" t="n">
        <f aca="false">F1169+G1169-H1169</f>
        <v>0</v>
      </c>
      <c r="J1169" s="32" t="n">
        <f aca="false">VLOOKUP(D1169,Assumption!$O$3:$Q$103,IF('thong tin khach hang'!$B$3="Nam",2,3),0)/12*P1169</f>
        <v>0</v>
      </c>
      <c r="K1169" s="2" t="n">
        <v>20000</v>
      </c>
      <c r="L1169" s="31" t="n">
        <f aca="false">ROUND($L$1*(E1169+I1169-J1169-K1169),0)</f>
        <v>108967829382</v>
      </c>
      <c r="M1169" s="31" t="n">
        <f aca="false">E1169+I1169-J1169-K1169+L1169</f>
        <v>26855290515871.6</v>
      </c>
      <c r="N1169" s="32" t="n">
        <f aca="false">HLOOKUP(ROUND(AVERAGE(M1157:M1168)/10^6,0),Assumption!$B$2:$E$3,2,1)*MAX((AVERAGE(M1157:M1168)-250*10^6),0)</f>
        <v>151381686149.199</v>
      </c>
      <c r="O1169" s="31" t="n">
        <f aca="false">M1169+N1169</f>
        <v>27006672202020.8</v>
      </c>
      <c r="P1169" s="31" t="n">
        <f aca="false">IF(A1169=1,SA,MAX(0,SA-M1168))</f>
        <v>0</v>
      </c>
      <c r="S1169" s="2" t="n">
        <v>0</v>
      </c>
      <c r="T1169" s="2" t="n">
        <v>0</v>
      </c>
      <c r="U1169" s="2" t="n">
        <v>0</v>
      </c>
      <c r="V1169" s="33" t="n">
        <v>1</v>
      </c>
    </row>
    <row r="1170" customFormat="false" ht="15.75" hidden="false" customHeight="true" outlineLevel="0" collapsed="false">
      <c r="A1170" s="2" t="n">
        <v>1168</v>
      </c>
      <c r="B1170" s="2" t="n">
        <v>98</v>
      </c>
      <c r="C1170" s="2" t="n">
        <f aca="false">A1170-(B1170-1)*12</f>
        <v>4</v>
      </c>
      <c r="D1170" s="2" t="n">
        <f aca="false">'thong tin khach hang'!$B$4+B1170-1</f>
        <v>99</v>
      </c>
      <c r="E1170" s="31" t="n">
        <f aca="false">IF(A1170=1,0,O1169)</f>
        <v>27006672202020.8</v>
      </c>
      <c r="F1170" s="2" t="n">
        <f aca="true">TP*VLOOKUP('thong tin khach hang'!$E$10,$X$2:$Z$5,3,0)*OFFSET($S1170,0,VLOOKUP('thong tin khach hang'!$E$10,$X$2:$Z$5,2,0))</f>
        <v>0</v>
      </c>
      <c r="G1170" s="2" t="n">
        <f aca="true">EP*VLOOKUP('thong tin khach hang'!$E$10,$X$2:$Z$5,3,0)*OFFSET($S1170,0,VLOOKUP('thong tin khach hang'!$E$10,$X$2:$Z$5,2,0))</f>
        <v>0</v>
      </c>
      <c r="H1170" s="2" t="n">
        <f aca="false">F1170*HLOOKUP(B1170,Assumption!$A$10:$G$12,2,1)+G1170*HLOOKUP(B1170,Assumption!$A$10:$G$12,3,1)</f>
        <v>0</v>
      </c>
      <c r="I1170" s="2" t="n">
        <f aca="false">F1170+G1170-H1170</f>
        <v>0</v>
      </c>
      <c r="J1170" s="32" t="n">
        <f aca="false">VLOOKUP(D1170,Assumption!$O$3:$Q$103,IF('thong tin khach hang'!$B$3="Nam",2,3),0)/12*P1170</f>
        <v>0</v>
      </c>
      <c r="K1170" s="2" t="n">
        <v>20000</v>
      </c>
      <c r="L1170" s="31" t="n">
        <f aca="false">ROUND($L$1*(E1170+I1170-J1170-K1170),0)</f>
        <v>110028525454</v>
      </c>
      <c r="M1170" s="31" t="n">
        <f aca="false">E1170+I1170-J1170-K1170+L1170</f>
        <v>27116700707474.8</v>
      </c>
      <c r="N1170" s="32" t="n">
        <f aca="false">HLOOKUP(ROUND(AVERAGE(M1158:M1169)/10^6,0),Assumption!$B$2:$E$3,2,1)*MAX((AVERAGE(M1158:M1169)-250*10^6),0)</f>
        <v>152855283873.753</v>
      </c>
      <c r="O1170" s="31" t="n">
        <f aca="false">M1170+N1170</f>
        <v>27269555991348.5</v>
      </c>
      <c r="P1170" s="31" t="n">
        <f aca="false">IF(A1170=1,SA,MAX(0,SA-M1169))</f>
        <v>0</v>
      </c>
      <c r="S1170" s="2" t="n">
        <v>0</v>
      </c>
      <c r="T1170" s="2" t="n">
        <v>0</v>
      </c>
      <c r="U1170" s="2" t="n">
        <v>1</v>
      </c>
      <c r="V1170" s="33" t="n">
        <v>1</v>
      </c>
    </row>
    <row r="1171" customFormat="false" ht="15.75" hidden="false" customHeight="true" outlineLevel="0" collapsed="false">
      <c r="A1171" s="2" t="n">
        <v>1169</v>
      </c>
      <c r="B1171" s="2" t="n">
        <v>98</v>
      </c>
      <c r="C1171" s="2" t="n">
        <f aca="false">A1171-(B1171-1)*12</f>
        <v>5</v>
      </c>
      <c r="D1171" s="2" t="n">
        <f aca="false">'thong tin khach hang'!$B$4+B1171-1</f>
        <v>99</v>
      </c>
      <c r="E1171" s="31" t="n">
        <f aca="false">IF(A1171=1,0,O1170)</f>
        <v>27269555991348.5</v>
      </c>
      <c r="F1171" s="2" t="n">
        <f aca="true">TP*VLOOKUP('thong tin khach hang'!$E$10,$X$2:$Z$5,3,0)*OFFSET($S1171,0,VLOOKUP('thong tin khach hang'!$E$10,$X$2:$Z$5,2,0))</f>
        <v>0</v>
      </c>
      <c r="G1171" s="2" t="n">
        <f aca="true">EP*VLOOKUP('thong tin khach hang'!$E$10,$X$2:$Z$5,3,0)*OFFSET($S1171,0,VLOOKUP('thong tin khach hang'!$E$10,$X$2:$Z$5,2,0))</f>
        <v>0</v>
      </c>
      <c r="H1171" s="2" t="n">
        <f aca="false">F1171*HLOOKUP(B1171,Assumption!$A$10:$G$12,2,1)+G1171*HLOOKUP(B1171,Assumption!$A$10:$G$12,3,1)</f>
        <v>0</v>
      </c>
      <c r="I1171" s="2" t="n">
        <f aca="false">F1171+G1171-H1171</f>
        <v>0</v>
      </c>
      <c r="J1171" s="32" t="n">
        <f aca="false">VLOOKUP(D1171,Assumption!$O$3:$Q$103,IF('thong tin khach hang'!$B$3="Nam",2,3),0)/12*P1171</f>
        <v>0</v>
      </c>
      <c r="K1171" s="2" t="n">
        <v>20000</v>
      </c>
      <c r="L1171" s="31" t="n">
        <f aca="false">ROUND($L$1*(E1171+I1171-J1171-K1171),0)</f>
        <v>111099546552</v>
      </c>
      <c r="M1171" s="31" t="n">
        <f aca="false">E1171+I1171-J1171-K1171+L1171</f>
        <v>27380655517900.5</v>
      </c>
      <c r="N1171" s="32" t="n">
        <f aca="false">HLOOKUP(ROUND(AVERAGE(M1159:M1170)/10^6,0),Assumption!$B$2:$E$3,2,1)*MAX((AVERAGE(M1159:M1170)-250*10^6),0)</f>
        <v>154343225737.836</v>
      </c>
      <c r="O1171" s="31" t="n">
        <f aca="false">M1171+N1171</f>
        <v>27534998743638.4</v>
      </c>
      <c r="P1171" s="31" t="n">
        <f aca="false">IF(A1171=1,SA,MAX(0,SA-M1170))</f>
        <v>0</v>
      </c>
      <c r="S1171" s="2" t="n">
        <v>0</v>
      </c>
      <c r="T1171" s="2" t="n">
        <v>0</v>
      </c>
      <c r="U1171" s="2" t="n">
        <v>0</v>
      </c>
      <c r="V1171" s="33" t="n">
        <v>1</v>
      </c>
    </row>
    <row r="1172" customFormat="false" ht="15.75" hidden="false" customHeight="true" outlineLevel="0" collapsed="false">
      <c r="A1172" s="2" t="n">
        <v>1170</v>
      </c>
      <c r="B1172" s="2" t="n">
        <v>98</v>
      </c>
      <c r="C1172" s="2" t="n">
        <f aca="false">A1172-(B1172-1)*12</f>
        <v>6</v>
      </c>
      <c r="D1172" s="2" t="n">
        <f aca="false">'thong tin khach hang'!$B$4+B1172-1</f>
        <v>99</v>
      </c>
      <c r="E1172" s="31" t="n">
        <f aca="false">IF(A1172=1,0,O1171)</f>
        <v>27534998743638.4</v>
      </c>
      <c r="F1172" s="2" t="n">
        <f aca="true">TP*VLOOKUP('thong tin khach hang'!$E$10,$X$2:$Z$5,3,0)*OFFSET($S1172,0,VLOOKUP('thong tin khach hang'!$E$10,$X$2:$Z$5,2,0))</f>
        <v>0</v>
      </c>
      <c r="G1172" s="2" t="n">
        <f aca="true">EP*VLOOKUP('thong tin khach hang'!$E$10,$X$2:$Z$5,3,0)*OFFSET($S1172,0,VLOOKUP('thong tin khach hang'!$E$10,$X$2:$Z$5,2,0))</f>
        <v>0</v>
      </c>
      <c r="H1172" s="2" t="n">
        <f aca="false">F1172*HLOOKUP(B1172,Assumption!$A$10:$G$12,2,1)+G1172*HLOOKUP(B1172,Assumption!$A$10:$G$12,3,1)</f>
        <v>0</v>
      </c>
      <c r="I1172" s="2" t="n">
        <f aca="false">F1172+G1172-H1172</f>
        <v>0</v>
      </c>
      <c r="J1172" s="32" t="n">
        <f aca="false">VLOOKUP(D1172,Assumption!$O$3:$Q$103,IF('thong tin khach hang'!$B$3="Nam",2,3),0)/12*P1172</f>
        <v>0</v>
      </c>
      <c r="K1172" s="2" t="n">
        <v>20000</v>
      </c>
      <c r="L1172" s="31" t="n">
        <f aca="false">ROUND($L$1*(E1172+I1172-J1172-K1172),0)</f>
        <v>112180993183</v>
      </c>
      <c r="M1172" s="31" t="n">
        <f aca="false">E1172+I1172-J1172-K1172+L1172</f>
        <v>27647179716821.4</v>
      </c>
      <c r="N1172" s="32" t="n">
        <f aca="false">HLOOKUP(ROUND(AVERAGE(M1160:M1171)/10^6,0),Assumption!$B$2:$E$3,2,1)*MAX((AVERAGE(M1160:M1171)-250*10^6),0)</f>
        <v>155845651368.657</v>
      </c>
      <c r="O1172" s="31" t="n">
        <f aca="false">M1172+N1172</f>
        <v>27803025368190</v>
      </c>
      <c r="P1172" s="31" t="n">
        <f aca="false">IF(A1172=1,SA,MAX(0,SA-M1171))</f>
        <v>0</v>
      </c>
      <c r="S1172" s="2" t="n">
        <v>0</v>
      </c>
      <c r="T1172" s="2" t="n">
        <v>0</v>
      </c>
      <c r="U1172" s="2" t="n">
        <v>0</v>
      </c>
      <c r="V1172" s="33" t="n">
        <v>1</v>
      </c>
    </row>
    <row r="1173" customFormat="false" ht="15.75" hidden="false" customHeight="true" outlineLevel="0" collapsed="false">
      <c r="A1173" s="2" t="n">
        <v>1171</v>
      </c>
      <c r="B1173" s="2" t="n">
        <v>98</v>
      </c>
      <c r="C1173" s="2" t="n">
        <f aca="false">A1173-(B1173-1)*12</f>
        <v>7</v>
      </c>
      <c r="D1173" s="2" t="n">
        <f aca="false">'thong tin khach hang'!$B$4+B1173-1</f>
        <v>99</v>
      </c>
      <c r="E1173" s="31" t="n">
        <f aca="false">IF(A1173=1,0,O1172)</f>
        <v>27803025368190</v>
      </c>
      <c r="F1173" s="2" t="n">
        <f aca="true">TP*VLOOKUP('thong tin khach hang'!$E$10,$X$2:$Z$5,3,0)*OFFSET($S1173,0,VLOOKUP('thong tin khach hang'!$E$10,$X$2:$Z$5,2,0))</f>
        <v>0</v>
      </c>
      <c r="G1173" s="2" t="n">
        <f aca="true">EP*VLOOKUP('thong tin khach hang'!$E$10,$X$2:$Z$5,3,0)*OFFSET($S1173,0,VLOOKUP('thong tin khach hang'!$E$10,$X$2:$Z$5,2,0))</f>
        <v>0</v>
      </c>
      <c r="H1173" s="2" t="n">
        <f aca="false">F1173*HLOOKUP(B1173,Assumption!$A$10:$G$12,2,1)+G1173*HLOOKUP(B1173,Assumption!$A$10:$G$12,3,1)</f>
        <v>0</v>
      </c>
      <c r="I1173" s="2" t="n">
        <f aca="false">F1173+G1173-H1173</f>
        <v>0</v>
      </c>
      <c r="J1173" s="32" t="n">
        <f aca="false">VLOOKUP(D1173,Assumption!$O$3:$Q$103,IF('thong tin khach hang'!$B$3="Nam",2,3),0)/12*P1173</f>
        <v>0</v>
      </c>
      <c r="K1173" s="2" t="n">
        <v>20000</v>
      </c>
      <c r="L1173" s="31" t="n">
        <f aca="false">ROUND($L$1*(E1173+I1173-J1173-K1173),0)</f>
        <v>113272966828</v>
      </c>
      <c r="M1173" s="31" t="n">
        <f aca="false">E1173+I1173-J1173-K1173+L1173</f>
        <v>27916298315018</v>
      </c>
      <c r="N1173" s="32" t="n">
        <f aca="false">HLOOKUP(ROUND(AVERAGE(M1161:M1172)/10^6,0),Assumption!$B$2:$E$3,2,1)*MAX((AVERAGE(M1161:M1172)-250*10^6),0)</f>
        <v>157362701752.571</v>
      </c>
      <c r="O1173" s="31" t="n">
        <f aca="false">M1173+N1173</f>
        <v>28073661016770.6</v>
      </c>
      <c r="P1173" s="31" t="n">
        <f aca="false">IF(A1173=1,SA,MAX(0,SA-M1172))</f>
        <v>0</v>
      </c>
      <c r="S1173" s="2" t="n">
        <v>0</v>
      </c>
      <c r="T1173" s="2" t="n">
        <v>1</v>
      </c>
      <c r="U1173" s="2" t="n">
        <v>1</v>
      </c>
      <c r="V1173" s="33" t="n">
        <v>1</v>
      </c>
    </row>
    <row r="1174" customFormat="false" ht="15.75" hidden="false" customHeight="true" outlineLevel="0" collapsed="false">
      <c r="A1174" s="2" t="n">
        <v>1172</v>
      </c>
      <c r="B1174" s="2" t="n">
        <v>98</v>
      </c>
      <c r="C1174" s="2" t="n">
        <f aca="false">A1174-(B1174-1)*12</f>
        <v>8</v>
      </c>
      <c r="D1174" s="2" t="n">
        <f aca="false">'thong tin khach hang'!$B$4+B1174-1</f>
        <v>99</v>
      </c>
      <c r="E1174" s="31" t="n">
        <f aca="false">IF(A1174=1,0,O1173)</f>
        <v>28073661016770.6</v>
      </c>
      <c r="F1174" s="2" t="n">
        <f aca="true">TP*VLOOKUP('thong tin khach hang'!$E$10,$X$2:$Z$5,3,0)*OFFSET($S1174,0,VLOOKUP('thong tin khach hang'!$E$10,$X$2:$Z$5,2,0))</f>
        <v>0</v>
      </c>
      <c r="G1174" s="2" t="n">
        <f aca="true">EP*VLOOKUP('thong tin khach hang'!$E$10,$X$2:$Z$5,3,0)*OFFSET($S1174,0,VLOOKUP('thong tin khach hang'!$E$10,$X$2:$Z$5,2,0))</f>
        <v>0</v>
      </c>
      <c r="H1174" s="2" t="n">
        <f aca="false">F1174*HLOOKUP(B1174,Assumption!$A$10:$G$12,2,1)+G1174*HLOOKUP(B1174,Assumption!$A$10:$G$12,3,1)</f>
        <v>0</v>
      </c>
      <c r="I1174" s="2" t="n">
        <f aca="false">F1174+G1174-H1174</f>
        <v>0</v>
      </c>
      <c r="J1174" s="32" t="n">
        <f aca="false">VLOOKUP(D1174,Assumption!$O$3:$Q$103,IF('thong tin khach hang'!$B$3="Nam",2,3),0)/12*P1174</f>
        <v>0</v>
      </c>
      <c r="K1174" s="2" t="n">
        <v>20000</v>
      </c>
      <c r="L1174" s="31" t="n">
        <f aca="false">ROUND($L$1*(E1174+I1174-J1174-K1174),0)</f>
        <v>114375569961</v>
      </c>
      <c r="M1174" s="31" t="n">
        <f aca="false">E1174+I1174-J1174-K1174+L1174</f>
        <v>28188036566731.6</v>
      </c>
      <c r="N1174" s="32" t="n">
        <f aca="false">HLOOKUP(ROUND(AVERAGE(M1162:M1173)/10^6,0),Assumption!$B$2:$E$3,2,1)*MAX((AVERAGE(M1162:M1173)-250*10^6),0)</f>
        <v>158894519248.306</v>
      </c>
      <c r="O1174" s="31" t="n">
        <f aca="false">M1174+N1174</f>
        <v>28346931085979.9</v>
      </c>
      <c r="P1174" s="31" t="n">
        <f aca="false">IF(A1174=1,SA,MAX(0,SA-M1173))</f>
        <v>0</v>
      </c>
      <c r="S1174" s="2" t="n">
        <v>0</v>
      </c>
      <c r="T1174" s="2" t="n">
        <v>0</v>
      </c>
      <c r="U1174" s="2" t="n">
        <v>0</v>
      </c>
      <c r="V1174" s="33" t="n">
        <v>1</v>
      </c>
    </row>
    <row r="1175" customFormat="false" ht="15.75" hidden="false" customHeight="true" outlineLevel="0" collapsed="false">
      <c r="A1175" s="2" t="n">
        <v>1173</v>
      </c>
      <c r="B1175" s="2" t="n">
        <v>98</v>
      </c>
      <c r="C1175" s="2" t="n">
        <f aca="false">A1175-(B1175-1)*12</f>
        <v>9</v>
      </c>
      <c r="D1175" s="2" t="n">
        <f aca="false">'thong tin khach hang'!$B$4+B1175-1</f>
        <v>99</v>
      </c>
      <c r="E1175" s="31" t="n">
        <f aca="false">IF(A1175=1,0,O1174)</f>
        <v>28346931085979.9</v>
      </c>
      <c r="F1175" s="2" t="n">
        <f aca="true">TP*VLOOKUP('thong tin khach hang'!$E$10,$X$2:$Z$5,3,0)*OFFSET($S1175,0,VLOOKUP('thong tin khach hang'!$E$10,$X$2:$Z$5,2,0))</f>
        <v>0</v>
      </c>
      <c r="G1175" s="2" t="n">
        <f aca="true">EP*VLOOKUP('thong tin khach hang'!$E$10,$X$2:$Z$5,3,0)*OFFSET($S1175,0,VLOOKUP('thong tin khach hang'!$E$10,$X$2:$Z$5,2,0))</f>
        <v>0</v>
      </c>
      <c r="H1175" s="2" t="n">
        <f aca="false">F1175*HLOOKUP(B1175,Assumption!$A$10:$G$12,2,1)+G1175*HLOOKUP(B1175,Assumption!$A$10:$G$12,3,1)</f>
        <v>0</v>
      </c>
      <c r="I1175" s="2" t="n">
        <f aca="false">F1175+G1175-H1175</f>
        <v>0</v>
      </c>
      <c r="J1175" s="32" t="n">
        <f aca="false">VLOOKUP(D1175,Assumption!$O$3:$Q$103,IF('thong tin khach hang'!$B$3="Nam",2,3),0)/12*P1175</f>
        <v>0</v>
      </c>
      <c r="K1175" s="2" t="n">
        <v>20000</v>
      </c>
      <c r="L1175" s="31" t="n">
        <f aca="false">ROUND($L$1*(E1175+I1175-J1175-K1175),0)</f>
        <v>115488906049</v>
      </c>
      <c r="M1175" s="31" t="n">
        <f aca="false">E1175+I1175-J1175-K1175+L1175</f>
        <v>28462419972028.9</v>
      </c>
      <c r="N1175" s="32" t="n">
        <f aca="false">HLOOKUP(ROUND(AVERAGE(M1163:M1174)/10^6,0),Assumption!$B$2:$E$3,2,1)*MAX((AVERAGE(M1163:M1174)-250*10^6),0)</f>
        <v>160441247600.325</v>
      </c>
      <c r="O1175" s="31" t="n">
        <f aca="false">M1175+N1175</f>
        <v>28622861219629.2</v>
      </c>
      <c r="P1175" s="31" t="n">
        <f aca="false">IF(A1175=1,SA,MAX(0,SA-M1174))</f>
        <v>0</v>
      </c>
      <c r="S1175" s="2" t="n">
        <v>0</v>
      </c>
      <c r="T1175" s="2" t="n">
        <v>0</v>
      </c>
      <c r="U1175" s="2" t="n">
        <v>0</v>
      </c>
      <c r="V1175" s="33" t="n">
        <v>1</v>
      </c>
    </row>
    <row r="1176" customFormat="false" ht="15.75" hidden="false" customHeight="true" outlineLevel="0" collapsed="false">
      <c r="A1176" s="2" t="n">
        <v>1174</v>
      </c>
      <c r="B1176" s="2" t="n">
        <v>98</v>
      </c>
      <c r="C1176" s="2" t="n">
        <f aca="false">A1176-(B1176-1)*12</f>
        <v>10</v>
      </c>
      <c r="D1176" s="2" t="n">
        <f aca="false">'thong tin khach hang'!$B$4+B1176-1</f>
        <v>99</v>
      </c>
      <c r="E1176" s="31" t="n">
        <f aca="false">IF(A1176=1,0,O1175)</f>
        <v>28622861219629.2</v>
      </c>
      <c r="F1176" s="2" t="n">
        <f aca="true">TP*VLOOKUP('thong tin khach hang'!$E$10,$X$2:$Z$5,3,0)*OFFSET($S1176,0,VLOOKUP('thong tin khach hang'!$E$10,$X$2:$Z$5,2,0))</f>
        <v>0</v>
      </c>
      <c r="G1176" s="2" t="n">
        <f aca="true">EP*VLOOKUP('thong tin khach hang'!$E$10,$X$2:$Z$5,3,0)*OFFSET($S1176,0,VLOOKUP('thong tin khach hang'!$E$10,$X$2:$Z$5,2,0))</f>
        <v>0</v>
      </c>
      <c r="H1176" s="2" t="n">
        <f aca="false">F1176*HLOOKUP(B1176,Assumption!$A$10:$G$12,2,1)+G1176*HLOOKUP(B1176,Assumption!$A$10:$G$12,3,1)</f>
        <v>0</v>
      </c>
      <c r="I1176" s="2" t="n">
        <f aca="false">F1176+G1176-H1176</f>
        <v>0</v>
      </c>
      <c r="J1176" s="32" t="n">
        <f aca="false">VLOOKUP(D1176,Assumption!$O$3:$Q$103,IF('thong tin khach hang'!$B$3="Nam",2,3),0)/12*P1176</f>
        <v>0</v>
      </c>
      <c r="K1176" s="2" t="n">
        <v>20000</v>
      </c>
      <c r="L1176" s="31" t="n">
        <f aca="false">ROUND($L$1*(E1176+I1176-J1176-K1176),0)</f>
        <v>116613079569</v>
      </c>
      <c r="M1176" s="31" t="n">
        <f aca="false">E1176+I1176-J1176-K1176+L1176</f>
        <v>28739474279198.2</v>
      </c>
      <c r="N1176" s="32" t="n">
        <f aca="false">HLOOKUP(ROUND(AVERAGE(M1164:M1175)/10^6,0),Assumption!$B$2:$E$3,2,1)*MAX((AVERAGE(M1164:M1175)-250*10^6),0)</f>
        <v>162003031952.313</v>
      </c>
      <c r="O1176" s="31" t="n">
        <f aca="false">M1176+N1176</f>
        <v>28901477311150.5</v>
      </c>
      <c r="P1176" s="31" t="n">
        <f aca="false">IF(A1176=1,SA,MAX(0,SA-M1175))</f>
        <v>0</v>
      </c>
      <c r="S1176" s="2" t="n">
        <v>0</v>
      </c>
      <c r="T1176" s="2" t="n">
        <v>0</v>
      </c>
      <c r="U1176" s="2" t="n">
        <v>1</v>
      </c>
      <c r="V1176" s="33" t="n">
        <v>1</v>
      </c>
    </row>
    <row r="1177" customFormat="false" ht="15.75" hidden="false" customHeight="true" outlineLevel="0" collapsed="false">
      <c r="A1177" s="2" t="n">
        <v>1175</v>
      </c>
      <c r="B1177" s="2" t="n">
        <v>98</v>
      </c>
      <c r="C1177" s="2" t="n">
        <f aca="false">A1177-(B1177-1)*12</f>
        <v>11</v>
      </c>
      <c r="D1177" s="2" t="n">
        <f aca="false">'thong tin khach hang'!$B$4+B1177-1</f>
        <v>99</v>
      </c>
      <c r="E1177" s="31" t="n">
        <f aca="false">IF(A1177=1,0,O1176)</f>
        <v>28901477311150.5</v>
      </c>
      <c r="F1177" s="2" t="n">
        <f aca="true">TP*VLOOKUP('thong tin khach hang'!$E$10,$X$2:$Z$5,3,0)*OFFSET($S1177,0,VLOOKUP('thong tin khach hang'!$E$10,$X$2:$Z$5,2,0))</f>
        <v>0</v>
      </c>
      <c r="G1177" s="2" t="n">
        <f aca="true">EP*VLOOKUP('thong tin khach hang'!$E$10,$X$2:$Z$5,3,0)*OFFSET($S1177,0,VLOOKUP('thong tin khach hang'!$E$10,$X$2:$Z$5,2,0))</f>
        <v>0</v>
      </c>
      <c r="H1177" s="2" t="n">
        <f aca="false">F1177*HLOOKUP(B1177,Assumption!$A$10:$G$12,2,1)+G1177*HLOOKUP(B1177,Assumption!$A$10:$G$12,3,1)</f>
        <v>0</v>
      </c>
      <c r="I1177" s="2" t="n">
        <f aca="false">F1177+G1177-H1177</f>
        <v>0</v>
      </c>
      <c r="J1177" s="32" t="n">
        <f aca="false">VLOOKUP(D1177,Assumption!$O$3:$Q$103,IF('thong tin khach hang'!$B$3="Nam",2,3),0)/12*P1177</f>
        <v>0</v>
      </c>
      <c r="K1177" s="2" t="n">
        <v>20000</v>
      </c>
      <c r="L1177" s="31" t="n">
        <f aca="false">ROUND($L$1*(E1177+I1177-J1177-K1177),0)</f>
        <v>117748196014</v>
      </c>
      <c r="M1177" s="31" t="n">
        <f aca="false">E1177+I1177-J1177-K1177+L1177</f>
        <v>29019225487164.5</v>
      </c>
      <c r="N1177" s="32" t="n">
        <f aca="false">HLOOKUP(ROUND(AVERAGE(M1165:M1176)/10^6,0),Assumption!$B$2:$E$3,2,1)*MAX((AVERAGE(M1165:M1176)-250*10^6),0)</f>
        <v>163580018860.795</v>
      </c>
      <c r="O1177" s="31" t="n">
        <f aca="false">M1177+N1177</f>
        <v>29182805506025.3</v>
      </c>
      <c r="P1177" s="31" t="n">
        <f aca="false">IF(A1177=1,SA,MAX(0,SA-M1176))</f>
        <v>0</v>
      </c>
      <c r="S1177" s="2" t="n">
        <v>0</v>
      </c>
      <c r="T1177" s="2" t="n">
        <v>0</v>
      </c>
      <c r="U1177" s="2" t="n">
        <v>0</v>
      </c>
      <c r="V1177" s="33" t="n">
        <v>1</v>
      </c>
    </row>
    <row r="1178" customFormat="false" ht="15.75" hidden="false" customHeight="true" outlineLevel="0" collapsed="false">
      <c r="A1178" s="2" t="n">
        <v>1176</v>
      </c>
      <c r="B1178" s="2" t="n">
        <v>98</v>
      </c>
      <c r="C1178" s="2" t="n">
        <f aca="false">A1178-(B1178-1)*12</f>
        <v>12</v>
      </c>
      <c r="D1178" s="2" t="n">
        <f aca="false">'thong tin khach hang'!$B$4+B1178-1</f>
        <v>99</v>
      </c>
      <c r="E1178" s="31" t="n">
        <f aca="false">IF(A1178=1,0,O1177)</f>
        <v>29182805506025.3</v>
      </c>
      <c r="F1178" s="2" t="n">
        <f aca="true">TP*VLOOKUP('thong tin khach hang'!$E$10,$X$2:$Z$5,3,0)*OFFSET($S1178,0,VLOOKUP('thong tin khach hang'!$E$10,$X$2:$Z$5,2,0))</f>
        <v>0</v>
      </c>
      <c r="G1178" s="2" t="n">
        <f aca="true">EP*VLOOKUP('thong tin khach hang'!$E$10,$X$2:$Z$5,3,0)*OFFSET($S1178,0,VLOOKUP('thong tin khach hang'!$E$10,$X$2:$Z$5,2,0))</f>
        <v>0</v>
      </c>
      <c r="H1178" s="2" t="n">
        <f aca="false">F1178*HLOOKUP(B1178,Assumption!$A$10:$G$12,2,1)+G1178*HLOOKUP(B1178,Assumption!$A$10:$G$12,3,1)</f>
        <v>0</v>
      </c>
      <c r="I1178" s="2" t="n">
        <f aca="false">F1178+G1178-H1178</f>
        <v>0</v>
      </c>
      <c r="J1178" s="32" t="n">
        <f aca="false">VLOOKUP(D1178,Assumption!$O$3:$Q$103,IF('thong tin khach hang'!$B$3="Nam",2,3),0)/12*P1178</f>
        <v>0</v>
      </c>
      <c r="K1178" s="2" t="n">
        <v>20000</v>
      </c>
      <c r="L1178" s="31" t="n">
        <f aca="false">ROUND($L$1*(E1178+I1178-J1178-K1178),0)</f>
        <v>118894361904</v>
      </c>
      <c r="M1178" s="31" t="n">
        <f aca="false">E1178+I1178-J1178-K1178+L1178</f>
        <v>29301699847929.3</v>
      </c>
      <c r="N1178" s="32" t="n">
        <f aca="false">HLOOKUP(ROUND(AVERAGE(M1166:M1177)/10^6,0),Assumption!$B$2:$E$3,2,1)*MAX((AVERAGE(M1166:M1177)-250*10^6),0)</f>
        <v>165172356308.893</v>
      </c>
      <c r="O1178" s="31" t="n">
        <f aca="false">M1178+N1178</f>
        <v>29466872204238.2</v>
      </c>
      <c r="P1178" s="31" t="n">
        <f aca="false">IF(A1178=1,SA,MAX(0,SA-M1177))</f>
        <v>0</v>
      </c>
      <c r="S1178" s="2" t="n">
        <v>0</v>
      </c>
      <c r="T1178" s="2" t="n">
        <v>0</v>
      </c>
      <c r="U1178" s="2" t="n">
        <v>0</v>
      </c>
      <c r="V1178" s="33" t="n">
        <v>1</v>
      </c>
    </row>
    <row r="1179" customFormat="false" ht="15.75" hidden="false" customHeight="true" outlineLevel="0" collapsed="false">
      <c r="A1179" s="2" t="n">
        <v>1177</v>
      </c>
      <c r="B1179" s="2" t="n">
        <v>99</v>
      </c>
      <c r="C1179" s="2" t="n">
        <f aca="false">A1179-(B1179-1)*12</f>
        <v>1</v>
      </c>
      <c r="D1179" s="2" t="n">
        <f aca="false">'thong tin khach hang'!$B$4+B1179-1</f>
        <v>100</v>
      </c>
      <c r="E1179" s="31" t="n">
        <f aca="false">IF(A1179=1,0,O1178)</f>
        <v>29466872204238.2</v>
      </c>
      <c r="F1179" s="2" t="n">
        <f aca="true">TP*VLOOKUP('thong tin khach hang'!$E$10,$X$2:$Z$5,3,0)*OFFSET($S1179,0,VLOOKUP('thong tin khach hang'!$E$10,$X$2:$Z$5,2,0))</f>
        <v>30000000</v>
      </c>
      <c r="G1179" s="2" t="n">
        <f aca="true">EP*VLOOKUP('thong tin khach hang'!$E$10,$X$2:$Z$5,3,0)*OFFSET($S1179,0,VLOOKUP('thong tin khach hang'!$E$10,$X$2:$Z$5,2,0))</f>
        <v>30000000</v>
      </c>
      <c r="H1179" s="2" t="n">
        <f aca="false">F1179*HLOOKUP(B1179,Assumption!$A$10:$G$12,2,1)+G1179*HLOOKUP(B1179,Assumption!$A$10:$G$12,3,1)</f>
        <v>1500000</v>
      </c>
      <c r="I1179" s="2" t="n">
        <f aca="false">F1179+G1179-H1179</f>
        <v>58500000</v>
      </c>
      <c r="J1179" s="32" t="n">
        <f aca="false">VLOOKUP(D1179,Assumption!$O$3:$Q$103,IF('thong tin khach hang'!$B$3="Nam",2,3),0)/12*P1179</f>
        <v>0</v>
      </c>
      <c r="K1179" s="2" t="n">
        <v>20000</v>
      </c>
      <c r="L1179" s="31" t="n">
        <f aca="false">ROUND($L$1*(E1179+I1179-J1179-K1179),0)</f>
        <v>120051923132</v>
      </c>
      <c r="M1179" s="31" t="n">
        <f aca="false">E1179+I1179-J1179-K1179+L1179</f>
        <v>29586982607370.2</v>
      </c>
      <c r="N1179" s="32" t="n">
        <f aca="false">HLOOKUP(ROUND(AVERAGE(M1167:M1178)/10^6,0),Assumption!$B$2:$E$3,2,1)*MAX((AVERAGE(M1167:M1178)-250*10^6),0)</f>
        <v>166780193720.212</v>
      </c>
      <c r="O1179" s="31" t="n">
        <f aca="false">M1179+N1179</f>
        <v>29753762801090.4</v>
      </c>
      <c r="P1179" s="31" t="n">
        <f aca="false">IF(A1179=1,SA,MAX(0,SA-M1178))</f>
        <v>0</v>
      </c>
      <c r="S1179" s="2" t="n">
        <v>1</v>
      </c>
      <c r="T1179" s="2" t="n">
        <v>1</v>
      </c>
      <c r="U1179" s="2" t="n">
        <v>1</v>
      </c>
      <c r="V1179" s="33" t="n">
        <v>1</v>
      </c>
    </row>
    <row r="1180" customFormat="false" ht="15.75" hidden="false" customHeight="true" outlineLevel="0" collapsed="false">
      <c r="A1180" s="2" t="n">
        <v>1178</v>
      </c>
      <c r="B1180" s="2" t="n">
        <v>99</v>
      </c>
      <c r="C1180" s="2" t="n">
        <f aca="false">A1180-(B1180-1)*12</f>
        <v>2</v>
      </c>
      <c r="D1180" s="2" t="n">
        <f aca="false">'thong tin khach hang'!$B$4+B1180-1</f>
        <v>100</v>
      </c>
      <c r="E1180" s="31" t="n">
        <f aca="false">IF(A1180=1,0,O1179)</f>
        <v>29753762801090.4</v>
      </c>
      <c r="F1180" s="2" t="n">
        <f aca="true">TP*VLOOKUP('thong tin khach hang'!$E$10,$X$2:$Z$5,3,0)*OFFSET($S1180,0,VLOOKUP('thong tin khach hang'!$E$10,$X$2:$Z$5,2,0))</f>
        <v>0</v>
      </c>
      <c r="G1180" s="2" t="n">
        <f aca="true">EP*VLOOKUP('thong tin khach hang'!$E$10,$X$2:$Z$5,3,0)*OFFSET($S1180,0,VLOOKUP('thong tin khach hang'!$E$10,$X$2:$Z$5,2,0))</f>
        <v>0</v>
      </c>
      <c r="H1180" s="2" t="n">
        <f aca="false">F1180*HLOOKUP(B1180,Assumption!$A$10:$G$12,2,1)+G1180*HLOOKUP(B1180,Assumption!$A$10:$G$12,3,1)</f>
        <v>0</v>
      </c>
      <c r="I1180" s="2" t="n">
        <f aca="false">F1180+G1180-H1180</f>
        <v>0</v>
      </c>
      <c r="J1180" s="32" t="n">
        <f aca="false">VLOOKUP(D1180,Assumption!$O$3:$Q$103,IF('thong tin khach hang'!$B$3="Nam",2,3),0)/12*P1180</f>
        <v>0</v>
      </c>
      <c r="K1180" s="2" t="n">
        <v>20000</v>
      </c>
      <c r="L1180" s="31" t="n">
        <f aca="false">ROUND($L$1*(E1180+I1180-J1180-K1180),0)</f>
        <v>121220512599</v>
      </c>
      <c r="M1180" s="31" t="n">
        <f aca="false">E1180+I1180-J1180-K1180+L1180</f>
        <v>29874983293689.4</v>
      </c>
      <c r="N1180" s="32" t="n">
        <f aca="false">HLOOKUP(ROUND(AVERAGE(M1168:M1179)/10^6,0),Assumption!$B$2:$E$3,2,1)*MAX((AVERAGE(M1168:M1179)-250*10^6),0)</f>
        <v>168403681972.858</v>
      </c>
      <c r="O1180" s="31" t="n">
        <f aca="false">M1180+N1180</f>
        <v>30043386975662.3</v>
      </c>
      <c r="P1180" s="31" t="n">
        <f aca="false">IF(A1180=1,SA,MAX(0,SA-M1179))</f>
        <v>0</v>
      </c>
      <c r="S1180" s="2" t="n">
        <v>0</v>
      </c>
      <c r="T1180" s="2" t="n">
        <v>0</v>
      </c>
      <c r="U1180" s="2" t="n">
        <v>0</v>
      </c>
      <c r="V1180" s="33" t="n">
        <v>1</v>
      </c>
    </row>
    <row r="1181" customFormat="false" ht="15.75" hidden="false" customHeight="true" outlineLevel="0" collapsed="false">
      <c r="A1181" s="2" t="n">
        <v>1179</v>
      </c>
      <c r="B1181" s="2" t="n">
        <v>99</v>
      </c>
      <c r="C1181" s="2" t="n">
        <f aca="false">A1181-(B1181-1)*12</f>
        <v>3</v>
      </c>
      <c r="D1181" s="2" t="n">
        <f aca="false">'thong tin khach hang'!$B$4+B1181-1</f>
        <v>100</v>
      </c>
      <c r="E1181" s="31" t="n">
        <f aca="false">IF(A1181=1,0,O1180)</f>
        <v>30043386975662.3</v>
      </c>
      <c r="F1181" s="2" t="n">
        <f aca="true">TP*VLOOKUP('thong tin khach hang'!$E$10,$X$2:$Z$5,3,0)*OFFSET($S1181,0,VLOOKUP('thong tin khach hang'!$E$10,$X$2:$Z$5,2,0))</f>
        <v>0</v>
      </c>
      <c r="G1181" s="2" t="n">
        <f aca="true">EP*VLOOKUP('thong tin khach hang'!$E$10,$X$2:$Z$5,3,0)*OFFSET($S1181,0,VLOOKUP('thong tin khach hang'!$E$10,$X$2:$Z$5,2,0))</f>
        <v>0</v>
      </c>
      <c r="H1181" s="2" t="n">
        <f aca="false">F1181*HLOOKUP(B1181,Assumption!$A$10:$G$12,2,1)+G1181*HLOOKUP(B1181,Assumption!$A$10:$G$12,3,1)</f>
        <v>0</v>
      </c>
      <c r="I1181" s="2" t="n">
        <f aca="false">F1181+G1181-H1181</f>
        <v>0</v>
      </c>
      <c r="J1181" s="32" t="n">
        <f aca="false">VLOOKUP(D1181,Assumption!$O$3:$Q$103,IF('thong tin khach hang'!$B$3="Nam",2,3),0)/12*P1181</f>
        <v>0</v>
      </c>
      <c r="K1181" s="2" t="n">
        <v>20000</v>
      </c>
      <c r="L1181" s="31" t="n">
        <f aca="false">ROUND($L$1*(E1181+I1181-J1181-K1181),0)</f>
        <v>122400477337</v>
      </c>
      <c r="M1181" s="31" t="n">
        <f aca="false">E1181+I1181-J1181-K1181+L1181</f>
        <v>30165787432999.3</v>
      </c>
      <c r="N1181" s="32" t="n">
        <f aca="false">HLOOKUP(ROUND(AVERAGE(M1169:M1180)/10^6,0),Assumption!$B$2:$E$3,2,1)*MAX((AVERAGE(M1169:M1180)-250*10^6),0)</f>
        <v>170042973413.599</v>
      </c>
      <c r="O1181" s="31" t="n">
        <f aca="false">M1181+N1181</f>
        <v>30335830406412.9</v>
      </c>
      <c r="P1181" s="31" t="n">
        <f aca="false">IF(A1181=1,SA,MAX(0,SA-M1180))</f>
        <v>0</v>
      </c>
      <c r="S1181" s="2" t="n">
        <v>0</v>
      </c>
      <c r="T1181" s="2" t="n">
        <v>0</v>
      </c>
      <c r="U1181" s="2" t="n">
        <v>0</v>
      </c>
      <c r="V1181" s="33" t="n">
        <v>1</v>
      </c>
    </row>
    <row r="1182" customFormat="false" ht="15.75" hidden="false" customHeight="true" outlineLevel="0" collapsed="false">
      <c r="A1182" s="2" t="n">
        <v>1180</v>
      </c>
      <c r="B1182" s="2" t="n">
        <v>99</v>
      </c>
      <c r="C1182" s="2" t="n">
        <f aca="false">A1182-(B1182-1)*12</f>
        <v>4</v>
      </c>
      <c r="D1182" s="2" t="n">
        <f aca="false">'thong tin khach hang'!$B$4+B1182-1</f>
        <v>100</v>
      </c>
      <c r="E1182" s="31" t="n">
        <f aca="false">IF(A1182=1,0,O1181)</f>
        <v>30335830406412.9</v>
      </c>
      <c r="F1182" s="2" t="n">
        <f aca="true">TP*VLOOKUP('thong tin khach hang'!$E$10,$X$2:$Z$5,3,0)*OFFSET($S1182,0,VLOOKUP('thong tin khach hang'!$E$10,$X$2:$Z$5,2,0))</f>
        <v>0</v>
      </c>
      <c r="G1182" s="2" t="n">
        <f aca="true">EP*VLOOKUP('thong tin khach hang'!$E$10,$X$2:$Z$5,3,0)*OFFSET($S1182,0,VLOOKUP('thong tin khach hang'!$E$10,$X$2:$Z$5,2,0))</f>
        <v>0</v>
      </c>
      <c r="H1182" s="2" t="n">
        <f aca="false">F1182*HLOOKUP(B1182,Assumption!$A$10:$G$12,2,1)+G1182*HLOOKUP(B1182,Assumption!$A$10:$G$12,3,1)</f>
        <v>0</v>
      </c>
      <c r="I1182" s="2" t="n">
        <f aca="false">F1182+G1182-H1182</f>
        <v>0</v>
      </c>
      <c r="J1182" s="32" t="n">
        <f aca="false">VLOOKUP(D1182,Assumption!$O$3:$Q$103,IF('thong tin khach hang'!$B$3="Nam",2,3),0)/12*P1182</f>
        <v>0</v>
      </c>
      <c r="K1182" s="2" t="n">
        <v>20000</v>
      </c>
      <c r="L1182" s="31" t="n">
        <f aca="false">ROUND($L$1*(E1182+I1182-J1182-K1182),0)</f>
        <v>123591928074</v>
      </c>
      <c r="M1182" s="31" t="n">
        <f aca="false">E1182+I1182-J1182-K1182+L1182</f>
        <v>30459422314486.9</v>
      </c>
      <c r="N1182" s="32" t="n">
        <f aca="false">HLOOKUP(ROUND(AVERAGE(M1170:M1181)/10^6,0),Assumption!$B$2:$E$3,2,1)*MAX((AVERAGE(M1170:M1181)-250*10^6),0)</f>
        <v>171698221872.163</v>
      </c>
      <c r="O1182" s="31" t="n">
        <f aca="false">M1182+N1182</f>
        <v>30631120536359.1</v>
      </c>
      <c r="P1182" s="31" t="n">
        <f aca="false">IF(A1182=1,SA,MAX(0,SA-M1181))</f>
        <v>0</v>
      </c>
      <c r="S1182" s="2" t="n">
        <v>0</v>
      </c>
      <c r="T1182" s="2" t="n">
        <v>0</v>
      </c>
      <c r="U1182" s="2" t="n">
        <v>1</v>
      </c>
      <c r="V1182" s="33" t="n">
        <v>1</v>
      </c>
    </row>
    <row r="1183" customFormat="false" ht="15.75" hidden="false" customHeight="true" outlineLevel="0" collapsed="false">
      <c r="A1183" s="2" t="n">
        <v>1181</v>
      </c>
      <c r="B1183" s="2" t="n">
        <v>99</v>
      </c>
      <c r="C1183" s="2" t="n">
        <f aca="false">A1183-(B1183-1)*12</f>
        <v>5</v>
      </c>
      <c r="D1183" s="2" t="n">
        <f aca="false">'thong tin khach hang'!$B$4+B1183-1</f>
        <v>100</v>
      </c>
      <c r="E1183" s="31" t="n">
        <f aca="false">IF(A1183=1,0,O1182)</f>
        <v>30631120536359.1</v>
      </c>
      <c r="F1183" s="2" t="n">
        <f aca="true">TP*VLOOKUP('thong tin khach hang'!$E$10,$X$2:$Z$5,3,0)*OFFSET($S1183,0,VLOOKUP('thong tin khach hang'!$E$10,$X$2:$Z$5,2,0))</f>
        <v>0</v>
      </c>
      <c r="G1183" s="2" t="n">
        <f aca="true">EP*VLOOKUP('thong tin khach hang'!$E$10,$X$2:$Z$5,3,0)*OFFSET($S1183,0,VLOOKUP('thong tin khach hang'!$E$10,$X$2:$Z$5,2,0))</f>
        <v>0</v>
      </c>
      <c r="H1183" s="2" t="n">
        <f aca="false">F1183*HLOOKUP(B1183,Assumption!$A$10:$G$12,2,1)+G1183*HLOOKUP(B1183,Assumption!$A$10:$G$12,3,1)</f>
        <v>0</v>
      </c>
      <c r="I1183" s="2" t="n">
        <f aca="false">F1183+G1183-H1183</f>
        <v>0</v>
      </c>
      <c r="J1183" s="32" t="n">
        <f aca="false">VLOOKUP(D1183,Assumption!$O$3:$Q$103,IF('thong tin khach hang'!$B$3="Nam",2,3),0)/12*P1183</f>
        <v>0</v>
      </c>
      <c r="K1183" s="2" t="n">
        <v>20000</v>
      </c>
      <c r="L1183" s="31" t="n">
        <f aca="false">ROUND($L$1*(E1183+I1183-J1183-K1183),0)</f>
        <v>124794976615</v>
      </c>
      <c r="M1183" s="31" t="n">
        <f aca="false">E1183+I1183-J1183-K1183+L1183</f>
        <v>30755915492974.1</v>
      </c>
      <c r="N1183" s="32" t="n">
        <f aca="false">HLOOKUP(ROUND(AVERAGE(M1171:M1182)/10^6,0),Assumption!$B$2:$E$3,2,1)*MAX((AVERAGE(M1171:M1182)-250*10^6),0)</f>
        <v>173369582675.669</v>
      </c>
      <c r="O1183" s="31" t="n">
        <f aca="false">M1183+N1183</f>
        <v>30929285075649.7</v>
      </c>
      <c r="P1183" s="31" t="n">
        <f aca="false">IF(A1183=1,SA,MAX(0,SA-M1182))</f>
        <v>0</v>
      </c>
      <c r="S1183" s="2" t="n">
        <v>0</v>
      </c>
      <c r="T1183" s="2" t="n">
        <v>0</v>
      </c>
      <c r="U1183" s="2" t="n">
        <v>0</v>
      </c>
      <c r="V1183" s="33" t="n">
        <v>1</v>
      </c>
    </row>
    <row r="1184" customFormat="false" ht="15.75" hidden="false" customHeight="true" outlineLevel="0" collapsed="false">
      <c r="A1184" s="2" t="n">
        <v>1182</v>
      </c>
      <c r="B1184" s="2" t="n">
        <v>99</v>
      </c>
      <c r="C1184" s="2" t="n">
        <f aca="false">A1184-(B1184-1)*12</f>
        <v>6</v>
      </c>
      <c r="D1184" s="2" t="n">
        <f aca="false">'thong tin khach hang'!$B$4+B1184-1</f>
        <v>100</v>
      </c>
      <c r="E1184" s="31" t="n">
        <f aca="false">IF(A1184=1,0,O1183)</f>
        <v>30929285075649.7</v>
      </c>
      <c r="F1184" s="2" t="n">
        <f aca="true">TP*VLOOKUP('thong tin khach hang'!$E$10,$X$2:$Z$5,3,0)*OFFSET($S1184,0,VLOOKUP('thong tin khach hang'!$E$10,$X$2:$Z$5,2,0))</f>
        <v>0</v>
      </c>
      <c r="G1184" s="2" t="n">
        <f aca="true">EP*VLOOKUP('thong tin khach hang'!$E$10,$X$2:$Z$5,3,0)*OFFSET($S1184,0,VLOOKUP('thong tin khach hang'!$E$10,$X$2:$Z$5,2,0))</f>
        <v>0</v>
      </c>
      <c r="H1184" s="2" t="n">
        <f aca="false">F1184*HLOOKUP(B1184,Assumption!$A$10:$G$12,2,1)+G1184*HLOOKUP(B1184,Assumption!$A$10:$G$12,3,1)</f>
        <v>0</v>
      </c>
      <c r="I1184" s="2" t="n">
        <f aca="false">F1184+G1184-H1184</f>
        <v>0</v>
      </c>
      <c r="J1184" s="32" t="n">
        <f aca="false">VLOOKUP(D1184,Assumption!$O$3:$Q$103,IF('thong tin khach hang'!$B$3="Nam",2,3),0)/12*P1184</f>
        <v>0</v>
      </c>
      <c r="K1184" s="2" t="n">
        <v>20000</v>
      </c>
      <c r="L1184" s="31" t="n">
        <f aca="false">ROUND($L$1*(E1184+I1184-J1184-K1184),0)</f>
        <v>126009735856</v>
      </c>
      <c r="M1184" s="31" t="n">
        <f aca="false">E1184+I1184-J1184-K1184+L1184</f>
        <v>31055294791505.7</v>
      </c>
      <c r="N1184" s="32" t="n">
        <f aca="false">HLOOKUP(ROUND(AVERAGE(M1172:M1183)/10^6,0),Assumption!$B$2:$E$3,2,1)*MAX((AVERAGE(M1172:M1183)-250*10^6),0)</f>
        <v>175057212663.206</v>
      </c>
      <c r="O1184" s="31" t="n">
        <f aca="false">M1184+N1184</f>
        <v>31230352004168.9</v>
      </c>
      <c r="P1184" s="31" t="n">
        <f aca="false">IF(A1184=1,SA,MAX(0,SA-M1183))</f>
        <v>0</v>
      </c>
      <c r="S1184" s="2" t="n">
        <v>0</v>
      </c>
      <c r="T1184" s="2" t="n">
        <v>0</v>
      </c>
      <c r="U1184" s="2" t="n">
        <v>0</v>
      </c>
      <c r="V1184" s="33" t="n">
        <v>1</v>
      </c>
    </row>
    <row r="1185" customFormat="false" ht="15.75" hidden="false" customHeight="true" outlineLevel="0" collapsed="false">
      <c r="A1185" s="2" t="n">
        <v>1183</v>
      </c>
      <c r="B1185" s="2" t="n">
        <v>99</v>
      </c>
      <c r="C1185" s="2" t="n">
        <f aca="false">A1185-(B1185-1)*12</f>
        <v>7</v>
      </c>
      <c r="D1185" s="2" t="n">
        <f aca="false">'thong tin khach hang'!$B$4+B1185-1</f>
        <v>100</v>
      </c>
      <c r="E1185" s="31" t="n">
        <f aca="false">IF(A1185=1,0,O1184)</f>
        <v>31230352004168.9</v>
      </c>
      <c r="F1185" s="2" t="n">
        <f aca="true">TP*VLOOKUP('thong tin khach hang'!$E$10,$X$2:$Z$5,3,0)*OFFSET($S1185,0,VLOOKUP('thong tin khach hang'!$E$10,$X$2:$Z$5,2,0))</f>
        <v>0</v>
      </c>
      <c r="G1185" s="2" t="n">
        <f aca="true">EP*VLOOKUP('thong tin khach hang'!$E$10,$X$2:$Z$5,3,0)*OFFSET($S1185,0,VLOOKUP('thong tin khach hang'!$E$10,$X$2:$Z$5,2,0))</f>
        <v>0</v>
      </c>
      <c r="H1185" s="2" t="n">
        <f aca="false">F1185*HLOOKUP(B1185,Assumption!$A$10:$G$12,2,1)+G1185*HLOOKUP(B1185,Assumption!$A$10:$G$12,3,1)</f>
        <v>0</v>
      </c>
      <c r="I1185" s="2" t="n">
        <f aca="false">F1185+G1185-H1185</f>
        <v>0</v>
      </c>
      <c r="J1185" s="32" t="n">
        <f aca="false">VLOOKUP(D1185,Assumption!$O$3:$Q$103,IF('thong tin khach hang'!$B$3="Nam",2,3),0)/12*P1185</f>
        <v>0</v>
      </c>
      <c r="K1185" s="2" t="n">
        <v>20000</v>
      </c>
      <c r="L1185" s="31" t="n">
        <f aca="false">ROUND($L$1*(E1185+I1185-J1185-K1185),0)</f>
        <v>127236319790</v>
      </c>
      <c r="M1185" s="31" t="n">
        <f aca="false">E1185+I1185-J1185-K1185+L1185</f>
        <v>31357588303958.9</v>
      </c>
      <c r="N1185" s="32" t="n">
        <f aca="false">HLOOKUP(ROUND(AVERAGE(M1173:M1184)/10^6,0),Assumption!$B$2:$E$3,2,1)*MAX((AVERAGE(M1173:M1184)-250*10^6),0)</f>
        <v>176761270200.548</v>
      </c>
      <c r="O1185" s="31" t="n">
        <f aca="false">M1185+N1185</f>
        <v>31534349574159.5</v>
      </c>
      <c r="P1185" s="31" t="n">
        <f aca="false">IF(A1185=1,SA,MAX(0,SA-M1184))</f>
        <v>0</v>
      </c>
      <c r="S1185" s="2" t="n">
        <v>0</v>
      </c>
      <c r="T1185" s="2" t="n">
        <v>1</v>
      </c>
      <c r="U1185" s="2" t="n">
        <v>1</v>
      </c>
      <c r="V1185" s="33" t="n">
        <v>1</v>
      </c>
    </row>
    <row r="1186" customFormat="false" ht="15.75" hidden="false" customHeight="true" outlineLevel="0" collapsed="false">
      <c r="A1186" s="2" t="n">
        <v>1184</v>
      </c>
      <c r="B1186" s="2" t="n">
        <v>99</v>
      </c>
      <c r="C1186" s="2" t="n">
        <f aca="false">A1186-(B1186-1)*12</f>
        <v>8</v>
      </c>
      <c r="D1186" s="2" t="n">
        <f aca="false">'thong tin khach hang'!$B$4+B1186-1</f>
        <v>100</v>
      </c>
      <c r="E1186" s="31" t="n">
        <f aca="false">IF(A1186=1,0,O1185)</f>
        <v>31534349574159.5</v>
      </c>
      <c r="F1186" s="2" t="n">
        <f aca="true">TP*VLOOKUP('thong tin khach hang'!$E$10,$X$2:$Z$5,3,0)*OFFSET($S1186,0,VLOOKUP('thong tin khach hang'!$E$10,$X$2:$Z$5,2,0))</f>
        <v>0</v>
      </c>
      <c r="G1186" s="2" t="n">
        <f aca="true">EP*VLOOKUP('thong tin khach hang'!$E$10,$X$2:$Z$5,3,0)*OFFSET($S1186,0,VLOOKUP('thong tin khach hang'!$E$10,$X$2:$Z$5,2,0))</f>
        <v>0</v>
      </c>
      <c r="H1186" s="2" t="n">
        <f aca="false">F1186*HLOOKUP(B1186,Assumption!$A$10:$G$12,2,1)+G1186*HLOOKUP(B1186,Assumption!$A$10:$G$12,3,1)</f>
        <v>0</v>
      </c>
      <c r="I1186" s="2" t="n">
        <f aca="false">F1186+G1186-H1186</f>
        <v>0</v>
      </c>
      <c r="J1186" s="32" t="n">
        <f aca="false">VLOOKUP(D1186,Assumption!$O$3:$Q$103,IF('thong tin khach hang'!$B$3="Nam",2,3),0)/12*P1186</f>
        <v>0</v>
      </c>
      <c r="K1186" s="2" t="n">
        <v>20000</v>
      </c>
      <c r="L1186" s="31" t="n">
        <f aca="false">ROUND($L$1*(E1186+I1186-J1186-K1186),0)</f>
        <v>128474843520</v>
      </c>
      <c r="M1186" s="31" t="n">
        <f aca="false">E1186+I1186-J1186-K1186+L1186</f>
        <v>31662824397679.5</v>
      </c>
      <c r="N1186" s="32" t="n">
        <f aca="false">HLOOKUP(ROUND(AVERAGE(M1174:M1185)/10^6,0),Assumption!$B$2:$E$3,2,1)*MAX((AVERAGE(M1174:M1185)-250*10^6),0)</f>
        <v>178481915195.019</v>
      </c>
      <c r="O1186" s="31" t="n">
        <f aca="false">M1186+N1186</f>
        <v>31841306312874.5</v>
      </c>
      <c r="P1186" s="31" t="n">
        <f aca="false">IF(A1186=1,SA,MAX(0,SA-M1185))</f>
        <v>0</v>
      </c>
      <c r="S1186" s="2" t="n">
        <v>0</v>
      </c>
      <c r="T1186" s="2" t="n">
        <v>0</v>
      </c>
      <c r="U1186" s="2" t="n">
        <v>0</v>
      </c>
      <c r="V1186" s="33" t="n">
        <v>1</v>
      </c>
    </row>
    <row r="1187" customFormat="false" ht="15.75" hidden="false" customHeight="true" outlineLevel="0" collapsed="false">
      <c r="A1187" s="2" t="n">
        <v>1185</v>
      </c>
      <c r="B1187" s="2" t="n">
        <v>99</v>
      </c>
      <c r="C1187" s="2" t="n">
        <f aca="false">A1187-(B1187-1)*12</f>
        <v>9</v>
      </c>
      <c r="D1187" s="2" t="n">
        <f aca="false">'thong tin khach hang'!$B$4+B1187-1</f>
        <v>100</v>
      </c>
      <c r="E1187" s="31" t="n">
        <f aca="false">IF(A1187=1,0,O1186)</f>
        <v>31841306312874.5</v>
      </c>
      <c r="F1187" s="2" t="n">
        <f aca="true">TP*VLOOKUP('thong tin khach hang'!$E$10,$X$2:$Z$5,3,0)*OFFSET($S1187,0,VLOOKUP('thong tin khach hang'!$E$10,$X$2:$Z$5,2,0))</f>
        <v>0</v>
      </c>
      <c r="G1187" s="2" t="n">
        <f aca="true">EP*VLOOKUP('thong tin khach hang'!$E$10,$X$2:$Z$5,3,0)*OFFSET($S1187,0,VLOOKUP('thong tin khach hang'!$E$10,$X$2:$Z$5,2,0))</f>
        <v>0</v>
      </c>
      <c r="H1187" s="2" t="n">
        <f aca="false">F1187*HLOOKUP(B1187,Assumption!$A$10:$G$12,2,1)+G1187*HLOOKUP(B1187,Assumption!$A$10:$G$12,3,1)</f>
        <v>0</v>
      </c>
      <c r="I1187" s="2" t="n">
        <f aca="false">F1187+G1187-H1187</f>
        <v>0</v>
      </c>
      <c r="J1187" s="32" t="n">
        <f aca="false">VLOOKUP(D1187,Assumption!$O$3:$Q$103,IF('thong tin khach hang'!$B$3="Nam",2,3),0)/12*P1187</f>
        <v>0</v>
      </c>
      <c r="K1187" s="2" t="n">
        <v>20000</v>
      </c>
      <c r="L1187" s="31" t="n">
        <f aca="false">ROUND($L$1*(E1187+I1187-J1187-K1187),0)</f>
        <v>129725423270</v>
      </c>
      <c r="M1187" s="31" t="n">
        <f aca="false">E1187+I1187-J1187-K1187+L1187</f>
        <v>31971031716144.5</v>
      </c>
      <c r="N1187" s="32" t="n">
        <f aca="false">HLOOKUP(ROUND(AVERAGE(M1175:M1186)/10^6,0),Assumption!$B$2:$E$3,2,1)*MAX((AVERAGE(M1175:M1186)-250*10^6),0)</f>
        <v>180219309110.493</v>
      </c>
      <c r="O1187" s="31" t="n">
        <f aca="false">M1187+N1187</f>
        <v>32151251025255</v>
      </c>
      <c r="P1187" s="31" t="n">
        <f aca="false">IF(A1187=1,SA,MAX(0,SA-M1186))</f>
        <v>0</v>
      </c>
      <c r="S1187" s="2" t="n">
        <v>0</v>
      </c>
      <c r="T1187" s="2" t="n">
        <v>0</v>
      </c>
      <c r="U1187" s="2" t="n">
        <v>0</v>
      </c>
      <c r="V1187" s="33" t="n">
        <v>1</v>
      </c>
    </row>
    <row r="1188" customFormat="false" ht="15.75" hidden="false" customHeight="true" outlineLevel="0" collapsed="false">
      <c r="A1188" s="2" t="n">
        <v>1186</v>
      </c>
      <c r="B1188" s="2" t="n">
        <v>99</v>
      </c>
      <c r="C1188" s="2" t="n">
        <f aca="false">A1188-(B1188-1)*12</f>
        <v>10</v>
      </c>
      <c r="D1188" s="2" t="n">
        <f aca="false">'thong tin khach hang'!$B$4+B1188-1</f>
        <v>100</v>
      </c>
      <c r="E1188" s="31" t="n">
        <f aca="false">IF(A1188=1,0,O1187)</f>
        <v>32151251025255</v>
      </c>
      <c r="F1188" s="2" t="n">
        <f aca="true">TP*VLOOKUP('thong tin khach hang'!$E$10,$X$2:$Z$5,3,0)*OFFSET($S1188,0,VLOOKUP('thong tin khach hang'!$E$10,$X$2:$Z$5,2,0))</f>
        <v>0</v>
      </c>
      <c r="G1188" s="2" t="n">
        <f aca="true">EP*VLOOKUP('thong tin khach hang'!$E$10,$X$2:$Z$5,3,0)*OFFSET($S1188,0,VLOOKUP('thong tin khach hang'!$E$10,$X$2:$Z$5,2,0))</f>
        <v>0</v>
      </c>
      <c r="H1188" s="2" t="n">
        <f aca="false">F1188*HLOOKUP(B1188,Assumption!$A$10:$G$12,2,1)+G1188*HLOOKUP(B1188,Assumption!$A$10:$G$12,3,1)</f>
        <v>0</v>
      </c>
      <c r="I1188" s="2" t="n">
        <f aca="false">F1188+G1188-H1188</f>
        <v>0</v>
      </c>
      <c r="J1188" s="32" t="n">
        <f aca="false">VLOOKUP(D1188,Assumption!$O$3:$Q$103,IF('thong tin khach hang'!$B$3="Nam",2,3),0)/12*P1188</f>
        <v>0</v>
      </c>
      <c r="K1188" s="2" t="n">
        <v>20000</v>
      </c>
      <c r="L1188" s="31" t="n">
        <f aca="false">ROUND($L$1*(E1188+I1188-J1188-K1188),0)</f>
        <v>130988176395</v>
      </c>
      <c r="M1188" s="31" t="n">
        <f aca="false">E1188+I1188-J1188-K1188+L1188</f>
        <v>32282239181650</v>
      </c>
      <c r="N1188" s="32" t="n">
        <f aca="false">HLOOKUP(ROUND(AVERAGE(M1176:M1187)/10^6,0),Assumption!$B$2:$E$3,2,1)*MAX((AVERAGE(M1176:M1187)-250*10^6),0)</f>
        <v>181973614982.55</v>
      </c>
      <c r="O1188" s="31" t="n">
        <f aca="false">M1188+N1188</f>
        <v>32464212796632.5</v>
      </c>
      <c r="P1188" s="31" t="n">
        <f aca="false">IF(A1188=1,SA,MAX(0,SA-M1187))</f>
        <v>0</v>
      </c>
      <c r="S1188" s="2" t="n">
        <v>0</v>
      </c>
      <c r="T1188" s="2" t="n">
        <v>0</v>
      </c>
      <c r="U1188" s="2" t="n">
        <v>1</v>
      </c>
      <c r="V1188" s="33" t="n">
        <v>1</v>
      </c>
    </row>
    <row r="1189" customFormat="false" ht="15.75" hidden="false" customHeight="true" outlineLevel="0" collapsed="false">
      <c r="A1189" s="2" t="n">
        <v>1187</v>
      </c>
      <c r="B1189" s="2" t="n">
        <v>99</v>
      </c>
      <c r="C1189" s="2" t="n">
        <f aca="false">A1189-(B1189-1)*12</f>
        <v>11</v>
      </c>
      <c r="D1189" s="2" t="n">
        <f aca="false">'thong tin khach hang'!$B$4+B1189-1</f>
        <v>100</v>
      </c>
      <c r="E1189" s="31" t="n">
        <f aca="false">IF(A1189=1,0,O1188)</f>
        <v>32464212796632.5</v>
      </c>
      <c r="F1189" s="2" t="n">
        <f aca="true">TP*VLOOKUP('thong tin khach hang'!$E$10,$X$2:$Z$5,3,0)*OFFSET($S1189,0,VLOOKUP('thong tin khach hang'!$E$10,$X$2:$Z$5,2,0))</f>
        <v>0</v>
      </c>
      <c r="G1189" s="2" t="n">
        <f aca="true">EP*VLOOKUP('thong tin khach hang'!$E$10,$X$2:$Z$5,3,0)*OFFSET($S1189,0,VLOOKUP('thong tin khach hang'!$E$10,$X$2:$Z$5,2,0))</f>
        <v>0</v>
      </c>
      <c r="H1189" s="2" t="n">
        <f aca="false">F1189*HLOOKUP(B1189,Assumption!$A$10:$G$12,2,1)+G1189*HLOOKUP(B1189,Assumption!$A$10:$G$12,3,1)</f>
        <v>0</v>
      </c>
      <c r="I1189" s="2" t="n">
        <f aca="false">F1189+G1189-H1189</f>
        <v>0</v>
      </c>
      <c r="J1189" s="32" t="n">
        <f aca="false">VLOOKUP(D1189,Assumption!$O$3:$Q$103,IF('thong tin khach hang'!$B$3="Nam",2,3),0)/12*P1189</f>
        <v>0</v>
      </c>
      <c r="K1189" s="2" t="n">
        <v>20000</v>
      </c>
      <c r="L1189" s="31" t="n">
        <f aca="false">ROUND($L$1*(E1189+I1189-J1189-K1189),0)</f>
        <v>132263221391</v>
      </c>
      <c r="M1189" s="31" t="n">
        <f aca="false">E1189+I1189-J1189-K1189+L1189</f>
        <v>32596475998023.5</v>
      </c>
      <c r="N1189" s="32" t="n">
        <f aca="false">HLOOKUP(ROUND(AVERAGE(M1177:M1188)/10^6,0),Assumption!$B$2:$E$3,2,1)*MAX((AVERAGE(M1177:M1188)-250*10^6),0)</f>
        <v>183744997433.776</v>
      </c>
      <c r="O1189" s="31" t="n">
        <f aca="false">M1189+N1189</f>
        <v>32780220995457.3</v>
      </c>
      <c r="P1189" s="31" t="n">
        <f aca="false">IF(A1189=1,SA,MAX(0,SA-M1188))</f>
        <v>0</v>
      </c>
      <c r="S1189" s="2" t="n">
        <v>0</v>
      </c>
      <c r="T1189" s="2" t="n">
        <v>0</v>
      </c>
      <c r="U1189" s="2" t="n">
        <v>0</v>
      </c>
      <c r="V1189" s="33" t="n">
        <v>1</v>
      </c>
    </row>
    <row r="1190" customFormat="false" ht="15.75" hidden="false" customHeight="true" outlineLevel="0" collapsed="false">
      <c r="A1190" s="2" t="n">
        <v>1188</v>
      </c>
      <c r="B1190" s="2" t="n">
        <v>99</v>
      </c>
      <c r="C1190" s="2" t="n">
        <f aca="false">A1190-(B1190-1)*12</f>
        <v>12</v>
      </c>
      <c r="D1190" s="2" t="n">
        <f aca="false">'thong tin khach hang'!$B$4+B1190-1</f>
        <v>100</v>
      </c>
      <c r="E1190" s="31" t="n">
        <f aca="false">IF(A1190=1,0,O1189)</f>
        <v>32780220995457.3</v>
      </c>
      <c r="F1190" s="2" t="n">
        <f aca="true">TP*VLOOKUP('thong tin khach hang'!$E$10,$X$2:$Z$5,3,0)*OFFSET($S1190,0,VLOOKUP('thong tin khach hang'!$E$10,$X$2:$Z$5,2,0))</f>
        <v>0</v>
      </c>
      <c r="G1190" s="2" t="n">
        <f aca="true">EP*VLOOKUP('thong tin khach hang'!$E$10,$X$2:$Z$5,3,0)*OFFSET($S1190,0,VLOOKUP('thong tin khach hang'!$E$10,$X$2:$Z$5,2,0))</f>
        <v>0</v>
      </c>
      <c r="H1190" s="2" t="n">
        <f aca="false">F1190*HLOOKUP(B1190,Assumption!$A$10:$G$12,2,1)+G1190*HLOOKUP(B1190,Assumption!$A$10:$G$12,3,1)</f>
        <v>0</v>
      </c>
      <c r="I1190" s="2" t="n">
        <f aca="false">F1190+G1190-H1190</f>
        <v>0</v>
      </c>
      <c r="J1190" s="32" t="n">
        <f aca="false">VLOOKUP(D1190,Assumption!$O$3:$Q$103,IF('thong tin khach hang'!$B$3="Nam",2,3),0)/12*P1190</f>
        <v>0</v>
      </c>
      <c r="K1190" s="2" t="n">
        <v>20000</v>
      </c>
      <c r="L1190" s="31" t="n">
        <f aca="false">ROUND($L$1*(E1190+I1190-J1190-K1190),0)</f>
        <v>133550677909</v>
      </c>
      <c r="M1190" s="31" t="n">
        <f aca="false">E1190+I1190-J1190-K1190+L1190</f>
        <v>32913771653366.3</v>
      </c>
      <c r="N1190" s="32" t="n">
        <f aca="false">HLOOKUP(ROUND(AVERAGE(M1178:M1189)/10^6,0),Assumption!$B$2:$E$3,2,1)*MAX((AVERAGE(M1178:M1189)-250*10^6),0)</f>
        <v>185533622689.206</v>
      </c>
      <c r="O1190" s="31" t="n">
        <f aca="false">M1190+N1190</f>
        <v>33099305276055.5</v>
      </c>
      <c r="P1190" s="31" t="n">
        <f aca="false">IF(A1190=1,SA,MAX(0,SA-M1189))</f>
        <v>0</v>
      </c>
      <c r="S1190" s="2" t="n">
        <v>0</v>
      </c>
      <c r="T1190" s="2" t="n">
        <v>0</v>
      </c>
      <c r="U1190" s="2" t="n">
        <v>0</v>
      </c>
      <c r="V1190" s="33" t="n">
        <v>1</v>
      </c>
    </row>
    <row r="1191" customFormat="false" ht="15.75" hidden="false" customHeight="true" outlineLevel="0" collapsed="false">
      <c r="A1191" s="2" t="n">
        <v>1189</v>
      </c>
      <c r="B1191" s="2" t="n">
        <v>100</v>
      </c>
      <c r="C1191" s="2" t="n">
        <f aca="false">A1191-(B1191-1)*12</f>
        <v>1</v>
      </c>
      <c r="D1191" s="2" t="n">
        <f aca="false">'thong tin khach hang'!$B$4+B1191-1</f>
        <v>101</v>
      </c>
      <c r="E1191" s="31" t="n">
        <f aca="false">IF(A1191=1,0,O1190)</f>
        <v>33099305276055.5</v>
      </c>
      <c r="F1191" s="2" t="n">
        <f aca="true">TP*VLOOKUP('thong tin khach hang'!$E$10,$X$2:$Z$5,3,0)*OFFSET($S1191,0,VLOOKUP('thong tin khach hang'!$E$10,$X$2:$Z$5,2,0))</f>
        <v>30000000</v>
      </c>
      <c r="G1191" s="2" t="n">
        <f aca="true">EP*VLOOKUP('thong tin khach hang'!$E$10,$X$2:$Z$5,3,0)*OFFSET($S1191,0,VLOOKUP('thong tin khach hang'!$E$10,$X$2:$Z$5,2,0))</f>
        <v>30000000</v>
      </c>
      <c r="H1191" s="2" t="n">
        <f aca="false">F1191*HLOOKUP(B1191,Assumption!$A$10:$G$12,2,1)+G1191*HLOOKUP(B1191,Assumption!$A$10:$G$12,3,1)</f>
        <v>1500000</v>
      </c>
      <c r="I1191" s="2" t="n">
        <f aca="false">F1191+G1191-H1191</f>
        <v>58500000</v>
      </c>
      <c r="J1191" s="32" t="e">
        <f aca="false">VLOOKUP(D1191,Assumption!$O$3:$Q$103,IF('thong tin khach hang'!$B$3="Nam",2,3),0)/12*P1191</f>
        <v>#N/A</v>
      </c>
      <c r="K1191" s="2" t="n">
        <v>20000</v>
      </c>
      <c r="L1191" s="31" t="e">
        <f aca="false">ROUND($L$1*(E1191+I1191-J1191-K1191),0)</f>
        <v>#N/A</v>
      </c>
      <c r="M1191" s="31" t="e">
        <f aca="false">E1191+I1191-J1191-K1191+L1191</f>
        <v>#N/A</v>
      </c>
      <c r="N1191" s="32" t="n">
        <f aca="false">HLOOKUP(ROUND(AVERAGE(M1179:M1190)/10^6,0),Assumption!$B$2:$E$3,2,1)*MAX((AVERAGE(M1179:M1190)-250*10^6),0)</f>
        <v>187339658591.924</v>
      </c>
      <c r="O1191" s="31" t="e">
        <f aca="false">M1191+N1191</f>
        <v>#N/A</v>
      </c>
      <c r="P1191" s="31" t="n">
        <f aca="false">IF(A1191=1,SA,MAX(0,SA-M1190))</f>
        <v>0</v>
      </c>
      <c r="S1191" s="2" t="n">
        <v>1</v>
      </c>
      <c r="T1191" s="2" t="n">
        <v>1</v>
      </c>
      <c r="U1191" s="2" t="n">
        <v>1</v>
      </c>
      <c r="V1191" s="33" t="n">
        <v>1</v>
      </c>
    </row>
    <row r="1192" customFormat="false" ht="15.75" hidden="false" customHeight="true" outlineLevel="0" collapsed="false">
      <c r="A1192" s="2" t="n">
        <v>1190</v>
      </c>
      <c r="B1192" s="2" t="n">
        <v>100</v>
      </c>
      <c r="C1192" s="2" t="n">
        <f aca="false">A1192-(B1192-1)*12</f>
        <v>2</v>
      </c>
      <c r="D1192" s="2" t="n">
        <f aca="false">'thong tin khach hang'!$B$4+B1192-1</f>
        <v>101</v>
      </c>
      <c r="E1192" s="31" t="e">
        <f aca="false">IF(A1192=1,0,O1191)</f>
        <v>#N/A</v>
      </c>
      <c r="F1192" s="2" t="n">
        <f aca="true">TP*VLOOKUP('thong tin khach hang'!$E$10,$X$2:$Z$5,3,0)*OFFSET($S1192,0,VLOOKUP('thong tin khach hang'!$E$10,$X$2:$Z$5,2,0))</f>
        <v>0</v>
      </c>
      <c r="G1192" s="2" t="n">
        <f aca="true">EP*VLOOKUP('thong tin khach hang'!$E$10,$X$2:$Z$5,3,0)*OFFSET($S1192,0,VLOOKUP('thong tin khach hang'!$E$10,$X$2:$Z$5,2,0))</f>
        <v>0</v>
      </c>
      <c r="H1192" s="2" t="n">
        <f aca="false">F1192*HLOOKUP(B1192,Assumption!$A$10:$G$12,2,1)+G1192*HLOOKUP(B1192,Assumption!$A$10:$G$12,3,1)</f>
        <v>0</v>
      </c>
      <c r="I1192" s="2" t="n">
        <f aca="false">F1192+G1192-H1192</f>
        <v>0</v>
      </c>
      <c r="J1192" s="32" t="e">
        <f aca="false">VLOOKUP(D1192,Assumption!$O$3:$Q$103,IF('thong tin khach hang'!$B$3="Nam",2,3),0)/12*P1192</f>
        <v>#N/A</v>
      </c>
      <c r="K1192" s="2" t="n">
        <v>20000</v>
      </c>
      <c r="L1192" s="31" t="e">
        <f aca="false">ROUND($L$1*(E1192+I1192-J1192-K1192),0)</f>
        <v>#N/A</v>
      </c>
      <c r="M1192" s="31" t="e">
        <f aca="false">E1192+I1192-J1192-K1192+L1192</f>
        <v>#N/A</v>
      </c>
      <c r="N1192" s="32" t="e">
        <f aca="false">HLOOKUP(ROUND(AVERAGE(M1180:M1191)/10^6,0),Assumption!$B$2:$E$3,2,1)*MAX((AVERAGE(M1180:M1191)-250*10^6),0)</f>
        <v>#N/A</v>
      </c>
      <c r="O1192" s="31" t="e">
        <f aca="false">M1192+N1192</f>
        <v>#N/A</v>
      </c>
      <c r="P1192" s="31" t="e">
        <f aca="false">IF(A1192=1,SA,MAX(0,SA-M1191))</f>
        <v>#N/A</v>
      </c>
      <c r="S1192" s="2" t="n">
        <v>0</v>
      </c>
      <c r="T1192" s="2" t="n">
        <v>0</v>
      </c>
      <c r="U1192" s="2" t="n">
        <v>0</v>
      </c>
      <c r="V1192" s="33" t="n">
        <v>1</v>
      </c>
    </row>
    <row r="1193" customFormat="false" ht="15.75" hidden="false" customHeight="true" outlineLevel="0" collapsed="false">
      <c r="A1193" s="2" t="n">
        <v>1191</v>
      </c>
      <c r="B1193" s="2" t="n">
        <v>100</v>
      </c>
      <c r="C1193" s="2" t="n">
        <f aca="false">A1193-(B1193-1)*12</f>
        <v>3</v>
      </c>
      <c r="D1193" s="2" t="n">
        <f aca="false">'thong tin khach hang'!$B$4+B1193-1</f>
        <v>101</v>
      </c>
      <c r="E1193" s="31" t="e">
        <f aca="false">IF(A1193=1,0,O1192)</f>
        <v>#N/A</v>
      </c>
      <c r="F1193" s="2" t="n">
        <f aca="true">TP*VLOOKUP('thong tin khach hang'!$E$10,$X$2:$Z$5,3,0)*OFFSET($S1193,0,VLOOKUP('thong tin khach hang'!$E$10,$X$2:$Z$5,2,0))</f>
        <v>0</v>
      </c>
      <c r="G1193" s="2" t="n">
        <f aca="true">EP*VLOOKUP('thong tin khach hang'!$E$10,$X$2:$Z$5,3,0)*OFFSET($S1193,0,VLOOKUP('thong tin khach hang'!$E$10,$X$2:$Z$5,2,0))</f>
        <v>0</v>
      </c>
      <c r="H1193" s="2" t="n">
        <f aca="false">F1193*HLOOKUP(B1193,Assumption!$A$10:$G$12,2,1)+G1193*HLOOKUP(B1193,Assumption!$A$10:$G$12,3,1)</f>
        <v>0</v>
      </c>
      <c r="I1193" s="2" t="n">
        <f aca="false">F1193+G1193-H1193</f>
        <v>0</v>
      </c>
      <c r="J1193" s="32" t="e">
        <f aca="false">VLOOKUP(D1193,Assumption!$O$3:$Q$103,IF('thong tin khach hang'!$B$3="Nam",2,3),0)/12*P1193</f>
        <v>#N/A</v>
      </c>
      <c r="K1193" s="2" t="n">
        <v>20000</v>
      </c>
      <c r="L1193" s="31" t="e">
        <f aca="false">ROUND($L$1*(E1193+I1193-J1193-K1193),0)</f>
        <v>#N/A</v>
      </c>
      <c r="M1193" s="31" t="e">
        <f aca="false">E1193+I1193-J1193-K1193+L1193</f>
        <v>#N/A</v>
      </c>
      <c r="N1193" s="32" t="e">
        <f aca="false">HLOOKUP(ROUND(AVERAGE(M1181:M1192)/10^6,0),Assumption!$B$2:$E$3,2,1)*MAX((AVERAGE(M1181:M1192)-250*10^6),0)</f>
        <v>#N/A</v>
      </c>
      <c r="O1193" s="31" t="e">
        <f aca="false">M1193+N1193</f>
        <v>#N/A</v>
      </c>
      <c r="P1193" s="31" t="e">
        <f aca="false">IF(A1193=1,SA,MAX(0,SA-M1192))</f>
        <v>#N/A</v>
      </c>
      <c r="S1193" s="2" t="n">
        <v>0</v>
      </c>
      <c r="T1193" s="2" t="n">
        <v>0</v>
      </c>
      <c r="U1193" s="2" t="n">
        <v>0</v>
      </c>
      <c r="V1193" s="33" t="n">
        <v>1</v>
      </c>
    </row>
    <row r="1194" customFormat="false" ht="15.75" hidden="false" customHeight="true" outlineLevel="0" collapsed="false">
      <c r="A1194" s="2" t="n">
        <v>1192</v>
      </c>
      <c r="B1194" s="2" t="n">
        <v>100</v>
      </c>
      <c r="C1194" s="2" t="n">
        <f aca="false">A1194-(B1194-1)*12</f>
        <v>4</v>
      </c>
      <c r="D1194" s="2" t="n">
        <f aca="false">'thong tin khach hang'!$B$4+B1194-1</f>
        <v>101</v>
      </c>
      <c r="E1194" s="31" t="e">
        <f aca="false">IF(A1194=1,0,O1193)</f>
        <v>#N/A</v>
      </c>
      <c r="F1194" s="2" t="n">
        <f aca="true">TP*VLOOKUP('thong tin khach hang'!$E$10,$X$2:$Z$5,3,0)*OFFSET($S1194,0,VLOOKUP('thong tin khach hang'!$E$10,$X$2:$Z$5,2,0))</f>
        <v>0</v>
      </c>
      <c r="G1194" s="2" t="n">
        <f aca="true">EP*VLOOKUP('thong tin khach hang'!$E$10,$X$2:$Z$5,3,0)*OFFSET($S1194,0,VLOOKUP('thong tin khach hang'!$E$10,$X$2:$Z$5,2,0))</f>
        <v>0</v>
      </c>
      <c r="H1194" s="2" t="n">
        <f aca="false">F1194*HLOOKUP(B1194,Assumption!$A$10:$G$12,2,1)+G1194*HLOOKUP(B1194,Assumption!$A$10:$G$12,3,1)</f>
        <v>0</v>
      </c>
      <c r="I1194" s="2" t="n">
        <f aca="false">F1194+G1194-H1194</f>
        <v>0</v>
      </c>
      <c r="J1194" s="32" t="e">
        <f aca="false">VLOOKUP(D1194,Assumption!$O$3:$Q$103,IF('thong tin khach hang'!$B$3="Nam",2,3),0)/12*P1194</f>
        <v>#N/A</v>
      </c>
      <c r="K1194" s="2" t="n">
        <v>20000</v>
      </c>
      <c r="L1194" s="31" t="e">
        <f aca="false">ROUND($L$1*(E1194+I1194-J1194-K1194),0)</f>
        <v>#N/A</v>
      </c>
      <c r="M1194" s="31" t="e">
        <f aca="false">E1194+I1194-J1194-K1194+L1194</f>
        <v>#N/A</v>
      </c>
      <c r="N1194" s="32" t="e">
        <f aca="false">HLOOKUP(ROUND(AVERAGE(M1182:M1193)/10^6,0),Assumption!$B$2:$E$3,2,1)*MAX((AVERAGE(M1182:M1193)-250*10^6),0)</f>
        <v>#N/A</v>
      </c>
      <c r="O1194" s="31" t="e">
        <f aca="false">M1194+N1194</f>
        <v>#N/A</v>
      </c>
      <c r="P1194" s="31" t="e">
        <f aca="false">IF(A1194=1,SA,MAX(0,SA-M1193))</f>
        <v>#N/A</v>
      </c>
      <c r="S1194" s="2" t="n">
        <v>0</v>
      </c>
      <c r="T1194" s="2" t="n">
        <v>0</v>
      </c>
      <c r="U1194" s="2" t="n">
        <v>1</v>
      </c>
      <c r="V1194" s="33" t="n">
        <v>1</v>
      </c>
    </row>
    <row r="1195" customFormat="false" ht="15.75" hidden="false" customHeight="true" outlineLevel="0" collapsed="false">
      <c r="A1195" s="2" t="n">
        <v>1193</v>
      </c>
      <c r="B1195" s="2" t="n">
        <v>100</v>
      </c>
      <c r="C1195" s="2" t="n">
        <f aca="false">A1195-(B1195-1)*12</f>
        <v>5</v>
      </c>
      <c r="D1195" s="2" t="n">
        <f aca="false">'thong tin khach hang'!$B$4+B1195-1</f>
        <v>101</v>
      </c>
      <c r="E1195" s="31" t="e">
        <f aca="false">IF(A1195=1,0,O1194)</f>
        <v>#N/A</v>
      </c>
      <c r="F1195" s="2" t="n">
        <f aca="true">TP*VLOOKUP('thong tin khach hang'!$E$10,$X$2:$Z$5,3,0)*OFFSET($S1195,0,VLOOKUP('thong tin khach hang'!$E$10,$X$2:$Z$5,2,0))</f>
        <v>0</v>
      </c>
      <c r="G1195" s="2" t="n">
        <f aca="true">EP*VLOOKUP('thong tin khach hang'!$E$10,$X$2:$Z$5,3,0)*OFFSET($S1195,0,VLOOKUP('thong tin khach hang'!$E$10,$X$2:$Z$5,2,0))</f>
        <v>0</v>
      </c>
      <c r="H1195" s="2" t="n">
        <f aca="false">F1195*HLOOKUP(B1195,Assumption!$A$10:$G$12,2,1)+G1195*HLOOKUP(B1195,Assumption!$A$10:$G$12,3,1)</f>
        <v>0</v>
      </c>
      <c r="I1195" s="2" t="n">
        <f aca="false">F1195+G1195-H1195</f>
        <v>0</v>
      </c>
      <c r="J1195" s="32" t="e">
        <f aca="false">VLOOKUP(D1195,Assumption!$O$3:$Q$103,IF('thong tin khach hang'!$B$3="Nam",2,3),0)/12*P1195</f>
        <v>#N/A</v>
      </c>
      <c r="K1195" s="2" t="n">
        <v>20000</v>
      </c>
      <c r="L1195" s="31" t="e">
        <f aca="false">ROUND($L$1*(E1195+I1195-J1195-K1195),0)</f>
        <v>#N/A</v>
      </c>
      <c r="M1195" s="31" t="e">
        <f aca="false">E1195+I1195-J1195-K1195+L1195</f>
        <v>#N/A</v>
      </c>
      <c r="N1195" s="32" t="e">
        <f aca="false">HLOOKUP(ROUND(AVERAGE(M1183:M1194)/10^6,0),Assumption!$B$2:$E$3,2,1)*MAX((AVERAGE(M1183:M1194)-250*10^6),0)</f>
        <v>#N/A</v>
      </c>
      <c r="O1195" s="31" t="e">
        <f aca="false">M1195+N1195</f>
        <v>#N/A</v>
      </c>
      <c r="P1195" s="31" t="e">
        <f aca="false">IF(A1195=1,SA,MAX(0,SA-M1194))</f>
        <v>#N/A</v>
      </c>
      <c r="S1195" s="2" t="n">
        <v>0</v>
      </c>
      <c r="T1195" s="2" t="n">
        <v>0</v>
      </c>
      <c r="U1195" s="2" t="n">
        <v>0</v>
      </c>
      <c r="V1195" s="33" t="n">
        <v>1</v>
      </c>
    </row>
    <row r="1196" customFormat="false" ht="15.75" hidden="false" customHeight="true" outlineLevel="0" collapsed="false">
      <c r="A1196" s="2" t="n">
        <v>1194</v>
      </c>
      <c r="B1196" s="2" t="n">
        <v>100</v>
      </c>
      <c r="C1196" s="2" t="n">
        <f aca="false">A1196-(B1196-1)*12</f>
        <v>6</v>
      </c>
      <c r="D1196" s="2" t="n">
        <f aca="false">'thong tin khach hang'!$B$4+B1196-1</f>
        <v>101</v>
      </c>
      <c r="E1196" s="31" t="e">
        <f aca="false">IF(A1196=1,0,O1195)</f>
        <v>#N/A</v>
      </c>
      <c r="F1196" s="2" t="n">
        <f aca="true">TP*VLOOKUP('thong tin khach hang'!$E$10,$X$2:$Z$5,3,0)*OFFSET($S1196,0,VLOOKUP('thong tin khach hang'!$E$10,$X$2:$Z$5,2,0))</f>
        <v>0</v>
      </c>
      <c r="G1196" s="2" t="n">
        <f aca="true">EP*VLOOKUP('thong tin khach hang'!$E$10,$X$2:$Z$5,3,0)*OFFSET($S1196,0,VLOOKUP('thong tin khach hang'!$E$10,$X$2:$Z$5,2,0))</f>
        <v>0</v>
      </c>
      <c r="H1196" s="2" t="n">
        <f aca="false">F1196*HLOOKUP(B1196,Assumption!$A$10:$G$12,2,1)+G1196*HLOOKUP(B1196,Assumption!$A$10:$G$12,3,1)</f>
        <v>0</v>
      </c>
      <c r="I1196" s="2" t="n">
        <f aca="false">F1196+G1196-H1196</f>
        <v>0</v>
      </c>
      <c r="J1196" s="32" t="e">
        <f aca="false">VLOOKUP(D1196,Assumption!$O$3:$Q$103,IF('thong tin khach hang'!$B$3="Nam",2,3),0)/12*P1196</f>
        <v>#N/A</v>
      </c>
      <c r="K1196" s="2" t="n">
        <v>20000</v>
      </c>
      <c r="L1196" s="31" t="e">
        <f aca="false">ROUND($L$1*(E1196+I1196-J1196-K1196),0)</f>
        <v>#N/A</v>
      </c>
      <c r="M1196" s="31" t="e">
        <f aca="false">E1196+I1196-J1196-K1196+L1196</f>
        <v>#N/A</v>
      </c>
      <c r="N1196" s="32" t="e">
        <f aca="false">HLOOKUP(ROUND(AVERAGE(M1184:M1195)/10^6,0),Assumption!$B$2:$E$3,2,1)*MAX((AVERAGE(M1184:M1195)-250*10^6),0)</f>
        <v>#N/A</v>
      </c>
      <c r="O1196" s="31" t="e">
        <f aca="false">M1196+N1196</f>
        <v>#N/A</v>
      </c>
      <c r="P1196" s="31" t="e">
        <f aca="false">IF(A1196=1,SA,MAX(0,SA-M1195))</f>
        <v>#N/A</v>
      </c>
      <c r="S1196" s="2" t="n">
        <v>0</v>
      </c>
      <c r="T1196" s="2" t="n">
        <v>0</v>
      </c>
      <c r="U1196" s="2" t="n">
        <v>0</v>
      </c>
      <c r="V1196" s="33" t="n">
        <v>1</v>
      </c>
    </row>
    <row r="1197" customFormat="false" ht="15.75" hidden="false" customHeight="true" outlineLevel="0" collapsed="false">
      <c r="A1197" s="2" t="n">
        <v>1195</v>
      </c>
      <c r="B1197" s="2" t="n">
        <v>100</v>
      </c>
      <c r="C1197" s="2" t="n">
        <f aca="false">A1197-(B1197-1)*12</f>
        <v>7</v>
      </c>
      <c r="D1197" s="2" t="n">
        <f aca="false">'thong tin khach hang'!$B$4+B1197-1</f>
        <v>101</v>
      </c>
      <c r="E1197" s="31" t="e">
        <f aca="false">IF(A1197=1,0,O1196)</f>
        <v>#N/A</v>
      </c>
      <c r="F1197" s="2" t="n">
        <f aca="true">TP*VLOOKUP('thong tin khach hang'!$E$10,$X$2:$Z$5,3,0)*OFFSET($S1197,0,VLOOKUP('thong tin khach hang'!$E$10,$X$2:$Z$5,2,0))</f>
        <v>0</v>
      </c>
      <c r="G1197" s="2" t="n">
        <f aca="true">EP*VLOOKUP('thong tin khach hang'!$E$10,$X$2:$Z$5,3,0)*OFFSET($S1197,0,VLOOKUP('thong tin khach hang'!$E$10,$X$2:$Z$5,2,0))</f>
        <v>0</v>
      </c>
      <c r="H1197" s="2" t="n">
        <f aca="false">F1197*HLOOKUP(B1197,Assumption!$A$10:$G$12,2,1)+G1197*HLOOKUP(B1197,Assumption!$A$10:$G$12,3,1)</f>
        <v>0</v>
      </c>
      <c r="I1197" s="2" t="n">
        <f aca="false">F1197+G1197-H1197</f>
        <v>0</v>
      </c>
      <c r="J1197" s="32" t="e">
        <f aca="false">VLOOKUP(D1197,Assumption!$O$3:$Q$103,IF('thong tin khach hang'!$B$3="Nam",2,3),0)/12*P1197</f>
        <v>#N/A</v>
      </c>
      <c r="K1197" s="2" t="n">
        <v>20000</v>
      </c>
      <c r="L1197" s="31" t="e">
        <f aca="false">ROUND($L$1*(E1197+I1197-J1197-K1197),0)</f>
        <v>#N/A</v>
      </c>
      <c r="M1197" s="31" t="e">
        <f aca="false">E1197+I1197-J1197-K1197+L1197</f>
        <v>#N/A</v>
      </c>
      <c r="N1197" s="32" t="e">
        <f aca="false">HLOOKUP(ROUND(AVERAGE(M1185:M1196)/10^6,0),Assumption!$B$2:$E$3,2,1)*MAX((AVERAGE(M1185:M1196)-250*10^6),0)</f>
        <v>#N/A</v>
      </c>
      <c r="O1197" s="31" t="e">
        <f aca="false">M1197+N1197</f>
        <v>#N/A</v>
      </c>
      <c r="P1197" s="31" t="e">
        <f aca="false">IF(A1197=1,SA,MAX(0,SA-M1196))</f>
        <v>#N/A</v>
      </c>
      <c r="S1197" s="2" t="n">
        <v>0</v>
      </c>
      <c r="T1197" s="2" t="n">
        <v>1</v>
      </c>
      <c r="U1197" s="2" t="n">
        <v>1</v>
      </c>
      <c r="V1197" s="33" t="n">
        <v>1</v>
      </c>
    </row>
    <row r="1198" customFormat="false" ht="15.75" hidden="false" customHeight="true" outlineLevel="0" collapsed="false">
      <c r="A1198" s="2" t="n">
        <v>1196</v>
      </c>
      <c r="B1198" s="2" t="n">
        <v>100</v>
      </c>
      <c r="C1198" s="2" t="n">
        <f aca="false">A1198-(B1198-1)*12</f>
        <v>8</v>
      </c>
      <c r="D1198" s="2" t="n">
        <f aca="false">'thong tin khach hang'!$B$4+B1198-1</f>
        <v>101</v>
      </c>
      <c r="E1198" s="31" t="e">
        <f aca="false">IF(A1198=1,0,O1197)</f>
        <v>#N/A</v>
      </c>
      <c r="F1198" s="2" t="n">
        <f aca="true">TP*VLOOKUP('thong tin khach hang'!$E$10,$X$2:$Z$5,3,0)*OFFSET($S1198,0,VLOOKUP('thong tin khach hang'!$E$10,$X$2:$Z$5,2,0))</f>
        <v>0</v>
      </c>
      <c r="G1198" s="2" t="n">
        <f aca="true">EP*VLOOKUP('thong tin khach hang'!$E$10,$X$2:$Z$5,3,0)*OFFSET($S1198,0,VLOOKUP('thong tin khach hang'!$E$10,$X$2:$Z$5,2,0))</f>
        <v>0</v>
      </c>
      <c r="H1198" s="2" t="n">
        <f aca="false">F1198*HLOOKUP(B1198,Assumption!$A$10:$G$12,2,1)+G1198*HLOOKUP(B1198,Assumption!$A$10:$G$12,3,1)</f>
        <v>0</v>
      </c>
      <c r="I1198" s="2" t="n">
        <f aca="false">F1198+G1198-H1198</f>
        <v>0</v>
      </c>
      <c r="J1198" s="32" t="e">
        <f aca="false">VLOOKUP(D1198,Assumption!$O$3:$Q$103,IF('thong tin khach hang'!$B$3="Nam",2,3),0)/12*P1198</f>
        <v>#N/A</v>
      </c>
      <c r="K1198" s="2" t="n">
        <v>20000</v>
      </c>
      <c r="L1198" s="31" t="e">
        <f aca="false">ROUND($L$1*(E1198+I1198-J1198-K1198),0)</f>
        <v>#N/A</v>
      </c>
      <c r="M1198" s="31" t="e">
        <f aca="false">E1198+I1198-J1198-K1198+L1198</f>
        <v>#N/A</v>
      </c>
      <c r="N1198" s="32" t="e">
        <f aca="false">HLOOKUP(ROUND(AVERAGE(M1186:M1197)/10^6,0),Assumption!$B$2:$E$3,2,1)*MAX((AVERAGE(M1186:M1197)-250*10^6),0)</f>
        <v>#N/A</v>
      </c>
      <c r="O1198" s="31" t="e">
        <f aca="false">M1198+N1198</f>
        <v>#N/A</v>
      </c>
      <c r="P1198" s="31" t="e">
        <f aca="false">IF(A1198=1,SA,MAX(0,SA-M1197))</f>
        <v>#N/A</v>
      </c>
      <c r="S1198" s="2" t="n">
        <v>0</v>
      </c>
      <c r="T1198" s="2" t="n">
        <v>0</v>
      </c>
      <c r="U1198" s="2" t="n">
        <v>0</v>
      </c>
      <c r="V1198" s="33" t="n">
        <v>1</v>
      </c>
    </row>
    <row r="1199" customFormat="false" ht="15.75" hidden="false" customHeight="true" outlineLevel="0" collapsed="false">
      <c r="A1199" s="2" t="n">
        <v>1197</v>
      </c>
      <c r="B1199" s="2" t="n">
        <v>100</v>
      </c>
      <c r="C1199" s="2" t="n">
        <f aca="false">A1199-(B1199-1)*12</f>
        <v>9</v>
      </c>
      <c r="D1199" s="2" t="n">
        <f aca="false">'thong tin khach hang'!$B$4+B1199-1</f>
        <v>101</v>
      </c>
      <c r="E1199" s="31" t="e">
        <f aca="false">IF(A1199=1,0,O1198)</f>
        <v>#N/A</v>
      </c>
      <c r="F1199" s="2" t="n">
        <f aca="true">TP*VLOOKUP('thong tin khach hang'!$E$10,$X$2:$Z$5,3,0)*OFFSET($S1199,0,VLOOKUP('thong tin khach hang'!$E$10,$X$2:$Z$5,2,0))</f>
        <v>0</v>
      </c>
      <c r="G1199" s="2" t="n">
        <f aca="true">EP*VLOOKUP('thong tin khach hang'!$E$10,$X$2:$Z$5,3,0)*OFFSET($S1199,0,VLOOKUP('thong tin khach hang'!$E$10,$X$2:$Z$5,2,0))</f>
        <v>0</v>
      </c>
      <c r="H1199" s="2" t="n">
        <f aca="false">F1199*HLOOKUP(B1199,Assumption!$A$10:$G$12,2,1)+G1199*HLOOKUP(B1199,Assumption!$A$10:$G$12,3,1)</f>
        <v>0</v>
      </c>
      <c r="I1199" s="2" t="n">
        <f aca="false">F1199+G1199-H1199</f>
        <v>0</v>
      </c>
      <c r="J1199" s="32" t="e">
        <f aca="false">VLOOKUP(D1199,Assumption!$O$3:$Q$103,IF('thong tin khach hang'!$B$3="Nam",2,3),0)/12*P1199</f>
        <v>#N/A</v>
      </c>
      <c r="K1199" s="2" t="n">
        <v>20000</v>
      </c>
      <c r="L1199" s="31" t="e">
        <f aca="false">ROUND($L$1*(E1199+I1199-J1199-K1199),0)</f>
        <v>#N/A</v>
      </c>
      <c r="M1199" s="31" t="e">
        <f aca="false">E1199+I1199-J1199-K1199+L1199</f>
        <v>#N/A</v>
      </c>
      <c r="N1199" s="32" t="e">
        <f aca="false">HLOOKUP(ROUND(AVERAGE(M1187:M1198)/10^6,0),Assumption!$B$2:$E$3,2,1)*MAX((AVERAGE(M1187:M1198)-250*10^6),0)</f>
        <v>#N/A</v>
      </c>
      <c r="O1199" s="31" t="e">
        <f aca="false">M1199+N1199</f>
        <v>#N/A</v>
      </c>
      <c r="P1199" s="31" t="e">
        <f aca="false">IF(A1199=1,SA,MAX(0,SA-M1198))</f>
        <v>#N/A</v>
      </c>
      <c r="S1199" s="2" t="n">
        <v>0</v>
      </c>
      <c r="T1199" s="2" t="n">
        <v>0</v>
      </c>
      <c r="U1199" s="2" t="n">
        <v>0</v>
      </c>
      <c r="V1199" s="33" t="n">
        <v>1</v>
      </c>
    </row>
    <row r="1200" customFormat="false" ht="15.75" hidden="false" customHeight="true" outlineLevel="0" collapsed="false">
      <c r="A1200" s="2" t="n">
        <v>1198</v>
      </c>
      <c r="B1200" s="2" t="n">
        <v>100</v>
      </c>
      <c r="C1200" s="2" t="n">
        <f aca="false">A1200-(B1200-1)*12</f>
        <v>10</v>
      </c>
      <c r="D1200" s="2" t="n">
        <f aca="false">'thong tin khach hang'!$B$4+B1200-1</f>
        <v>101</v>
      </c>
      <c r="E1200" s="31" t="e">
        <f aca="false">IF(A1200=1,0,O1199)</f>
        <v>#N/A</v>
      </c>
      <c r="F1200" s="2" t="n">
        <f aca="true">TP*VLOOKUP('thong tin khach hang'!$E$10,$X$2:$Z$5,3,0)*OFFSET($S1200,0,VLOOKUP('thong tin khach hang'!$E$10,$X$2:$Z$5,2,0))</f>
        <v>0</v>
      </c>
      <c r="G1200" s="2" t="n">
        <f aca="true">EP*VLOOKUP('thong tin khach hang'!$E$10,$X$2:$Z$5,3,0)*OFFSET($S1200,0,VLOOKUP('thong tin khach hang'!$E$10,$X$2:$Z$5,2,0))</f>
        <v>0</v>
      </c>
      <c r="H1200" s="2" t="n">
        <f aca="false">F1200*HLOOKUP(B1200,Assumption!$A$10:$G$12,2,1)+G1200*HLOOKUP(B1200,Assumption!$A$10:$G$12,3,1)</f>
        <v>0</v>
      </c>
      <c r="I1200" s="2" t="n">
        <f aca="false">F1200+G1200-H1200</f>
        <v>0</v>
      </c>
      <c r="J1200" s="32" t="e">
        <f aca="false">VLOOKUP(D1200,Assumption!$O$3:$Q$103,IF('thong tin khach hang'!$B$3="Nam",2,3),0)/12*P1200</f>
        <v>#N/A</v>
      </c>
      <c r="K1200" s="2" t="n">
        <v>20000</v>
      </c>
      <c r="L1200" s="31" t="e">
        <f aca="false">ROUND($L$1*(E1200+I1200-J1200-K1200),0)</f>
        <v>#N/A</v>
      </c>
      <c r="M1200" s="31" t="e">
        <f aca="false">E1200+I1200-J1200-K1200+L1200</f>
        <v>#N/A</v>
      </c>
      <c r="N1200" s="32" t="e">
        <f aca="false">HLOOKUP(ROUND(AVERAGE(M1188:M1199)/10^6,0),Assumption!$B$2:$E$3,2,1)*MAX((AVERAGE(M1188:M1199)-250*10^6),0)</f>
        <v>#N/A</v>
      </c>
      <c r="O1200" s="31" t="e">
        <f aca="false">M1200+N1200</f>
        <v>#N/A</v>
      </c>
      <c r="P1200" s="31" t="e">
        <f aca="false">IF(A1200=1,SA,MAX(0,SA-M1199))</f>
        <v>#N/A</v>
      </c>
      <c r="S1200" s="2" t="n">
        <v>0</v>
      </c>
      <c r="T1200" s="2" t="n">
        <v>0</v>
      </c>
      <c r="U1200" s="2" t="n">
        <v>1</v>
      </c>
      <c r="V1200" s="33" t="n">
        <v>1</v>
      </c>
    </row>
    <row r="1201" customFormat="false" ht="15.75" hidden="false" customHeight="true" outlineLevel="0" collapsed="false">
      <c r="A1201" s="2" t="n">
        <v>1199</v>
      </c>
      <c r="B1201" s="2" t="n">
        <v>100</v>
      </c>
      <c r="C1201" s="2" t="n">
        <f aca="false">A1201-(B1201-1)*12</f>
        <v>11</v>
      </c>
      <c r="D1201" s="2" t="n">
        <f aca="false">'thong tin khach hang'!$B$4+B1201-1</f>
        <v>101</v>
      </c>
      <c r="E1201" s="31" t="e">
        <f aca="false">IF(A1201=1,0,O1200)</f>
        <v>#N/A</v>
      </c>
      <c r="F1201" s="2" t="n">
        <f aca="true">TP*VLOOKUP('thong tin khach hang'!$E$10,$X$2:$Z$5,3,0)*OFFSET($S1201,0,VLOOKUP('thong tin khach hang'!$E$10,$X$2:$Z$5,2,0))</f>
        <v>0</v>
      </c>
      <c r="G1201" s="2" t="n">
        <f aca="true">EP*VLOOKUP('thong tin khach hang'!$E$10,$X$2:$Z$5,3,0)*OFFSET($S1201,0,VLOOKUP('thong tin khach hang'!$E$10,$X$2:$Z$5,2,0))</f>
        <v>0</v>
      </c>
      <c r="H1201" s="2" t="n">
        <f aca="false">F1201*HLOOKUP(B1201,Assumption!$A$10:$G$12,2,1)+G1201*HLOOKUP(B1201,Assumption!$A$10:$G$12,3,1)</f>
        <v>0</v>
      </c>
      <c r="I1201" s="2" t="n">
        <f aca="false">F1201+G1201-H1201</f>
        <v>0</v>
      </c>
      <c r="J1201" s="32" t="e">
        <f aca="false">VLOOKUP(D1201,Assumption!$O$3:$Q$103,IF('thong tin khach hang'!$B$3="Nam",2,3),0)/12*P1201</f>
        <v>#N/A</v>
      </c>
      <c r="K1201" s="2" t="n">
        <v>20000</v>
      </c>
      <c r="L1201" s="31" t="e">
        <f aca="false">ROUND($L$1*(E1201+I1201-J1201-K1201),0)</f>
        <v>#N/A</v>
      </c>
      <c r="M1201" s="31" t="e">
        <f aca="false">E1201+I1201-J1201-K1201+L1201</f>
        <v>#N/A</v>
      </c>
      <c r="N1201" s="32" t="e">
        <f aca="false">HLOOKUP(ROUND(AVERAGE(M1189:M1200)/10^6,0),Assumption!$B$2:$E$3,2,1)*MAX((AVERAGE(M1189:M1200)-250*10^6),0)</f>
        <v>#N/A</v>
      </c>
      <c r="O1201" s="31" t="e">
        <f aca="false">M1201+N1201</f>
        <v>#N/A</v>
      </c>
      <c r="P1201" s="31" t="e">
        <f aca="false">IF(A1201=1,SA,MAX(0,SA-M1200))</f>
        <v>#N/A</v>
      </c>
      <c r="S1201" s="2" t="n">
        <v>0</v>
      </c>
      <c r="T1201" s="2" t="n">
        <v>0</v>
      </c>
      <c r="U1201" s="2" t="n">
        <v>0</v>
      </c>
      <c r="V1201" s="33" t="n">
        <v>1</v>
      </c>
    </row>
    <row r="1202" customFormat="false" ht="15.75" hidden="false" customHeight="true" outlineLevel="0" collapsed="false">
      <c r="A1202" s="2" t="n">
        <v>1200</v>
      </c>
      <c r="B1202" s="2" t="n">
        <v>100</v>
      </c>
      <c r="C1202" s="2" t="n">
        <f aca="false">A1202-(B1202-1)*12</f>
        <v>12</v>
      </c>
      <c r="D1202" s="2" t="n">
        <f aca="false">'thong tin khach hang'!$B$4+B1202-1</f>
        <v>101</v>
      </c>
      <c r="E1202" s="31" t="e">
        <f aca="false">IF(A1202=1,0,O1201)</f>
        <v>#N/A</v>
      </c>
      <c r="F1202" s="2" t="n">
        <f aca="true">TP*VLOOKUP('thong tin khach hang'!$E$10,$X$2:$Z$5,3,0)*OFFSET($S1202,0,VLOOKUP('thong tin khach hang'!$E$10,$X$2:$Z$5,2,0))</f>
        <v>0</v>
      </c>
      <c r="G1202" s="2" t="n">
        <f aca="true">EP*VLOOKUP('thong tin khach hang'!$E$10,$X$2:$Z$5,3,0)*OFFSET($S1202,0,VLOOKUP('thong tin khach hang'!$E$10,$X$2:$Z$5,2,0))</f>
        <v>0</v>
      </c>
      <c r="H1202" s="2" t="n">
        <f aca="false">F1202*HLOOKUP(B1202,Assumption!$A$10:$G$12,2,1)+G1202*HLOOKUP(B1202,Assumption!$A$10:$G$12,3,1)</f>
        <v>0</v>
      </c>
      <c r="I1202" s="2" t="n">
        <f aca="false">F1202+G1202-H1202</f>
        <v>0</v>
      </c>
      <c r="J1202" s="32" t="e">
        <f aca="false">VLOOKUP(D1202,Assumption!$O$3:$Q$103,IF('thong tin khach hang'!$B$3="Nam",2,3),0)/12*P1202</f>
        <v>#N/A</v>
      </c>
      <c r="K1202" s="2" t="n">
        <v>20000</v>
      </c>
      <c r="L1202" s="31" t="e">
        <f aca="false">ROUND($L$1*(E1202+I1202-J1202-K1202),0)</f>
        <v>#N/A</v>
      </c>
      <c r="M1202" s="31" t="e">
        <f aca="false">E1202+I1202-J1202-K1202+L1202</f>
        <v>#N/A</v>
      </c>
      <c r="N1202" s="32" t="e">
        <f aca="false">HLOOKUP(ROUND(AVERAGE(M1190:M1201)/10^6,0),Assumption!$B$2:$E$3,2,1)*MAX((AVERAGE(M1190:M1201)-250*10^6),0)</f>
        <v>#N/A</v>
      </c>
      <c r="O1202" s="31" t="e">
        <f aca="false">M1202+N1202</f>
        <v>#N/A</v>
      </c>
      <c r="P1202" s="31" t="e">
        <f aca="false">IF(A1202=1,SA,MAX(0,SA-M1201))</f>
        <v>#N/A</v>
      </c>
      <c r="S1202" s="2" t="n">
        <v>0</v>
      </c>
      <c r="T1202" s="2" t="n">
        <v>0</v>
      </c>
      <c r="U1202" s="2" t="n">
        <v>0</v>
      </c>
      <c r="V1202" s="3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02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L99" activeCellId="0" sqref="L99"/>
    </sheetView>
  </sheetViews>
  <sheetFormatPr defaultRowHeight="15" zeroHeight="false" outlineLevelRow="0" outlineLevelCol="0"/>
  <cols>
    <col collapsed="false" customWidth="true" hidden="false" outlineLevel="0" max="4" min="1" style="0" width="7.63"/>
    <col collapsed="false" customWidth="true" hidden="false" outlineLevel="0" max="5" min="5" style="0" width="16.13"/>
    <col collapsed="false" customWidth="true" hidden="false" outlineLevel="0" max="6" min="6" style="0" width="10.88"/>
    <col collapsed="false" customWidth="true" hidden="false" outlineLevel="0" max="7" min="7" style="0" width="11.88"/>
    <col collapsed="false" customWidth="true" hidden="false" outlineLevel="0" max="9" min="8" style="0" width="14.38"/>
    <col collapsed="false" customWidth="true" hidden="false" outlineLevel="0" max="10" min="10" style="0" width="13.63"/>
    <col collapsed="false" customWidth="true" hidden="false" outlineLevel="0" max="12" min="11" style="0" width="15.87"/>
    <col collapsed="false" customWidth="true" hidden="false" outlineLevel="0" max="13" min="13" style="0" width="19.61"/>
    <col collapsed="false" customWidth="true" hidden="false" outlineLevel="0" max="14" min="14" style="0" width="15.87"/>
    <col collapsed="false" customWidth="true" hidden="false" outlineLevel="0" max="15" min="15" style="0" width="16.63"/>
    <col collapsed="false" customWidth="true" hidden="false" outlineLevel="0" max="16" min="16" style="0" width="12.25"/>
    <col collapsed="false" customWidth="true" hidden="false" outlineLevel="0" max="18" min="17" style="0" width="7.63"/>
    <col collapsed="false" customWidth="true" hidden="false" outlineLevel="0" max="19" min="19" style="0" width="8.13"/>
    <col collapsed="false" customWidth="true" hidden="false" outlineLevel="0" max="20" min="20" style="0" width="8.25"/>
    <col collapsed="false" customWidth="true" hidden="false" outlineLevel="0" max="26" min="21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E1" s="31"/>
      <c r="K1" s="20" t="n">
        <v>0.07</v>
      </c>
      <c r="L1" s="2" t="n">
        <f aca="false">(1+$K$1)^(1/12)-1</f>
        <v>0.00565414538740527</v>
      </c>
    </row>
    <row r="2" customFormat="false" ht="15" hidden="false" customHeight="false" outlineLevel="0" collapsed="false">
      <c r="A2" s="2" t="s">
        <v>56</v>
      </c>
      <c r="B2" s="2" t="s">
        <v>39</v>
      </c>
      <c r="C2" s="2" t="s">
        <v>57</v>
      </c>
      <c r="D2" s="2" t="s">
        <v>32</v>
      </c>
      <c r="E2" s="31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J2" s="29" t="s">
        <v>63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68</v>
      </c>
      <c r="P2" s="2" t="s">
        <v>69</v>
      </c>
      <c r="S2" s="2" t="s">
        <v>4</v>
      </c>
      <c r="T2" s="2" t="s">
        <v>11</v>
      </c>
      <c r="U2" s="2" t="s">
        <v>70</v>
      </c>
      <c r="V2" s="2" t="s">
        <v>19</v>
      </c>
      <c r="X2" s="2" t="s">
        <v>4</v>
      </c>
      <c r="Y2" s="2" t="n">
        <v>0</v>
      </c>
      <c r="Z2" s="2" t="n">
        <v>1</v>
      </c>
    </row>
    <row r="3" customFormat="false" ht="15" hidden="false" customHeight="false" outlineLevel="0" collapsed="false">
      <c r="A3" s="2" t="n">
        <v>1</v>
      </c>
      <c r="B3" s="2" t="n">
        <v>1</v>
      </c>
      <c r="C3" s="2" t="n">
        <f aca="false">A3-(B3-1)*12</f>
        <v>1</v>
      </c>
      <c r="D3" s="2" t="n">
        <f aca="false">'thong tin khach hang'!$B$4+B3-1</f>
        <v>2</v>
      </c>
      <c r="E3" s="31" t="n">
        <f aca="false">IF(A3=1,0,O2)</f>
        <v>0</v>
      </c>
      <c r="F3" s="2" t="n">
        <f aca="true">TP*VLOOKUP('thong tin khach hang'!$E$10,$X$2:$Z$5,3,0)*OFFSET($S3,0,VLOOKUP('thong tin khach hang'!$E$10,$X$2:$Z$5,2,0))</f>
        <v>30000000</v>
      </c>
      <c r="G3" s="2" t="n">
        <f aca="true">EP*VLOOKUP('thong tin khach hang'!$E$10,$X$2:$Z$5,3,0)*OFFSET($S3,0,VLOOKUP('thong tin khach hang'!$E$10,$X$2:$Z$5,2,0))</f>
        <v>30000000</v>
      </c>
      <c r="H3" s="2" t="n">
        <f aca="false">F3*HLOOKUP(B3,Assumption!$A$10:$G$12,2,1)+G3*HLOOKUP(B3,Assumption!$A$10:$G$12,3,1)</f>
        <v>17400000</v>
      </c>
      <c r="I3" s="2" t="n">
        <f aca="false">F3+G3-H3</f>
        <v>42600000</v>
      </c>
      <c r="J3" s="32" t="n">
        <f aca="false">VLOOKUP(D3,Assumption!$O$3:$Q$103,IF('thong tin khach hang'!$B$3="Nam",2,3),0)/12*P3</f>
        <v>250685.817880759</v>
      </c>
      <c r="K3" s="2" t="n">
        <v>20000</v>
      </c>
      <c r="L3" s="31" t="n">
        <f aca="false">ROUND(((HLOOKUP(B3,Assumption!$A$6:$L$7,2,1)+1)^(1/12)-1)*(E3+I3-J3-K3),0)</f>
        <v>172455</v>
      </c>
      <c r="M3" s="31" t="n">
        <f aca="false">E3+I3-J3-K3+L3</f>
        <v>42501769.1821192</v>
      </c>
      <c r="N3" s="31"/>
      <c r="O3" s="31" t="n">
        <f aca="false">M3+N3</f>
        <v>42501769.1821192</v>
      </c>
      <c r="P3" s="31" t="n">
        <f aca="false">IF(A3=1,SA,MAX(0,SA-O2))</f>
        <v>1100000000</v>
      </c>
      <c r="S3" s="2" t="n">
        <v>1</v>
      </c>
      <c r="T3" s="2" t="n">
        <v>1</v>
      </c>
      <c r="U3" s="2" t="n">
        <v>1</v>
      </c>
      <c r="V3" s="33" t="n">
        <v>1</v>
      </c>
      <c r="X3" s="2" t="s">
        <v>11</v>
      </c>
      <c r="Y3" s="2" t="n">
        <v>1</v>
      </c>
      <c r="Z3" s="2" t="n">
        <v>0.5</v>
      </c>
    </row>
    <row r="4" customFormat="false" ht="15" hidden="false" customHeight="false" outlineLevel="0" collapsed="false">
      <c r="A4" s="2" t="n">
        <v>2</v>
      </c>
      <c r="B4" s="2" t="n">
        <v>1</v>
      </c>
      <c r="C4" s="2" t="n">
        <f aca="false">A4-(B4-1)*12</f>
        <v>2</v>
      </c>
      <c r="D4" s="2" t="n">
        <f aca="false">'thong tin khach hang'!$B$4+B4-1</f>
        <v>2</v>
      </c>
      <c r="E4" s="31" t="n">
        <f aca="false">IF(A4=1,0,M3)</f>
        <v>42501769.1821192</v>
      </c>
      <c r="F4" s="2" t="n">
        <f aca="true">TP*VLOOKUP('thong tin khach hang'!$E$10,$X$2:$Z$5,3,0)*OFFSET($S4,0,VLOOKUP('thong tin khach hang'!$E$10,$X$2:$Z$5,2,0))</f>
        <v>0</v>
      </c>
      <c r="G4" s="2" t="n">
        <f aca="true">EP*VLOOKUP('thong tin khach hang'!$E$10,$X$2:$Z$5,3,0)*OFFSET($S4,0,VLOOKUP('thong tin khach hang'!$E$10,$X$2:$Z$5,2,0))</f>
        <v>0</v>
      </c>
      <c r="H4" s="2" t="n">
        <f aca="false">F4*HLOOKUP(B4,Assumption!$A$10:$G$12,2,1)+G4*HLOOKUP(B4,Assumption!$A$10:$G$12,3,1)</f>
        <v>0</v>
      </c>
      <c r="I4" s="2" t="n">
        <f aca="false">F4+G4-H4</f>
        <v>0</v>
      </c>
      <c r="J4" s="32" t="n">
        <f aca="false">VLOOKUP(D4,Assumption!$O$3:$Q$103,IF('thong tin khach hang'!$B$3="Nam",2,3),0)/12*P4</f>
        <v>240999.82627276</v>
      </c>
      <c r="K4" s="2" t="n">
        <v>20000</v>
      </c>
      <c r="L4" s="31" t="n">
        <f aca="false">ROUND(((HLOOKUP(B4,Assumption!$A$6:$L$7,2,1)+1)^(1/12)-1)*(E4+I4-J4-K4),0)</f>
        <v>172094</v>
      </c>
      <c r="M4" s="31" t="n">
        <f aca="false">E4+I4-J4-K4+L4</f>
        <v>42412863.3558465</v>
      </c>
      <c r="N4" s="31"/>
      <c r="O4" s="31" t="n">
        <f aca="false">M4+N4</f>
        <v>42412863.3558465</v>
      </c>
      <c r="P4" s="31" t="n">
        <f aca="false">IF(A4=1,SA,MAX(0,SA-M3))</f>
        <v>1057498230.81788</v>
      </c>
      <c r="S4" s="2" t="n">
        <v>0</v>
      </c>
      <c r="T4" s="2" t="n">
        <v>0</v>
      </c>
      <c r="U4" s="2" t="n">
        <v>0</v>
      </c>
      <c r="V4" s="33" t="n">
        <v>1</v>
      </c>
      <c r="X4" s="2" t="s">
        <v>15</v>
      </c>
      <c r="Y4" s="2" t="n">
        <v>2</v>
      </c>
      <c r="Z4" s="2" t="n">
        <v>0.25</v>
      </c>
    </row>
    <row r="5" customFormat="false" ht="15" hidden="false" customHeight="false" outlineLevel="0" collapsed="false">
      <c r="A5" s="2" t="n">
        <v>3</v>
      </c>
      <c r="B5" s="2" t="n">
        <v>1</v>
      </c>
      <c r="C5" s="2" t="n">
        <f aca="false">A5-(B5-1)*12</f>
        <v>3</v>
      </c>
      <c r="D5" s="2" t="n">
        <f aca="false">'thong tin khach hang'!$B$4+B5-1</f>
        <v>2</v>
      </c>
      <c r="E5" s="31" t="n">
        <f aca="false">IF(A5=1,0,M4)</f>
        <v>42412863.3558465</v>
      </c>
      <c r="F5" s="2" t="n">
        <f aca="true">TP*VLOOKUP('thong tin khach hang'!$E$10,$X$2:$Z$5,3,0)*OFFSET($S5,0,VLOOKUP('thong tin khach hang'!$E$10,$X$2:$Z$5,2,0))</f>
        <v>0</v>
      </c>
      <c r="G5" s="2" t="n">
        <f aca="true">EP*VLOOKUP('thong tin khach hang'!$E$10,$X$2:$Z$5,3,0)*OFFSET($S5,0,VLOOKUP('thong tin khach hang'!$E$10,$X$2:$Z$5,2,0))</f>
        <v>0</v>
      </c>
      <c r="H5" s="2" t="n">
        <f aca="false">F5*HLOOKUP(B5,Assumption!$A$10:$G$12,2,1)+G5*HLOOKUP(B5,Assumption!$A$10:$G$12,3,1)</f>
        <v>0</v>
      </c>
      <c r="I5" s="2" t="n">
        <f aca="false">F5+G5-H5</f>
        <v>0</v>
      </c>
      <c r="J5" s="32" t="n">
        <f aca="false">VLOOKUP(D5,Assumption!$O$3:$Q$103,IF('thong tin khach hang'!$B$3="Nam",2,3),0)/12*P5</f>
        <v>241020.087572554</v>
      </c>
      <c r="K5" s="2" t="n">
        <v>20000</v>
      </c>
      <c r="L5" s="31" t="n">
        <f aca="false">ROUND(((HLOOKUP(B5,Assumption!$A$6:$L$7,2,1)+1)^(1/12)-1)*(E5+I5-J5-K5),0)</f>
        <v>171732</v>
      </c>
      <c r="M5" s="31" t="n">
        <f aca="false">E5+I5-J5-K5+L5</f>
        <v>42323575.2682739</v>
      </c>
      <c r="N5" s="31"/>
      <c r="O5" s="31" t="n">
        <f aca="false">M5+N5</f>
        <v>42323575.2682739</v>
      </c>
      <c r="P5" s="31" t="n">
        <f aca="false">IF(A5=1,SA,MAX(0,SA-M4))</f>
        <v>1057587136.64415</v>
      </c>
      <c r="S5" s="2" t="n">
        <v>0</v>
      </c>
      <c r="T5" s="2" t="n">
        <v>0</v>
      </c>
      <c r="U5" s="2" t="n">
        <v>0</v>
      </c>
      <c r="V5" s="33" t="n">
        <v>1</v>
      </c>
      <c r="X5" s="2" t="s">
        <v>71</v>
      </c>
      <c r="Y5" s="2" t="n">
        <v>3</v>
      </c>
      <c r="Z5" s="2" t="n">
        <f aca="false">1/12</f>
        <v>0.0833333333333333</v>
      </c>
    </row>
    <row r="6" customFormat="false" ht="15" hidden="false" customHeight="false" outlineLevel="0" collapsed="false">
      <c r="A6" s="2" t="n">
        <v>4</v>
      </c>
      <c r="B6" s="2" t="n">
        <v>1</v>
      </c>
      <c r="C6" s="2" t="n">
        <f aca="false">A6-(B6-1)*12</f>
        <v>4</v>
      </c>
      <c r="D6" s="2" t="n">
        <f aca="false">'thong tin khach hang'!$B$4+B6-1</f>
        <v>2</v>
      </c>
      <c r="E6" s="31" t="n">
        <f aca="false">IF(A6=1,0,M5)</f>
        <v>42323575.2682739</v>
      </c>
      <c r="F6" s="2" t="n">
        <f aca="true">TP*VLOOKUP('thong tin khach hang'!$E$10,$X$2:$Z$5,3,0)*OFFSET($S6,0,VLOOKUP('thong tin khach hang'!$E$10,$X$2:$Z$5,2,0))</f>
        <v>0</v>
      </c>
      <c r="G6" s="2" t="n">
        <f aca="true">EP*VLOOKUP('thong tin khach hang'!$E$10,$X$2:$Z$5,3,0)*OFFSET($S6,0,VLOOKUP('thong tin khach hang'!$E$10,$X$2:$Z$5,2,0))</f>
        <v>0</v>
      </c>
      <c r="H6" s="2" t="n">
        <f aca="false">F6*HLOOKUP(B6,Assumption!$A$10:$G$12,2,1)+G6*HLOOKUP(B6,Assumption!$A$10:$G$12,3,1)</f>
        <v>0</v>
      </c>
      <c r="I6" s="2" t="n">
        <f aca="false">F6+G6-H6</f>
        <v>0</v>
      </c>
      <c r="J6" s="32" t="n">
        <f aca="false">VLOOKUP(D6,Assumption!$O$3:$Q$103,IF('thong tin khach hang'!$B$3="Nam",2,3),0)/12*P6</f>
        <v>241040.435988246</v>
      </c>
      <c r="K6" s="2" t="n">
        <v>20000</v>
      </c>
      <c r="L6" s="31" t="n">
        <f aca="false">ROUND(((HLOOKUP(B6,Assumption!$A$6:$L$7,2,1)+1)^(1/12)-1)*(E6+I6-J6-K6),0)</f>
        <v>171368</v>
      </c>
      <c r="M6" s="31" t="n">
        <f aca="false">E6+I6-J6-K6+L6</f>
        <v>42233902.8322857</v>
      </c>
      <c r="N6" s="31"/>
      <c r="O6" s="31" t="n">
        <f aca="false">M6+N6</f>
        <v>42233902.8322857</v>
      </c>
      <c r="P6" s="31" t="n">
        <f aca="false">IF(A6=1,SA,MAX(0,SA-M5))</f>
        <v>1057676424.73173</v>
      </c>
      <c r="S6" s="2" t="n">
        <v>0</v>
      </c>
      <c r="T6" s="2" t="n">
        <v>0</v>
      </c>
      <c r="U6" s="2" t="n">
        <v>1</v>
      </c>
      <c r="V6" s="33" t="n">
        <v>1</v>
      </c>
    </row>
    <row r="7" customFormat="false" ht="15" hidden="false" customHeight="false" outlineLevel="0" collapsed="false">
      <c r="A7" s="2" t="n">
        <v>5</v>
      </c>
      <c r="B7" s="2" t="n">
        <v>1</v>
      </c>
      <c r="C7" s="2" t="n">
        <f aca="false">A7-(B7-1)*12</f>
        <v>5</v>
      </c>
      <c r="D7" s="2" t="n">
        <f aca="false">'thong tin khach hang'!$B$4+B7-1</f>
        <v>2</v>
      </c>
      <c r="E7" s="31" t="n">
        <f aca="false">IF(A7=1,0,M6)</f>
        <v>42233902.8322857</v>
      </c>
      <c r="F7" s="2" t="n">
        <f aca="true">TP*VLOOKUP('thong tin khach hang'!$E$10,$X$2:$Z$5,3,0)*OFFSET($S7,0,VLOOKUP('thong tin khach hang'!$E$10,$X$2:$Z$5,2,0))</f>
        <v>0</v>
      </c>
      <c r="G7" s="2" t="n">
        <f aca="true">EP*VLOOKUP('thong tin khach hang'!$E$10,$X$2:$Z$5,3,0)*OFFSET($S7,0,VLOOKUP('thong tin khach hang'!$E$10,$X$2:$Z$5,2,0))</f>
        <v>0</v>
      </c>
      <c r="H7" s="2" t="n">
        <f aca="false">F7*HLOOKUP(B7,Assumption!$A$10:$G$12,2,1)+G7*HLOOKUP(B7,Assumption!$A$10:$G$12,3,1)</f>
        <v>0</v>
      </c>
      <c r="I7" s="2" t="n">
        <f aca="false">F7+G7-H7</f>
        <v>0</v>
      </c>
      <c r="J7" s="32" t="n">
        <f aca="false">VLOOKUP(D7,Assumption!$O$3:$Q$103,IF('thong tin khach hang'!$B$3="Nam",2,3),0)/12*P7</f>
        <v>241060.871995479</v>
      </c>
      <c r="K7" s="2" t="n">
        <v>20000</v>
      </c>
      <c r="L7" s="31" t="n">
        <f aca="false">ROUND(((HLOOKUP(B7,Assumption!$A$6:$L$7,2,1)+1)^(1/12)-1)*(E7+I7-J7-K7),0)</f>
        <v>171003</v>
      </c>
      <c r="M7" s="31" t="n">
        <f aca="false">E7+I7-J7-K7+L7</f>
        <v>42143844.9602902</v>
      </c>
      <c r="N7" s="31"/>
      <c r="O7" s="31" t="n">
        <f aca="false">M7+N7</f>
        <v>42143844.9602902</v>
      </c>
      <c r="P7" s="31" t="n">
        <f aca="false">IF(A7=1,SA,MAX(0,SA-M6))</f>
        <v>1057766097.16771</v>
      </c>
      <c r="S7" s="2" t="n">
        <v>0</v>
      </c>
      <c r="T7" s="2" t="n">
        <v>0</v>
      </c>
      <c r="U7" s="2" t="n">
        <v>0</v>
      </c>
      <c r="V7" s="33" t="n">
        <v>1</v>
      </c>
    </row>
    <row r="8" customFormat="false" ht="15" hidden="false" customHeight="false" outlineLevel="0" collapsed="false">
      <c r="A8" s="2" t="n">
        <v>6</v>
      </c>
      <c r="B8" s="2" t="n">
        <v>1</v>
      </c>
      <c r="C8" s="2" t="n">
        <f aca="false">A8-(B8-1)*12</f>
        <v>6</v>
      </c>
      <c r="D8" s="2" t="n">
        <f aca="false">'thong tin khach hang'!$B$4+B8-1</f>
        <v>2</v>
      </c>
      <c r="E8" s="31" t="n">
        <f aca="false">IF(A8=1,0,M7)</f>
        <v>42143844.9602902</v>
      </c>
      <c r="F8" s="2" t="n">
        <f aca="true">TP*VLOOKUP('thong tin khach hang'!$E$10,$X$2:$Z$5,3,0)*OFFSET($S8,0,VLOOKUP('thong tin khach hang'!$E$10,$X$2:$Z$5,2,0))</f>
        <v>0</v>
      </c>
      <c r="G8" s="2" t="n">
        <f aca="true">EP*VLOOKUP('thong tin khach hang'!$E$10,$X$2:$Z$5,3,0)*OFFSET($S8,0,VLOOKUP('thong tin khach hang'!$E$10,$X$2:$Z$5,2,0))</f>
        <v>0</v>
      </c>
      <c r="H8" s="2" t="n">
        <f aca="false">F8*HLOOKUP(B8,Assumption!$A$10:$G$12,2,1)+G8*HLOOKUP(B8,Assumption!$A$10:$G$12,3,1)</f>
        <v>0</v>
      </c>
      <c r="I8" s="2" t="n">
        <f aca="false">F8+G8-H8</f>
        <v>0</v>
      </c>
      <c r="J8" s="32" t="n">
        <f aca="false">VLOOKUP(D8,Assumption!$O$3:$Q$103,IF('thong tin khach hang'!$B$3="Nam",2,3),0)/12*P8</f>
        <v>241081.395842114</v>
      </c>
      <c r="K8" s="2" t="n">
        <v>20000</v>
      </c>
      <c r="L8" s="31" t="n">
        <f aca="false">ROUND(((HLOOKUP(B8,Assumption!$A$6:$L$7,2,1)+1)^(1/12)-1)*(E8+I8-J8-K8),0)</f>
        <v>170636</v>
      </c>
      <c r="M8" s="31" t="n">
        <f aca="false">E8+I8-J8-K8+L8</f>
        <v>42053399.5644481</v>
      </c>
      <c r="N8" s="31"/>
      <c r="O8" s="31" t="n">
        <f aca="false">M8+N8</f>
        <v>42053399.5644481</v>
      </c>
      <c r="P8" s="31" t="n">
        <f aca="false">IF(A8=1,SA,MAX(0,SA-M7))</f>
        <v>1057856155.03971</v>
      </c>
      <c r="S8" s="2" t="n">
        <v>0</v>
      </c>
      <c r="T8" s="2" t="n">
        <v>0</v>
      </c>
      <c r="U8" s="2" t="n">
        <v>0</v>
      </c>
      <c r="V8" s="33" t="n">
        <v>1</v>
      </c>
    </row>
    <row r="9" customFormat="false" ht="15" hidden="false" customHeight="false" outlineLevel="0" collapsed="false">
      <c r="A9" s="2" t="n">
        <v>7</v>
      </c>
      <c r="B9" s="2" t="n">
        <v>1</v>
      </c>
      <c r="C9" s="2" t="n">
        <f aca="false">A9-(B9-1)*12</f>
        <v>7</v>
      </c>
      <c r="D9" s="2" t="n">
        <f aca="false">'thong tin khach hang'!$B$4+B9-1</f>
        <v>2</v>
      </c>
      <c r="E9" s="31" t="n">
        <f aca="false">IF(A9=1,0,M8)</f>
        <v>42053399.5644481</v>
      </c>
      <c r="F9" s="2" t="n">
        <f aca="true">TP*VLOOKUP('thong tin khach hang'!$E$10,$X$2:$Z$5,3,0)*OFFSET($S9,0,VLOOKUP('thong tin khach hang'!$E$10,$X$2:$Z$5,2,0))</f>
        <v>0</v>
      </c>
      <c r="G9" s="2" t="n">
        <f aca="true">EP*VLOOKUP('thong tin khach hang'!$E$10,$X$2:$Z$5,3,0)*OFFSET($S9,0,VLOOKUP('thong tin khach hang'!$E$10,$X$2:$Z$5,2,0))</f>
        <v>0</v>
      </c>
      <c r="H9" s="2" t="n">
        <f aca="false">F9*HLOOKUP(B9,Assumption!$A$10:$G$12,2,1)+G9*HLOOKUP(B9,Assumption!$A$10:$G$12,3,1)</f>
        <v>0</v>
      </c>
      <c r="I9" s="2" t="n">
        <f aca="false">F9+G9-H9</f>
        <v>0</v>
      </c>
      <c r="J9" s="32" t="n">
        <f aca="false">VLOOKUP(D9,Assumption!$O$3:$Q$103,IF('thong tin khach hang'!$B$3="Nam",2,3),0)/12*P9</f>
        <v>241102.008003959</v>
      </c>
      <c r="K9" s="2" t="n">
        <v>20000</v>
      </c>
      <c r="L9" s="31" t="n">
        <f aca="false">ROUND(((HLOOKUP(B9,Assumption!$A$6:$L$7,2,1)+1)^(1/12)-1)*(E9+I9-J9-K9),0)</f>
        <v>170267</v>
      </c>
      <c r="M9" s="31" t="n">
        <f aca="false">E9+I9-J9-K9+L9</f>
        <v>41962564.5564441</v>
      </c>
      <c r="N9" s="31"/>
      <c r="O9" s="31" t="n">
        <f aca="false">M9+N9</f>
        <v>41962564.5564441</v>
      </c>
      <c r="P9" s="31" t="n">
        <f aca="false">IF(A9=1,SA,MAX(0,SA-M8))</f>
        <v>1057946600.43555</v>
      </c>
      <c r="S9" s="2" t="n">
        <v>0</v>
      </c>
      <c r="T9" s="2" t="n">
        <v>1</v>
      </c>
      <c r="U9" s="2" t="n">
        <v>1</v>
      </c>
      <c r="V9" s="33" t="n">
        <v>1</v>
      </c>
    </row>
    <row r="10" customFormat="false" ht="15" hidden="false" customHeight="false" outlineLevel="0" collapsed="false">
      <c r="A10" s="2" t="n">
        <v>8</v>
      </c>
      <c r="B10" s="2" t="n">
        <v>1</v>
      </c>
      <c r="C10" s="2" t="n">
        <f aca="false">A10-(B10-1)*12</f>
        <v>8</v>
      </c>
      <c r="D10" s="2" t="n">
        <f aca="false">'thong tin khach hang'!$B$4+B10-1</f>
        <v>2</v>
      </c>
      <c r="E10" s="31" t="n">
        <f aca="false">IF(A10=1,0,M9)</f>
        <v>41962564.5564441</v>
      </c>
      <c r="F10" s="2" t="n">
        <f aca="true">TP*VLOOKUP('thong tin khach hang'!$E$10,$X$2:$Z$5,3,0)*OFFSET($S10,0,VLOOKUP('thong tin khach hang'!$E$10,$X$2:$Z$5,2,0))</f>
        <v>0</v>
      </c>
      <c r="G10" s="2" t="n">
        <f aca="true">EP*VLOOKUP('thong tin khach hang'!$E$10,$X$2:$Z$5,3,0)*OFFSET($S10,0,VLOOKUP('thong tin khach hang'!$E$10,$X$2:$Z$5,2,0))</f>
        <v>0</v>
      </c>
      <c r="H10" s="2" t="n">
        <f aca="false">F10*HLOOKUP(B10,Assumption!$A$10:$G$12,2,1)+G10*HLOOKUP(B10,Assumption!$A$10:$G$12,3,1)</f>
        <v>0</v>
      </c>
      <c r="I10" s="2" t="n">
        <f aca="false">F10+G10-H10</f>
        <v>0</v>
      </c>
      <c r="J10" s="32" t="n">
        <f aca="false">VLOOKUP(D10,Assumption!$O$3:$Q$103,IF('thong tin khach hang'!$B$3="Nam",2,3),0)/12*P10</f>
        <v>241122.708956935</v>
      </c>
      <c r="K10" s="2" t="n">
        <v>20000</v>
      </c>
      <c r="L10" s="31" t="n">
        <f aca="false">ROUND(((HLOOKUP(B10,Assumption!$A$6:$L$7,2,1)+1)^(1/12)-1)*(E10+I10-J10-K10),0)</f>
        <v>169897</v>
      </c>
      <c r="M10" s="31" t="n">
        <f aca="false">E10+I10-J10-K10+L10</f>
        <v>41871338.8474872</v>
      </c>
      <c r="N10" s="31"/>
      <c r="O10" s="31" t="n">
        <f aca="false">M10+N10</f>
        <v>41871338.8474872</v>
      </c>
      <c r="P10" s="31" t="n">
        <f aca="false">IF(A10=1,SA,MAX(0,SA-M9))</f>
        <v>1058037435.44356</v>
      </c>
      <c r="S10" s="2" t="n">
        <v>0</v>
      </c>
      <c r="T10" s="2" t="n">
        <v>0</v>
      </c>
      <c r="U10" s="2" t="n">
        <v>0</v>
      </c>
      <c r="V10" s="33" t="n">
        <v>1</v>
      </c>
    </row>
    <row r="11" customFormat="false" ht="15" hidden="false" customHeight="false" outlineLevel="0" collapsed="false">
      <c r="A11" s="2" t="n">
        <v>9</v>
      </c>
      <c r="B11" s="2" t="n">
        <v>1</v>
      </c>
      <c r="C11" s="2" t="n">
        <f aca="false">A11-(B11-1)*12</f>
        <v>9</v>
      </c>
      <c r="D11" s="2" t="n">
        <f aca="false">'thong tin khach hang'!$B$4+B11-1</f>
        <v>2</v>
      </c>
      <c r="E11" s="31" t="n">
        <f aca="false">IF(A11=1,0,M10)</f>
        <v>41871338.8474872</v>
      </c>
      <c r="F11" s="2" t="n">
        <f aca="true">TP*VLOOKUP('thong tin khach hang'!$E$10,$X$2:$Z$5,3,0)*OFFSET($S11,0,VLOOKUP('thong tin khach hang'!$E$10,$X$2:$Z$5,2,0))</f>
        <v>0</v>
      </c>
      <c r="G11" s="2" t="n">
        <f aca="true">EP*VLOOKUP('thong tin khach hang'!$E$10,$X$2:$Z$5,3,0)*OFFSET($S11,0,VLOOKUP('thong tin khach hang'!$E$10,$X$2:$Z$5,2,0))</f>
        <v>0</v>
      </c>
      <c r="H11" s="2" t="n">
        <f aca="false">F11*HLOOKUP(B11,Assumption!$A$10:$G$12,2,1)+G11*HLOOKUP(B11,Assumption!$A$10:$G$12,3,1)</f>
        <v>0</v>
      </c>
      <c r="I11" s="2" t="n">
        <f aca="false">F11+G11-H11</f>
        <v>0</v>
      </c>
      <c r="J11" s="32" t="n">
        <f aca="false">VLOOKUP(D11,Assumption!$O$3:$Q$103,IF('thong tin khach hang'!$B$3="Nam",2,3),0)/12*P11</f>
        <v>241143.498949173</v>
      </c>
      <c r="K11" s="2" t="n">
        <v>20000</v>
      </c>
      <c r="L11" s="31" t="n">
        <f aca="false">ROUND(((HLOOKUP(B11,Assumption!$A$6:$L$7,2,1)+1)^(1/12)-1)*(E11+I11-J11-K11),0)</f>
        <v>169525</v>
      </c>
      <c r="M11" s="31" t="n">
        <f aca="false">E11+I11-J11-K11+L11</f>
        <v>41779720.348538</v>
      </c>
      <c r="N11" s="31"/>
      <c r="O11" s="31" t="n">
        <f aca="false">M11+N11</f>
        <v>41779720.348538</v>
      </c>
      <c r="P11" s="31" t="n">
        <f aca="false">IF(A11=1,SA,MAX(0,SA-M10))</f>
        <v>1058128661.15251</v>
      </c>
      <c r="S11" s="2" t="n">
        <v>0</v>
      </c>
      <c r="T11" s="2" t="n">
        <v>0</v>
      </c>
      <c r="U11" s="2" t="n">
        <v>0</v>
      </c>
      <c r="V11" s="33" t="n">
        <v>1</v>
      </c>
    </row>
    <row r="12" customFormat="false" ht="15" hidden="false" customHeight="false" outlineLevel="0" collapsed="false">
      <c r="A12" s="2" t="n">
        <v>10</v>
      </c>
      <c r="B12" s="2" t="n">
        <v>1</v>
      </c>
      <c r="C12" s="2" t="n">
        <f aca="false">A12-(B12-1)*12</f>
        <v>10</v>
      </c>
      <c r="D12" s="2" t="n">
        <f aca="false">'thong tin khach hang'!$B$4+B12-1</f>
        <v>2</v>
      </c>
      <c r="E12" s="31" t="n">
        <f aca="false">IF(A12=1,0,M11)</f>
        <v>41779720.348538</v>
      </c>
      <c r="F12" s="2" t="n">
        <f aca="true">TP*VLOOKUP('thong tin khach hang'!$E$10,$X$2:$Z$5,3,0)*OFFSET($S12,0,VLOOKUP('thong tin khach hang'!$E$10,$X$2:$Z$5,2,0))</f>
        <v>0</v>
      </c>
      <c r="G12" s="2" t="n">
        <f aca="true">EP*VLOOKUP('thong tin khach hang'!$E$10,$X$2:$Z$5,3,0)*OFFSET($S12,0,VLOOKUP('thong tin khach hang'!$E$10,$X$2:$Z$5,2,0))</f>
        <v>0</v>
      </c>
      <c r="H12" s="2" t="n">
        <f aca="false">F12*HLOOKUP(B12,Assumption!$A$10:$G$12,2,1)+G12*HLOOKUP(B12,Assumption!$A$10:$G$12,3,1)</f>
        <v>0</v>
      </c>
      <c r="I12" s="2" t="n">
        <f aca="false">F12+G12-H12</f>
        <v>0</v>
      </c>
      <c r="J12" s="32" t="n">
        <f aca="false">VLOOKUP(D12,Assumption!$O$3:$Q$103,IF('thong tin khach hang'!$B$3="Nam",2,3),0)/12*P12</f>
        <v>241164.378456757</v>
      </c>
      <c r="K12" s="2" t="n">
        <v>20000</v>
      </c>
      <c r="L12" s="31" t="n">
        <f aca="false">ROUND(((HLOOKUP(B12,Assumption!$A$6:$L$7,2,1)+1)^(1/12)-1)*(E12+I12-J12-K12),0)</f>
        <v>169152</v>
      </c>
      <c r="M12" s="31" t="n">
        <f aca="false">E12+I12-J12-K12+L12</f>
        <v>41687707.9700813</v>
      </c>
      <c r="N12" s="31"/>
      <c r="O12" s="31" t="n">
        <f aca="false">M12+N12</f>
        <v>41687707.9700813</v>
      </c>
      <c r="P12" s="31" t="n">
        <f aca="false">IF(A12=1,SA,MAX(0,SA-M11))</f>
        <v>1058220279.65146</v>
      </c>
      <c r="S12" s="2" t="n">
        <v>0</v>
      </c>
      <c r="T12" s="2" t="n">
        <v>0</v>
      </c>
      <c r="U12" s="2" t="n">
        <v>1</v>
      </c>
      <c r="V12" s="33" t="n">
        <v>1</v>
      </c>
    </row>
    <row r="13" customFormat="false" ht="15" hidden="false" customHeight="false" outlineLevel="0" collapsed="false">
      <c r="A13" s="2" t="n">
        <v>11</v>
      </c>
      <c r="B13" s="2" t="n">
        <v>1</v>
      </c>
      <c r="C13" s="2" t="n">
        <f aca="false">A13-(B13-1)*12</f>
        <v>11</v>
      </c>
      <c r="D13" s="2" t="n">
        <f aca="false">'thong tin khach hang'!$B$4+B13-1</f>
        <v>2</v>
      </c>
      <c r="E13" s="31" t="n">
        <f aca="false">IF(A13=1,0,M12)</f>
        <v>41687707.9700813</v>
      </c>
      <c r="F13" s="2" t="n">
        <f aca="true">TP*VLOOKUP('thong tin khach hang'!$E$10,$X$2:$Z$5,3,0)*OFFSET($S13,0,VLOOKUP('thong tin khach hang'!$E$10,$X$2:$Z$5,2,0))</f>
        <v>0</v>
      </c>
      <c r="G13" s="2" t="n">
        <f aca="true">EP*VLOOKUP('thong tin khach hang'!$E$10,$X$2:$Z$5,3,0)*OFFSET($S13,0,VLOOKUP('thong tin khach hang'!$E$10,$X$2:$Z$5,2,0))</f>
        <v>0</v>
      </c>
      <c r="H13" s="2" t="n">
        <f aca="false">F13*HLOOKUP(B13,Assumption!$A$10:$G$12,2,1)+G13*HLOOKUP(B13,Assumption!$A$10:$G$12,3,1)</f>
        <v>0</v>
      </c>
      <c r="I13" s="2" t="n">
        <f aca="false">F13+G13-H13</f>
        <v>0</v>
      </c>
      <c r="J13" s="32" t="n">
        <f aca="false">VLOOKUP(D13,Assumption!$O$3:$Q$103,IF('thong tin khach hang'!$B$3="Nam",2,3),0)/12*P13</f>
        <v>241185.347727983</v>
      </c>
      <c r="K13" s="2" t="n">
        <v>20000</v>
      </c>
      <c r="L13" s="31" t="n">
        <f aca="false">ROUND(((HLOOKUP(B13,Assumption!$A$6:$L$7,2,1)+1)^(1/12)-1)*(E13+I13-J13-K13),0)</f>
        <v>168777</v>
      </c>
      <c r="M13" s="31" t="n">
        <f aca="false">E13+I13-J13-K13+L13</f>
        <v>41595299.6223533</v>
      </c>
      <c r="N13" s="31"/>
      <c r="O13" s="31" t="n">
        <f aca="false">M13+N13</f>
        <v>41595299.6223533</v>
      </c>
      <c r="P13" s="31" t="n">
        <f aca="false">IF(A13=1,SA,MAX(0,SA-M12))</f>
        <v>1058312292.02992</v>
      </c>
      <c r="S13" s="2" t="n">
        <v>0</v>
      </c>
      <c r="T13" s="2" t="n">
        <v>0</v>
      </c>
      <c r="U13" s="2" t="n">
        <v>0</v>
      </c>
      <c r="V13" s="33" t="n">
        <v>1</v>
      </c>
    </row>
    <row r="14" customFormat="false" ht="15" hidden="false" customHeight="false" outlineLevel="0" collapsed="false">
      <c r="A14" s="2" t="n">
        <v>12</v>
      </c>
      <c r="B14" s="2" t="n">
        <v>1</v>
      </c>
      <c r="C14" s="2" t="n">
        <f aca="false">A14-(B14-1)*12</f>
        <v>12</v>
      </c>
      <c r="D14" s="2" t="n">
        <f aca="false">'thong tin khach hang'!$B$4+B14-1</f>
        <v>2</v>
      </c>
      <c r="E14" s="31" t="n">
        <f aca="false">IF(A14=1,0,M13)</f>
        <v>41595299.6223533</v>
      </c>
      <c r="F14" s="2" t="n">
        <f aca="true">TP*VLOOKUP('thong tin khach hang'!$E$10,$X$2:$Z$5,3,0)*OFFSET($S14,0,VLOOKUP('thong tin khach hang'!$E$10,$X$2:$Z$5,2,0))</f>
        <v>0</v>
      </c>
      <c r="G14" s="2" t="n">
        <f aca="true">EP*VLOOKUP('thong tin khach hang'!$E$10,$X$2:$Z$5,3,0)*OFFSET($S14,0,VLOOKUP('thong tin khach hang'!$E$10,$X$2:$Z$5,2,0))</f>
        <v>0</v>
      </c>
      <c r="H14" s="2" t="n">
        <f aca="false">F14*HLOOKUP(B14,Assumption!$A$10:$G$12,2,1)+G14*HLOOKUP(B14,Assumption!$A$10:$G$12,3,1)</f>
        <v>0</v>
      </c>
      <c r="I14" s="2" t="n">
        <f aca="false">F14+G14-H14</f>
        <v>0</v>
      </c>
      <c r="J14" s="32" t="n">
        <f aca="false">VLOOKUP(D14,Assumption!$O$3:$Q$103,IF('thong tin khach hang'!$B$3="Nam",2,3),0)/12*P14</f>
        <v>241206.4072391</v>
      </c>
      <c r="K14" s="2" t="n">
        <v>20000</v>
      </c>
      <c r="L14" s="31" t="n">
        <f aca="false">ROUND(((HLOOKUP(B14,Assumption!$A$6:$L$7,2,1)+1)^(1/12)-1)*(E14+I14-J14-K14),0)</f>
        <v>168400</v>
      </c>
      <c r="M14" s="31" t="n">
        <f aca="false">E14+I14-J14-K14+L14</f>
        <v>41502493.2151142</v>
      </c>
      <c r="N14" s="31"/>
      <c r="O14" s="31" t="n">
        <f aca="false">M14+N14</f>
        <v>41502493.2151142</v>
      </c>
      <c r="P14" s="31" t="n">
        <f aca="false">IF(A14=1,SA,MAX(0,SA-M13))</f>
        <v>1058404700.37765</v>
      </c>
      <c r="S14" s="2" t="n">
        <v>0</v>
      </c>
      <c r="T14" s="2" t="n">
        <v>0</v>
      </c>
      <c r="U14" s="2" t="n">
        <v>0</v>
      </c>
      <c r="V14" s="33" t="n">
        <v>1</v>
      </c>
    </row>
    <row r="15" customFormat="false" ht="15" hidden="false" customHeight="false" outlineLevel="0" collapsed="false">
      <c r="A15" s="2" t="n">
        <v>13</v>
      </c>
      <c r="B15" s="2" t="n">
        <v>2</v>
      </c>
      <c r="C15" s="2" t="n">
        <f aca="false">A15-(B15-1)*12</f>
        <v>1</v>
      </c>
      <c r="D15" s="2" t="n">
        <f aca="false">'thong tin khach hang'!$B$4+B15-1</f>
        <v>3</v>
      </c>
      <c r="E15" s="31" t="n">
        <f aca="false">IF(A15=1,0,M14)</f>
        <v>41502493.2151142</v>
      </c>
      <c r="F15" s="2" t="n">
        <f aca="true">TP*VLOOKUP('thong tin khach hang'!$E$10,$X$2:$Z$5,3,0)*OFFSET($S15,0,VLOOKUP('thong tin khach hang'!$E$10,$X$2:$Z$5,2,0))</f>
        <v>30000000</v>
      </c>
      <c r="G15" s="2" t="n">
        <f aca="true">EP*VLOOKUP('thong tin khach hang'!$E$10,$X$2:$Z$5,3,0)*OFFSET($S15,0,VLOOKUP('thong tin khach hang'!$E$10,$X$2:$Z$5,2,0))</f>
        <v>30000000</v>
      </c>
      <c r="H15" s="2" t="n">
        <f aca="false">F15*HLOOKUP(B15,Assumption!$A$10:$G$12,2,1)+G15*HLOOKUP(B15,Assumption!$A$10:$G$12,3,1)</f>
        <v>9300000</v>
      </c>
      <c r="I15" s="2" t="n">
        <f aca="false">F15+G15-H15</f>
        <v>50700000</v>
      </c>
      <c r="J15" s="32" t="n">
        <f aca="false">VLOOKUP(D15,Assumption!$O$3:$Q$103,IF('thong tin khach hang'!$B$3="Nam",2,3),0)/12*P15</f>
        <v>241227.557466467</v>
      </c>
      <c r="K15" s="2" t="n">
        <v>20000</v>
      </c>
      <c r="L15" s="31" t="n">
        <f aca="false">ROUND(((HLOOKUP(B15,Assumption!$A$6:$L$7,2,1)+1)^(1/12)-1)*(E15+I15-J15-K15),0)</f>
        <v>337867</v>
      </c>
      <c r="M15" s="31" t="n">
        <f aca="false">E15+I15-J15-K15+L15</f>
        <v>92279132.6576477</v>
      </c>
      <c r="N15" s="31" t="n">
        <f aca="false">HLOOKUP(ROUND(AVERAGE(M3:M14)/10^6,0),Assumption!$B$2:$E$3,2,1)*M15</f>
        <v>0</v>
      </c>
      <c r="O15" s="31" t="n">
        <f aca="false">M15+N15</f>
        <v>92279132.6576477</v>
      </c>
      <c r="P15" s="31" t="n">
        <f aca="false">IF(A15=1,SA,MAX(0,SA-M14))</f>
        <v>1058497506.78489</v>
      </c>
      <c r="S15" s="2" t="n">
        <v>1</v>
      </c>
      <c r="T15" s="2" t="n">
        <v>1</v>
      </c>
      <c r="U15" s="2" t="n">
        <v>1</v>
      </c>
      <c r="V15" s="33" t="n">
        <v>1</v>
      </c>
    </row>
    <row r="16" customFormat="false" ht="15" hidden="false" customHeight="false" outlineLevel="0" collapsed="false">
      <c r="A16" s="2" t="n">
        <v>14</v>
      </c>
      <c r="B16" s="2" t="n">
        <v>2</v>
      </c>
      <c r="C16" s="2" t="n">
        <f aca="false">A16-(B16-1)*12</f>
        <v>2</v>
      </c>
      <c r="D16" s="2" t="n">
        <f aca="false">'thong tin khach hang'!$B$4+B16-1</f>
        <v>3</v>
      </c>
      <c r="E16" s="31" t="n">
        <f aca="false">IF(A16=1,0,M15)</f>
        <v>92279132.6576477</v>
      </c>
      <c r="F16" s="2" t="n">
        <f aca="true">TP*VLOOKUP('thong tin khach hang'!$E$10,$X$2:$Z$5,3,0)*OFFSET($S16,0,VLOOKUP('thong tin khach hang'!$E$10,$X$2:$Z$5,2,0))</f>
        <v>0</v>
      </c>
      <c r="G16" s="2" t="n">
        <f aca="true">EP*VLOOKUP('thong tin khach hang'!$E$10,$X$2:$Z$5,3,0)*OFFSET($S16,0,VLOOKUP('thong tin khach hang'!$E$10,$X$2:$Z$5,2,0))</f>
        <v>0</v>
      </c>
      <c r="H16" s="2" t="n">
        <f aca="false">F16*HLOOKUP(B16,Assumption!$A$10:$G$12,2,1)+G16*HLOOKUP(B16,Assumption!$A$10:$G$12,3,1)</f>
        <v>0</v>
      </c>
      <c r="I16" s="2" t="n">
        <f aca="false">F16+G16-H16</f>
        <v>0</v>
      </c>
      <c r="J16" s="32" t="n">
        <f aca="false">VLOOKUP(D16,Assumption!$O$3:$Q$103,IF('thong tin khach hang'!$B$3="Nam",2,3),0)/12*P16</f>
        <v>229655.754386569</v>
      </c>
      <c r="K16" s="2" t="n">
        <v>20000</v>
      </c>
      <c r="L16" s="31" t="n">
        <f aca="false">ROUND(((HLOOKUP(B16,Assumption!$A$6:$L$7,2,1)+1)^(1/12)-1)*(E16+I16-J16-K16),0)</f>
        <v>338191</v>
      </c>
      <c r="M16" s="31" t="n">
        <f aca="false">E16+I16-J16-K16+L16</f>
        <v>92367667.9032611</v>
      </c>
      <c r="N16" s="31" t="n">
        <f aca="false">HLOOKUP(ROUND(AVERAGE(M4:M15)/10^6,0),Assumption!$B$2:$E$3,2,1)*M16</f>
        <v>0</v>
      </c>
      <c r="O16" s="31" t="n">
        <f aca="false">M16+N16</f>
        <v>92367667.9032611</v>
      </c>
      <c r="P16" s="31" t="n">
        <f aca="false">IF(A16=1,SA,MAX(0,SA-M15))</f>
        <v>1007720867.34235</v>
      </c>
      <c r="S16" s="2" t="n">
        <v>0</v>
      </c>
      <c r="T16" s="2" t="n">
        <v>0</v>
      </c>
      <c r="U16" s="2" t="n">
        <v>0</v>
      </c>
      <c r="V16" s="33" t="n">
        <v>1</v>
      </c>
    </row>
    <row r="17" customFormat="false" ht="15" hidden="false" customHeight="false" outlineLevel="0" collapsed="false">
      <c r="A17" s="2" t="n">
        <v>15</v>
      </c>
      <c r="B17" s="2" t="n">
        <v>2</v>
      </c>
      <c r="C17" s="2" t="n">
        <f aca="false">A17-(B17-1)*12</f>
        <v>3</v>
      </c>
      <c r="D17" s="2" t="n">
        <f aca="false">'thong tin khach hang'!$B$4+B17-1</f>
        <v>3</v>
      </c>
      <c r="E17" s="31" t="n">
        <f aca="false">IF(A17=1,0,M16)</f>
        <v>92367667.9032611</v>
      </c>
      <c r="F17" s="2" t="n">
        <f aca="true">TP*VLOOKUP('thong tin khach hang'!$E$10,$X$2:$Z$5,3,0)*OFFSET($S17,0,VLOOKUP('thong tin khach hang'!$E$10,$X$2:$Z$5,2,0))</f>
        <v>0</v>
      </c>
      <c r="G17" s="2" t="n">
        <f aca="true">EP*VLOOKUP('thong tin khach hang'!$E$10,$X$2:$Z$5,3,0)*OFFSET($S17,0,VLOOKUP('thong tin khach hang'!$E$10,$X$2:$Z$5,2,0))</f>
        <v>0</v>
      </c>
      <c r="H17" s="2" t="n">
        <f aca="false">F17*HLOOKUP(B17,Assumption!$A$10:$G$12,2,1)+G17*HLOOKUP(B17,Assumption!$A$10:$G$12,3,1)</f>
        <v>0</v>
      </c>
      <c r="I17" s="2" t="n">
        <f aca="false">F17+G17-H17</f>
        <v>0</v>
      </c>
      <c r="J17" s="32" t="n">
        <f aca="false">VLOOKUP(D17,Assumption!$O$3:$Q$103,IF('thong tin khach hang'!$B$3="Nam",2,3),0)/12*P17</f>
        <v>229635.577540698</v>
      </c>
      <c r="K17" s="2" t="n">
        <v>20000</v>
      </c>
      <c r="L17" s="31" t="n">
        <f aca="false">ROUND(((HLOOKUP(B17,Assumption!$A$6:$L$7,2,1)+1)^(1/12)-1)*(E17+I17-J17-K17),0)</f>
        <v>338516</v>
      </c>
      <c r="M17" s="31" t="n">
        <f aca="false">E17+I17-J17-K17+L17</f>
        <v>92456548.3257205</v>
      </c>
      <c r="N17" s="31" t="n">
        <f aca="false">HLOOKUP(ROUND(AVERAGE(M5:M16)/10^6,0),Assumption!$B$2:$E$3,2,1)*M17</f>
        <v>0</v>
      </c>
      <c r="O17" s="31" t="n">
        <f aca="false">M17+N17</f>
        <v>92456548.3257205</v>
      </c>
      <c r="P17" s="31" t="n">
        <f aca="false">IF(A17=1,SA,MAX(0,SA-M16))</f>
        <v>1007632332.09674</v>
      </c>
      <c r="S17" s="2" t="n">
        <v>0</v>
      </c>
      <c r="T17" s="2" t="n">
        <v>0</v>
      </c>
      <c r="U17" s="2" t="n">
        <v>0</v>
      </c>
      <c r="V17" s="33" t="n">
        <v>1</v>
      </c>
    </row>
    <row r="18" customFormat="false" ht="15" hidden="false" customHeight="false" outlineLevel="0" collapsed="false">
      <c r="A18" s="2" t="n">
        <v>16</v>
      </c>
      <c r="B18" s="2" t="n">
        <v>2</v>
      </c>
      <c r="C18" s="2" t="n">
        <f aca="false">A18-(B18-1)*12</f>
        <v>4</v>
      </c>
      <c r="D18" s="2" t="n">
        <f aca="false">'thong tin khach hang'!$B$4+B18-1</f>
        <v>3</v>
      </c>
      <c r="E18" s="31" t="n">
        <f aca="false">IF(A18=1,0,M17)</f>
        <v>92456548.3257205</v>
      </c>
      <c r="F18" s="2" t="n">
        <f aca="true">TP*VLOOKUP('thong tin khach hang'!$E$10,$X$2:$Z$5,3,0)*OFFSET($S18,0,VLOOKUP('thong tin khach hang'!$E$10,$X$2:$Z$5,2,0))</f>
        <v>0</v>
      </c>
      <c r="G18" s="2" t="n">
        <f aca="true">EP*VLOOKUP('thong tin khach hang'!$E$10,$X$2:$Z$5,3,0)*OFFSET($S18,0,VLOOKUP('thong tin khach hang'!$E$10,$X$2:$Z$5,2,0))</f>
        <v>0</v>
      </c>
      <c r="H18" s="2" t="n">
        <f aca="false">F18*HLOOKUP(B18,Assumption!$A$10:$G$12,2,1)+G18*HLOOKUP(B18,Assumption!$A$10:$G$12,3,1)</f>
        <v>0</v>
      </c>
      <c r="I18" s="2" t="n">
        <f aca="false">F18+G18-H18</f>
        <v>0</v>
      </c>
      <c r="J18" s="32" t="n">
        <f aca="false">VLOOKUP(D18,Assumption!$O$3:$Q$103,IF('thong tin khach hang'!$B$3="Nam",2,3),0)/12*P18</f>
        <v>229615.322030336</v>
      </c>
      <c r="K18" s="2" t="n">
        <v>20000</v>
      </c>
      <c r="L18" s="31" t="n">
        <f aca="false">ROUND(((HLOOKUP(B18,Assumption!$A$6:$L$7,2,1)+1)^(1/12)-1)*(E18+I18-J18-K18),0)</f>
        <v>338843</v>
      </c>
      <c r="M18" s="31" t="n">
        <f aca="false">E18+I18-J18-K18+L18</f>
        <v>92545776.0036901</v>
      </c>
      <c r="N18" s="31" t="n">
        <f aca="false">HLOOKUP(ROUND(AVERAGE(M6:M17)/10^6,0),Assumption!$B$2:$E$3,2,1)*M18</f>
        <v>0</v>
      </c>
      <c r="O18" s="31" t="n">
        <f aca="false">M18+N18</f>
        <v>92545776.0036901</v>
      </c>
      <c r="P18" s="31" t="n">
        <f aca="false">IF(A18=1,SA,MAX(0,SA-M17))</f>
        <v>1007543451.67428</v>
      </c>
      <c r="S18" s="2" t="n">
        <v>0</v>
      </c>
      <c r="T18" s="2" t="n">
        <v>0</v>
      </c>
      <c r="U18" s="2" t="n">
        <v>1</v>
      </c>
      <c r="V18" s="33" t="n">
        <v>1</v>
      </c>
    </row>
    <row r="19" customFormat="false" ht="15" hidden="false" customHeight="false" outlineLevel="0" collapsed="false">
      <c r="A19" s="2" t="n">
        <v>17</v>
      </c>
      <c r="B19" s="2" t="n">
        <v>2</v>
      </c>
      <c r="C19" s="2" t="n">
        <f aca="false">A19-(B19-1)*12</f>
        <v>5</v>
      </c>
      <c r="D19" s="2" t="n">
        <f aca="false">'thong tin khach hang'!$B$4+B19-1</f>
        <v>3</v>
      </c>
      <c r="E19" s="31" t="n">
        <f aca="false">IF(A19=1,0,M18)</f>
        <v>92545776.0036901</v>
      </c>
      <c r="F19" s="2" t="n">
        <f aca="true">TP*VLOOKUP('thong tin khach hang'!$E$10,$X$2:$Z$5,3,0)*OFFSET($S19,0,VLOOKUP('thong tin khach hang'!$E$10,$X$2:$Z$5,2,0))</f>
        <v>0</v>
      </c>
      <c r="G19" s="2" t="n">
        <f aca="true">EP*VLOOKUP('thong tin khach hang'!$E$10,$X$2:$Z$5,3,0)*OFFSET($S19,0,VLOOKUP('thong tin khach hang'!$E$10,$X$2:$Z$5,2,0))</f>
        <v>0</v>
      </c>
      <c r="H19" s="2" t="n">
        <f aca="false">F19*HLOOKUP(B19,Assumption!$A$10:$G$12,2,1)+G19*HLOOKUP(B19,Assumption!$A$10:$G$12,3,1)</f>
        <v>0</v>
      </c>
      <c r="I19" s="2" t="n">
        <f aca="false">F19+G19-H19</f>
        <v>0</v>
      </c>
      <c r="J19" s="32" t="n">
        <f aca="false">VLOOKUP(D19,Assumption!$O$3:$Q$103,IF('thong tin khach hang'!$B$3="Nam",2,3),0)/12*P19</f>
        <v>229594.987381764</v>
      </c>
      <c r="K19" s="2" t="n">
        <v>20000</v>
      </c>
      <c r="L19" s="31" t="n">
        <f aca="false">ROUND(((HLOOKUP(B19,Assumption!$A$6:$L$7,2,1)+1)^(1/12)-1)*(E19+I19-J19-K19),0)</f>
        <v>339171</v>
      </c>
      <c r="M19" s="31" t="n">
        <f aca="false">E19+I19-J19-K19+L19</f>
        <v>92635352.0163083</v>
      </c>
      <c r="N19" s="31" t="n">
        <f aca="false">HLOOKUP(ROUND(AVERAGE(M7:M18)/10^6,0),Assumption!$B$2:$E$3,2,1)*M19</f>
        <v>0</v>
      </c>
      <c r="O19" s="31" t="n">
        <f aca="false">M19+N19</f>
        <v>92635352.0163083</v>
      </c>
      <c r="P19" s="31" t="n">
        <f aca="false">IF(A19=1,SA,MAX(0,SA-M18))</f>
        <v>1007454223.99631</v>
      </c>
      <c r="S19" s="2" t="n">
        <v>0</v>
      </c>
      <c r="T19" s="2" t="n">
        <v>0</v>
      </c>
      <c r="U19" s="2" t="n">
        <v>0</v>
      </c>
      <c r="V19" s="33" t="n">
        <v>1</v>
      </c>
    </row>
    <row r="20" customFormat="false" ht="15" hidden="false" customHeight="false" outlineLevel="0" collapsed="false">
      <c r="A20" s="2" t="n">
        <v>18</v>
      </c>
      <c r="B20" s="2" t="n">
        <v>2</v>
      </c>
      <c r="C20" s="2" t="n">
        <f aca="false">A20-(B20-1)*12</f>
        <v>6</v>
      </c>
      <c r="D20" s="2" t="n">
        <f aca="false">'thong tin khach hang'!$B$4+B20-1</f>
        <v>3</v>
      </c>
      <c r="E20" s="31" t="n">
        <f aca="false">IF(A20=1,0,M19)</f>
        <v>92635352.0163083</v>
      </c>
      <c r="F20" s="2" t="n">
        <f aca="true">TP*VLOOKUP('thong tin khach hang'!$E$10,$X$2:$Z$5,3,0)*OFFSET($S20,0,VLOOKUP('thong tin khach hang'!$E$10,$X$2:$Z$5,2,0))</f>
        <v>0</v>
      </c>
      <c r="G20" s="2" t="n">
        <f aca="true">EP*VLOOKUP('thong tin khach hang'!$E$10,$X$2:$Z$5,3,0)*OFFSET($S20,0,VLOOKUP('thong tin khach hang'!$E$10,$X$2:$Z$5,2,0))</f>
        <v>0</v>
      </c>
      <c r="H20" s="2" t="n">
        <f aca="false">F20*HLOOKUP(B20,Assumption!$A$10:$G$12,2,1)+G20*HLOOKUP(B20,Assumption!$A$10:$G$12,3,1)</f>
        <v>0</v>
      </c>
      <c r="I20" s="2" t="n">
        <f aca="false">F20+G20-H20</f>
        <v>0</v>
      </c>
      <c r="J20" s="32" t="n">
        <f aca="false">VLOOKUP(D20,Assumption!$O$3:$Q$103,IF('thong tin khach hang'!$B$3="Nam",2,3),0)/12*P20</f>
        <v>229574.57334905</v>
      </c>
      <c r="K20" s="2" t="n">
        <v>20000</v>
      </c>
      <c r="L20" s="31" t="n">
        <f aca="false">ROUND(((HLOOKUP(B20,Assumption!$A$6:$L$7,2,1)+1)^(1/12)-1)*(E20+I20-J20-K20),0)</f>
        <v>339500</v>
      </c>
      <c r="M20" s="31" t="n">
        <f aca="false">E20+I20-J20-K20+L20</f>
        <v>92725277.4429593</v>
      </c>
      <c r="N20" s="31" t="n">
        <f aca="false">HLOOKUP(ROUND(AVERAGE(M8:M19)/10^6,0),Assumption!$B$2:$E$3,2,1)*M20</f>
        <v>0</v>
      </c>
      <c r="O20" s="31" t="n">
        <f aca="false">M20+N20</f>
        <v>92725277.4429593</v>
      </c>
      <c r="P20" s="31" t="n">
        <f aca="false">IF(A20=1,SA,MAX(0,SA-M19))</f>
        <v>1007364647.98369</v>
      </c>
      <c r="S20" s="2" t="n">
        <v>0</v>
      </c>
      <c r="T20" s="2" t="n">
        <v>0</v>
      </c>
      <c r="U20" s="2" t="n">
        <v>0</v>
      </c>
      <c r="V20" s="33" t="n">
        <v>1</v>
      </c>
    </row>
    <row r="21" customFormat="false" ht="15.75" hidden="false" customHeight="true" outlineLevel="0" collapsed="false">
      <c r="A21" s="2" t="n">
        <v>19</v>
      </c>
      <c r="B21" s="2" t="n">
        <v>2</v>
      </c>
      <c r="C21" s="2" t="n">
        <f aca="false">A21-(B21-1)*12</f>
        <v>7</v>
      </c>
      <c r="D21" s="2" t="n">
        <f aca="false">'thong tin khach hang'!$B$4+B21-1</f>
        <v>3</v>
      </c>
      <c r="E21" s="31" t="n">
        <f aca="false">IF(A21=1,0,M20)</f>
        <v>92725277.4429593</v>
      </c>
      <c r="F21" s="2" t="n">
        <f aca="true">TP*VLOOKUP('thong tin khach hang'!$E$10,$X$2:$Z$5,3,0)*OFFSET($S21,0,VLOOKUP('thong tin khach hang'!$E$10,$X$2:$Z$5,2,0))</f>
        <v>0</v>
      </c>
      <c r="G21" s="2" t="n">
        <f aca="true">EP*VLOOKUP('thong tin khach hang'!$E$10,$X$2:$Z$5,3,0)*OFFSET($S21,0,VLOOKUP('thong tin khach hang'!$E$10,$X$2:$Z$5,2,0))</f>
        <v>0</v>
      </c>
      <c r="H21" s="2" t="n">
        <f aca="false">F21*HLOOKUP(B21,Assumption!$A$10:$G$12,2,1)+G21*HLOOKUP(B21,Assumption!$A$10:$G$12,3,1)</f>
        <v>0</v>
      </c>
      <c r="I21" s="2" t="n">
        <f aca="false">F21+G21-H21</f>
        <v>0</v>
      </c>
      <c r="J21" s="32" t="n">
        <f aca="false">VLOOKUP(D21,Assumption!$O$3:$Q$103,IF('thong tin khach hang'!$B$3="Nam",2,3),0)/12*P21</f>
        <v>229554.079686206</v>
      </c>
      <c r="K21" s="2" t="n">
        <v>20000</v>
      </c>
      <c r="L21" s="31" t="n">
        <f aca="false">ROUND(((HLOOKUP(B21,Assumption!$A$6:$L$7,2,1)+1)^(1/12)-1)*(E21+I21-J21-K21),0)</f>
        <v>339831</v>
      </c>
      <c r="M21" s="31" t="n">
        <f aca="false">E21+I21-J21-K21+L21</f>
        <v>92815554.3632731</v>
      </c>
      <c r="N21" s="31" t="n">
        <f aca="false">HLOOKUP(ROUND(AVERAGE(M9:M20)/10^6,0),Assumption!$B$2:$E$3,2,1)*M21</f>
        <v>0</v>
      </c>
      <c r="O21" s="31" t="n">
        <f aca="false">M21+N21</f>
        <v>92815554.3632731</v>
      </c>
      <c r="P21" s="31" t="n">
        <f aca="false">IF(A21=1,SA,MAX(0,SA-M20))</f>
        <v>1007274722.55704</v>
      </c>
      <c r="S21" s="2" t="n">
        <v>0</v>
      </c>
      <c r="T21" s="2" t="n">
        <v>1</v>
      </c>
      <c r="U21" s="2" t="n">
        <v>1</v>
      </c>
      <c r="V21" s="33" t="n">
        <v>1</v>
      </c>
    </row>
    <row r="22" customFormat="false" ht="15.75" hidden="false" customHeight="true" outlineLevel="0" collapsed="false">
      <c r="A22" s="2" t="n">
        <v>20</v>
      </c>
      <c r="B22" s="2" t="n">
        <v>2</v>
      </c>
      <c r="C22" s="2" t="n">
        <f aca="false">A22-(B22-1)*12</f>
        <v>8</v>
      </c>
      <c r="D22" s="2" t="n">
        <f aca="false">'thong tin khach hang'!$B$4+B22-1</f>
        <v>3</v>
      </c>
      <c r="E22" s="31" t="n">
        <f aca="false">IF(A22=1,0,M21)</f>
        <v>92815554.3632731</v>
      </c>
      <c r="F22" s="2" t="n">
        <f aca="true">TP*VLOOKUP('thong tin khach hang'!$E$10,$X$2:$Z$5,3,0)*OFFSET($S22,0,VLOOKUP('thong tin khach hang'!$E$10,$X$2:$Z$5,2,0))</f>
        <v>0</v>
      </c>
      <c r="G22" s="2" t="n">
        <f aca="true">EP*VLOOKUP('thong tin khach hang'!$E$10,$X$2:$Z$5,3,0)*OFFSET($S22,0,VLOOKUP('thong tin khach hang'!$E$10,$X$2:$Z$5,2,0))</f>
        <v>0</v>
      </c>
      <c r="H22" s="2" t="n">
        <f aca="false">F22*HLOOKUP(B22,Assumption!$A$10:$G$12,2,1)+G22*HLOOKUP(B22,Assumption!$A$10:$G$12,3,1)</f>
        <v>0</v>
      </c>
      <c r="I22" s="2" t="n">
        <f aca="false">F22+G22-H22</f>
        <v>0</v>
      </c>
      <c r="J22" s="32" t="n">
        <f aca="false">VLOOKUP(D22,Assumption!$O$3:$Q$103,IF('thong tin khach hang'!$B$3="Nam",2,3),0)/12*P22</f>
        <v>229533.505919293</v>
      </c>
      <c r="K22" s="2" t="n">
        <v>20000</v>
      </c>
      <c r="L22" s="31" t="n">
        <f aca="false">ROUND(((HLOOKUP(B22,Assumption!$A$6:$L$7,2,1)+1)^(1/12)-1)*(E22+I22-J22-K22),0)</f>
        <v>340162</v>
      </c>
      <c r="M22" s="31" t="n">
        <f aca="false">E22+I22-J22-K22+L22</f>
        <v>92906182.8573538</v>
      </c>
      <c r="N22" s="31" t="n">
        <f aca="false">HLOOKUP(ROUND(AVERAGE(M10:M21)/10^6,0),Assumption!$B$2:$E$3,2,1)*M22</f>
        <v>0</v>
      </c>
      <c r="O22" s="31" t="n">
        <f aca="false">M22+N22</f>
        <v>92906182.8573538</v>
      </c>
      <c r="P22" s="31" t="n">
        <f aca="false">IF(A22=1,SA,MAX(0,SA-M21))</f>
        <v>1007184445.63673</v>
      </c>
      <c r="S22" s="2" t="n">
        <v>0</v>
      </c>
      <c r="T22" s="2" t="n">
        <v>0</v>
      </c>
      <c r="U22" s="2" t="n">
        <v>0</v>
      </c>
      <c r="V22" s="33" t="n">
        <v>1</v>
      </c>
    </row>
    <row r="23" customFormat="false" ht="15.75" hidden="false" customHeight="true" outlineLevel="0" collapsed="false">
      <c r="A23" s="2" t="n">
        <v>21</v>
      </c>
      <c r="B23" s="2" t="n">
        <v>2</v>
      </c>
      <c r="C23" s="2" t="n">
        <f aca="false">A23-(B23-1)*12</f>
        <v>9</v>
      </c>
      <c r="D23" s="2" t="n">
        <f aca="false">'thong tin khach hang'!$B$4+B23-1</f>
        <v>3</v>
      </c>
      <c r="E23" s="31" t="n">
        <f aca="false">IF(A23=1,0,M22)</f>
        <v>92906182.8573538</v>
      </c>
      <c r="F23" s="2" t="n">
        <f aca="true">TP*VLOOKUP('thong tin khach hang'!$E$10,$X$2:$Z$5,3,0)*OFFSET($S23,0,VLOOKUP('thong tin khach hang'!$E$10,$X$2:$Z$5,2,0))</f>
        <v>0</v>
      </c>
      <c r="G23" s="2" t="n">
        <f aca="true">EP*VLOOKUP('thong tin khach hang'!$E$10,$X$2:$Z$5,3,0)*OFFSET($S23,0,VLOOKUP('thong tin khach hang'!$E$10,$X$2:$Z$5,2,0))</f>
        <v>0</v>
      </c>
      <c r="H23" s="2" t="n">
        <f aca="false">F23*HLOOKUP(B23,Assumption!$A$10:$G$12,2,1)+G23*HLOOKUP(B23,Assumption!$A$10:$G$12,3,1)</f>
        <v>0</v>
      </c>
      <c r="I23" s="2" t="n">
        <f aca="false">F23+G23-H23</f>
        <v>0</v>
      </c>
      <c r="J23" s="32" t="n">
        <f aca="false">VLOOKUP(D23,Assumption!$O$3:$Q$103,IF('thong tin khach hang'!$B$3="Nam",2,3),0)/12*P23</f>
        <v>229512.852030055</v>
      </c>
      <c r="K23" s="2" t="n">
        <v>20000</v>
      </c>
      <c r="L23" s="31" t="n">
        <f aca="false">ROUND(((HLOOKUP(B23,Assumption!$A$6:$L$7,2,1)+1)^(1/12)-1)*(E23+I23-J23-K23),0)</f>
        <v>340496</v>
      </c>
      <c r="M23" s="31" t="n">
        <f aca="false">E23+I23-J23-K23+L23</f>
        <v>92997166.0053237</v>
      </c>
      <c r="N23" s="31" t="n">
        <f aca="false">HLOOKUP(ROUND(AVERAGE(M11:M22)/10^6,0),Assumption!$B$2:$E$3,2,1)*M23</f>
        <v>0</v>
      </c>
      <c r="O23" s="31" t="n">
        <f aca="false">M23+N23</f>
        <v>92997166.0053237</v>
      </c>
      <c r="P23" s="31" t="n">
        <f aca="false">IF(A23=1,SA,MAX(0,SA-M22))</f>
        <v>1007093817.14265</v>
      </c>
      <c r="S23" s="2" t="n">
        <v>0</v>
      </c>
      <c r="T23" s="2" t="n">
        <v>0</v>
      </c>
      <c r="U23" s="2" t="n">
        <v>0</v>
      </c>
      <c r="V23" s="33" t="n">
        <v>1</v>
      </c>
    </row>
    <row r="24" customFormat="false" ht="15.75" hidden="false" customHeight="true" outlineLevel="0" collapsed="false">
      <c r="A24" s="2" t="n">
        <v>22</v>
      </c>
      <c r="B24" s="2" t="n">
        <v>2</v>
      </c>
      <c r="C24" s="2" t="n">
        <f aca="false">A24-(B24-1)*12</f>
        <v>10</v>
      </c>
      <c r="D24" s="2" t="n">
        <f aca="false">'thong tin khach hang'!$B$4+B24-1</f>
        <v>3</v>
      </c>
      <c r="E24" s="31" t="n">
        <f aca="false">IF(A24=1,0,M23)</f>
        <v>92997166.0053237</v>
      </c>
      <c r="F24" s="2" t="n">
        <f aca="true">TP*VLOOKUP('thong tin khach hang'!$E$10,$X$2:$Z$5,3,0)*OFFSET($S24,0,VLOOKUP('thong tin khach hang'!$E$10,$X$2:$Z$5,2,0))</f>
        <v>0</v>
      </c>
      <c r="G24" s="2" t="n">
        <f aca="true">EP*VLOOKUP('thong tin khach hang'!$E$10,$X$2:$Z$5,3,0)*OFFSET($S24,0,VLOOKUP('thong tin khach hang'!$E$10,$X$2:$Z$5,2,0))</f>
        <v>0</v>
      </c>
      <c r="H24" s="2" t="n">
        <f aca="false">F24*HLOOKUP(B24,Assumption!$A$10:$G$12,2,1)+G24*HLOOKUP(B24,Assumption!$A$10:$G$12,3,1)</f>
        <v>0</v>
      </c>
      <c r="I24" s="2" t="n">
        <f aca="false">F24+G24-H24</f>
        <v>0</v>
      </c>
      <c r="J24" s="32" t="n">
        <f aca="false">VLOOKUP(D24,Assumption!$O$3:$Q$103,IF('thong tin khach hang'!$B$3="Nam",2,3),0)/12*P24</f>
        <v>229492.117316543</v>
      </c>
      <c r="K24" s="2" t="n">
        <v>20000</v>
      </c>
      <c r="L24" s="31" t="n">
        <f aca="false">ROUND(((HLOOKUP(B24,Assumption!$A$6:$L$7,2,1)+1)^(1/12)-1)*(E24+I24-J24-K24),0)</f>
        <v>340830</v>
      </c>
      <c r="M24" s="31" t="n">
        <f aca="false">E24+I24-J24-K24+L24</f>
        <v>93088503.8880072</v>
      </c>
      <c r="N24" s="31" t="n">
        <f aca="false">HLOOKUP(ROUND(AVERAGE(M12:M23)/10^6,0),Assumption!$B$2:$E$3,2,1)*M24</f>
        <v>0</v>
      </c>
      <c r="O24" s="31" t="n">
        <f aca="false">M24+N24</f>
        <v>93088503.8880072</v>
      </c>
      <c r="P24" s="31" t="n">
        <f aca="false">IF(A24=1,SA,MAX(0,SA-M23))</f>
        <v>1007002833.99468</v>
      </c>
      <c r="S24" s="2" t="n">
        <v>0</v>
      </c>
      <c r="T24" s="2" t="n">
        <v>0</v>
      </c>
      <c r="U24" s="2" t="n">
        <v>1</v>
      </c>
      <c r="V24" s="33" t="n">
        <v>1</v>
      </c>
    </row>
    <row r="25" customFormat="false" ht="15.75" hidden="false" customHeight="true" outlineLevel="0" collapsed="false">
      <c r="A25" s="2" t="n">
        <v>23</v>
      </c>
      <c r="B25" s="2" t="n">
        <v>2</v>
      </c>
      <c r="C25" s="2" t="n">
        <f aca="false">A25-(B25-1)*12</f>
        <v>11</v>
      </c>
      <c r="D25" s="2" t="n">
        <f aca="false">'thong tin khach hang'!$B$4+B25-1</f>
        <v>3</v>
      </c>
      <c r="E25" s="31" t="n">
        <f aca="false">IF(A25=1,0,M24)</f>
        <v>93088503.8880072</v>
      </c>
      <c r="F25" s="2" t="n">
        <f aca="true">TP*VLOOKUP('thong tin khach hang'!$E$10,$X$2:$Z$5,3,0)*OFFSET($S25,0,VLOOKUP('thong tin khach hang'!$E$10,$X$2:$Z$5,2,0))</f>
        <v>0</v>
      </c>
      <c r="G25" s="2" t="n">
        <f aca="true">EP*VLOOKUP('thong tin khach hang'!$E$10,$X$2:$Z$5,3,0)*OFFSET($S25,0,VLOOKUP('thong tin khach hang'!$E$10,$X$2:$Z$5,2,0))</f>
        <v>0</v>
      </c>
      <c r="H25" s="2" t="n">
        <f aca="false">F25*HLOOKUP(B25,Assumption!$A$10:$G$12,2,1)+G25*HLOOKUP(B25,Assumption!$A$10:$G$12,3,1)</f>
        <v>0</v>
      </c>
      <c r="I25" s="2" t="n">
        <f aca="false">F25+G25-H25</f>
        <v>0</v>
      </c>
      <c r="J25" s="32" t="n">
        <f aca="false">VLOOKUP(D25,Assumption!$O$3:$Q$103,IF('thong tin khach hang'!$B$3="Nam",2,3),0)/12*P25</f>
        <v>229471.30176034</v>
      </c>
      <c r="K25" s="2" t="n">
        <v>20000</v>
      </c>
      <c r="L25" s="31" t="n">
        <f aca="false">ROUND(((HLOOKUP(B25,Assumption!$A$6:$L$7,2,1)+1)^(1/12)-1)*(E25+I25-J25-K25),0)</f>
        <v>341166</v>
      </c>
      <c r="M25" s="31" t="n">
        <f aca="false">E25+I25-J25-K25+L25</f>
        <v>93180198.5862469</v>
      </c>
      <c r="N25" s="31" t="n">
        <f aca="false">HLOOKUP(ROUND(AVERAGE(M13:M24)/10^6,0),Assumption!$B$2:$E$3,2,1)*M25</f>
        <v>0</v>
      </c>
      <c r="O25" s="31" t="n">
        <f aca="false">M25+N25</f>
        <v>93180198.5862469</v>
      </c>
      <c r="P25" s="31" t="n">
        <f aca="false">IF(A25=1,SA,MAX(0,SA-M24))</f>
        <v>1006911496.11199</v>
      </c>
      <c r="S25" s="2" t="n">
        <v>0</v>
      </c>
      <c r="T25" s="2" t="n">
        <v>0</v>
      </c>
      <c r="U25" s="2" t="n">
        <v>0</v>
      </c>
      <c r="V25" s="33" t="n">
        <v>1</v>
      </c>
    </row>
    <row r="26" customFormat="false" ht="15.75" hidden="false" customHeight="true" outlineLevel="0" collapsed="false">
      <c r="A26" s="2" t="n">
        <v>24</v>
      </c>
      <c r="B26" s="2" t="n">
        <v>2</v>
      </c>
      <c r="C26" s="2" t="n">
        <f aca="false">A26-(B26-1)*12</f>
        <v>12</v>
      </c>
      <c r="D26" s="2" t="n">
        <f aca="false">'thong tin khach hang'!$B$4+B26-1</f>
        <v>3</v>
      </c>
      <c r="E26" s="31" t="n">
        <f aca="false">IF(A26=1,0,M25)</f>
        <v>93180198.5862469</v>
      </c>
      <c r="F26" s="2" t="n">
        <f aca="true">TP*VLOOKUP('thong tin khach hang'!$E$10,$X$2:$Z$5,3,0)*OFFSET($S26,0,VLOOKUP('thong tin khach hang'!$E$10,$X$2:$Z$5,2,0))</f>
        <v>0</v>
      </c>
      <c r="G26" s="2" t="n">
        <f aca="true">EP*VLOOKUP('thong tin khach hang'!$E$10,$X$2:$Z$5,3,0)*OFFSET($S26,0,VLOOKUP('thong tin khach hang'!$E$10,$X$2:$Z$5,2,0))</f>
        <v>0</v>
      </c>
      <c r="H26" s="2" t="n">
        <f aca="false">F26*HLOOKUP(B26,Assumption!$A$10:$G$12,2,1)+G26*HLOOKUP(B26,Assumption!$A$10:$G$12,3,1)</f>
        <v>0</v>
      </c>
      <c r="I26" s="2" t="n">
        <f aca="false">F26+G26-H26</f>
        <v>0</v>
      </c>
      <c r="J26" s="32" t="n">
        <f aca="false">VLOOKUP(D26,Assumption!$O$3:$Q$103,IF('thong tin khach hang'!$B$3="Nam",2,3),0)/12*P26</f>
        <v>229450.404887228</v>
      </c>
      <c r="K26" s="2" t="n">
        <v>20000</v>
      </c>
      <c r="L26" s="31" t="n">
        <f aca="false">ROUND(((HLOOKUP(B26,Assumption!$A$6:$L$7,2,1)+1)^(1/12)-1)*(E26+I26-J26-K26),0)</f>
        <v>341503</v>
      </c>
      <c r="M26" s="31" t="n">
        <f aca="false">E26+I26-J26-K26+L26</f>
        <v>93272251.1813596</v>
      </c>
      <c r="N26" s="31" t="n">
        <f aca="false">HLOOKUP(ROUND(AVERAGE(M14:M25)/10^6,0),Assumption!$B$2:$E$3,2,1)*M26</f>
        <v>0</v>
      </c>
      <c r="O26" s="31" t="n">
        <f aca="false">M26+N26</f>
        <v>93272251.1813596</v>
      </c>
      <c r="P26" s="31" t="n">
        <f aca="false">IF(A26=1,SA,MAX(0,SA-M25))</f>
        <v>1006819801.41375</v>
      </c>
      <c r="S26" s="2" t="n">
        <v>0</v>
      </c>
      <c r="T26" s="2" t="n">
        <v>0</v>
      </c>
      <c r="U26" s="2" t="n">
        <v>0</v>
      </c>
      <c r="V26" s="33" t="n">
        <v>1</v>
      </c>
    </row>
    <row r="27" customFormat="false" ht="15.75" hidden="false" customHeight="true" outlineLevel="0" collapsed="false">
      <c r="A27" s="2" t="n">
        <v>25</v>
      </c>
      <c r="B27" s="2" t="n">
        <v>3</v>
      </c>
      <c r="C27" s="2" t="n">
        <f aca="false">A27-(B27-1)*12</f>
        <v>1</v>
      </c>
      <c r="D27" s="2" t="n">
        <f aca="false">'thong tin khach hang'!$B$4+B27-1</f>
        <v>4</v>
      </c>
      <c r="E27" s="31" t="n">
        <f aca="false">IF(A27=1,0,M26)</f>
        <v>93272251.1813596</v>
      </c>
      <c r="F27" s="2" t="n">
        <f aca="true">TP*VLOOKUP('thong tin khach hang'!$E$10,$X$2:$Z$5,3,0)*OFFSET($S27,0,VLOOKUP('thong tin khach hang'!$E$10,$X$2:$Z$5,2,0))</f>
        <v>30000000</v>
      </c>
      <c r="G27" s="2" t="n">
        <f aca="true">EP*VLOOKUP('thong tin khach hang'!$E$10,$X$2:$Z$5,3,0)*OFFSET($S27,0,VLOOKUP('thong tin khach hang'!$E$10,$X$2:$Z$5,2,0))</f>
        <v>30000000</v>
      </c>
      <c r="H27" s="2" t="n">
        <f aca="false">F27*HLOOKUP(B27,Assumption!$A$10:$G$12,2,1)+G27*HLOOKUP(B27,Assumption!$A$10:$G$12,3,1)</f>
        <v>7800000</v>
      </c>
      <c r="I27" s="2" t="n">
        <f aca="false">F27+G27-H27</f>
        <v>52200000</v>
      </c>
      <c r="J27" s="32" t="n">
        <f aca="false">VLOOKUP(D27,Assumption!$O$3:$Q$103,IF('thong tin khach hang'!$B$3="Nam",2,3),0)/12*P27</f>
        <v>229429.426450779</v>
      </c>
      <c r="K27" s="2" t="n">
        <v>20000</v>
      </c>
      <c r="L27" s="31" t="n">
        <f aca="false">ROUND(((HLOOKUP(B27,Assumption!$A$6:$L$7,2,1)+1)^(1/12)-1)*(E27+I27-J27-K27),0)</f>
        <v>475422</v>
      </c>
      <c r="M27" s="31" t="n">
        <f aca="false">E27+I27-J27-K27+L27</f>
        <v>145698243.754909</v>
      </c>
      <c r="N27" s="31" t="n">
        <f aca="false">HLOOKUP(ROUND(AVERAGE(M15:M26)/10^6,0),Assumption!$B$2:$E$3,2,1)*M27</f>
        <v>0</v>
      </c>
      <c r="O27" s="31" t="n">
        <f aca="false">M27+N27</f>
        <v>145698243.754909</v>
      </c>
      <c r="P27" s="31" t="n">
        <f aca="false">IF(A27=1,SA,MAX(0,SA-M26))</f>
        <v>1006727748.81864</v>
      </c>
      <c r="S27" s="2" t="n">
        <v>1</v>
      </c>
      <c r="T27" s="2" t="n">
        <v>1</v>
      </c>
      <c r="U27" s="2" t="n">
        <v>1</v>
      </c>
      <c r="V27" s="33" t="n">
        <v>1</v>
      </c>
    </row>
    <row r="28" customFormat="false" ht="15.75" hidden="false" customHeight="true" outlineLevel="0" collapsed="false">
      <c r="A28" s="2" t="n">
        <v>26</v>
      </c>
      <c r="B28" s="2" t="n">
        <v>3</v>
      </c>
      <c r="C28" s="2" t="n">
        <f aca="false">A28-(B28-1)*12</f>
        <v>2</v>
      </c>
      <c r="D28" s="2" t="n">
        <f aca="false">'thong tin khach hang'!$B$4+B28-1</f>
        <v>4</v>
      </c>
      <c r="E28" s="31" t="n">
        <f aca="false">IF(A28=1,0,M27)</f>
        <v>145698243.754909</v>
      </c>
      <c r="F28" s="2" t="n">
        <f aca="true">TP*VLOOKUP('thong tin khach hang'!$E$10,$X$2:$Z$5,3,0)*OFFSET($S28,0,VLOOKUP('thong tin khach hang'!$E$10,$X$2:$Z$5,2,0))</f>
        <v>0</v>
      </c>
      <c r="G28" s="2" t="n">
        <f aca="true">EP*VLOOKUP('thong tin khach hang'!$E$10,$X$2:$Z$5,3,0)*OFFSET($S28,0,VLOOKUP('thong tin khach hang'!$E$10,$X$2:$Z$5,2,0))</f>
        <v>0</v>
      </c>
      <c r="H28" s="2" t="n">
        <f aca="false">F28*HLOOKUP(B28,Assumption!$A$10:$G$12,2,1)+G28*HLOOKUP(B28,Assumption!$A$10:$G$12,3,1)</f>
        <v>0</v>
      </c>
      <c r="I28" s="2" t="n">
        <f aca="false">F28+G28-H28</f>
        <v>0</v>
      </c>
      <c r="J28" s="32" t="n">
        <f aca="false">VLOOKUP(D28,Assumption!$O$3:$Q$103,IF('thong tin khach hang'!$B$3="Nam",2,3),0)/12*P28</f>
        <v>217481.742063041</v>
      </c>
      <c r="K28" s="2" t="n">
        <v>20000</v>
      </c>
      <c r="L28" s="31" t="n">
        <f aca="false">ROUND(((HLOOKUP(B28,Assumption!$A$6:$L$7,2,1)+1)^(1/12)-1)*(E28+I28-J28-K28),0)</f>
        <v>476201</v>
      </c>
      <c r="M28" s="31" t="n">
        <f aca="false">E28+I28-J28-K28+L28</f>
        <v>145936963.012846</v>
      </c>
      <c r="N28" s="31" t="n">
        <f aca="false">HLOOKUP(ROUND(AVERAGE(M16:M27)/10^6,0),Assumption!$B$2:$E$3,2,1)*M28</f>
        <v>0</v>
      </c>
      <c r="O28" s="31" t="n">
        <f aca="false">M28+N28</f>
        <v>145936963.012846</v>
      </c>
      <c r="P28" s="31" t="n">
        <f aca="false">IF(A28=1,SA,MAX(0,SA-M27))</f>
        <v>954301756.245091</v>
      </c>
      <c r="S28" s="2" t="n">
        <v>0</v>
      </c>
      <c r="T28" s="2" t="n">
        <v>0</v>
      </c>
      <c r="U28" s="2" t="n">
        <v>0</v>
      </c>
      <c r="V28" s="33" t="n">
        <v>1</v>
      </c>
    </row>
    <row r="29" customFormat="false" ht="15.75" hidden="false" customHeight="true" outlineLevel="0" collapsed="false">
      <c r="A29" s="2" t="n">
        <v>27</v>
      </c>
      <c r="B29" s="2" t="n">
        <v>3</v>
      </c>
      <c r="C29" s="2" t="n">
        <f aca="false">A29-(B29-1)*12</f>
        <v>3</v>
      </c>
      <c r="D29" s="2" t="n">
        <f aca="false">'thong tin khach hang'!$B$4+B29-1</f>
        <v>4</v>
      </c>
      <c r="E29" s="31" t="n">
        <f aca="false">IF(A29=1,0,M28)</f>
        <v>145936963.012846</v>
      </c>
      <c r="F29" s="2" t="n">
        <f aca="true">TP*VLOOKUP('thong tin khach hang'!$E$10,$X$2:$Z$5,3,0)*OFFSET($S29,0,VLOOKUP('thong tin khach hang'!$E$10,$X$2:$Z$5,2,0))</f>
        <v>0</v>
      </c>
      <c r="G29" s="2" t="n">
        <f aca="true">EP*VLOOKUP('thong tin khach hang'!$E$10,$X$2:$Z$5,3,0)*OFFSET($S29,0,VLOOKUP('thong tin khach hang'!$E$10,$X$2:$Z$5,2,0))</f>
        <v>0</v>
      </c>
      <c r="H29" s="2" t="n">
        <f aca="false">F29*HLOOKUP(B29,Assumption!$A$10:$G$12,2,1)+G29*HLOOKUP(B29,Assumption!$A$10:$G$12,3,1)</f>
        <v>0</v>
      </c>
      <c r="I29" s="2" t="n">
        <f aca="false">F29+G29-H29</f>
        <v>0</v>
      </c>
      <c r="J29" s="32" t="n">
        <f aca="false">VLOOKUP(D29,Assumption!$O$3:$Q$103,IF('thong tin khach hang'!$B$3="Nam",2,3),0)/12*P29</f>
        <v>217427.338851751</v>
      </c>
      <c r="K29" s="2" t="n">
        <v>20000</v>
      </c>
      <c r="L29" s="31" t="n">
        <f aca="false">ROUND(((HLOOKUP(B29,Assumption!$A$6:$L$7,2,1)+1)^(1/12)-1)*(E29+I29-J29-K29),0)</f>
        <v>476982</v>
      </c>
      <c r="M29" s="31" t="n">
        <f aca="false">E29+I29-J29-K29+L29</f>
        <v>146176517.673994</v>
      </c>
      <c r="N29" s="31" t="n">
        <f aca="false">HLOOKUP(ROUND(AVERAGE(M17:M28)/10^6,0),Assumption!$B$2:$E$3,2,1)*M29</f>
        <v>0</v>
      </c>
      <c r="O29" s="31" t="n">
        <f aca="false">M29+N29</f>
        <v>146176517.673994</v>
      </c>
      <c r="P29" s="31" t="n">
        <f aca="false">IF(A29=1,SA,MAX(0,SA-M28))</f>
        <v>954063036.987154</v>
      </c>
      <c r="S29" s="2" t="n">
        <v>0</v>
      </c>
      <c r="T29" s="2" t="n">
        <v>0</v>
      </c>
      <c r="U29" s="2" t="n">
        <v>0</v>
      </c>
      <c r="V29" s="33" t="n">
        <v>1</v>
      </c>
    </row>
    <row r="30" customFormat="false" ht="15.75" hidden="false" customHeight="true" outlineLevel="0" collapsed="false">
      <c r="A30" s="2" t="n">
        <v>28</v>
      </c>
      <c r="B30" s="2" t="n">
        <v>3</v>
      </c>
      <c r="C30" s="2" t="n">
        <f aca="false">A30-(B30-1)*12</f>
        <v>4</v>
      </c>
      <c r="D30" s="2" t="n">
        <f aca="false">'thong tin khach hang'!$B$4+B30-1</f>
        <v>4</v>
      </c>
      <c r="E30" s="31" t="n">
        <f aca="false">IF(A30=1,0,M29)</f>
        <v>146176517.673994</v>
      </c>
      <c r="F30" s="2" t="n">
        <f aca="true">TP*VLOOKUP('thong tin khach hang'!$E$10,$X$2:$Z$5,3,0)*OFFSET($S30,0,VLOOKUP('thong tin khach hang'!$E$10,$X$2:$Z$5,2,0))</f>
        <v>0</v>
      </c>
      <c r="G30" s="2" t="n">
        <f aca="true">EP*VLOOKUP('thong tin khach hang'!$E$10,$X$2:$Z$5,3,0)*OFFSET($S30,0,VLOOKUP('thong tin khach hang'!$E$10,$X$2:$Z$5,2,0))</f>
        <v>0</v>
      </c>
      <c r="H30" s="2" t="n">
        <f aca="false">F30*HLOOKUP(B30,Assumption!$A$10:$G$12,2,1)+G30*HLOOKUP(B30,Assumption!$A$10:$G$12,3,1)</f>
        <v>0</v>
      </c>
      <c r="I30" s="2" t="n">
        <f aca="false">F30+G30-H30</f>
        <v>0</v>
      </c>
      <c r="J30" s="32" t="n">
        <f aca="false">VLOOKUP(D30,Assumption!$O$3:$Q$103,IF('thong tin khach hang'!$B$3="Nam",2,3),0)/12*P30</f>
        <v>217372.745255244</v>
      </c>
      <c r="K30" s="2" t="n">
        <v>20000</v>
      </c>
      <c r="L30" s="31" t="n">
        <f aca="false">ROUND(((HLOOKUP(B30,Assumption!$A$6:$L$7,2,1)+1)^(1/12)-1)*(E30+I30-J30-K30),0)</f>
        <v>477767</v>
      </c>
      <c r="M30" s="31" t="n">
        <f aca="false">E30+I30-J30-K30+L30</f>
        <v>146416911.928739</v>
      </c>
      <c r="N30" s="31" t="n">
        <f aca="false">HLOOKUP(ROUND(AVERAGE(M18:M29)/10^6,0),Assumption!$B$2:$E$3,2,1)*M30</f>
        <v>0</v>
      </c>
      <c r="O30" s="31" t="n">
        <f aca="false">M30+N30</f>
        <v>146416911.928739</v>
      </c>
      <c r="P30" s="31" t="n">
        <f aca="false">IF(A30=1,SA,MAX(0,SA-M29))</f>
        <v>953823482.326006</v>
      </c>
      <c r="S30" s="2" t="n">
        <v>0</v>
      </c>
      <c r="T30" s="2" t="n">
        <v>0</v>
      </c>
      <c r="U30" s="2" t="n">
        <v>1</v>
      </c>
      <c r="V30" s="33" t="n">
        <v>1</v>
      </c>
    </row>
    <row r="31" customFormat="false" ht="15.75" hidden="false" customHeight="true" outlineLevel="0" collapsed="false">
      <c r="A31" s="2" t="n">
        <v>29</v>
      </c>
      <c r="B31" s="2" t="n">
        <v>3</v>
      </c>
      <c r="C31" s="2" t="n">
        <f aca="false">A31-(B31-1)*12</f>
        <v>5</v>
      </c>
      <c r="D31" s="2" t="n">
        <f aca="false">'thong tin khach hang'!$B$4+B31-1</f>
        <v>4</v>
      </c>
      <c r="E31" s="31" t="n">
        <f aca="false">IF(A31=1,0,M30)</f>
        <v>146416911.928739</v>
      </c>
      <c r="F31" s="2" t="n">
        <f aca="true">TP*VLOOKUP('thong tin khach hang'!$E$10,$X$2:$Z$5,3,0)*OFFSET($S31,0,VLOOKUP('thong tin khach hang'!$E$10,$X$2:$Z$5,2,0))</f>
        <v>0</v>
      </c>
      <c r="G31" s="2" t="n">
        <f aca="true">EP*VLOOKUP('thong tin khach hang'!$E$10,$X$2:$Z$5,3,0)*OFFSET($S31,0,VLOOKUP('thong tin khach hang'!$E$10,$X$2:$Z$5,2,0))</f>
        <v>0</v>
      </c>
      <c r="H31" s="2" t="n">
        <f aca="false">F31*HLOOKUP(B31,Assumption!$A$10:$G$12,2,1)+G31*HLOOKUP(B31,Assumption!$A$10:$G$12,3,1)</f>
        <v>0</v>
      </c>
      <c r="I31" s="2" t="n">
        <f aca="false">F31+G31-H31</f>
        <v>0</v>
      </c>
      <c r="J31" s="32" t="n">
        <f aca="false">VLOOKUP(D31,Assumption!$O$3:$Q$103,IF('thong tin khach hang'!$B$3="Nam",2,3),0)/12*P31</f>
        <v>217317.960318549</v>
      </c>
      <c r="K31" s="2" t="n">
        <v>20000</v>
      </c>
      <c r="L31" s="31" t="n">
        <f aca="false">ROUND(((HLOOKUP(B31,Assumption!$A$6:$L$7,2,1)+1)^(1/12)-1)*(E31+I31-J31-K31),0)</f>
        <v>478554</v>
      </c>
      <c r="M31" s="31" t="n">
        <f aca="false">E31+I31-J31-K31+L31</f>
        <v>146658147.96842</v>
      </c>
      <c r="N31" s="31" t="n">
        <f aca="false">HLOOKUP(ROUND(AVERAGE(M19:M30)/10^6,0),Assumption!$B$2:$E$3,2,1)*M31</f>
        <v>0</v>
      </c>
      <c r="O31" s="31" t="n">
        <f aca="false">M31+N31</f>
        <v>146658147.96842</v>
      </c>
      <c r="P31" s="31" t="n">
        <f aca="false">IF(A31=1,SA,MAX(0,SA-M30))</f>
        <v>953583088.071261</v>
      </c>
      <c r="S31" s="2" t="n">
        <v>0</v>
      </c>
      <c r="T31" s="2" t="n">
        <v>0</v>
      </c>
      <c r="U31" s="2" t="n">
        <v>0</v>
      </c>
      <c r="V31" s="33" t="n">
        <v>1</v>
      </c>
    </row>
    <row r="32" customFormat="false" ht="15.75" hidden="false" customHeight="true" outlineLevel="0" collapsed="false">
      <c r="A32" s="2" t="n">
        <v>30</v>
      </c>
      <c r="B32" s="2" t="n">
        <v>3</v>
      </c>
      <c r="C32" s="2" t="n">
        <f aca="false">A32-(B32-1)*12</f>
        <v>6</v>
      </c>
      <c r="D32" s="2" t="n">
        <f aca="false">'thong tin khach hang'!$B$4+B32-1</f>
        <v>4</v>
      </c>
      <c r="E32" s="31" t="n">
        <f aca="false">IF(A32=1,0,M31)</f>
        <v>146658147.96842</v>
      </c>
      <c r="F32" s="2" t="n">
        <f aca="true">TP*VLOOKUP('thong tin khach hang'!$E$10,$X$2:$Z$5,3,0)*OFFSET($S32,0,VLOOKUP('thong tin khach hang'!$E$10,$X$2:$Z$5,2,0))</f>
        <v>0</v>
      </c>
      <c r="G32" s="2" t="n">
        <f aca="true">EP*VLOOKUP('thong tin khach hang'!$E$10,$X$2:$Z$5,3,0)*OFFSET($S32,0,VLOOKUP('thong tin khach hang'!$E$10,$X$2:$Z$5,2,0))</f>
        <v>0</v>
      </c>
      <c r="H32" s="2" t="n">
        <f aca="false">F32*HLOOKUP(B32,Assumption!$A$10:$G$12,2,1)+G32*HLOOKUP(B32,Assumption!$A$10:$G$12,3,1)</f>
        <v>0</v>
      </c>
      <c r="I32" s="2" t="n">
        <f aca="false">F32+G32-H32</f>
        <v>0</v>
      </c>
      <c r="J32" s="32" t="n">
        <f aca="false">VLOOKUP(D32,Assumption!$O$3:$Q$103,IF('thong tin khach hang'!$B$3="Nam",2,3),0)/12*P32</f>
        <v>217262.983542268</v>
      </c>
      <c r="K32" s="2" t="n">
        <v>20000</v>
      </c>
      <c r="L32" s="31" t="n">
        <f aca="false">ROUND(((HLOOKUP(B32,Assumption!$A$6:$L$7,2,1)+1)^(1/12)-1)*(E32+I32-J32-K32),0)</f>
        <v>479344</v>
      </c>
      <c r="M32" s="31" t="n">
        <f aca="false">E32+I32-J32-K32+L32</f>
        <v>146900228.984878</v>
      </c>
      <c r="N32" s="31" t="n">
        <f aca="false">HLOOKUP(ROUND(AVERAGE(M20:M31)/10^6,0),Assumption!$B$2:$E$3,2,1)*M32</f>
        <v>0</v>
      </c>
      <c r="O32" s="31" t="n">
        <f aca="false">M32+N32</f>
        <v>146900228.984878</v>
      </c>
      <c r="P32" s="31" t="n">
        <f aca="false">IF(A32=1,SA,MAX(0,SA-M31))</f>
        <v>953341852.03158</v>
      </c>
      <c r="S32" s="2" t="n">
        <v>0</v>
      </c>
      <c r="T32" s="2" t="n">
        <v>0</v>
      </c>
      <c r="U32" s="2" t="n">
        <v>0</v>
      </c>
      <c r="V32" s="33" t="n">
        <v>1</v>
      </c>
    </row>
    <row r="33" customFormat="false" ht="15.75" hidden="false" customHeight="true" outlineLevel="0" collapsed="false">
      <c r="A33" s="2" t="n">
        <v>31</v>
      </c>
      <c r="B33" s="2" t="n">
        <v>3</v>
      </c>
      <c r="C33" s="2" t="n">
        <f aca="false">A33-(B33-1)*12</f>
        <v>7</v>
      </c>
      <c r="D33" s="2" t="n">
        <f aca="false">'thong tin khach hang'!$B$4+B33-1</f>
        <v>4</v>
      </c>
      <c r="E33" s="31" t="n">
        <f aca="false">IF(A33=1,0,M32)</f>
        <v>146900228.984878</v>
      </c>
      <c r="F33" s="2" t="n">
        <f aca="true">TP*VLOOKUP('thong tin khach hang'!$E$10,$X$2:$Z$5,3,0)*OFFSET($S33,0,VLOOKUP('thong tin khach hang'!$E$10,$X$2:$Z$5,2,0))</f>
        <v>0</v>
      </c>
      <c r="G33" s="2" t="n">
        <f aca="true">EP*VLOOKUP('thong tin khach hang'!$E$10,$X$2:$Z$5,3,0)*OFFSET($S33,0,VLOOKUP('thong tin khach hang'!$E$10,$X$2:$Z$5,2,0))</f>
        <v>0</v>
      </c>
      <c r="H33" s="2" t="n">
        <f aca="false">F33*HLOOKUP(B33,Assumption!$A$10:$G$12,2,1)+G33*HLOOKUP(B33,Assumption!$A$10:$G$12,3,1)</f>
        <v>0</v>
      </c>
      <c r="I33" s="2" t="n">
        <f aca="false">F33+G33-H33</f>
        <v>0</v>
      </c>
      <c r="J33" s="32" t="n">
        <f aca="false">VLOOKUP(D33,Assumption!$O$3:$Q$103,IF('thong tin khach hang'!$B$3="Nam",2,3),0)/12*P33</f>
        <v>217207.814198991</v>
      </c>
      <c r="K33" s="2" t="n">
        <v>20000</v>
      </c>
      <c r="L33" s="31" t="n">
        <f aca="false">ROUND(((HLOOKUP(B33,Assumption!$A$6:$L$7,2,1)+1)^(1/12)-1)*(E33+I33-J33-K33),0)</f>
        <v>480137</v>
      </c>
      <c r="M33" s="31" t="n">
        <f aca="false">E33+I33-J33-K33+L33</f>
        <v>147143158.170679</v>
      </c>
      <c r="N33" s="31" t="n">
        <f aca="false">HLOOKUP(ROUND(AVERAGE(M21:M32)/10^6,0),Assumption!$B$2:$E$3,2,1)*M33</f>
        <v>0</v>
      </c>
      <c r="O33" s="31" t="n">
        <f aca="false">M33+N33</f>
        <v>147143158.170679</v>
      </c>
      <c r="P33" s="31" t="n">
        <f aca="false">IF(A33=1,SA,MAX(0,SA-M32))</f>
        <v>953099771.015122</v>
      </c>
      <c r="S33" s="2" t="n">
        <v>0</v>
      </c>
      <c r="T33" s="2" t="n">
        <v>1</v>
      </c>
      <c r="U33" s="2" t="n">
        <v>1</v>
      </c>
      <c r="V33" s="33" t="n">
        <v>1</v>
      </c>
    </row>
    <row r="34" customFormat="false" ht="15.75" hidden="false" customHeight="true" outlineLevel="0" collapsed="false">
      <c r="A34" s="2" t="n">
        <v>32</v>
      </c>
      <c r="B34" s="2" t="n">
        <v>3</v>
      </c>
      <c r="C34" s="2" t="n">
        <f aca="false">A34-(B34-1)*12</f>
        <v>8</v>
      </c>
      <c r="D34" s="2" t="n">
        <f aca="false">'thong tin khach hang'!$B$4+B34-1</f>
        <v>4</v>
      </c>
      <c r="E34" s="31" t="n">
        <f aca="false">IF(A34=1,0,M33)</f>
        <v>147143158.170679</v>
      </c>
      <c r="F34" s="2" t="n">
        <f aca="true">TP*VLOOKUP('thong tin khach hang'!$E$10,$X$2:$Z$5,3,0)*OFFSET($S34,0,VLOOKUP('thong tin khach hang'!$E$10,$X$2:$Z$5,2,0))</f>
        <v>0</v>
      </c>
      <c r="G34" s="2" t="n">
        <f aca="true">EP*VLOOKUP('thong tin khach hang'!$E$10,$X$2:$Z$5,3,0)*OFFSET($S34,0,VLOOKUP('thong tin khach hang'!$E$10,$X$2:$Z$5,2,0))</f>
        <v>0</v>
      </c>
      <c r="H34" s="2" t="n">
        <f aca="false">F34*HLOOKUP(B34,Assumption!$A$10:$G$12,2,1)+G34*HLOOKUP(B34,Assumption!$A$10:$G$12,3,1)</f>
        <v>0</v>
      </c>
      <c r="I34" s="2" t="n">
        <f aca="false">F34+G34-H34</f>
        <v>0</v>
      </c>
      <c r="J34" s="32" t="n">
        <f aca="false">VLOOKUP(D34,Assumption!$O$3:$Q$103,IF('thong tin khach hang'!$B$3="Nam",2,3),0)/12*P34</f>
        <v>217152.451561146</v>
      </c>
      <c r="K34" s="2" t="n">
        <v>20000</v>
      </c>
      <c r="L34" s="31" t="n">
        <f aca="false">ROUND(((HLOOKUP(B34,Assumption!$A$6:$L$7,2,1)+1)^(1/12)-1)*(E34+I34-J34-K34),0)</f>
        <v>480932</v>
      </c>
      <c r="M34" s="31" t="n">
        <f aca="false">E34+I34-J34-K34+L34</f>
        <v>147386937.719118</v>
      </c>
      <c r="N34" s="31" t="n">
        <f aca="false">HLOOKUP(ROUND(AVERAGE(M22:M33)/10^6,0),Assumption!$B$2:$E$3,2,1)*M34</f>
        <v>0</v>
      </c>
      <c r="O34" s="31" t="n">
        <f aca="false">M34+N34</f>
        <v>147386937.719118</v>
      </c>
      <c r="P34" s="31" t="n">
        <f aca="false">IF(A34=1,SA,MAX(0,SA-M33))</f>
        <v>952856841.829321</v>
      </c>
      <c r="S34" s="2" t="n">
        <v>0</v>
      </c>
      <c r="T34" s="2" t="n">
        <v>0</v>
      </c>
      <c r="U34" s="2" t="n">
        <v>0</v>
      </c>
      <c r="V34" s="33" t="n">
        <v>1</v>
      </c>
    </row>
    <row r="35" customFormat="false" ht="15.75" hidden="false" customHeight="true" outlineLevel="0" collapsed="false">
      <c r="A35" s="2" t="n">
        <v>33</v>
      </c>
      <c r="B35" s="2" t="n">
        <v>3</v>
      </c>
      <c r="C35" s="2" t="n">
        <f aca="false">A35-(B35-1)*12</f>
        <v>9</v>
      </c>
      <c r="D35" s="2" t="n">
        <f aca="false">'thong tin khach hang'!$B$4+B35-1</f>
        <v>4</v>
      </c>
      <c r="E35" s="31" t="n">
        <f aca="false">IF(A35=1,0,M34)</f>
        <v>147386937.719118</v>
      </c>
      <c r="F35" s="2" t="n">
        <f aca="true">TP*VLOOKUP('thong tin khach hang'!$E$10,$X$2:$Z$5,3,0)*OFFSET($S35,0,VLOOKUP('thong tin khach hang'!$E$10,$X$2:$Z$5,2,0))</f>
        <v>0</v>
      </c>
      <c r="G35" s="2" t="n">
        <f aca="true">EP*VLOOKUP('thong tin khach hang'!$E$10,$X$2:$Z$5,3,0)*OFFSET($S35,0,VLOOKUP('thong tin khach hang'!$E$10,$X$2:$Z$5,2,0))</f>
        <v>0</v>
      </c>
      <c r="H35" s="2" t="n">
        <f aca="false">F35*HLOOKUP(B35,Assumption!$A$10:$G$12,2,1)+G35*HLOOKUP(B35,Assumption!$A$10:$G$12,3,1)</f>
        <v>0</v>
      </c>
      <c r="I35" s="2" t="n">
        <f aca="false">F35+G35-H35</f>
        <v>0</v>
      </c>
      <c r="J35" s="32" t="n">
        <f aca="false">VLOOKUP(D35,Assumption!$O$3:$Q$103,IF('thong tin khach hang'!$B$3="Nam",2,3),0)/12*P35</f>
        <v>217096.895128889</v>
      </c>
      <c r="K35" s="2" t="n">
        <v>20000</v>
      </c>
      <c r="L35" s="31" t="n">
        <f aca="false">ROUND(((HLOOKUP(B35,Assumption!$A$6:$L$7,2,1)+1)^(1/12)-1)*(E35+I35-J35-K35),0)</f>
        <v>481730</v>
      </c>
      <c r="M35" s="31" t="n">
        <f aca="false">E35+I35-J35-K35+L35</f>
        <v>147631570.823989</v>
      </c>
      <c r="N35" s="31" t="n">
        <f aca="false">HLOOKUP(ROUND(AVERAGE(M23:M34)/10^6,0),Assumption!$B$2:$E$3,2,1)*M35</f>
        <v>0</v>
      </c>
      <c r="O35" s="31" t="n">
        <f aca="false">M35+N35</f>
        <v>147631570.823989</v>
      </c>
      <c r="P35" s="31" t="n">
        <f aca="false">IF(A35=1,SA,MAX(0,SA-M34))</f>
        <v>952613062.280882</v>
      </c>
      <c r="S35" s="2" t="n">
        <v>0</v>
      </c>
      <c r="T35" s="2" t="n">
        <v>0</v>
      </c>
      <c r="U35" s="2" t="n">
        <v>0</v>
      </c>
      <c r="V35" s="33" t="n">
        <v>1</v>
      </c>
    </row>
    <row r="36" customFormat="false" ht="15.75" hidden="false" customHeight="true" outlineLevel="0" collapsed="false">
      <c r="A36" s="2" t="n">
        <v>34</v>
      </c>
      <c r="B36" s="2" t="n">
        <v>3</v>
      </c>
      <c r="C36" s="2" t="n">
        <f aca="false">A36-(B36-1)*12</f>
        <v>10</v>
      </c>
      <c r="D36" s="2" t="n">
        <f aca="false">'thong tin khach hang'!$B$4+B36-1</f>
        <v>4</v>
      </c>
      <c r="E36" s="31" t="n">
        <f aca="false">IF(A36=1,0,M35)</f>
        <v>147631570.823989</v>
      </c>
      <c r="F36" s="2" t="n">
        <f aca="true">TP*VLOOKUP('thong tin khach hang'!$E$10,$X$2:$Z$5,3,0)*OFFSET($S36,0,VLOOKUP('thong tin khach hang'!$E$10,$X$2:$Z$5,2,0))</f>
        <v>0</v>
      </c>
      <c r="G36" s="2" t="n">
        <f aca="true">EP*VLOOKUP('thong tin khach hang'!$E$10,$X$2:$Z$5,3,0)*OFFSET($S36,0,VLOOKUP('thong tin khach hang'!$E$10,$X$2:$Z$5,2,0))</f>
        <v>0</v>
      </c>
      <c r="H36" s="2" t="n">
        <f aca="false">F36*HLOOKUP(B36,Assumption!$A$10:$G$12,2,1)+G36*HLOOKUP(B36,Assumption!$A$10:$G$12,3,1)</f>
        <v>0</v>
      </c>
      <c r="I36" s="2" t="n">
        <f aca="false">F36+G36-H36</f>
        <v>0</v>
      </c>
      <c r="J36" s="32" t="n">
        <f aca="false">VLOOKUP(D36,Assumption!$O$3:$Q$103,IF('thong tin khach hang'!$B$3="Nam",2,3),0)/12*P36</f>
        <v>217041.144174366</v>
      </c>
      <c r="K36" s="2" t="n">
        <v>20000</v>
      </c>
      <c r="L36" s="31" t="n">
        <f aca="false">ROUND(((HLOOKUP(B36,Assumption!$A$6:$L$7,2,1)+1)^(1/12)-1)*(E36+I36-J36-K36),0)</f>
        <v>482531</v>
      </c>
      <c r="M36" s="31" t="n">
        <f aca="false">E36+I36-J36-K36+L36</f>
        <v>147877060.679815</v>
      </c>
      <c r="N36" s="31" t="n">
        <f aca="false">HLOOKUP(ROUND(AVERAGE(M24:M35)/10^6,0),Assumption!$B$2:$E$3,2,1)*M36</f>
        <v>0</v>
      </c>
      <c r="O36" s="31" t="n">
        <f aca="false">M36+N36</f>
        <v>147877060.679815</v>
      </c>
      <c r="P36" s="31" t="n">
        <f aca="false">IF(A36=1,SA,MAX(0,SA-M35))</f>
        <v>952368429.176011</v>
      </c>
      <c r="S36" s="2" t="n">
        <v>0</v>
      </c>
      <c r="T36" s="2" t="n">
        <v>0</v>
      </c>
      <c r="U36" s="2" t="n">
        <v>1</v>
      </c>
      <c r="V36" s="33" t="n">
        <v>1</v>
      </c>
    </row>
    <row r="37" customFormat="false" ht="15.75" hidden="false" customHeight="true" outlineLevel="0" collapsed="false">
      <c r="A37" s="2" t="n">
        <v>35</v>
      </c>
      <c r="B37" s="2" t="n">
        <v>3</v>
      </c>
      <c r="C37" s="2" t="n">
        <f aca="false">A37-(B37-1)*12</f>
        <v>11</v>
      </c>
      <c r="D37" s="2" t="n">
        <f aca="false">'thong tin khach hang'!$B$4+B37-1</f>
        <v>4</v>
      </c>
      <c r="E37" s="31" t="n">
        <f aca="false">IF(A37=1,0,M36)</f>
        <v>147877060.679815</v>
      </c>
      <c r="F37" s="2" t="n">
        <f aca="true">TP*VLOOKUP('thong tin khach hang'!$E$10,$X$2:$Z$5,3,0)*OFFSET($S37,0,VLOOKUP('thong tin khach hang'!$E$10,$X$2:$Z$5,2,0))</f>
        <v>0</v>
      </c>
      <c r="G37" s="2" t="n">
        <f aca="true">EP*VLOOKUP('thong tin khach hang'!$E$10,$X$2:$Z$5,3,0)*OFFSET($S37,0,VLOOKUP('thong tin khach hang'!$E$10,$X$2:$Z$5,2,0))</f>
        <v>0</v>
      </c>
      <c r="H37" s="2" t="n">
        <f aca="false">F37*HLOOKUP(B37,Assumption!$A$10:$G$12,2,1)+G37*HLOOKUP(B37,Assumption!$A$10:$G$12,3,1)</f>
        <v>0</v>
      </c>
      <c r="I37" s="2" t="n">
        <f aca="false">F37+G37-H37</f>
        <v>0</v>
      </c>
      <c r="J37" s="32" t="n">
        <f aca="false">VLOOKUP(D37,Assumption!$O$3:$Q$103,IF('thong tin khach hang'!$B$3="Nam",2,3),0)/12*P37</f>
        <v>216985.197969557</v>
      </c>
      <c r="K37" s="2" t="n">
        <v>20000</v>
      </c>
      <c r="L37" s="31" t="n">
        <f aca="false">ROUND(((HLOOKUP(B37,Assumption!$A$6:$L$7,2,1)+1)^(1/12)-1)*(E37+I37-J37-K37),0)</f>
        <v>483335</v>
      </c>
      <c r="M37" s="31" t="n">
        <f aca="false">E37+I37-J37-K37+L37</f>
        <v>148123410.481845</v>
      </c>
      <c r="N37" s="31" t="n">
        <f aca="false">HLOOKUP(ROUND(AVERAGE(M25:M36)/10^6,0),Assumption!$B$2:$E$3,2,1)*M37</f>
        <v>0</v>
      </c>
      <c r="O37" s="31" t="n">
        <f aca="false">M37+N37</f>
        <v>148123410.481845</v>
      </c>
      <c r="P37" s="31" t="n">
        <f aca="false">IF(A37=1,SA,MAX(0,SA-M36))</f>
        <v>952122939.320186</v>
      </c>
      <c r="S37" s="2" t="n">
        <v>0</v>
      </c>
      <c r="T37" s="2" t="n">
        <v>0</v>
      </c>
      <c r="U37" s="2" t="n">
        <v>0</v>
      </c>
      <c r="V37" s="33" t="n">
        <v>1</v>
      </c>
    </row>
    <row r="38" customFormat="false" ht="15.75" hidden="false" customHeight="true" outlineLevel="0" collapsed="false">
      <c r="A38" s="2" t="n">
        <v>36</v>
      </c>
      <c r="B38" s="2" t="n">
        <v>3</v>
      </c>
      <c r="C38" s="2" t="n">
        <f aca="false">A38-(B38-1)*12</f>
        <v>12</v>
      </c>
      <c r="D38" s="2" t="n">
        <f aca="false">'thong tin khach hang'!$B$4+B38-1</f>
        <v>4</v>
      </c>
      <c r="E38" s="31" t="n">
        <f aca="false">IF(A38=1,0,M37)</f>
        <v>148123410.481845</v>
      </c>
      <c r="F38" s="2" t="n">
        <f aca="true">TP*VLOOKUP('thong tin khach hang'!$E$10,$X$2:$Z$5,3,0)*OFFSET($S38,0,VLOOKUP('thong tin khach hang'!$E$10,$X$2:$Z$5,2,0))</f>
        <v>0</v>
      </c>
      <c r="G38" s="2" t="n">
        <f aca="true">EP*VLOOKUP('thong tin khach hang'!$E$10,$X$2:$Z$5,3,0)*OFFSET($S38,0,VLOOKUP('thong tin khach hang'!$E$10,$X$2:$Z$5,2,0))</f>
        <v>0</v>
      </c>
      <c r="H38" s="2" t="n">
        <f aca="false">F38*HLOOKUP(B38,Assumption!$A$10:$G$12,2,1)+G38*HLOOKUP(B38,Assumption!$A$10:$G$12,3,1)</f>
        <v>0</v>
      </c>
      <c r="I38" s="2" t="n">
        <f aca="false">F38+G38-H38</f>
        <v>0</v>
      </c>
      <c r="J38" s="32" t="n">
        <f aca="false">VLOOKUP(D38,Assumption!$O$3:$Q$103,IF('thong tin khach hang'!$B$3="Nam",2,3),0)/12*P38</f>
        <v>216929.055786279</v>
      </c>
      <c r="K38" s="2" t="n">
        <v>20000</v>
      </c>
      <c r="L38" s="31" t="n">
        <f aca="false">ROUND(((HLOOKUP(B38,Assumption!$A$6:$L$7,2,1)+1)^(1/12)-1)*(E38+I38-J38-K38),0)</f>
        <v>484142</v>
      </c>
      <c r="M38" s="31" t="n">
        <f aca="false">E38+I38-J38-K38+L38</f>
        <v>148370623.426059</v>
      </c>
      <c r="N38" s="31" t="n">
        <f aca="false">HLOOKUP(ROUND(AVERAGE(M26:M37)/10^6,0),Assumption!$B$2:$E$3,2,1)*M38</f>
        <v>0</v>
      </c>
      <c r="O38" s="31" t="n">
        <f aca="false">M38+N38</f>
        <v>148370623.426059</v>
      </c>
      <c r="P38" s="31" t="n">
        <f aca="false">IF(A38=1,SA,MAX(0,SA-M37))</f>
        <v>951876589.518155</v>
      </c>
      <c r="S38" s="2" t="n">
        <v>0</v>
      </c>
      <c r="T38" s="2" t="n">
        <v>0</v>
      </c>
      <c r="U38" s="2" t="n">
        <v>0</v>
      </c>
      <c r="V38" s="33" t="n">
        <v>1</v>
      </c>
    </row>
    <row r="39" customFormat="false" ht="15.75" hidden="false" customHeight="true" outlineLevel="0" collapsed="false">
      <c r="A39" s="2" t="n">
        <v>37</v>
      </c>
      <c r="B39" s="2" t="n">
        <v>4</v>
      </c>
      <c r="C39" s="2" t="n">
        <f aca="false">A39-(B39-1)*12</f>
        <v>1</v>
      </c>
      <c r="D39" s="2" t="n">
        <f aca="false">'thong tin khach hang'!$B$4+B39-1</f>
        <v>5</v>
      </c>
      <c r="E39" s="31" t="n">
        <f aca="false">IF(A39=1,0,M38)</f>
        <v>148370623.426059</v>
      </c>
      <c r="F39" s="2" t="n">
        <f aca="true">TP*VLOOKUP('thong tin khach hang'!$E$10,$X$2:$Z$5,3,0)*OFFSET($S39,0,VLOOKUP('thong tin khach hang'!$E$10,$X$2:$Z$5,2,0))</f>
        <v>30000000</v>
      </c>
      <c r="G39" s="2" t="n">
        <f aca="true">EP*VLOOKUP('thong tin khach hang'!$E$10,$X$2:$Z$5,3,0)*OFFSET($S39,0,VLOOKUP('thong tin khach hang'!$E$10,$X$2:$Z$5,2,0))</f>
        <v>30000000</v>
      </c>
      <c r="H39" s="2" t="n">
        <f aca="false">F39*HLOOKUP(B39,Assumption!$A$10:$G$12,2,1)+G39*HLOOKUP(B39,Assumption!$A$10:$G$12,3,1)</f>
        <v>6300000</v>
      </c>
      <c r="I39" s="2" t="n">
        <f aca="false">F39+G39-H39</f>
        <v>53700000</v>
      </c>
      <c r="J39" s="32" t="n">
        <f aca="false">VLOOKUP(D39,Assumption!$O$3:$Q$103,IF('thong tin khach hang'!$B$3="Nam",2,3),0)/12*P39</f>
        <v>216872.716896178</v>
      </c>
      <c r="K39" s="2" t="n">
        <v>20000</v>
      </c>
      <c r="L39" s="31" t="n">
        <f aca="false">ROUND(((HLOOKUP(B39,Assumption!$A$6:$L$7,2,1)+1)^(1/12)-1)*(E39+I39-J39-K39),0)</f>
        <v>660751</v>
      </c>
      <c r="M39" s="31" t="n">
        <f aca="false">E39+I39-J39-K39+L39</f>
        <v>202494501.709163</v>
      </c>
      <c r="N39" s="31" t="n">
        <f aca="false">HLOOKUP(ROUND(AVERAGE(M27:M38)/10^6,0),Assumption!$B$2:$E$3,2,1)*M39</f>
        <v>0</v>
      </c>
      <c r="O39" s="31" t="n">
        <f aca="false">M39+N39</f>
        <v>202494501.709163</v>
      </c>
      <c r="P39" s="31" t="n">
        <f aca="false">IF(A39=1,SA,MAX(0,SA-M38))</f>
        <v>951629376.573941</v>
      </c>
      <c r="S39" s="2" t="n">
        <v>1</v>
      </c>
      <c r="T39" s="2" t="n">
        <v>1</v>
      </c>
      <c r="U39" s="2" t="n">
        <v>1</v>
      </c>
      <c r="V39" s="33" t="n">
        <v>1</v>
      </c>
    </row>
    <row r="40" customFormat="false" ht="15.75" hidden="false" customHeight="true" outlineLevel="0" collapsed="false">
      <c r="A40" s="2" t="n">
        <v>38</v>
      </c>
      <c r="B40" s="2" t="n">
        <v>4</v>
      </c>
      <c r="C40" s="2" t="n">
        <f aca="false">A40-(B40-1)*12</f>
        <v>2</v>
      </c>
      <c r="D40" s="2" t="n">
        <f aca="false">'thong tin khach hang'!$B$4+B40-1</f>
        <v>5</v>
      </c>
      <c r="E40" s="31" t="n">
        <f aca="false">IF(A40=1,0,M39)</f>
        <v>202494501.709163</v>
      </c>
      <c r="F40" s="2" t="n">
        <f aca="true">TP*VLOOKUP('thong tin khach hang'!$E$10,$X$2:$Z$5,3,0)*OFFSET($S40,0,VLOOKUP('thong tin khach hang'!$E$10,$X$2:$Z$5,2,0))</f>
        <v>0</v>
      </c>
      <c r="G40" s="2" t="n">
        <f aca="true">EP*VLOOKUP('thong tin khach hang'!$E$10,$X$2:$Z$5,3,0)*OFFSET($S40,0,VLOOKUP('thong tin khach hang'!$E$10,$X$2:$Z$5,2,0))</f>
        <v>0</v>
      </c>
      <c r="H40" s="2" t="n">
        <f aca="false">F40*HLOOKUP(B40,Assumption!$A$10:$G$12,2,1)+G40*HLOOKUP(B40,Assumption!$A$10:$G$12,3,1)</f>
        <v>0</v>
      </c>
      <c r="I40" s="2" t="n">
        <f aca="false">F40+G40-H40</f>
        <v>0</v>
      </c>
      <c r="J40" s="32" t="n">
        <f aca="false">VLOOKUP(D40,Assumption!$O$3:$Q$103,IF('thong tin khach hang'!$B$3="Nam",2,3),0)/12*P40</f>
        <v>204538.09081047</v>
      </c>
      <c r="K40" s="2" t="n">
        <v>20000</v>
      </c>
      <c r="L40" s="31" t="n">
        <f aca="false">ROUND(((HLOOKUP(B40,Assumption!$A$6:$L$7,2,1)+1)^(1/12)-1)*(E40+I40-J40-K40),0)</f>
        <v>662179</v>
      </c>
      <c r="M40" s="31" t="n">
        <f aca="false">E40+I40-J40-K40+L40</f>
        <v>202932142.618352</v>
      </c>
      <c r="N40" s="31" t="n">
        <f aca="false">HLOOKUP(ROUND(AVERAGE(M28:M39)/10^6,0),Assumption!$B$2:$E$3,2,1)*M40</f>
        <v>0</v>
      </c>
      <c r="O40" s="31" t="n">
        <f aca="false">M40+N40</f>
        <v>202932142.618352</v>
      </c>
      <c r="P40" s="31" t="n">
        <f aca="false">IF(A40=1,SA,MAX(0,SA-M39))</f>
        <v>897505498.290837</v>
      </c>
      <c r="S40" s="2" t="n">
        <v>0</v>
      </c>
      <c r="T40" s="2" t="n">
        <v>0</v>
      </c>
      <c r="U40" s="2" t="n">
        <v>0</v>
      </c>
      <c r="V40" s="33" t="n">
        <v>1</v>
      </c>
    </row>
    <row r="41" customFormat="false" ht="15.75" hidden="false" customHeight="true" outlineLevel="0" collapsed="false">
      <c r="A41" s="2" t="n">
        <v>39</v>
      </c>
      <c r="B41" s="2" t="n">
        <v>4</v>
      </c>
      <c r="C41" s="2" t="n">
        <f aca="false">A41-(B41-1)*12</f>
        <v>3</v>
      </c>
      <c r="D41" s="2" t="n">
        <f aca="false">'thong tin khach hang'!$B$4+B41-1</f>
        <v>5</v>
      </c>
      <c r="E41" s="31" t="n">
        <f aca="false">IF(A41=1,0,M40)</f>
        <v>202932142.618352</v>
      </c>
      <c r="F41" s="2" t="n">
        <f aca="true">TP*VLOOKUP('thong tin khach hang'!$E$10,$X$2:$Z$5,3,0)*OFFSET($S41,0,VLOOKUP('thong tin khach hang'!$E$10,$X$2:$Z$5,2,0))</f>
        <v>0</v>
      </c>
      <c r="G41" s="2" t="n">
        <f aca="true">EP*VLOOKUP('thong tin khach hang'!$E$10,$X$2:$Z$5,3,0)*OFFSET($S41,0,VLOOKUP('thong tin khach hang'!$E$10,$X$2:$Z$5,2,0))</f>
        <v>0</v>
      </c>
      <c r="H41" s="2" t="n">
        <f aca="false">F41*HLOOKUP(B41,Assumption!$A$10:$G$12,2,1)+G41*HLOOKUP(B41,Assumption!$A$10:$G$12,3,1)</f>
        <v>0</v>
      </c>
      <c r="I41" s="2" t="n">
        <f aca="false">F41+G41-H41</f>
        <v>0</v>
      </c>
      <c r="J41" s="32" t="n">
        <f aca="false">VLOOKUP(D41,Assumption!$O$3:$Q$103,IF('thong tin khach hang'!$B$3="Nam",2,3),0)/12*P41</f>
        <v>204438.354111144</v>
      </c>
      <c r="K41" s="2" t="n">
        <v>20000</v>
      </c>
      <c r="L41" s="31" t="n">
        <f aca="false">ROUND(((HLOOKUP(B41,Assumption!$A$6:$L$7,2,1)+1)^(1/12)-1)*(E41+I41-J41-K41),0)</f>
        <v>663612</v>
      </c>
      <c r="M41" s="31" t="n">
        <f aca="false">E41+I41-J41-K41+L41</f>
        <v>203371316.264241</v>
      </c>
      <c r="N41" s="31" t="n">
        <f aca="false">HLOOKUP(ROUND(AVERAGE(M29:M40)/10^6,0),Assumption!$B$2:$E$3,2,1)*M41</f>
        <v>0</v>
      </c>
      <c r="O41" s="31" t="n">
        <f aca="false">M41+N41</f>
        <v>203371316.264241</v>
      </c>
      <c r="P41" s="31" t="n">
        <f aca="false">IF(A41=1,SA,MAX(0,SA-M40))</f>
        <v>897067857.381648</v>
      </c>
      <c r="S41" s="2" t="n">
        <v>0</v>
      </c>
      <c r="T41" s="2" t="n">
        <v>0</v>
      </c>
      <c r="U41" s="2" t="n">
        <v>0</v>
      </c>
      <c r="V41" s="33" t="n">
        <v>1</v>
      </c>
    </row>
    <row r="42" customFormat="false" ht="15.75" hidden="false" customHeight="true" outlineLevel="0" collapsed="false">
      <c r="A42" s="2" t="n">
        <v>40</v>
      </c>
      <c r="B42" s="2" t="n">
        <v>4</v>
      </c>
      <c r="C42" s="2" t="n">
        <f aca="false">A42-(B42-1)*12</f>
        <v>4</v>
      </c>
      <c r="D42" s="2" t="n">
        <f aca="false">'thong tin khach hang'!$B$4+B42-1</f>
        <v>5</v>
      </c>
      <c r="E42" s="31" t="n">
        <f aca="false">IF(A42=1,0,M41)</f>
        <v>203371316.264241</v>
      </c>
      <c r="F42" s="2" t="n">
        <f aca="true">TP*VLOOKUP('thong tin khach hang'!$E$10,$X$2:$Z$5,3,0)*OFFSET($S42,0,VLOOKUP('thong tin khach hang'!$E$10,$X$2:$Z$5,2,0))</f>
        <v>0</v>
      </c>
      <c r="G42" s="2" t="n">
        <f aca="true">EP*VLOOKUP('thong tin khach hang'!$E$10,$X$2:$Z$5,3,0)*OFFSET($S42,0,VLOOKUP('thong tin khach hang'!$E$10,$X$2:$Z$5,2,0))</f>
        <v>0</v>
      </c>
      <c r="H42" s="2" t="n">
        <f aca="false">F42*HLOOKUP(B42,Assumption!$A$10:$G$12,2,1)+G42*HLOOKUP(B42,Assumption!$A$10:$G$12,3,1)</f>
        <v>0</v>
      </c>
      <c r="I42" s="2" t="n">
        <f aca="false">F42+G42-H42</f>
        <v>0</v>
      </c>
      <c r="J42" s="32" t="n">
        <f aca="false">VLOOKUP(D42,Assumption!$O$3:$Q$103,IF('thong tin khach hang'!$B$3="Nam",2,3),0)/12*P42</f>
        <v>204338.268106952</v>
      </c>
      <c r="K42" s="2" t="n">
        <v>20000</v>
      </c>
      <c r="L42" s="31" t="n">
        <f aca="false">ROUND(((HLOOKUP(B42,Assumption!$A$6:$L$7,2,1)+1)^(1/12)-1)*(E42+I42-J42-K42),0)</f>
        <v>665050</v>
      </c>
      <c r="M42" s="31" t="n">
        <f aca="false">E42+I42-J42-K42+L42</f>
        <v>203812027.996134</v>
      </c>
      <c r="N42" s="31" t="n">
        <f aca="false">HLOOKUP(ROUND(AVERAGE(M30:M41)/10^6,0),Assumption!$B$2:$E$3,2,1)*M42</f>
        <v>0</v>
      </c>
      <c r="O42" s="31" t="n">
        <f aca="false">M42+N42</f>
        <v>203812027.996134</v>
      </c>
      <c r="P42" s="31" t="n">
        <f aca="false">IF(A42=1,SA,MAX(0,SA-M41))</f>
        <v>896628683.735759</v>
      </c>
      <c r="S42" s="2" t="n">
        <v>0</v>
      </c>
      <c r="T42" s="2" t="n">
        <v>0</v>
      </c>
      <c r="U42" s="2" t="n">
        <v>1</v>
      </c>
      <c r="V42" s="33" t="n">
        <v>1</v>
      </c>
    </row>
    <row r="43" customFormat="false" ht="15.75" hidden="false" customHeight="true" outlineLevel="0" collapsed="false">
      <c r="A43" s="2" t="n">
        <v>41</v>
      </c>
      <c r="B43" s="2" t="n">
        <v>4</v>
      </c>
      <c r="C43" s="2" t="n">
        <f aca="false">A43-(B43-1)*12</f>
        <v>5</v>
      </c>
      <c r="D43" s="2" t="n">
        <f aca="false">'thong tin khach hang'!$B$4+B43-1</f>
        <v>5</v>
      </c>
      <c r="E43" s="31" t="n">
        <f aca="false">IF(A43=1,0,M42)</f>
        <v>203812027.996134</v>
      </c>
      <c r="F43" s="2" t="n">
        <f aca="true">TP*VLOOKUP('thong tin khach hang'!$E$10,$X$2:$Z$5,3,0)*OFFSET($S43,0,VLOOKUP('thong tin khach hang'!$E$10,$X$2:$Z$5,2,0))</f>
        <v>0</v>
      </c>
      <c r="G43" s="2" t="n">
        <f aca="true">EP*VLOOKUP('thong tin khach hang'!$E$10,$X$2:$Z$5,3,0)*OFFSET($S43,0,VLOOKUP('thong tin khach hang'!$E$10,$X$2:$Z$5,2,0))</f>
        <v>0</v>
      </c>
      <c r="H43" s="2" t="n">
        <f aca="false">F43*HLOOKUP(B43,Assumption!$A$10:$G$12,2,1)+G43*HLOOKUP(B43,Assumption!$A$10:$G$12,3,1)</f>
        <v>0</v>
      </c>
      <c r="I43" s="2" t="n">
        <f aca="false">F43+G43-H43</f>
        <v>0</v>
      </c>
      <c r="J43" s="32" t="n">
        <f aca="false">VLOOKUP(D43,Assumption!$O$3:$Q$103,IF('thong tin khach hang'!$B$3="Nam",2,3),0)/12*P43</f>
        <v>204237.831578807</v>
      </c>
      <c r="K43" s="2" t="n">
        <v>20000</v>
      </c>
      <c r="L43" s="31" t="n">
        <f aca="false">ROUND(((HLOOKUP(B43,Assumption!$A$6:$L$7,2,1)+1)^(1/12)-1)*(E43+I43-J43-K43),0)</f>
        <v>666493</v>
      </c>
      <c r="M43" s="31" t="n">
        <f aca="false">E43+I43-J43-K43+L43</f>
        <v>204254283.164555</v>
      </c>
      <c r="N43" s="31" t="n">
        <f aca="false">HLOOKUP(ROUND(AVERAGE(M31:M42)/10^6,0),Assumption!$B$2:$E$3,2,1)*M43</f>
        <v>0</v>
      </c>
      <c r="O43" s="31" t="n">
        <f aca="false">M43+N43</f>
        <v>204254283.164555</v>
      </c>
      <c r="P43" s="31" t="n">
        <f aca="false">IF(A43=1,SA,MAX(0,SA-M42))</f>
        <v>896187972.003866</v>
      </c>
      <c r="S43" s="2" t="n">
        <v>0</v>
      </c>
      <c r="T43" s="2" t="n">
        <v>0</v>
      </c>
      <c r="U43" s="2" t="n">
        <v>0</v>
      </c>
      <c r="V43" s="33" t="n">
        <v>1</v>
      </c>
    </row>
    <row r="44" customFormat="false" ht="15.75" hidden="false" customHeight="true" outlineLevel="0" collapsed="false">
      <c r="A44" s="2" t="n">
        <v>42</v>
      </c>
      <c r="B44" s="2" t="n">
        <v>4</v>
      </c>
      <c r="C44" s="2" t="n">
        <f aca="false">A44-(B44-1)*12</f>
        <v>6</v>
      </c>
      <c r="D44" s="2" t="n">
        <f aca="false">'thong tin khach hang'!$B$4+B44-1</f>
        <v>5</v>
      </c>
      <c r="E44" s="31" t="n">
        <f aca="false">IF(A44=1,0,M43)</f>
        <v>204254283.164555</v>
      </c>
      <c r="F44" s="2" t="n">
        <f aca="true">TP*VLOOKUP('thong tin khach hang'!$E$10,$X$2:$Z$5,3,0)*OFFSET($S44,0,VLOOKUP('thong tin khach hang'!$E$10,$X$2:$Z$5,2,0))</f>
        <v>0</v>
      </c>
      <c r="G44" s="2" t="n">
        <f aca="true">EP*VLOOKUP('thong tin khach hang'!$E$10,$X$2:$Z$5,3,0)*OFFSET($S44,0,VLOOKUP('thong tin khach hang'!$E$10,$X$2:$Z$5,2,0))</f>
        <v>0</v>
      </c>
      <c r="H44" s="2" t="n">
        <f aca="false">F44*HLOOKUP(B44,Assumption!$A$10:$G$12,2,1)+G44*HLOOKUP(B44,Assumption!$A$10:$G$12,3,1)</f>
        <v>0</v>
      </c>
      <c r="I44" s="2" t="n">
        <f aca="false">F44+G44-H44</f>
        <v>0</v>
      </c>
      <c r="J44" s="32" t="n">
        <f aca="false">VLOOKUP(D44,Assumption!$O$3:$Q$103,IF('thong tin khach hang'!$B$3="Nam",2,3),0)/12*P44</f>
        <v>204137.043307346</v>
      </c>
      <c r="K44" s="2" t="n">
        <v>20000</v>
      </c>
      <c r="L44" s="31" t="n">
        <f aca="false">ROUND(((HLOOKUP(B44,Assumption!$A$6:$L$7,2,1)+1)^(1/12)-1)*(E44+I44-J44-K44),0)</f>
        <v>667942</v>
      </c>
      <c r="M44" s="31" t="n">
        <f aca="false">E44+I44-J44-K44+L44</f>
        <v>204698088.121248</v>
      </c>
      <c r="N44" s="31" t="n">
        <f aca="false">HLOOKUP(ROUND(AVERAGE(M32:M43)/10^6,0),Assumption!$B$2:$E$3,2,1)*M44</f>
        <v>0</v>
      </c>
      <c r="O44" s="31" t="n">
        <f aca="false">M44+N44</f>
        <v>204698088.121248</v>
      </c>
      <c r="P44" s="31" t="n">
        <f aca="false">IF(A44=1,SA,MAX(0,SA-M43))</f>
        <v>895745716.835445</v>
      </c>
      <c r="S44" s="2" t="n">
        <v>0</v>
      </c>
      <c r="T44" s="2" t="n">
        <v>0</v>
      </c>
      <c r="U44" s="2" t="n">
        <v>0</v>
      </c>
      <c r="V44" s="33" t="n">
        <v>1</v>
      </c>
    </row>
    <row r="45" customFormat="false" ht="15.75" hidden="false" customHeight="true" outlineLevel="0" collapsed="false">
      <c r="A45" s="2" t="n">
        <v>43</v>
      </c>
      <c r="B45" s="2" t="n">
        <v>4</v>
      </c>
      <c r="C45" s="2" t="n">
        <f aca="false">A45-(B45-1)*12</f>
        <v>7</v>
      </c>
      <c r="D45" s="2" t="n">
        <f aca="false">'thong tin khach hang'!$B$4+B45-1</f>
        <v>5</v>
      </c>
      <c r="E45" s="31" t="n">
        <f aca="false">IF(A45=1,0,M44)</f>
        <v>204698088.121248</v>
      </c>
      <c r="F45" s="2" t="n">
        <f aca="true">TP*VLOOKUP('thong tin khach hang'!$E$10,$X$2:$Z$5,3,0)*OFFSET($S45,0,VLOOKUP('thong tin khach hang'!$E$10,$X$2:$Z$5,2,0))</f>
        <v>0</v>
      </c>
      <c r="G45" s="2" t="n">
        <f aca="true">EP*VLOOKUP('thong tin khach hang'!$E$10,$X$2:$Z$5,3,0)*OFFSET($S45,0,VLOOKUP('thong tin khach hang'!$E$10,$X$2:$Z$5,2,0))</f>
        <v>0</v>
      </c>
      <c r="H45" s="2" t="n">
        <f aca="false">F45*HLOOKUP(B45,Assumption!$A$10:$G$12,2,1)+G45*HLOOKUP(B45,Assumption!$A$10:$G$12,3,1)</f>
        <v>0</v>
      </c>
      <c r="I45" s="2" t="n">
        <f aca="false">F45+G45-H45</f>
        <v>0</v>
      </c>
      <c r="J45" s="32" t="n">
        <f aca="false">VLOOKUP(D45,Assumption!$O$3:$Q$103,IF('thong tin khach hang'!$B$3="Nam",2,3),0)/12*P45</f>
        <v>204035.901845029</v>
      </c>
      <c r="K45" s="2" t="n">
        <v>20000</v>
      </c>
      <c r="L45" s="31" t="n">
        <f aca="false">ROUND(((HLOOKUP(B45,Assumption!$A$6:$L$7,2,1)+1)^(1/12)-1)*(E45+I45-J45-K45),0)</f>
        <v>669395</v>
      </c>
      <c r="M45" s="31" t="n">
        <f aca="false">E45+I45-J45-K45+L45</f>
        <v>205143447.219403</v>
      </c>
      <c r="N45" s="31" t="n">
        <f aca="false">HLOOKUP(ROUND(AVERAGE(M33:M44)/10^6,0),Assumption!$B$2:$E$3,2,1)*M45</f>
        <v>0</v>
      </c>
      <c r="O45" s="31" t="n">
        <f aca="false">M45+N45</f>
        <v>205143447.219403</v>
      </c>
      <c r="P45" s="31" t="n">
        <f aca="false">IF(A45=1,SA,MAX(0,SA-M44))</f>
        <v>895301911.878752</v>
      </c>
      <c r="S45" s="2" t="n">
        <v>0</v>
      </c>
      <c r="T45" s="2" t="n">
        <v>1</v>
      </c>
      <c r="U45" s="2" t="n">
        <v>1</v>
      </c>
      <c r="V45" s="33" t="n">
        <v>1</v>
      </c>
    </row>
    <row r="46" customFormat="false" ht="15.75" hidden="false" customHeight="true" outlineLevel="0" collapsed="false">
      <c r="A46" s="2" t="n">
        <v>44</v>
      </c>
      <c r="B46" s="2" t="n">
        <v>4</v>
      </c>
      <c r="C46" s="2" t="n">
        <f aca="false">A46-(B46-1)*12</f>
        <v>8</v>
      </c>
      <c r="D46" s="2" t="n">
        <f aca="false">'thong tin khach hang'!$B$4+B46-1</f>
        <v>5</v>
      </c>
      <c r="E46" s="31" t="n">
        <f aca="false">IF(A46=1,0,M45)</f>
        <v>205143447.219403</v>
      </c>
      <c r="F46" s="2" t="n">
        <f aca="true">TP*VLOOKUP('thong tin khach hang'!$E$10,$X$2:$Z$5,3,0)*OFFSET($S46,0,VLOOKUP('thong tin khach hang'!$E$10,$X$2:$Z$5,2,0))</f>
        <v>0</v>
      </c>
      <c r="G46" s="2" t="n">
        <f aca="true">EP*VLOOKUP('thong tin khach hang'!$E$10,$X$2:$Z$5,3,0)*OFFSET($S46,0,VLOOKUP('thong tin khach hang'!$E$10,$X$2:$Z$5,2,0))</f>
        <v>0</v>
      </c>
      <c r="H46" s="2" t="n">
        <f aca="false">F46*HLOOKUP(B46,Assumption!$A$10:$G$12,2,1)+G46*HLOOKUP(B46,Assumption!$A$10:$G$12,3,1)</f>
        <v>0</v>
      </c>
      <c r="I46" s="2" t="n">
        <f aca="false">F46+G46-H46</f>
        <v>0</v>
      </c>
      <c r="J46" s="32" t="n">
        <f aca="false">VLOOKUP(D46,Assumption!$O$3:$Q$103,IF('thong tin khach hang'!$B$3="Nam",2,3),0)/12*P46</f>
        <v>203934.406199783</v>
      </c>
      <c r="K46" s="2" t="n">
        <v>20000</v>
      </c>
      <c r="L46" s="31" t="n">
        <f aca="false">ROUND(((HLOOKUP(B46,Assumption!$A$6:$L$7,2,1)+1)^(1/12)-1)*(E46+I46-J46-K46),0)</f>
        <v>670853</v>
      </c>
      <c r="M46" s="31" t="n">
        <f aca="false">E46+I46-J46-K46+L46</f>
        <v>205590365.813203</v>
      </c>
      <c r="N46" s="31" t="n">
        <f aca="false">HLOOKUP(ROUND(AVERAGE(M34:M45)/10^6,0),Assumption!$B$2:$E$3,2,1)*M46</f>
        <v>0</v>
      </c>
      <c r="O46" s="31" t="n">
        <f aca="false">M46+N46</f>
        <v>205590365.813203</v>
      </c>
      <c r="P46" s="31" t="n">
        <f aca="false">IF(A46=1,SA,MAX(0,SA-M45))</f>
        <v>894856552.780597</v>
      </c>
      <c r="S46" s="2" t="n">
        <v>0</v>
      </c>
      <c r="T46" s="2" t="n">
        <v>0</v>
      </c>
      <c r="U46" s="2" t="n">
        <v>0</v>
      </c>
      <c r="V46" s="33" t="n">
        <v>1</v>
      </c>
    </row>
    <row r="47" customFormat="false" ht="15.75" hidden="false" customHeight="true" outlineLevel="0" collapsed="false">
      <c r="A47" s="2" t="n">
        <v>45</v>
      </c>
      <c r="B47" s="2" t="n">
        <v>4</v>
      </c>
      <c r="C47" s="2" t="n">
        <f aca="false">A47-(B47-1)*12</f>
        <v>9</v>
      </c>
      <c r="D47" s="2" t="n">
        <f aca="false">'thong tin khach hang'!$B$4+B47-1</f>
        <v>5</v>
      </c>
      <c r="E47" s="31" t="n">
        <f aca="false">IF(A47=1,0,M46)</f>
        <v>205590365.813203</v>
      </c>
      <c r="F47" s="2" t="n">
        <f aca="true">TP*VLOOKUP('thong tin khach hang'!$E$10,$X$2:$Z$5,3,0)*OFFSET($S47,0,VLOOKUP('thong tin khach hang'!$E$10,$X$2:$Z$5,2,0))</f>
        <v>0</v>
      </c>
      <c r="G47" s="2" t="n">
        <f aca="true">EP*VLOOKUP('thong tin khach hang'!$E$10,$X$2:$Z$5,3,0)*OFFSET($S47,0,VLOOKUP('thong tin khach hang'!$E$10,$X$2:$Z$5,2,0))</f>
        <v>0</v>
      </c>
      <c r="H47" s="2" t="n">
        <f aca="false">F47*HLOOKUP(B47,Assumption!$A$10:$G$12,2,1)+G47*HLOOKUP(B47,Assumption!$A$10:$G$12,3,1)</f>
        <v>0</v>
      </c>
      <c r="I47" s="2" t="n">
        <f aca="false">F47+G47-H47</f>
        <v>0</v>
      </c>
      <c r="J47" s="32" t="n">
        <f aca="false">VLOOKUP(D47,Assumption!$O$3:$Q$103,IF('thong tin khach hang'!$B$3="Nam",2,3),0)/12*P47</f>
        <v>203832.555151407</v>
      </c>
      <c r="K47" s="2" t="n">
        <v>20000</v>
      </c>
      <c r="L47" s="31" t="n">
        <f aca="false">ROUND(((HLOOKUP(B47,Assumption!$A$6:$L$7,2,1)+1)^(1/12)-1)*(E47+I47-J47-K47),0)</f>
        <v>672317</v>
      </c>
      <c r="M47" s="31" t="n">
        <f aca="false">E47+I47-J47-K47+L47</f>
        <v>206038850.258052</v>
      </c>
      <c r="N47" s="31" t="n">
        <f aca="false">HLOOKUP(ROUND(AVERAGE(M35:M46)/10^6,0),Assumption!$B$2:$E$3,2,1)*M47</f>
        <v>0</v>
      </c>
      <c r="O47" s="31" t="n">
        <f aca="false">M47+N47</f>
        <v>206038850.258052</v>
      </c>
      <c r="P47" s="31" t="n">
        <f aca="false">IF(A47=1,SA,MAX(0,SA-M46))</f>
        <v>894409634.186797</v>
      </c>
      <c r="S47" s="2" t="n">
        <v>0</v>
      </c>
      <c r="T47" s="2" t="n">
        <v>0</v>
      </c>
      <c r="U47" s="2" t="n">
        <v>0</v>
      </c>
      <c r="V47" s="33" t="n">
        <v>1</v>
      </c>
    </row>
    <row r="48" customFormat="false" ht="15.75" hidden="false" customHeight="true" outlineLevel="0" collapsed="false">
      <c r="A48" s="2" t="n">
        <v>46</v>
      </c>
      <c r="B48" s="2" t="n">
        <v>4</v>
      </c>
      <c r="C48" s="2" t="n">
        <f aca="false">A48-(B48-1)*12</f>
        <v>10</v>
      </c>
      <c r="D48" s="2" t="n">
        <f aca="false">'thong tin khach hang'!$B$4+B48-1</f>
        <v>5</v>
      </c>
      <c r="E48" s="31" t="n">
        <f aca="false">IF(A48=1,0,M47)</f>
        <v>206038850.258052</v>
      </c>
      <c r="F48" s="2" t="n">
        <f aca="true">TP*VLOOKUP('thong tin khach hang'!$E$10,$X$2:$Z$5,3,0)*OFFSET($S48,0,VLOOKUP('thong tin khach hang'!$E$10,$X$2:$Z$5,2,0))</f>
        <v>0</v>
      </c>
      <c r="G48" s="2" t="n">
        <f aca="true">EP*VLOOKUP('thong tin khach hang'!$E$10,$X$2:$Z$5,3,0)*OFFSET($S48,0,VLOOKUP('thong tin khach hang'!$E$10,$X$2:$Z$5,2,0))</f>
        <v>0</v>
      </c>
      <c r="H48" s="2" t="n">
        <f aca="false">F48*HLOOKUP(B48,Assumption!$A$10:$G$12,2,1)+G48*HLOOKUP(B48,Assumption!$A$10:$G$12,3,1)</f>
        <v>0</v>
      </c>
      <c r="I48" s="2" t="n">
        <f aca="false">F48+G48-H48</f>
        <v>0</v>
      </c>
      <c r="J48" s="32" t="n">
        <f aca="false">VLOOKUP(D48,Assumption!$O$3:$Q$103,IF('thong tin khach hang'!$B$3="Nam",2,3),0)/12*P48</f>
        <v>203730.347251531</v>
      </c>
      <c r="K48" s="2" t="n">
        <v>20000</v>
      </c>
      <c r="L48" s="31" t="n">
        <f aca="false">ROUND(((HLOOKUP(B48,Assumption!$A$6:$L$7,2,1)+1)^(1/12)-1)*(E48+I48-J48-K48),0)</f>
        <v>673785</v>
      </c>
      <c r="M48" s="31" t="n">
        <f aca="false">E48+I48-J48-K48+L48</f>
        <v>206488904.9108</v>
      </c>
      <c r="N48" s="31" t="n">
        <f aca="false">HLOOKUP(ROUND(AVERAGE(M36:M47)/10^6,0),Assumption!$B$2:$E$3,2,1)*M48</f>
        <v>0</v>
      </c>
      <c r="O48" s="31" t="n">
        <f aca="false">M48+N48</f>
        <v>206488904.9108</v>
      </c>
      <c r="P48" s="31" t="n">
        <f aca="false">IF(A48=1,SA,MAX(0,SA-M47))</f>
        <v>893961149.741948</v>
      </c>
      <c r="S48" s="2" t="n">
        <v>0</v>
      </c>
      <c r="T48" s="2" t="n">
        <v>0</v>
      </c>
      <c r="U48" s="2" t="n">
        <v>1</v>
      </c>
      <c r="V48" s="33" t="n">
        <v>1</v>
      </c>
    </row>
    <row r="49" customFormat="false" ht="15.75" hidden="false" customHeight="true" outlineLevel="0" collapsed="false">
      <c r="A49" s="2" t="n">
        <v>47</v>
      </c>
      <c r="B49" s="2" t="n">
        <v>4</v>
      </c>
      <c r="C49" s="2" t="n">
        <f aca="false">A49-(B49-1)*12</f>
        <v>11</v>
      </c>
      <c r="D49" s="2" t="n">
        <f aca="false">'thong tin khach hang'!$B$4+B49-1</f>
        <v>5</v>
      </c>
      <c r="E49" s="31" t="n">
        <f aca="false">IF(A49=1,0,M48)</f>
        <v>206488904.9108</v>
      </c>
      <c r="F49" s="2" t="n">
        <f aca="true">TP*VLOOKUP('thong tin khach hang'!$E$10,$X$2:$Z$5,3,0)*OFFSET($S49,0,VLOOKUP('thong tin khach hang'!$E$10,$X$2:$Z$5,2,0))</f>
        <v>0</v>
      </c>
      <c r="G49" s="2" t="n">
        <f aca="true">EP*VLOOKUP('thong tin khach hang'!$E$10,$X$2:$Z$5,3,0)*OFFSET($S49,0,VLOOKUP('thong tin khach hang'!$E$10,$X$2:$Z$5,2,0))</f>
        <v>0</v>
      </c>
      <c r="H49" s="2" t="n">
        <f aca="false">F49*HLOOKUP(B49,Assumption!$A$10:$G$12,2,1)+G49*HLOOKUP(B49,Assumption!$A$10:$G$12,3,1)</f>
        <v>0</v>
      </c>
      <c r="I49" s="2" t="n">
        <f aca="false">F49+G49-H49</f>
        <v>0</v>
      </c>
      <c r="J49" s="32" t="n">
        <f aca="false">VLOOKUP(D49,Assumption!$O$3:$Q$103,IF('thong tin khach hang'!$B$3="Nam",2,3),0)/12*P49</f>
        <v>203627.781507244</v>
      </c>
      <c r="K49" s="2" t="n">
        <v>20000</v>
      </c>
      <c r="L49" s="31" t="n">
        <f aca="false">ROUND(((HLOOKUP(B49,Assumption!$A$6:$L$7,2,1)+1)^(1/12)-1)*(E49+I49-J49-K49),0)</f>
        <v>675259</v>
      </c>
      <c r="M49" s="31" t="n">
        <f aca="false">E49+I49-J49-K49+L49</f>
        <v>206940536.129293</v>
      </c>
      <c r="N49" s="31" t="n">
        <f aca="false">HLOOKUP(ROUND(AVERAGE(M37:M48)/10^6,0),Assumption!$B$2:$E$3,2,1)*M49</f>
        <v>0</v>
      </c>
      <c r="O49" s="31" t="n">
        <f aca="false">M49+N49</f>
        <v>206940536.129293</v>
      </c>
      <c r="P49" s="31" t="n">
        <f aca="false">IF(A49=1,SA,MAX(0,SA-M48))</f>
        <v>893511095.0892</v>
      </c>
      <c r="S49" s="2" t="n">
        <v>0</v>
      </c>
      <c r="T49" s="2" t="n">
        <v>0</v>
      </c>
      <c r="U49" s="2" t="n">
        <v>0</v>
      </c>
      <c r="V49" s="33" t="n">
        <v>1</v>
      </c>
    </row>
    <row r="50" customFormat="false" ht="15.75" hidden="false" customHeight="true" outlineLevel="0" collapsed="false">
      <c r="A50" s="2" t="n">
        <v>48</v>
      </c>
      <c r="B50" s="2" t="n">
        <v>4</v>
      </c>
      <c r="C50" s="2" t="n">
        <f aca="false">A50-(B50-1)*12</f>
        <v>12</v>
      </c>
      <c r="D50" s="2" t="n">
        <f aca="false">'thong tin khach hang'!$B$4+B50-1</f>
        <v>5</v>
      </c>
      <c r="E50" s="31" t="n">
        <f aca="false">IF(A50=1,0,M49)</f>
        <v>206940536.129293</v>
      </c>
      <c r="F50" s="2" t="n">
        <f aca="true">TP*VLOOKUP('thong tin khach hang'!$E$10,$X$2:$Z$5,3,0)*OFFSET($S50,0,VLOOKUP('thong tin khach hang'!$E$10,$X$2:$Z$5,2,0))</f>
        <v>0</v>
      </c>
      <c r="G50" s="2" t="n">
        <f aca="true">EP*VLOOKUP('thong tin khach hang'!$E$10,$X$2:$Z$5,3,0)*OFFSET($S50,0,VLOOKUP('thong tin khach hang'!$E$10,$X$2:$Z$5,2,0))</f>
        <v>0</v>
      </c>
      <c r="H50" s="2" t="n">
        <f aca="false">F50*HLOOKUP(B50,Assumption!$A$10:$G$12,2,1)+G50*HLOOKUP(B50,Assumption!$A$10:$G$12,3,1)</f>
        <v>0</v>
      </c>
      <c r="I50" s="2" t="n">
        <f aca="false">F50+G50-H50</f>
        <v>0</v>
      </c>
      <c r="J50" s="32" t="n">
        <f aca="false">VLOOKUP(D50,Assumption!$O$3:$Q$103,IF('thong tin khach hang'!$B$3="Nam",2,3),0)/12*P50</f>
        <v>203524.856469619</v>
      </c>
      <c r="K50" s="2" t="n">
        <v>20000</v>
      </c>
      <c r="L50" s="31" t="n">
        <f aca="false">ROUND(((HLOOKUP(B50,Assumption!$A$6:$L$7,2,1)+1)^(1/12)-1)*(E50+I50-J50-K50),0)</f>
        <v>676738</v>
      </c>
      <c r="M50" s="31" t="n">
        <f aca="false">E50+I50-J50-K50+L50</f>
        <v>207393749.272823</v>
      </c>
      <c r="N50" s="31" t="n">
        <f aca="false">HLOOKUP(ROUND(AVERAGE(M38:M49)/10^6,0),Assumption!$B$2:$E$3,2,1)*M50</f>
        <v>0</v>
      </c>
      <c r="O50" s="31" t="n">
        <f aca="false">M50+N50</f>
        <v>207393749.272823</v>
      </c>
      <c r="P50" s="31" t="n">
        <f aca="false">IF(A50=1,SA,MAX(0,SA-M49))</f>
        <v>893059463.870707</v>
      </c>
      <c r="S50" s="2" t="n">
        <v>0</v>
      </c>
      <c r="T50" s="2" t="n">
        <v>0</v>
      </c>
      <c r="U50" s="2" t="n">
        <v>0</v>
      </c>
      <c r="V50" s="33" t="n">
        <v>1</v>
      </c>
    </row>
    <row r="51" customFormat="false" ht="15.75" hidden="false" customHeight="true" outlineLevel="0" collapsed="false">
      <c r="A51" s="2" t="n">
        <v>49</v>
      </c>
      <c r="B51" s="2" t="n">
        <v>5</v>
      </c>
      <c r="C51" s="2" t="n">
        <f aca="false">A51-(B51-1)*12</f>
        <v>1</v>
      </c>
      <c r="D51" s="2" t="n">
        <f aca="false">'thong tin khach hang'!$B$4+B51-1</f>
        <v>6</v>
      </c>
      <c r="E51" s="31" t="n">
        <f aca="false">IF(A51=1,0,M50)</f>
        <v>207393749.272823</v>
      </c>
      <c r="F51" s="2" t="n">
        <f aca="true">TP*VLOOKUP('thong tin khach hang'!$E$10,$X$2:$Z$5,3,0)*OFFSET($S51,0,VLOOKUP('thong tin khach hang'!$E$10,$X$2:$Z$5,2,0))</f>
        <v>30000000</v>
      </c>
      <c r="G51" s="2" t="n">
        <f aca="true">EP*VLOOKUP('thong tin khach hang'!$E$10,$X$2:$Z$5,3,0)*OFFSET($S51,0,VLOOKUP('thong tin khach hang'!$E$10,$X$2:$Z$5,2,0))</f>
        <v>30000000</v>
      </c>
      <c r="H51" s="2" t="n">
        <f aca="false">F51*HLOOKUP(B51,Assumption!$A$10:$G$12,2,1)+G51*HLOOKUP(B51,Assumption!$A$10:$G$12,3,1)</f>
        <v>4500000</v>
      </c>
      <c r="I51" s="2" t="n">
        <f aca="false">F51+G51-H51</f>
        <v>55500000</v>
      </c>
      <c r="J51" s="32" t="n">
        <f aca="false">VLOOKUP(D51,Assumption!$O$3:$Q$103,IF('thong tin khach hang'!$B$3="Nam",2,3),0)/12*P51</f>
        <v>203421.570917291</v>
      </c>
      <c r="K51" s="2" t="n">
        <v>20000</v>
      </c>
      <c r="L51" s="31" t="n">
        <f aca="false">ROUND(((HLOOKUP(B51,Assumption!$A$6:$L$7,2,1)+1)^(1/12)-1)*(E51+I51-J51-K51),0)</f>
        <v>754100</v>
      </c>
      <c r="M51" s="31" t="n">
        <f aca="false">E51+I51-J51-K51+L51</f>
        <v>263424427.701906</v>
      </c>
      <c r="N51" s="31" t="n">
        <f aca="false">HLOOKUP(ROUND(AVERAGE(M39:M50)/10^6,0),Assumption!$B$2:$E$3,2,1)*M51</f>
        <v>0</v>
      </c>
      <c r="O51" s="31" t="n">
        <f aca="false">M51+N51</f>
        <v>263424427.701906</v>
      </c>
      <c r="P51" s="31" t="n">
        <f aca="false">IF(A51=1,SA,MAX(0,SA-M50))</f>
        <v>892606250.727177</v>
      </c>
      <c r="S51" s="2" t="n">
        <v>1</v>
      </c>
      <c r="T51" s="2" t="n">
        <v>1</v>
      </c>
      <c r="U51" s="2" t="n">
        <v>1</v>
      </c>
      <c r="V51" s="33" t="n">
        <v>1</v>
      </c>
    </row>
    <row r="52" customFormat="false" ht="15.75" hidden="false" customHeight="true" outlineLevel="0" collapsed="false">
      <c r="A52" s="2" t="n">
        <v>50</v>
      </c>
      <c r="B52" s="2" t="n">
        <v>5</v>
      </c>
      <c r="C52" s="2" t="n">
        <f aca="false">A52-(B52-1)*12</f>
        <v>2</v>
      </c>
      <c r="D52" s="2" t="n">
        <f aca="false">'thong tin khach hang'!$B$4+B52-1</f>
        <v>6</v>
      </c>
      <c r="E52" s="31" t="n">
        <f aca="false">IF(A52=1,0,M51)</f>
        <v>263424427.701906</v>
      </c>
      <c r="F52" s="2" t="n">
        <f aca="true">TP*VLOOKUP('thong tin khach hang'!$E$10,$X$2:$Z$5,3,0)*OFFSET($S52,0,VLOOKUP('thong tin khach hang'!$E$10,$X$2:$Z$5,2,0))</f>
        <v>0</v>
      </c>
      <c r="G52" s="2" t="n">
        <f aca="true">EP*VLOOKUP('thong tin khach hang'!$E$10,$X$2:$Z$5,3,0)*OFFSET($S52,0,VLOOKUP('thong tin khach hang'!$E$10,$X$2:$Z$5,2,0))</f>
        <v>0</v>
      </c>
      <c r="H52" s="2" t="n">
        <f aca="false">F52*HLOOKUP(B52,Assumption!$A$10:$G$12,2,1)+G52*HLOOKUP(B52,Assumption!$A$10:$G$12,3,1)</f>
        <v>0</v>
      </c>
      <c r="I52" s="2" t="n">
        <f aca="false">F52+G52-H52</f>
        <v>0</v>
      </c>
      <c r="J52" s="32" t="n">
        <f aca="false">VLOOKUP(D52,Assumption!$O$3:$Q$103,IF('thong tin khach hang'!$B$3="Nam",2,3),0)/12*P52</f>
        <v>190652.392327829</v>
      </c>
      <c r="K52" s="2" t="n">
        <v>20000</v>
      </c>
      <c r="L52" s="31" t="n">
        <f aca="false">ROUND(((HLOOKUP(B52,Assumption!$A$6:$L$7,2,1)+1)^(1/12)-1)*(E52+I52-J52-K52),0)</f>
        <v>755660</v>
      </c>
      <c r="M52" s="31" t="n">
        <f aca="false">E52+I52-J52-K52+L52</f>
        <v>263969435.309578</v>
      </c>
      <c r="N52" s="31" t="n">
        <f aca="false">HLOOKUP(ROUND(AVERAGE(M40:M51)/10^6,0),Assumption!$B$2:$E$3,2,1)*M52</f>
        <v>0</v>
      </c>
      <c r="O52" s="31" t="n">
        <f aca="false">M52+N52</f>
        <v>263969435.309578</v>
      </c>
      <c r="P52" s="31" t="n">
        <f aca="false">IF(A52=1,SA,MAX(0,SA-M51))</f>
        <v>836575572.298094</v>
      </c>
      <c r="S52" s="2" t="n">
        <v>0</v>
      </c>
      <c r="T52" s="2" t="n">
        <v>0</v>
      </c>
      <c r="U52" s="2" t="n">
        <v>0</v>
      </c>
      <c r="V52" s="33" t="n">
        <v>1</v>
      </c>
    </row>
    <row r="53" customFormat="false" ht="15.75" hidden="false" customHeight="true" outlineLevel="0" collapsed="false">
      <c r="A53" s="2" t="n">
        <v>51</v>
      </c>
      <c r="B53" s="2" t="n">
        <v>5</v>
      </c>
      <c r="C53" s="2" t="n">
        <f aca="false">A53-(B53-1)*12</f>
        <v>3</v>
      </c>
      <c r="D53" s="2" t="n">
        <f aca="false">'thong tin khach hang'!$B$4+B53-1</f>
        <v>6</v>
      </c>
      <c r="E53" s="31" t="n">
        <f aca="false">IF(A53=1,0,M52)</f>
        <v>263969435.309578</v>
      </c>
      <c r="F53" s="2" t="n">
        <f aca="true">TP*VLOOKUP('thong tin khach hang'!$E$10,$X$2:$Z$5,3,0)*OFFSET($S53,0,VLOOKUP('thong tin khach hang'!$E$10,$X$2:$Z$5,2,0))</f>
        <v>0</v>
      </c>
      <c r="G53" s="2" t="n">
        <f aca="true">EP*VLOOKUP('thong tin khach hang'!$E$10,$X$2:$Z$5,3,0)*OFFSET($S53,0,VLOOKUP('thong tin khach hang'!$E$10,$X$2:$Z$5,2,0))</f>
        <v>0</v>
      </c>
      <c r="H53" s="2" t="n">
        <f aca="false">F53*HLOOKUP(B53,Assumption!$A$10:$G$12,2,1)+G53*HLOOKUP(B53,Assumption!$A$10:$G$12,3,1)</f>
        <v>0</v>
      </c>
      <c r="I53" s="2" t="n">
        <f aca="false">F53+G53-H53</f>
        <v>0</v>
      </c>
      <c r="J53" s="32" t="n">
        <f aca="false">VLOOKUP(D53,Assumption!$O$3:$Q$103,IF('thong tin khach hang'!$B$3="Nam",2,3),0)/12*P53</f>
        <v>190528.187166119</v>
      </c>
      <c r="K53" s="2" t="n">
        <v>20000</v>
      </c>
      <c r="L53" s="31" t="n">
        <f aca="false">ROUND(((HLOOKUP(B53,Assumption!$A$6:$L$7,2,1)+1)^(1/12)-1)*(E53+I53-J53-K53),0)</f>
        <v>757225</v>
      </c>
      <c r="M53" s="31" t="n">
        <f aca="false">E53+I53-J53-K53+L53</f>
        <v>264516132.122412</v>
      </c>
      <c r="N53" s="31" t="n">
        <f aca="false">HLOOKUP(ROUND(AVERAGE(M41:M52)/10^6,0),Assumption!$B$2:$E$3,2,1)*M53</f>
        <v>0</v>
      </c>
      <c r="O53" s="31" t="n">
        <f aca="false">M53+N53</f>
        <v>264516132.122412</v>
      </c>
      <c r="P53" s="31" t="n">
        <f aca="false">IF(A53=1,SA,MAX(0,SA-M52))</f>
        <v>836030564.690422</v>
      </c>
      <c r="S53" s="2" t="n">
        <v>0</v>
      </c>
      <c r="T53" s="2" t="n">
        <v>0</v>
      </c>
      <c r="U53" s="2" t="n">
        <v>0</v>
      </c>
      <c r="V53" s="33" t="n">
        <v>1</v>
      </c>
    </row>
    <row r="54" customFormat="false" ht="15.75" hidden="false" customHeight="true" outlineLevel="0" collapsed="false">
      <c r="A54" s="2" t="n">
        <v>52</v>
      </c>
      <c r="B54" s="2" t="n">
        <v>5</v>
      </c>
      <c r="C54" s="2" t="n">
        <f aca="false">A54-(B54-1)*12</f>
        <v>4</v>
      </c>
      <c r="D54" s="2" t="n">
        <f aca="false">'thong tin khach hang'!$B$4+B54-1</f>
        <v>6</v>
      </c>
      <c r="E54" s="31" t="n">
        <f aca="false">IF(A54=1,0,M53)</f>
        <v>264516132.122412</v>
      </c>
      <c r="F54" s="2" t="n">
        <f aca="true">TP*VLOOKUP('thong tin khach hang'!$E$10,$X$2:$Z$5,3,0)*OFFSET($S54,0,VLOOKUP('thong tin khach hang'!$E$10,$X$2:$Z$5,2,0))</f>
        <v>0</v>
      </c>
      <c r="G54" s="2" t="n">
        <f aca="true">EP*VLOOKUP('thong tin khach hang'!$E$10,$X$2:$Z$5,3,0)*OFFSET($S54,0,VLOOKUP('thong tin khach hang'!$E$10,$X$2:$Z$5,2,0))</f>
        <v>0</v>
      </c>
      <c r="H54" s="2" t="n">
        <f aca="false">F54*HLOOKUP(B54,Assumption!$A$10:$G$12,2,1)+G54*HLOOKUP(B54,Assumption!$A$10:$G$12,3,1)</f>
        <v>0</v>
      </c>
      <c r="I54" s="2" t="n">
        <f aca="false">F54+G54-H54</f>
        <v>0</v>
      </c>
      <c r="J54" s="32" t="n">
        <f aca="false">VLOOKUP(D54,Assumption!$O$3:$Q$103,IF('thong tin khach hang'!$B$3="Nam",2,3),0)/12*P54</f>
        <v>190403.597040976</v>
      </c>
      <c r="K54" s="2" t="n">
        <v>20000</v>
      </c>
      <c r="L54" s="31" t="n">
        <f aca="false">ROUND(((HLOOKUP(B54,Assumption!$A$6:$L$7,2,1)+1)^(1/12)-1)*(E54+I54-J54-K54),0)</f>
        <v>758795</v>
      </c>
      <c r="M54" s="31" t="n">
        <f aca="false">E54+I54-J54-K54+L54</f>
        <v>265064523.525371</v>
      </c>
      <c r="N54" s="31" t="n">
        <f aca="false">HLOOKUP(ROUND(AVERAGE(M42:M53)/10^6,0),Assumption!$B$2:$E$3,2,1)*M54</f>
        <v>0</v>
      </c>
      <c r="O54" s="31" t="n">
        <f aca="false">M54+N54</f>
        <v>265064523.525371</v>
      </c>
      <c r="P54" s="31" t="n">
        <f aca="false">IF(A54=1,SA,MAX(0,SA-M53))</f>
        <v>835483867.877588</v>
      </c>
      <c r="S54" s="2" t="n">
        <v>0</v>
      </c>
      <c r="T54" s="2" t="n">
        <v>0</v>
      </c>
      <c r="U54" s="2" t="n">
        <v>1</v>
      </c>
      <c r="V54" s="33" t="n">
        <v>1</v>
      </c>
    </row>
    <row r="55" customFormat="false" ht="15.75" hidden="false" customHeight="true" outlineLevel="0" collapsed="false">
      <c r="A55" s="2" t="n">
        <v>53</v>
      </c>
      <c r="B55" s="2" t="n">
        <v>5</v>
      </c>
      <c r="C55" s="2" t="n">
        <f aca="false">A55-(B55-1)*12</f>
        <v>5</v>
      </c>
      <c r="D55" s="2" t="n">
        <f aca="false">'thong tin khach hang'!$B$4+B55-1</f>
        <v>6</v>
      </c>
      <c r="E55" s="31" t="n">
        <f aca="false">IF(A55=1,0,M54)</f>
        <v>265064523.525371</v>
      </c>
      <c r="F55" s="2" t="n">
        <f aca="true">TP*VLOOKUP('thong tin khach hang'!$E$10,$X$2:$Z$5,3,0)*OFFSET($S55,0,VLOOKUP('thong tin khach hang'!$E$10,$X$2:$Z$5,2,0))</f>
        <v>0</v>
      </c>
      <c r="G55" s="2" t="n">
        <f aca="true">EP*VLOOKUP('thong tin khach hang'!$E$10,$X$2:$Z$5,3,0)*OFFSET($S55,0,VLOOKUP('thong tin khach hang'!$E$10,$X$2:$Z$5,2,0))</f>
        <v>0</v>
      </c>
      <c r="H55" s="2" t="n">
        <f aca="false">F55*HLOOKUP(B55,Assumption!$A$10:$G$12,2,1)+G55*HLOOKUP(B55,Assumption!$A$10:$G$12,3,1)</f>
        <v>0</v>
      </c>
      <c r="I55" s="2" t="n">
        <f aca="false">F55+G55-H55</f>
        <v>0</v>
      </c>
      <c r="J55" s="32" t="n">
        <f aca="false">VLOOKUP(D55,Assumption!$O$3:$Q$103,IF('thong tin khach hang'!$B$3="Nam",2,3),0)/12*P55</f>
        <v>190278.620725185</v>
      </c>
      <c r="K55" s="2" t="n">
        <v>20000</v>
      </c>
      <c r="L55" s="31" t="n">
        <f aca="false">ROUND(((HLOOKUP(B55,Assumption!$A$6:$L$7,2,1)+1)^(1/12)-1)*(E55+I55-J55-K55),0)</f>
        <v>760370</v>
      </c>
      <c r="M55" s="31" t="n">
        <f aca="false">E55+I55-J55-K55+L55</f>
        <v>265614614.904646</v>
      </c>
      <c r="N55" s="31" t="n">
        <f aca="false">HLOOKUP(ROUND(AVERAGE(M43:M54)/10^6,0),Assumption!$B$2:$E$3,2,1)*M55</f>
        <v>0</v>
      </c>
      <c r="O55" s="31" t="n">
        <f aca="false">M55+N55</f>
        <v>265614614.904646</v>
      </c>
      <c r="P55" s="31" t="n">
        <f aca="false">IF(A55=1,SA,MAX(0,SA-M54))</f>
        <v>834935476.474629</v>
      </c>
      <c r="S55" s="2" t="n">
        <v>0</v>
      </c>
      <c r="T55" s="2" t="n">
        <v>0</v>
      </c>
      <c r="U55" s="2" t="n">
        <v>0</v>
      </c>
      <c r="V55" s="33" t="n">
        <v>1</v>
      </c>
    </row>
    <row r="56" customFormat="false" ht="15.75" hidden="false" customHeight="true" outlineLevel="0" collapsed="false">
      <c r="A56" s="2" t="n">
        <v>54</v>
      </c>
      <c r="B56" s="2" t="n">
        <v>5</v>
      </c>
      <c r="C56" s="2" t="n">
        <f aca="false">A56-(B56-1)*12</f>
        <v>6</v>
      </c>
      <c r="D56" s="2" t="n">
        <f aca="false">'thong tin khach hang'!$B$4+B56-1</f>
        <v>6</v>
      </c>
      <c r="E56" s="31" t="n">
        <f aca="false">IF(A56=1,0,M55)</f>
        <v>265614614.904646</v>
      </c>
      <c r="F56" s="2" t="n">
        <f aca="true">TP*VLOOKUP('thong tin khach hang'!$E$10,$X$2:$Z$5,3,0)*OFFSET($S56,0,VLOOKUP('thong tin khach hang'!$E$10,$X$2:$Z$5,2,0))</f>
        <v>0</v>
      </c>
      <c r="G56" s="2" t="n">
        <f aca="true">EP*VLOOKUP('thong tin khach hang'!$E$10,$X$2:$Z$5,3,0)*OFFSET($S56,0,VLOOKUP('thong tin khach hang'!$E$10,$X$2:$Z$5,2,0))</f>
        <v>0</v>
      </c>
      <c r="H56" s="2" t="n">
        <f aca="false">F56*HLOOKUP(B56,Assumption!$A$10:$G$12,2,1)+G56*HLOOKUP(B56,Assumption!$A$10:$G$12,3,1)</f>
        <v>0</v>
      </c>
      <c r="I56" s="2" t="n">
        <f aca="false">F56+G56-H56</f>
        <v>0</v>
      </c>
      <c r="J56" s="32" t="n">
        <f aca="false">VLOOKUP(D56,Assumption!$O$3:$Q$103,IF('thong tin khach hang'!$B$3="Nam",2,3),0)/12*P56</f>
        <v>190153.256991256</v>
      </c>
      <c r="K56" s="2" t="n">
        <v>20000</v>
      </c>
      <c r="L56" s="31" t="n">
        <f aca="false">ROUND(((HLOOKUP(B56,Assumption!$A$6:$L$7,2,1)+1)^(1/12)-1)*(E56+I56-J56-K56),0)</f>
        <v>761949</v>
      </c>
      <c r="M56" s="31" t="n">
        <f aca="false">E56+I56-J56-K56+L56</f>
        <v>266166410.647655</v>
      </c>
      <c r="N56" s="31" t="n">
        <f aca="false">HLOOKUP(ROUND(AVERAGE(M44:M55)/10^6,0),Assumption!$B$2:$E$3,2,1)*M56</f>
        <v>0</v>
      </c>
      <c r="O56" s="31" t="n">
        <f aca="false">M56+N56</f>
        <v>266166410.647655</v>
      </c>
      <c r="P56" s="31" t="n">
        <f aca="false">IF(A56=1,SA,MAX(0,SA-M55))</f>
        <v>834385385.095354</v>
      </c>
      <c r="S56" s="2" t="n">
        <v>0</v>
      </c>
      <c r="T56" s="2" t="n">
        <v>0</v>
      </c>
      <c r="U56" s="2" t="n">
        <v>0</v>
      </c>
      <c r="V56" s="33" t="n">
        <v>1</v>
      </c>
    </row>
    <row r="57" customFormat="false" ht="15.75" hidden="false" customHeight="true" outlineLevel="0" collapsed="false">
      <c r="A57" s="2" t="n">
        <v>55</v>
      </c>
      <c r="B57" s="2" t="n">
        <v>5</v>
      </c>
      <c r="C57" s="2" t="n">
        <f aca="false">A57-(B57-1)*12</f>
        <v>7</v>
      </c>
      <c r="D57" s="2" t="n">
        <f aca="false">'thong tin khach hang'!$B$4+B57-1</f>
        <v>6</v>
      </c>
      <c r="E57" s="31" t="n">
        <f aca="false">IF(A57=1,0,M56)</f>
        <v>266166410.647655</v>
      </c>
      <c r="F57" s="2" t="n">
        <f aca="true">TP*VLOOKUP('thong tin khach hang'!$E$10,$X$2:$Z$5,3,0)*OFFSET($S57,0,VLOOKUP('thong tin khach hang'!$E$10,$X$2:$Z$5,2,0))</f>
        <v>0</v>
      </c>
      <c r="G57" s="2" t="n">
        <f aca="true">EP*VLOOKUP('thong tin khach hang'!$E$10,$X$2:$Z$5,3,0)*OFFSET($S57,0,VLOOKUP('thong tin khach hang'!$E$10,$X$2:$Z$5,2,0))</f>
        <v>0</v>
      </c>
      <c r="H57" s="2" t="n">
        <f aca="false">F57*HLOOKUP(B57,Assumption!$A$10:$G$12,2,1)+G57*HLOOKUP(B57,Assumption!$A$10:$G$12,3,1)</f>
        <v>0</v>
      </c>
      <c r="I57" s="2" t="n">
        <f aca="false">F57+G57-H57</f>
        <v>0</v>
      </c>
      <c r="J57" s="32" t="n">
        <f aca="false">VLOOKUP(D57,Assumption!$O$3:$Q$103,IF('thong tin khach hang'!$B$3="Nam",2,3),0)/12*P57</f>
        <v>190027.504839311</v>
      </c>
      <c r="K57" s="2" t="n">
        <v>20000</v>
      </c>
      <c r="L57" s="31" t="n">
        <f aca="false">ROUND(((HLOOKUP(B57,Assumption!$A$6:$L$7,2,1)+1)^(1/12)-1)*(E57+I57-J57-K57),0)</f>
        <v>763534</v>
      </c>
      <c r="M57" s="31" t="n">
        <f aca="false">E57+I57-J57-K57+L57</f>
        <v>266719917.142815</v>
      </c>
      <c r="N57" s="32" t="n">
        <f aca="false">HLOOKUP(ROUND(AVERAGE(M45:M56)/10^6,0),Assumption!$B$2:$E$3,2,1)*MAX((AVERAGE(M45:M56)-250*10^6),0)</f>
        <v>0</v>
      </c>
      <c r="O57" s="31" t="n">
        <f aca="false">M57+N57</f>
        <v>266719917.142815</v>
      </c>
      <c r="P57" s="31" t="n">
        <f aca="false">IF(A57=1,SA,MAX(0,SA-M56))</f>
        <v>833833589.352346</v>
      </c>
      <c r="S57" s="2" t="n">
        <v>0</v>
      </c>
      <c r="T57" s="2" t="n">
        <v>1</v>
      </c>
      <c r="U57" s="2" t="n">
        <v>1</v>
      </c>
      <c r="V57" s="33" t="n">
        <v>1</v>
      </c>
    </row>
    <row r="58" customFormat="false" ht="15.75" hidden="false" customHeight="true" outlineLevel="0" collapsed="false">
      <c r="A58" s="2" t="n">
        <v>56</v>
      </c>
      <c r="B58" s="2" t="n">
        <v>5</v>
      </c>
      <c r="C58" s="2" t="n">
        <f aca="false">A58-(B58-1)*12</f>
        <v>8</v>
      </c>
      <c r="D58" s="2" t="n">
        <f aca="false">'thong tin khach hang'!$B$4+B58-1</f>
        <v>6</v>
      </c>
      <c r="E58" s="31" t="n">
        <f aca="false">IF(A58=1,0,M57)</f>
        <v>266719917.142815</v>
      </c>
      <c r="F58" s="2" t="n">
        <f aca="true">TP*VLOOKUP('thong tin khach hang'!$E$10,$X$2:$Z$5,3,0)*OFFSET($S58,0,VLOOKUP('thong tin khach hang'!$E$10,$X$2:$Z$5,2,0))</f>
        <v>0</v>
      </c>
      <c r="G58" s="2" t="n">
        <f aca="true">EP*VLOOKUP('thong tin khach hang'!$E$10,$X$2:$Z$5,3,0)*OFFSET($S58,0,VLOOKUP('thong tin khach hang'!$E$10,$X$2:$Z$5,2,0))</f>
        <v>0</v>
      </c>
      <c r="H58" s="2" t="n">
        <f aca="false">F58*HLOOKUP(B58,Assumption!$A$10:$G$12,2,1)+G58*HLOOKUP(B58,Assumption!$A$10:$G$12,3,1)</f>
        <v>0</v>
      </c>
      <c r="I58" s="2" t="n">
        <f aca="false">F58+G58-H58</f>
        <v>0</v>
      </c>
      <c r="J58" s="32" t="n">
        <f aca="false">VLOOKUP(D58,Assumption!$O$3:$Q$103,IF('thong tin khach hang'!$B$3="Nam",2,3),0)/12*P58</f>
        <v>189901.362813455</v>
      </c>
      <c r="K58" s="2" t="n">
        <v>20000</v>
      </c>
      <c r="L58" s="31" t="n">
        <f aca="false">ROUND(((HLOOKUP(B58,Assumption!$A$6:$L$7,2,1)+1)^(1/12)-1)*(E58+I58-J58-K58),0)</f>
        <v>765123</v>
      </c>
      <c r="M58" s="31" t="n">
        <f aca="false">E58+I58-J58-K58+L58</f>
        <v>267275138.780002</v>
      </c>
      <c r="N58" s="32" t="n">
        <f aca="false">HLOOKUP(ROUND(AVERAGE(M46:M57)/10^6,0),Assumption!$B$2:$E$3,2,1)*MAX((AVERAGE(M46:M57)-250*10^6),0)</f>
        <v>0</v>
      </c>
      <c r="O58" s="31" t="n">
        <f aca="false">M58+N58</f>
        <v>267275138.780002</v>
      </c>
      <c r="P58" s="31" t="n">
        <f aca="false">IF(A58=1,SA,MAX(0,SA-M57))</f>
        <v>833280082.857185</v>
      </c>
      <c r="S58" s="2" t="n">
        <v>0</v>
      </c>
      <c r="T58" s="2" t="n">
        <v>0</v>
      </c>
      <c r="U58" s="2" t="n">
        <v>0</v>
      </c>
      <c r="V58" s="33" t="n">
        <v>1</v>
      </c>
    </row>
    <row r="59" customFormat="false" ht="15.75" hidden="false" customHeight="true" outlineLevel="0" collapsed="false">
      <c r="A59" s="2" t="n">
        <v>57</v>
      </c>
      <c r="B59" s="2" t="n">
        <v>5</v>
      </c>
      <c r="C59" s="2" t="n">
        <f aca="false">A59-(B59-1)*12</f>
        <v>9</v>
      </c>
      <c r="D59" s="2" t="n">
        <f aca="false">'thong tin khach hang'!$B$4+B59-1</f>
        <v>6</v>
      </c>
      <c r="E59" s="31" t="n">
        <f aca="false">IF(A59=1,0,M58)</f>
        <v>267275138.780002</v>
      </c>
      <c r="F59" s="2" t="n">
        <f aca="true">TP*VLOOKUP('thong tin khach hang'!$E$10,$X$2:$Z$5,3,0)*OFFSET($S59,0,VLOOKUP('thong tin khach hang'!$E$10,$X$2:$Z$5,2,0))</f>
        <v>0</v>
      </c>
      <c r="G59" s="2" t="n">
        <f aca="true">EP*VLOOKUP('thong tin khach hang'!$E$10,$X$2:$Z$5,3,0)*OFFSET($S59,0,VLOOKUP('thong tin khach hang'!$E$10,$X$2:$Z$5,2,0))</f>
        <v>0</v>
      </c>
      <c r="H59" s="2" t="n">
        <f aca="false">F59*HLOOKUP(B59,Assumption!$A$10:$G$12,2,1)+G59*HLOOKUP(B59,Assumption!$A$10:$G$12,3,1)</f>
        <v>0</v>
      </c>
      <c r="I59" s="2" t="n">
        <f aca="false">F59+G59-H59</f>
        <v>0</v>
      </c>
      <c r="J59" s="32" t="n">
        <f aca="false">VLOOKUP(D59,Assumption!$O$3:$Q$103,IF('thong tin khach hang'!$B$3="Nam",2,3),0)/12*P59</f>
        <v>189774.829913252</v>
      </c>
      <c r="K59" s="2" t="n">
        <v>20000</v>
      </c>
      <c r="L59" s="31" t="n">
        <f aca="false">ROUND(((HLOOKUP(B59,Assumption!$A$6:$L$7,2,1)+1)^(1/12)-1)*(E59+I59-J59-K59),0)</f>
        <v>766718</v>
      </c>
      <c r="M59" s="31" t="n">
        <f aca="false">E59+I59-J59-K59+L59</f>
        <v>267832081.950089</v>
      </c>
      <c r="N59" s="32" t="n">
        <f aca="false">HLOOKUP(ROUND(AVERAGE(M47:M58)/10^6,0),Assumption!$B$2:$E$3,2,1)*MAX((AVERAGE(M47:M58)-250*10^6),0)</f>
        <v>0</v>
      </c>
      <c r="O59" s="31" t="n">
        <f aca="false">M59+N59</f>
        <v>267832081.950089</v>
      </c>
      <c r="P59" s="31" t="n">
        <f aca="false">IF(A59=1,SA,MAX(0,SA-M58))</f>
        <v>832724861.219998</v>
      </c>
      <c r="S59" s="2" t="n">
        <v>0</v>
      </c>
      <c r="T59" s="2" t="n">
        <v>0</v>
      </c>
      <c r="U59" s="2" t="n">
        <v>0</v>
      </c>
      <c r="V59" s="33" t="n">
        <v>1</v>
      </c>
    </row>
    <row r="60" customFormat="false" ht="15.75" hidden="false" customHeight="true" outlineLevel="0" collapsed="false">
      <c r="A60" s="2" t="n">
        <v>58</v>
      </c>
      <c r="B60" s="2" t="n">
        <v>5</v>
      </c>
      <c r="C60" s="2" t="n">
        <f aca="false">A60-(B60-1)*12</f>
        <v>10</v>
      </c>
      <c r="D60" s="2" t="n">
        <f aca="false">'thong tin khach hang'!$B$4+B60-1</f>
        <v>6</v>
      </c>
      <c r="E60" s="31" t="n">
        <f aca="false">IF(A60=1,0,M59)</f>
        <v>267832081.950089</v>
      </c>
      <c r="F60" s="2" t="n">
        <f aca="true">TP*VLOOKUP('thong tin khach hang'!$E$10,$X$2:$Z$5,3,0)*OFFSET($S60,0,VLOOKUP('thong tin khach hang'!$E$10,$X$2:$Z$5,2,0))</f>
        <v>0</v>
      </c>
      <c r="G60" s="2" t="n">
        <f aca="true">EP*VLOOKUP('thong tin khach hang'!$E$10,$X$2:$Z$5,3,0)*OFFSET($S60,0,VLOOKUP('thong tin khach hang'!$E$10,$X$2:$Z$5,2,0))</f>
        <v>0</v>
      </c>
      <c r="H60" s="2" t="n">
        <f aca="false">F60*HLOOKUP(B60,Assumption!$A$10:$G$12,2,1)+G60*HLOOKUP(B60,Assumption!$A$10:$G$12,3,1)</f>
        <v>0</v>
      </c>
      <c r="I60" s="2" t="n">
        <f aca="false">F60+G60-H60</f>
        <v>0</v>
      </c>
      <c r="J60" s="32" t="n">
        <f aca="false">VLOOKUP(D60,Assumption!$O$3:$Q$103,IF('thong tin khach hang'!$B$3="Nam",2,3),0)/12*P60</f>
        <v>189647.904682246</v>
      </c>
      <c r="K60" s="2" t="n">
        <v>20000</v>
      </c>
      <c r="L60" s="31" t="n">
        <f aca="false">ROUND(((HLOOKUP(B60,Assumption!$A$6:$L$7,2,1)+1)^(1/12)-1)*(E60+I60-J60-K60),0)</f>
        <v>768317</v>
      </c>
      <c r="M60" s="31" t="n">
        <f aca="false">E60+I60-J60-K60+L60</f>
        <v>268390751.045406</v>
      </c>
      <c r="N60" s="32" t="n">
        <f aca="false">HLOOKUP(ROUND(AVERAGE(M48:M59)/10^6,0),Assumption!$B$2:$E$3,2,1)*MAX((AVERAGE(M48:M59)-250*10^6),0)</f>
        <v>1900.97873289818</v>
      </c>
      <c r="O60" s="31" t="n">
        <f aca="false">M60+N60</f>
        <v>268392652.024139</v>
      </c>
      <c r="P60" s="31" t="n">
        <f aca="false">IF(A60=1,SA,MAX(0,SA-M59))</f>
        <v>832167918.049911</v>
      </c>
      <c r="S60" s="2" t="n">
        <v>0</v>
      </c>
      <c r="T60" s="2" t="n">
        <v>0</v>
      </c>
      <c r="U60" s="2" t="n">
        <v>1</v>
      </c>
      <c r="V60" s="33" t="n">
        <v>1</v>
      </c>
    </row>
    <row r="61" customFormat="false" ht="15.75" hidden="false" customHeight="true" outlineLevel="0" collapsed="false">
      <c r="A61" s="2" t="n">
        <v>59</v>
      </c>
      <c r="B61" s="2" t="n">
        <v>5</v>
      </c>
      <c r="C61" s="2" t="n">
        <f aca="false">A61-(B61-1)*12</f>
        <v>11</v>
      </c>
      <c r="D61" s="2" t="n">
        <f aca="false">'thong tin khach hang'!$B$4+B61-1</f>
        <v>6</v>
      </c>
      <c r="E61" s="31" t="n">
        <f aca="false">IF(A61=1,0,M60)</f>
        <v>268390751.045406</v>
      </c>
      <c r="F61" s="2" t="n">
        <f aca="true">TP*VLOOKUP('thong tin khach hang'!$E$10,$X$2:$Z$5,3,0)*OFFSET($S61,0,VLOOKUP('thong tin khach hang'!$E$10,$X$2:$Z$5,2,0))</f>
        <v>0</v>
      </c>
      <c r="G61" s="2" t="n">
        <f aca="true">EP*VLOOKUP('thong tin khach hang'!$E$10,$X$2:$Z$5,3,0)*OFFSET($S61,0,VLOOKUP('thong tin khach hang'!$E$10,$X$2:$Z$5,2,0))</f>
        <v>0</v>
      </c>
      <c r="H61" s="2" t="n">
        <f aca="false">F61*HLOOKUP(B61,Assumption!$A$10:$G$12,2,1)+G61*HLOOKUP(B61,Assumption!$A$10:$G$12,3,1)</f>
        <v>0</v>
      </c>
      <c r="I61" s="2" t="n">
        <f aca="false">F61+G61-H61</f>
        <v>0</v>
      </c>
      <c r="J61" s="32" t="n">
        <f aca="false">VLOOKUP(D61,Assumption!$O$3:$Q$103,IF('thong tin khach hang'!$B$3="Nam",2,3),0)/12*P61</f>
        <v>189520.586119442</v>
      </c>
      <c r="K61" s="2" t="n">
        <v>20000</v>
      </c>
      <c r="L61" s="31" t="n">
        <f aca="false">ROUND(((HLOOKUP(B61,Assumption!$A$6:$L$7,2,1)+1)^(1/12)-1)*(E61+I61-J61-K61),0)</f>
        <v>769921</v>
      </c>
      <c r="M61" s="31" t="n">
        <f aca="false">E61+I61-J61-K61+L61</f>
        <v>268951151.459287</v>
      </c>
      <c r="N61" s="32" t="n">
        <f aca="false">HLOOKUP(ROUND(AVERAGE(M49:M60)/10^6,0),Assumption!$B$2:$E$3,2,1)*MAX((AVERAGE(M49:M60)-250*10^6),0)</f>
        <v>12217.953088666</v>
      </c>
      <c r="O61" s="31" t="n">
        <f aca="false">M61+N61</f>
        <v>268963369.412376</v>
      </c>
      <c r="P61" s="31" t="n">
        <f aca="false">IF(A61=1,SA,MAX(0,SA-M60))</f>
        <v>831609248.954594</v>
      </c>
      <c r="S61" s="2" t="n">
        <v>0</v>
      </c>
      <c r="T61" s="2" t="n">
        <v>0</v>
      </c>
      <c r="U61" s="2" t="n">
        <v>0</v>
      </c>
      <c r="V61" s="33" t="n">
        <v>1</v>
      </c>
    </row>
    <row r="62" customFormat="false" ht="15.75" hidden="false" customHeight="true" outlineLevel="0" collapsed="false">
      <c r="A62" s="2" t="n">
        <v>60</v>
      </c>
      <c r="B62" s="2" t="n">
        <v>5</v>
      </c>
      <c r="C62" s="2" t="n">
        <f aca="false">A62-(B62-1)*12</f>
        <v>12</v>
      </c>
      <c r="D62" s="2" t="n">
        <f aca="false">'thong tin khach hang'!$B$4+B62-1</f>
        <v>6</v>
      </c>
      <c r="E62" s="31" t="n">
        <f aca="false">IF(A62=1,0,M61)</f>
        <v>268951151.459287</v>
      </c>
      <c r="F62" s="2" t="n">
        <f aca="true">TP*VLOOKUP('thong tin khach hang'!$E$10,$X$2:$Z$5,3,0)*OFFSET($S62,0,VLOOKUP('thong tin khach hang'!$E$10,$X$2:$Z$5,2,0))</f>
        <v>0</v>
      </c>
      <c r="G62" s="2" t="n">
        <f aca="true">EP*VLOOKUP('thong tin khach hang'!$E$10,$X$2:$Z$5,3,0)*OFFSET($S62,0,VLOOKUP('thong tin khach hang'!$E$10,$X$2:$Z$5,2,0))</f>
        <v>0</v>
      </c>
      <c r="H62" s="2" t="n">
        <f aca="false">F62*HLOOKUP(B62,Assumption!$A$10:$G$12,2,1)+G62*HLOOKUP(B62,Assumption!$A$10:$G$12,3,1)</f>
        <v>0</v>
      </c>
      <c r="I62" s="2" t="n">
        <f aca="false">F62+G62-H62</f>
        <v>0</v>
      </c>
      <c r="J62" s="32" t="n">
        <f aca="false">VLOOKUP(D62,Assumption!$O$3:$Q$103,IF('thong tin khach hang'!$B$3="Nam",2,3),0)/12*P62</f>
        <v>189392.87299572</v>
      </c>
      <c r="K62" s="2" t="n">
        <v>20000</v>
      </c>
      <c r="L62" s="31" t="n">
        <f aca="false">ROUND(((HLOOKUP(B62,Assumption!$A$6:$L$7,2,1)+1)^(1/12)-1)*(E62+I62-J62-K62),0)</f>
        <v>771530</v>
      </c>
      <c r="M62" s="31" t="n">
        <f aca="false">E62+I62-J62-K62+L62</f>
        <v>269513288.586291</v>
      </c>
      <c r="N62" s="32" t="n">
        <f aca="false">HLOOKUP(ROUND(AVERAGE(M50:M61)/10^6,0),Assumption!$B$2:$E$3,2,1)*MAX((AVERAGE(M50:M61)-250*10^6),0)</f>
        <v>22553.055643665</v>
      </c>
      <c r="O62" s="31" t="n">
        <f aca="false">M62+N62</f>
        <v>269535841.641935</v>
      </c>
      <c r="P62" s="31" t="n">
        <f aca="false">IF(A62=1,SA,MAX(0,SA-M61))</f>
        <v>831048848.540713</v>
      </c>
      <c r="S62" s="2" t="n">
        <v>0</v>
      </c>
      <c r="T62" s="2" t="n">
        <v>0</v>
      </c>
      <c r="U62" s="2" t="n">
        <v>0</v>
      </c>
      <c r="V62" s="33" t="n">
        <v>1</v>
      </c>
    </row>
    <row r="63" customFormat="false" ht="15.75" hidden="false" customHeight="true" outlineLevel="0" collapsed="false">
      <c r="A63" s="2" t="n">
        <v>61</v>
      </c>
      <c r="B63" s="2" t="n">
        <v>6</v>
      </c>
      <c r="C63" s="2" t="n">
        <f aca="false">A63-(B63-1)*12</f>
        <v>1</v>
      </c>
      <c r="D63" s="2" t="n">
        <f aca="false">'thong tin khach hang'!$B$4+B63-1</f>
        <v>7</v>
      </c>
      <c r="E63" s="31" t="n">
        <f aca="false">IF(A63=1,0,M62)</f>
        <v>269513288.586291</v>
      </c>
      <c r="F63" s="2" t="n">
        <f aca="true">TP*VLOOKUP('thong tin khach hang'!$E$10,$X$2:$Z$5,3,0)*OFFSET($S63,0,VLOOKUP('thong tin khach hang'!$E$10,$X$2:$Z$5,2,0))</f>
        <v>30000000</v>
      </c>
      <c r="G63" s="2" t="n">
        <f aca="true">EP*VLOOKUP('thong tin khach hang'!$E$10,$X$2:$Z$5,3,0)*OFFSET($S63,0,VLOOKUP('thong tin khach hang'!$E$10,$X$2:$Z$5,2,0))</f>
        <v>30000000</v>
      </c>
      <c r="H63" s="2" t="n">
        <f aca="false">F63*HLOOKUP(B63,Assumption!$A$10:$G$12,2,1)+G63*HLOOKUP(B63,Assumption!$A$10:$G$12,3,1)</f>
        <v>1500000</v>
      </c>
      <c r="I63" s="2" t="n">
        <f aca="false">F63+G63-H63</f>
        <v>58500000</v>
      </c>
      <c r="J63" s="32" t="n">
        <f aca="false">VLOOKUP(D63,Assumption!$O$3:$Q$103,IF('thong tin khach hang'!$B$3="Nam",2,3),0)/12*P63</f>
        <v>189264.76408168</v>
      </c>
      <c r="K63" s="2" t="n">
        <v>20000</v>
      </c>
      <c r="L63" s="31" t="n">
        <f aca="false">ROUND(((HLOOKUP(B63,Assumption!$A$6:$L$7,2,1)+1)^(1/12)-1)*(E63+I63-J63-K63),0)</f>
        <v>808453</v>
      </c>
      <c r="M63" s="31" t="n">
        <f aca="false">E63+I63-J63-K63+L63</f>
        <v>328612476.82221</v>
      </c>
      <c r="N63" s="32" t="n">
        <f aca="false">HLOOKUP(ROUND(AVERAGE(M51:M62)/10^6,0),Assumption!$B$2:$E$3,2,1)*MAX((AVERAGE(M51:M62)-250*10^6),0)</f>
        <v>32906.3121959097</v>
      </c>
      <c r="O63" s="31" t="n">
        <f aca="false">M63+N63</f>
        <v>328645383.134405</v>
      </c>
      <c r="P63" s="31" t="n">
        <f aca="false">IF(A63=1,SA,MAX(0,SA-M62))</f>
        <v>830486711.413709</v>
      </c>
      <c r="S63" s="2" t="n">
        <v>1</v>
      </c>
      <c r="T63" s="2" t="n">
        <v>1</v>
      </c>
      <c r="U63" s="2" t="n">
        <v>1</v>
      </c>
      <c r="V63" s="33" t="n">
        <v>1</v>
      </c>
    </row>
    <row r="64" customFormat="false" ht="15.75" hidden="false" customHeight="true" outlineLevel="0" collapsed="false">
      <c r="A64" s="2" t="n">
        <v>62</v>
      </c>
      <c r="B64" s="2" t="n">
        <v>6</v>
      </c>
      <c r="C64" s="2" t="n">
        <f aca="false">A64-(B64-1)*12</f>
        <v>2</v>
      </c>
      <c r="D64" s="2" t="n">
        <f aca="false">'thong tin khach hang'!$B$4+B64-1</f>
        <v>7</v>
      </c>
      <c r="E64" s="31" t="n">
        <f aca="false">IF(A64=1,0,M63)</f>
        <v>328612476.82221</v>
      </c>
      <c r="F64" s="2" t="n">
        <f aca="true">TP*VLOOKUP('thong tin khach hang'!$E$10,$X$2:$Z$5,3,0)*OFFSET($S64,0,VLOOKUP('thong tin khach hang'!$E$10,$X$2:$Z$5,2,0))</f>
        <v>0</v>
      </c>
      <c r="G64" s="2" t="n">
        <f aca="true">EP*VLOOKUP('thong tin khach hang'!$E$10,$X$2:$Z$5,3,0)*OFFSET($S64,0,VLOOKUP('thong tin khach hang'!$E$10,$X$2:$Z$5,2,0))</f>
        <v>0</v>
      </c>
      <c r="H64" s="2" t="n">
        <f aca="false">F64*HLOOKUP(B64,Assumption!$A$10:$G$12,2,1)+G64*HLOOKUP(B64,Assumption!$A$10:$G$12,3,1)</f>
        <v>0</v>
      </c>
      <c r="I64" s="2" t="n">
        <f aca="false">F64+G64-H64</f>
        <v>0</v>
      </c>
      <c r="J64" s="32" t="n">
        <f aca="false">VLOOKUP(D64,Assumption!$O$3:$Q$103,IF('thong tin khach hang'!$B$3="Nam",2,3),0)/12*P64</f>
        <v>175796.283773489</v>
      </c>
      <c r="K64" s="2" t="n">
        <v>20000</v>
      </c>
      <c r="L64" s="31" t="n">
        <f aca="false">ROUND(((HLOOKUP(B64,Assumption!$A$6:$L$7,2,1)+1)^(1/12)-1)*(E64+I64-J64-K64),0)</f>
        <v>809964</v>
      </c>
      <c r="M64" s="31" t="n">
        <f aca="false">E64+I64-J64-K64+L64</f>
        <v>329226644.538436</v>
      </c>
      <c r="N64" s="32" t="n">
        <f aca="false">HLOOKUP(ROUND(AVERAGE(M52:M63)/10^6,0),Assumption!$B$2:$E$3,2,1)*MAX((AVERAGE(M52:M63)-250*10^6),0)</f>
        <v>43770.9870492935</v>
      </c>
      <c r="O64" s="31" t="n">
        <f aca="false">M64+N64</f>
        <v>329270415.525485</v>
      </c>
      <c r="P64" s="31" t="n">
        <f aca="false">IF(A64=1,SA,MAX(0,SA-M63))</f>
        <v>771387523.17779</v>
      </c>
      <c r="S64" s="2" t="n">
        <v>0</v>
      </c>
      <c r="T64" s="2" t="n">
        <v>0</v>
      </c>
      <c r="U64" s="2" t="n">
        <v>0</v>
      </c>
      <c r="V64" s="33" t="n">
        <v>1</v>
      </c>
    </row>
    <row r="65" customFormat="false" ht="15.75" hidden="false" customHeight="true" outlineLevel="0" collapsed="false">
      <c r="A65" s="2" t="n">
        <v>63</v>
      </c>
      <c r="B65" s="2" t="n">
        <v>6</v>
      </c>
      <c r="C65" s="2" t="n">
        <f aca="false">A65-(B65-1)*12</f>
        <v>3</v>
      </c>
      <c r="D65" s="2" t="n">
        <f aca="false">'thong tin khach hang'!$B$4+B65-1</f>
        <v>7</v>
      </c>
      <c r="E65" s="31" t="n">
        <f aca="false">IF(A65=1,0,M64)</f>
        <v>329226644.538436</v>
      </c>
      <c r="F65" s="2" t="n">
        <f aca="true">TP*VLOOKUP('thong tin khach hang'!$E$10,$X$2:$Z$5,3,0)*OFFSET($S65,0,VLOOKUP('thong tin khach hang'!$E$10,$X$2:$Z$5,2,0))</f>
        <v>0</v>
      </c>
      <c r="G65" s="2" t="n">
        <f aca="true">EP*VLOOKUP('thong tin khach hang'!$E$10,$X$2:$Z$5,3,0)*OFFSET($S65,0,VLOOKUP('thong tin khach hang'!$E$10,$X$2:$Z$5,2,0))</f>
        <v>0</v>
      </c>
      <c r="H65" s="2" t="n">
        <f aca="false">F65*HLOOKUP(B65,Assumption!$A$10:$G$12,2,1)+G65*HLOOKUP(B65,Assumption!$A$10:$G$12,3,1)</f>
        <v>0</v>
      </c>
      <c r="I65" s="2" t="n">
        <f aca="false">F65+G65-H65</f>
        <v>0</v>
      </c>
      <c r="J65" s="32" t="n">
        <f aca="false">VLOOKUP(D65,Assumption!$O$3:$Q$103,IF('thong tin khach hang'!$B$3="Nam",2,3),0)/12*P65</f>
        <v>175656.317285981</v>
      </c>
      <c r="K65" s="2" t="n">
        <v>20000</v>
      </c>
      <c r="L65" s="31" t="n">
        <f aca="false">ROUND(((HLOOKUP(B65,Assumption!$A$6:$L$7,2,1)+1)^(1/12)-1)*(E65+I65-J65-K65),0)</f>
        <v>811479</v>
      </c>
      <c r="M65" s="31" t="n">
        <f aca="false">E65+I65-J65-K65+L65</f>
        <v>329842467.22115</v>
      </c>
      <c r="N65" s="32" t="n">
        <f aca="false">HLOOKUP(ROUND(AVERAGE(M53:M64)/10^6,0),Assumption!$B$2:$E$3,2,1)*MAX((AVERAGE(M53:M64)-250*10^6),0)</f>
        <v>54647.1885874366</v>
      </c>
      <c r="O65" s="31" t="n">
        <f aca="false">M65+N65</f>
        <v>329897114.409738</v>
      </c>
      <c r="P65" s="31" t="n">
        <f aca="false">IF(A65=1,SA,MAX(0,SA-M64))</f>
        <v>770773355.461564</v>
      </c>
      <c r="S65" s="2" t="n">
        <v>0</v>
      </c>
      <c r="T65" s="2" t="n">
        <v>0</v>
      </c>
      <c r="U65" s="2" t="n">
        <v>0</v>
      </c>
      <c r="V65" s="33" t="n">
        <v>1</v>
      </c>
    </row>
    <row r="66" customFormat="false" ht="15.75" hidden="false" customHeight="true" outlineLevel="0" collapsed="false">
      <c r="A66" s="2" t="n">
        <v>64</v>
      </c>
      <c r="B66" s="2" t="n">
        <v>6</v>
      </c>
      <c r="C66" s="2" t="n">
        <f aca="false">A66-(B66-1)*12</f>
        <v>4</v>
      </c>
      <c r="D66" s="2" t="n">
        <f aca="false">'thong tin khach hang'!$B$4+B66-1</f>
        <v>7</v>
      </c>
      <c r="E66" s="31" t="n">
        <f aca="false">IF(A66=1,0,M65)</f>
        <v>329842467.22115</v>
      </c>
      <c r="F66" s="2" t="n">
        <f aca="true">TP*VLOOKUP('thong tin khach hang'!$E$10,$X$2:$Z$5,3,0)*OFFSET($S66,0,VLOOKUP('thong tin khach hang'!$E$10,$X$2:$Z$5,2,0))</f>
        <v>0</v>
      </c>
      <c r="G66" s="2" t="n">
        <f aca="true">EP*VLOOKUP('thong tin khach hang'!$E$10,$X$2:$Z$5,3,0)*OFFSET($S66,0,VLOOKUP('thong tin khach hang'!$E$10,$X$2:$Z$5,2,0))</f>
        <v>0</v>
      </c>
      <c r="H66" s="2" t="n">
        <f aca="false">F66*HLOOKUP(B66,Assumption!$A$10:$G$12,2,1)+G66*HLOOKUP(B66,Assumption!$A$10:$G$12,3,1)</f>
        <v>0</v>
      </c>
      <c r="I66" s="2" t="n">
        <f aca="false">F66+G66-H66</f>
        <v>0</v>
      </c>
      <c r="J66" s="32" t="n">
        <f aca="false">VLOOKUP(D66,Assumption!$O$3:$Q$103,IF('thong tin khach hang'!$B$3="Nam",2,3),0)/12*P66</f>
        <v>175515.973637903</v>
      </c>
      <c r="K66" s="2" t="n">
        <v>20000</v>
      </c>
      <c r="L66" s="31" t="n">
        <f aca="false">ROUND(((HLOOKUP(B66,Assumption!$A$6:$L$7,2,1)+1)^(1/12)-1)*(E66+I66-J66-K66),0)</f>
        <v>812998</v>
      </c>
      <c r="M66" s="31" t="n">
        <f aca="false">E66+I66-J66-K66+L66</f>
        <v>330459949.247512</v>
      </c>
      <c r="N66" s="32" t="n">
        <f aca="false">HLOOKUP(ROUND(AVERAGE(M54:M65)/10^6,0),Assumption!$B$2:$E$3,2,1)*MAX((AVERAGE(M54:M65)-250*10^6),0)</f>
        <v>65534.9111038928</v>
      </c>
      <c r="O66" s="31" t="n">
        <f aca="false">M66+N66</f>
        <v>330525484.158616</v>
      </c>
      <c r="P66" s="31" t="n">
        <f aca="false">IF(A66=1,SA,MAX(0,SA-M65))</f>
        <v>770157532.77885</v>
      </c>
      <c r="S66" s="2" t="n">
        <v>0</v>
      </c>
      <c r="T66" s="2" t="n">
        <v>0</v>
      </c>
      <c r="U66" s="2" t="n">
        <v>1</v>
      </c>
      <c r="V66" s="33" t="n">
        <v>1</v>
      </c>
    </row>
    <row r="67" customFormat="false" ht="15.75" hidden="false" customHeight="true" outlineLevel="0" collapsed="false">
      <c r="A67" s="2" t="n">
        <v>65</v>
      </c>
      <c r="B67" s="2" t="n">
        <v>6</v>
      </c>
      <c r="C67" s="2" t="n">
        <f aca="false">A67-(B67-1)*12</f>
        <v>5</v>
      </c>
      <c r="D67" s="2" t="n">
        <f aca="false">'thong tin khach hang'!$B$4+B67-1</f>
        <v>7</v>
      </c>
      <c r="E67" s="31" t="n">
        <f aca="false">IF(A67=1,0,M66)</f>
        <v>330459949.247512</v>
      </c>
      <c r="F67" s="2" t="n">
        <f aca="true">TP*VLOOKUP('thong tin khach hang'!$E$10,$X$2:$Z$5,3,0)*OFFSET($S67,0,VLOOKUP('thong tin khach hang'!$E$10,$X$2:$Z$5,2,0))</f>
        <v>0</v>
      </c>
      <c r="G67" s="2" t="n">
        <f aca="true">EP*VLOOKUP('thong tin khach hang'!$E$10,$X$2:$Z$5,3,0)*OFFSET($S67,0,VLOOKUP('thong tin khach hang'!$E$10,$X$2:$Z$5,2,0))</f>
        <v>0</v>
      </c>
      <c r="H67" s="2" t="n">
        <f aca="false">F67*HLOOKUP(B67,Assumption!$A$10:$G$12,2,1)+G67*HLOOKUP(B67,Assumption!$A$10:$G$12,3,1)</f>
        <v>0</v>
      </c>
      <c r="I67" s="2" t="n">
        <f aca="false">F67+G67-H67</f>
        <v>0</v>
      </c>
      <c r="J67" s="32" t="n">
        <f aca="false">VLOOKUP(D67,Assumption!$O$3:$Q$103,IF('thong tin khach hang'!$B$3="Nam",2,3),0)/12*P67</f>
        <v>175375.251831717</v>
      </c>
      <c r="K67" s="2" t="n">
        <v>20000</v>
      </c>
      <c r="L67" s="31" t="n">
        <f aca="false">ROUND(((HLOOKUP(B67,Assumption!$A$6:$L$7,2,1)+1)^(1/12)-1)*(E67+I67-J67-K67),0)</f>
        <v>814522</v>
      </c>
      <c r="M67" s="31" t="n">
        <f aca="false">E67+I67-J67-K67+L67</f>
        <v>331079095.99568</v>
      </c>
      <c r="N67" s="32" t="n">
        <f aca="false">HLOOKUP(ROUND(AVERAGE(M55:M66)/10^6,0),Assumption!$B$2:$E$3,2,1)*MAX((AVERAGE(M55:M66)-250*10^6),0)</f>
        <v>76434.1487242497</v>
      </c>
      <c r="O67" s="31" t="n">
        <f aca="false">M67+N67</f>
        <v>331155530.144405</v>
      </c>
      <c r="P67" s="31" t="n">
        <f aca="false">IF(A67=1,SA,MAX(0,SA-M66))</f>
        <v>769540050.752488</v>
      </c>
      <c r="S67" s="2" t="n">
        <v>0</v>
      </c>
      <c r="T67" s="2" t="n">
        <v>0</v>
      </c>
      <c r="U67" s="2" t="n">
        <v>0</v>
      </c>
      <c r="V67" s="33" t="n">
        <v>1</v>
      </c>
    </row>
    <row r="68" customFormat="false" ht="15.75" hidden="false" customHeight="true" outlineLevel="0" collapsed="false">
      <c r="A68" s="2" t="n">
        <v>66</v>
      </c>
      <c r="B68" s="2" t="n">
        <v>6</v>
      </c>
      <c r="C68" s="2" t="n">
        <f aca="false">A68-(B68-1)*12</f>
        <v>6</v>
      </c>
      <c r="D68" s="2" t="n">
        <f aca="false">'thong tin khach hang'!$B$4+B68-1</f>
        <v>7</v>
      </c>
      <c r="E68" s="31" t="n">
        <f aca="false">IF(A68=1,0,M67)</f>
        <v>331079095.99568</v>
      </c>
      <c r="F68" s="2" t="n">
        <f aca="true">TP*VLOOKUP('thong tin khach hang'!$E$10,$X$2:$Z$5,3,0)*OFFSET($S68,0,VLOOKUP('thong tin khach hang'!$E$10,$X$2:$Z$5,2,0))</f>
        <v>0</v>
      </c>
      <c r="G68" s="2" t="n">
        <f aca="true">EP*VLOOKUP('thong tin khach hang'!$E$10,$X$2:$Z$5,3,0)*OFFSET($S68,0,VLOOKUP('thong tin khach hang'!$E$10,$X$2:$Z$5,2,0))</f>
        <v>0</v>
      </c>
      <c r="H68" s="2" t="n">
        <f aca="false">F68*HLOOKUP(B68,Assumption!$A$10:$G$12,2,1)+G68*HLOOKUP(B68,Assumption!$A$10:$G$12,3,1)</f>
        <v>0</v>
      </c>
      <c r="I68" s="2" t="n">
        <f aca="false">F68+G68-H68</f>
        <v>0</v>
      </c>
      <c r="J68" s="32" t="n">
        <f aca="false">VLOOKUP(D68,Assumption!$O$3:$Q$103,IF('thong tin khach hang'!$B$3="Nam",2,3),0)/12*P68</f>
        <v>175234.15064176</v>
      </c>
      <c r="K68" s="2" t="n">
        <v>20000</v>
      </c>
      <c r="L68" s="31" t="n">
        <f aca="false">ROUND(((HLOOKUP(B68,Assumption!$A$6:$L$7,2,1)+1)^(1/12)-1)*(E68+I68-J68-K68),0)</f>
        <v>816049</v>
      </c>
      <c r="M68" s="31" t="n">
        <f aca="false">E68+I68-J68-K68+L68</f>
        <v>331699910.845039</v>
      </c>
      <c r="N68" s="32" t="n">
        <f aca="false">HLOOKUP(ROUND(AVERAGE(M56:M67)/10^6,0),Assumption!$B$2:$E$3,2,1)*MAX((AVERAGE(M56:M67)-250*10^6),0)</f>
        <v>87344.8955727555</v>
      </c>
      <c r="O68" s="31" t="n">
        <f aca="false">M68+N68</f>
        <v>331787255.740612</v>
      </c>
      <c r="P68" s="31" t="n">
        <f aca="false">IF(A68=1,SA,MAX(0,SA-M67))</f>
        <v>768920904.004319</v>
      </c>
      <c r="S68" s="2" t="n">
        <v>0</v>
      </c>
      <c r="T68" s="2" t="n">
        <v>0</v>
      </c>
      <c r="U68" s="2" t="n">
        <v>0</v>
      </c>
      <c r="V68" s="33" t="n">
        <v>1</v>
      </c>
    </row>
    <row r="69" customFormat="false" ht="15.75" hidden="false" customHeight="true" outlineLevel="0" collapsed="false">
      <c r="A69" s="2" t="n">
        <v>67</v>
      </c>
      <c r="B69" s="2" t="n">
        <v>6</v>
      </c>
      <c r="C69" s="2" t="n">
        <f aca="false">A69-(B69-1)*12</f>
        <v>7</v>
      </c>
      <c r="D69" s="2" t="n">
        <f aca="false">'thong tin khach hang'!$B$4+B69-1</f>
        <v>7</v>
      </c>
      <c r="E69" s="31" t="n">
        <f aca="false">IF(A69=1,0,M68)</f>
        <v>331699910.845039</v>
      </c>
      <c r="F69" s="2" t="n">
        <f aca="true">TP*VLOOKUP('thong tin khach hang'!$E$10,$X$2:$Z$5,3,0)*OFFSET($S69,0,VLOOKUP('thong tin khach hang'!$E$10,$X$2:$Z$5,2,0))</f>
        <v>0</v>
      </c>
      <c r="G69" s="2" t="n">
        <f aca="true">EP*VLOOKUP('thong tin khach hang'!$E$10,$X$2:$Z$5,3,0)*OFFSET($S69,0,VLOOKUP('thong tin khach hang'!$E$10,$X$2:$Z$5,2,0))</f>
        <v>0</v>
      </c>
      <c r="H69" s="2" t="n">
        <f aca="false">F69*HLOOKUP(B69,Assumption!$A$10:$G$12,2,1)+G69*HLOOKUP(B69,Assumption!$A$10:$G$12,3,1)</f>
        <v>0</v>
      </c>
      <c r="I69" s="2" t="n">
        <f aca="false">F69+G69-H69</f>
        <v>0</v>
      </c>
      <c r="J69" s="32" t="n">
        <f aca="false">VLOOKUP(D69,Assumption!$O$3:$Q$103,IF('thong tin khach hang'!$B$3="Nam",2,3),0)/12*P69</f>
        <v>175092.669297883</v>
      </c>
      <c r="K69" s="2" t="n">
        <v>20000</v>
      </c>
      <c r="L69" s="31" t="n">
        <f aca="false">ROUND(((HLOOKUP(B69,Assumption!$A$6:$L$7,2,1)+1)^(1/12)-1)*(E69+I69-J69-K69),0)</f>
        <v>817580</v>
      </c>
      <c r="M69" s="31" t="n">
        <f aca="false">E69+I69-J69-K69+L69</f>
        <v>332322398.175741</v>
      </c>
      <c r="N69" s="32" t="n">
        <f aca="false">HLOOKUP(ROUND(AVERAGE(M57:M68)/10^6,0),Assumption!$B$2:$E$3,2,1)*MAX((AVERAGE(M57:M68)-250*10^6),0)</f>
        <v>98267.1456056529</v>
      </c>
      <c r="O69" s="31" t="n">
        <f aca="false">M69+N69</f>
        <v>332420665.321347</v>
      </c>
      <c r="P69" s="31" t="n">
        <f aca="false">IF(A69=1,SA,MAX(0,SA-M68))</f>
        <v>768300089.154961</v>
      </c>
      <c r="S69" s="2" t="n">
        <v>0</v>
      </c>
      <c r="T69" s="2" t="n">
        <v>1</v>
      </c>
      <c r="U69" s="2" t="n">
        <v>1</v>
      </c>
      <c r="V69" s="33" t="n">
        <v>1</v>
      </c>
    </row>
    <row r="70" customFormat="false" ht="15.75" hidden="false" customHeight="true" outlineLevel="0" collapsed="false">
      <c r="A70" s="2" t="n">
        <v>68</v>
      </c>
      <c r="B70" s="2" t="n">
        <v>6</v>
      </c>
      <c r="C70" s="2" t="n">
        <f aca="false">A70-(B70-1)*12</f>
        <v>8</v>
      </c>
      <c r="D70" s="2" t="n">
        <f aca="false">'thong tin khach hang'!$B$4+B70-1</f>
        <v>7</v>
      </c>
      <c r="E70" s="31" t="n">
        <f aca="false">IF(A70=1,0,M69)</f>
        <v>332322398.175741</v>
      </c>
      <c r="F70" s="2" t="n">
        <f aca="true">TP*VLOOKUP('thong tin khach hang'!$E$10,$X$2:$Z$5,3,0)*OFFSET($S70,0,VLOOKUP('thong tin khach hang'!$E$10,$X$2:$Z$5,2,0))</f>
        <v>0</v>
      </c>
      <c r="G70" s="2" t="n">
        <f aca="true">EP*VLOOKUP('thong tin khach hang'!$E$10,$X$2:$Z$5,3,0)*OFFSET($S70,0,VLOOKUP('thong tin khach hang'!$E$10,$X$2:$Z$5,2,0))</f>
        <v>0</v>
      </c>
      <c r="H70" s="2" t="n">
        <f aca="false">F70*HLOOKUP(B70,Assumption!$A$10:$G$12,2,1)+G70*HLOOKUP(B70,Assumption!$A$10:$G$12,3,1)</f>
        <v>0</v>
      </c>
      <c r="I70" s="2" t="n">
        <f aca="false">F70+G70-H70</f>
        <v>0</v>
      </c>
      <c r="J70" s="32" t="n">
        <f aca="false">VLOOKUP(D70,Assumption!$O$3:$Q$103,IF('thong tin khach hang'!$B$3="Nam",2,3),0)/12*P70</f>
        <v>174950.806801867</v>
      </c>
      <c r="K70" s="2" t="n">
        <v>20000</v>
      </c>
      <c r="L70" s="31" t="n">
        <f aca="false">ROUND(((HLOOKUP(B70,Assumption!$A$6:$L$7,2,1)+1)^(1/12)-1)*(E70+I70-J70-K70),0)</f>
        <v>819116</v>
      </c>
      <c r="M70" s="31" t="n">
        <f aca="false">E70+I70-J70-K70+L70</f>
        <v>332946563.368939</v>
      </c>
      <c r="N70" s="32" t="n">
        <f aca="false">HLOOKUP(ROUND(AVERAGE(M58:M69)/10^6,0),Assumption!$B$2:$E$3,2,1)*MAX((AVERAGE(M58:M69)-250*10^6),0)</f>
        <v>109200.892444474</v>
      </c>
      <c r="O70" s="31" t="n">
        <f aca="false">M70+N70</f>
        <v>333055764.261384</v>
      </c>
      <c r="P70" s="31" t="n">
        <f aca="false">IF(A70=1,SA,MAX(0,SA-M69))</f>
        <v>767677601.824259</v>
      </c>
      <c r="S70" s="2" t="n">
        <v>0</v>
      </c>
      <c r="T70" s="2" t="n">
        <v>0</v>
      </c>
      <c r="U70" s="2" t="n">
        <v>0</v>
      </c>
      <c r="V70" s="33" t="n">
        <v>1</v>
      </c>
    </row>
    <row r="71" customFormat="false" ht="15.75" hidden="false" customHeight="true" outlineLevel="0" collapsed="false">
      <c r="A71" s="2" t="n">
        <v>69</v>
      </c>
      <c r="B71" s="2" t="n">
        <v>6</v>
      </c>
      <c r="C71" s="2" t="n">
        <f aca="false">A71-(B71-1)*12</f>
        <v>9</v>
      </c>
      <c r="D71" s="2" t="n">
        <f aca="false">'thong tin khach hang'!$B$4+B71-1</f>
        <v>7</v>
      </c>
      <c r="E71" s="31" t="n">
        <f aca="false">IF(A71=1,0,M70)</f>
        <v>332946563.368939</v>
      </c>
      <c r="F71" s="2" t="n">
        <f aca="true">TP*VLOOKUP('thong tin khach hang'!$E$10,$X$2:$Z$5,3,0)*OFFSET($S71,0,VLOOKUP('thong tin khach hang'!$E$10,$X$2:$Z$5,2,0))</f>
        <v>0</v>
      </c>
      <c r="G71" s="2" t="n">
        <f aca="true">EP*VLOOKUP('thong tin khach hang'!$E$10,$X$2:$Z$5,3,0)*OFFSET($S71,0,VLOOKUP('thong tin khach hang'!$E$10,$X$2:$Z$5,2,0))</f>
        <v>0</v>
      </c>
      <c r="H71" s="2" t="n">
        <f aca="false">F71*HLOOKUP(B71,Assumption!$A$10:$G$12,2,1)+G71*HLOOKUP(B71,Assumption!$A$10:$G$12,3,1)</f>
        <v>0</v>
      </c>
      <c r="I71" s="2" t="n">
        <f aca="false">F71+G71-H71</f>
        <v>0</v>
      </c>
      <c r="J71" s="32" t="n">
        <f aca="false">VLOOKUP(D71,Assumption!$O$3:$Q$103,IF('thong tin khach hang'!$B$3="Nam",2,3),0)/12*P71</f>
        <v>174808.561927368</v>
      </c>
      <c r="K71" s="2" t="n">
        <v>20000</v>
      </c>
      <c r="L71" s="31" t="n">
        <f aca="false">ROUND(((HLOOKUP(B71,Assumption!$A$6:$L$7,2,1)+1)^(1/12)-1)*(E71+I71-J71-K71),0)</f>
        <v>820656</v>
      </c>
      <c r="M71" s="31" t="n">
        <f aca="false">E71+I71-J71-K71+L71</f>
        <v>333572410.807012</v>
      </c>
      <c r="N71" s="32" t="n">
        <f aca="false">HLOOKUP(ROUND(AVERAGE(M59:M70)/10^6,0),Assumption!$B$2:$E$3,2,1)*MAX((AVERAGE(M59:M70)-250*10^6),0)</f>
        <v>120146.129875963</v>
      </c>
      <c r="O71" s="31" t="n">
        <f aca="false">M71+N71</f>
        <v>333692556.936888</v>
      </c>
      <c r="P71" s="31" t="n">
        <f aca="false">IF(A71=1,SA,MAX(0,SA-M70))</f>
        <v>767053436.631061</v>
      </c>
      <c r="S71" s="2" t="n">
        <v>0</v>
      </c>
      <c r="T71" s="2" t="n">
        <v>0</v>
      </c>
      <c r="U71" s="2" t="n">
        <v>0</v>
      </c>
      <c r="V71" s="33" t="n">
        <v>1</v>
      </c>
    </row>
    <row r="72" customFormat="false" ht="15.75" hidden="false" customHeight="true" outlineLevel="0" collapsed="false">
      <c r="A72" s="2" t="n">
        <v>70</v>
      </c>
      <c r="B72" s="2" t="n">
        <v>6</v>
      </c>
      <c r="C72" s="2" t="n">
        <f aca="false">A72-(B72-1)*12</f>
        <v>10</v>
      </c>
      <c r="D72" s="2" t="n">
        <f aca="false">'thong tin khach hang'!$B$4+B72-1</f>
        <v>7</v>
      </c>
      <c r="E72" s="31" t="n">
        <f aca="false">IF(A72=1,0,M71)</f>
        <v>333572410.807012</v>
      </c>
      <c r="F72" s="2" t="n">
        <f aca="true">TP*VLOOKUP('thong tin khach hang'!$E$10,$X$2:$Z$5,3,0)*OFFSET($S72,0,VLOOKUP('thong tin khach hang'!$E$10,$X$2:$Z$5,2,0))</f>
        <v>0</v>
      </c>
      <c r="G72" s="2" t="n">
        <f aca="true">EP*VLOOKUP('thong tin khach hang'!$E$10,$X$2:$Z$5,3,0)*OFFSET($S72,0,VLOOKUP('thong tin khach hang'!$E$10,$X$2:$Z$5,2,0))</f>
        <v>0</v>
      </c>
      <c r="H72" s="2" t="n">
        <f aca="false">F72*HLOOKUP(B72,Assumption!$A$10:$G$12,2,1)+G72*HLOOKUP(B72,Assumption!$A$10:$G$12,3,1)</f>
        <v>0</v>
      </c>
      <c r="I72" s="2" t="n">
        <f aca="false">F72+G72-H72</f>
        <v>0</v>
      </c>
      <c r="J72" s="32" t="n">
        <f aca="false">VLOOKUP(D72,Assumption!$O$3:$Q$103,IF('thong tin khach hang'!$B$3="Nam",2,3),0)/12*P72</f>
        <v>174665.933675657</v>
      </c>
      <c r="K72" s="2" t="n">
        <v>20000</v>
      </c>
      <c r="L72" s="31" t="n">
        <f aca="false">ROUND(((HLOOKUP(B72,Assumption!$A$6:$L$7,2,1)+1)^(1/12)-1)*(E72+I72-J72-K72),0)</f>
        <v>822199</v>
      </c>
      <c r="M72" s="31" t="n">
        <f aca="false">E72+I72-J72-K72+L72</f>
        <v>334199943.873336</v>
      </c>
      <c r="N72" s="32" t="n">
        <f aca="false">HLOOKUP(ROUND(AVERAGE(M60:M71)/10^6,0),Assumption!$B$2:$E$3,2,1)*MAX((AVERAGE(M60:M71)-250*10^6),0)</f>
        <v>131102.851352117</v>
      </c>
      <c r="O72" s="31" t="n">
        <f aca="false">M72+N72</f>
        <v>334331046.724688</v>
      </c>
      <c r="P72" s="31" t="n">
        <f aca="false">IF(A72=1,SA,MAX(0,SA-M71))</f>
        <v>766427589.192988</v>
      </c>
      <c r="S72" s="2" t="n">
        <v>0</v>
      </c>
      <c r="T72" s="2" t="n">
        <v>0</v>
      </c>
      <c r="U72" s="2" t="n">
        <v>1</v>
      </c>
      <c r="V72" s="33" t="n">
        <v>1</v>
      </c>
    </row>
    <row r="73" customFormat="false" ht="15.75" hidden="false" customHeight="true" outlineLevel="0" collapsed="false">
      <c r="A73" s="2" t="n">
        <v>71</v>
      </c>
      <c r="B73" s="2" t="n">
        <v>6</v>
      </c>
      <c r="C73" s="2" t="n">
        <f aca="false">A73-(B73-1)*12</f>
        <v>11</v>
      </c>
      <c r="D73" s="2" t="n">
        <f aca="false">'thong tin khach hang'!$B$4+B73-1</f>
        <v>7</v>
      </c>
      <c r="E73" s="31" t="n">
        <f aca="false">IF(A73=1,0,M72)</f>
        <v>334199943.873336</v>
      </c>
      <c r="F73" s="2" t="n">
        <f aca="true">TP*VLOOKUP('thong tin khach hang'!$E$10,$X$2:$Z$5,3,0)*OFFSET($S73,0,VLOOKUP('thong tin khach hang'!$E$10,$X$2:$Z$5,2,0))</f>
        <v>0</v>
      </c>
      <c r="G73" s="2" t="n">
        <f aca="true">EP*VLOOKUP('thong tin khach hang'!$E$10,$X$2:$Z$5,3,0)*OFFSET($S73,0,VLOOKUP('thong tin khach hang'!$E$10,$X$2:$Z$5,2,0))</f>
        <v>0</v>
      </c>
      <c r="H73" s="2" t="n">
        <f aca="false">F73*HLOOKUP(B73,Assumption!$A$10:$G$12,2,1)+G73*HLOOKUP(B73,Assumption!$A$10:$G$12,3,1)</f>
        <v>0</v>
      </c>
      <c r="I73" s="2" t="n">
        <f aca="false">F73+G73-H73</f>
        <v>0</v>
      </c>
      <c r="J73" s="32" t="n">
        <f aca="false">VLOOKUP(D73,Assumption!$O$3:$Q$103,IF('thong tin khach hang'!$B$3="Nam",2,3),0)/12*P73</f>
        <v>174522.921275676</v>
      </c>
      <c r="K73" s="2" t="n">
        <v>20000</v>
      </c>
      <c r="L73" s="31" t="n">
        <f aca="false">ROUND(((HLOOKUP(B73,Assumption!$A$6:$L$7,2,1)+1)^(1/12)-1)*(E73+I73-J73-K73),0)</f>
        <v>823747</v>
      </c>
      <c r="M73" s="31" t="n">
        <f aca="false">E73+I73-J73-K73+L73</f>
        <v>334829167.95206</v>
      </c>
      <c r="N73" s="32" t="n">
        <f aca="false">HLOOKUP(ROUND(AVERAGE(M61:M72)/10^6,0),Assumption!$B$2:$E$3,2,1)*MAX((AVERAGE(M61:M72)-250*10^6),0)</f>
        <v>142071.050156772</v>
      </c>
      <c r="O73" s="31" t="n">
        <f aca="false">M73+N73</f>
        <v>334971239.002217</v>
      </c>
      <c r="P73" s="31" t="n">
        <f aca="false">IF(A73=1,SA,MAX(0,SA-M72))</f>
        <v>765800056.126664</v>
      </c>
      <c r="S73" s="2" t="n">
        <v>0</v>
      </c>
      <c r="T73" s="2" t="n">
        <v>0</v>
      </c>
      <c r="U73" s="2" t="n">
        <v>0</v>
      </c>
      <c r="V73" s="33" t="n">
        <v>1</v>
      </c>
    </row>
    <row r="74" customFormat="false" ht="15.75" hidden="false" customHeight="true" outlineLevel="0" collapsed="false">
      <c r="A74" s="2" t="n">
        <v>72</v>
      </c>
      <c r="B74" s="2" t="n">
        <v>6</v>
      </c>
      <c r="C74" s="2" t="n">
        <f aca="false">A74-(B74-1)*12</f>
        <v>12</v>
      </c>
      <c r="D74" s="2" t="n">
        <f aca="false">'thong tin khach hang'!$B$4+B74-1</f>
        <v>7</v>
      </c>
      <c r="E74" s="31" t="n">
        <f aca="false">IF(A74=1,0,M73)</f>
        <v>334829167.95206</v>
      </c>
      <c r="F74" s="2" t="n">
        <f aca="true">TP*VLOOKUP('thong tin khach hang'!$E$10,$X$2:$Z$5,3,0)*OFFSET($S74,0,VLOOKUP('thong tin khach hang'!$E$10,$X$2:$Z$5,2,0))</f>
        <v>0</v>
      </c>
      <c r="G74" s="2" t="n">
        <f aca="true">EP*VLOOKUP('thong tin khach hang'!$E$10,$X$2:$Z$5,3,0)*OFFSET($S74,0,VLOOKUP('thong tin khach hang'!$E$10,$X$2:$Z$5,2,0))</f>
        <v>0</v>
      </c>
      <c r="H74" s="2" t="n">
        <f aca="false">F74*HLOOKUP(B74,Assumption!$A$10:$G$12,2,1)+G74*HLOOKUP(B74,Assumption!$A$10:$G$12,3,1)</f>
        <v>0</v>
      </c>
      <c r="I74" s="2" t="n">
        <f aca="false">F74+G74-H74</f>
        <v>0</v>
      </c>
      <c r="J74" s="32" t="n">
        <f aca="false">VLOOKUP(D74,Assumption!$O$3:$Q$103,IF('thong tin khach hang'!$B$3="Nam",2,3),0)/12*P74</f>
        <v>174379.523500399</v>
      </c>
      <c r="K74" s="2" t="n">
        <v>20000</v>
      </c>
      <c r="L74" s="31" t="n">
        <f aca="false">ROUND(((HLOOKUP(B74,Assumption!$A$6:$L$7,2,1)+1)^(1/12)-1)*(E74+I74-J74-K74),0)</f>
        <v>825300</v>
      </c>
      <c r="M74" s="31" t="n">
        <f aca="false">E74+I74-J74-K74+L74</f>
        <v>335460088.42856</v>
      </c>
      <c r="N74" s="32" t="n">
        <f aca="false">HLOOKUP(ROUND(AVERAGE(M62:M73)/10^6,0),Assumption!$B$2:$E$3,2,1)*MAX((AVERAGE(M62:M73)-250*10^6),0)</f>
        <v>153050.719572234</v>
      </c>
      <c r="O74" s="31" t="n">
        <f aca="false">M74+N74</f>
        <v>335613139.148132</v>
      </c>
      <c r="P74" s="31" t="n">
        <f aca="false">IF(A74=1,SA,MAX(0,SA-M73))</f>
        <v>765170832.04794</v>
      </c>
      <c r="S74" s="2" t="n">
        <v>0</v>
      </c>
      <c r="T74" s="2" t="n">
        <v>0</v>
      </c>
      <c r="U74" s="2" t="n">
        <v>0</v>
      </c>
      <c r="V74" s="33" t="n">
        <v>1</v>
      </c>
    </row>
    <row r="75" customFormat="false" ht="15.75" hidden="false" customHeight="true" outlineLevel="0" collapsed="false">
      <c r="A75" s="2" t="n">
        <v>73</v>
      </c>
      <c r="B75" s="2" t="n">
        <v>7</v>
      </c>
      <c r="C75" s="2" t="n">
        <f aca="false">A75-(B75-1)*12</f>
        <v>1</v>
      </c>
      <c r="D75" s="2" t="n">
        <f aca="false">'thong tin khach hang'!$B$4+B75-1</f>
        <v>8</v>
      </c>
      <c r="E75" s="31" t="n">
        <f aca="false">IF(A75=1,0,M74)</f>
        <v>335460088.42856</v>
      </c>
      <c r="F75" s="2" t="n">
        <f aca="true">TP*VLOOKUP('thong tin khach hang'!$E$10,$X$2:$Z$5,3,0)*OFFSET($S75,0,VLOOKUP('thong tin khach hang'!$E$10,$X$2:$Z$5,2,0))</f>
        <v>30000000</v>
      </c>
      <c r="G75" s="2" t="n">
        <f aca="true">EP*VLOOKUP('thong tin khach hang'!$E$10,$X$2:$Z$5,3,0)*OFFSET($S75,0,VLOOKUP('thong tin khach hang'!$E$10,$X$2:$Z$5,2,0))</f>
        <v>30000000</v>
      </c>
      <c r="H75" s="2" t="n">
        <f aca="false">F75*HLOOKUP(B75,Assumption!$A$10:$G$12,2,1)+G75*HLOOKUP(B75,Assumption!$A$10:$G$12,3,1)</f>
        <v>1500000</v>
      </c>
      <c r="I75" s="2" t="n">
        <f aca="false">F75+G75-H75</f>
        <v>58500000</v>
      </c>
      <c r="J75" s="32" t="n">
        <f aca="false">VLOOKUP(D75,Assumption!$O$3:$Q$103,IF('thong tin khach hang'!$B$3="Nam",2,3),0)/12*P75</f>
        <v>174235.739122518</v>
      </c>
      <c r="K75" s="2" t="n">
        <v>20000</v>
      </c>
      <c r="L75" s="31" t="n">
        <f aca="false">ROUND(((HLOOKUP(B75,Assumption!$A$6:$L$7,2,1)+1)^(1/12)-1)*(E75+I75-J75-K75),0)</f>
        <v>971133</v>
      </c>
      <c r="M75" s="31" t="n">
        <f aca="false">E75+I75-J75-K75+L75</f>
        <v>394736985.689437</v>
      </c>
      <c r="N75" s="32" t="n">
        <f aca="false">HLOOKUP(ROUND(AVERAGE(M63:M74)/10^6,0),Assumption!$B$2:$E$3,2,1)*MAX((AVERAGE(M63:M74)-250*10^6),0)</f>
        <v>164041.852879279</v>
      </c>
      <c r="O75" s="31" t="n">
        <f aca="false">M75+N75</f>
        <v>394901027.542317</v>
      </c>
      <c r="P75" s="31" t="n">
        <f aca="false">IF(A75=1,SA,MAX(0,SA-M74))</f>
        <v>764539911.57144</v>
      </c>
      <c r="S75" s="2" t="n">
        <v>1</v>
      </c>
      <c r="T75" s="2" t="n">
        <v>1</v>
      </c>
      <c r="U75" s="2" t="n">
        <v>1</v>
      </c>
      <c r="V75" s="33" t="n">
        <v>1</v>
      </c>
    </row>
    <row r="76" customFormat="false" ht="15.75" hidden="false" customHeight="true" outlineLevel="0" collapsed="false">
      <c r="A76" s="2" t="n">
        <v>74</v>
      </c>
      <c r="B76" s="2" t="n">
        <v>7</v>
      </c>
      <c r="C76" s="2" t="n">
        <f aca="false">A76-(B76-1)*12</f>
        <v>2</v>
      </c>
      <c r="D76" s="2" t="n">
        <f aca="false">'thong tin khach hang'!$B$4+B76-1</f>
        <v>8</v>
      </c>
      <c r="E76" s="31" t="n">
        <f aca="false">IF(A76=1,0,M75)</f>
        <v>394736985.689437</v>
      </c>
      <c r="F76" s="2" t="n">
        <f aca="true">TP*VLOOKUP('thong tin khach hang'!$E$10,$X$2:$Z$5,3,0)*OFFSET($S76,0,VLOOKUP('thong tin khach hang'!$E$10,$X$2:$Z$5,2,0))</f>
        <v>0</v>
      </c>
      <c r="G76" s="2" t="n">
        <f aca="true">EP*VLOOKUP('thong tin khach hang'!$E$10,$X$2:$Z$5,3,0)*OFFSET($S76,0,VLOOKUP('thong tin khach hang'!$E$10,$X$2:$Z$5,2,0))</f>
        <v>0</v>
      </c>
      <c r="H76" s="2" t="n">
        <f aca="false">F76*HLOOKUP(B76,Assumption!$A$10:$G$12,2,1)+G76*HLOOKUP(B76,Assumption!$A$10:$G$12,3,1)</f>
        <v>0</v>
      </c>
      <c r="I76" s="2" t="n">
        <f aca="false">F76+G76-H76</f>
        <v>0</v>
      </c>
      <c r="J76" s="32" t="n">
        <f aca="false">VLOOKUP(D76,Assumption!$O$3:$Q$103,IF('thong tin khach hang'!$B$3="Nam",2,3),0)/12*P76</f>
        <v>160726.759603175</v>
      </c>
      <c r="K76" s="2" t="n">
        <v>20000</v>
      </c>
      <c r="L76" s="31" t="n">
        <f aca="false">ROUND(((HLOOKUP(B76,Assumption!$A$6:$L$7,2,1)+1)^(1/12)-1)*(E76+I76-J76-K76),0)</f>
        <v>973082</v>
      </c>
      <c r="M76" s="31" t="n">
        <f aca="false">E76+I76-J76-K76+L76</f>
        <v>395529340.929834</v>
      </c>
      <c r="N76" s="32" t="n">
        <f aca="false">HLOOKUP(ROUND(AVERAGE(M64:M75)/10^6,0),Assumption!$B$2:$E$3,2,1)*MAX((AVERAGE(M64:M75)-250*10^6),0)</f>
        <v>175062.60435715</v>
      </c>
      <c r="O76" s="31" t="n">
        <f aca="false">M76+N76</f>
        <v>395704403.534191</v>
      </c>
      <c r="P76" s="31" t="n">
        <f aca="false">IF(A76=1,SA,MAX(0,SA-M75))</f>
        <v>705263014.310563</v>
      </c>
      <c r="S76" s="2" t="n">
        <v>0</v>
      </c>
      <c r="T76" s="2" t="n">
        <v>0</v>
      </c>
      <c r="U76" s="2" t="n">
        <v>0</v>
      </c>
      <c r="V76" s="33" t="n">
        <v>1</v>
      </c>
    </row>
    <row r="77" customFormat="false" ht="15.75" hidden="false" customHeight="true" outlineLevel="0" collapsed="false">
      <c r="A77" s="2" t="n">
        <v>75</v>
      </c>
      <c r="B77" s="2" t="n">
        <v>7</v>
      </c>
      <c r="C77" s="2" t="n">
        <f aca="false">A77-(B77-1)*12</f>
        <v>3</v>
      </c>
      <c r="D77" s="2" t="n">
        <f aca="false">'thong tin khach hang'!$B$4+B77-1</f>
        <v>8</v>
      </c>
      <c r="E77" s="31" t="n">
        <f aca="false">IF(A77=1,0,M76)</f>
        <v>395529340.929834</v>
      </c>
      <c r="F77" s="2" t="n">
        <f aca="true">TP*VLOOKUP('thong tin khach hang'!$E$10,$X$2:$Z$5,3,0)*OFFSET($S77,0,VLOOKUP('thong tin khach hang'!$E$10,$X$2:$Z$5,2,0))</f>
        <v>0</v>
      </c>
      <c r="G77" s="2" t="n">
        <f aca="true">EP*VLOOKUP('thong tin khach hang'!$E$10,$X$2:$Z$5,3,0)*OFFSET($S77,0,VLOOKUP('thong tin khach hang'!$E$10,$X$2:$Z$5,2,0))</f>
        <v>0</v>
      </c>
      <c r="H77" s="2" t="n">
        <f aca="false">F77*HLOOKUP(B77,Assumption!$A$10:$G$12,2,1)+G77*HLOOKUP(B77,Assumption!$A$10:$G$12,3,1)</f>
        <v>0</v>
      </c>
      <c r="I77" s="2" t="n">
        <f aca="false">F77+G77-H77</f>
        <v>0</v>
      </c>
      <c r="J77" s="32" t="n">
        <f aca="false">VLOOKUP(D77,Assumption!$O$3:$Q$103,IF('thong tin khach hang'!$B$3="Nam",2,3),0)/12*P77</f>
        <v>160546.184856365</v>
      </c>
      <c r="K77" s="2" t="n">
        <v>20000</v>
      </c>
      <c r="L77" s="31" t="n">
        <f aca="false">ROUND(((HLOOKUP(B77,Assumption!$A$6:$L$7,2,1)+1)^(1/12)-1)*(E77+I77-J77-K77),0)</f>
        <v>975037</v>
      </c>
      <c r="M77" s="31" t="n">
        <f aca="false">E77+I77-J77-K77+L77</f>
        <v>396323831.744978</v>
      </c>
      <c r="N77" s="32" t="n">
        <f aca="false">HLOOKUP(ROUND(AVERAGE(M65:M76)/10^6,0),Assumption!$B$2:$E$3,2,1)*MAX((AVERAGE(M65:M76)-250*10^6),0)</f>
        <v>186113.053755717</v>
      </c>
      <c r="O77" s="31" t="n">
        <f aca="false">M77+N77</f>
        <v>396509944.798734</v>
      </c>
      <c r="P77" s="31" t="n">
        <f aca="false">IF(A77=1,SA,MAX(0,SA-M76))</f>
        <v>704470659.070166</v>
      </c>
      <c r="S77" s="2" t="n">
        <v>0</v>
      </c>
      <c r="T77" s="2" t="n">
        <v>0</v>
      </c>
      <c r="U77" s="2" t="n">
        <v>0</v>
      </c>
      <c r="V77" s="33" t="n">
        <v>1</v>
      </c>
    </row>
    <row r="78" customFormat="false" ht="15.75" hidden="false" customHeight="true" outlineLevel="0" collapsed="false">
      <c r="A78" s="2" t="n">
        <v>76</v>
      </c>
      <c r="B78" s="2" t="n">
        <v>7</v>
      </c>
      <c r="C78" s="2" t="n">
        <f aca="false">A78-(B78-1)*12</f>
        <v>4</v>
      </c>
      <c r="D78" s="2" t="n">
        <f aca="false">'thong tin khach hang'!$B$4+B78-1</f>
        <v>8</v>
      </c>
      <c r="E78" s="31" t="n">
        <f aca="false">IF(A78=1,0,M77)</f>
        <v>396323831.744978</v>
      </c>
      <c r="F78" s="2" t="n">
        <f aca="true">TP*VLOOKUP('thong tin khach hang'!$E$10,$X$2:$Z$5,3,0)*OFFSET($S78,0,VLOOKUP('thong tin khach hang'!$E$10,$X$2:$Z$5,2,0))</f>
        <v>0</v>
      </c>
      <c r="G78" s="2" t="n">
        <f aca="true">EP*VLOOKUP('thong tin khach hang'!$E$10,$X$2:$Z$5,3,0)*OFFSET($S78,0,VLOOKUP('thong tin khach hang'!$E$10,$X$2:$Z$5,2,0))</f>
        <v>0</v>
      </c>
      <c r="H78" s="2" t="n">
        <f aca="false">F78*HLOOKUP(B78,Assumption!$A$10:$G$12,2,1)+G78*HLOOKUP(B78,Assumption!$A$10:$G$12,3,1)</f>
        <v>0</v>
      </c>
      <c r="I78" s="2" t="n">
        <f aca="false">F78+G78-H78</f>
        <v>0</v>
      </c>
      <c r="J78" s="32" t="n">
        <f aca="false">VLOOKUP(D78,Assumption!$O$3:$Q$103,IF('thong tin khach hang'!$B$3="Nam",2,3),0)/12*P78</f>
        <v>160365.12342019</v>
      </c>
      <c r="K78" s="2" t="n">
        <v>20000</v>
      </c>
      <c r="L78" s="31" t="n">
        <f aca="false">ROUND(((HLOOKUP(B78,Assumption!$A$6:$L$7,2,1)+1)^(1/12)-1)*(E78+I78-J78-K78),0)</f>
        <v>976997</v>
      </c>
      <c r="M78" s="31" t="n">
        <f aca="false">E78+I78-J78-K78+L78</f>
        <v>397120463.621558</v>
      </c>
      <c r="N78" s="32" t="n">
        <f aca="false">HLOOKUP(ROUND(AVERAGE(M66:M77)/10^6,0),Assumption!$B$2:$E$3,2,1)*MAX((AVERAGE(M66:M77)-250*10^6),0)</f>
        <v>197193.281176355</v>
      </c>
      <c r="O78" s="31" t="n">
        <f aca="false">M78+N78</f>
        <v>397317656.902734</v>
      </c>
      <c r="P78" s="31" t="n">
        <f aca="false">IF(A78=1,SA,MAX(0,SA-M77))</f>
        <v>703676168.255022</v>
      </c>
      <c r="S78" s="2" t="n">
        <v>0</v>
      </c>
      <c r="T78" s="2" t="n">
        <v>0</v>
      </c>
      <c r="U78" s="2" t="n">
        <v>1</v>
      </c>
      <c r="V78" s="33" t="n">
        <v>1</v>
      </c>
    </row>
    <row r="79" customFormat="false" ht="15.75" hidden="false" customHeight="true" outlineLevel="0" collapsed="false">
      <c r="A79" s="2" t="n">
        <v>77</v>
      </c>
      <c r="B79" s="2" t="n">
        <v>7</v>
      </c>
      <c r="C79" s="2" t="n">
        <f aca="false">A79-(B79-1)*12</f>
        <v>5</v>
      </c>
      <c r="D79" s="2" t="n">
        <f aca="false">'thong tin khach hang'!$B$4+B79-1</f>
        <v>8</v>
      </c>
      <c r="E79" s="31" t="n">
        <f aca="false">IF(A79=1,0,M78)</f>
        <v>397120463.621558</v>
      </c>
      <c r="F79" s="2" t="n">
        <f aca="true">TP*VLOOKUP('thong tin khach hang'!$E$10,$X$2:$Z$5,3,0)*OFFSET($S79,0,VLOOKUP('thong tin khach hang'!$E$10,$X$2:$Z$5,2,0))</f>
        <v>0</v>
      </c>
      <c r="G79" s="2" t="n">
        <f aca="true">EP*VLOOKUP('thong tin khach hang'!$E$10,$X$2:$Z$5,3,0)*OFFSET($S79,0,VLOOKUP('thong tin khach hang'!$E$10,$X$2:$Z$5,2,0))</f>
        <v>0</v>
      </c>
      <c r="H79" s="2" t="n">
        <f aca="false">F79*HLOOKUP(B79,Assumption!$A$10:$G$12,2,1)+G79*HLOOKUP(B79,Assumption!$A$10:$G$12,3,1)</f>
        <v>0</v>
      </c>
      <c r="I79" s="2" t="n">
        <f aca="false">F79+G79-H79</f>
        <v>0</v>
      </c>
      <c r="J79" s="32" t="n">
        <f aca="false">VLOOKUP(D79,Assumption!$O$3:$Q$103,IF('thong tin khach hang'!$B$3="Nam",2,3),0)/12*P79</f>
        <v>160183.574044253</v>
      </c>
      <c r="K79" s="2" t="n">
        <v>20000</v>
      </c>
      <c r="L79" s="31" t="n">
        <f aca="false">ROUND(((HLOOKUP(B79,Assumption!$A$6:$L$7,2,1)+1)^(1/12)-1)*(E79+I79-J79-K79),0)</f>
        <v>978962</v>
      </c>
      <c r="M79" s="31" t="n">
        <f aca="false">E79+I79-J79-K79+L79</f>
        <v>397919242.047513</v>
      </c>
      <c r="N79" s="32" t="n">
        <f aca="false">HLOOKUP(ROUND(AVERAGE(M67:M78)/10^6,0),Assumption!$B$2:$E$3,2,1)*MAX((AVERAGE(M67:M78)-250*10^6),0)</f>
        <v>208303.366905362</v>
      </c>
      <c r="O79" s="31" t="n">
        <f aca="false">M79+N79</f>
        <v>398127545.414419</v>
      </c>
      <c r="P79" s="31" t="n">
        <f aca="false">IF(A79=1,SA,MAX(0,SA-M78))</f>
        <v>702879536.378442</v>
      </c>
      <c r="S79" s="2" t="n">
        <v>0</v>
      </c>
      <c r="T79" s="2" t="n">
        <v>0</v>
      </c>
      <c r="U79" s="2" t="n">
        <v>0</v>
      </c>
      <c r="V79" s="33" t="n">
        <v>1</v>
      </c>
    </row>
    <row r="80" customFormat="false" ht="15.75" hidden="false" customHeight="true" outlineLevel="0" collapsed="false">
      <c r="A80" s="2" t="n">
        <v>78</v>
      </c>
      <c r="B80" s="2" t="n">
        <v>7</v>
      </c>
      <c r="C80" s="2" t="n">
        <f aca="false">A80-(B80-1)*12</f>
        <v>6</v>
      </c>
      <c r="D80" s="2" t="n">
        <f aca="false">'thong tin khach hang'!$B$4+B80-1</f>
        <v>8</v>
      </c>
      <c r="E80" s="31" t="n">
        <f aca="false">IF(A80=1,0,M79)</f>
        <v>397919242.047513</v>
      </c>
      <c r="F80" s="2" t="n">
        <f aca="true">TP*VLOOKUP('thong tin khach hang'!$E$10,$X$2:$Z$5,3,0)*OFFSET($S80,0,VLOOKUP('thong tin khach hang'!$E$10,$X$2:$Z$5,2,0))</f>
        <v>0</v>
      </c>
      <c r="G80" s="2" t="n">
        <f aca="true">EP*VLOOKUP('thong tin khach hang'!$E$10,$X$2:$Z$5,3,0)*OFFSET($S80,0,VLOOKUP('thong tin khach hang'!$E$10,$X$2:$Z$5,2,0))</f>
        <v>0</v>
      </c>
      <c r="H80" s="2" t="n">
        <f aca="false">F80*HLOOKUP(B80,Assumption!$A$10:$G$12,2,1)+G80*HLOOKUP(B80,Assumption!$A$10:$G$12,3,1)</f>
        <v>0</v>
      </c>
      <c r="I80" s="2" t="n">
        <f aca="false">F80+G80-H80</f>
        <v>0</v>
      </c>
      <c r="J80" s="32" t="n">
        <f aca="false">VLOOKUP(D80,Assumption!$O$3:$Q$103,IF('thong tin khach hang'!$B$3="Nam",2,3),0)/12*P80</f>
        <v>160001.535477875</v>
      </c>
      <c r="K80" s="2" t="n">
        <v>20000</v>
      </c>
      <c r="L80" s="31" t="n">
        <f aca="false">ROUND(((HLOOKUP(B80,Assumption!$A$6:$L$7,2,1)+1)^(1/12)-1)*(E80+I80-J80-K80),0)</f>
        <v>980932</v>
      </c>
      <c r="M80" s="31" t="n">
        <f aca="false">E80+I80-J80-K80+L80</f>
        <v>398720172.512036</v>
      </c>
      <c r="N80" s="32" t="n">
        <f aca="false">HLOOKUP(ROUND(AVERAGE(M68:M79)/10^6,0),Assumption!$B$2:$E$3,2,1)*MAX((AVERAGE(M68:M79)-250*10^6),0)</f>
        <v>219443.391247335</v>
      </c>
      <c r="O80" s="31" t="n">
        <f aca="false">M80+N80</f>
        <v>398939615.903283</v>
      </c>
      <c r="P80" s="31" t="n">
        <f aca="false">IF(A80=1,SA,MAX(0,SA-M79))</f>
        <v>702080757.952487</v>
      </c>
      <c r="S80" s="2" t="n">
        <v>0</v>
      </c>
      <c r="T80" s="2" t="n">
        <v>0</v>
      </c>
      <c r="U80" s="2" t="n">
        <v>0</v>
      </c>
      <c r="V80" s="33" t="n">
        <v>1</v>
      </c>
    </row>
    <row r="81" customFormat="false" ht="15.75" hidden="false" customHeight="true" outlineLevel="0" collapsed="false">
      <c r="A81" s="2" t="n">
        <v>79</v>
      </c>
      <c r="B81" s="2" t="n">
        <v>7</v>
      </c>
      <c r="C81" s="2" t="n">
        <f aca="false">A81-(B81-1)*12</f>
        <v>7</v>
      </c>
      <c r="D81" s="2" t="n">
        <f aca="false">'thong tin khach hang'!$B$4+B81-1</f>
        <v>8</v>
      </c>
      <c r="E81" s="31" t="n">
        <f aca="false">IF(A81=1,0,M80)</f>
        <v>398720172.512036</v>
      </c>
      <c r="F81" s="2" t="n">
        <f aca="true">TP*VLOOKUP('thong tin khach hang'!$E$10,$X$2:$Z$5,3,0)*OFFSET($S81,0,VLOOKUP('thong tin khach hang'!$E$10,$X$2:$Z$5,2,0))</f>
        <v>0</v>
      </c>
      <c r="G81" s="2" t="n">
        <f aca="true">EP*VLOOKUP('thong tin khach hang'!$E$10,$X$2:$Z$5,3,0)*OFFSET($S81,0,VLOOKUP('thong tin khach hang'!$E$10,$X$2:$Z$5,2,0))</f>
        <v>0</v>
      </c>
      <c r="H81" s="2" t="n">
        <f aca="false">F81*HLOOKUP(B81,Assumption!$A$10:$G$12,2,1)+G81*HLOOKUP(B81,Assumption!$A$10:$G$12,3,1)</f>
        <v>0</v>
      </c>
      <c r="I81" s="2" t="n">
        <f aca="false">F81+G81-H81</f>
        <v>0</v>
      </c>
      <c r="J81" s="32" t="n">
        <f aca="false">VLOOKUP(D81,Assumption!$O$3:$Q$103,IF('thong tin khach hang'!$B$3="Nam",2,3),0)/12*P81</f>
        <v>159819.006470089</v>
      </c>
      <c r="K81" s="2" t="n">
        <v>20000</v>
      </c>
      <c r="L81" s="31" t="n">
        <f aca="false">ROUND(((HLOOKUP(B81,Assumption!$A$6:$L$7,2,1)+1)^(1/12)-1)*(E81+I81-J81-K81),0)</f>
        <v>982908</v>
      </c>
      <c r="M81" s="31" t="n">
        <f aca="false">E81+I81-J81-K81+L81</f>
        <v>399523261.505566</v>
      </c>
      <c r="N81" s="32" t="n">
        <f aca="false">HLOOKUP(ROUND(AVERAGE(M69:M80)/10^6,0),Assumption!$B$2:$E$3,2,1)*MAX((AVERAGE(M69:M80)-250*10^6),0)</f>
        <v>230613.434858501</v>
      </c>
      <c r="O81" s="31" t="n">
        <f aca="false">M81+N81</f>
        <v>399753874.940424</v>
      </c>
      <c r="P81" s="31" t="n">
        <f aca="false">IF(A81=1,SA,MAX(0,SA-M80))</f>
        <v>701279827.487964</v>
      </c>
      <c r="S81" s="2" t="n">
        <v>0</v>
      </c>
      <c r="T81" s="2" t="n">
        <v>1</v>
      </c>
      <c r="U81" s="2" t="n">
        <v>1</v>
      </c>
      <c r="V81" s="33" t="n">
        <v>1</v>
      </c>
    </row>
    <row r="82" customFormat="false" ht="15.75" hidden="false" customHeight="true" outlineLevel="0" collapsed="false">
      <c r="A82" s="2" t="n">
        <v>80</v>
      </c>
      <c r="B82" s="2" t="n">
        <v>7</v>
      </c>
      <c r="C82" s="2" t="n">
        <f aca="false">A82-(B82-1)*12</f>
        <v>8</v>
      </c>
      <c r="D82" s="2" t="n">
        <f aca="false">'thong tin khach hang'!$B$4+B82-1</f>
        <v>8</v>
      </c>
      <c r="E82" s="31" t="n">
        <f aca="false">IF(A82=1,0,M81)</f>
        <v>399523261.505566</v>
      </c>
      <c r="F82" s="2" t="n">
        <f aca="true">TP*VLOOKUP('thong tin khach hang'!$E$10,$X$2:$Z$5,3,0)*OFFSET($S82,0,VLOOKUP('thong tin khach hang'!$E$10,$X$2:$Z$5,2,0))</f>
        <v>0</v>
      </c>
      <c r="G82" s="2" t="n">
        <f aca="true">EP*VLOOKUP('thong tin khach hang'!$E$10,$X$2:$Z$5,3,0)*OFFSET($S82,0,VLOOKUP('thong tin khach hang'!$E$10,$X$2:$Z$5,2,0))</f>
        <v>0</v>
      </c>
      <c r="H82" s="2" t="n">
        <f aca="false">F82*HLOOKUP(B82,Assumption!$A$10:$G$12,2,1)+G82*HLOOKUP(B82,Assumption!$A$10:$G$12,3,1)</f>
        <v>0</v>
      </c>
      <c r="I82" s="2" t="n">
        <f aca="false">F82+G82-H82</f>
        <v>0</v>
      </c>
      <c r="J82" s="32" t="n">
        <f aca="false">VLOOKUP(D82,Assumption!$O$3:$Q$103,IF('thong tin khach hang'!$B$3="Nam",2,3),0)/12*P82</f>
        <v>159635.985541749</v>
      </c>
      <c r="K82" s="2" t="n">
        <v>20000</v>
      </c>
      <c r="L82" s="31" t="n">
        <f aca="false">ROUND(((HLOOKUP(B82,Assumption!$A$6:$L$7,2,1)+1)^(1/12)-1)*(E82+I82-J82-K82),0)</f>
        <v>984889</v>
      </c>
      <c r="M82" s="31" t="n">
        <f aca="false">E82+I82-J82-K82+L82</f>
        <v>400328514.520024</v>
      </c>
      <c r="N82" s="32" t="n">
        <f aca="false">HLOOKUP(ROUND(AVERAGE(M70:M81)/10^6,0),Assumption!$B$2:$E$3,2,1)*MAX((AVERAGE(M70:M81)-250*10^6),0)</f>
        <v>241813.578746805</v>
      </c>
      <c r="O82" s="31" t="n">
        <f aca="false">M82+N82</f>
        <v>400570328.098771</v>
      </c>
      <c r="P82" s="31" t="n">
        <f aca="false">IF(A82=1,SA,MAX(0,SA-M81))</f>
        <v>700476738.494435</v>
      </c>
      <c r="S82" s="2" t="n">
        <v>0</v>
      </c>
      <c r="T82" s="2" t="n">
        <v>0</v>
      </c>
      <c r="U82" s="2" t="n">
        <v>0</v>
      </c>
      <c r="V82" s="33" t="n">
        <v>1</v>
      </c>
    </row>
    <row r="83" customFormat="false" ht="15.75" hidden="false" customHeight="true" outlineLevel="0" collapsed="false">
      <c r="A83" s="2" t="n">
        <v>81</v>
      </c>
      <c r="B83" s="2" t="n">
        <v>7</v>
      </c>
      <c r="C83" s="2" t="n">
        <f aca="false">A83-(B83-1)*12</f>
        <v>9</v>
      </c>
      <c r="D83" s="2" t="n">
        <f aca="false">'thong tin khach hang'!$B$4+B83-1</f>
        <v>8</v>
      </c>
      <c r="E83" s="31" t="n">
        <f aca="false">IF(A83=1,0,M82)</f>
        <v>400328514.520024</v>
      </c>
      <c r="F83" s="2" t="n">
        <f aca="true">TP*VLOOKUP('thong tin khach hang'!$E$10,$X$2:$Z$5,3,0)*OFFSET($S83,0,VLOOKUP('thong tin khach hang'!$E$10,$X$2:$Z$5,2,0))</f>
        <v>0</v>
      </c>
      <c r="G83" s="2" t="n">
        <f aca="true">EP*VLOOKUP('thong tin khach hang'!$E$10,$X$2:$Z$5,3,0)*OFFSET($S83,0,VLOOKUP('thong tin khach hang'!$E$10,$X$2:$Z$5,2,0))</f>
        <v>0</v>
      </c>
      <c r="H83" s="2" t="n">
        <f aca="false">F83*HLOOKUP(B83,Assumption!$A$10:$G$12,2,1)+G83*HLOOKUP(B83,Assumption!$A$10:$G$12,3,1)</f>
        <v>0</v>
      </c>
      <c r="I83" s="2" t="n">
        <f aca="false">F83+G83-H83</f>
        <v>0</v>
      </c>
      <c r="J83" s="32" t="n">
        <f aca="false">VLOOKUP(D83,Assumption!$O$3:$Q$103,IF('thong tin khach hang'!$B$3="Nam",2,3),0)/12*P83</f>
        <v>159452.471441267</v>
      </c>
      <c r="K83" s="2" t="n">
        <v>20000</v>
      </c>
      <c r="L83" s="31" t="n">
        <f aca="false">ROUND(((HLOOKUP(B83,Assumption!$A$6:$L$7,2,1)+1)^(1/12)-1)*(E83+I83-J83-K83),0)</f>
        <v>986876</v>
      </c>
      <c r="M83" s="31" t="n">
        <f aca="false">E83+I83-J83-K83+L83</f>
        <v>401135938.048583</v>
      </c>
      <c r="N83" s="32" t="n">
        <f aca="false">HLOOKUP(ROUND(AVERAGE(M71:M82)/10^6,0),Assumption!$B$2:$E$3,2,1)*MAX((AVERAGE(M71:M82)-250*10^6),0)</f>
        <v>253043.903938652</v>
      </c>
      <c r="O83" s="31" t="n">
        <f aca="false">M83+N83</f>
        <v>401388981.952521</v>
      </c>
      <c r="P83" s="31" t="n">
        <f aca="false">IF(A83=1,SA,MAX(0,SA-M82))</f>
        <v>699671485.479976</v>
      </c>
      <c r="S83" s="2" t="n">
        <v>0</v>
      </c>
      <c r="T83" s="2" t="n">
        <v>0</v>
      </c>
      <c r="U83" s="2" t="n">
        <v>0</v>
      </c>
      <c r="V83" s="33" t="n">
        <v>1</v>
      </c>
    </row>
    <row r="84" customFormat="false" ht="15.75" hidden="false" customHeight="true" outlineLevel="0" collapsed="false">
      <c r="A84" s="2" t="n">
        <v>82</v>
      </c>
      <c r="B84" s="2" t="n">
        <v>7</v>
      </c>
      <c r="C84" s="2" t="n">
        <f aca="false">A84-(B84-1)*12</f>
        <v>10</v>
      </c>
      <c r="D84" s="2" t="n">
        <f aca="false">'thong tin khach hang'!$B$4+B84-1</f>
        <v>8</v>
      </c>
      <c r="E84" s="31" t="n">
        <f aca="false">IF(A84=1,0,M83)</f>
        <v>401135938.048583</v>
      </c>
      <c r="F84" s="2" t="n">
        <f aca="true">TP*VLOOKUP('thong tin khach hang'!$E$10,$X$2:$Z$5,3,0)*OFFSET($S84,0,VLOOKUP('thong tin khach hang'!$E$10,$X$2:$Z$5,2,0))</f>
        <v>0</v>
      </c>
      <c r="G84" s="2" t="n">
        <f aca="true">EP*VLOOKUP('thong tin khach hang'!$E$10,$X$2:$Z$5,3,0)*OFFSET($S84,0,VLOOKUP('thong tin khach hang'!$E$10,$X$2:$Z$5,2,0))</f>
        <v>0</v>
      </c>
      <c r="H84" s="2" t="n">
        <f aca="false">F84*HLOOKUP(B84,Assumption!$A$10:$G$12,2,1)+G84*HLOOKUP(B84,Assumption!$A$10:$G$12,3,1)</f>
        <v>0</v>
      </c>
      <c r="I84" s="2" t="n">
        <f aca="false">F84+G84-H84</f>
        <v>0</v>
      </c>
      <c r="J84" s="32" t="n">
        <f aca="false">VLOOKUP(D84,Assumption!$O$3:$Q$103,IF('thong tin khach hang'!$B$3="Nam",2,3),0)/12*P84</f>
        <v>159268.462688873</v>
      </c>
      <c r="K84" s="2" t="n">
        <v>20000</v>
      </c>
      <c r="L84" s="31" t="n">
        <f aca="false">ROUND(((HLOOKUP(B84,Assumption!$A$6:$L$7,2,1)+1)^(1/12)-1)*(E84+I84-J84-K84),0)</f>
        <v>988867</v>
      </c>
      <c r="M84" s="31" t="n">
        <f aca="false">E84+I84-J84-K84+L84</f>
        <v>401945536.585894</v>
      </c>
      <c r="N84" s="32" t="n">
        <f aca="false">HLOOKUP(ROUND(AVERAGE(M72:M83)/10^6,0),Assumption!$B$2:$E$3,2,1)*MAX((AVERAGE(M72:M83)-250*10^6),0)</f>
        <v>264304.491812247</v>
      </c>
      <c r="O84" s="31" t="n">
        <f aca="false">M84+N84</f>
        <v>402209841.077706</v>
      </c>
      <c r="P84" s="31" t="n">
        <f aca="false">IF(A84=1,SA,MAX(0,SA-M83))</f>
        <v>698864061.951417</v>
      </c>
      <c r="S84" s="2" t="n">
        <v>0</v>
      </c>
      <c r="T84" s="2" t="n">
        <v>0</v>
      </c>
      <c r="U84" s="2" t="n">
        <v>1</v>
      </c>
      <c r="V84" s="33" t="n">
        <v>1</v>
      </c>
    </row>
    <row r="85" customFormat="false" ht="15.75" hidden="false" customHeight="true" outlineLevel="0" collapsed="false">
      <c r="A85" s="2" t="n">
        <v>83</v>
      </c>
      <c r="B85" s="2" t="n">
        <v>7</v>
      </c>
      <c r="C85" s="2" t="n">
        <f aca="false">A85-(B85-1)*12</f>
        <v>11</v>
      </c>
      <c r="D85" s="2" t="n">
        <f aca="false">'thong tin khach hang'!$B$4+B85-1</f>
        <v>8</v>
      </c>
      <c r="E85" s="31" t="n">
        <f aca="false">IF(A85=1,0,M84)</f>
        <v>401945536.585894</v>
      </c>
      <c r="F85" s="2" t="n">
        <f aca="true">TP*VLOOKUP('thong tin khach hang'!$E$10,$X$2:$Z$5,3,0)*OFFSET($S85,0,VLOOKUP('thong tin khach hang'!$E$10,$X$2:$Z$5,2,0))</f>
        <v>0</v>
      </c>
      <c r="G85" s="2" t="n">
        <f aca="true">EP*VLOOKUP('thong tin khach hang'!$E$10,$X$2:$Z$5,3,0)*OFFSET($S85,0,VLOOKUP('thong tin khach hang'!$E$10,$X$2:$Z$5,2,0))</f>
        <v>0</v>
      </c>
      <c r="H85" s="2" t="n">
        <f aca="false">F85*HLOOKUP(B85,Assumption!$A$10:$G$12,2,1)+G85*HLOOKUP(B85,Assumption!$A$10:$G$12,3,1)</f>
        <v>0</v>
      </c>
      <c r="I85" s="2" t="n">
        <f aca="false">F85+G85-H85</f>
        <v>0</v>
      </c>
      <c r="J85" s="32" t="n">
        <f aca="false">VLOOKUP(D85,Assumption!$O$3:$Q$103,IF('thong tin khach hang'!$B$3="Nam",2,3),0)/12*P85</f>
        <v>159083.958260254</v>
      </c>
      <c r="K85" s="2" t="n">
        <v>20000</v>
      </c>
      <c r="L85" s="31" t="n">
        <f aca="false">ROUND(((HLOOKUP(B85,Assumption!$A$6:$L$7,2,1)+1)^(1/12)-1)*(E85+I85-J85-K85),0)</f>
        <v>990864</v>
      </c>
      <c r="M85" s="31" t="n">
        <f aca="false">E85+I85-J85-K85+L85</f>
        <v>402757316.627633</v>
      </c>
      <c r="N85" s="32" t="n">
        <f aca="false">HLOOKUP(ROUND(AVERAGE(M73:M84)/10^6,0),Assumption!$B$2:$E$3,2,1)*MAX((AVERAGE(M73:M84)-250*10^6),0)</f>
        <v>275595.423931007</v>
      </c>
      <c r="O85" s="31" t="n">
        <f aca="false">M85+N85</f>
        <v>403032912.051564</v>
      </c>
      <c r="P85" s="31" t="n">
        <f aca="false">IF(A85=1,SA,MAX(0,SA-M84))</f>
        <v>698054463.414106</v>
      </c>
      <c r="S85" s="2" t="n">
        <v>0</v>
      </c>
      <c r="T85" s="2" t="n">
        <v>0</v>
      </c>
      <c r="U85" s="2" t="n">
        <v>0</v>
      </c>
      <c r="V85" s="33" t="n">
        <v>1</v>
      </c>
    </row>
    <row r="86" customFormat="false" ht="15.75" hidden="false" customHeight="true" outlineLevel="0" collapsed="false">
      <c r="A86" s="2" t="n">
        <v>84</v>
      </c>
      <c r="B86" s="2" t="n">
        <v>7</v>
      </c>
      <c r="C86" s="2" t="n">
        <f aca="false">A86-(B86-1)*12</f>
        <v>12</v>
      </c>
      <c r="D86" s="2" t="n">
        <f aca="false">'thong tin khach hang'!$B$4+B86-1</f>
        <v>8</v>
      </c>
      <c r="E86" s="31" t="n">
        <f aca="false">IF(A86=1,0,M85)</f>
        <v>402757316.627633</v>
      </c>
      <c r="F86" s="2" t="n">
        <f aca="true">TP*VLOOKUP('thong tin khach hang'!$E$10,$X$2:$Z$5,3,0)*OFFSET($S86,0,VLOOKUP('thong tin khach hang'!$E$10,$X$2:$Z$5,2,0))</f>
        <v>0</v>
      </c>
      <c r="G86" s="2" t="n">
        <f aca="true">EP*VLOOKUP('thong tin khach hang'!$E$10,$X$2:$Z$5,3,0)*OFFSET($S86,0,VLOOKUP('thong tin khach hang'!$E$10,$X$2:$Z$5,2,0))</f>
        <v>0</v>
      </c>
      <c r="H86" s="2" t="n">
        <f aca="false">F86*HLOOKUP(B86,Assumption!$A$10:$G$12,2,1)+G86*HLOOKUP(B86,Assumption!$A$10:$G$12,3,1)</f>
        <v>0</v>
      </c>
      <c r="I86" s="2" t="n">
        <f aca="false">F86+G86-H86</f>
        <v>0</v>
      </c>
      <c r="J86" s="32" t="n">
        <f aca="false">VLOOKUP(D86,Assumption!$O$3:$Q$103,IF('thong tin khach hang'!$B$3="Nam",2,3),0)/12*P86</f>
        <v>158898.95667507</v>
      </c>
      <c r="K86" s="2" t="n">
        <v>20000</v>
      </c>
      <c r="L86" s="31" t="n">
        <f aca="false">ROUND(((HLOOKUP(B86,Assumption!$A$6:$L$7,2,1)+1)^(1/12)-1)*(E86+I86-J86-K86),0)</f>
        <v>992867</v>
      </c>
      <c r="M86" s="31" t="n">
        <f aca="false">E86+I86-J86-K86+L86</f>
        <v>403571284.670958</v>
      </c>
      <c r="N86" s="32" t="n">
        <f aca="false">HLOOKUP(ROUND(AVERAGE(M74:M85)/10^6,0),Assumption!$B$2:$E$3,2,1)*MAX((AVERAGE(M74:M85)-250*10^6),0)</f>
        <v>286916.782043603</v>
      </c>
      <c r="O86" s="31" t="n">
        <f aca="false">M86+N86</f>
        <v>403858201.453002</v>
      </c>
      <c r="P86" s="31" t="n">
        <f aca="false">IF(A86=1,SA,MAX(0,SA-M85))</f>
        <v>697242683.372367</v>
      </c>
      <c r="S86" s="2" t="n">
        <v>0</v>
      </c>
      <c r="T86" s="2" t="n">
        <v>0</v>
      </c>
      <c r="U86" s="2" t="n">
        <v>0</v>
      </c>
      <c r="V86" s="33" t="n">
        <v>1</v>
      </c>
    </row>
    <row r="87" customFormat="false" ht="15.75" hidden="false" customHeight="true" outlineLevel="0" collapsed="false">
      <c r="A87" s="2" t="n">
        <v>85</v>
      </c>
      <c r="B87" s="2" t="n">
        <v>8</v>
      </c>
      <c r="C87" s="2" t="n">
        <f aca="false">A87-(B87-1)*12</f>
        <v>1</v>
      </c>
      <c r="D87" s="2" t="n">
        <f aca="false">'thong tin khach hang'!$B$4+B87-1</f>
        <v>9</v>
      </c>
      <c r="E87" s="31" t="n">
        <f aca="false">IF(A87=1,0,M86)</f>
        <v>403571284.670958</v>
      </c>
      <c r="F87" s="2" t="n">
        <f aca="true">TP*VLOOKUP('thong tin khach hang'!$E$10,$X$2:$Z$5,3,0)*OFFSET($S87,0,VLOOKUP('thong tin khach hang'!$E$10,$X$2:$Z$5,2,0))</f>
        <v>30000000</v>
      </c>
      <c r="G87" s="2" t="n">
        <f aca="true">EP*VLOOKUP('thong tin khach hang'!$E$10,$X$2:$Z$5,3,0)*OFFSET($S87,0,VLOOKUP('thong tin khach hang'!$E$10,$X$2:$Z$5,2,0))</f>
        <v>30000000</v>
      </c>
      <c r="H87" s="2" t="n">
        <f aca="false">F87*HLOOKUP(B87,Assumption!$A$10:$G$12,2,1)+G87*HLOOKUP(B87,Assumption!$A$10:$G$12,3,1)</f>
        <v>1500000</v>
      </c>
      <c r="I87" s="2" t="n">
        <f aca="false">F87+G87-H87</f>
        <v>58500000</v>
      </c>
      <c r="J87" s="32" t="n">
        <f aca="false">VLOOKUP(D87,Assumption!$O$3:$Q$103,IF('thong tin khach hang'!$B$3="Nam",2,3),0)/12*P87</f>
        <v>158713.456452643</v>
      </c>
      <c r="K87" s="2" t="n">
        <v>20000</v>
      </c>
      <c r="L87" s="31" t="n">
        <f aca="false">ROUND(((HLOOKUP(B87,Assumption!$A$6:$L$7,2,1)+1)^(1/12)-1)*(E87+I87-J87-K87),0)</f>
        <v>1139152</v>
      </c>
      <c r="M87" s="31" t="n">
        <f aca="false">E87+I87-J87-K87+L87</f>
        <v>463031723.214506</v>
      </c>
      <c r="N87" s="32" t="n">
        <f aca="false">HLOOKUP(ROUND(AVERAGE(M75:M86)/10^6,0),Assumption!$B$2:$E$3,2,1)*MAX((AVERAGE(M75:M86)-250*10^6),0)</f>
        <v>298268.648084002</v>
      </c>
      <c r="O87" s="31" t="n">
        <f aca="false">M87+N87</f>
        <v>463329991.86259</v>
      </c>
      <c r="P87" s="31" t="n">
        <f aca="false">IF(A87=1,SA,MAX(0,SA-M86))</f>
        <v>696428715.329042</v>
      </c>
      <c r="S87" s="2" t="n">
        <v>1</v>
      </c>
      <c r="T87" s="2" t="n">
        <v>1</v>
      </c>
      <c r="U87" s="2" t="n">
        <v>1</v>
      </c>
      <c r="V87" s="33" t="n">
        <v>1</v>
      </c>
    </row>
    <row r="88" customFormat="false" ht="15.75" hidden="false" customHeight="true" outlineLevel="0" collapsed="false">
      <c r="A88" s="2" t="n">
        <v>86</v>
      </c>
      <c r="B88" s="2" t="n">
        <v>8</v>
      </c>
      <c r="C88" s="2" t="n">
        <f aca="false">A88-(B88-1)*12</f>
        <v>2</v>
      </c>
      <c r="D88" s="2" t="n">
        <f aca="false">'thong tin khach hang'!$B$4+B88-1</f>
        <v>9</v>
      </c>
      <c r="E88" s="31" t="n">
        <f aca="false">IF(A88=1,0,M87)</f>
        <v>463031723.214506</v>
      </c>
      <c r="F88" s="2" t="n">
        <f aca="true">TP*VLOOKUP('thong tin khach hang'!$E$10,$X$2:$Z$5,3,0)*OFFSET($S88,0,VLOOKUP('thong tin khach hang'!$E$10,$X$2:$Z$5,2,0))</f>
        <v>0</v>
      </c>
      <c r="G88" s="2" t="n">
        <f aca="true">EP*VLOOKUP('thong tin khach hang'!$E$10,$X$2:$Z$5,3,0)*OFFSET($S88,0,VLOOKUP('thong tin khach hang'!$E$10,$X$2:$Z$5,2,0))</f>
        <v>0</v>
      </c>
      <c r="H88" s="2" t="n">
        <f aca="false">F88*HLOOKUP(B88,Assumption!$A$10:$G$12,2,1)+G88*HLOOKUP(B88,Assumption!$A$10:$G$12,3,1)</f>
        <v>0</v>
      </c>
      <c r="I88" s="2" t="n">
        <f aca="false">F88+G88-H88</f>
        <v>0</v>
      </c>
      <c r="J88" s="32" t="n">
        <f aca="false">VLOOKUP(D88,Assumption!$O$3:$Q$103,IF('thong tin khach hang'!$B$3="Nam",2,3),0)/12*P88</f>
        <v>145162.64857279</v>
      </c>
      <c r="K88" s="2" t="n">
        <v>20000</v>
      </c>
      <c r="L88" s="31" t="n">
        <f aca="false">ROUND(((HLOOKUP(B88,Assumption!$A$6:$L$7,2,1)+1)^(1/12)-1)*(E88+I88-J88-K88),0)</f>
        <v>1141554</v>
      </c>
      <c r="M88" s="31" t="n">
        <f aca="false">E88+I88-J88-K88+L88</f>
        <v>464008114.565933</v>
      </c>
      <c r="N88" s="32" t="n">
        <f aca="false">HLOOKUP(ROUND(AVERAGE(M76:M87)/10^6,0),Assumption!$B$2:$E$3,2,1)*MAX((AVERAGE(M76:M87)-250*10^6),0)</f>
        <v>309651.10433818</v>
      </c>
      <c r="O88" s="31" t="n">
        <f aca="false">M88+N88</f>
        <v>464317765.670271</v>
      </c>
      <c r="P88" s="31" t="n">
        <f aca="false">IF(A88=1,SA,MAX(0,SA-M87))</f>
        <v>636968276.785494</v>
      </c>
      <c r="S88" s="2" t="n">
        <v>0</v>
      </c>
      <c r="T88" s="2" t="n">
        <v>0</v>
      </c>
      <c r="U88" s="2" t="n">
        <v>0</v>
      </c>
      <c r="V88" s="33" t="n">
        <v>1</v>
      </c>
    </row>
    <row r="89" customFormat="false" ht="15.75" hidden="false" customHeight="true" outlineLevel="0" collapsed="false">
      <c r="A89" s="2" t="n">
        <v>87</v>
      </c>
      <c r="B89" s="2" t="n">
        <v>8</v>
      </c>
      <c r="C89" s="2" t="n">
        <f aca="false">A89-(B89-1)*12</f>
        <v>3</v>
      </c>
      <c r="D89" s="2" t="n">
        <f aca="false">'thong tin khach hang'!$B$4+B89-1</f>
        <v>9</v>
      </c>
      <c r="E89" s="31" t="n">
        <f aca="false">IF(A89=1,0,M88)</f>
        <v>464008114.565933</v>
      </c>
      <c r="F89" s="2" t="n">
        <f aca="true">TP*VLOOKUP('thong tin khach hang'!$E$10,$X$2:$Z$5,3,0)*OFFSET($S89,0,VLOOKUP('thong tin khach hang'!$E$10,$X$2:$Z$5,2,0))</f>
        <v>0</v>
      </c>
      <c r="G89" s="2" t="n">
        <f aca="true">EP*VLOOKUP('thong tin khach hang'!$E$10,$X$2:$Z$5,3,0)*OFFSET($S89,0,VLOOKUP('thong tin khach hang'!$E$10,$X$2:$Z$5,2,0))</f>
        <v>0</v>
      </c>
      <c r="H89" s="2" t="n">
        <f aca="false">F89*HLOOKUP(B89,Assumption!$A$10:$G$12,2,1)+G89*HLOOKUP(B89,Assumption!$A$10:$G$12,3,1)</f>
        <v>0</v>
      </c>
      <c r="I89" s="2" t="n">
        <f aca="false">F89+G89-H89</f>
        <v>0</v>
      </c>
      <c r="J89" s="32" t="n">
        <f aca="false">VLOOKUP(D89,Assumption!$O$3:$Q$103,IF('thong tin khach hang'!$B$3="Nam",2,3),0)/12*P89</f>
        <v>144940.132695968</v>
      </c>
      <c r="K89" s="2" t="n">
        <v>20000</v>
      </c>
      <c r="L89" s="31" t="n">
        <f aca="false">ROUND(((HLOOKUP(B89,Assumption!$A$6:$L$7,2,1)+1)^(1/12)-1)*(E89+I89-J89-K89),0)</f>
        <v>1143962</v>
      </c>
      <c r="M89" s="31" t="n">
        <f aca="false">E89+I89-J89-K89+L89</f>
        <v>464987136.433237</v>
      </c>
      <c r="N89" s="32" t="n">
        <f aca="false">HLOOKUP(ROUND(AVERAGE(M77:M88)/10^6,0),Assumption!$B$2:$E$3,2,1)*MAX((AVERAGE(M77:M88)-250*10^6),0)</f>
        <v>321064.23327753</v>
      </c>
      <c r="O89" s="31" t="n">
        <f aca="false">M89+N89</f>
        <v>465308200.666514</v>
      </c>
      <c r="P89" s="31" t="n">
        <f aca="false">IF(A89=1,SA,MAX(0,SA-M88))</f>
        <v>635991885.434067</v>
      </c>
      <c r="S89" s="2" t="n">
        <v>0</v>
      </c>
      <c r="T89" s="2" t="n">
        <v>0</v>
      </c>
      <c r="U89" s="2" t="n">
        <v>0</v>
      </c>
      <c r="V89" s="33" t="n">
        <v>1</v>
      </c>
    </row>
    <row r="90" customFormat="false" ht="15.75" hidden="false" customHeight="true" outlineLevel="0" collapsed="false">
      <c r="A90" s="2" t="n">
        <v>88</v>
      </c>
      <c r="B90" s="2" t="n">
        <v>8</v>
      </c>
      <c r="C90" s="2" t="n">
        <f aca="false">A90-(B90-1)*12</f>
        <v>4</v>
      </c>
      <c r="D90" s="2" t="n">
        <f aca="false">'thong tin khach hang'!$B$4+B90-1</f>
        <v>9</v>
      </c>
      <c r="E90" s="31" t="n">
        <f aca="false">IF(A90=1,0,M89)</f>
        <v>464987136.433237</v>
      </c>
      <c r="F90" s="2" t="n">
        <f aca="true">TP*VLOOKUP('thong tin khach hang'!$E$10,$X$2:$Z$5,3,0)*OFFSET($S90,0,VLOOKUP('thong tin khach hang'!$E$10,$X$2:$Z$5,2,0))</f>
        <v>0</v>
      </c>
      <c r="G90" s="2" t="n">
        <f aca="true">EP*VLOOKUP('thong tin khach hang'!$E$10,$X$2:$Z$5,3,0)*OFFSET($S90,0,VLOOKUP('thong tin khach hang'!$E$10,$X$2:$Z$5,2,0))</f>
        <v>0</v>
      </c>
      <c r="H90" s="2" t="n">
        <f aca="false">F90*HLOOKUP(B90,Assumption!$A$10:$G$12,2,1)+G90*HLOOKUP(B90,Assumption!$A$10:$G$12,3,1)</f>
        <v>0</v>
      </c>
      <c r="I90" s="2" t="n">
        <f aca="false">F90+G90-H90</f>
        <v>0</v>
      </c>
      <c r="J90" s="32" t="n">
        <f aca="false">VLOOKUP(D90,Assumption!$O$3:$Q$103,IF('thong tin khach hang'!$B$3="Nam",2,3),0)/12*P90</f>
        <v>144717.017334579</v>
      </c>
      <c r="K90" s="2" t="n">
        <v>20000</v>
      </c>
      <c r="L90" s="31" t="n">
        <f aca="false">ROUND(((HLOOKUP(B90,Assumption!$A$6:$L$7,2,1)+1)^(1/12)-1)*(E90+I90-J90-K90),0)</f>
        <v>1146377</v>
      </c>
      <c r="M90" s="31" t="n">
        <f aca="false">E90+I90-J90-K90+L90</f>
        <v>465968796.415902</v>
      </c>
      <c r="N90" s="32" t="n">
        <f aca="false">HLOOKUP(ROUND(AVERAGE(M78:M89)/10^6,0),Assumption!$B$2:$E$3,2,1)*MAX((AVERAGE(M78:M89)-250*10^6),0)</f>
        <v>332508.11739224</v>
      </c>
      <c r="O90" s="31" t="n">
        <f aca="false">M90+N90</f>
        <v>466301304.533295</v>
      </c>
      <c r="P90" s="31" t="n">
        <f aca="false">IF(A90=1,SA,MAX(0,SA-M89))</f>
        <v>635012863.566763</v>
      </c>
      <c r="S90" s="2" t="n">
        <v>0</v>
      </c>
      <c r="T90" s="2" t="n">
        <v>0</v>
      </c>
      <c r="U90" s="2" t="n">
        <v>1</v>
      </c>
      <c r="V90" s="33" t="n">
        <v>1</v>
      </c>
    </row>
    <row r="91" customFormat="false" ht="15.75" hidden="false" customHeight="true" outlineLevel="0" collapsed="false">
      <c r="A91" s="2" t="n">
        <v>89</v>
      </c>
      <c r="B91" s="2" t="n">
        <v>8</v>
      </c>
      <c r="C91" s="2" t="n">
        <f aca="false">A91-(B91-1)*12</f>
        <v>5</v>
      </c>
      <c r="D91" s="2" t="n">
        <f aca="false">'thong tin khach hang'!$B$4+B91-1</f>
        <v>9</v>
      </c>
      <c r="E91" s="31" t="n">
        <f aca="false">IF(A91=1,0,M90)</f>
        <v>465968796.415902</v>
      </c>
      <c r="F91" s="2" t="n">
        <f aca="true">TP*VLOOKUP('thong tin khach hang'!$E$10,$X$2:$Z$5,3,0)*OFFSET($S91,0,VLOOKUP('thong tin khach hang'!$E$10,$X$2:$Z$5,2,0))</f>
        <v>0</v>
      </c>
      <c r="G91" s="2" t="n">
        <f aca="true">EP*VLOOKUP('thong tin khach hang'!$E$10,$X$2:$Z$5,3,0)*OFFSET($S91,0,VLOOKUP('thong tin khach hang'!$E$10,$X$2:$Z$5,2,0))</f>
        <v>0</v>
      </c>
      <c r="H91" s="2" t="n">
        <f aca="false">F91*HLOOKUP(B91,Assumption!$A$10:$G$12,2,1)+G91*HLOOKUP(B91,Assumption!$A$10:$G$12,3,1)</f>
        <v>0</v>
      </c>
      <c r="I91" s="2" t="n">
        <f aca="false">F91+G91-H91</f>
        <v>0</v>
      </c>
      <c r="J91" s="32" t="n">
        <f aca="false">VLOOKUP(D91,Assumption!$O$3:$Q$103,IF('thong tin khach hang'!$B$3="Nam",2,3),0)/12*P91</f>
        <v>144493.300756729</v>
      </c>
      <c r="K91" s="2" t="n">
        <v>20000</v>
      </c>
      <c r="L91" s="31" t="n">
        <f aca="false">ROUND(((HLOOKUP(B91,Assumption!$A$6:$L$7,2,1)+1)^(1/12)-1)*(E91+I91-J91-K91),0)</f>
        <v>1148799</v>
      </c>
      <c r="M91" s="31" t="n">
        <f aca="false">E91+I91-J91-K91+L91</f>
        <v>466953102.115146</v>
      </c>
      <c r="N91" s="32" t="n">
        <f aca="false">HLOOKUP(ROUND(AVERAGE(M79:M90)/10^6,0),Assumption!$B$2:$E$3,2,1)*MAX((AVERAGE(M79:M90)-250*10^6),0)</f>
        <v>343982.839524631</v>
      </c>
      <c r="O91" s="31" t="n">
        <f aca="false">M91+N91</f>
        <v>467297084.95467</v>
      </c>
      <c r="P91" s="31" t="n">
        <f aca="false">IF(A91=1,SA,MAX(0,SA-M90))</f>
        <v>634031203.584098</v>
      </c>
      <c r="S91" s="2" t="n">
        <v>0</v>
      </c>
      <c r="T91" s="2" t="n">
        <v>0</v>
      </c>
      <c r="U91" s="2" t="n">
        <v>0</v>
      </c>
      <c r="V91" s="33" t="n">
        <v>1</v>
      </c>
    </row>
    <row r="92" customFormat="false" ht="15.75" hidden="false" customHeight="true" outlineLevel="0" collapsed="false">
      <c r="A92" s="2" t="n">
        <v>90</v>
      </c>
      <c r="B92" s="2" t="n">
        <v>8</v>
      </c>
      <c r="C92" s="2" t="n">
        <f aca="false">A92-(B92-1)*12</f>
        <v>6</v>
      </c>
      <c r="D92" s="2" t="n">
        <f aca="false">'thong tin khach hang'!$B$4+B92-1</f>
        <v>9</v>
      </c>
      <c r="E92" s="31" t="n">
        <f aca="false">IF(A92=1,0,M91)</f>
        <v>466953102.115146</v>
      </c>
      <c r="F92" s="2" t="n">
        <f aca="true">TP*VLOOKUP('thong tin khach hang'!$E$10,$X$2:$Z$5,3,0)*OFFSET($S92,0,VLOOKUP('thong tin khach hang'!$E$10,$X$2:$Z$5,2,0))</f>
        <v>0</v>
      </c>
      <c r="G92" s="2" t="n">
        <f aca="true">EP*VLOOKUP('thong tin khach hang'!$E$10,$X$2:$Z$5,3,0)*OFFSET($S92,0,VLOOKUP('thong tin khach hang'!$E$10,$X$2:$Z$5,2,0))</f>
        <v>0</v>
      </c>
      <c r="H92" s="2" t="n">
        <f aca="false">F92*HLOOKUP(B92,Assumption!$A$10:$G$12,2,1)+G92*HLOOKUP(B92,Assumption!$A$10:$G$12,3,1)</f>
        <v>0</v>
      </c>
      <c r="I92" s="2" t="n">
        <f aca="false">F92+G92-H92</f>
        <v>0</v>
      </c>
      <c r="J92" s="32" t="n">
        <f aca="false">VLOOKUP(D92,Assumption!$O$3:$Q$103,IF('thong tin khach hang'!$B$3="Nam",2,3),0)/12*P92</f>
        <v>144268.981230129</v>
      </c>
      <c r="K92" s="2" t="n">
        <v>20000</v>
      </c>
      <c r="L92" s="31" t="n">
        <f aca="false">ROUND(((HLOOKUP(B92,Assumption!$A$6:$L$7,2,1)+1)^(1/12)-1)*(E92+I92-J92-K92),0)</f>
        <v>1151227</v>
      </c>
      <c r="M92" s="31" t="n">
        <f aca="false">E92+I92-J92-K92+L92</f>
        <v>467940060.133915</v>
      </c>
      <c r="N92" s="32" t="n">
        <f aca="false">HLOOKUP(ROUND(AVERAGE(M80:M91)/10^6,0),Assumption!$B$2:$E$3,2,1)*MAX((AVERAGE(M80:M91)-250*10^6),0)</f>
        <v>355488.482869236</v>
      </c>
      <c r="O92" s="31" t="n">
        <f aca="false">M92+N92</f>
        <v>468295548.616785</v>
      </c>
      <c r="P92" s="31" t="n">
        <f aca="false">IF(A92=1,SA,MAX(0,SA-M91))</f>
        <v>633046897.884854</v>
      </c>
      <c r="S92" s="2" t="n">
        <v>0</v>
      </c>
      <c r="T92" s="2" t="n">
        <v>0</v>
      </c>
      <c r="U92" s="2" t="n">
        <v>0</v>
      </c>
      <c r="V92" s="33" t="n">
        <v>1</v>
      </c>
    </row>
    <row r="93" customFormat="false" ht="15.75" hidden="false" customHeight="true" outlineLevel="0" collapsed="false">
      <c r="A93" s="2" t="n">
        <v>91</v>
      </c>
      <c r="B93" s="2" t="n">
        <v>8</v>
      </c>
      <c r="C93" s="2" t="n">
        <f aca="false">A93-(B93-1)*12</f>
        <v>7</v>
      </c>
      <c r="D93" s="2" t="n">
        <f aca="false">'thong tin khach hang'!$B$4+B93-1</f>
        <v>9</v>
      </c>
      <c r="E93" s="31" t="n">
        <f aca="false">IF(A93=1,0,M92)</f>
        <v>467940060.133915</v>
      </c>
      <c r="F93" s="2" t="n">
        <f aca="true">TP*VLOOKUP('thong tin khach hang'!$E$10,$X$2:$Z$5,3,0)*OFFSET($S93,0,VLOOKUP('thong tin khach hang'!$E$10,$X$2:$Z$5,2,0))</f>
        <v>0</v>
      </c>
      <c r="G93" s="2" t="n">
        <f aca="true">EP*VLOOKUP('thong tin khach hang'!$E$10,$X$2:$Z$5,3,0)*OFFSET($S93,0,VLOOKUP('thong tin khach hang'!$E$10,$X$2:$Z$5,2,0))</f>
        <v>0</v>
      </c>
      <c r="H93" s="2" t="n">
        <f aca="false">F93*HLOOKUP(B93,Assumption!$A$10:$G$12,2,1)+G93*HLOOKUP(B93,Assumption!$A$10:$G$12,3,1)</f>
        <v>0</v>
      </c>
      <c r="I93" s="2" t="n">
        <f aca="false">F93+G93-H93</f>
        <v>0</v>
      </c>
      <c r="J93" s="32" t="n">
        <f aca="false">VLOOKUP(D93,Assumption!$O$3:$Q$103,IF('thong tin khach hang'!$B$3="Nam",2,3),0)/12*P93</f>
        <v>144044.057249994</v>
      </c>
      <c r="K93" s="2" t="n">
        <v>20000</v>
      </c>
      <c r="L93" s="31" t="n">
        <f aca="false">ROUND(((HLOOKUP(B93,Assumption!$A$6:$L$7,2,1)+1)^(1/12)-1)*(E93+I93-J93-K93),0)</f>
        <v>1153662</v>
      </c>
      <c r="M93" s="31" t="n">
        <f aca="false">E93+I93-J93-K93+L93</f>
        <v>468929678.076665</v>
      </c>
      <c r="N93" s="32" t="n">
        <f aca="false">HLOOKUP(ROUND(AVERAGE(M81:M92)/10^6,0),Assumption!$B$2:$E$3,2,1)*MAX((AVERAGE(M81:M92)-250*10^6),0)</f>
        <v>367025.130806216</v>
      </c>
      <c r="O93" s="31" t="n">
        <f aca="false">M93+N93</f>
        <v>469296703.207472</v>
      </c>
      <c r="P93" s="31" t="n">
        <f aca="false">IF(A93=1,SA,MAX(0,SA-M92))</f>
        <v>632059939.866085</v>
      </c>
      <c r="S93" s="2" t="n">
        <v>0</v>
      </c>
      <c r="T93" s="2" t="n">
        <v>1</v>
      </c>
      <c r="U93" s="2" t="n">
        <v>1</v>
      </c>
      <c r="V93" s="33" t="n">
        <v>1</v>
      </c>
    </row>
    <row r="94" customFormat="false" ht="15.75" hidden="false" customHeight="true" outlineLevel="0" collapsed="false">
      <c r="A94" s="2" t="n">
        <v>92</v>
      </c>
      <c r="B94" s="2" t="n">
        <v>8</v>
      </c>
      <c r="C94" s="2" t="n">
        <f aca="false">A94-(B94-1)*12</f>
        <v>8</v>
      </c>
      <c r="D94" s="2" t="n">
        <f aca="false">'thong tin khach hang'!$B$4+B94-1</f>
        <v>9</v>
      </c>
      <c r="E94" s="31" t="n">
        <f aca="false">IF(A94=1,0,M93)</f>
        <v>468929678.076665</v>
      </c>
      <c r="F94" s="2" t="n">
        <f aca="true">TP*VLOOKUP('thong tin khach hang'!$E$10,$X$2:$Z$5,3,0)*OFFSET($S94,0,VLOOKUP('thong tin khach hang'!$E$10,$X$2:$Z$5,2,0))</f>
        <v>0</v>
      </c>
      <c r="G94" s="2" t="n">
        <f aca="true">EP*VLOOKUP('thong tin khach hang'!$E$10,$X$2:$Z$5,3,0)*OFFSET($S94,0,VLOOKUP('thong tin khach hang'!$E$10,$X$2:$Z$5,2,0))</f>
        <v>0</v>
      </c>
      <c r="H94" s="2" t="n">
        <f aca="false">F94*HLOOKUP(B94,Assumption!$A$10:$G$12,2,1)+G94*HLOOKUP(B94,Assumption!$A$10:$G$12,3,1)</f>
        <v>0</v>
      </c>
      <c r="I94" s="2" t="n">
        <f aca="false">F94+G94-H94</f>
        <v>0</v>
      </c>
      <c r="J94" s="32" t="n">
        <f aca="false">VLOOKUP(D94,Assumption!$O$3:$Q$103,IF('thong tin khach hang'!$B$3="Nam",2,3),0)/12*P94</f>
        <v>143818.527083296</v>
      </c>
      <c r="K94" s="2" t="n">
        <v>20000</v>
      </c>
      <c r="L94" s="31" t="n">
        <f aca="false">ROUND(((HLOOKUP(B94,Assumption!$A$6:$L$7,2,1)+1)^(1/12)-1)*(E94+I94-J94-K94),0)</f>
        <v>1156103</v>
      </c>
      <c r="M94" s="31" t="n">
        <f aca="false">E94+I94-J94-K94+L94</f>
        <v>469921962.549582</v>
      </c>
      <c r="N94" s="32" t="n">
        <f aca="false">HLOOKUP(ROUND(AVERAGE(M82:M93)/10^6,0),Assumption!$B$2:$E$3,2,1)*MAX((AVERAGE(M82:M93)-250*10^6),0)</f>
        <v>378592.866901399</v>
      </c>
      <c r="O94" s="31" t="n">
        <f aca="false">M94+N94</f>
        <v>470300555.416484</v>
      </c>
      <c r="P94" s="31" t="n">
        <f aca="false">IF(A94=1,SA,MAX(0,SA-M93))</f>
        <v>631070321.923335</v>
      </c>
      <c r="S94" s="2" t="n">
        <v>0</v>
      </c>
      <c r="T94" s="2" t="n">
        <v>0</v>
      </c>
      <c r="U94" s="2" t="n">
        <v>0</v>
      </c>
      <c r="V94" s="33" t="n">
        <v>1</v>
      </c>
    </row>
    <row r="95" customFormat="false" ht="15.75" hidden="false" customHeight="true" outlineLevel="0" collapsed="false">
      <c r="A95" s="2" t="n">
        <v>93</v>
      </c>
      <c r="B95" s="2" t="n">
        <v>8</v>
      </c>
      <c r="C95" s="2" t="n">
        <f aca="false">A95-(B95-1)*12</f>
        <v>9</v>
      </c>
      <c r="D95" s="2" t="n">
        <f aca="false">'thong tin khach hang'!$B$4+B95-1</f>
        <v>9</v>
      </c>
      <c r="E95" s="31" t="n">
        <f aca="false">IF(A95=1,0,M94)</f>
        <v>469921962.549582</v>
      </c>
      <c r="F95" s="2" t="n">
        <f aca="true">TP*VLOOKUP('thong tin khach hang'!$E$10,$X$2:$Z$5,3,0)*OFFSET($S95,0,VLOOKUP('thong tin khach hang'!$E$10,$X$2:$Z$5,2,0))</f>
        <v>0</v>
      </c>
      <c r="G95" s="2" t="n">
        <f aca="true">EP*VLOOKUP('thong tin khach hang'!$E$10,$X$2:$Z$5,3,0)*OFFSET($S95,0,VLOOKUP('thong tin khach hang'!$E$10,$X$2:$Z$5,2,0))</f>
        <v>0</v>
      </c>
      <c r="H95" s="2" t="n">
        <f aca="false">F95*HLOOKUP(B95,Assumption!$A$10:$G$12,2,1)+G95*HLOOKUP(B95,Assumption!$A$10:$G$12,3,1)</f>
        <v>0</v>
      </c>
      <c r="I95" s="2" t="n">
        <f aca="false">F95+G95-H95</f>
        <v>0</v>
      </c>
      <c r="J95" s="32" t="n">
        <f aca="false">VLOOKUP(D95,Assumption!$O$3:$Q$103,IF('thong tin khach hang'!$B$3="Nam",2,3),0)/12*P95</f>
        <v>143592.389224511</v>
      </c>
      <c r="K95" s="2" t="n">
        <v>20000</v>
      </c>
      <c r="L95" s="31" t="n">
        <f aca="false">ROUND(((HLOOKUP(B95,Assumption!$A$6:$L$7,2,1)+1)^(1/12)-1)*(E95+I95-J95-K95),0)</f>
        <v>1158551</v>
      </c>
      <c r="M95" s="31" t="n">
        <f aca="false">E95+I95-J95-K95+L95</f>
        <v>470916921.160358</v>
      </c>
      <c r="N95" s="32" t="n">
        <f aca="false">HLOOKUP(ROUND(AVERAGE(M83:M94)/10^6,0),Assumption!$B$2:$E$3,2,1)*MAX((AVERAGE(M83:M94)-250*10^6),0)</f>
        <v>390191.774906326</v>
      </c>
      <c r="O95" s="31" t="n">
        <f aca="false">M95+N95</f>
        <v>471307112.935264</v>
      </c>
      <c r="P95" s="31" t="n">
        <f aca="false">IF(A95=1,SA,MAX(0,SA-M94))</f>
        <v>630078037.450418</v>
      </c>
      <c r="S95" s="2" t="n">
        <v>0</v>
      </c>
      <c r="T95" s="2" t="n">
        <v>0</v>
      </c>
      <c r="U95" s="2" t="n">
        <v>0</v>
      </c>
      <c r="V95" s="33" t="n">
        <v>1</v>
      </c>
    </row>
    <row r="96" customFormat="false" ht="15.75" hidden="false" customHeight="true" outlineLevel="0" collapsed="false">
      <c r="A96" s="2" t="n">
        <v>94</v>
      </c>
      <c r="B96" s="2" t="n">
        <v>8</v>
      </c>
      <c r="C96" s="2" t="n">
        <f aca="false">A96-(B96-1)*12</f>
        <v>10</v>
      </c>
      <c r="D96" s="2" t="n">
        <f aca="false">'thong tin khach hang'!$B$4+B96-1</f>
        <v>9</v>
      </c>
      <c r="E96" s="31" t="n">
        <f aca="false">IF(A96=1,0,M95)</f>
        <v>470916921.160358</v>
      </c>
      <c r="F96" s="2" t="n">
        <f aca="true">TP*VLOOKUP('thong tin khach hang'!$E$10,$X$2:$Z$5,3,0)*OFFSET($S96,0,VLOOKUP('thong tin khach hang'!$E$10,$X$2:$Z$5,2,0))</f>
        <v>0</v>
      </c>
      <c r="G96" s="2" t="n">
        <f aca="true">EP*VLOOKUP('thong tin khach hang'!$E$10,$X$2:$Z$5,3,0)*OFFSET($S96,0,VLOOKUP('thong tin khach hang'!$E$10,$X$2:$Z$5,2,0))</f>
        <v>0</v>
      </c>
      <c r="H96" s="2" t="n">
        <f aca="false">F96*HLOOKUP(B96,Assumption!$A$10:$G$12,2,1)+G96*HLOOKUP(B96,Assumption!$A$10:$G$12,3,1)</f>
        <v>0</v>
      </c>
      <c r="I96" s="2" t="n">
        <f aca="false">F96+G96-H96</f>
        <v>0</v>
      </c>
      <c r="J96" s="32" t="n">
        <f aca="false">VLOOKUP(D96,Assumption!$O$3:$Q$103,IF('thong tin khach hang'!$B$3="Nam",2,3),0)/12*P96</f>
        <v>143365.641939874</v>
      </c>
      <c r="K96" s="2" t="n">
        <v>20000</v>
      </c>
      <c r="L96" s="31" t="n">
        <f aca="false">ROUND(((HLOOKUP(B96,Assumption!$A$6:$L$7,2,1)+1)^(1/12)-1)*(E96+I96-J96-K96),0)</f>
        <v>1161005</v>
      </c>
      <c r="M96" s="31" t="n">
        <f aca="false">E96+I96-J96-K96+L96</f>
        <v>471914560.518418</v>
      </c>
      <c r="N96" s="32" t="n">
        <f aca="false">HLOOKUP(ROUND(AVERAGE(M84:M95)/10^6,0),Assumption!$B$2:$E$3,2,1)*MAX((AVERAGE(M84:M95)-250*10^6),0)</f>
        <v>401821.938758288</v>
      </c>
      <c r="O96" s="31" t="n">
        <f aca="false">M96+N96</f>
        <v>472316382.457176</v>
      </c>
      <c r="P96" s="31" t="n">
        <f aca="false">IF(A96=1,SA,MAX(0,SA-M95))</f>
        <v>629083078.839642</v>
      </c>
      <c r="S96" s="2" t="n">
        <v>0</v>
      </c>
      <c r="T96" s="2" t="n">
        <v>0</v>
      </c>
      <c r="U96" s="2" t="n">
        <v>1</v>
      </c>
      <c r="V96" s="33" t="n">
        <v>1</v>
      </c>
    </row>
    <row r="97" customFormat="false" ht="15.75" hidden="false" customHeight="true" outlineLevel="0" collapsed="false">
      <c r="A97" s="2" t="n">
        <v>95</v>
      </c>
      <c r="B97" s="2" t="n">
        <v>8</v>
      </c>
      <c r="C97" s="2" t="n">
        <f aca="false">A97-(B97-1)*12</f>
        <v>11</v>
      </c>
      <c r="D97" s="2" t="n">
        <f aca="false">'thong tin khach hang'!$B$4+B97-1</f>
        <v>9</v>
      </c>
      <c r="E97" s="31" t="n">
        <f aca="false">IF(A97=1,0,M96)</f>
        <v>471914560.518418</v>
      </c>
      <c r="F97" s="2" t="n">
        <f aca="true">TP*VLOOKUP('thong tin khach hang'!$E$10,$X$2:$Z$5,3,0)*OFFSET($S97,0,VLOOKUP('thong tin khach hang'!$E$10,$X$2:$Z$5,2,0))</f>
        <v>0</v>
      </c>
      <c r="G97" s="2" t="n">
        <f aca="true">EP*VLOOKUP('thong tin khach hang'!$E$10,$X$2:$Z$5,3,0)*OFFSET($S97,0,VLOOKUP('thong tin khach hang'!$E$10,$X$2:$Z$5,2,0))</f>
        <v>0</v>
      </c>
      <c r="H97" s="2" t="n">
        <f aca="false">F97*HLOOKUP(B97,Assumption!$A$10:$G$12,2,1)+G97*HLOOKUP(B97,Assumption!$A$10:$G$12,3,1)</f>
        <v>0</v>
      </c>
      <c r="I97" s="2" t="n">
        <f aca="false">F97+G97-H97</f>
        <v>0</v>
      </c>
      <c r="J97" s="32" t="n">
        <f aca="false">VLOOKUP(D97,Assumption!$O$3:$Q$103,IF('thong tin khach hang'!$B$3="Nam",2,3),0)/12*P97</f>
        <v>143138.283723124</v>
      </c>
      <c r="K97" s="2" t="n">
        <v>20000</v>
      </c>
      <c r="L97" s="31" t="n">
        <f aca="false">ROUND(((HLOOKUP(B97,Assumption!$A$6:$L$7,2,1)+1)^(1/12)-1)*(E97+I97-J97-K97),0)</f>
        <v>1163466</v>
      </c>
      <c r="M97" s="31" t="n">
        <f aca="false">E97+I97-J97-K97+L97</f>
        <v>472914888.234695</v>
      </c>
      <c r="N97" s="32" t="n">
        <f aca="false">HLOOKUP(ROUND(AVERAGE(M85:M96)/10^6,0),Assumption!$B$2:$E$3,2,1)*MAX((AVERAGE(M85:M96)-250*10^6),0)</f>
        <v>413483.442747042</v>
      </c>
      <c r="O97" s="31" t="n">
        <f aca="false">M97+N97</f>
        <v>473328371.677442</v>
      </c>
      <c r="P97" s="31" t="n">
        <f aca="false">IF(A97=1,SA,MAX(0,SA-M96))</f>
        <v>628085439.481582</v>
      </c>
      <c r="S97" s="2" t="n">
        <v>0</v>
      </c>
      <c r="T97" s="2" t="n">
        <v>0</v>
      </c>
      <c r="U97" s="2" t="n">
        <v>0</v>
      </c>
      <c r="V97" s="33" t="n">
        <v>1</v>
      </c>
    </row>
    <row r="98" customFormat="false" ht="15.75" hidden="false" customHeight="true" outlineLevel="0" collapsed="false">
      <c r="A98" s="2" t="n">
        <v>96</v>
      </c>
      <c r="B98" s="2" t="n">
        <v>8</v>
      </c>
      <c r="C98" s="2" t="n">
        <f aca="false">A98-(B98-1)*12</f>
        <v>12</v>
      </c>
      <c r="D98" s="2" t="n">
        <f aca="false">'thong tin khach hang'!$B$4+B98-1</f>
        <v>9</v>
      </c>
      <c r="E98" s="31" t="n">
        <f aca="false">IF(A98=1,0,M97)</f>
        <v>472914888.234695</v>
      </c>
      <c r="F98" s="2" t="n">
        <f aca="true">TP*VLOOKUP('thong tin khach hang'!$E$10,$X$2:$Z$5,3,0)*OFFSET($S98,0,VLOOKUP('thong tin khach hang'!$E$10,$X$2:$Z$5,2,0))</f>
        <v>0</v>
      </c>
      <c r="G98" s="2" t="n">
        <f aca="true">EP*VLOOKUP('thong tin khach hang'!$E$10,$X$2:$Z$5,3,0)*OFFSET($S98,0,VLOOKUP('thong tin khach hang'!$E$10,$X$2:$Z$5,2,0))</f>
        <v>0</v>
      </c>
      <c r="H98" s="2" t="n">
        <f aca="false">F98*HLOOKUP(B98,Assumption!$A$10:$G$12,2,1)+G98*HLOOKUP(B98,Assumption!$A$10:$G$12,3,1)</f>
        <v>0</v>
      </c>
      <c r="I98" s="2" t="n">
        <f aca="false">F98+G98-H98</f>
        <v>0</v>
      </c>
      <c r="J98" s="32" t="n">
        <f aca="false">VLOOKUP(D98,Assumption!$O$3:$Q$103,IF('thong tin khach hang'!$B$3="Nam",2,3),0)/12*P98</f>
        <v>142910.312839757</v>
      </c>
      <c r="K98" s="2" t="n">
        <v>20000</v>
      </c>
      <c r="L98" s="31" t="n">
        <f aca="false">ROUND(((HLOOKUP(B98,Assumption!$A$6:$L$7,2,1)+1)^(1/12)-1)*(E98+I98-J98-K98),0)</f>
        <v>1165934</v>
      </c>
      <c r="M98" s="31" t="n">
        <f aca="false">E98+I98-J98-K98+L98</f>
        <v>473917911.921855</v>
      </c>
      <c r="N98" s="32" t="n">
        <f aca="false">HLOOKUP(ROUND(AVERAGE(M86:M97)/10^6,0),Assumption!$B$2:$E$3,2,1)*MAX((AVERAGE(M86:M97)-250*10^6),0)</f>
        <v>425176.371348219</v>
      </c>
      <c r="O98" s="31" t="n">
        <f aca="false">M98+N98</f>
        <v>474343088.293203</v>
      </c>
      <c r="P98" s="31" t="n">
        <f aca="false">IF(A98=1,SA,MAX(0,SA-M97))</f>
        <v>627085111.765305</v>
      </c>
      <c r="S98" s="2" t="n">
        <v>0</v>
      </c>
      <c r="T98" s="2" t="n">
        <v>0</v>
      </c>
      <c r="U98" s="2" t="n">
        <v>0</v>
      </c>
      <c r="V98" s="33" t="n">
        <v>1</v>
      </c>
    </row>
    <row r="99" customFormat="false" ht="15.75" hidden="false" customHeight="true" outlineLevel="0" collapsed="false">
      <c r="A99" s="2" t="n">
        <v>97</v>
      </c>
      <c r="B99" s="2" t="n">
        <v>9</v>
      </c>
      <c r="C99" s="2" t="n">
        <f aca="false">A99-(B99-1)*12</f>
        <v>1</v>
      </c>
      <c r="D99" s="2" t="n">
        <f aca="false">'thong tin khach hang'!$B$4+B99-1</f>
        <v>10</v>
      </c>
      <c r="E99" s="31" t="n">
        <f aca="false">IF(A99=1,0,M98)</f>
        <v>473917911.921855</v>
      </c>
      <c r="F99" s="2" t="n">
        <f aca="true">TP*VLOOKUP('thong tin khach hang'!$E$10,$X$2:$Z$5,3,0)*OFFSET($S99,0,VLOOKUP('thong tin khach hang'!$E$10,$X$2:$Z$5,2,0))</f>
        <v>30000000</v>
      </c>
      <c r="G99" s="2" t="n">
        <f aca="true">EP*VLOOKUP('thong tin khach hang'!$E$10,$X$2:$Z$5,3,0)*OFFSET($S99,0,VLOOKUP('thong tin khach hang'!$E$10,$X$2:$Z$5,2,0))</f>
        <v>30000000</v>
      </c>
      <c r="H99" s="2" t="n">
        <f aca="false">F99*HLOOKUP(B99,Assumption!$A$10:$G$12,2,1)+G99*HLOOKUP(B99,Assumption!$A$10:$G$12,3,1)</f>
        <v>1500000</v>
      </c>
      <c r="I99" s="2" t="n">
        <f aca="false">F99+G99-H99</f>
        <v>58500000</v>
      </c>
      <c r="J99" s="32" t="n">
        <f aca="false">VLOOKUP(D99,Assumption!$O$3:$Q$103,IF('thong tin khach hang'!$B$3="Nam",2,3),0)/12*P99</f>
        <v>142681.727554876</v>
      </c>
      <c r="K99" s="2" t="n">
        <v>20000</v>
      </c>
      <c r="L99" s="31" t="n">
        <f aca="false">ROUND(((HLOOKUP(B99,Assumption!$A$6:$L$7,2,1)+1)^(1/12)-1)*(E99+I99-J99-K99),0)</f>
        <v>1312685</v>
      </c>
      <c r="M99" s="31" t="n">
        <f aca="false">E99+I99-J99-K99+L99</f>
        <v>533567915.1943</v>
      </c>
      <c r="N99" s="32" t="n">
        <f aca="false">HLOOKUP(ROUND(AVERAGE(M87:M98)/10^6,0),Assumption!$B$2:$E$3,2,1)*MAX((AVERAGE(M87:M98)-250*10^6),0)</f>
        <v>436900.809223369</v>
      </c>
      <c r="O99" s="31" t="n">
        <f aca="false">M99+N99</f>
        <v>534004816.003523</v>
      </c>
      <c r="P99" s="31" t="n">
        <f aca="false">IF(A99=1,SA,MAX(0,SA-M98))</f>
        <v>626082088.078145</v>
      </c>
      <c r="S99" s="2" t="n">
        <v>1</v>
      </c>
      <c r="T99" s="2" t="n">
        <v>1</v>
      </c>
      <c r="U99" s="2" t="n">
        <v>1</v>
      </c>
      <c r="V99" s="33" t="n">
        <v>1</v>
      </c>
    </row>
    <row r="100" customFormat="false" ht="15.75" hidden="false" customHeight="true" outlineLevel="0" collapsed="false">
      <c r="A100" s="2" t="n">
        <v>98</v>
      </c>
      <c r="B100" s="2" t="n">
        <v>9</v>
      </c>
      <c r="C100" s="2" t="n">
        <f aca="false">A100-(B100-1)*12</f>
        <v>2</v>
      </c>
      <c r="D100" s="2" t="n">
        <f aca="false">'thong tin khach hang'!$B$4+B100-1</f>
        <v>10</v>
      </c>
      <c r="E100" s="31" t="n">
        <f aca="false">IF(A100=1,0,M99)</f>
        <v>533567915.1943</v>
      </c>
      <c r="F100" s="2" t="n">
        <f aca="true">TP*VLOOKUP('thong tin khach hang'!$E$10,$X$2:$Z$5,3,0)*OFFSET($S100,0,VLOOKUP('thong tin khach hang'!$E$10,$X$2:$Z$5,2,0))</f>
        <v>0</v>
      </c>
      <c r="G100" s="2" t="n">
        <f aca="true">EP*VLOOKUP('thong tin khach hang'!$E$10,$X$2:$Z$5,3,0)*OFFSET($S100,0,VLOOKUP('thong tin khach hang'!$E$10,$X$2:$Z$5,2,0))</f>
        <v>0</v>
      </c>
      <c r="H100" s="2" t="n">
        <f aca="false">F100*HLOOKUP(B100,Assumption!$A$10:$G$12,2,1)+G100*HLOOKUP(B100,Assumption!$A$10:$G$12,3,1)</f>
        <v>0</v>
      </c>
      <c r="I100" s="2" t="n">
        <f aca="false">F100+G100-H100</f>
        <v>0</v>
      </c>
      <c r="J100" s="32" t="n">
        <f aca="false">VLOOKUP(D100,Assumption!$O$3:$Q$103,IF('thong tin khach hang'!$B$3="Nam",2,3),0)/12*P100</f>
        <v>129087.718594019</v>
      </c>
      <c r="K100" s="2" t="n">
        <v>20000</v>
      </c>
      <c r="L100" s="31" t="n">
        <f aca="false">ROUND(((HLOOKUP(B100,Assumption!$A$6:$L$7,2,1)+1)^(1/12)-1)*(E100+I100-J100-K100),0)</f>
        <v>1315555</v>
      </c>
      <c r="M100" s="31" t="n">
        <f aca="false">E100+I100-J100-K100+L100</f>
        <v>534734382.475706</v>
      </c>
      <c r="N100" s="32" t="n">
        <f aca="false">HLOOKUP(ROUND(AVERAGE(M88:M99)/10^6,0),Assumption!$B$2:$E$3,2,1)*MAX((AVERAGE(M88:M99)-250*10^6),0)</f>
        <v>448656.841220001</v>
      </c>
      <c r="O100" s="31" t="n">
        <f aca="false">M100+N100</f>
        <v>535183039.316926</v>
      </c>
      <c r="P100" s="31" t="n">
        <f aca="false">IF(A100=1,SA,MAX(0,SA-M99))</f>
        <v>566432084.8057</v>
      </c>
      <c r="S100" s="2" t="n">
        <v>0</v>
      </c>
      <c r="T100" s="2" t="n">
        <v>0</v>
      </c>
      <c r="U100" s="2" t="n">
        <v>0</v>
      </c>
      <c r="V100" s="33" t="n">
        <v>1</v>
      </c>
    </row>
    <row r="101" customFormat="false" ht="15.75" hidden="false" customHeight="true" outlineLevel="0" collapsed="false">
      <c r="A101" s="2" t="n">
        <v>99</v>
      </c>
      <c r="B101" s="2" t="n">
        <v>9</v>
      </c>
      <c r="C101" s="2" t="n">
        <f aca="false">A101-(B101-1)*12</f>
        <v>3</v>
      </c>
      <c r="D101" s="2" t="n">
        <f aca="false">'thong tin khach hang'!$B$4+B101-1</f>
        <v>10</v>
      </c>
      <c r="E101" s="31" t="n">
        <f aca="false">IF(A101=1,0,M100)</f>
        <v>534734382.475706</v>
      </c>
      <c r="F101" s="2" t="n">
        <f aca="true">TP*VLOOKUP('thong tin khach hang'!$E$10,$X$2:$Z$5,3,0)*OFFSET($S101,0,VLOOKUP('thong tin khach hang'!$E$10,$X$2:$Z$5,2,0))</f>
        <v>0</v>
      </c>
      <c r="G101" s="2" t="n">
        <f aca="true">EP*VLOOKUP('thong tin khach hang'!$E$10,$X$2:$Z$5,3,0)*OFFSET($S101,0,VLOOKUP('thong tin khach hang'!$E$10,$X$2:$Z$5,2,0))</f>
        <v>0</v>
      </c>
      <c r="H101" s="2" t="n">
        <f aca="false">F101*HLOOKUP(B101,Assumption!$A$10:$G$12,2,1)+G101*HLOOKUP(B101,Assumption!$A$10:$G$12,3,1)</f>
        <v>0</v>
      </c>
      <c r="I101" s="2" t="n">
        <f aca="false">F101+G101-H101</f>
        <v>0</v>
      </c>
      <c r="J101" s="32" t="n">
        <f aca="false">VLOOKUP(D101,Assumption!$O$3:$Q$103,IF('thong tin khach hang'!$B$3="Nam",2,3),0)/12*P101</f>
        <v>128821.885135409</v>
      </c>
      <c r="K101" s="2" t="n">
        <v>20000</v>
      </c>
      <c r="L101" s="31" t="n">
        <f aca="false">ROUND(((HLOOKUP(B101,Assumption!$A$6:$L$7,2,1)+1)^(1/12)-1)*(E101+I101-J101-K101),0)</f>
        <v>1318432</v>
      </c>
      <c r="M101" s="31" t="n">
        <f aca="false">E101+I101-J101-K101+L101</f>
        <v>535903992.590571</v>
      </c>
      <c r="N101" s="32" t="n">
        <f aca="false">HLOOKUP(ROUND(AVERAGE(M89:M100)/10^6,0),Assumption!$B$2:$E$3,2,1)*MAX((AVERAGE(M89:M100)-250*10^6),0)</f>
        <v>460444.552538296</v>
      </c>
      <c r="O101" s="31" t="n">
        <f aca="false">M101+N101</f>
        <v>536364437.143109</v>
      </c>
      <c r="P101" s="31" t="n">
        <f aca="false">IF(A101=1,SA,MAX(0,SA-M100))</f>
        <v>565265617.524294</v>
      </c>
      <c r="S101" s="2" t="n">
        <v>0</v>
      </c>
      <c r="T101" s="2" t="n">
        <v>0</v>
      </c>
      <c r="U101" s="2" t="n">
        <v>0</v>
      </c>
      <c r="V101" s="33" t="n">
        <v>1</v>
      </c>
    </row>
    <row r="102" customFormat="false" ht="15.75" hidden="false" customHeight="true" outlineLevel="0" collapsed="false">
      <c r="A102" s="2" t="n">
        <v>100</v>
      </c>
      <c r="B102" s="2" t="n">
        <v>9</v>
      </c>
      <c r="C102" s="2" t="n">
        <f aca="false">A102-(B102-1)*12</f>
        <v>4</v>
      </c>
      <c r="D102" s="2" t="n">
        <f aca="false">'thong tin khach hang'!$B$4+B102-1</f>
        <v>10</v>
      </c>
      <c r="E102" s="31" t="n">
        <f aca="false">IF(A102=1,0,M101)</f>
        <v>535903992.590571</v>
      </c>
      <c r="F102" s="2" t="n">
        <f aca="true">TP*VLOOKUP('thong tin khach hang'!$E$10,$X$2:$Z$5,3,0)*OFFSET($S102,0,VLOOKUP('thong tin khach hang'!$E$10,$X$2:$Z$5,2,0))</f>
        <v>0</v>
      </c>
      <c r="G102" s="2" t="n">
        <f aca="true">EP*VLOOKUP('thong tin khach hang'!$E$10,$X$2:$Z$5,3,0)*OFFSET($S102,0,VLOOKUP('thong tin khach hang'!$E$10,$X$2:$Z$5,2,0))</f>
        <v>0</v>
      </c>
      <c r="H102" s="2" t="n">
        <f aca="false">F102*HLOOKUP(B102,Assumption!$A$10:$G$12,2,1)+G102*HLOOKUP(B102,Assumption!$A$10:$G$12,3,1)</f>
        <v>0</v>
      </c>
      <c r="I102" s="2" t="n">
        <f aca="false">F102+G102-H102</f>
        <v>0</v>
      </c>
      <c r="J102" s="32" t="n">
        <f aca="false">VLOOKUP(D102,Assumption!$O$3:$Q$103,IF('thong tin khach hang'!$B$3="Nam",2,3),0)/12*P102</f>
        <v>128555.335437003</v>
      </c>
      <c r="K102" s="2" t="n">
        <v>20000</v>
      </c>
      <c r="L102" s="31" t="n">
        <f aca="false">ROUND(((HLOOKUP(B102,Assumption!$A$6:$L$7,2,1)+1)^(1/12)-1)*(E102+I102-J102-K102),0)</f>
        <v>1321317</v>
      </c>
      <c r="M102" s="31" t="n">
        <f aca="false">E102+I102-J102-K102+L102</f>
        <v>537076754.255134</v>
      </c>
      <c r="N102" s="32" t="n">
        <f aca="false">HLOOKUP(ROUND(AVERAGE(M90:M101)/10^6,0),Assumption!$B$2:$E$3,2,1)*MAX((AVERAGE(M90:M101)-250*10^6),0)</f>
        <v>472264.028564519</v>
      </c>
      <c r="O102" s="31" t="n">
        <f aca="false">M102+N102</f>
        <v>537549018.283698</v>
      </c>
      <c r="P102" s="31" t="n">
        <f aca="false">IF(A102=1,SA,MAX(0,SA-M101))</f>
        <v>564096007.409429</v>
      </c>
      <c r="S102" s="2" t="n">
        <v>0</v>
      </c>
      <c r="T102" s="2" t="n">
        <v>0</v>
      </c>
      <c r="U102" s="2" t="n">
        <v>1</v>
      </c>
      <c r="V102" s="33" t="n">
        <v>1</v>
      </c>
    </row>
    <row r="103" customFormat="false" ht="15.75" hidden="false" customHeight="true" outlineLevel="0" collapsed="false">
      <c r="A103" s="2" t="n">
        <v>101</v>
      </c>
      <c r="B103" s="2" t="n">
        <v>9</v>
      </c>
      <c r="C103" s="2" t="n">
        <f aca="false">A103-(B103-1)*12</f>
        <v>5</v>
      </c>
      <c r="D103" s="2" t="n">
        <f aca="false">'thong tin khach hang'!$B$4+B103-1</f>
        <v>10</v>
      </c>
      <c r="E103" s="31" t="n">
        <f aca="false">IF(A103=1,0,M102)</f>
        <v>537076754.255134</v>
      </c>
      <c r="F103" s="2" t="n">
        <f aca="true">TP*VLOOKUP('thong tin khach hang'!$E$10,$X$2:$Z$5,3,0)*OFFSET($S103,0,VLOOKUP('thong tin khach hang'!$E$10,$X$2:$Z$5,2,0))</f>
        <v>0</v>
      </c>
      <c r="G103" s="2" t="n">
        <f aca="true">EP*VLOOKUP('thong tin khach hang'!$E$10,$X$2:$Z$5,3,0)*OFFSET($S103,0,VLOOKUP('thong tin khach hang'!$E$10,$X$2:$Z$5,2,0))</f>
        <v>0</v>
      </c>
      <c r="H103" s="2" t="n">
        <f aca="false">F103*HLOOKUP(B103,Assumption!$A$10:$G$12,2,1)+G103*HLOOKUP(B103,Assumption!$A$10:$G$12,3,1)</f>
        <v>0</v>
      </c>
      <c r="I103" s="2" t="n">
        <f aca="false">F103+G103-H103</f>
        <v>0</v>
      </c>
      <c r="J103" s="32" t="n">
        <f aca="false">VLOOKUP(D103,Assumption!$O$3:$Q$103,IF('thong tin khach hang'!$B$3="Nam",2,3),0)/12*P103</f>
        <v>128288.067512403</v>
      </c>
      <c r="K103" s="2" t="n">
        <v>20000</v>
      </c>
      <c r="L103" s="31" t="n">
        <f aca="false">ROUND(((HLOOKUP(B103,Assumption!$A$6:$L$7,2,1)+1)^(1/12)-1)*(E103+I103-J103-K103),0)</f>
        <v>1324210</v>
      </c>
      <c r="M103" s="31" t="n">
        <f aca="false">E103+I103-J103-K103+L103</f>
        <v>538252676.187621</v>
      </c>
      <c r="N103" s="32" t="n">
        <f aca="false">HLOOKUP(ROUND(AVERAGE(M91:M102)/10^6,0),Assumption!$B$2:$E$3,2,1)*MAX((AVERAGE(M91:M102)-250*10^6),0)</f>
        <v>484115.354871057</v>
      </c>
      <c r="O103" s="31" t="n">
        <f aca="false">M103+N103</f>
        <v>538736791.542492</v>
      </c>
      <c r="P103" s="31" t="n">
        <f aca="false">IF(A103=1,SA,MAX(0,SA-M102))</f>
        <v>562923245.744866</v>
      </c>
      <c r="S103" s="2" t="n">
        <v>0</v>
      </c>
      <c r="T103" s="2" t="n">
        <v>0</v>
      </c>
      <c r="U103" s="2" t="n">
        <v>0</v>
      </c>
      <c r="V103" s="33" t="n">
        <v>1</v>
      </c>
    </row>
    <row r="104" customFormat="false" ht="15.75" hidden="false" customHeight="true" outlineLevel="0" collapsed="false">
      <c r="A104" s="2" t="n">
        <v>102</v>
      </c>
      <c r="B104" s="2" t="n">
        <v>9</v>
      </c>
      <c r="C104" s="2" t="n">
        <f aca="false">A104-(B104-1)*12</f>
        <v>6</v>
      </c>
      <c r="D104" s="2" t="n">
        <f aca="false">'thong tin khach hang'!$B$4+B104-1</f>
        <v>10</v>
      </c>
      <c r="E104" s="31" t="n">
        <f aca="false">IF(A104=1,0,M103)</f>
        <v>538252676.187621</v>
      </c>
      <c r="F104" s="2" t="n">
        <f aca="true">TP*VLOOKUP('thong tin khach hang'!$E$10,$X$2:$Z$5,3,0)*OFFSET($S104,0,VLOOKUP('thong tin khach hang'!$E$10,$X$2:$Z$5,2,0))</f>
        <v>0</v>
      </c>
      <c r="G104" s="2" t="n">
        <f aca="true">EP*VLOOKUP('thong tin khach hang'!$E$10,$X$2:$Z$5,3,0)*OFFSET($S104,0,VLOOKUP('thong tin khach hang'!$E$10,$X$2:$Z$5,2,0))</f>
        <v>0</v>
      </c>
      <c r="H104" s="2" t="n">
        <f aca="false">F104*HLOOKUP(B104,Assumption!$A$10:$G$12,2,1)+G104*HLOOKUP(B104,Assumption!$A$10:$G$12,3,1)</f>
        <v>0</v>
      </c>
      <c r="I104" s="2" t="n">
        <f aca="false">F104+G104-H104</f>
        <v>0</v>
      </c>
      <c r="J104" s="32" t="n">
        <f aca="false">VLOOKUP(D104,Assumption!$O$3:$Q$103,IF('thong tin khach hang'!$B$3="Nam",2,3),0)/12*P104</f>
        <v>128020.079374758</v>
      </c>
      <c r="K104" s="2" t="n">
        <v>20000</v>
      </c>
      <c r="L104" s="31" t="n">
        <f aca="false">ROUND(((HLOOKUP(B104,Assumption!$A$6:$L$7,2,1)+1)^(1/12)-1)*(E104+I104-J104-K104),0)</f>
        <v>1327111</v>
      </c>
      <c r="M104" s="31" t="n">
        <f aca="false">E104+I104-J104-K104+L104</f>
        <v>539431767.108246</v>
      </c>
      <c r="N104" s="32" t="n">
        <f aca="false">HLOOKUP(ROUND(AVERAGE(M92:M103)/10^6,0),Assumption!$B$2:$E$3,2,1)*MAX((AVERAGE(M92:M103)-250*10^6),0)</f>
        <v>495998.61721647</v>
      </c>
      <c r="O104" s="31" t="n">
        <f aca="false">M104+N104</f>
        <v>539927765.725463</v>
      </c>
      <c r="P104" s="31" t="n">
        <f aca="false">IF(A104=1,SA,MAX(0,SA-M103))</f>
        <v>561747323.812379</v>
      </c>
      <c r="S104" s="2" t="n">
        <v>0</v>
      </c>
      <c r="T104" s="2" t="n">
        <v>0</v>
      </c>
      <c r="U104" s="2" t="n">
        <v>0</v>
      </c>
      <c r="V104" s="33" t="n">
        <v>1</v>
      </c>
    </row>
    <row r="105" customFormat="false" ht="15.75" hidden="false" customHeight="true" outlineLevel="0" collapsed="false">
      <c r="A105" s="2" t="n">
        <v>103</v>
      </c>
      <c r="B105" s="2" t="n">
        <v>9</v>
      </c>
      <c r="C105" s="2" t="n">
        <f aca="false">A105-(B105-1)*12</f>
        <v>7</v>
      </c>
      <c r="D105" s="2" t="n">
        <f aca="false">'thong tin khach hang'!$B$4+B105-1</f>
        <v>10</v>
      </c>
      <c r="E105" s="31" t="n">
        <f aca="false">IF(A105=1,0,M104)</f>
        <v>539431767.108246</v>
      </c>
      <c r="F105" s="2" t="n">
        <f aca="true">TP*VLOOKUP('thong tin khach hang'!$E$10,$X$2:$Z$5,3,0)*OFFSET($S105,0,VLOOKUP('thong tin khach hang'!$E$10,$X$2:$Z$5,2,0))</f>
        <v>0</v>
      </c>
      <c r="G105" s="2" t="n">
        <f aca="true">EP*VLOOKUP('thong tin khach hang'!$E$10,$X$2:$Z$5,3,0)*OFFSET($S105,0,VLOOKUP('thong tin khach hang'!$E$10,$X$2:$Z$5,2,0))</f>
        <v>0</v>
      </c>
      <c r="H105" s="2" t="n">
        <f aca="false">F105*HLOOKUP(B105,Assumption!$A$10:$G$12,2,1)+G105*HLOOKUP(B105,Assumption!$A$10:$G$12,3,1)</f>
        <v>0</v>
      </c>
      <c r="I105" s="2" t="n">
        <f aca="false">F105+G105-H105</f>
        <v>0</v>
      </c>
      <c r="J105" s="32" t="n">
        <f aca="false">VLOOKUP(D105,Assumption!$O$3:$Q$103,IF('thong tin khach hang'!$B$3="Nam",2,3),0)/12*P105</f>
        <v>127751.369036765</v>
      </c>
      <c r="K105" s="2" t="n">
        <v>20000</v>
      </c>
      <c r="L105" s="31" t="n">
        <f aca="false">ROUND(((HLOOKUP(B105,Assumption!$A$6:$L$7,2,1)+1)^(1/12)-1)*(E105+I105-J105-K105),0)</f>
        <v>1330020</v>
      </c>
      <c r="M105" s="31" t="n">
        <f aca="false">E105+I105-J105-K105+L105</f>
        <v>540614035.73921</v>
      </c>
      <c r="N105" s="32" t="n">
        <f aca="false">HLOOKUP(ROUND(AVERAGE(M93:M104)/10^6,0),Assumption!$B$2:$E$3,2,1)*MAX((AVERAGE(M93:M104)-250*10^6),0)</f>
        <v>1015827.80342438</v>
      </c>
      <c r="O105" s="31" t="n">
        <f aca="false">M105+N105</f>
        <v>541629863.542634</v>
      </c>
      <c r="P105" s="31" t="n">
        <f aca="false">IF(A105=1,SA,MAX(0,SA-M104))</f>
        <v>560568232.891754</v>
      </c>
      <c r="S105" s="2" t="n">
        <v>0</v>
      </c>
      <c r="T105" s="2" t="n">
        <v>1</v>
      </c>
      <c r="U105" s="2" t="n">
        <v>1</v>
      </c>
      <c r="V105" s="33" t="n">
        <v>1</v>
      </c>
    </row>
    <row r="106" customFormat="false" ht="15.75" hidden="false" customHeight="true" outlineLevel="0" collapsed="false">
      <c r="A106" s="2" t="n">
        <v>104</v>
      </c>
      <c r="B106" s="2" t="n">
        <v>9</v>
      </c>
      <c r="C106" s="2" t="n">
        <f aca="false">A106-(B106-1)*12</f>
        <v>8</v>
      </c>
      <c r="D106" s="2" t="n">
        <f aca="false">'thong tin khach hang'!$B$4+B106-1</f>
        <v>10</v>
      </c>
      <c r="E106" s="31" t="n">
        <f aca="false">IF(A106=1,0,M105)</f>
        <v>540614035.73921</v>
      </c>
      <c r="F106" s="2" t="n">
        <f aca="true">TP*VLOOKUP('thong tin khach hang'!$E$10,$X$2:$Z$5,3,0)*OFFSET($S106,0,VLOOKUP('thong tin khach hang'!$E$10,$X$2:$Z$5,2,0))</f>
        <v>0</v>
      </c>
      <c r="G106" s="2" t="n">
        <f aca="true">EP*VLOOKUP('thong tin khach hang'!$E$10,$X$2:$Z$5,3,0)*OFFSET($S106,0,VLOOKUP('thong tin khach hang'!$E$10,$X$2:$Z$5,2,0))</f>
        <v>0</v>
      </c>
      <c r="H106" s="2" t="n">
        <f aca="false">F106*HLOOKUP(B106,Assumption!$A$10:$G$12,2,1)+G106*HLOOKUP(B106,Assumption!$A$10:$G$12,3,1)</f>
        <v>0</v>
      </c>
      <c r="I106" s="2" t="n">
        <f aca="false">F106+G106-H106</f>
        <v>0</v>
      </c>
      <c r="J106" s="32" t="n">
        <f aca="false">VLOOKUP(D106,Assumption!$O$3:$Q$103,IF('thong tin khach hang'!$B$3="Nam",2,3),0)/12*P106</f>
        <v>127481.934510667</v>
      </c>
      <c r="K106" s="2" t="n">
        <v>20000</v>
      </c>
      <c r="L106" s="31" t="n">
        <f aca="false">ROUND(((HLOOKUP(B106,Assumption!$A$6:$L$7,2,1)+1)^(1/12)-1)*(E106+I106-J106-K106),0)</f>
        <v>1332936</v>
      </c>
      <c r="M106" s="31" t="n">
        <f aca="false">E106+I106-J106-K106+L106</f>
        <v>541799489.804699</v>
      </c>
      <c r="N106" s="32" t="n">
        <f aca="false">HLOOKUP(ROUND(AVERAGE(M94:M105)/10^6,0),Assumption!$B$2:$E$3,2,1)*MAX((AVERAGE(M94:M105)-250*10^6),0)</f>
        <v>1039722.5893119</v>
      </c>
      <c r="O106" s="31" t="n">
        <f aca="false">M106+N106</f>
        <v>542839212.394011</v>
      </c>
      <c r="P106" s="31" t="n">
        <f aca="false">IF(A106=1,SA,MAX(0,SA-M105))</f>
        <v>559385964.26079</v>
      </c>
      <c r="S106" s="2" t="n">
        <v>0</v>
      </c>
      <c r="T106" s="2" t="n">
        <v>0</v>
      </c>
      <c r="U106" s="2" t="n">
        <v>0</v>
      </c>
      <c r="V106" s="33" t="n">
        <v>1</v>
      </c>
    </row>
    <row r="107" customFormat="false" ht="15.75" hidden="false" customHeight="true" outlineLevel="0" collapsed="false">
      <c r="A107" s="2" t="n">
        <v>105</v>
      </c>
      <c r="B107" s="2" t="n">
        <v>9</v>
      </c>
      <c r="C107" s="2" t="n">
        <f aca="false">A107-(B107-1)*12</f>
        <v>9</v>
      </c>
      <c r="D107" s="2" t="n">
        <f aca="false">'thong tin khach hang'!$B$4+B107-1</f>
        <v>10</v>
      </c>
      <c r="E107" s="31" t="n">
        <f aca="false">IF(A107=1,0,M106)</f>
        <v>541799489.804699</v>
      </c>
      <c r="F107" s="2" t="n">
        <f aca="true">TP*VLOOKUP('thong tin khach hang'!$E$10,$X$2:$Z$5,3,0)*OFFSET($S107,0,VLOOKUP('thong tin khach hang'!$E$10,$X$2:$Z$5,2,0))</f>
        <v>0</v>
      </c>
      <c r="G107" s="2" t="n">
        <f aca="true">EP*VLOOKUP('thong tin khach hang'!$E$10,$X$2:$Z$5,3,0)*OFFSET($S107,0,VLOOKUP('thong tin khach hang'!$E$10,$X$2:$Z$5,2,0))</f>
        <v>0</v>
      </c>
      <c r="H107" s="2" t="n">
        <f aca="false">F107*HLOOKUP(B107,Assumption!$A$10:$G$12,2,1)+G107*HLOOKUP(B107,Assumption!$A$10:$G$12,3,1)</f>
        <v>0</v>
      </c>
      <c r="I107" s="2" t="n">
        <f aca="false">F107+G107-H107</f>
        <v>0</v>
      </c>
      <c r="J107" s="32" t="n">
        <f aca="false">VLOOKUP(D107,Assumption!$O$3:$Q$103,IF('thong tin khach hang'!$B$3="Nam",2,3),0)/12*P107</f>
        <v>127211.774036151</v>
      </c>
      <c r="K107" s="2" t="n">
        <v>20000</v>
      </c>
      <c r="L107" s="31" t="n">
        <f aca="false">ROUND(((HLOOKUP(B107,Assumption!$A$6:$L$7,2,1)+1)^(1/12)-1)*(E107+I107-J107-K107),0)</f>
        <v>1335861</v>
      </c>
      <c r="M107" s="31" t="n">
        <f aca="false">E107+I107-J107-K107+L107</f>
        <v>542988139.030663</v>
      </c>
      <c r="N107" s="32" t="n">
        <f aca="false">HLOOKUP(ROUND(AVERAGE(M95:M106)/10^6,0),Assumption!$B$2:$E$3,2,1)*MAX((AVERAGE(M95:M106)-250*10^6),0)</f>
        <v>1063681.7650636</v>
      </c>
      <c r="O107" s="31" t="n">
        <f aca="false">M107+N107</f>
        <v>544051820.795726</v>
      </c>
      <c r="P107" s="31" t="n">
        <f aca="false">IF(A107=1,SA,MAX(0,SA-M106))</f>
        <v>558200510.195301</v>
      </c>
      <c r="S107" s="2" t="n">
        <v>0</v>
      </c>
      <c r="T107" s="2" t="n">
        <v>0</v>
      </c>
      <c r="U107" s="2" t="n">
        <v>0</v>
      </c>
      <c r="V107" s="33" t="n">
        <v>1</v>
      </c>
    </row>
    <row r="108" customFormat="false" ht="15.75" hidden="false" customHeight="true" outlineLevel="0" collapsed="false">
      <c r="A108" s="2" t="n">
        <v>106</v>
      </c>
      <c r="B108" s="2" t="n">
        <v>9</v>
      </c>
      <c r="C108" s="2" t="n">
        <f aca="false">A108-(B108-1)*12</f>
        <v>10</v>
      </c>
      <c r="D108" s="2" t="n">
        <f aca="false">'thong tin khach hang'!$B$4+B108-1</f>
        <v>10</v>
      </c>
      <c r="E108" s="31" t="n">
        <f aca="false">IF(A108=1,0,M107)</f>
        <v>542988139.030663</v>
      </c>
      <c r="F108" s="2" t="n">
        <f aca="true">TP*VLOOKUP('thong tin khach hang'!$E$10,$X$2:$Z$5,3,0)*OFFSET($S108,0,VLOOKUP('thong tin khach hang'!$E$10,$X$2:$Z$5,2,0))</f>
        <v>0</v>
      </c>
      <c r="G108" s="2" t="n">
        <f aca="true">EP*VLOOKUP('thong tin khach hang'!$E$10,$X$2:$Z$5,3,0)*OFFSET($S108,0,VLOOKUP('thong tin khach hang'!$E$10,$X$2:$Z$5,2,0))</f>
        <v>0</v>
      </c>
      <c r="H108" s="2" t="n">
        <f aca="false">F108*HLOOKUP(B108,Assumption!$A$10:$G$12,2,1)+G108*HLOOKUP(B108,Assumption!$A$10:$G$12,3,1)</f>
        <v>0</v>
      </c>
      <c r="I108" s="2" t="n">
        <f aca="false">F108+G108-H108</f>
        <v>0</v>
      </c>
      <c r="J108" s="32" t="n">
        <f aca="false">VLOOKUP(D108,Assumption!$O$3:$Q$103,IF('thong tin khach hang'!$B$3="Nam",2,3),0)/12*P108</f>
        <v>126940.885396711</v>
      </c>
      <c r="K108" s="2" t="n">
        <v>20000</v>
      </c>
      <c r="L108" s="31" t="n">
        <f aca="false">ROUND(((HLOOKUP(B108,Assumption!$A$6:$L$7,2,1)+1)^(1/12)-1)*(E108+I108-J108-K108),0)</f>
        <v>1338793</v>
      </c>
      <c r="M108" s="31" t="n">
        <f aca="false">E108+I108-J108-K108+L108</f>
        <v>544179991.145266</v>
      </c>
      <c r="N108" s="32" t="n">
        <f aca="false">HLOOKUP(ROUND(AVERAGE(M96:M107)/10^6,0),Assumption!$B$2:$E$3,2,1)*MAX((AVERAGE(M96:M107)-250*10^6),0)</f>
        <v>1087705.50435371</v>
      </c>
      <c r="O108" s="31" t="n">
        <f aca="false">M108+N108</f>
        <v>545267696.64962</v>
      </c>
      <c r="P108" s="31" t="n">
        <f aca="false">IF(A108=1,SA,MAX(0,SA-M107))</f>
        <v>557011860.969337</v>
      </c>
      <c r="S108" s="2" t="n">
        <v>0</v>
      </c>
      <c r="T108" s="2" t="n">
        <v>0</v>
      </c>
      <c r="U108" s="2" t="n">
        <v>1</v>
      </c>
      <c r="V108" s="33" t="n">
        <v>1</v>
      </c>
    </row>
    <row r="109" customFormat="false" ht="15.75" hidden="false" customHeight="true" outlineLevel="0" collapsed="false">
      <c r="A109" s="2" t="n">
        <v>107</v>
      </c>
      <c r="B109" s="2" t="n">
        <v>9</v>
      </c>
      <c r="C109" s="2" t="n">
        <f aca="false">A109-(B109-1)*12</f>
        <v>11</v>
      </c>
      <c r="D109" s="2" t="n">
        <f aca="false">'thong tin khach hang'!$B$4+B109-1</f>
        <v>10</v>
      </c>
      <c r="E109" s="31" t="n">
        <f aca="false">IF(A109=1,0,M108)</f>
        <v>544179991.145266</v>
      </c>
      <c r="F109" s="2" t="n">
        <f aca="true">TP*VLOOKUP('thong tin khach hang'!$E$10,$X$2:$Z$5,3,0)*OFFSET($S109,0,VLOOKUP('thong tin khach hang'!$E$10,$X$2:$Z$5,2,0))</f>
        <v>0</v>
      </c>
      <c r="G109" s="2" t="n">
        <f aca="true">EP*VLOOKUP('thong tin khach hang'!$E$10,$X$2:$Z$5,3,0)*OFFSET($S109,0,VLOOKUP('thong tin khach hang'!$E$10,$X$2:$Z$5,2,0))</f>
        <v>0</v>
      </c>
      <c r="H109" s="2" t="n">
        <f aca="false">F109*HLOOKUP(B109,Assumption!$A$10:$G$12,2,1)+G109*HLOOKUP(B109,Assumption!$A$10:$G$12,3,1)</f>
        <v>0</v>
      </c>
      <c r="I109" s="2" t="n">
        <f aca="false">F109+G109-H109</f>
        <v>0</v>
      </c>
      <c r="J109" s="32" t="n">
        <f aca="false">VLOOKUP(D109,Assumption!$O$3:$Q$103,IF('thong tin khach hang'!$B$3="Nam",2,3),0)/12*P109</f>
        <v>126669.266831127</v>
      </c>
      <c r="K109" s="2" t="n">
        <v>20000</v>
      </c>
      <c r="L109" s="31" t="n">
        <f aca="false">ROUND(((HLOOKUP(B109,Assumption!$A$6:$L$7,2,1)+1)^(1/12)-1)*(E109+I109-J109-K109),0)</f>
        <v>1341733</v>
      </c>
      <c r="M109" s="31" t="n">
        <f aca="false">E109+I109-J109-K109+L109</f>
        <v>545375054.878435</v>
      </c>
      <c r="N109" s="32" t="n">
        <f aca="false">HLOOKUP(ROUND(AVERAGE(M97:M108)/10^6,0),Assumption!$B$2:$E$3,2,1)*MAX((AVERAGE(M97:M108)-250*10^6),0)</f>
        <v>1111793.98122932</v>
      </c>
      <c r="O109" s="31" t="n">
        <f aca="false">M109+N109</f>
        <v>546486848.859664</v>
      </c>
      <c r="P109" s="31" t="n">
        <f aca="false">IF(A109=1,SA,MAX(0,SA-M108))</f>
        <v>555820008.854734</v>
      </c>
      <c r="S109" s="2" t="n">
        <v>0</v>
      </c>
      <c r="T109" s="2" t="n">
        <v>0</v>
      </c>
      <c r="U109" s="2" t="n">
        <v>0</v>
      </c>
      <c r="V109" s="33" t="n">
        <v>1</v>
      </c>
    </row>
    <row r="110" customFormat="false" ht="15.75" hidden="false" customHeight="true" outlineLevel="0" collapsed="false">
      <c r="A110" s="2" t="n">
        <v>108</v>
      </c>
      <c r="B110" s="2" t="n">
        <v>9</v>
      </c>
      <c r="C110" s="2" t="n">
        <f aca="false">A110-(B110-1)*12</f>
        <v>12</v>
      </c>
      <c r="D110" s="2" t="n">
        <f aca="false">'thong tin khach hang'!$B$4+B110-1</f>
        <v>10</v>
      </c>
      <c r="E110" s="31" t="n">
        <f aca="false">IF(A110=1,0,M109)</f>
        <v>545375054.878435</v>
      </c>
      <c r="F110" s="2" t="n">
        <f aca="true">TP*VLOOKUP('thong tin khach hang'!$E$10,$X$2:$Z$5,3,0)*OFFSET($S110,0,VLOOKUP('thong tin khach hang'!$E$10,$X$2:$Z$5,2,0))</f>
        <v>0</v>
      </c>
      <c r="G110" s="2" t="n">
        <f aca="true">EP*VLOOKUP('thong tin khach hang'!$E$10,$X$2:$Z$5,3,0)*OFFSET($S110,0,VLOOKUP('thong tin khach hang'!$E$10,$X$2:$Z$5,2,0))</f>
        <v>0</v>
      </c>
      <c r="H110" s="2" t="n">
        <f aca="false">F110*HLOOKUP(B110,Assumption!$A$10:$G$12,2,1)+G110*HLOOKUP(B110,Assumption!$A$10:$G$12,3,1)</f>
        <v>0</v>
      </c>
      <c r="I110" s="2" t="n">
        <f aca="false">F110+G110-H110</f>
        <v>0</v>
      </c>
      <c r="J110" s="32" t="n">
        <f aca="false">VLOOKUP(D110,Assumption!$O$3:$Q$103,IF('thong tin khach hang'!$B$3="Nam",2,3),0)/12*P110</f>
        <v>126396.916349883</v>
      </c>
      <c r="K110" s="2" t="n">
        <v>20000</v>
      </c>
      <c r="L110" s="31" t="n">
        <f aca="false">ROUND(((HLOOKUP(B110,Assumption!$A$6:$L$7,2,1)+1)^(1/12)-1)*(E110+I110-J110-K110),0)</f>
        <v>1344681</v>
      </c>
      <c r="M110" s="31" t="n">
        <f aca="false">E110+I110-J110-K110+L110</f>
        <v>546573338.962085</v>
      </c>
      <c r="N110" s="32" t="n">
        <f aca="false">HLOOKUP(ROUND(AVERAGE(M98:M109)/10^6,0),Assumption!$B$2:$E$3,2,1)*MAX((AVERAGE(M98:M109)-250*10^6),0)</f>
        <v>1135947.37011057</v>
      </c>
      <c r="O110" s="31" t="n">
        <f aca="false">M110+N110</f>
        <v>547709286.332196</v>
      </c>
      <c r="P110" s="31" t="n">
        <f aca="false">IF(A110=1,SA,MAX(0,SA-M109))</f>
        <v>554624945.121565</v>
      </c>
      <c r="S110" s="2" t="n">
        <v>0</v>
      </c>
      <c r="T110" s="2" t="n">
        <v>0</v>
      </c>
      <c r="U110" s="2" t="n">
        <v>0</v>
      </c>
      <c r="V110" s="33" t="n">
        <v>1</v>
      </c>
    </row>
    <row r="111" customFormat="false" ht="15.75" hidden="false" customHeight="true" outlineLevel="0" collapsed="false">
      <c r="A111" s="2" t="n">
        <v>109</v>
      </c>
      <c r="B111" s="2" t="n">
        <v>10</v>
      </c>
      <c r="C111" s="2" t="n">
        <f aca="false">A111-(B111-1)*12</f>
        <v>1</v>
      </c>
      <c r="D111" s="2" t="n">
        <f aca="false">'thong tin khach hang'!$B$4+B111-1</f>
        <v>11</v>
      </c>
      <c r="E111" s="31" t="n">
        <f aca="false">IF(A111=1,0,M110)</f>
        <v>546573338.962085</v>
      </c>
      <c r="F111" s="2" t="n">
        <f aca="true">TP*VLOOKUP('thong tin khach hang'!$E$10,$X$2:$Z$5,3,0)*OFFSET($S111,0,VLOOKUP('thong tin khach hang'!$E$10,$X$2:$Z$5,2,0))</f>
        <v>30000000</v>
      </c>
      <c r="G111" s="2" t="n">
        <f aca="true">EP*VLOOKUP('thong tin khach hang'!$E$10,$X$2:$Z$5,3,0)*OFFSET($S111,0,VLOOKUP('thong tin khach hang'!$E$10,$X$2:$Z$5,2,0))</f>
        <v>30000000</v>
      </c>
      <c r="H111" s="2" t="n">
        <f aca="false">F111*HLOOKUP(B111,Assumption!$A$10:$G$12,2,1)+G111*HLOOKUP(B111,Assumption!$A$10:$G$12,3,1)</f>
        <v>1500000</v>
      </c>
      <c r="I111" s="2" t="n">
        <f aca="false">F111+G111-H111</f>
        <v>58500000</v>
      </c>
      <c r="J111" s="32" t="n">
        <f aca="false">VLOOKUP(D111,Assumption!$O$3:$Q$103,IF('thong tin khach hang'!$B$3="Nam",2,3),0)/12*P111</f>
        <v>126123.831963007</v>
      </c>
      <c r="K111" s="2" t="n">
        <v>20000</v>
      </c>
      <c r="L111" s="31" t="n">
        <f aca="false">ROUND(((HLOOKUP(B111,Assumption!$A$6:$L$7,2,1)+1)^(1/12)-1)*(E111+I111-J111-K111),0)</f>
        <v>1491914</v>
      </c>
      <c r="M111" s="31" t="n">
        <f aca="false">E111+I111-J111-K111+L111</f>
        <v>606419129.130122</v>
      </c>
      <c r="N111" s="32" t="n">
        <f aca="false">HLOOKUP(ROUND(AVERAGE(M99:M110)/10^6,0),Assumption!$B$2:$E$3,2,1)*MAX((AVERAGE(M99:M110)-250*10^6),0)</f>
        <v>1160165.84579064</v>
      </c>
      <c r="O111" s="31" t="n">
        <f aca="false">M111+N111</f>
        <v>607579294.975913</v>
      </c>
      <c r="P111" s="31" t="n">
        <f aca="false">IF(A111=1,SA,MAX(0,SA-M110))</f>
        <v>553426661.037915</v>
      </c>
      <c r="S111" s="2" t="n">
        <v>1</v>
      </c>
      <c r="T111" s="2" t="n">
        <v>1</v>
      </c>
      <c r="U111" s="2" t="n">
        <v>1</v>
      </c>
      <c r="V111" s="33" t="n">
        <v>1</v>
      </c>
    </row>
    <row r="112" customFormat="false" ht="15.75" hidden="false" customHeight="true" outlineLevel="0" collapsed="false">
      <c r="A112" s="2" t="n">
        <v>110</v>
      </c>
      <c r="B112" s="2" t="n">
        <v>10</v>
      </c>
      <c r="C112" s="2" t="n">
        <f aca="false">A112-(B112-1)*12</f>
        <v>2</v>
      </c>
      <c r="D112" s="2" t="n">
        <f aca="false">'thong tin khach hang'!$B$4+B112-1</f>
        <v>11</v>
      </c>
      <c r="E112" s="31" t="n">
        <f aca="false">IF(A112=1,0,M111)</f>
        <v>606419129.130122</v>
      </c>
      <c r="F112" s="2" t="n">
        <f aca="true">TP*VLOOKUP('thong tin khach hang'!$E$10,$X$2:$Z$5,3,0)*OFFSET($S112,0,VLOOKUP('thong tin khach hang'!$E$10,$X$2:$Z$5,2,0))</f>
        <v>0</v>
      </c>
      <c r="G112" s="2" t="n">
        <f aca="true">EP*VLOOKUP('thong tin khach hang'!$E$10,$X$2:$Z$5,3,0)*OFFSET($S112,0,VLOOKUP('thong tin khach hang'!$E$10,$X$2:$Z$5,2,0))</f>
        <v>0</v>
      </c>
      <c r="H112" s="2" t="n">
        <f aca="false">F112*HLOOKUP(B112,Assumption!$A$10:$G$12,2,1)+G112*HLOOKUP(B112,Assumption!$A$10:$G$12,3,1)</f>
        <v>0</v>
      </c>
      <c r="I112" s="2" t="n">
        <f aca="false">F112+G112-H112</f>
        <v>0</v>
      </c>
      <c r="J112" s="32" t="n">
        <f aca="false">VLOOKUP(D112,Assumption!$O$3:$Q$103,IF('thong tin khach hang'!$B$3="Nam",2,3),0)/12*P112</f>
        <v>112485.203913012</v>
      </c>
      <c r="K112" s="2" t="n">
        <v>20000</v>
      </c>
      <c r="L112" s="31" t="n">
        <f aca="false">ROUND(((HLOOKUP(B112,Assumption!$A$6:$L$7,2,1)+1)^(1/12)-1)*(E112+I112-J112-K112),0)</f>
        <v>1495266</v>
      </c>
      <c r="M112" s="31" t="n">
        <f aca="false">E112+I112-J112-K112+L112</f>
        <v>607781909.926209</v>
      </c>
      <c r="N112" s="32" t="n">
        <f aca="false">HLOOKUP(ROUND(AVERAGE(M100:M111)/10^6,0),Assumption!$B$2:$E$3,2,1)*MAX((AVERAGE(M100:M111)-250*10^6),0)</f>
        <v>1184449.58376925</v>
      </c>
      <c r="O112" s="31" t="n">
        <f aca="false">M112+N112</f>
        <v>608966359.509978</v>
      </c>
      <c r="P112" s="31" t="n">
        <f aca="false">IF(A112=1,SA,MAX(0,SA-M111))</f>
        <v>493580870.869878</v>
      </c>
      <c r="S112" s="2" t="n">
        <v>0</v>
      </c>
      <c r="T112" s="2" t="n">
        <v>0</v>
      </c>
      <c r="U112" s="2" t="n">
        <v>0</v>
      </c>
      <c r="V112" s="33" t="n">
        <v>1</v>
      </c>
    </row>
    <row r="113" customFormat="false" ht="15.75" hidden="false" customHeight="true" outlineLevel="0" collapsed="false">
      <c r="A113" s="2" t="n">
        <v>111</v>
      </c>
      <c r="B113" s="2" t="n">
        <v>10</v>
      </c>
      <c r="C113" s="2" t="n">
        <f aca="false">A113-(B113-1)*12</f>
        <v>3</v>
      </c>
      <c r="D113" s="2" t="n">
        <f aca="false">'thong tin khach hang'!$B$4+B113-1</f>
        <v>11</v>
      </c>
      <c r="E113" s="31" t="n">
        <f aca="false">IF(A113=1,0,M112)</f>
        <v>607781909.926209</v>
      </c>
      <c r="F113" s="2" t="n">
        <f aca="true">TP*VLOOKUP('thong tin khach hang'!$E$10,$X$2:$Z$5,3,0)*OFFSET($S113,0,VLOOKUP('thong tin khach hang'!$E$10,$X$2:$Z$5,2,0))</f>
        <v>0</v>
      </c>
      <c r="G113" s="2" t="n">
        <f aca="true">EP*VLOOKUP('thong tin khach hang'!$E$10,$X$2:$Z$5,3,0)*OFFSET($S113,0,VLOOKUP('thong tin khach hang'!$E$10,$X$2:$Z$5,2,0))</f>
        <v>0</v>
      </c>
      <c r="H113" s="2" t="n">
        <f aca="false">F113*HLOOKUP(B113,Assumption!$A$10:$G$12,2,1)+G113*HLOOKUP(B113,Assumption!$A$10:$G$12,3,1)</f>
        <v>0</v>
      </c>
      <c r="I113" s="2" t="n">
        <f aca="false">F113+G113-H113</f>
        <v>0</v>
      </c>
      <c r="J113" s="32" t="n">
        <f aca="false">VLOOKUP(D113,Assumption!$O$3:$Q$103,IF('thong tin khach hang'!$B$3="Nam",2,3),0)/12*P113</f>
        <v>112174.631350776</v>
      </c>
      <c r="K113" s="2" t="n">
        <v>20000</v>
      </c>
      <c r="L113" s="31" t="n">
        <f aca="false">ROUND(((HLOOKUP(B113,Assumption!$A$6:$L$7,2,1)+1)^(1/12)-1)*(E113+I113-J113-K113),0)</f>
        <v>1498628</v>
      </c>
      <c r="M113" s="31" t="n">
        <f aca="false">E113+I113-J113-K113+L113</f>
        <v>609148363.294858</v>
      </c>
      <c r="N113" s="32" t="n">
        <f aca="false">HLOOKUP(ROUND(AVERAGE(M101:M112)/10^6,0),Assumption!$B$2:$E$3,2,1)*MAX((AVERAGE(M101:M112)-250*10^6),0)</f>
        <v>1208798.75958609</v>
      </c>
      <c r="O113" s="31" t="n">
        <f aca="false">M113+N113</f>
        <v>610357162.054444</v>
      </c>
      <c r="P113" s="31" t="n">
        <f aca="false">IF(A113=1,SA,MAX(0,SA-M112))</f>
        <v>492218090.073791</v>
      </c>
      <c r="S113" s="2" t="n">
        <v>0</v>
      </c>
      <c r="T113" s="2" t="n">
        <v>0</v>
      </c>
      <c r="U113" s="2" t="n">
        <v>0</v>
      </c>
      <c r="V113" s="33" t="n">
        <v>1</v>
      </c>
    </row>
    <row r="114" customFormat="false" ht="15.75" hidden="false" customHeight="true" outlineLevel="0" collapsed="false">
      <c r="A114" s="2" t="n">
        <v>112</v>
      </c>
      <c r="B114" s="2" t="n">
        <v>10</v>
      </c>
      <c r="C114" s="2" t="n">
        <f aca="false">A114-(B114-1)*12</f>
        <v>4</v>
      </c>
      <c r="D114" s="2" t="n">
        <f aca="false">'thong tin khach hang'!$B$4+B114-1</f>
        <v>11</v>
      </c>
      <c r="E114" s="31" t="n">
        <f aca="false">IF(A114=1,0,M113)</f>
        <v>609148363.294858</v>
      </c>
      <c r="F114" s="2" t="n">
        <f aca="true">TP*VLOOKUP('thong tin khach hang'!$E$10,$X$2:$Z$5,3,0)*OFFSET($S114,0,VLOOKUP('thong tin khach hang'!$E$10,$X$2:$Z$5,2,0))</f>
        <v>0</v>
      </c>
      <c r="G114" s="2" t="n">
        <f aca="true">EP*VLOOKUP('thong tin khach hang'!$E$10,$X$2:$Z$5,3,0)*OFFSET($S114,0,VLOOKUP('thong tin khach hang'!$E$10,$X$2:$Z$5,2,0))</f>
        <v>0</v>
      </c>
      <c r="H114" s="2" t="n">
        <f aca="false">F114*HLOOKUP(B114,Assumption!$A$10:$G$12,2,1)+G114*HLOOKUP(B114,Assumption!$A$10:$G$12,3,1)</f>
        <v>0</v>
      </c>
      <c r="I114" s="2" t="n">
        <f aca="false">F114+G114-H114</f>
        <v>0</v>
      </c>
      <c r="J114" s="32" t="n">
        <f aca="false">VLOOKUP(D114,Assumption!$O$3:$Q$103,IF('thong tin khach hang'!$B$3="Nam",2,3),0)/12*P114</f>
        <v>111863.221823216</v>
      </c>
      <c r="K114" s="2" t="n">
        <v>20000</v>
      </c>
      <c r="L114" s="31" t="n">
        <f aca="false">ROUND(((HLOOKUP(B114,Assumption!$A$6:$L$7,2,1)+1)^(1/12)-1)*(E114+I114-J114-K114),0)</f>
        <v>1501999</v>
      </c>
      <c r="M114" s="31" t="n">
        <f aca="false">E114+I114-J114-K114+L114</f>
        <v>610518499.073035</v>
      </c>
      <c r="N114" s="32" t="n">
        <f aca="false">HLOOKUP(ROUND(AVERAGE(M102:M113)/10^6,0),Assumption!$B$2:$E$3,2,1)*MAX((AVERAGE(M102:M113)-250*10^6),0)</f>
        <v>1233213.54982085</v>
      </c>
      <c r="O114" s="31" t="n">
        <f aca="false">M114+N114</f>
        <v>611751712.622856</v>
      </c>
      <c r="P114" s="31" t="n">
        <f aca="false">IF(A114=1,SA,MAX(0,SA-M113))</f>
        <v>490851636.705142</v>
      </c>
      <c r="S114" s="2" t="n">
        <v>0</v>
      </c>
      <c r="T114" s="2" t="n">
        <v>0</v>
      </c>
      <c r="U114" s="2" t="n">
        <v>1</v>
      </c>
      <c r="V114" s="33" t="n">
        <v>1</v>
      </c>
    </row>
    <row r="115" customFormat="false" ht="15.75" hidden="false" customHeight="true" outlineLevel="0" collapsed="false">
      <c r="A115" s="2" t="n">
        <v>113</v>
      </c>
      <c r="B115" s="2" t="n">
        <v>10</v>
      </c>
      <c r="C115" s="2" t="n">
        <f aca="false">A115-(B115-1)*12</f>
        <v>5</v>
      </c>
      <c r="D115" s="2" t="n">
        <f aca="false">'thong tin khach hang'!$B$4+B115-1</f>
        <v>11</v>
      </c>
      <c r="E115" s="31" t="n">
        <f aca="false">IF(A115=1,0,M114)</f>
        <v>610518499.073035</v>
      </c>
      <c r="F115" s="2" t="n">
        <f aca="true">TP*VLOOKUP('thong tin khach hang'!$E$10,$X$2:$Z$5,3,0)*OFFSET($S115,0,VLOOKUP('thong tin khach hang'!$E$10,$X$2:$Z$5,2,0))</f>
        <v>0</v>
      </c>
      <c r="G115" s="2" t="n">
        <f aca="true">EP*VLOOKUP('thong tin khach hang'!$E$10,$X$2:$Z$5,3,0)*OFFSET($S115,0,VLOOKUP('thong tin khach hang'!$E$10,$X$2:$Z$5,2,0))</f>
        <v>0</v>
      </c>
      <c r="H115" s="2" t="n">
        <f aca="false">F115*HLOOKUP(B115,Assumption!$A$10:$G$12,2,1)+G115*HLOOKUP(B115,Assumption!$A$10:$G$12,3,1)</f>
        <v>0</v>
      </c>
      <c r="I115" s="2" t="n">
        <f aca="false">F115+G115-H115</f>
        <v>0</v>
      </c>
      <c r="J115" s="32" t="n">
        <f aca="false">VLOOKUP(D115,Assumption!$O$3:$Q$103,IF('thong tin khach hang'!$B$3="Nam",2,3),0)/12*P115</f>
        <v>111550.973088525</v>
      </c>
      <c r="K115" s="2" t="n">
        <v>20000</v>
      </c>
      <c r="L115" s="31" t="n">
        <f aca="false">ROUND(((HLOOKUP(B115,Assumption!$A$6:$L$7,2,1)+1)^(1/12)-1)*(E115+I115-J115-K115),0)</f>
        <v>1505379</v>
      </c>
      <c r="M115" s="31" t="n">
        <f aca="false">E115+I115-J115-K115+L115</f>
        <v>611892327.099947</v>
      </c>
      <c r="N115" s="32" t="n">
        <f aca="false">HLOOKUP(ROUND(AVERAGE(M103:M114)/10^6,0),Assumption!$B$2:$E$3,2,1)*MAX((AVERAGE(M103:M114)-250*10^6),0)</f>
        <v>1257694.13142682</v>
      </c>
      <c r="O115" s="31" t="n">
        <f aca="false">M115+N115</f>
        <v>613150021.231373</v>
      </c>
      <c r="P115" s="31" t="n">
        <f aca="false">IF(A115=1,SA,MAX(0,SA-M114))</f>
        <v>489481500.926965</v>
      </c>
      <c r="S115" s="2" t="n">
        <v>0</v>
      </c>
      <c r="T115" s="2" t="n">
        <v>0</v>
      </c>
      <c r="U115" s="2" t="n">
        <v>0</v>
      </c>
      <c r="V115" s="33" t="n">
        <v>1</v>
      </c>
    </row>
    <row r="116" customFormat="false" ht="15.75" hidden="false" customHeight="true" outlineLevel="0" collapsed="false">
      <c r="A116" s="2" t="n">
        <v>114</v>
      </c>
      <c r="B116" s="2" t="n">
        <v>10</v>
      </c>
      <c r="C116" s="2" t="n">
        <f aca="false">A116-(B116-1)*12</f>
        <v>6</v>
      </c>
      <c r="D116" s="2" t="n">
        <f aca="false">'thong tin khach hang'!$B$4+B116-1</f>
        <v>11</v>
      </c>
      <c r="E116" s="31" t="n">
        <f aca="false">IF(A116=1,0,M115)</f>
        <v>611892327.099947</v>
      </c>
      <c r="F116" s="2" t="n">
        <f aca="true">TP*VLOOKUP('thong tin khach hang'!$E$10,$X$2:$Z$5,3,0)*OFFSET($S116,0,VLOOKUP('thong tin khach hang'!$E$10,$X$2:$Z$5,2,0))</f>
        <v>0</v>
      </c>
      <c r="G116" s="2" t="n">
        <f aca="true">EP*VLOOKUP('thong tin khach hang'!$E$10,$X$2:$Z$5,3,0)*OFFSET($S116,0,VLOOKUP('thong tin khach hang'!$E$10,$X$2:$Z$5,2,0))</f>
        <v>0</v>
      </c>
      <c r="H116" s="2" t="n">
        <f aca="false">F116*HLOOKUP(B116,Assumption!$A$10:$G$12,2,1)+G116*HLOOKUP(B116,Assumption!$A$10:$G$12,3,1)</f>
        <v>0</v>
      </c>
      <c r="I116" s="2" t="n">
        <f aca="false">F116+G116-H116</f>
        <v>0</v>
      </c>
      <c r="J116" s="32" t="n">
        <f aca="false">VLOOKUP(D116,Assumption!$O$3:$Q$103,IF('thong tin khach hang'!$B$3="Nam",2,3),0)/12*P116</f>
        <v>111237.882904385</v>
      </c>
      <c r="K116" s="2" t="n">
        <v>20000</v>
      </c>
      <c r="L116" s="31" t="n">
        <f aca="false">ROUND(((HLOOKUP(B116,Assumption!$A$6:$L$7,2,1)+1)^(1/12)-1)*(E116+I116-J116-K116),0)</f>
        <v>1508768</v>
      </c>
      <c r="M116" s="31" t="n">
        <f aca="false">E116+I116-J116-K116+L116</f>
        <v>613269857.217042</v>
      </c>
      <c r="N116" s="32" t="n">
        <f aca="false">HLOOKUP(ROUND(AVERAGE(M104:M115)/10^6,0),Assumption!$B$2:$E$3,2,1)*MAX((AVERAGE(M104:M115)-250*10^6),0)</f>
        <v>1282240.68173093</v>
      </c>
      <c r="O116" s="31" t="n">
        <f aca="false">M116+N116</f>
        <v>614552097.898773</v>
      </c>
      <c r="P116" s="31" t="n">
        <f aca="false">IF(A116=1,SA,MAX(0,SA-M115))</f>
        <v>488107672.900054</v>
      </c>
      <c r="S116" s="2" t="n">
        <v>0</v>
      </c>
      <c r="T116" s="2" t="n">
        <v>0</v>
      </c>
      <c r="U116" s="2" t="n">
        <v>0</v>
      </c>
      <c r="V116" s="33" t="n">
        <v>1</v>
      </c>
    </row>
    <row r="117" customFormat="false" ht="15.75" hidden="false" customHeight="true" outlineLevel="0" collapsed="false">
      <c r="A117" s="2" t="n">
        <v>115</v>
      </c>
      <c r="B117" s="2" t="n">
        <v>10</v>
      </c>
      <c r="C117" s="2" t="n">
        <f aca="false">A117-(B117-1)*12</f>
        <v>7</v>
      </c>
      <c r="D117" s="2" t="n">
        <f aca="false">'thong tin khach hang'!$B$4+B117-1</f>
        <v>11</v>
      </c>
      <c r="E117" s="31" t="n">
        <f aca="false">IF(A117=1,0,M116)</f>
        <v>613269857.217042</v>
      </c>
      <c r="F117" s="2" t="n">
        <f aca="true">TP*VLOOKUP('thong tin khach hang'!$E$10,$X$2:$Z$5,3,0)*OFFSET($S117,0,VLOOKUP('thong tin khach hang'!$E$10,$X$2:$Z$5,2,0))</f>
        <v>0</v>
      </c>
      <c r="G117" s="2" t="n">
        <f aca="true">EP*VLOOKUP('thong tin khach hang'!$E$10,$X$2:$Z$5,3,0)*OFFSET($S117,0,VLOOKUP('thong tin khach hang'!$E$10,$X$2:$Z$5,2,0))</f>
        <v>0</v>
      </c>
      <c r="H117" s="2" t="n">
        <f aca="false">F117*HLOOKUP(B117,Assumption!$A$10:$G$12,2,1)+G117*HLOOKUP(B117,Assumption!$A$10:$G$12,3,1)</f>
        <v>0</v>
      </c>
      <c r="I117" s="2" t="n">
        <f aca="false">F117+G117-H117</f>
        <v>0</v>
      </c>
      <c r="J117" s="32" t="n">
        <f aca="false">VLOOKUP(D117,Assumption!$O$3:$Q$103,IF('thong tin khach hang'!$B$3="Nam",2,3),0)/12*P117</f>
        <v>110923.949027968</v>
      </c>
      <c r="K117" s="2" t="n">
        <v>20000</v>
      </c>
      <c r="L117" s="31" t="n">
        <f aca="false">ROUND(((HLOOKUP(B117,Assumption!$A$6:$L$7,2,1)+1)^(1/12)-1)*(E117+I117-J117-K117),0)</f>
        <v>1512166</v>
      </c>
      <c r="M117" s="31" t="n">
        <f aca="false">E117+I117-J117-K117+L117</f>
        <v>614651099.268014</v>
      </c>
      <c r="N117" s="32" t="n">
        <f aca="false">HLOOKUP(ROUND(AVERAGE(M105:M116)/10^6,0),Assumption!$B$2:$E$3,2,1)*MAX((AVERAGE(M105:M116)-250*10^6),0)</f>
        <v>1306853.37843386</v>
      </c>
      <c r="O117" s="31" t="n">
        <f aca="false">M117+N117</f>
        <v>615957952.646448</v>
      </c>
      <c r="P117" s="31" t="n">
        <f aca="false">IF(A117=1,SA,MAX(0,SA-M116))</f>
        <v>486730142.782958</v>
      </c>
      <c r="S117" s="2" t="n">
        <v>0</v>
      </c>
      <c r="T117" s="2" t="n">
        <v>1</v>
      </c>
      <c r="U117" s="2" t="n">
        <v>1</v>
      </c>
      <c r="V117" s="33" t="n">
        <v>1</v>
      </c>
    </row>
    <row r="118" customFormat="false" ht="15.75" hidden="false" customHeight="true" outlineLevel="0" collapsed="false">
      <c r="A118" s="2" t="n">
        <v>116</v>
      </c>
      <c r="B118" s="2" t="n">
        <v>10</v>
      </c>
      <c r="C118" s="2" t="n">
        <f aca="false">A118-(B118-1)*12</f>
        <v>8</v>
      </c>
      <c r="D118" s="2" t="n">
        <f aca="false">'thong tin khach hang'!$B$4+B118-1</f>
        <v>11</v>
      </c>
      <c r="E118" s="31" t="n">
        <f aca="false">IF(A118=1,0,M117)</f>
        <v>614651099.268014</v>
      </c>
      <c r="F118" s="2" t="n">
        <f aca="true">TP*VLOOKUP('thong tin khach hang'!$E$10,$X$2:$Z$5,3,0)*OFFSET($S118,0,VLOOKUP('thong tin khach hang'!$E$10,$X$2:$Z$5,2,0))</f>
        <v>0</v>
      </c>
      <c r="G118" s="2" t="n">
        <f aca="true">EP*VLOOKUP('thong tin khach hang'!$E$10,$X$2:$Z$5,3,0)*OFFSET($S118,0,VLOOKUP('thong tin khach hang'!$E$10,$X$2:$Z$5,2,0))</f>
        <v>0</v>
      </c>
      <c r="H118" s="2" t="n">
        <f aca="false">F118*HLOOKUP(B118,Assumption!$A$10:$G$12,2,1)+G118*HLOOKUP(B118,Assumption!$A$10:$G$12,3,1)</f>
        <v>0</v>
      </c>
      <c r="I118" s="2" t="n">
        <f aca="false">F118+G118-H118</f>
        <v>0</v>
      </c>
      <c r="J118" s="32" t="n">
        <f aca="false">VLOOKUP(D118,Assumption!$O$3:$Q$103,IF('thong tin khach hang'!$B$3="Nam",2,3),0)/12*P118</f>
        <v>110609.169215932</v>
      </c>
      <c r="K118" s="2" t="n">
        <v>20000</v>
      </c>
      <c r="L118" s="31" t="n">
        <f aca="false">ROUND(((HLOOKUP(B118,Assumption!$A$6:$L$7,2,1)+1)^(1/12)-1)*(E118+I118-J118-K118),0)</f>
        <v>1515573</v>
      </c>
      <c r="M118" s="31" t="n">
        <f aca="false">E118+I118-J118-K118+L118</f>
        <v>616036063.098798</v>
      </c>
      <c r="N118" s="32" t="n">
        <f aca="false">HLOOKUP(ROUND(AVERAGE(M106:M117)/10^6,0),Assumption!$B$2:$E$3,2,1)*MAX((AVERAGE(M106:M117)-250*10^6),0)</f>
        <v>1331532.39961013</v>
      </c>
      <c r="O118" s="31" t="n">
        <f aca="false">M118+N118</f>
        <v>617367595.498408</v>
      </c>
      <c r="P118" s="31" t="n">
        <f aca="false">IF(A118=1,SA,MAX(0,SA-M117))</f>
        <v>485348900.731986</v>
      </c>
      <c r="S118" s="2" t="n">
        <v>0</v>
      </c>
      <c r="T118" s="2" t="n">
        <v>0</v>
      </c>
      <c r="U118" s="2" t="n">
        <v>0</v>
      </c>
      <c r="V118" s="33" t="n">
        <v>1</v>
      </c>
    </row>
    <row r="119" customFormat="false" ht="15.75" hidden="false" customHeight="true" outlineLevel="0" collapsed="false">
      <c r="A119" s="2" t="n">
        <v>117</v>
      </c>
      <c r="B119" s="2" t="n">
        <v>10</v>
      </c>
      <c r="C119" s="2" t="n">
        <f aca="false">A119-(B119-1)*12</f>
        <v>9</v>
      </c>
      <c r="D119" s="2" t="n">
        <f aca="false">'thong tin khach hang'!$B$4+B119-1</f>
        <v>11</v>
      </c>
      <c r="E119" s="31" t="n">
        <f aca="false">IF(A119=1,0,M118)</f>
        <v>616036063.098798</v>
      </c>
      <c r="F119" s="2" t="n">
        <f aca="true">TP*VLOOKUP('thong tin khach hang'!$E$10,$X$2:$Z$5,3,0)*OFFSET($S119,0,VLOOKUP('thong tin khach hang'!$E$10,$X$2:$Z$5,2,0))</f>
        <v>0</v>
      </c>
      <c r="G119" s="2" t="n">
        <f aca="true">EP*VLOOKUP('thong tin khach hang'!$E$10,$X$2:$Z$5,3,0)*OFFSET($S119,0,VLOOKUP('thong tin khach hang'!$E$10,$X$2:$Z$5,2,0))</f>
        <v>0</v>
      </c>
      <c r="H119" s="2" t="n">
        <f aca="false">F119*HLOOKUP(B119,Assumption!$A$10:$G$12,2,1)+G119*HLOOKUP(B119,Assumption!$A$10:$G$12,3,1)</f>
        <v>0</v>
      </c>
      <c r="I119" s="2" t="n">
        <f aca="false">F119+G119-H119</f>
        <v>0</v>
      </c>
      <c r="J119" s="32" t="n">
        <f aca="false">VLOOKUP(D119,Assumption!$O$3:$Q$103,IF('thong tin khach hang'!$B$3="Nam",2,3),0)/12*P119</f>
        <v>110293.541224427</v>
      </c>
      <c r="K119" s="2" t="n">
        <v>20000</v>
      </c>
      <c r="L119" s="31" t="n">
        <f aca="false">ROUND(((HLOOKUP(B119,Assumption!$A$6:$L$7,2,1)+1)^(1/12)-1)*(E119+I119-J119-K119),0)</f>
        <v>1518990</v>
      </c>
      <c r="M119" s="31" t="n">
        <f aca="false">E119+I119-J119-K119+L119</f>
        <v>617424759.557574</v>
      </c>
      <c r="N119" s="32" t="n">
        <f aca="false">HLOOKUP(ROUND(AVERAGE(M107:M118)/10^6,0),Assumption!$B$2:$E$3,2,1)*MAX((AVERAGE(M107:M118)-250*10^6),0)</f>
        <v>1356277.92404149</v>
      </c>
      <c r="O119" s="31" t="n">
        <f aca="false">M119+N119</f>
        <v>618781037.481615</v>
      </c>
      <c r="P119" s="31" t="n">
        <f aca="false">IF(A119=1,SA,MAX(0,SA-M118))</f>
        <v>483963936.901202</v>
      </c>
      <c r="S119" s="2" t="n">
        <v>0</v>
      </c>
      <c r="T119" s="2" t="n">
        <v>0</v>
      </c>
      <c r="U119" s="2" t="n">
        <v>0</v>
      </c>
      <c r="V119" s="33" t="n">
        <v>1</v>
      </c>
    </row>
    <row r="120" customFormat="false" ht="15.75" hidden="false" customHeight="true" outlineLevel="0" collapsed="false">
      <c r="A120" s="2" t="n">
        <v>118</v>
      </c>
      <c r="B120" s="2" t="n">
        <v>10</v>
      </c>
      <c r="C120" s="2" t="n">
        <f aca="false">A120-(B120-1)*12</f>
        <v>10</v>
      </c>
      <c r="D120" s="2" t="n">
        <f aca="false">'thong tin khach hang'!$B$4+B120-1</f>
        <v>11</v>
      </c>
      <c r="E120" s="31" t="n">
        <f aca="false">IF(A120=1,0,M119)</f>
        <v>617424759.557574</v>
      </c>
      <c r="F120" s="2" t="n">
        <f aca="true">TP*VLOOKUP('thong tin khach hang'!$E$10,$X$2:$Z$5,3,0)*OFFSET($S120,0,VLOOKUP('thong tin khach hang'!$E$10,$X$2:$Z$5,2,0))</f>
        <v>0</v>
      </c>
      <c r="G120" s="2" t="n">
        <f aca="true">EP*VLOOKUP('thong tin khach hang'!$E$10,$X$2:$Z$5,3,0)*OFFSET($S120,0,VLOOKUP('thong tin khach hang'!$E$10,$X$2:$Z$5,2,0))</f>
        <v>0</v>
      </c>
      <c r="H120" s="2" t="n">
        <f aca="false">F120*HLOOKUP(B120,Assumption!$A$10:$G$12,2,1)+G120*HLOOKUP(B120,Assumption!$A$10:$G$12,3,1)</f>
        <v>0</v>
      </c>
      <c r="I120" s="2" t="n">
        <f aca="false">F120+G120-H120</f>
        <v>0</v>
      </c>
      <c r="J120" s="32" t="n">
        <f aca="false">VLOOKUP(D120,Assumption!$O$3:$Q$103,IF('thong tin khach hang'!$B$3="Nam",2,3),0)/12*P120</f>
        <v>109977.062581194</v>
      </c>
      <c r="K120" s="2" t="n">
        <v>20000</v>
      </c>
      <c r="L120" s="31" t="n">
        <f aca="false">ROUND(((HLOOKUP(B120,Assumption!$A$6:$L$7,2,1)+1)^(1/12)-1)*(E120+I120-J120-K120),0)</f>
        <v>1522415</v>
      </c>
      <c r="M120" s="31" t="n">
        <f aca="false">E120+I120-J120-K120+L120</f>
        <v>618817197.494993</v>
      </c>
      <c r="N120" s="32" t="n">
        <f aca="false">HLOOKUP(ROUND(AVERAGE(M108:M119)/10^6,0),Assumption!$B$2:$E$3,2,1)*MAX((AVERAGE(M108:M119)-250*10^6),0)</f>
        <v>1381090.13088379</v>
      </c>
      <c r="O120" s="31" t="n">
        <f aca="false">M120+N120</f>
        <v>620198287.625876</v>
      </c>
      <c r="P120" s="31" t="n">
        <f aca="false">IF(A120=1,SA,MAX(0,SA-M119))</f>
        <v>482575240.442426</v>
      </c>
      <c r="S120" s="2" t="n">
        <v>0</v>
      </c>
      <c r="T120" s="2" t="n">
        <v>0</v>
      </c>
      <c r="U120" s="2" t="n">
        <v>1</v>
      </c>
      <c r="V120" s="33" t="n">
        <v>1</v>
      </c>
    </row>
    <row r="121" customFormat="false" ht="15.75" hidden="false" customHeight="true" outlineLevel="0" collapsed="false">
      <c r="A121" s="2" t="n">
        <v>119</v>
      </c>
      <c r="B121" s="2" t="n">
        <v>10</v>
      </c>
      <c r="C121" s="2" t="n">
        <f aca="false">A121-(B121-1)*12</f>
        <v>11</v>
      </c>
      <c r="D121" s="2" t="n">
        <f aca="false">'thong tin khach hang'!$B$4+B121-1</f>
        <v>11</v>
      </c>
      <c r="E121" s="31" t="n">
        <f aca="false">IF(A121=1,0,M120)</f>
        <v>618817197.494993</v>
      </c>
      <c r="F121" s="2" t="n">
        <f aca="true">TP*VLOOKUP('thong tin khach hang'!$E$10,$X$2:$Z$5,3,0)*OFFSET($S121,0,VLOOKUP('thong tin khach hang'!$E$10,$X$2:$Z$5,2,0))</f>
        <v>0</v>
      </c>
      <c r="G121" s="2" t="n">
        <f aca="true">EP*VLOOKUP('thong tin khach hang'!$E$10,$X$2:$Z$5,3,0)*OFFSET($S121,0,VLOOKUP('thong tin khach hang'!$E$10,$X$2:$Z$5,2,0))</f>
        <v>0</v>
      </c>
      <c r="H121" s="2" t="n">
        <f aca="false">F121*HLOOKUP(B121,Assumption!$A$10:$G$12,2,1)+G121*HLOOKUP(B121,Assumption!$A$10:$G$12,3,1)</f>
        <v>0</v>
      </c>
      <c r="I121" s="2" t="n">
        <f aca="false">F121+G121-H121</f>
        <v>0</v>
      </c>
      <c r="J121" s="32" t="n">
        <f aca="false">VLOOKUP(D121,Assumption!$O$3:$Q$103,IF('thong tin khach hang'!$B$3="Nam",2,3),0)/12*P121</f>
        <v>109659.731269203</v>
      </c>
      <c r="K121" s="2" t="n">
        <v>20000</v>
      </c>
      <c r="L121" s="31" t="n">
        <f aca="false">ROUND(((HLOOKUP(B121,Assumption!$A$6:$L$7,2,1)+1)^(1/12)-1)*(E121+I121-J121-K121),0)</f>
        <v>1525850</v>
      </c>
      <c r="M121" s="31" t="n">
        <f aca="false">E121+I121-J121-K121+L121</f>
        <v>620213387.763723</v>
      </c>
      <c r="N121" s="32" t="n">
        <f aca="false">HLOOKUP(ROUND(AVERAGE(M109:M120)/10^6,0),Assumption!$B$2:$E$3,2,1)*MAX((AVERAGE(M109:M120)-250*10^6),0)</f>
        <v>1405969.19966704</v>
      </c>
      <c r="O121" s="31" t="n">
        <f aca="false">M121+N121</f>
        <v>621619356.96339</v>
      </c>
      <c r="P121" s="31" t="n">
        <f aca="false">IF(A121=1,SA,MAX(0,SA-M120))</f>
        <v>481182802.505008</v>
      </c>
      <c r="S121" s="2" t="n">
        <v>0</v>
      </c>
      <c r="T121" s="2" t="n">
        <v>0</v>
      </c>
      <c r="U121" s="2" t="n">
        <v>0</v>
      </c>
      <c r="V121" s="33" t="n">
        <v>1</v>
      </c>
    </row>
    <row r="122" customFormat="false" ht="15.75" hidden="false" customHeight="true" outlineLevel="0" collapsed="false">
      <c r="A122" s="2" t="n">
        <v>120</v>
      </c>
      <c r="B122" s="2" t="n">
        <v>10</v>
      </c>
      <c r="C122" s="2" t="n">
        <f aca="false">A122-(B122-1)*12</f>
        <v>12</v>
      </c>
      <c r="D122" s="2" t="n">
        <f aca="false">'thong tin khach hang'!$B$4+B122-1</f>
        <v>11</v>
      </c>
      <c r="E122" s="31" t="n">
        <f aca="false">IF(A122=1,0,M121)</f>
        <v>620213387.763723</v>
      </c>
      <c r="F122" s="2" t="n">
        <f aca="true">TP*VLOOKUP('thong tin khach hang'!$E$10,$X$2:$Z$5,3,0)*OFFSET($S122,0,VLOOKUP('thong tin khach hang'!$E$10,$X$2:$Z$5,2,0))</f>
        <v>0</v>
      </c>
      <c r="G122" s="2" t="n">
        <f aca="true">EP*VLOOKUP('thong tin khach hang'!$E$10,$X$2:$Z$5,3,0)*OFFSET($S122,0,VLOOKUP('thong tin khach hang'!$E$10,$X$2:$Z$5,2,0))</f>
        <v>0</v>
      </c>
      <c r="H122" s="2" t="n">
        <f aca="false">F122*HLOOKUP(B122,Assumption!$A$10:$G$12,2,1)+G122*HLOOKUP(B122,Assumption!$A$10:$G$12,3,1)</f>
        <v>0</v>
      </c>
      <c r="I122" s="2" t="n">
        <f aca="false">F122+G122-H122</f>
        <v>0</v>
      </c>
      <c r="J122" s="32" t="n">
        <f aca="false">VLOOKUP(D122,Assumption!$O$3:$Q$103,IF('thong tin khach hang'!$B$3="Nam",2,3),0)/12*P122</f>
        <v>109341.544815172</v>
      </c>
      <c r="K122" s="2" t="n">
        <v>20000</v>
      </c>
      <c r="L122" s="31" t="n">
        <f aca="false">ROUND(((HLOOKUP(B122,Assumption!$A$6:$L$7,2,1)+1)^(1/12)-1)*(E122+I122-J122-K122),0)</f>
        <v>1529295</v>
      </c>
      <c r="M122" s="31" t="n">
        <f aca="false">E122+I122-J122-K122+L122</f>
        <v>621613341.218908</v>
      </c>
      <c r="N122" s="32" t="n">
        <f aca="false">HLOOKUP(ROUND(AVERAGE(M110:M121)/10^6,0),Assumption!$B$2:$E$3,2,1)*MAX((AVERAGE(M110:M121)-250*10^6),0)</f>
        <v>1430915.3106288</v>
      </c>
      <c r="O122" s="31" t="n">
        <f aca="false">M122+N122</f>
        <v>623044256.529537</v>
      </c>
      <c r="P122" s="31" t="n">
        <f aca="false">IF(A122=1,SA,MAX(0,SA-M121))</f>
        <v>479786612.236277</v>
      </c>
      <c r="S122" s="2" t="n">
        <v>0</v>
      </c>
      <c r="T122" s="2" t="n">
        <v>0</v>
      </c>
      <c r="U122" s="2" t="n">
        <v>0</v>
      </c>
      <c r="V122" s="33" t="n">
        <v>1</v>
      </c>
    </row>
    <row r="123" customFormat="false" ht="15.75" hidden="false" customHeight="true" outlineLevel="0" collapsed="false">
      <c r="A123" s="2" t="n">
        <v>121</v>
      </c>
      <c r="B123" s="2" t="n">
        <v>11</v>
      </c>
      <c r="C123" s="2" t="n">
        <f aca="false">A123-(B123-1)*12</f>
        <v>1</v>
      </c>
      <c r="D123" s="2" t="n">
        <f aca="false">'thong tin khach hang'!$B$4+B123-1</f>
        <v>12</v>
      </c>
      <c r="E123" s="31" t="n">
        <f aca="false">IF(A123=1,0,M122)</f>
        <v>621613341.218908</v>
      </c>
      <c r="F123" s="2" t="n">
        <f aca="true">TP*VLOOKUP('thong tin khach hang'!$E$10,$X$2:$Z$5,3,0)*OFFSET($S123,0,VLOOKUP('thong tin khach hang'!$E$10,$X$2:$Z$5,2,0))</f>
        <v>30000000</v>
      </c>
      <c r="G123" s="2" t="n">
        <f aca="true">EP*VLOOKUP('thong tin khach hang'!$E$10,$X$2:$Z$5,3,0)*OFFSET($S123,0,VLOOKUP('thong tin khach hang'!$E$10,$X$2:$Z$5,2,0))</f>
        <v>30000000</v>
      </c>
      <c r="H123" s="2" t="n">
        <f aca="false">F123*HLOOKUP(B123,Assumption!$A$10:$G$12,2,1)+G123*HLOOKUP(B123,Assumption!$A$10:$G$12,3,1)</f>
        <v>1500000</v>
      </c>
      <c r="I123" s="2" t="n">
        <f aca="false">F123+G123-H123</f>
        <v>58500000</v>
      </c>
      <c r="J123" s="32" t="n">
        <f aca="false">VLOOKUP(D123,Assumption!$O$3:$Q$103,IF('thong tin khach hang'!$B$3="Nam",2,3),0)/12*P123</f>
        <v>109022.500745256</v>
      </c>
      <c r="K123" s="2" t="n">
        <v>20000</v>
      </c>
      <c r="L123" s="31" t="n">
        <f aca="false">ROUND(((HLOOKUP(B123,Assumption!$A$6:$L$7,2,1)+1)^(1/12)-1)*(E123+I123-J123-K123),0)</f>
        <v>1123049</v>
      </c>
      <c r="M123" s="31" t="n">
        <f aca="false">E123+I123-J123-K123+L123</f>
        <v>681107367.718163</v>
      </c>
      <c r="N123" s="32" t="n">
        <f aca="false">HLOOKUP(ROUND(AVERAGE(M111:M122)/10^6,0),Assumption!$B$2:$E$3,2,1)*MAX((AVERAGE(M111:M122)-250*10^6),0)</f>
        <v>1455928.64471441</v>
      </c>
      <c r="O123" s="31" t="n">
        <f aca="false">M123+N123</f>
        <v>682563296.362877</v>
      </c>
      <c r="P123" s="31" t="n">
        <f aca="false">IF(A123=1,SA,MAX(0,SA-M122))</f>
        <v>478386658.781092</v>
      </c>
      <c r="S123" s="2" t="n">
        <v>1</v>
      </c>
      <c r="T123" s="2" t="n">
        <v>1</v>
      </c>
      <c r="U123" s="2" t="n">
        <v>1</v>
      </c>
      <c r="V123" s="33" t="n">
        <v>1</v>
      </c>
    </row>
    <row r="124" customFormat="false" ht="15.75" hidden="false" customHeight="true" outlineLevel="0" collapsed="false">
      <c r="A124" s="2" t="n">
        <v>122</v>
      </c>
      <c r="B124" s="2" t="n">
        <v>11</v>
      </c>
      <c r="C124" s="2" t="n">
        <f aca="false">A124-(B124-1)*12</f>
        <v>2</v>
      </c>
      <c r="D124" s="2" t="n">
        <f aca="false">'thong tin khach hang'!$B$4+B124-1</f>
        <v>12</v>
      </c>
      <c r="E124" s="31" t="n">
        <f aca="false">IF(A124=1,0,M123)</f>
        <v>681107367.718163</v>
      </c>
      <c r="F124" s="2" t="n">
        <f aca="true">TP*VLOOKUP('thong tin khach hang'!$E$10,$X$2:$Z$5,3,0)*OFFSET($S124,0,VLOOKUP('thong tin khach hang'!$E$10,$X$2:$Z$5,2,0))</f>
        <v>0</v>
      </c>
      <c r="G124" s="2" t="n">
        <f aca="true">EP*VLOOKUP('thong tin khach hang'!$E$10,$X$2:$Z$5,3,0)*OFFSET($S124,0,VLOOKUP('thong tin khach hang'!$E$10,$X$2:$Z$5,2,0))</f>
        <v>0</v>
      </c>
      <c r="H124" s="2" t="n">
        <f aca="false">F124*HLOOKUP(B124,Assumption!$A$10:$G$12,2,1)+G124*HLOOKUP(B124,Assumption!$A$10:$G$12,3,1)</f>
        <v>0</v>
      </c>
      <c r="I124" s="2" t="n">
        <f aca="false">F124+G124-H124</f>
        <v>0</v>
      </c>
      <c r="J124" s="32" t="n">
        <f aca="false">VLOOKUP(D124,Assumption!$O$3:$Q$103,IF('thong tin khach hang'!$B$3="Nam",2,3),0)/12*P124</f>
        <v>95464.0382979968</v>
      </c>
      <c r="K124" s="2" t="n">
        <v>20000</v>
      </c>
      <c r="L124" s="31" t="n">
        <f aca="false">ROUND(((HLOOKUP(B124,Assumption!$A$6:$L$7,2,1)+1)^(1/12)-1)*(E124+I124-J124-K124),0)</f>
        <v>1124713</v>
      </c>
      <c r="M124" s="31" t="n">
        <f aca="false">E124+I124-J124-K124+L124</f>
        <v>682116616.679865</v>
      </c>
      <c r="N124" s="32" t="n">
        <f aca="false">HLOOKUP(ROUND(AVERAGE(M112:M123)/10^6,0),Assumption!$B$2:$E$3,2,1)*MAX((AVERAGE(M112:M123)-250*10^6),0)</f>
        <v>1480824.72424376</v>
      </c>
      <c r="O124" s="31" t="n">
        <f aca="false">M124+N124</f>
        <v>683597441.404109</v>
      </c>
      <c r="P124" s="31" t="n">
        <f aca="false">IF(A124=1,SA,MAX(0,SA-M123))</f>
        <v>418892632.281837</v>
      </c>
      <c r="S124" s="2" t="n">
        <v>0</v>
      </c>
      <c r="T124" s="2" t="n">
        <v>0</v>
      </c>
      <c r="U124" s="2" t="n">
        <v>0</v>
      </c>
      <c r="V124" s="33" t="n">
        <v>1</v>
      </c>
    </row>
    <row r="125" customFormat="false" ht="15.75" hidden="false" customHeight="true" outlineLevel="0" collapsed="false">
      <c r="A125" s="2" t="n">
        <v>123</v>
      </c>
      <c r="B125" s="2" t="n">
        <v>11</v>
      </c>
      <c r="C125" s="2" t="n">
        <f aca="false">A125-(B125-1)*12</f>
        <v>3</v>
      </c>
      <c r="D125" s="2" t="n">
        <f aca="false">'thong tin khach hang'!$B$4+B125-1</f>
        <v>12</v>
      </c>
      <c r="E125" s="31" t="n">
        <f aca="false">IF(A125=1,0,M124)</f>
        <v>682116616.679865</v>
      </c>
      <c r="F125" s="2" t="n">
        <f aca="true">TP*VLOOKUP('thong tin khach hang'!$E$10,$X$2:$Z$5,3,0)*OFFSET($S125,0,VLOOKUP('thong tin khach hang'!$E$10,$X$2:$Z$5,2,0))</f>
        <v>0</v>
      </c>
      <c r="G125" s="2" t="n">
        <f aca="true">EP*VLOOKUP('thong tin khach hang'!$E$10,$X$2:$Z$5,3,0)*OFFSET($S125,0,VLOOKUP('thong tin khach hang'!$E$10,$X$2:$Z$5,2,0))</f>
        <v>0</v>
      </c>
      <c r="H125" s="2" t="n">
        <f aca="false">F125*HLOOKUP(B125,Assumption!$A$10:$G$12,2,1)+G125*HLOOKUP(B125,Assumption!$A$10:$G$12,3,1)</f>
        <v>0</v>
      </c>
      <c r="I125" s="2" t="n">
        <f aca="false">F125+G125-H125</f>
        <v>0</v>
      </c>
      <c r="J125" s="32" t="n">
        <f aca="false">VLOOKUP(D125,Assumption!$O$3:$Q$103,IF('thong tin khach hang'!$B$3="Nam",2,3),0)/12*P125</f>
        <v>95234.0342967154</v>
      </c>
      <c r="K125" s="2" t="n">
        <v>20000</v>
      </c>
      <c r="L125" s="31" t="n">
        <f aca="false">ROUND(((HLOOKUP(B125,Assumption!$A$6:$L$7,2,1)+1)^(1/12)-1)*(E125+I125-J125-K125),0)</f>
        <v>1126381</v>
      </c>
      <c r="M125" s="31" t="n">
        <f aca="false">E125+I125-J125-K125+L125</f>
        <v>683127763.645568</v>
      </c>
      <c r="N125" s="32" t="n">
        <f aca="false">HLOOKUP(ROUND(AVERAGE(M113:M124)/10^6,0),Assumption!$B$2:$E$3,2,1)*MAX((AVERAGE(M113:M124)-250*10^6),0)</f>
        <v>1505602.95982831</v>
      </c>
      <c r="O125" s="31" t="n">
        <f aca="false">M125+N125</f>
        <v>684633366.605396</v>
      </c>
      <c r="P125" s="31" t="n">
        <f aca="false">IF(A125=1,SA,MAX(0,SA-M124))</f>
        <v>417883383.320135</v>
      </c>
      <c r="S125" s="2" t="n">
        <v>0</v>
      </c>
      <c r="T125" s="2" t="n">
        <v>0</v>
      </c>
      <c r="U125" s="2" t="n">
        <v>0</v>
      </c>
      <c r="V125" s="33" t="n">
        <v>1</v>
      </c>
    </row>
    <row r="126" customFormat="false" ht="15.75" hidden="false" customHeight="true" outlineLevel="0" collapsed="false">
      <c r="A126" s="2" t="n">
        <v>124</v>
      </c>
      <c r="B126" s="2" t="n">
        <v>11</v>
      </c>
      <c r="C126" s="2" t="n">
        <f aca="false">A126-(B126-1)*12</f>
        <v>4</v>
      </c>
      <c r="D126" s="2" t="n">
        <f aca="false">'thong tin khach hang'!$B$4+B126-1</f>
        <v>12</v>
      </c>
      <c r="E126" s="31" t="n">
        <f aca="false">IF(A126=1,0,M125)</f>
        <v>683127763.645568</v>
      </c>
      <c r="F126" s="2" t="n">
        <f aca="true">TP*VLOOKUP('thong tin khach hang'!$E$10,$X$2:$Z$5,3,0)*OFFSET($S126,0,VLOOKUP('thong tin khach hang'!$E$10,$X$2:$Z$5,2,0))</f>
        <v>0</v>
      </c>
      <c r="G126" s="2" t="n">
        <f aca="true">EP*VLOOKUP('thong tin khach hang'!$E$10,$X$2:$Z$5,3,0)*OFFSET($S126,0,VLOOKUP('thong tin khach hang'!$E$10,$X$2:$Z$5,2,0))</f>
        <v>0</v>
      </c>
      <c r="H126" s="2" t="n">
        <f aca="false">F126*HLOOKUP(B126,Assumption!$A$10:$G$12,2,1)+G126*HLOOKUP(B126,Assumption!$A$10:$G$12,3,1)</f>
        <v>0</v>
      </c>
      <c r="I126" s="2" t="n">
        <f aca="false">F126+G126-H126</f>
        <v>0</v>
      </c>
      <c r="J126" s="32" t="n">
        <f aca="false">VLOOKUP(D126,Assumption!$O$3:$Q$103,IF('thong tin khach hang'!$B$3="Nam",2,3),0)/12*P126</f>
        <v>95003.5977475381</v>
      </c>
      <c r="K126" s="2" t="n">
        <v>20000</v>
      </c>
      <c r="L126" s="31" t="n">
        <f aca="false">ROUND(((HLOOKUP(B126,Assumption!$A$6:$L$7,2,1)+1)^(1/12)-1)*(E126+I126-J126-K126),0)</f>
        <v>1128051</v>
      </c>
      <c r="M126" s="31" t="n">
        <f aca="false">E126+I126-J126-K126+L126</f>
        <v>684140811.047821</v>
      </c>
      <c r="N126" s="32" t="n">
        <f aca="false">HLOOKUP(ROUND(AVERAGE(M114:M125)/10^6,0),Assumption!$B$2:$E$3,2,1)*MAX((AVERAGE(M114:M125)-250*10^6),0)</f>
        <v>1530262.75994521</v>
      </c>
      <c r="O126" s="31" t="n">
        <f aca="false">M126+N126</f>
        <v>685671073.807766</v>
      </c>
      <c r="P126" s="31" t="n">
        <f aca="false">IF(A126=1,SA,MAX(0,SA-M125))</f>
        <v>416872236.354432</v>
      </c>
      <c r="S126" s="2" t="n">
        <v>0</v>
      </c>
      <c r="T126" s="2" t="n">
        <v>0</v>
      </c>
      <c r="U126" s="2" t="n">
        <v>1</v>
      </c>
      <c r="V126" s="33" t="n">
        <v>1</v>
      </c>
    </row>
    <row r="127" customFormat="false" ht="15.75" hidden="false" customHeight="true" outlineLevel="0" collapsed="false">
      <c r="A127" s="2" t="n">
        <v>125</v>
      </c>
      <c r="B127" s="2" t="n">
        <v>11</v>
      </c>
      <c r="C127" s="2" t="n">
        <f aca="false">A127-(B127-1)*12</f>
        <v>5</v>
      </c>
      <c r="D127" s="2" t="n">
        <f aca="false">'thong tin khach hang'!$B$4+B127-1</f>
        <v>12</v>
      </c>
      <c r="E127" s="31" t="n">
        <f aca="false">IF(A127=1,0,M126)</f>
        <v>684140811.047821</v>
      </c>
      <c r="F127" s="2" t="n">
        <f aca="true">TP*VLOOKUP('thong tin khach hang'!$E$10,$X$2:$Z$5,3,0)*OFFSET($S127,0,VLOOKUP('thong tin khach hang'!$E$10,$X$2:$Z$5,2,0))</f>
        <v>0</v>
      </c>
      <c r="G127" s="2" t="n">
        <f aca="true">EP*VLOOKUP('thong tin khach hang'!$E$10,$X$2:$Z$5,3,0)*OFFSET($S127,0,VLOOKUP('thong tin khach hang'!$E$10,$X$2:$Z$5,2,0))</f>
        <v>0</v>
      </c>
      <c r="H127" s="2" t="n">
        <f aca="false">F127*HLOOKUP(B127,Assumption!$A$10:$G$12,2,1)+G127*HLOOKUP(B127,Assumption!$A$10:$G$12,3,1)</f>
        <v>0</v>
      </c>
      <c r="I127" s="2" t="n">
        <f aca="false">F127+G127-H127</f>
        <v>0</v>
      </c>
      <c r="J127" s="32" t="n">
        <f aca="false">VLOOKUP(D127,Assumption!$O$3:$Q$103,IF('thong tin khach hang'!$B$3="Nam",2,3),0)/12*P127</f>
        <v>94772.7280960967</v>
      </c>
      <c r="K127" s="2" t="n">
        <v>20000</v>
      </c>
      <c r="L127" s="31" t="n">
        <f aca="false">ROUND(((HLOOKUP(B127,Assumption!$A$6:$L$7,2,1)+1)^(1/12)-1)*(E127+I127-J127-K127),0)</f>
        <v>1129725</v>
      </c>
      <c r="M127" s="31" t="n">
        <f aca="false">E127+I127-J127-K127+L127</f>
        <v>685155763.319724</v>
      </c>
      <c r="N127" s="32" t="n">
        <f aca="false">HLOOKUP(ROUND(AVERAGE(M115:M126)/10^6,0),Assumption!$B$2:$E$3,2,1)*MAX((AVERAGE(M115:M126)-250*10^6),0)</f>
        <v>1554803.53060347</v>
      </c>
      <c r="O127" s="31" t="n">
        <f aca="false">M127+N127</f>
        <v>686710566.850328</v>
      </c>
      <c r="P127" s="31" t="n">
        <f aca="false">IF(A127=1,SA,MAX(0,SA-M126))</f>
        <v>415859188.95218</v>
      </c>
      <c r="S127" s="2" t="n">
        <v>0</v>
      </c>
      <c r="T127" s="2" t="n">
        <v>0</v>
      </c>
      <c r="U127" s="2" t="n">
        <v>0</v>
      </c>
      <c r="V127" s="33" t="n">
        <v>1</v>
      </c>
    </row>
    <row r="128" customFormat="false" ht="15.75" hidden="false" customHeight="true" outlineLevel="0" collapsed="false">
      <c r="A128" s="2" t="n">
        <v>126</v>
      </c>
      <c r="B128" s="2" t="n">
        <v>11</v>
      </c>
      <c r="C128" s="2" t="n">
        <f aca="false">A128-(B128-1)*12</f>
        <v>6</v>
      </c>
      <c r="D128" s="2" t="n">
        <f aca="false">'thong tin khach hang'!$B$4+B128-1</f>
        <v>12</v>
      </c>
      <c r="E128" s="31" t="n">
        <f aca="false">IF(A128=1,0,M127)</f>
        <v>685155763.319724</v>
      </c>
      <c r="F128" s="2" t="n">
        <f aca="true">TP*VLOOKUP('thong tin khach hang'!$E$10,$X$2:$Z$5,3,0)*OFFSET($S128,0,VLOOKUP('thong tin khach hang'!$E$10,$X$2:$Z$5,2,0))</f>
        <v>0</v>
      </c>
      <c r="G128" s="2" t="n">
        <f aca="true">EP*VLOOKUP('thong tin khach hang'!$E$10,$X$2:$Z$5,3,0)*OFFSET($S128,0,VLOOKUP('thong tin khach hang'!$E$10,$X$2:$Z$5,2,0))</f>
        <v>0</v>
      </c>
      <c r="H128" s="2" t="n">
        <f aca="false">F128*HLOOKUP(B128,Assumption!$A$10:$G$12,2,1)+G128*HLOOKUP(B128,Assumption!$A$10:$G$12,3,1)</f>
        <v>0</v>
      </c>
      <c r="I128" s="2" t="n">
        <f aca="false">F128+G128-H128</f>
        <v>0</v>
      </c>
      <c r="J128" s="32" t="n">
        <f aca="false">VLOOKUP(D128,Assumption!$O$3:$Q$103,IF('thong tin khach hang'!$B$3="Nam",2,3),0)/12*P128</f>
        <v>94541.4243321038</v>
      </c>
      <c r="K128" s="2" t="n">
        <v>20000</v>
      </c>
      <c r="L128" s="31" t="n">
        <f aca="false">ROUND(((HLOOKUP(B128,Assumption!$A$6:$L$7,2,1)+1)^(1/12)-1)*(E128+I128-J128-K128),0)</f>
        <v>1131401</v>
      </c>
      <c r="M128" s="31" t="n">
        <f aca="false">E128+I128-J128-K128+L128</f>
        <v>686172622.895392</v>
      </c>
      <c r="N128" s="32" t="n">
        <f aca="false">HLOOKUP(ROUND(AVERAGE(M116:M127)/10^6,0),Assumption!$B$2:$E$3,2,1)*MAX((AVERAGE(M116:M127)-250*10^6),0)</f>
        <v>1579224.67601006</v>
      </c>
      <c r="O128" s="31" t="n">
        <f aca="false">M128+N128</f>
        <v>687751847.571402</v>
      </c>
      <c r="P128" s="31" t="n">
        <f aca="false">IF(A128=1,SA,MAX(0,SA-M127))</f>
        <v>414844236.680276</v>
      </c>
      <c r="S128" s="2" t="n">
        <v>0</v>
      </c>
      <c r="T128" s="2" t="n">
        <v>0</v>
      </c>
      <c r="U128" s="2" t="n">
        <v>0</v>
      </c>
      <c r="V128" s="33" t="n">
        <v>1</v>
      </c>
    </row>
    <row r="129" customFormat="false" ht="15.75" hidden="false" customHeight="true" outlineLevel="0" collapsed="false">
      <c r="A129" s="2" t="n">
        <v>127</v>
      </c>
      <c r="B129" s="2" t="n">
        <v>11</v>
      </c>
      <c r="C129" s="2" t="n">
        <f aca="false">A129-(B129-1)*12</f>
        <v>7</v>
      </c>
      <c r="D129" s="2" t="n">
        <f aca="false">'thong tin khach hang'!$B$4+B129-1</f>
        <v>12</v>
      </c>
      <c r="E129" s="31" t="n">
        <f aca="false">IF(A129=1,0,M128)</f>
        <v>686172622.895392</v>
      </c>
      <c r="F129" s="2" t="n">
        <f aca="true">TP*VLOOKUP('thong tin khach hang'!$E$10,$X$2:$Z$5,3,0)*OFFSET($S129,0,VLOOKUP('thong tin khach hang'!$E$10,$X$2:$Z$5,2,0))</f>
        <v>0</v>
      </c>
      <c r="G129" s="2" t="n">
        <f aca="true">EP*VLOOKUP('thong tin khach hang'!$E$10,$X$2:$Z$5,3,0)*OFFSET($S129,0,VLOOKUP('thong tin khach hang'!$E$10,$X$2:$Z$5,2,0))</f>
        <v>0</v>
      </c>
      <c r="H129" s="2" t="n">
        <f aca="false">F129*HLOOKUP(B129,Assumption!$A$10:$G$12,2,1)+G129*HLOOKUP(B129,Assumption!$A$10:$G$12,3,1)</f>
        <v>0</v>
      </c>
      <c r="I129" s="2" t="n">
        <f aca="false">F129+G129-H129</f>
        <v>0</v>
      </c>
      <c r="J129" s="32" t="n">
        <f aca="false">VLOOKUP(D129,Assumption!$O$3:$Q$103,IF('thong tin khach hang'!$B$3="Nam",2,3),0)/12*P129</f>
        <v>94309.6859008345</v>
      </c>
      <c r="K129" s="2" t="n">
        <v>20000</v>
      </c>
      <c r="L129" s="31" t="n">
        <f aca="false">ROUND(((HLOOKUP(B129,Assumption!$A$6:$L$7,2,1)+1)^(1/12)-1)*(E129+I129-J129-K129),0)</f>
        <v>1133081</v>
      </c>
      <c r="M129" s="31" t="n">
        <f aca="false">E129+I129-J129-K129+L129</f>
        <v>687191394.209491</v>
      </c>
      <c r="N129" s="32" t="n">
        <f aca="false">HLOOKUP(ROUND(AVERAGE(M117:M128)/10^6,0),Assumption!$B$2:$E$3,2,1)*MAX((AVERAGE(M117:M128)-250*10^6),0)</f>
        <v>1603525.59790285</v>
      </c>
      <c r="O129" s="31" t="n">
        <f aca="false">M129+N129</f>
        <v>688794919.807394</v>
      </c>
      <c r="P129" s="31" t="n">
        <f aca="false">IF(A129=1,SA,MAX(0,SA-M128))</f>
        <v>413827377.104608</v>
      </c>
      <c r="S129" s="2" t="n">
        <v>0</v>
      </c>
      <c r="T129" s="2" t="n">
        <v>1</v>
      </c>
      <c r="U129" s="2" t="n">
        <v>1</v>
      </c>
      <c r="V129" s="33" t="n">
        <v>1</v>
      </c>
    </row>
    <row r="130" customFormat="false" ht="15.75" hidden="false" customHeight="true" outlineLevel="0" collapsed="false">
      <c r="A130" s="2" t="n">
        <v>128</v>
      </c>
      <c r="B130" s="2" t="n">
        <v>11</v>
      </c>
      <c r="C130" s="2" t="n">
        <f aca="false">A130-(B130-1)*12</f>
        <v>8</v>
      </c>
      <c r="D130" s="2" t="n">
        <f aca="false">'thong tin khach hang'!$B$4+B130-1</f>
        <v>12</v>
      </c>
      <c r="E130" s="31" t="n">
        <f aca="false">IF(A130=1,0,M129)</f>
        <v>687191394.209491</v>
      </c>
      <c r="F130" s="2" t="n">
        <f aca="true">TP*VLOOKUP('thong tin khach hang'!$E$10,$X$2:$Z$5,3,0)*OFFSET($S130,0,VLOOKUP('thong tin khach hang'!$E$10,$X$2:$Z$5,2,0))</f>
        <v>0</v>
      </c>
      <c r="G130" s="2" t="n">
        <f aca="true">EP*VLOOKUP('thong tin khach hang'!$E$10,$X$2:$Z$5,3,0)*OFFSET($S130,0,VLOOKUP('thong tin khach hang'!$E$10,$X$2:$Z$5,2,0))</f>
        <v>0</v>
      </c>
      <c r="H130" s="2" t="n">
        <f aca="false">F130*HLOOKUP(B130,Assumption!$A$10:$G$12,2,1)+G130*HLOOKUP(B130,Assumption!$A$10:$G$12,3,1)</f>
        <v>0</v>
      </c>
      <c r="I130" s="2" t="n">
        <f aca="false">F130+G130-H130</f>
        <v>0</v>
      </c>
      <c r="J130" s="32" t="n">
        <f aca="false">VLOOKUP(D130,Assumption!$O$3:$Q$103,IF('thong tin khach hang'!$B$3="Nam",2,3),0)/12*P130</f>
        <v>94077.5117916451</v>
      </c>
      <c r="K130" s="2" t="n">
        <v>20000</v>
      </c>
      <c r="L130" s="31" t="n">
        <f aca="false">ROUND(((HLOOKUP(B130,Assumption!$A$6:$L$7,2,1)+1)^(1/12)-1)*(E130+I130-J130-K130),0)</f>
        <v>1134764</v>
      </c>
      <c r="M130" s="31" t="n">
        <f aca="false">E130+I130-J130-K130+L130</f>
        <v>688212080.6977</v>
      </c>
      <c r="N130" s="32" t="n">
        <f aca="false">HLOOKUP(ROUND(AVERAGE(M118:M129)/10^6,0),Assumption!$B$2:$E$3,2,1)*MAX((AVERAGE(M118:M129)-250*10^6),0)</f>
        <v>1627705.69621667</v>
      </c>
      <c r="O130" s="31" t="n">
        <f aca="false">M130+N130</f>
        <v>689839786.393917</v>
      </c>
      <c r="P130" s="31" t="n">
        <f aca="false">IF(A130=1,SA,MAX(0,SA-M129))</f>
        <v>412808605.790509</v>
      </c>
      <c r="S130" s="2" t="n">
        <v>0</v>
      </c>
      <c r="T130" s="2" t="n">
        <v>0</v>
      </c>
      <c r="U130" s="2" t="n">
        <v>0</v>
      </c>
      <c r="V130" s="33" t="n">
        <v>1</v>
      </c>
    </row>
    <row r="131" customFormat="false" ht="15.75" hidden="false" customHeight="true" outlineLevel="0" collapsed="false">
      <c r="A131" s="2" t="n">
        <v>129</v>
      </c>
      <c r="B131" s="2" t="n">
        <v>11</v>
      </c>
      <c r="C131" s="2" t="n">
        <f aca="false">A131-(B131-1)*12</f>
        <v>9</v>
      </c>
      <c r="D131" s="2" t="n">
        <f aca="false">'thong tin khach hang'!$B$4+B131-1</f>
        <v>12</v>
      </c>
      <c r="E131" s="31" t="n">
        <f aca="false">IF(A131=1,0,M130)</f>
        <v>688212080.6977</v>
      </c>
      <c r="F131" s="2" t="n">
        <f aca="true">TP*VLOOKUP('thong tin khach hang'!$E$10,$X$2:$Z$5,3,0)*OFFSET($S131,0,VLOOKUP('thong tin khach hang'!$E$10,$X$2:$Z$5,2,0))</f>
        <v>0</v>
      </c>
      <c r="G131" s="2" t="n">
        <f aca="true">EP*VLOOKUP('thong tin khach hang'!$E$10,$X$2:$Z$5,3,0)*OFFSET($S131,0,VLOOKUP('thong tin khach hang'!$E$10,$X$2:$Z$5,2,0))</f>
        <v>0</v>
      </c>
      <c r="H131" s="2" t="n">
        <f aca="false">F131*HLOOKUP(B131,Assumption!$A$10:$G$12,2,1)+G131*HLOOKUP(B131,Assumption!$A$10:$G$12,3,1)</f>
        <v>0</v>
      </c>
      <c r="I131" s="2" t="n">
        <f aca="false">F131+G131-H131</f>
        <v>0</v>
      </c>
      <c r="J131" s="32" t="n">
        <f aca="false">VLOOKUP(D131,Assumption!$O$3:$Q$103,IF('thong tin khach hang'!$B$3="Nam",2,3),0)/12*P131</f>
        <v>93844.9012215575</v>
      </c>
      <c r="K131" s="2" t="n">
        <v>20000</v>
      </c>
      <c r="L131" s="31" t="n">
        <f aca="false">ROUND(((HLOOKUP(B131,Assumption!$A$6:$L$7,2,1)+1)^(1/12)-1)*(E131+I131-J131-K131),0)</f>
        <v>1136450</v>
      </c>
      <c r="M131" s="31" t="n">
        <f aca="false">E131+I131-J131-K131+L131</f>
        <v>689234685.796478</v>
      </c>
      <c r="N131" s="32" t="n">
        <f aca="false">HLOOKUP(ROUND(AVERAGE(M119:M130)/10^6,0),Assumption!$B$2:$E$3,2,1)*MAX((AVERAGE(M119:M130)-250*10^6),0)</f>
        <v>1651764.36874964</v>
      </c>
      <c r="O131" s="31" t="n">
        <f aca="false">M131+N131</f>
        <v>690886450.165228</v>
      </c>
      <c r="P131" s="31" t="n">
        <f aca="false">IF(A131=1,SA,MAX(0,SA-M130))</f>
        <v>411787919.3023</v>
      </c>
      <c r="S131" s="2" t="n">
        <v>0</v>
      </c>
      <c r="T131" s="2" t="n">
        <v>0</v>
      </c>
      <c r="U131" s="2" t="n">
        <v>0</v>
      </c>
      <c r="V131" s="33" t="n">
        <v>1</v>
      </c>
    </row>
    <row r="132" customFormat="false" ht="15.75" hidden="false" customHeight="true" outlineLevel="0" collapsed="false">
      <c r="A132" s="2" t="n">
        <v>130</v>
      </c>
      <c r="B132" s="2" t="n">
        <v>11</v>
      </c>
      <c r="C132" s="2" t="n">
        <f aca="false">A132-(B132-1)*12</f>
        <v>10</v>
      </c>
      <c r="D132" s="2" t="n">
        <f aca="false">'thong tin khach hang'!$B$4+B132-1</f>
        <v>12</v>
      </c>
      <c r="E132" s="31" t="n">
        <f aca="false">IF(A132=1,0,M131)</f>
        <v>689234685.796478</v>
      </c>
      <c r="F132" s="2" t="n">
        <f aca="true">TP*VLOOKUP('thong tin khach hang'!$E$10,$X$2:$Z$5,3,0)*OFFSET($S132,0,VLOOKUP('thong tin khach hang'!$E$10,$X$2:$Z$5,2,0))</f>
        <v>0</v>
      </c>
      <c r="G132" s="2" t="n">
        <f aca="true">EP*VLOOKUP('thong tin khach hang'!$E$10,$X$2:$Z$5,3,0)*OFFSET($S132,0,VLOOKUP('thong tin khach hang'!$E$10,$X$2:$Z$5,2,0))</f>
        <v>0</v>
      </c>
      <c r="H132" s="2" t="n">
        <f aca="false">F132*HLOOKUP(B132,Assumption!$A$10:$G$12,2,1)+G132*HLOOKUP(B132,Assumption!$A$10:$G$12,3,1)</f>
        <v>0</v>
      </c>
      <c r="I132" s="2" t="n">
        <f aca="false">F132+G132-H132</f>
        <v>0</v>
      </c>
      <c r="J132" s="32" t="n">
        <f aca="false">VLOOKUP(D132,Assumption!$O$3:$Q$103,IF('thong tin khach hang'!$B$3="Nam",2,3),0)/12*P132</f>
        <v>93611.8534074154</v>
      </c>
      <c r="K132" s="2" t="n">
        <v>20000</v>
      </c>
      <c r="L132" s="31" t="n">
        <f aca="false">ROUND(((HLOOKUP(B132,Assumption!$A$6:$L$7,2,1)+1)^(1/12)-1)*(E132+I132-J132-K132),0)</f>
        <v>1138139</v>
      </c>
      <c r="M132" s="31" t="n">
        <f aca="false">E132+I132-J132-K132+L132</f>
        <v>690259212.943071</v>
      </c>
      <c r="N132" s="32" t="n">
        <f aca="false">HLOOKUP(ROUND(AVERAGE(M120:M131)/10^6,0),Assumption!$B$2:$E$3,2,1)*MAX((AVERAGE(M120:M131)-250*10^6),0)</f>
        <v>1675701.01082928</v>
      </c>
      <c r="O132" s="31" t="n">
        <f aca="false">M132+N132</f>
        <v>691934913.9539</v>
      </c>
      <c r="P132" s="31" t="n">
        <f aca="false">IF(A132=1,SA,MAX(0,SA-M131))</f>
        <v>410765314.203522</v>
      </c>
      <c r="S132" s="2" t="n">
        <v>0</v>
      </c>
      <c r="T132" s="2" t="n">
        <v>0</v>
      </c>
      <c r="U132" s="2" t="n">
        <v>1</v>
      </c>
      <c r="V132" s="33" t="n">
        <v>1</v>
      </c>
    </row>
    <row r="133" customFormat="false" ht="15.75" hidden="false" customHeight="true" outlineLevel="0" collapsed="false">
      <c r="A133" s="2" t="n">
        <v>131</v>
      </c>
      <c r="B133" s="2" t="n">
        <v>11</v>
      </c>
      <c r="C133" s="2" t="n">
        <f aca="false">A133-(B133-1)*12</f>
        <v>11</v>
      </c>
      <c r="D133" s="2" t="n">
        <f aca="false">'thong tin khach hang'!$B$4+B133-1</f>
        <v>12</v>
      </c>
      <c r="E133" s="31" t="n">
        <f aca="false">IF(A133=1,0,M132)</f>
        <v>690259212.943071</v>
      </c>
      <c r="F133" s="2" t="n">
        <f aca="true">TP*VLOOKUP('thong tin khach hang'!$E$10,$X$2:$Z$5,3,0)*OFFSET($S133,0,VLOOKUP('thong tin khach hang'!$E$10,$X$2:$Z$5,2,0))</f>
        <v>0</v>
      </c>
      <c r="G133" s="2" t="n">
        <f aca="true">EP*VLOOKUP('thong tin khach hang'!$E$10,$X$2:$Z$5,3,0)*OFFSET($S133,0,VLOOKUP('thong tin khach hang'!$E$10,$X$2:$Z$5,2,0))</f>
        <v>0</v>
      </c>
      <c r="H133" s="2" t="n">
        <f aca="false">F133*HLOOKUP(B133,Assumption!$A$10:$G$12,2,1)+G133*HLOOKUP(B133,Assumption!$A$10:$G$12,3,1)</f>
        <v>0</v>
      </c>
      <c r="I133" s="2" t="n">
        <f aca="false">F133+G133-H133</f>
        <v>0</v>
      </c>
      <c r="J133" s="32" t="n">
        <f aca="false">VLOOKUP(D133,Assumption!$O$3:$Q$103,IF('thong tin khach hang'!$B$3="Nam",2,3),0)/12*P133</f>
        <v>93378.3675658839</v>
      </c>
      <c r="K133" s="2" t="n">
        <v>20000</v>
      </c>
      <c r="L133" s="31" t="n">
        <f aca="false">ROUND(((HLOOKUP(B133,Assumption!$A$6:$L$7,2,1)+1)^(1/12)-1)*(E133+I133-J133-K133),0)</f>
        <v>1139832</v>
      </c>
      <c r="M133" s="31" t="n">
        <f aca="false">E133+I133-J133-K133+L133</f>
        <v>691285666.575505</v>
      </c>
      <c r="N133" s="32" t="n">
        <f aca="false">HLOOKUP(ROUND(AVERAGE(M121:M132)/10^6,0),Assumption!$B$2:$E$3,2,1)*MAX((AVERAGE(M121:M132)-250*10^6),0)</f>
        <v>1699515.01597864</v>
      </c>
      <c r="O133" s="31" t="n">
        <f aca="false">M133+N133</f>
        <v>692985181.591484</v>
      </c>
      <c r="P133" s="31" t="n">
        <f aca="false">IF(A133=1,SA,MAX(0,SA-M132))</f>
        <v>409740787.056929</v>
      </c>
      <c r="S133" s="2" t="n">
        <v>0</v>
      </c>
      <c r="T133" s="2" t="n">
        <v>0</v>
      </c>
      <c r="U133" s="2" t="n">
        <v>0</v>
      </c>
      <c r="V133" s="33" t="n">
        <v>1</v>
      </c>
    </row>
    <row r="134" customFormat="false" ht="15.75" hidden="false" customHeight="true" outlineLevel="0" collapsed="false">
      <c r="A134" s="2" t="n">
        <v>132</v>
      </c>
      <c r="B134" s="2" t="n">
        <v>11</v>
      </c>
      <c r="C134" s="2" t="n">
        <f aca="false">A134-(B134-1)*12</f>
        <v>12</v>
      </c>
      <c r="D134" s="2" t="n">
        <f aca="false">'thong tin khach hang'!$B$4+B134-1</f>
        <v>12</v>
      </c>
      <c r="E134" s="31" t="n">
        <f aca="false">IF(A134=1,0,M133)</f>
        <v>691285666.575505</v>
      </c>
      <c r="F134" s="2" t="n">
        <f aca="true">TP*VLOOKUP('thong tin khach hang'!$E$10,$X$2:$Z$5,3,0)*OFFSET($S134,0,VLOOKUP('thong tin khach hang'!$E$10,$X$2:$Z$5,2,0))</f>
        <v>0</v>
      </c>
      <c r="G134" s="2" t="n">
        <f aca="true">EP*VLOOKUP('thong tin khach hang'!$E$10,$X$2:$Z$5,3,0)*OFFSET($S134,0,VLOOKUP('thong tin khach hang'!$E$10,$X$2:$Z$5,2,0))</f>
        <v>0</v>
      </c>
      <c r="H134" s="2" t="n">
        <f aca="false">F134*HLOOKUP(B134,Assumption!$A$10:$G$12,2,1)+G134*HLOOKUP(B134,Assumption!$A$10:$G$12,3,1)</f>
        <v>0</v>
      </c>
      <c r="I134" s="2" t="n">
        <f aca="false">F134+G134-H134</f>
        <v>0</v>
      </c>
      <c r="J134" s="32" t="n">
        <f aca="false">VLOOKUP(D134,Assumption!$O$3:$Q$103,IF('thong tin khach hang'!$B$3="Nam",2,3),0)/12*P134</f>
        <v>93144.4426855535</v>
      </c>
      <c r="K134" s="2" t="n">
        <v>20000</v>
      </c>
      <c r="L134" s="31" t="n">
        <f aca="false">ROUND(((HLOOKUP(B134,Assumption!$A$6:$L$7,2,1)+1)^(1/12)-1)*(E134+I134-J134-K134),0)</f>
        <v>1141528</v>
      </c>
      <c r="M134" s="31" t="n">
        <f aca="false">E134+I134-J134-K134+L134</f>
        <v>692314050.132819</v>
      </c>
      <c r="N134" s="32" t="n">
        <f aca="false">HLOOKUP(ROUND(AVERAGE(M122:M133)/10^6,0),Assumption!$B$2:$E$3,2,1)*MAX((AVERAGE(M122:M133)-250*10^6),0)</f>
        <v>1723205.77558256</v>
      </c>
      <c r="O134" s="31" t="n">
        <f aca="false">M134+N134</f>
        <v>694037255.908402</v>
      </c>
      <c r="P134" s="31" t="n">
        <f aca="false">IF(A134=1,SA,MAX(0,SA-M133))</f>
        <v>408714333.424495</v>
      </c>
      <c r="S134" s="2" t="n">
        <v>0</v>
      </c>
      <c r="T134" s="2" t="n">
        <v>0</v>
      </c>
      <c r="U134" s="2" t="n">
        <v>0</v>
      </c>
      <c r="V134" s="33" t="n">
        <v>1</v>
      </c>
    </row>
    <row r="135" customFormat="false" ht="15.75" hidden="false" customHeight="true" outlineLevel="0" collapsed="false">
      <c r="A135" s="2" t="n">
        <v>133</v>
      </c>
      <c r="B135" s="2" t="n">
        <v>12</v>
      </c>
      <c r="C135" s="2" t="n">
        <f aca="false">A135-(B135-1)*12</f>
        <v>1</v>
      </c>
      <c r="D135" s="2" t="n">
        <f aca="false">'thong tin khach hang'!$B$4+B135-1</f>
        <v>13</v>
      </c>
      <c r="E135" s="31" t="n">
        <f aca="false">IF(A135=1,0,M134)</f>
        <v>692314050.132819</v>
      </c>
      <c r="F135" s="2" t="n">
        <f aca="true">TP*VLOOKUP('thong tin khach hang'!$E$10,$X$2:$Z$5,3,0)*OFFSET($S135,0,VLOOKUP('thong tin khach hang'!$E$10,$X$2:$Z$5,2,0))</f>
        <v>30000000</v>
      </c>
      <c r="G135" s="2" t="n">
        <f aca="true">EP*VLOOKUP('thong tin khach hang'!$E$10,$X$2:$Z$5,3,0)*OFFSET($S135,0,VLOOKUP('thong tin khach hang'!$E$10,$X$2:$Z$5,2,0))</f>
        <v>30000000</v>
      </c>
      <c r="H135" s="2" t="n">
        <f aca="false">F135*HLOOKUP(B135,Assumption!$A$10:$G$12,2,1)+G135*HLOOKUP(B135,Assumption!$A$10:$G$12,3,1)</f>
        <v>1500000</v>
      </c>
      <c r="I135" s="2" t="n">
        <f aca="false">F135+G135-H135</f>
        <v>58500000</v>
      </c>
      <c r="J135" s="32" t="n">
        <f aca="false">VLOOKUP(D135,Assumption!$O$3:$Q$103,IF('thong tin khach hang'!$B$3="Nam",2,3),0)/12*P135</f>
        <v>92910.0779826804</v>
      </c>
      <c r="K135" s="2" t="n">
        <v>20000</v>
      </c>
      <c r="L135" s="31" t="n">
        <f aca="false">ROUND(((HLOOKUP(B135,Assumption!$A$6:$L$7,2,1)+1)^(1/12)-1)*(E135+I135-J135-K135),0)</f>
        <v>1239844</v>
      </c>
      <c r="M135" s="31" t="n">
        <f aca="false">E135+I135-J135-K135+L135</f>
        <v>751940984.054837</v>
      </c>
      <c r="N135" s="32" t="n">
        <f aca="false">HLOOKUP(ROUND(AVERAGE(M123:M134)/10^6,0),Assumption!$B$2:$E$3,2,1)*MAX((AVERAGE(M123:M134)-250*10^6),0)</f>
        <v>1746772.67855387</v>
      </c>
      <c r="O135" s="31" t="n">
        <f aca="false">M135+N135</f>
        <v>753687756.733391</v>
      </c>
      <c r="P135" s="31" t="n">
        <f aca="false">IF(A135=1,SA,MAX(0,SA-M134))</f>
        <v>407685949.867181</v>
      </c>
      <c r="S135" s="2" t="n">
        <v>1</v>
      </c>
      <c r="T135" s="2" t="n">
        <v>1</v>
      </c>
      <c r="U135" s="2" t="n">
        <v>1</v>
      </c>
      <c r="V135" s="33" t="n">
        <v>1</v>
      </c>
    </row>
    <row r="136" customFormat="false" ht="15.75" hidden="false" customHeight="true" outlineLevel="0" collapsed="false">
      <c r="A136" s="2" t="n">
        <v>134</v>
      </c>
      <c r="B136" s="2" t="n">
        <v>12</v>
      </c>
      <c r="C136" s="2" t="n">
        <f aca="false">A136-(B136-1)*12</f>
        <v>2</v>
      </c>
      <c r="D136" s="2" t="n">
        <f aca="false">'thong tin khach hang'!$B$4+B136-1</f>
        <v>13</v>
      </c>
      <c r="E136" s="31" t="n">
        <f aca="false">IF(A136=1,0,M135)</f>
        <v>751940984.054837</v>
      </c>
      <c r="F136" s="2" t="n">
        <f aca="true">TP*VLOOKUP('thong tin khach hang'!$E$10,$X$2:$Z$5,3,0)*OFFSET($S136,0,VLOOKUP('thong tin khach hang'!$E$10,$X$2:$Z$5,2,0))</f>
        <v>0</v>
      </c>
      <c r="G136" s="2" t="n">
        <f aca="true">EP*VLOOKUP('thong tin khach hang'!$E$10,$X$2:$Z$5,3,0)*OFFSET($S136,0,VLOOKUP('thong tin khach hang'!$E$10,$X$2:$Z$5,2,0))</f>
        <v>0</v>
      </c>
      <c r="H136" s="2" t="n">
        <f aca="false">F136*HLOOKUP(B136,Assumption!$A$10:$G$12,2,1)+G136*HLOOKUP(B136,Assumption!$A$10:$G$12,3,1)</f>
        <v>0</v>
      </c>
      <c r="I136" s="2" t="n">
        <f aca="false">F136+G136-H136</f>
        <v>0</v>
      </c>
      <c r="J136" s="32" t="n">
        <f aca="false">VLOOKUP(D136,Assumption!$O$3:$Q$103,IF('thong tin khach hang'!$B$3="Nam",2,3),0)/12*P136</f>
        <v>79321.3264390777</v>
      </c>
      <c r="K136" s="2" t="n">
        <v>20000</v>
      </c>
      <c r="L136" s="31" t="n">
        <f aca="false">ROUND(((HLOOKUP(B136,Assumption!$A$6:$L$7,2,1)+1)^(1/12)-1)*(E136+I136-J136-K136),0)</f>
        <v>1241728</v>
      </c>
      <c r="M136" s="31" t="n">
        <f aca="false">E136+I136-J136-K136+L136</f>
        <v>753083390.728398</v>
      </c>
      <c r="N136" s="32" t="n">
        <f aca="false">HLOOKUP(ROUND(AVERAGE(M124:M135)/10^6,0),Assumption!$B$2:$E$3,2,1)*MAX((AVERAGE(M124:M135)-250*10^6),0)</f>
        <v>1770383.88399942</v>
      </c>
      <c r="O136" s="31" t="n">
        <f aca="false">M136+N136</f>
        <v>754853774.612397</v>
      </c>
      <c r="P136" s="31" t="n">
        <f aca="false">IF(A136=1,SA,MAX(0,SA-M135))</f>
        <v>348059015.945163</v>
      </c>
      <c r="S136" s="2" t="n">
        <v>0</v>
      </c>
      <c r="T136" s="2" t="n">
        <v>0</v>
      </c>
      <c r="U136" s="2" t="n">
        <v>0</v>
      </c>
      <c r="V136" s="33" t="n">
        <v>1</v>
      </c>
    </row>
    <row r="137" customFormat="false" ht="15.75" hidden="false" customHeight="true" outlineLevel="0" collapsed="false">
      <c r="A137" s="2" t="n">
        <v>135</v>
      </c>
      <c r="B137" s="2" t="n">
        <v>12</v>
      </c>
      <c r="C137" s="2" t="n">
        <f aca="false">A137-(B137-1)*12</f>
        <v>3</v>
      </c>
      <c r="D137" s="2" t="n">
        <f aca="false">'thong tin khach hang'!$B$4+B137-1</f>
        <v>13</v>
      </c>
      <c r="E137" s="31" t="n">
        <f aca="false">IF(A137=1,0,M136)</f>
        <v>753083390.728398</v>
      </c>
      <c r="F137" s="2" t="n">
        <f aca="true">TP*VLOOKUP('thong tin khach hang'!$E$10,$X$2:$Z$5,3,0)*OFFSET($S137,0,VLOOKUP('thong tin khach hang'!$E$10,$X$2:$Z$5,2,0))</f>
        <v>0</v>
      </c>
      <c r="G137" s="2" t="n">
        <f aca="true">EP*VLOOKUP('thong tin khach hang'!$E$10,$X$2:$Z$5,3,0)*OFFSET($S137,0,VLOOKUP('thong tin khach hang'!$E$10,$X$2:$Z$5,2,0))</f>
        <v>0</v>
      </c>
      <c r="H137" s="2" t="n">
        <f aca="false">F137*HLOOKUP(B137,Assumption!$A$10:$G$12,2,1)+G137*HLOOKUP(B137,Assumption!$A$10:$G$12,3,1)</f>
        <v>0</v>
      </c>
      <c r="I137" s="2" t="n">
        <f aca="false">F137+G137-H137</f>
        <v>0</v>
      </c>
      <c r="J137" s="32" t="n">
        <f aca="false">VLOOKUP(D137,Assumption!$O$3:$Q$103,IF('thong tin khach hang'!$B$3="Nam",2,3),0)/12*P137</f>
        <v>79060.9763015195</v>
      </c>
      <c r="K137" s="2" t="n">
        <v>20000</v>
      </c>
      <c r="L137" s="31" t="n">
        <f aca="false">ROUND(((HLOOKUP(B137,Assumption!$A$6:$L$7,2,1)+1)^(1/12)-1)*(E137+I137-J137-K137),0)</f>
        <v>1243615</v>
      </c>
      <c r="M137" s="31" t="n">
        <f aca="false">E137+I137-J137-K137+L137</f>
        <v>754227944.752096</v>
      </c>
      <c r="N137" s="32" t="n">
        <f aca="false">HLOOKUP(ROUND(AVERAGE(M125:M136)/10^6,0),Assumption!$B$2:$E$3,2,1)*MAX((AVERAGE(M125:M136)-250*10^6),0)</f>
        <v>1794039.47534893</v>
      </c>
      <c r="O137" s="31" t="n">
        <f aca="false">M137+N137</f>
        <v>756021984.227445</v>
      </c>
      <c r="P137" s="31" t="n">
        <f aca="false">IF(A137=1,SA,MAX(0,SA-M136))</f>
        <v>346916609.271602</v>
      </c>
      <c r="S137" s="2" t="n">
        <v>0</v>
      </c>
      <c r="T137" s="2" t="n">
        <v>0</v>
      </c>
      <c r="U137" s="2" t="n">
        <v>0</v>
      </c>
      <c r="V137" s="33" t="n">
        <v>1</v>
      </c>
    </row>
    <row r="138" customFormat="false" ht="15.75" hidden="false" customHeight="true" outlineLevel="0" collapsed="false">
      <c r="A138" s="2" t="n">
        <v>136</v>
      </c>
      <c r="B138" s="2" t="n">
        <v>12</v>
      </c>
      <c r="C138" s="2" t="n">
        <f aca="false">A138-(B138-1)*12</f>
        <v>4</v>
      </c>
      <c r="D138" s="2" t="n">
        <f aca="false">'thong tin khach hang'!$B$4+B138-1</f>
        <v>13</v>
      </c>
      <c r="E138" s="31" t="n">
        <f aca="false">IF(A138=1,0,M137)</f>
        <v>754227944.752096</v>
      </c>
      <c r="F138" s="2" t="n">
        <f aca="true">TP*VLOOKUP('thong tin khach hang'!$E$10,$X$2:$Z$5,3,0)*OFFSET($S138,0,VLOOKUP('thong tin khach hang'!$E$10,$X$2:$Z$5,2,0))</f>
        <v>0</v>
      </c>
      <c r="G138" s="2" t="n">
        <f aca="true">EP*VLOOKUP('thong tin khach hang'!$E$10,$X$2:$Z$5,3,0)*OFFSET($S138,0,VLOOKUP('thong tin khach hang'!$E$10,$X$2:$Z$5,2,0))</f>
        <v>0</v>
      </c>
      <c r="H138" s="2" t="n">
        <f aca="false">F138*HLOOKUP(B138,Assumption!$A$10:$G$12,2,1)+G138*HLOOKUP(B138,Assumption!$A$10:$G$12,3,1)</f>
        <v>0</v>
      </c>
      <c r="I138" s="2" t="n">
        <f aca="false">F138+G138-H138</f>
        <v>0</v>
      </c>
      <c r="J138" s="32" t="n">
        <f aca="false">VLOOKUP(D138,Assumption!$O$3:$Q$103,IF('thong tin khach hang'!$B$3="Nam",2,3),0)/12*P138</f>
        <v>78800.136791029</v>
      </c>
      <c r="K138" s="2" t="n">
        <v>20000</v>
      </c>
      <c r="L138" s="31" t="n">
        <f aca="false">ROUND(((HLOOKUP(B138,Assumption!$A$6:$L$7,2,1)+1)^(1/12)-1)*(E138+I138-J138-K138),0)</f>
        <v>1245506</v>
      </c>
      <c r="M138" s="31" t="n">
        <f aca="false">E138+I138-J138-K138+L138</f>
        <v>755374650.615305</v>
      </c>
      <c r="N138" s="32" t="n">
        <f aca="false">HLOOKUP(ROUND(AVERAGE(M126:M137)/10^6,0),Assumption!$B$2:$E$3,2,1)*MAX((AVERAGE(M126:M137)-250*10^6),0)</f>
        <v>1817739.53571778</v>
      </c>
      <c r="O138" s="31" t="n">
        <f aca="false">M138+N138</f>
        <v>757192390.151023</v>
      </c>
      <c r="P138" s="31" t="n">
        <f aca="false">IF(A138=1,SA,MAX(0,SA-M137))</f>
        <v>345772055.247904</v>
      </c>
      <c r="S138" s="2" t="n">
        <v>0</v>
      </c>
      <c r="T138" s="2" t="n">
        <v>0</v>
      </c>
      <c r="U138" s="2" t="n">
        <v>1</v>
      </c>
      <c r="V138" s="33" t="n">
        <v>1</v>
      </c>
    </row>
    <row r="139" customFormat="false" ht="15.75" hidden="false" customHeight="true" outlineLevel="0" collapsed="false">
      <c r="A139" s="2" t="n">
        <v>137</v>
      </c>
      <c r="B139" s="2" t="n">
        <v>12</v>
      </c>
      <c r="C139" s="2" t="n">
        <f aca="false">A139-(B139-1)*12</f>
        <v>5</v>
      </c>
      <c r="D139" s="2" t="n">
        <f aca="false">'thong tin khach hang'!$B$4+B139-1</f>
        <v>13</v>
      </c>
      <c r="E139" s="31" t="n">
        <f aca="false">IF(A139=1,0,M138)</f>
        <v>755374650.615305</v>
      </c>
      <c r="F139" s="2" t="n">
        <f aca="true">TP*VLOOKUP('thong tin khach hang'!$E$10,$X$2:$Z$5,3,0)*OFFSET($S139,0,VLOOKUP('thong tin khach hang'!$E$10,$X$2:$Z$5,2,0))</f>
        <v>0</v>
      </c>
      <c r="G139" s="2" t="n">
        <f aca="true">EP*VLOOKUP('thong tin khach hang'!$E$10,$X$2:$Z$5,3,0)*OFFSET($S139,0,VLOOKUP('thong tin khach hang'!$E$10,$X$2:$Z$5,2,0))</f>
        <v>0</v>
      </c>
      <c r="H139" s="2" t="n">
        <f aca="false">F139*HLOOKUP(B139,Assumption!$A$10:$G$12,2,1)+G139*HLOOKUP(B139,Assumption!$A$10:$G$12,3,1)</f>
        <v>0</v>
      </c>
      <c r="I139" s="2" t="n">
        <f aca="false">F139+G139-H139</f>
        <v>0</v>
      </c>
      <c r="J139" s="32" t="n">
        <f aca="false">VLOOKUP(D139,Assumption!$O$3:$Q$103,IF('thong tin khach hang'!$B$3="Nam",2,3),0)/12*P139</f>
        <v>78538.8068844951</v>
      </c>
      <c r="K139" s="2" t="n">
        <v>20000</v>
      </c>
      <c r="L139" s="31" t="n">
        <f aca="false">ROUND(((HLOOKUP(B139,Assumption!$A$6:$L$7,2,1)+1)^(1/12)-1)*(E139+I139-J139-K139),0)</f>
        <v>1247400</v>
      </c>
      <c r="M139" s="31" t="n">
        <f aca="false">E139+I139-J139-K139+L139</f>
        <v>756523511.808421</v>
      </c>
      <c r="N139" s="32" t="n">
        <f aca="false">HLOOKUP(ROUND(AVERAGE(M127:M138)/10^6,0),Assumption!$B$2:$E$3,2,1)*MAX((AVERAGE(M127:M138)-250*10^6),0)</f>
        <v>1841484.14890694</v>
      </c>
      <c r="O139" s="31" t="n">
        <f aca="false">M139+N139</f>
        <v>758364995.957328</v>
      </c>
      <c r="P139" s="31" t="n">
        <f aca="false">IF(A139=1,SA,MAX(0,SA-M138))</f>
        <v>344625349.384695</v>
      </c>
      <c r="S139" s="2" t="n">
        <v>0</v>
      </c>
      <c r="T139" s="2" t="n">
        <v>0</v>
      </c>
      <c r="U139" s="2" t="n">
        <v>0</v>
      </c>
      <c r="V139" s="33" t="n">
        <v>1</v>
      </c>
    </row>
    <row r="140" customFormat="false" ht="15.75" hidden="false" customHeight="true" outlineLevel="0" collapsed="false">
      <c r="A140" s="2" t="n">
        <v>138</v>
      </c>
      <c r="B140" s="2" t="n">
        <v>12</v>
      </c>
      <c r="C140" s="2" t="n">
        <f aca="false">A140-(B140-1)*12</f>
        <v>6</v>
      </c>
      <c r="D140" s="2" t="n">
        <f aca="false">'thong tin khach hang'!$B$4+B140-1</f>
        <v>13</v>
      </c>
      <c r="E140" s="31" t="n">
        <f aca="false">IF(A140=1,0,M139)</f>
        <v>756523511.808421</v>
      </c>
      <c r="F140" s="2" t="n">
        <f aca="true">TP*VLOOKUP('thong tin khach hang'!$E$10,$X$2:$Z$5,3,0)*OFFSET($S140,0,VLOOKUP('thong tin khach hang'!$E$10,$X$2:$Z$5,2,0))</f>
        <v>0</v>
      </c>
      <c r="G140" s="2" t="n">
        <f aca="true">EP*VLOOKUP('thong tin khach hang'!$E$10,$X$2:$Z$5,3,0)*OFFSET($S140,0,VLOOKUP('thong tin khach hang'!$E$10,$X$2:$Z$5,2,0))</f>
        <v>0</v>
      </c>
      <c r="H140" s="2" t="n">
        <f aca="false">F140*HLOOKUP(B140,Assumption!$A$10:$G$12,2,1)+G140*HLOOKUP(B140,Assumption!$A$10:$G$12,3,1)</f>
        <v>0</v>
      </c>
      <c r="I140" s="2" t="n">
        <f aca="false">F140+G140-H140</f>
        <v>0</v>
      </c>
      <c r="J140" s="32" t="n">
        <f aca="false">VLOOKUP(D140,Assumption!$O$3:$Q$103,IF('thong tin khach hang'!$B$3="Nam",2,3),0)/12*P140</f>
        <v>78276.98578647</v>
      </c>
      <c r="K140" s="2" t="n">
        <v>20000</v>
      </c>
      <c r="L140" s="31" t="n">
        <f aca="false">ROUND(((HLOOKUP(B140,Assumption!$A$6:$L$7,2,1)+1)^(1/12)-1)*(E140+I140-J140-K140),0)</f>
        <v>1249298</v>
      </c>
      <c r="M140" s="31" t="n">
        <f aca="false">E140+I140-J140-K140+L140</f>
        <v>757674532.822634</v>
      </c>
      <c r="N140" s="32" t="n">
        <f aca="false">HLOOKUP(ROUND(AVERAGE(M128:M139)/10^6,0),Assumption!$B$2:$E$3,2,1)*MAX((AVERAGE(M128:M139)-250*10^6),0)</f>
        <v>1865273.39840317</v>
      </c>
      <c r="O140" s="31" t="n">
        <f aca="false">M140+N140</f>
        <v>759539806.221037</v>
      </c>
      <c r="P140" s="31" t="n">
        <f aca="false">IF(A140=1,SA,MAX(0,SA-M139))</f>
        <v>343476488.191579</v>
      </c>
      <c r="S140" s="2" t="n">
        <v>0</v>
      </c>
      <c r="T140" s="2" t="n">
        <v>0</v>
      </c>
      <c r="U140" s="2" t="n">
        <v>0</v>
      </c>
      <c r="V140" s="33" t="n">
        <v>1</v>
      </c>
    </row>
    <row r="141" customFormat="false" ht="15.75" hidden="false" customHeight="true" outlineLevel="0" collapsed="false">
      <c r="A141" s="2" t="n">
        <v>139</v>
      </c>
      <c r="B141" s="2" t="n">
        <v>12</v>
      </c>
      <c r="C141" s="2" t="n">
        <f aca="false">A141-(B141-1)*12</f>
        <v>7</v>
      </c>
      <c r="D141" s="2" t="n">
        <f aca="false">'thong tin khach hang'!$B$4+B141-1</f>
        <v>13</v>
      </c>
      <c r="E141" s="31" t="n">
        <f aca="false">IF(A141=1,0,M140)</f>
        <v>757674532.822634</v>
      </c>
      <c r="F141" s="2" t="n">
        <f aca="true">TP*VLOOKUP('thong tin khach hang'!$E$10,$X$2:$Z$5,3,0)*OFFSET($S141,0,VLOOKUP('thong tin khach hang'!$E$10,$X$2:$Z$5,2,0))</f>
        <v>0</v>
      </c>
      <c r="G141" s="2" t="n">
        <f aca="true">EP*VLOOKUP('thong tin khach hang'!$E$10,$X$2:$Z$5,3,0)*OFFSET($S141,0,VLOOKUP('thong tin khach hang'!$E$10,$X$2:$Z$5,2,0))</f>
        <v>0</v>
      </c>
      <c r="H141" s="2" t="n">
        <f aca="false">F141*HLOOKUP(B141,Assumption!$A$10:$G$12,2,1)+G141*HLOOKUP(B141,Assumption!$A$10:$G$12,3,1)</f>
        <v>0</v>
      </c>
      <c r="I141" s="2" t="n">
        <f aca="false">F141+G141-H141</f>
        <v>0</v>
      </c>
      <c r="J141" s="32" t="n">
        <f aca="false">VLOOKUP(D141,Assumption!$O$3:$Q$103,IF('thong tin khach hang'!$B$3="Nam",2,3),0)/12*P141</f>
        <v>78014.6724734281</v>
      </c>
      <c r="K141" s="2" t="n">
        <v>20000</v>
      </c>
      <c r="L141" s="31" t="n">
        <f aca="false">ROUND(((HLOOKUP(B141,Assumption!$A$6:$L$7,2,1)+1)^(1/12)-1)*(E141+I141-J141-K141),0)</f>
        <v>1251199</v>
      </c>
      <c r="M141" s="31" t="n">
        <f aca="false">E141+I141-J141-K141+L141</f>
        <v>758827717.150161</v>
      </c>
      <c r="N141" s="32" t="n">
        <f aca="false">HLOOKUP(ROUND(AVERAGE(M129:M140)/10^6,0),Assumption!$B$2:$E$3,2,1)*MAX((AVERAGE(M129:M140)-250*10^6),0)</f>
        <v>1889107.36837892</v>
      </c>
      <c r="O141" s="31" t="n">
        <f aca="false">M141+N141</f>
        <v>760716824.51854</v>
      </c>
      <c r="P141" s="31" t="n">
        <f aca="false">IF(A141=1,SA,MAX(0,SA-M140))</f>
        <v>342325467.177366</v>
      </c>
      <c r="S141" s="2" t="n">
        <v>0</v>
      </c>
      <c r="T141" s="2" t="n">
        <v>1</v>
      </c>
      <c r="U141" s="2" t="n">
        <v>1</v>
      </c>
      <c r="V141" s="33" t="n">
        <v>1</v>
      </c>
    </row>
    <row r="142" customFormat="false" ht="15.75" hidden="false" customHeight="true" outlineLevel="0" collapsed="false">
      <c r="A142" s="2" t="n">
        <v>140</v>
      </c>
      <c r="B142" s="2" t="n">
        <v>12</v>
      </c>
      <c r="C142" s="2" t="n">
        <f aca="false">A142-(B142-1)*12</f>
        <v>8</v>
      </c>
      <c r="D142" s="2" t="n">
        <f aca="false">'thong tin khach hang'!$B$4+B142-1</f>
        <v>13</v>
      </c>
      <c r="E142" s="31" t="n">
        <f aca="false">IF(A142=1,0,M141)</f>
        <v>758827717.150161</v>
      </c>
      <c r="F142" s="2" t="n">
        <f aca="true">TP*VLOOKUP('thong tin khach hang'!$E$10,$X$2:$Z$5,3,0)*OFFSET($S142,0,VLOOKUP('thong tin khach hang'!$E$10,$X$2:$Z$5,2,0))</f>
        <v>0</v>
      </c>
      <c r="G142" s="2" t="n">
        <f aca="true">EP*VLOOKUP('thong tin khach hang'!$E$10,$X$2:$Z$5,3,0)*OFFSET($S142,0,VLOOKUP('thong tin khach hang'!$E$10,$X$2:$Z$5,2,0))</f>
        <v>0</v>
      </c>
      <c r="H142" s="2" t="n">
        <f aca="false">F142*HLOOKUP(B142,Assumption!$A$10:$G$12,2,1)+G142*HLOOKUP(B142,Assumption!$A$10:$G$12,3,1)</f>
        <v>0</v>
      </c>
      <c r="I142" s="2" t="n">
        <f aca="false">F142+G142-H142</f>
        <v>0</v>
      </c>
      <c r="J142" s="32" t="n">
        <f aca="false">VLOOKUP(D142,Assumption!$O$3:$Q$103,IF('thong tin khach hang'!$B$3="Nam",2,3),0)/12*P142</f>
        <v>77751.866149507</v>
      </c>
      <c r="K142" s="2" t="n">
        <v>20000</v>
      </c>
      <c r="L142" s="31" t="n">
        <f aca="false">ROUND(((HLOOKUP(B142,Assumption!$A$6:$L$7,2,1)+1)^(1/12)-1)*(E142+I142-J142-K142),0)</f>
        <v>1253104</v>
      </c>
      <c r="M142" s="31" t="n">
        <f aca="false">E142+I142-J142-K142+L142</f>
        <v>759983069.284011</v>
      </c>
      <c r="N142" s="32" t="n">
        <f aca="false">HLOOKUP(ROUND(AVERAGE(M130:M141)/10^6,0),Assumption!$B$2:$E$3,2,1)*MAX((AVERAGE(M130:M141)-250*10^6),0)</f>
        <v>1912986.14269247</v>
      </c>
      <c r="O142" s="31" t="n">
        <f aca="false">M142+N142</f>
        <v>761896055.426704</v>
      </c>
      <c r="P142" s="31" t="n">
        <f aca="false">IF(A142=1,SA,MAX(0,SA-M141))</f>
        <v>341172282.849839</v>
      </c>
      <c r="S142" s="2" t="n">
        <v>0</v>
      </c>
      <c r="T142" s="2" t="n">
        <v>0</v>
      </c>
      <c r="U142" s="2" t="n">
        <v>0</v>
      </c>
      <c r="V142" s="33" t="n">
        <v>1</v>
      </c>
    </row>
    <row r="143" customFormat="false" ht="15.75" hidden="false" customHeight="true" outlineLevel="0" collapsed="false">
      <c r="A143" s="2" t="n">
        <v>141</v>
      </c>
      <c r="B143" s="2" t="n">
        <v>12</v>
      </c>
      <c r="C143" s="2" t="n">
        <f aca="false">A143-(B143-1)*12</f>
        <v>9</v>
      </c>
      <c r="D143" s="2" t="n">
        <f aca="false">'thong tin khach hang'!$B$4+B143-1</f>
        <v>13</v>
      </c>
      <c r="E143" s="31" t="n">
        <f aca="false">IF(A143=1,0,M142)</f>
        <v>759983069.284011</v>
      </c>
      <c r="F143" s="2" t="n">
        <f aca="true">TP*VLOOKUP('thong tin khach hang'!$E$10,$X$2:$Z$5,3,0)*OFFSET($S143,0,VLOOKUP('thong tin khach hang'!$E$10,$X$2:$Z$5,2,0))</f>
        <v>0</v>
      </c>
      <c r="G143" s="2" t="n">
        <f aca="true">EP*VLOOKUP('thong tin khach hang'!$E$10,$X$2:$Z$5,3,0)*OFFSET($S143,0,VLOOKUP('thong tin khach hang'!$E$10,$X$2:$Z$5,2,0))</f>
        <v>0</v>
      </c>
      <c r="H143" s="2" t="n">
        <f aca="false">F143*HLOOKUP(B143,Assumption!$A$10:$G$12,2,1)+G143*HLOOKUP(B143,Assumption!$A$10:$G$12,3,1)</f>
        <v>0</v>
      </c>
      <c r="I143" s="2" t="n">
        <f aca="false">F143+G143-H143</f>
        <v>0</v>
      </c>
      <c r="J143" s="32" t="n">
        <f aca="false">VLOOKUP(D143,Assumption!$O$3:$Q$103,IF('thong tin khach hang'!$B$3="Nam",2,3),0)/12*P143</f>
        <v>77488.5657907664</v>
      </c>
      <c r="K143" s="2" t="n">
        <v>20000</v>
      </c>
      <c r="L143" s="31" t="n">
        <f aca="false">ROUND(((HLOOKUP(B143,Assumption!$A$6:$L$7,2,1)+1)^(1/12)-1)*(E143+I143-J143-K143),0)</f>
        <v>1255013</v>
      </c>
      <c r="M143" s="31" t="n">
        <f aca="false">E143+I143-J143-K143+L143</f>
        <v>761140593.718221</v>
      </c>
      <c r="N143" s="32" t="n">
        <f aca="false">HLOOKUP(ROUND(AVERAGE(M131:M142)/10^6,0),Assumption!$B$2:$E$3,2,1)*MAX((AVERAGE(M131:M142)-250*10^6),0)</f>
        <v>1936909.80555458</v>
      </c>
      <c r="O143" s="31" t="n">
        <f aca="false">M143+N143</f>
        <v>763077503.523775</v>
      </c>
      <c r="P143" s="31" t="n">
        <f aca="false">IF(A143=1,SA,MAX(0,SA-M142))</f>
        <v>340016930.715989</v>
      </c>
      <c r="S143" s="2" t="n">
        <v>0</v>
      </c>
      <c r="T143" s="2" t="n">
        <v>0</v>
      </c>
      <c r="U143" s="2" t="n">
        <v>0</v>
      </c>
      <c r="V143" s="33" t="n">
        <v>1</v>
      </c>
    </row>
    <row r="144" customFormat="false" ht="15.75" hidden="false" customHeight="true" outlineLevel="0" collapsed="false">
      <c r="A144" s="2" t="n">
        <v>142</v>
      </c>
      <c r="B144" s="2" t="n">
        <v>12</v>
      </c>
      <c r="C144" s="2" t="n">
        <f aca="false">A144-(B144-1)*12</f>
        <v>10</v>
      </c>
      <c r="D144" s="2" t="n">
        <f aca="false">'thong tin khach hang'!$B$4+B144-1</f>
        <v>13</v>
      </c>
      <c r="E144" s="31" t="n">
        <f aca="false">IF(A144=1,0,M143)</f>
        <v>761140593.718221</v>
      </c>
      <c r="F144" s="2" t="n">
        <f aca="true">TP*VLOOKUP('thong tin khach hang'!$E$10,$X$2:$Z$5,3,0)*OFFSET($S144,0,VLOOKUP('thong tin khach hang'!$E$10,$X$2:$Z$5,2,0))</f>
        <v>0</v>
      </c>
      <c r="G144" s="2" t="n">
        <f aca="true">EP*VLOOKUP('thong tin khach hang'!$E$10,$X$2:$Z$5,3,0)*OFFSET($S144,0,VLOOKUP('thong tin khach hang'!$E$10,$X$2:$Z$5,2,0))</f>
        <v>0</v>
      </c>
      <c r="H144" s="2" t="n">
        <f aca="false">F144*HLOOKUP(B144,Assumption!$A$10:$G$12,2,1)+G144*HLOOKUP(B144,Assumption!$A$10:$G$12,3,1)</f>
        <v>0</v>
      </c>
      <c r="I144" s="2" t="n">
        <f aca="false">F144+G144-H144</f>
        <v>0</v>
      </c>
      <c r="J144" s="32" t="n">
        <f aca="false">VLOOKUP(D144,Assumption!$O$3:$Q$103,IF('thong tin khach hang'!$B$3="Nam",2,3),0)/12*P144</f>
        <v>77224.7703730331</v>
      </c>
      <c r="K144" s="2" t="n">
        <v>20000</v>
      </c>
      <c r="L144" s="31" t="n">
        <f aca="false">ROUND(((HLOOKUP(B144,Assumption!$A$6:$L$7,2,1)+1)^(1/12)-1)*(E144+I144-J144-K144),0)</f>
        <v>1256925</v>
      </c>
      <c r="M144" s="31" t="n">
        <f aca="false">E144+I144-J144-K144+L144</f>
        <v>762300293.947848</v>
      </c>
      <c r="N144" s="32" t="n">
        <f aca="false">HLOOKUP(ROUND(AVERAGE(M132:M143)/10^6,0),Assumption!$B$2:$E$3,2,1)*MAX((AVERAGE(M132:M143)-250*10^6),0)</f>
        <v>1960878.44152849</v>
      </c>
      <c r="O144" s="31" t="n">
        <f aca="false">M144+N144</f>
        <v>764261172.389376</v>
      </c>
      <c r="P144" s="31" t="n">
        <f aca="false">IF(A144=1,SA,MAX(0,SA-M143))</f>
        <v>338859406.28178</v>
      </c>
      <c r="S144" s="2" t="n">
        <v>0</v>
      </c>
      <c r="T144" s="2" t="n">
        <v>0</v>
      </c>
      <c r="U144" s="2" t="n">
        <v>1</v>
      </c>
      <c r="V144" s="33" t="n">
        <v>1</v>
      </c>
    </row>
    <row r="145" customFormat="false" ht="15.75" hidden="false" customHeight="true" outlineLevel="0" collapsed="false">
      <c r="A145" s="2" t="n">
        <v>143</v>
      </c>
      <c r="B145" s="2" t="n">
        <v>12</v>
      </c>
      <c r="C145" s="2" t="n">
        <f aca="false">A145-(B145-1)*12</f>
        <v>11</v>
      </c>
      <c r="D145" s="2" t="n">
        <f aca="false">'thong tin khach hang'!$B$4+B145-1</f>
        <v>13</v>
      </c>
      <c r="E145" s="31" t="n">
        <f aca="false">IF(A145=1,0,M144)</f>
        <v>762300293.947848</v>
      </c>
      <c r="F145" s="2" t="n">
        <f aca="true">TP*VLOOKUP('thong tin khach hang'!$E$10,$X$2:$Z$5,3,0)*OFFSET($S145,0,VLOOKUP('thong tin khach hang'!$E$10,$X$2:$Z$5,2,0))</f>
        <v>0</v>
      </c>
      <c r="G145" s="2" t="n">
        <f aca="true">EP*VLOOKUP('thong tin khach hang'!$E$10,$X$2:$Z$5,3,0)*OFFSET($S145,0,VLOOKUP('thong tin khach hang'!$E$10,$X$2:$Z$5,2,0))</f>
        <v>0</v>
      </c>
      <c r="H145" s="2" t="n">
        <f aca="false">F145*HLOOKUP(B145,Assumption!$A$10:$G$12,2,1)+G145*HLOOKUP(B145,Assumption!$A$10:$G$12,3,1)</f>
        <v>0</v>
      </c>
      <c r="I145" s="2" t="n">
        <f aca="false">F145+G145-H145</f>
        <v>0</v>
      </c>
      <c r="J145" s="32" t="n">
        <f aca="false">VLOOKUP(D145,Assumption!$O$3:$Q$103,IF('thong tin khach hang'!$B$3="Nam",2,3),0)/12*P145</f>
        <v>76960.4790997962</v>
      </c>
      <c r="K145" s="2" t="n">
        <v>20000</v>
      </c>
      <c r="L145" s="31" t="n">
        <f aca="false">ROUND(((HLOOKUP(B145,Assumption!$A$6:$L$7,2,1)+1)^(1/12)-1)*(E145+I145-J145-K145),0)</f>
        <v>1258841</v>
      </c>
      <c r="M145" s="31" t="n">
        <f aca="false">E145+I145-J145-K145+L145</f>
        <v>763462174.468748</v>
      </c>
      <c r="N145" s="32" t="n">
        <f aca="false">HLOOKUP(ROUND(AVERAGE(M133:M144)/10^6,0),Assumption!$B$2:$E$3,2,1)*MAX((AVERAGE(M133:M144)-250*10^6),0)</f>
        <v>1984892.13519675</v>
      </c>
      <c r="O145" s="31" t="n">
        <f aca="false">M145+N145</f>
        <v>765447066.603945</v>
      </c>
      <c r="P145" s="31" t="n">
        <f aca="false">IF(A145=1,SA,MAX(0,SA-M144))</f>
        <v>337699706.052152</v>
      </c>
      <c r="S145" s="2" t="n">
        <v>0</v>
      </c>
      <c r="T145" s="2" t="n">
        <v>0</v>
      </c>
      <c r="U145" s="2" t="n">
        <v>0</v>
      </c>
      <c r="V145" s="33" t="n">
        <v>1</v>
      </c>
    </row>
    <row r="146" customFormat="false" ht="15.75" hidden="false" customHeight="true" outlineLevel="0" collapsed="false">
      <c r="A146" s="2" t="n">
        <v>144</v>
      </c>
      <c r="B146" s="2" t="n">
        <v>12</v>
      </c>
      <c r="C146" s="2" t="n">
        <f aca="false">A146-(B146-1)*12</f>
        <v>12</v>
      </c>
      <c r="D146" s="2" t="n">
        <f aca="false">'thong tin khach hang'!$B$4+B146-1</f>
        <v>13</v>
      </c>
      <c r="E146" s="31" t="n">
        <f aca="false">IF(A146=1,0,M145)</f>
        <v>763462174.468748</v>
      </c>
      <c r="F146" s="2" t="n">
        <f aca="true">TP*VLOOKUP('thong tin khach hang'!$E$10,$X$2:$Z$5,3,0)*OFFSET($S146,0,VLOOKUP('thong tin khach hang'!$E$10,$X$2:$Z$5,2,0))</f>
        <v>0</v>
      </c>
      <c r="G146" s="2" t="n">
        <f aca="true">EP*VLOOKUP('thong tin khach hang'!$E$10,$X$2:$Z$5,3,0)*OFFSET($S146,0,VLOOKUP('thong tin khach hang'!$E$10,$X$2:$Z$5,2,0))</f>
        <v>0</v>
      </c>
      <c r="H146" s="2" t="n">
        <f aca="false">F146*HLOOKUP(B146,Assumption!$A$10:$G$12,2,1)+G146*HLOOKUP(B146,Assumption!$A$10:$G$12,3,1)</f>
        <v>0</v>
      </c>
      <c r="I146" s="2" t="n">
        <f aca="false">F146+G146-H146</f>
        <v>0</v>
      </c>
      <c r="J146" s="32" t="n">
        <f aca="false">VLOOKUP(D146,Assumption!$O$3:$Q$103,IF('thong tin khach hang'!$B$3="Nam",2,3),0)/12*P146</f>
        <v>76695.6909464675</v>
      </c>
      <c r="K146" s="2" t="n">
        <v>20000</v>
      </c>
      <c r="L146" s="31" t="n">
        <f aca="false">ROUND(((HLOOKUP(B146,Assumption!$A$6:$L$7,2,1)+1)^(1/12)-1)*(E146+I146-J146-K146),0)</f>
        <v>1260760</v>
      </c>
      <c r="M146" s="31" t="n">
        <f aca="false">E146+I146-J146-K146+L146</f>
        <v>764626238.777801</v>
      </c>
      <c r="N146" s="32" t="n">
        <f aca="false">HLOOKUP(ROUND(AVERAGE(M134:M145)/10^6,0),Assumption!$B$2:$E$3,2,1)*MAX((AVERAGE(M134:M145)-250*10^6),0)</f>
        <v>2008950.97116117</v>
      </c>
      <c r="O146" s="31" t="n">
        <f aca="false">M146+N146</f>
        <v>766635189.748962</v>
      </c>
      <c r="P146" s="31" t="n">
        <f aca="false">IF(A146=1,SA,MAX(0,SA-M145))</f>
        <v>336537825.531252</v>
      </c>
      <c r="S146" s="2" t="n">
        <v>0</v>
      </c>
      <c r="T146" s="2" t="n">
        <v>0</v>
      </c>
      <c r="U146" s="2" t="n">
        <v>0</v>
      </c>
      <c r="V146" s="33" t="n">
        <v>1</v>
      </c>
    </row>
    <row r="147" customFormat="false" ht="15.75" hidden="false" customHeight="true" outlineLevel="0" collapsed="false">
      <c r="A147" s="2" t="n">
        <v>145</v>
      </c>
      <c r="B147" s="2" t="n">
        <v>13</v>
      </c>
      <c r="C147" s="2" t="n">
        <f aca="false">A147-(B147-1)*12</f>
        <v>1</v>
      </c>
      <c r="D147" s="2" t="n">
        <f aca="false">'thong tin khach hang'!$B$4+B147-1</f>
        <v>14</v>
      </c>
      <c r="E147" s="31" t="n">
        <f aca="false">IF(A147=1,0,M146)</f>
        <v>764626238.777801</v>
      </c>
      <c r="F147" s="2" t="n">
        <f aca="true">TP*VLOOKUP('thong tin khach hang'!$E$10,$X$2:$Z$5,3,0)*OFFSET($S147,0,VLOOKUP('thong tin khach hang'!$E$10,$X$2:$Z$5,2,0))</f>
        <v>30000000</v>
      </c>
      <c r="G147" s="2" t="n">
        <f aca="true">EP*VLOOKUP('thong tin khach hang'!$E$10,$X$2:$Z$5,3,0)*OFFSET($S147,0,VLOOKUP('thong tin khach hang'!$E$10,$X$2:$Z$5,2,0))</f>
        <v>30000000</v>
      </c>
      <c r="H147" s="2" t="n">
        <f aca="false">F147*HLOOKUP(B147,Assumption!$A$10:$G$12,2,1)+G147*HLOOKUP(B147,Assumption!$A$10:$G$12,3,1)</f>
        <v>1500000</v>
      </c>
      <c r="I147" s="2" t="n">
        <f aca="false">F147+G147-H147</f>
        <v>58500000</v>
      </c>
      <c r="J147" s="32" t="n">
        <f aca="false">VLOOKUP(D147,Assumption!$O$3:$Q$103,IF('thong tin khach hang'!$B$3="Nam",2,3),0)/12*P147</f>
        <v>76430.4051161212</v>
      </c>
      <c r="K147" s="2" t="n">
        <v>20000</v>
      </c>
      <c r="L147" s="31" t="n">
        <f aca="false">ROUND(((HLOOKUP(B147,Assumption!$A$6:$L$7,2,1)+1)^(1/12)-1)*(E147+I147-J147-K147),0)</f>
        <v>1359301</v>
      </c>
      <c r="M147" s="31" t="n">
        <f aca="false">E147+I147-J147-K147+L147</f>
        <v>824389109.372685</v>
      </c>
      <c r="N147" s="32" t="n">
        <f aca="false">HLOOKUP(ROUND(AVERAGE(M135:M146)/10^6,0),Assumption!$B$2:$E$3,2,1)*MAX((AVERAGE(M135:M146)-250*10^6),0)</f>
        <v>2033055.03404283</v>
      </c>
      <c r="O147" s="31" t="n">
        <f aca="false">M147+N147</f>
        <v>826422164.406728</v>
      </c>
      <c r="P147" s="31" t="n">
        <f aca="false">IF(A147=1,SA,MAX(0,SA-M146))</f>
        <v>335373761.222199</v>
      </c>
      <c r="S147" s="2" t="n">
        <v>1</v>
      </c>
      <c r="T147" s="2" t="n">
        <v>1</v>
      </c>
      <c r="U147" s="2" t="n">
        <v>1</v>
      </c>
      <c r="V147" s="33" t="n">
        <v>1</v>
      </c>
    </row>
    <row r="148" customFormat="false" ht="15.75" hidden="false" customHeight="true" outlineLevel="0" collapsed="false">
      <c r="A148" s="2" t="n">
        <v>146</v>
      </c>
      <c r="B148" s="2" t="n">
        <v>13</v>
      </c>
      <c r="C148" s="2" t="n">
        <f aca="false">A148-(B148-1)*12</f>
        <v>2</v>
      </c>
      <c r="D148" s="2" t="n">
        <f aca="false">'thong tin khach hang'!$B$4+B148-1</f>
        <v>14</v>
      </c>
      <c r="E148" s="31" t="n">
        <f aca="false">IF(A148=1,0,M147)</f>
        <v>824389109.372685</v>
      </c>
      <c r="F148" s="2" t="n">
        <f aca="true">TP*VLOOKUP('thong tin khach hang'!$E$10,$X$2:$Z$5,3,0)*OFFSET($S148,0,VLOOKUP('thong tin khach hang'!$E$10,$X$2:$Z$5,2,0))</f>
        <v>0</v>
      </c>
      <c r="G148" s="2" t="n">
        <f aca="true">EP*VLOOKUP('thong tin khach hang'!$E$10,$X$2:$Z$5,3,0)*OFFSET($S148,0,VLOOKUP('thong tin khach hang'!$E$10,$X$2:$Z$5,2,0))</f>
        <v>0</v>
      </c>
      <c r="H148" s="2" t="n">
        <f aca="false">F148*HLOOKUP(B148,Assumption!$A$10:$G$12,2,1)+G148*HLOOKUP(B148,Assumption!$A$10:$G$12,3,1)</f>
        <v>0</v>
      </c>
      <c r="I148" s="2" t="n">
        <f aca="false">F148+G148-H148</f>
        <v>0</v>
      </c>
      <c r="J148" s="32" t="n">
        <f aca="false">VLOOKUP(D148,Assumption!$O$3:$Q$103,IF('thong tin khach hang'!$B$3="Nam",2,3),0)/12*P148</f>
        <v>62810.6741215935</v>
      </c>
      <c r="K148" s="2" t="n">
        <v>20000</v>
      </c>
      <c r="L148" s="31" t="n">
        <f aca="false">ROUND(((HLOOKUP(B148,Assumption!$A$6:$L$7,2,1)+1)^(1/12)-1)*(E148+I148-J148-K148),0)</f>
        <v>1361409</v>
      </c>
      <c r="M148" s="31" t="n">
        <f aca="false">E148+I148-J148-K148+L148</f>
        <v>825667707.698564</v>
      </c>
      <c r="N148" s="32" t="n">
        <f aca="false">HLOOKUP(ROUND(AVERAGE(M136:M147)/10^6,0),Assumption!$B$2:$E$3,2,1)*MAX((AVERAGE(M136:M147)-250*10^6),0)</f>
        <v>2057204.40914878</v>
      </c>
      <c r="O148" s="31" t="n">
        <f aca="false">M148+N148</f>
        <v>827724912.107712</v>
      </c>
      <c r="P148" s="31" t="n">
        <f aca="false">IF(A148=1,SA,MAX(0,SA-M147))</f>
        <v>275610890.627315</v>
      </c>
      <c r="S148" s="2" t="n">
        <v>0</v>
      </c>
      <c r="T148" s="2" t="n">
        <v>0</v>
      </c>
      <c r="U148" s="2" t="n">
        <v>0</v>
      </c>
      <c r="V148" s="33" t="n">
        <v>1</v>
      </c>
    </row>
    <row r="149" customFormat="false" ht="15.75" hidden="false" customHeight="true" outlineLevel="0" collapsed="false">
      <c r="A149" s="2" t="n">
        <v>147</v>
      </c>
      <c r="B149" s="2" t="n">
        <v>13</v>
      </c>
      <c r="C149" s="2" t="n">
        <f aca="false">A149-(B149-1)*12</f>
        <v>3</v>
      </c>
      <c r="D149" s="2" t="n">
        <f aca="false">'thong tin khach hang'!$B$4+B149-1</f>
        <v>14</v>
      </c>
      <c r="E149" s="31" t="n">
        <f aca="false">IF(A149=1,0,M148)</f>
        <v>825667707.698564</v>
      </c>
      <c r="F149" s="2" t="n">
        <f aca="true">TP*VLOOKUP('thong tin khach hang'!$E$10,$X$2:$Z$5,3,0)*OFFSET($S149,0,VLOOKUP('thong tin khach hang'!$E$10,$X$2:$Z$5,2,0))</f>
        <v>0</v>
      </c>
      <c r="G149" s="2" t="n">
        <f aca="true">EP*VLOOKUP('thong tin khach hang'!$E$10,$X$2:$Z$5,3,0)*OFFSET($S149,0,VLOOKUP('thong tin khach hang'!$E$10,$X$2:$Z$5,2,0))</f>
        <v>0</v>
      </c>
      <c r="H149" s="2" t="n">
        <f aca="false">F149*HLOOKUP(B149,Assumption!$A$10:$G$12,2,1)+G149*HLOOKUP(B149,Assumption!$A$10:$G$12,3,1)</f>
        <v>0</v>
      </c>
      <c r="I149" s="2" t="n">
        <f aca="false">F149+G149-H149</f>
        <v>0</v>
      </c>
      <c r="J149" s="32" t="n">
        <f aca="false">VLOOKUP(D149,Assumption!$O$3:$Q$103,IF('thong tin khach hang'!$B$3="Nam",2,3),0)/12*P149</f>
        <v>62519.2864242628</v>
      </c>
      <c r="K149" s="2" t="n">
        <v>20000</v>
      </c>
      <c r="L149" s="31" t="n">
        <f aca="false">ROUND(((HLOOKUP(B149,Assumption!$A$6:$L$7,2,1)+1)^(1/12)-1)*(E149+I149-J149-K149),0)</f>
        <v>1363521</v>
      </c>
      <c r="M149" s="31" t="n">
        <f aca="false">E149+I149-J149-K149+L149</f>
        <v>826948709.412139</v>
      </c>
      <c r="N149" s="32" t="n">
        <f aca="false">HLOOKUP(ROUND(AVERAGE(M137:M148)/10^6,0),Assumption!$B$2:$E$3,2,1)*MAX((AVERAGE(M137:M148)-250*10^6),0)</f>
        <v>2081399.18147216</v>
      </c>
      <c r="O149" s="31" t="n">
        <f aca="false">M149+N149</f>
        <v>829030108.593611</v>
      </c>
      <c r="P149" s="31" t="n">
        <f aca="false">IF(A149=1,SA,MAX(0,SA-M148))</f>
        <v>274332292.301436</v>
      </c>
      <c r="S149" s="2" t="n">
        <v>0</v>
      </c>
      <c r="T149" s="2" t="n">
        <v>0</v>
      </c>
      <c r="U149" s="2" t="n">
        <v>0</v>
      </c>
      <c r="V149" s="33" t="n">
        <v>1</v>
      </c>
    </row>
    <row r="150" customFormat="false" ht="15.75" hidden="false" customHeight="true" outlineLevel="0" collapsed="false">
      <c r="A150" s="2" t="n">
        <v>148</v>
      </c>
      <c r="B150" s="2" t="n">
        <v>13</v>
      </c>
      <c r="C150" s="2" t="n">
        <f aca="false">A150-(B150-1)*12</f>
        <v>4</v>
      </c>
      <c r="D150" s="2" t="n">
        <f aca="false">'thong tin khach hang'!$B$4+B150-1</f>
        <v>14</v>
      </c>
      <c r="E150" s="31" t="n">
        <f aca="false">IF(A150=1,0,M149)</f>
        <v>826948709.412139</v>
      </c>
      <c r="F150" s="2" t="n">
        <f aca="true">TP*VLOOKUP('thong tin khach hang'!$E$10,$X$2:$Z$5,3,0)*OFFSET($S150,0,VLOOKUP('thong tin khach hang'!$E$10,$X$2:$Z$5,2,0))</f>
        <v>0</v>
      </c>
      <c r="G150" s="2" t="n">
        <f aca="true">EP*VLOOKUP('thong tin khach hang'!$E$10,$X$2:$Z$5,3,0)*OFFSET($S150,0,VLOOKUP('thong tin khach hang'!$E$10,$X$2:$Z$5,2,0))</f>
        <v>0</v>
      </c>
      <c r="H150" s="2" t="n">
        <f aca="false">F150*HLOOKUP(B150,Assumption!$A$10:$G$12,2,1)+G150*HLOOKUP(B150,Assumption!$A$10:$G$12,3,1)</f>
        <v>0</v>
      </c>
      <c r="I150" s="2" t="n">
        <f aca="false">F150+G150-H150</f>
        <v>0</v>
      </c>
      <c r="J150" s="32" t="n">
        <f aca="false">VLOOKUP(D150,Assumption!$O$3:$Q$103,IF('thong tin khach hang'!$B$3="Nam",2,3),0)/12*P150</f>
        <v>62227.3510040134</v>
      </c>
      <c r="K150" s="2" t="n">
        <v>20000</v>
      </c>
      <c r="L150" s="31" t="n">
        <f aca="false">ROUND(((HLOOKUP(B150,Assumption!$A$6:$L$7,2,1)+1)^(1/12)-1)*(E150+I150-J150-K150),0)</f>
        <v>1365637</v>
      </c>
      <c r="M150" s="31" t="n">
        <f aca="false">E150+I150-J150-K150+L150</f>
        <v>828232119.061135</v>
      </c>
      <c r="N150" s="32" t="n">
        <f aca="false">HLOOKUP(ROUND(AVERAGE(M138:M149)/10^6,0),Assumption!$B$2:$E$3,2,1)*MAX((AVERAGE(M138:M149)-250*10^6),0)</f>
        <v>2105639.43635885</v>
      </c>
      <c r="O150" s="31" t="n">
        <f aca="false">M150+N150</f>
        <v>830337758.497494</v>
      </c>
      <c r="P150" s="31" t="n">
        <f aca="false">IF(A150=1,SA,MAX(0,SA-M149))</f>
        <v>273051290.587861</v>
      </c>
      <c r="S150" s="2" t="n">
        <v>0</v>
      </c>
      <c r="T150" s="2" t="n">
        <v>0</v>
      </c>
      <c r="U150" s="2" t="n">
        <v>1</v>
      </c>
      <c r="V150" s="33" t="n">
        <v>1</v>
      </c>
    </row>
    <row r="151" customFormat="false" ht="15.75" hidden="false" customHeight="true" outlineLevel="0" collapsed="false">
      <c r="A151" s="2" t="n">
        <v>149</v>
      </c>
      <c r="B151" s="2" t="n">
        <v>13</v>
      </c>
      <c r="C151" s="2" t="n">
        <f aca="false">A151-(B151-1)*12</f>
        <v>5</v>
      </c>
      <c r="D151" s="2" t="n">
        <f aca="false">'thong tin khach hang'!$B$4+B151-1</f>
        <v>14</v>
      </c>
      <c r="E151" s="31" t="n">
        <f aca="false">IF(A151=1,0,M150)</f>
        <v>828232119.061135</v>
      </c>
      <c r="F151" s="2" t="n">
        <f aca="true">TP*VLOOKUP('thong tin khach hang'!$E$10,$X$2:$Z$5,3,0)*OFFSET($S151,0,VLOOKUP('thong tin khach hang'!$E$10,$X$2:$Z$5,2,0))</f>
        <v>0</v>
      </c>
      <c r="G151" s="2" t="n">
        <f aca="true">EP*VLOOKUP('thong tin khach hang'!$E$10,$X$2:$Z$5,3,0)*OFFSET($S151,0,VLOOKUP('thong tin khach hang'!$E$10,$X$2:$Z$5,2,0))</f>
        <v>0</v>
      </c>
      <c r="H151" s="2" t="n">
        <f aca="false">F151*HLOOKUP(B151,Assumption!$A$10:$G$12,2,1)+G151*HLOOKUP(B151,Assumption!$A$10:$G$12,3,1)</f>
        <v>0</v>
      </c>
      <c r="I151" s="2" t="n">
        <f aca="false">F151+G151-H151</f>
        <v>0</v>
      </c>
      <c r="J151" s="32" t="n">
        <f aca="false">VLOOKUP(D151,Assumption!$O$3:$Q$103,IF('thong tin khach hang'!$B$3="Nam",2,3),0)/12*P151</f>
        <v>61934.8668244365</v>
      </c>
      <c r="K151" s="2" t="n">
        <v>20000</v>
      </c>
      <c r="L151" s="31" t="n">
        <f aca="false">ROUND(((HLOOKUP(B151,Assumption!$A$6:$L$7,2,1)+1)^(1/12)-1)*(E151+I151-J151-K151),0)</f>
        <v>1367757</v>
      </c>
      <c r="M151" s="31" t="n">
        <f aca="false">E151+I151-J151-K151+L151</f>
        <v>829517941.194311</v>
      </c>
      <c r="N151" s="32" t="n">
        <f aca="false">HLOOKUP(ROUND(AVERAGE(M139:M150)/10^6,0),Assumption!$B$2:$E$3,2,1)*MAX((AVERAGE(M139:M150)-250*10^6),0)</f>
        <v>2129925.25917412</v>
      </c>
      <c r="O151" s="31" t="n">
        <f aca="false">M151+N151</f>
        <v>831647866.453485</v>
      </c>
      <c r="P151" s="31" t="n">
        <f aca="false">IF(A151=1,SA,MAX(0,SA-M150))</f>
        <v>271767880.938865</v>
      </c>
      <c r="S151" s="2" t="n">
        <v>0</v>
      </c>
      <c r="T151" s="2" t="n">
        <v>0</v>
      </c>
      <c r="U151" s="2" t="n">
        <v>0</v>
      </c>
      <c r="V151" s="33" t="n">
        <v>1</v>
      </c>
    </row>
    <row r="152" customFormat="false" ht="15.75" hidden="false" customHeight="true" outlineLevel="0" collapsed="false">
      <c r="A152" s="2" t="n">
        <v>150</v>
      </c>
      <c r="B152" s="2" t="n">
        <v>13</v>
      </c>
      <c r="C152" s="2" t="n">
        <f aca="false">A152-(B152-1)*12</f>
        <v>6</v>
      </c>
      <c r="D152" s="2" t="n">
        <f aca="false">'thong tin khach hang'!$B$4+B152-1</f>
        <v>14</v>
      </c>
      <c r="E152" s="31" t="n">
        <f aca="false">IF(A152=1,0,M151)</f>
        <v>829517941.194311</v>
      </c>
      <c r="F152" s="2" t="n">
        <f aca="true">TP*VLOOKUP('thong tin khach hang'!$E$10,$X$2:$Z$5,3,0)*OFFSET($S152,0,VLOOKUP('thong tin khach hang'!$E$10,$X$2:$Z$5,2,0))</f>
        <v>0</v>
      </c>
      <c r="G152" s="2" t="n">
        <f aca="true">EP*VLOOKUP('thong tin khach hang'!$E$10,$X$2:$Z$5,3,0)*OFFSET($S152,0,VLOOKUP('thong tin khach hang'!$E$10,$X$2:$Z$5,2,0))</f>
        <v>0</v>
      </c>
      <c r="H152" s="2" t="n">
        <f aca="false">F152*HLOOKUP(B152,Assumption!$A$10:$G$12,2,1)+G152*HLOOKUP(B152,Assumption!$A$10:$G$12,3,1)</f>
        <v>0</v>
      </c>
      <c r="I152" s="2" t="n">
        <f aca="false">F152+G152-H152</f>
        <v>0</v>
      </c>
      <c r="J152" s="32" t="n">
        <f aca="false">VLOOKUP(D152,Assumption!$O$3:$Q$103,IF('thong tin khach hang'!$B$3="Nam",2,3),0)/12*P152</f>
        <v>61641.8328488871</v>
      </c>
      <c r="K152" s="2" t="n">
        <v>20000</v>
      </c>
      <c r="L152" s="31" t="n">
        <f aca="false">ROUND(((HLOOKUP(B152,Assumption!$A$6:$L$7,2,1)+1)^(1/12)-1)*(E152+I152-J152-K152),0)</f>
        <v>1369881</v>
      </c>
      <c r="M152" s="31" t="n">
        <f aca="false">E152+I152-J152-K152+L152</f>
        <v>830806180.361462</v>
      </c>
      <c r="N152" s="32" t="n">
        <f aca="false">HLOOKUP(ROUND(AVERAGE(M140:M151)/10^6,0),Assumption!$B$2:$E$3,2,1)*MAX((AVERAGE(M140:M151)-250*10^6),0)</f>
        <v>2154256.73563609</v>
      </c>
      <c r="O152" s="31" t="n">
        <f aca="false">M152+N152</f>
        <v>832960437.097098</v>
      </c>
      <c r="P152" s="31" t="n">
        <f aca="false">IF(A152=1,SA,MAX(0,SA-M151))</f>
        <v>270482058.805689</v>
      </c>
      <c r="S152" s="2" t="n">
        <v>0</v>
      </c>
      <c r="T152" s="2" t="n">
        <v>0</v>
      </c>
      <c r="U152" s="2" t="n">
        <v>0</v>
      </c>
      <c r="V152" s="33" t="n">
        <v>1</v>
      </c>
    </row>
    <row r="153" customFormat="false" ht="15.75" hidden="false" customHeight="true" outlineLevel="0" collapsed="false">
      <c r="A153" s="2" t="n">
        <v>151</v>
      </c>
      <c r="B153" s="2" t="n">
        <v>13</v>
      </c>
      <c r="C153" s="2" t="n">
        <f aca="false">A153-(B153-1)*12</f>
        <v>7</v>
      </c>
      <c r="D153" s="2" t="n">
        <f aca="false">'thong tin khach hang'!$B$4+B153-1</f>
        <v>14</v>
      </c>
      <c r="E153" s="31" t="n">
        <f aca="false">IF(A153=1,0,M152)</f>
        <v>830806180.361462</v>
      </c>
      <c r="F153" s="2" t="n">
        <f aca="true">TP*VLOOKUP('thong tin khach hang'!$E$10,$X$2:$Z$5,3,0)*OFFSET($S153,0,VLOOKUP('thong tin khach hang'!$E$10,$X$2:$Z$5,2,0))</f>
        <v>0</v>
      </c>
      <c r="G153" s="2" t="n">
        <f aca="true">EP*VLOOKUP('thong tin khach hang'!$E$10,$X$2:$Z$5,3,0)*OFFSET($S153,0,VLOOKUP('thong tin khach hang'!$E$10,$X$2:$Z$5,2,0))</f>
        <v>0</v>
      </c>
      <c r="H153" s="2" t="n">
        <f aca="false">F153*HLOOKUP(B153,Assumption!$A$10:$G$12,2,1)+G153*HLOOKUP(B153,Assumption!$A$10:$G$12,3,1)</f>
        <v>0</v>
      </c>
      <c r="I153" s="2" t="n">
        <f aca="false">F153+G153-H153</f>
        <v>0</v>
      </c>
      <c r="J153" s="32" t="n">
        <f aca="false">VLOOKUP(D153,Assumption!$O$3:$Q$103,IF('thong tin khach hang'!$B$3="Nam",2,3),0)/12*P153</f>
        <v>61348.2480404841</v>
      </c>
      <c r="K153" s="2" t="n">
        <v>20000</v>
      </c>
      <c r="L153" s="31" t="n">
        <f aca="false">ROUND(((HLOOKUP(B153,Assumption!$A$6:$L$7,2,1)+1)^(1/12)-1)*(E153+I153-J153-K153),0)</f>
        <v>1372010</v>
      </c>
      <c r="M153" s="31" t="n">
        <f aca="false">E153+I153-J153-K153+L153</f>
        <v>832096842.113422</v>
      </c>
      <c r="N153" s="32" t="n">
        <f aca="false">HLOOKUP(ROUND(AVERAGE(M141:M152)/10^6,0),Assumption!$B$2:$E$3,2,1)*MAX((AVERAGE(M141:M152)-250*10^6),0)</f>
        <v>2178633.95148236</v>
      </c>
      <c r="O153" s="31" t="n">
        <f aca="false">M153+N153</f>
        <v>834275476.064904</v>
      </c>
      <c r="P153" s="31" t="n">
        <f aca="false">IF(A153=1,SA,MAX(0,SA-M152))</f>
        <v>269193819.638538</v>
      </c>
      <c r="S153" s="2" t="n">
        <v>0</v>
      </c>
      <c r="T153" s="2" t="n">
        <v>1</v>
      </c>
      <c r="U153" s="2" t="n">
        <v>1</v>
      </c>
      <c r="V153" s="33" t="n">
        <v>1</v>
      </c>
    </row>
    <row r="154" customFormat="false" ht="15.75" hidden="false" customHeight="true" outlineLevel="0" collapsed="false">
      <c r="A154" s="2" t="n">
        <v>152</v>
      </c>
      <c r="B154" s="2" t="n">
        <v>13</v>
      </c>
      <c r="C154" s="2" t="n">
        <f aca="false">A154-(B154-1)*12</f>
        <v>8</v>
      </c>
      <c r="D154" s="2" t="n">
        <f aca="false">'thong tin khach hang'!$B$4+B154-1</f>
        <v>14</v>
      </c>
      <c r="E154" s="31" t="n">
        <f aca="false">IF(A154=1,0,M153)</f>
        <v>832096842.113422</v>
      </c>
      <c r="F154" s="2" t="n">
        <f aca="true">TP*VLOOKUP('thong tin khach hang'!$E$10,$X$2:$Z$5,3,0)*OFFSET($S154,0,VLOOKUP('thong tin khach hang'!$E$10,$X$2:$Z$5,2,0))</f>
        <v>0</v>
      </c>
      <c r="G154" s="2" t="n">
        <f aca="true">EP*VLOOKUP('thong tin khach hang'!$E$10,$X$2:$Z$5,3,0)*OFFSET($S154,0,VLOOKUP('thong tin khach hang'!$E$10,$X$2:$Z$5,2,0))</f>
        <v>0</v>
      </c>
      <c r="H154" s="2" t="n">
        <f aca="false">F154*HLOOKUP(B154,Assumption!$A$10:$G$12,2,1)+G154*HLOOKUP(B154,Assumption!$A$10:$G$12,3,1)</f>
        <v>0</v>
      </c>
      <c r="I154" s="2" t="n">
        <f aca="false">F154+G154-H154</f>
        <v>0</v>
      </c>
      <c r="J154" s="32" t="n">
        <f aca="false">VLOOKUP(D154,Assumption!$O$3:$Q$103,IF('thong tin khach hang'!$B$3="Nam",2,3),0)/12*P154</f>
        <v>61054.1111342137</v>
      </c>
      <c r="K154" s="2" t="n">
        <v>20000</v>
      </c>
      <c r="L154" s="31" t="n">
        <f aca="false">ROUND(((HLOOKUP(B154,Assumption!$A$6:$L$7,2,1)+1)^(1/12)-1)*(E154+I154-J154-K154),0)</f>
        <v>1374142</v>
      </c>
      <c r="M154" s="31" t="n">
        <f aca="false">E154+I154-J154-K154+L154</f>
        <v>833389930.002288</v>
      </c>
      <c r="N154" s="32" t="n">
        <f aca="false">HLOOKUP(ROUND(AVERAGE(M142:M153)/10^6,0),Assumption!$B$2:$E$3,2,1)*MAX((AVERAGE(M142:M153)-250*10^6),0)</f>
        <v>2203056.99313678</v>
      </c>
      <c r="O154" s="31" t="n">
        <f aca="false">M154+N154</f>
        <v>835592986.995424</v>
      </c>
      <c r="P154" s="31" t="n">
        <f aca="false">IF(A154=1,SA,MAX(0,SA-M153))</f>
        <v>267903157.886578</v>
      </c>
      <c r="S154" s="2" t="n">
        <v>0</v>
      </c>
      <c r="T154" s="2" t="n">
        <v>0</v>
      </c>
      <c r="U154" s="2" t="n">
        <v>0</v>
      </c>
      <c r="V154" s="33" t="n">
        <v>1</v>
      </c>
    </row>
    <row r="155" customFormat="false" ht="15.75" hidden="false" customHeight="true" outlineLevel="0" collapsed="false">
      <c r="A155" s="2" t="n">
        <v>153</v>
      </c>
      <c r="B155" s="2" t="n">
        <v>13</v>
      </c>
      <c r="C155" s="2" t="n">
        <f aca="false">A155-(B155-1)*12</f>
        <v>9</v>
      </c>
      <c r="D155" s="2" t="n">
        <f aca="false">'thong tin khach hang'!$B$4+B155-1</f>
        <v>14</v>
      </c>
      <c r="E155" s="31" t="n">
        <f aca="false">IF(A155=1,0,M154)</f>
        <v>833389930.002288</v>
      </c>
      <c r="F155" s="2" t="n">
        <f aca="true">TP*VLOOKUP('thong tin khach hang'!$E$10,$X$2:$Z$5,3,0)*OFFSET($S155,0,VLOOKUP('thong tin khach hang'!$E$10,$X$2:$Z$5,2,0))</f>
        <v>0</v>
      </c>
      <c r="G155" s="2" t="n">
        <f aca="true">EP*VLOOKUP('thong tin khach hang'!$E$10,$X$2:$Z$5,3,0)*OFFSET($S155,0,VLOOKUP('thong tin khach hang'!$E$10,$X$2:$Z$5,2,0))</f>
        <v>0</v>
      </c>
      <c r="H155" s="2" t="n">
        <f aca="false">F155*HLOOKUP(B155,Assumption!$A$10:$G$12,2,1)+G155*HLOOKUP(B155,Assumption!$A$10:$G$12,3,1)</f>
        <v>0</v>
      </c>
      <c r="I155" s="2" t="n">
        <f aca="false">F155+G155-H155</f>
        <v>0</v>
      </c>
      <c r="J155" s="32" t="n">
        <f aca="false">VLOOKUP(D155,Assumption!$O$3:$Q$103,IF('thong tin khach hang'!$B$3="Nam",2,3),0)/12*P155</f>
        <v>60759.4213205664</v>
      </c>
      <c r="K155" s="2" t="n">
        <v>20000</v>
      </c>
      <c r="L155" s="31" t="n">
        <f aca="false">ROUND(((HLOOKUP(B155,Assumption!$A$6:$L$7,2,1)+1)^(1/12)-1)*(E155+I155-J155-K155),0)</f>
        <v>1376278</v>
      </c>
      <c r="M155" s="31" t="n">
        <f aca="false">E155+I155-J155-K155+L155</f>
        <v>834685448.580967</v>
      </c>
      <c r="N155" s="32" t="n">
        <f aca="false">HLOOKUP(ROUND(AVERAGE(M143:M154)/10^6,0),Assumption!$B$2:$E$3,2,1)*MAX((AVERAGE(M143:M154)-250*10^6),0)</f>
        <v>2227525.94670954</v>
      </c>
      <c r="O155" s="31" t="n">
        <f aca="false">M155+N155</f>
        <v>836912974.527676</v>
      </c>
      <c r="P155" s="31" t="n">
        <f aca="false">IF(A155=1,SA,MAX(0,SA-M154))</f>
        <v>266610069.997713</v>
      </c>
      <c r="S155" s="2" t="n">
        <v>0</v>
      </c>
      <c r="T155" s="2" t="n">
        <v>0</v>
      </c>
      <c r="U155" s="2" t="n">
        <v>0</v>
      </c>
      <c r="V155" s="33" t="n">
        <v>1</v>
      </c>
    </row>
    <row r="156" customFormat="false" ht="15.75" hidden="false" customHeight="true" outlineLevel="0" collapsed="false">
      <c r="A156" s="2" t="n">
        <v>154</v>
      </c>
      <c r="B156" s="2" t="n">
        <v>13</v>
      </c>
      <c r="C156" s="2" t="n">
        <f aca="false">A156-(B156-1)*12</f>
        <v>10</v>
      </c>
      <c r="D156" s="2" t="n">
        <f aca="false">'thong tin khach hang'!$B$4+B156-1</f>
        <v>14</v>
      </c>
      <c r="E156" s="31" t="n">
        <f aca="false">IF(A156=1,0,M155)</f>
        <v>834685448.580967</v>
      </c>
      <c r="F156" s="2" t="n">
        <f aca="true">TP*VLOOKUP('thong tin khach hang'!$E$10,$X$2:$Z$5,3,0)*OFFSET($S156,0,VLOOKUP('thong tin khach hang'!$E$10,$X$2:$Z$5,2,0))</f>
        <v>0</v>
      </c>
      <c r="G156" s="2" t="n">
        <f aca="true">EP*VLOOKUP('thong tin khach hang'!$E$10,$X$2:$Z$5,3,0)*OFFSET($S156,0,VLOOKUP('thong tin khach hang'!$E$10,$X$2:$Z$5,2,0))</f>
        <v>0</v>
      </c>
      <c r="H156" s="2" t="n">
        <f aca="false">F156*HLOOKUP(B156,Assumption!$A$10:$G$12,2,1)+G156*HLOOKUP(B156,Assumption!$A$10:$G$12,3,1)</f>
        <v>0</v>
      </c>
      <c r="I156" s="2" t="n">
        <f aca="false">F156+G156-H156</f>
        <v>0</v>
      </c>
      <c r="J156" s="32" t="n">
        <f aca="false">VLOOKUP(D156,Assumption!$O$3:$Q$103,IF('thong tin khach hang'!$B$3="Nam",2,3),0)/12*P156</f>
        <v>60464.1775619519</v>
      </c>
      <c r="K156" s="2" t="n">
        <v>20000</v>
      </c>
      <c r="L156" s="31" t="n">
        <f aca="false">ROUND(((HLOOKUP(B156,Assumption!$A$6:$L$7,2,1)+1)^(1/12)-1)*(E156+I156-J156-K156),0)</f>
        <v>1378418</v>
      </c>
      <c r="M156" s="31" t="n">
        <f aca="false">E156+I156-J156-K156+L156</f>
        <v>835983402.403405</v>
      </c>
      <c r="N156" s="32" t="n">
        <f aca="false">HLOOKUP(ROUND(AVERAGE(M144:M155)/10^6,0),Assumption!$B$2:$E$3,2,1)*MAX((AVERAGE(M144:M155)-250*10^6),0)</f>
        <v>2252040.89833046</v>
      </c>
      <c r="O156" s="31" t="n">
        <f aca="false">M156+N156</f>
        <v>838235443.301735</v>
      </c>
      <c r="P156" s="31" t="n">
        <f aca="false">IF(A156=1,SA,MAX(0,SA-M155))</f>
        <v>265314551.419033</v>
      </c>
      <c r="S156" s="2" t="n">
        <v>0</v>
      </c>
      <c r="T156" s="2" t="n">
        <v>0</v>
      </c>
      <c r="U156" s="2" t="n">
        <v>1</v>
      </c>
      <c r="V156" s="33" t="n">
        <v>1</v>
      </c>
    </row>
    <row r="157" customFormat="false" ht="15.75" hidden="false" customHeight="true" outlineLevel="0" collapsed="false">
      <c r="A157" s="2" t="n">
        <v>155</v>
      </c>
      <c r="B157" s="2" t="n">
        <v>13</v>
      </c>
      <c r="C157" s="2" t="n">
        <f aca="false">A157-(B157-1)*12</f>
        <v>11</v>
      </c>
      <c r="D157" s="2" t="n">
        <f aca="false">'thong tin khach hang'!$B$4+B157-1</f>
        <v>14</v>
      </c>
      <c r="E157" s="31" t="n">
        <f aca="false">IF(A157=1,0,M156)</f>
        <v>835983402.403405</v>
      </c>
      <c r="F157" s="2" t="n">
        <f aca="true">TP*VLOOKUP('thong tin khach hang'!$E$10,$X$2:$Z$5,3,0)*OFFSET($S157,0,VLOOKUP('thong tin khach hang'!$E$10,$X$2:$Z$5,2,0))</f>
        <v>0</v>
      </c>
      <c r="G157" s="2" t="n">
        <f aca="true">EP*VLOOKUP('thong tin khach hang'!$E$10,$X$2:$Z$5,3,0)*OFFSET($S157,0,VLOOKUP('thong tin khach hang'!$E$10,$X$2:$Z$5,2,0))</f>
        <v>0</v>
      </c>
      <c r="H157" s="2" t="n">
        <f aca="false">F157*HLOOKUP(B157,Assumption!$A$10:$G$12,2,1)+G157*HLOOKUP(B157,Assumption!$A$10:$G$12,3,1)</f>
        <v>0</v>
      </c>
      <c r="I157" s="2" t="n">
        <f aca="false">F157+G157-H157</f>
        <v>0</v>
      </c>
      <c r="J157" s="32" t="n">
        <f aca="false">VLOOKUP(D157,Assumption!$O$3:$Q$103,IF('thong tin khach hang'!$B$3="Nam",2,3),0)/12*P157</f>
        <v>60168.3788205434</v>
      </c>
      <c r="K157" s="2" t="n">
        <v>20000</v>
      </c>
      <c r="L157" s="31" t="n">
        <f aca="false">ROUND(((HLOOKUP(B157,Assumption!$A$6:$L$7,2,1)+1)^(1/12)-1)*(E157+I157-J157-K157),0)</f>
        <v>1380562</v>
      </c>
      <c r="M157" s="31" t="n">
        <f aca="false">E157+I157-J157-K157+L157</f>
        <v>837283796.024584</v>
      </c>
      <c r="N157" s="32" t="n">
        <f aca="false">HLOOKUP(ROUND(AVERAGE(M145:M156)/10^6,0),Assumption!$B$2:$E$3,2,1)*MAX((AVERAGE(M145:M156)-250*10^6),0)</f>
        <v>2276601.93448231</v>
      </c>
      <c r="O157" s="31" t="n">
        <f aca="false">M157+N157</f>
        <v>839560397.959067</v>
      </c>
      <c r="P157" s="31" t="n">
        <f aca="false">IF(A157=1,SA,MAX(0,SA-M156))</f>
        <v>264016597.596595</v>
      </c>
      <c r="S157" s="2" t="n">
        <v>0</v>
      </c>
      <c r="T157" s="2" t="n">
        <v>0</v>
      </c>
      <c r="U157" s="2" t="n">
        <v>0</v>
      </c>
      <c r="V157" s="33" t="n">
        <v>1</v>
      </c>
    </row>
    <row r="158" customFormat="false" ht="15.75" hidden="false" customHeight="true" outlineLevel="0" collapsed="false">
      <c r="A158" s="2" t="n">
        <v>156</v>
      </c>
      <c r="B158" s="2" t="n">
        <v>13</v>
      </c>
      <c r="C158" s="2" t="n">
        <f aca="false">A158-(B158-1)*12</f>
        <v>12</v>
      </c>
      <c r="D158" s="2" t="n">
        <f aca="false">'thong tin khach hang'!$B$4+B158-1</f>
        <v>14</v>
      </c>
      <c r="E158" s="31" t="n">
        <f aca="false">IF(A158=1,0,M157)</f>
        <v>837283796.024584</v>
      </c>
      <c r="F158" s="2" t="n">
        <f aca="true">TP*VLOOKUP('thong tin khach hang'!$E$10,$X$2:$Z$5,3,0)*OFFSET($S158,0,VLOOKUP('thong tin khach hang'!$E$10,$X$2:$Z$5,2,0))</f>
        <v>0</v>
      </c>
      <c r="G158" s="2" t="n">
        <f aca="true">EP*VLOOKUP('thong tin khach hang'!$E$10,$X$2:$Z$5,3,0)*OFFSET($S158,0,VLOOKUP('thong tin khach hang'!$E$10,$X$2:$Z$5,2,0))</f>
        <v>0</v>
      </c>
      <c r="H158" s="2" t="n">
        <f aca="false">F158*HLOOKUP(B158,Assumption!$A$10:$G$12,2,1)+G158*HLOOKUP(B158,Assumption!$A$10:$G$12,3,1)</f>
        <v>0</v>
      </c>
      <c r="I158" s="2" t="n">
        <f aca="false">F158+G158-H158</f>
        <v>0</v>
      </c>
      <c r="J158" s="32" t="n">
        <f aca="false">VLOOKUP(D158,Assumption!$O$3:$Q$103,IF('thong tin khach hang'!$B$3="Nam",2,3),0)/12*P158</f>
        <v>59872.0240582777</v>
      </c>
      <c r="K158" s="2" t="n">
        <v>20000</v>
      </c>
      <c r="L158" s="31" t="n">
        <f aca="false">ROUND(((HLOOKUP(B158,Assumption!$A$6:$L$7,2,1)+1)^(1/12)-1)*(E158+I158-J158-K158),0)</f>
        <v>1382710</v>
      </c>
      <c r="M158" s="31" t="n">
        <f aca="false">E158+I158-J158-K158+L158</f>
        <v>838586634.000526</v>
      </c>
      <c r="N158" s="32" t="n">
        <f aca="false">HLOOKUP(ROUND(AVERAGE(M146:M157)/10^6,0),Assumption!$B$2:$E$3,2,1)*MAX((AVERAGE(M146:M157)-250*10^6),0)</f>
        <v>2301209.14166759</v>
      </c>
      <c r="O158" s="31" t="n">
        <f aca="false">M158+N158</f>
        <v>840887843.142194</v>
      </c>
      <c r="P158" s="31" t="n">
        <f aca="false">IF(A158=1,SA,MAX(0,SA-M157))</f>
        <v>262716203.975416</v>
      </c>
      <c r="S158" s="2" t="n">
        <v>0</v>
      </c>
      <c r="T158" s="2" t="n">
        <v>0</v>
      </c>
      <c r="U158" s="2" t="n">
        <v>0</v>
      </c>
      <c r="V158" s="33" t="n">
        <v>1</v>
      </c>
    </row>
    <row r="159" customFormat="false" ht="15.75" hidden="false" customHeight="true" outlineLevel="0" collapsed="false">
      <c r="A159" s="2" t="n">
        <v>157</v>
      </c>
      <c r="B159" s="2" t="n">
        <v>14</v>
      </c>
      <c r="C159" s="2" t="n">
        <f aca="false">A159-(B159-1)*12</f>
        <v>1</v>
      </c>
      <c r="D159" s="2" t="n">
        <f aca="false">'thong tin khach hang'!$B$4+B159-1</f>
        <v>15</v>
      </c>
      <c r="E159" s="31" t="n">
        <f aca="false">IF(A159=1,0,M158)</f>
        <v>838586634.000526</v>
      </c>
      <c r="F159" s="2" t="n">
        <f aca="true">TP*VLOOKUP('thong tin khach hang'!$E$10,$X$2:$Z$5,3,0)*OFFSET($S159,0,VLOOKUP('thong tin khach hang'!$E$10,$X$2:$Z$5,2,0))</f>
        <v>30000000</v>
      </c>
      <c r="G159" s="2" t="n">
        <f aca="true">EP*VLOOKUP('thong tin khach hang'!$E$10,$X$2:$Z$5,3,0)*OFFSET($S159,0,VLOOKUP('thong tin khach hang'!$E$10,$X$2:$Z$5,2,0))</f>
        <v>30000000</v>
      </c>
      <c r="H159" s="2" t="n">
        <f aca="false">F159*HLOOKUP(B159,Assumption!$A$10:$G$12,2,1)+G159*HLOOKUP(B159,Assumption!$A$10:$G$12,3,1)</f>
        <v>1500000</v>
      </c>
      <c r="I159" s="2" t="n">
        <f aca="false">F159+G159-H159</f>
        <v>58500000</v>
      </c>
      <c r="J159" s="32" t="n">
        <f aca="false">VLOOKUP(D159,Assumption!$O$3:$Q$103,IF('thong tin khach hang'!$B$3="Nam",2,3),0)/12*P159</f>
        <v>59575.1122368549</v>
      </c>
      <c r="K159" s="2" t="n">
        <v>20000</v>
      </c>
      <c r="L159" s="31" t="n">
        <f aca="false">ROUND(((HLOOKUP(B159,Assumption!$A$6:$L$7,2,1)+1)^(1/12)-1)*(E159+I159-J159-K159),0)</f>
        <v>1481480</v>
      </c>
      <c r="M159" s="31" t="n">
        <f aca="false">E159+I159-J159-K159+L159</f>
        <v>898488538.888289</v>
      </c>
      <c r="N159" s="32" t="n">
        <f aca="false">HLOOKUP(ROUND(AVERAGE(M147:M158)/10^6,0),Assumption!$B$2:$E$3,2,1)*MAX((AVERAGE(M147:M158)-250*10^6),0)</f>
        <v>2325862.60674183</v>
      </c>
      <c r="O159" s="31" t="n">
        <f aca="false">M159+N159</f>
        <v>900814401.495031</v>
      </c>
      <c r="P159" s="31" t="n">
        <f aca="false">IF(A159=1,SA,MAX(0,SA-M158))</f>
        <v>261413365.999474</v>
      </c>
      <c r="S159" s="2" t="n">
        <v>1</v>
      </c>
      <c r="T159" s="2" t="n">
        <v>1</v>
      </c>
      <c r="U159" s="2" t="n">
        <v>1</v>
      </c>
      <c r="V159" s="33" t="n">
        <v>1</v>
      </c>
    </row>
    <row r="160" customFormat="false" ht="15.75" hidden="false" customHeight="true" outlineLevel="0" collapsed="false">
      <c r="A160" s="2" t="n">
        <v>158</v>
      </c>
      <c r="B160" s="2" t="n">
        <v>14</v>
      </c>
      <c r="C160" s="2" t="n">
        <f aca="false">A160-(B160-1)*12</f>
        <v>2</v>
      </c>
      <c r="D160" s="2" t="n">
        <f aca="false">'thong tin khach hang'!$B$4+B160-1</f>
        <v>15</v>
      </c>
      <c r="E160" s="31" t="n">
        <f aca="false">IF(A160=1,0,M159)</f>
        <v>898488538.888289</v>
      </c>
      <c r="F160" s="2" t="n">
        <f aca="true">TP*VLOOKUP('thong tin khach hang'!$E$10,$X$2:$Z$5,3,0)*OFFSET($S160,0,VLOOKUP('thong tin khach hang'!$E$10,$X$2:$Z$5,2,0))</f>
        <v>0</v>
      </c>
      <c r="G160" s="2" t="n">
        <f aca="true">EP*VLOOKUP('thong tin khach hang'!$E$10,$X$2:$Z$5,3,0)*OFFSET($S160,0,VLOOKUP('thong tin khach hang'!$E$10,$X$2:$Z$5,2,0))</f>
        <v>0</v>
      </c>
      <c r="H160" s="2" t="n">
        <f aca="false">F160*HLOOKUP(B160,Assumption!$A$10:$G$12,2,1)+G160*HLOOKUP(B160,Assumption!$A$10:$G$12,3,1)</f>
        <v>0</v>
      </c>
      <c r="I160" s="2" t="n">
        <f aca="false">F160+G160-H160</f>
        <v>0</v>
      </c>
      <c r="J160" s="32" t="n">
        <f aca="false">VLOOKUP(D160,Assumption!$O$3:$Q$103,IF('thong tin khach hang'!$B$3="Nam",2,3),0)/12*P160</f>
        <v>45923.6958555782</v>
      </c>
      <c r="K160" s="2" t="n">
        <v>20000</v>
      </c>
      <c r="L160" s="31" t="n">
        <f aca="false">ROUND(((HLOOKUP(B160,Assumption!$A$6:$L$7,2,1)+1)^(1/12)-1)*(E160+I160-J160-K160),0)</f>
        <v>1483818</v>
      </c>
      <c r="M160" s="31" t="n">
        <f aca="false">E160+I160-J160-K160+L160</f>
        <v>899906433.192434</v>
      </c>
      <c r="N160" s="32" t="n">
        <f aca="false">HLOOKUP(ROUND(AVERAGE(M148:M159)/10^6,0),Assumption!$B$2:$E$3,2,1)*MAX((AVERAGE(M148:M159)-250*10^6),0)</f>
        <v>2350562.41658036</v>
      </c>
      <c r="O160" s="31" t="n">
        <f aca="false">M160+N160</f>
        <v>902256995.609014</v>
      </c>
      <c r="P160" s="31" t="n">
        <f aca="false">IF(A160=1,SA,MAX(0,SA-M159))</f>
        <v>201511461.111711</v>
      </c>
      <c r="S160" s="2" t="n">
        <v>0</v>
      </c>
      <c r="T160" s="2" t="n">
        <v>0</v>
      </c>
      <c r="U160" s="2" t="n">
        <v>0</v>
      </c>
      <c r="V160" s="33" t="n">
        <v>1</v>
      </c>
    </row>
    <row r="161" customFormat="false" ht="15.75" hidden="false" customHeight="true" outlineLevel="0" collapsed="false">
      <c r="A161" s="2" t="n">
        <v>159</v>
      </c>
      <c r="B161" s="2" t="n">
        <v>14</v>
      </c>
      <c r="C161" s="2" t="n">
        <f aca="false">A161-(B161-1)*12</f>
        <v>3</v>
      </c>
      <c r="D161" s="2" t="n">
        <f aca="false">'thong tin khach hang'!$B$4+B161-1</f>
        <v>15</v>
      </c>
      <c r="E161" s="31" t="n">
        <f aca="false">IF(A161=1,0,M160)</f>
        <v>899906433.192434</v>
      </c>
      <c r="F161" s="2" t="n">
        <f aca="true">TP*VLOOKUP('thong tin khach hang'!$E$10,$X$2:$Z$5,3,0)*OFFSET($S161,0,VLOOKUP('thong tin khach hang'!$E$10,$X$2:$Z$5,2,0))</f>
        <v>0</v>
      </c>
      <c r="G161" s="2" t="n">
        <f aca="true">EP*VLOOKUP('thong tin khach hang'!$E$10,$X$2:$Z$5,3,0)*OFFSET($S161,0,VLOOKUP('thong tin khach hang'!$E$10,$X$2:$Z$5,2,0))</f>
        <v>0</v>
      </c>
      <c r="H161" s="2" t="n">
        <f aca="false">F161*HLOOKUP(B161,Assumption!$A$10:$G$12,2,1)+G161*HLOOKUP(B161,Assumption!$A$10:$G$12,3,1)</f>
        <v>0</v>
      </c>
      <c r="I161" s="2" t="n">
        <f aca="false">F161+G161-H161</f>
        <v>0</v>
      </c>
      <c r="J161" s="32" t="n">
        <f aca="false">VLOOKUP(D161,Assumption!$O$3:$Q$103,IF('thong tin khach hang'!$B$3="Nam",2,3),0)/12*P161</f>
        <v>45600.5631343938</v>
      </c>
      <c r="K161" s="2" t="n">
        <v>20000</v>
      </c>
      <c r="L161" s="31" t="n">
        <f aca="false">ROUND(((HLOOKUP(B161,Assumption!$A$6:$L$7,2,1)+1)^(1/12)-1)*(E161+I161-J161-K161),0)</f>
        <v>1486160</v>
      </c>
      <c r="M161" s="31" t="n">
        <f aca="false">E161+I161-J161-K161+L161</f>
        <v>901326992.629299</v>
      </c>
      <c r="N161" s="32" t="n">
        <f aca="false">HLOOKUP(ROUND(AVERAGE(M149:M160)/10^6,0),Assumption!$B$2:$E$3,2,1)*MAX((AVERAGE(M149:M160)-250*10^6),0)</f>
        <v>2375308.65841165</v>
      </c>
      <c r="O161" s="31" t="n">
        <f aca="false">M161+N161</f>
        <v>903702301.287711</v>
      </c>
      <c r="P161" s="31" t="n">
        <f aca="false">IF(A161=1,SA,MAX(0,SA-M160))</f>
        <v>200093566.807566</v>
      </c>
      <c r="S161" s="2" t="n">
        <v>0</v>
      </c>
      <c r="T161" s="2" t="n">
        <v>0</v>
      </c>
      <c r="U161" s="2" t="n">
        <v>0</v>
      </c>
      <c r="V161" s="33" t="n">
        <v>1</v>
      </c>
    </row>
    <row r="162" customFormat="false" ht="15.75" hidden="false" customHeight="true" outlineLevel="0" collapsed="false">
      <c r="A162" s="2" t="n">
        <v>160</v>
      </c>
      <c r="B162" s="2" t="n">
        <v>14</v>
      </c>
      <c r="C162" s="2" t="n">
        <f aca="false">A162-(B162-1)*12</f>
        <v>4</v>
      </c>
      <c r="D162" s="2" t="n">
        <f aca="false">'thong tin khach hang'!$B$4+B162-1</f>
        <v>15</v>
      </c>
      <c r="E162" s="31" t="n">
        <f aca="false">IF(A162=1,0,M161)</f>
        <v>901326992.629299</v>
      </c>
      <c r="F162" s="2" t="n">
        <f aca="true">TP*VLOOKUP('thong tin khach hang'!$E$10,$X$2:$Z$5,3,0)*OFFSET($S162,0,VLOOKUP('thong tin khach hang'!$E$10,$X$2:$Z$5,2,0))</f>
        <v>0</v>
      </c>
      <c r="G162" s="2" t="n">
        <f aca="true">EP*VLOOKUP('thong tin khach hang'!$E$10,$X$2:$Z$5,3,0)*OFFSET($S162,0,VLOOKUP('thong tin khach hang'!$E$10,$X$2:$Z$5,2,0))</f>
        <v>0</v>
      </c>
      <c r="H162" s="2" t="n">
        <f aca="false">F162*HLOOKUP(B162,Assumption!$A$10:$G$12,2,1)+G162*HLOOKUP(B162,Assumption!$A$10:$G$12,3,1)</f>
        <v>0</v>
      </c>
      <c r="I162" s="2" t="n">
        <f aca="false">F162+G162-H162</f>
        <v>0</v>
      </c>
      <c r="J162" s="32" t="n">
        <f aca="false">VLOOKUP(D162,Assumption!$O$3:$Q$103,IF('thong tin khach hang'!$B$3="Nam",2,3),0)/12*P162</f>
        <v>45276.8230395948</v>
      </c>
      <c r="K162" s="2" t="n">
        <v>20000</v>
      </c>
      <c r="L162" s="31" t="n">
        <f aca="false">ROUND(((HLOOKUP(B162,Assumption!$A$6:$L$7,2,1)+1)^(1/12)-1)*(E162+I162-J162-K162),0)</f>
        <v>1488507</v>
      </c>
      <c r="M162" s="31" t="n">
        <f aca="false">E162+I162-J162-K162+L162</f>
        <v>902750222.80626</v>
      </c>
      <c r="N162" s="32" t="n">
        <f aca="false">HLOOKUP(ROUND(AVERAGE(M150:M161)/10^6,0),Assumption!$B$2:$E$3,2,1)*MAX((AVERAGE(M150:M161)-250*10^6),0)</f>
        <v>2400101.41948404</v>
      </c>
      <c r="O162" s="31" t="n">
        <f aca="false">M162+N162</f>
        <v>905150324.225744</v>
      </c>
      <c r="P162" s="31" t="n">
        <f aca="false">IF(A162=1,SA,MAX(0,SA-M161))</f>
        <v>198673007.370701</v>
      </c>
      <c r="S162" s="2" t="n">
        <v>0</v>
      </c>
      <c r="T162" s="2" t="n">
        <v>0</v>
      </c>
      <c r="U162" s="2" t="n">
        <v>1</v>
      </c>
      <c r="V162" s="33" t="n">
        <v>1</v>
      </c>
    </row>
    <row r="163" customFormat="false" ht="15.75" hidden="false" customHeight="true" outlineLevel="0" collapsed="false">
      <c r="A163" s="2" t="n">
        <v>161</v>
      </c>
      <c r="B163" s="2" t="n">
        <v>14</v>
      </c>
      <c r="C163" s="2" t="n">
        <f aca="false">A163-(B163-1)*12</f>
        <v>5</v>
      </c>
      <c r="D163" s="2" t="n">
        <f aca="false">'thong tin khach hang'!$B$4+B163-1</f>
        <v>15</v>
      </c>
      <c r="E163" s="31" t="n">
        <f aca="false">IF(A163=1,0,M162)</f>
        <v>902750222.80626</v>
      </c>
      <c r="F163" s="2" t="n">
        <f aca="true">TP*VLOOKUP('thong tin khach hang'!$E$10,$X$2:$Z$5,3,0)*OFFSET($S163,0,VLOOKUP('thong tin khach hang'!$E$10,$X$2:$Z$5,2,0))</f>
        <v>0</v>
      </c>
      <c r="G163" s="2" t="n">
        <f aca="true">EP*VLOOKUP('thong tin khach hang'!$E$10,$X$2:$Z$5,3,0)*OFFSET($S163,0,VLOOKUP('thong tin khach hang'!$E$10,$X$2:$Z$5,2,0))</f>
        <v>0</v>
      </c>
      <c r="H163" s="2" t="n">
        <f aca="false">F163*HLOOKUP(B163,Assumption!$A$10:$G$12,2,1)+G163*HLOOKUP(B163,Assumption!$A$10:$G$12,3,1)</f>
        <v>0</v>
      </c>
      <c r="I163" s="2" t="n">
        <f aca="false">F163+G163-H163</f>
        <v>0</v>
      </c>
      <c r="J163" s="32" t="n">
        <f aca="false">VLOOKUP(D163,Assumption!$O$3:$Q$103,IF('thong tin khach hang'!$B$3="Nam",2,3),0)/12*P163</f>
        <v>44952.4742932822</v>
      </c>
      <c r="K163" s="2" t="n">
        <v>20000</v>
      </c>
      <c r="L163" s="31" t="n">
        <f aca="false">ROUND(((HLOOKUP(B163,Assumption!$A$6:$L$7,2,1)+1)^(1/12)-1)*(E163+I163-J163-K163),0)</f>
        <v>1490858</v>
      </c>
      <c r="M163" s="31" t="n">
        <f aca="false">E163+I163-J163-K163+L163</f>
        <v>904176128.331966</v>
      </c>
      <c r="N163" s="32" t="n">
        <f aca="false">HLOOKUP(ROUND(AVERAGE(M151:M162)/10^6,0),Assumption!$B$2:$E$3,2,1)*MAX((AVERAGE(M151:M162)-250*10^6),0)</f>
        <v>2424940.78739908</v>
      </c>
      <c r="O163" s="31" t="n">
        <f aca="false">M163+N163</f>
        <v>906601069.119365</v>
      </c>
      <c r="P163" s="31" t="n">
        <f aca="false">IF(A163=1,SA,MAX(0,SA-M162))</f>
        <v>197249777.19374</v>
      </c>
      <c r="S163" s="2" t="n">
        <v>0</v>
      </c>
      <c r="T163" s="2" t="n">
        <v>0</v>
      </c>
      <c r="U163" s="2" t="n">
        <v>0</v>
      </c>
      <c r="V163" s="33" t="n">
        <v>1</v>
      </c>
    </row>
    <row r="164" customFormat="false" ht="15.75" hidden="false" customHeight="true" outlineLevel="0" collapsed="false">
      <c r="A164" s="2" t="n">
        <v>162</v>
      </c>
      <c r="B164" s="2" t="n">
        <v>14</v>
      </c>
      <c r="C164" s="2" t="n">
        <f aca="false">A164-(B164-1)*12</f>
        <v>6</v>
      </c>
      <c r="D164" s="2" t="n">
        <f aca="false">'thong tin khach hang'!$B$4+B164-1</f>
        <v>15</v>
      </c>
      <c r="E164" s="31" t="n">
        <f aca="false">IF(A164=1,0,M163)</f>
        <v>904176128.331966</v>
      </c>
      <c r="F164" s="2" t="n">
        <f aca="true">TP*VLOOKUP('thong tin khach hang'!$E$10,$X$2:$Z$5,3,0)*OFFSET($S164,0,VLOOKUP('thong tin khach hang'!$E$10,$X$2:$Z$5,2,0))</f>
        <v>0</v>
      </c>
      <c r="G164" s="2" t="n">
        <f aca="true">EP*VLOOKUP('thong tin khach hang'!$E$10,$X$2:$Z$5,3,0)*OFFSET($S164,0,VLOOKUP('thong tin khach hang'!$E$10,$X$2:$Z$5,2,0))</f>
        <v>0</v>
      </c>
      <c r="H164" s="2" t="n">
        <f aca="false">F164*HLOOKUP(B164,Assumption!$A$10:$G$12,2,1)+G164*HLOOKUP(B164,Assumption!$A$10:$G$12,3,1)</f>
        <v>0</v>
      </c>
      <c r="I164" s="2" t="n">
        <f aca="false">F164+G164-H164</f>
        <v>0</v>
      </c>
      <c r="J164" s="32" t="n">
        <f aca="false">VLOOKUP(D164,Assumption!$O$3:$Q$103,IF('thong tin khach hang'!$B$3="Nam",2,3),0)/12*P164</f>
        <v>44627.5158451617</v>
      </c>
      <c r="K164" s="2" t="n">
        <v>20000</v>
      </c>
      <c r="L164" s="31" t="n">
        <f aca="false">ROUND(((HLOOKUP(B164,Assumption!$A$6:$L$7,2,1)+1)^(1/12)-1)*(E164+I164-J164-K164),0)</f>
        <v>1493214</v>
      </c>
      <c r="M164" s="31" t="n">
        <f aca="false">E164+I164-J164-K164+L164</f>
        <v>905604714.816121</v>
      </c>
      <c r="N164" s="32" t="n">
        <f aca="false">HLOOKUP(ROUND(AVERAGE(M152:M163)/10^6,0),Assumption!$B$2:$E$3,2,1)*MAX((AVERAGE(M152:M163)-250*10^6),0)</f>
        <v>2449826.8497783</v>
      </c>
      <c r="O164" s="31" t="n">
        <f aca="false">M164+N164</f>
        <v>908054541.665899</v>
      </c>
      <c r="P164" s="31" t="n">
        <f aca="false">IF(A164=1,SA,MAX(0,SA-M163))</f>
        <v>195823871.668034</v>
      </c>
      <c r="S164" s="2" t="n">
        <v>0</v>
      </c>
      <c r="T164" s="2" t="n">
        <v>0</v>
      </c>
      <c r="U164" s="2" t="n">
        <v>0</v>
      </c>
      <c r="V164" s="33" t="n">
        <v>1</v>
      </c>
    </row>
    <row r="165" customFormat="false" ht="15.75" hidden="false" customHeight="true" outlineLevel="0" collapsed="false">
      <c r="A165" s="2" t="n">
        <v>163</v>
      </c>
      <c r="B165" s="2" t="n">
        <v>14</v>
      </c>
      <c r="C165" s="2" t="n">
        <f aca="false">A165-(B165-1)*12</f>
        <v>7</v>
      </c>
      <c r="D165" s="2" t="n">
        <f aca="false">'thong tin khach hang'!$B$4+B165-1</f>
        <v>15</v>
      </c>
      <c r="E165" s="31" t="n">
        <f aca="false">IF(A165=1,0,M164)</f>
        <v>905604714.816121</v>
      </c>
      <c r="F165" s="2" t="n">
        <f aca="true">TP*VLOOKUP('thong tin khach hang'!$E$10,$X$2:$Z$5,3,0)*OFFSET($S165,0,VLOOKUP('thong tin khach hang'!$E$10,$X$2:$Z$5,2,0))</f>
        <v>0</v>
      </c>
      <c r="G165" s="2" t="n">
        <f aca="true">EP*VLOOKUP('thong tin khach hang'!$E$10,$X$2:$Z$5,3,0)*OFFSET($S165,0,VLOOKUP('thong tin khach hang'!$E$10,$X$2:$Z$5,2,0))</f>
        <v>0</v>
      </c>
      <c r="H165" s="2" t="n">
        <f aca="false">F165*HLOOKUP(B165,Assumption!$A$10:$G$12,2,1)+G165*HLOOKUP(B165,Assumption!$A$10:$G$12,3,1)</f>
        <v>0</v>
      </c>
      <c r="I165" s="2" t="n">
        <f aca="false">F165+G165-H165</f>
        <v>0</v>
      </c>
      <c r="J165" s="32" t="n">
        <f aca="false">VLOOKUP(D165,Assumption!$O$3:$Q$103,IF('thong tin khach hang'!$B$3="Nam",2,3),0)/12*P165</f>
        <v>44301.9464168038</v>
      </c>
      <c r="K165" s="2" t="n">
        <v>20000</v>
      </c>
      <c r="L165" s="31" t="n">
        <f aca="false">ROUND(((HLOOKUP(B165,Assumption!$A$6:$L$7,2,1)+1)^(1/12)-1)*(E165+I165-J165-K165),0)</f>
        <v>1495574</v>
      </c>
      <c r="M165" s="31" t="n">
        <f aca="false">E165+I165-J165-K165+L165</f>
        <v>907035986.869704</v>
      </c>
      <c r="N165" s="32" t="n">
        <f aca="false">HLOOKUP(ROUND(AVERAGE(M153:M164)/10^6,0),Assumption!$B$2:$E$3,2,1)*MAX((AVERAGE(M153:M164)-250*10^6),0)</f>
        <v>2474759.69459652</v>
      </c>
      <c r="O165" s="31" t="n">
        <f aca="false">M165+N165</f>
        <v>909510746.564301</v>
      </c>
      <c r="P165" s="31" t="n">
        <f aca="false">IF(A165=1,SA,MAX(0,SA-M164))</f>
        <v>194395285.183879</v>
      </c>
      <c r="S165" s="2" t="n">
        <v>0</v>
      </c>
      <c r="T165" s="2" t="n">
        <v>1</v>
      </c>
      <c r="U165" s="2" t="n">
        <v>1</v>
      </c>
      <c r="V165" s="33" t="n">
        <v>1</v>
      </c>
    </row>
    <row r="166" customFormat="false" ht="15.75" hidden="false" customHeight="true" outlineLevel="0" collapsed="false">
      <c r="A166" s="2" t="n">
        <v>164</v>
      </c>
      <c r="B166" s="2" t="n">
        <v>14</v>
      </c>
      <c r="C166" s="2" t="n">
        <f aca="false">A166-(B166-1)*12</f>
        <v>8</v>
      </c>
      <c r="D166" s="2" t="n">
        <f aca="false">'thong tin khach hang'!$B$4+B166-1</f>
        <v>15</v>
      </c>
      <c r="E166" s="31" t="n">
        <f aca="false">IF(A166=1,0,M165)</f>
        <v>907035986.869704</v>
      </c>
      <c r="F166" s="2" t="n">
        <f aca="true">TP*VLOOKUP('thong tin khach hang'!$E$10,$X$2:$Z$5,3,0)*OFFSET($S166,0,VLOOKUP('thong tin khach hang'!$E$10,$X$2:$Z$5,2,0))</f>
        <v>0</v>
      </c>
      <c r="G166" s="2" t="n">
        <f aca="true">EP*VLOOKUP('thong tin khach hang'!$E$10,$X$2:$Z$5,3,0)*OFFSET($S166,0,VLOOKUP('thong tin khach hang'!$E$10,$X$2:$Z$5,2,0))</f>
        <v>0</v>
      </c>
      <c r="H166" s="2" t="n">
        <f aca="false">F166*HLOOKUP(B166,Assumption!$A$10:$G$12,2,1)+G166*HLOOKUP(B166,Assumption!$A$10:$G$12,3,1)</f>
        <v>0</v>
      </c>
      <c r="I166" s="2" t="n">
        <f aca="false">F166+G166-H166</f>
        <v>0</v>
      </c>
      <c r="J166" s="32" t="n">
        <f aca="false">VLOOKUP(D166,Assumption!$O$3:$Q$103,IF('thong tin khach hang'!$B$3="Nam",2,3),0)/12*P166</f>
        <v>43975.7649573834</v>
      </c>
      <c r="K166" s="2" t="n">
        <v>20000</v>
      </c>
      <c r="L166" s="31" t="n">
        <f aca="false">ROUND(((HLOOKUP(B166,Assumption!$A$6:$L$7,2,1)+1)^(1/12)-1)*(E166+I166-J166-K166),0)</f>
        <v>1497938</v>
      </c>
      <c r="M166" s="31" t="n">
        <f aca="false">E166+I166-J166-K166+L166</f>
        <v>908469949.104747</v>
      </c>
      <c r="N166" s="32" t="n">
        <f aca="false">HLOOKUP(ROUND(AVERAGE(M154:M165)/10^6,0),Assumption!$B$2:$E$3,2,1)*MAX((AVERAGE(M154:M165)-250*10^6),0)</f>
        <v>2499739.40951528</v>
      </c>
      <c r="O166" s="31" t="n">
        <f aca="false">M166+N166</f>
        <v>910969688.514262</v>
      </c>
      <c r="P166" s="31" t="n">
        <f aca="false">IF(A166=1,SA,MAX(0,SA-M165))</f>
        <v>192964013.130296</v>
      </c>
      <c r="S166" s="2" t="n">
        <v>0</v>
      </c>
      <c r="T166" s="2" t="n">
        <v>0</v>
      </c>
      <c r="U166" s="2" t="n">
        <v>0</v>
      </c>
      <c r="V166" s="33" t="n">
        <v>1</v>
      </c>
    </row>
    <row r="167" customFormat="false" ht="15.75" hidden="false" customHeight="true" outlineLevel="0" collapsed="false">
      <c r="A167" s="2" t="n">
        <v>165</v>
      </c>
      <c r="B167" s="2" t="n">
        <v>14</v>
      </c>
      <c r="C167" s="2" t="n">
        <f aca="false">A167-(B167-1)*12</f>
        <v>9</v>
      </c>
      <c r="D167" s="2" t="n">
        <f aca="false">'thong tin khach hang'!$B$4+B167-1</f>
        <v>15</v>
      </c>
      <c r="E167" s="31" t="n">
        <f aca="false">IF(A167=1,0,M166)</f>
        <v>908469949.104747</v>
      </c>
      <c r="F167" s="2" t="n">
        <f aca="true">TP*VLOOKUP('thong tin khach hang'!$E$10,$X$2:$Z$5,3,0)*OFFSET($S167,0,VLOOKUP('thong tin khach hang'!$E$10,$X$2:$Z$5,2,0))</f>
        <v>0</v>
      </c>
      <c r="G167" s="2" t="n">
        <f aca="true">EP*VLOOKUP('thong tin khach hang'!$E$10,$X$2:$Z$5,3,0)*OFFSET($S167,0,VLOOKUP('thong tin khach hang'!$E$10,$X$2:$Z$5,2,0))</f>
        <v>0</v>
      </c>
      <c r="H167" s="2" t="n">
        <f aca="false">F167*HLOOKUP(B167,Assumption!$A$10:$G$12,2,1)+G167*HLOOKUP(B167,Assumption!$A$10:$G$12,3,1)</f>
        <v>0</v>
      </c>
      <c r="I167" s="2" t="n">
        <f aca="false">F167+G167-H167</f>
        <v>0</v>
      </c>
      <c r="J167" s="32" t="n">
        <f aca="false">VLOOKUP(D167,Assumption!$O$3:$Q$103,IF('thong tin khach hang'!$B$3="Nam",2,3),0)/12*P167</f>
        <v>43648.9704158364</v>
      </c>
      <c r="K167" s="2" t="n">
        <v>20000</v>
      </c>
      <c r="L167" s="31" t="n">
        <f aca="false">ROUND(((HLOOKUP(B167,Assumption!$A$6:$L$7,2,1)+1)^(1/12)-1)*(E167+I167-J167-K167),0)</f>
        <v>1500307</v>
      </c>
      <c r="M167" s="31" t="n">
        <f aca="false">E167+I167-J167-K167+L167</f>
        <v>909906607.134331</v>
      </c>
      <c r="N167" s="32" t="n">
        <f aca="false">HLOOKUP(ROUND(AVERAGE(M155:M166)/10^6,0),Assumption!$B$2:$E$3,2,1)*MAX((AVERAGE(M155:M166)-250*10^6),0)</f>
        <v>2524766.08254943</v>
      </c>
      <c r="O167" s="31" t="n">
        <f aca="false">M167+N167</f>
        <v>912431373.21688</v>
      </c>
      <c r="P167" s="31" t="n">
        <f aca="false">IF(A167=1,SA,MAX(0,SA-M166))</f>
        <v>191530050.895253</v>
      </c>
      <c r="S167" s="2" t="n">
        <v>0</v>
      </c>
      <c r="T167" s="2" t="n">
        <v>0</v>
      </c>
      <c r="U167" s="2" t="n">
        <v>0</v>
      </c>
      <c r="V167" s="33" t="n">
        <v>1</v>
      </c>
    </row>
    <row r="168" customFormat="false" ht="15.75" hidden="false" customHeight="true" outlineLevel="0" collapsed="false">
      <c r="A168" s="2" t="n">
        <v>166</v>
      </c>
      <c r="B168" s="2" t="n">
        <v>14</v>
      </c>
      <c r="C168" s="2" t="n">
        <f aca="false">A168-(B168-1)*12</f>
        <v>10</v>
      </c>
      <c r="D168" s="2" t="n">
        <f aca="false">'thong tin khach hang'!$B$4+B168-1</f>
        <v>15</v>
      </c>
      <c r="E168" s="31" t="n">
        <f aca="false">IF(A168=1,0,M167)</f>
        <v>909906607.134331</v>
      </c>
      <c r="F168" s="2" t="n">
        <f aca="true">TP*VLOOKUP('thong tin khach hang'!$E$10,$X$2:$Z$5,3,0)*OFFSET($S168,0,VLOOKUP('thong tin khach hang'!$E$10,$X$2:$Z$5,2,0))</f>
        <v>0</v>
      </c>
      <c r="G168" s="2" t="n">
        <f aca="true">EP*VLOOKUP('thong tin khach hang'!$E$10,$X$2:$Z$5,3,0)*OFFSET($S168,0,VLOOKUP('thong tin khach hang'!$E$10,$X$2:$Z$5,2,0))</f>
        <v>0</v>
      </c>
      <c r="H168" s="2" t="n">
        <f aca="false">F168*HLOOKUP(B168,Assumption!$A$10:$G$12,2,1)+G168*HLOOKUP(B168,Assumption!$A$10:$G$12,3,1)</f>
        <v>0</v>
      </c>
      <c r="I168" s="2" t="n">
        <f aca="false">F168+G168-H168</f>
        <v>0</v>
      </c>
      <c r="J168" s="32" t="n">
        <f aca="false">VLOOKUP(D168,Assumption!$O$3:$Q$103,IF('thong tin khach hang'!$B$3="Nam",2,3),0)/12*P168</f>
        <v>43321.5615129625</v>
      </c>
      <c r="K168" s="2" t="n">
        <v>20000</v>
      </c>
      <c r="L168" s="31" t="n">
        <f aca="false">ROUND(((HLOOKUP(B168,Assumption!$A$6:$L$7,2,1)+1)^(1/12)-1)*(E168+I168-J168-K168),0)</f>
        <v>1502680</v>
      </c>
      <c r="M168" s="31" t="n">
        <f aca="false">E168+I168-J168-K168+L168</f>
        <v>911345965.572818</v>
      </c>
      <c r="N168" s="32" t="n">
        <f aca="false">HLOOKUP(ROUND(AVERAGE(M156:M167)/10^6,0),Assumption!$B$2:$E$3,2,1)*MAX((AVERAGE(M156:M167)-250*10^6),0)</f>
        <v>2549839.80206722</v>
      </c>
      <c r="O168" s="31" t="n">
        <f aca="false">M168+N168</f>
        <v>913895805.374885</v>
      </c>
      <c r="P168" s="31" t="n">
        <f aca="false">IF(A168=1,SA,MAX(0,SA-M167))</f>
        <v>190093392.865669</v>
      </c>
      <c r="S168" s="2" t="n">
        <v>0</v>
      </c>
      <c r="T168" s="2" t="n">
        <v>0</v>
      </c>
      <c r="U168" s="2" t="n">
        <v>1</v>
      </c>
      <c r="V168" s="33" t="n">
        <v>1</v>
      </c>
    </row>
    <row r="169" customFormat="false" ht="15.75" hidden="false" customHeight="true" outlineLevel="0" collapsed="false">
      <c r="A169" s="2" t="n">
        <v>167</v>
      </c>
      <c r="B169" s="2" t="n">
        <v>14</v>
      </c>
      <c r="C169" s="2" t="n">
        <f aca="false">A169-(B169-1)*12</f>
        <v>11</v>
      </c>
      <c r="D169" s="2" t="n">
        <f aca="false">'thong tin khach hang'!$B$4+B169-1</f>
        <v>15</v>
      </c>
      <c r="E169" s="31" t="n">
        <f aca="false">IF(A169=1,0,M168)</f>
        <v>911345965.572818</v>
      </c>
      <c r="F169" s="2" t="n">
        <f aca="true">TP*VLOOKUP('thong tin khach hang'!$E$10,$X$2:$Z$5,3,0)*OFFSET($S169,0,VLOOKUP('thong tin khach hang'!$E$10,$X$2:$Z$5,2,0))</f>
        <v>0</v>
      </c>
      <c r="G169" s="2" t="n">
        <f aca="true">EP*VLOOKUP('thong tin khach hang'!$E$10,$X$2:$Z$5,3,0)*OFFSET($S169,0,VLOOKUP('thong tin khach hang'!$E$10,$X$2:$Z$5,2,0))</f>
        <v>0</v>
      </c>
      <c r="H169" s="2" t="n">
        <f aca="false">F169*HLOOKUP(B169,Assumption!$A$10:$G$12,2,1)+G169*HLOOKUP(B169,Assumption!$A$10:$G$12,3,1)</f>
        <v>0</v>
      </c>
      <c r="I169" s="2" t="n">
        <f aca="false">F169+G169-H169</f>
        <v>0</v>
      </c>
      <c r="J169" s="32" t="n">
        <f aca="false">VLOOKUP(D169,Assumption!$O$3:$Q$103,IF('thong tin khach hang'!$B$3="Nam",2,3),0)/12*P169</f>
        <v>42993.5371971664</v>
      </c>
      <c r="K169" s="2" t="n">
        <v>20000</v>
      </c>
      <c r="L169" s="31" t="n">
        <f aca="false">ROUND(((HLOOKUP(B169,Assumption!$A$6:$L$7,2,1)+1)^(1/12)-1)*(E169+I169-J169-K169),0)</f>
        <v>1505058</v>
      </c>
      <c r="M169" s="31" t="n">
        <f aca="false">E169+I169-J169-K169+L169</f>
        <v>912788030.035621</v>
      </c>
      <c r="N169" s="32" t="n">
        <f aca="false">HLOOKUP(ROUND(AVERAGE(M157:M168)/10^6,0),Assumption!$B$2:$E$3,2,1)*MAX((AVERAGE(M157:M168)-250*10^6),0)</f>
        <v>2574960.65645703</v>
      </c>
      <c r="O169" s="31" t="n">
        <f aca="false">M169+N169</f>
        <v>915362990.692078</v>
      </c>
      <c r="P169" s="31" t="n">
        <f aca="false">IF(A169=1,SA,MAX(0,SA-M168))</f>
        <v>188654034.427182</v>
      </c>
      <c r="S169" s="2" t="n">
        <v>0</v>
      </c>
      <c r="T169" s="2" t="n">
        <v>0</v>
      </c>
      <c r="U169" s="2" t="n">
        <v>0</v>
      </c>
      <c r="V169" s="33" t="n">
        <v>1</v>
      </c>
    </row>
    <row r="170" customFormat="false" ht="15.75" hidden="false" customHeight="true" outlineLevel="0" collapsed="false">
      <c r="A170" s="2" t="n">
        <v>168</v>
      </c>
      <c r="B170" s="2" t="n">
        <v>14</v>
      </c>
      <c r="C170" s="2" t="n">
        <f aca="false">A170-(B170-1)*12</f>
        <v>12</v>
      </c>
      <c r="D170" s="2" t="n">
        <f aca="false">'thong tin khach hang'!$B$4+B170-1</f>
        <v>15</v>
      </c>
      <c r="E170" s="31" t="n">
        <f aca="false">IF(A170=1,0,M169)</f>
        <v>912788030.035621</v>
      </c>
      <c r="F170" s="2" t="n">
        <f aca="true">TP*VLOOKUP('thong tin khach hang'!$E$10,$X$2:$Z$5,3,0)*OFFSET($S170,0,VLOOKUP('thong tin khach hang'!$E$10,$X$2:$Z$5,2,0))</f>
        <v>0</v>
      </c>
      <c r="G170" s="2" t="n">
        <f aca="true">EP*VLOOKUP('thong tin khach hang'!$E$10,$X$2:$Z$5,3,0)*OFFSET($S170,0,VLOOKUP('thong tin khach hang'!$E$10,$X$2:$Z$5,2,0))</f>
        <v>0</v>
      </c>
      <c r="H170" s="2" t="n">
        <f aca="false">F170*HLOOKUP(B170,Assumption!$A$10:$G$12,2,1)+G170*HLOOKUP(B170,Assumption!$A$10:$G$12,3,1)</f>
        <v>0</v>
      </c>
      <c r="I170" s="2" t="n">
        <f aca="false">F170+G170-H170</f>
        <v>0</v>
      </c>
      <c r="J170" s="32" t="n">
        <f aca="false">VLOOKUP(D170,Assumption!$O$3:$Q$103,IF('thong tin khach hang'!$B$3="Nam",2,3),0)/12*P170</f>
        <v>42664.8961887168</v>
      </c>
      <c r="K170" s="2" t="n">
        <v>20000</v>
      </c>
      <c r="L170" s="31" t="n">
        <f aca="false">ROUND(((HLOOKUP(B170,Assumption!$A$6:$L$7,2,1)+1)^(1/12)-1)*(E170+I170-J170-K170),0)</f>
        <v>1507440</v>
      </c>
      <c r="M170" s="31" t="n">
        <f aca="false">E170+I170-J170-K170+L170</f>
        <v>914232805.139432</v>
      </c>
      <c r="N170" s="32" t="n">
        <f aca="false">HLOOKUP(ROUND(AVERAGE(M158:M169)/10^6,0),Assumption!$B$2:$E$3,2,1)*MAX((AVERAGE(M158:M169)-250*10^6),0)</f>
        <v>2600128.73446071</v>
      </c>
      <c r="O170" s="31" t="n">
        <f aca="false">M170+N170</f>
        <v>916832933.873893</v>
      </c>
      <c r="P170" s="31" t="n">
        <f aca="false">IF(A170=1,SA,MAX(0,SA-M169))</f>
        <v>187211969.964379</v>
      </c>
      <c r="S170" s="2" t="n">
        <v>0</v>
      </c>
      <c r="T170" s="2" t="n">
        <v>0</v>
      </c>
      <c r="U170" s="2" t="n">
        <v>0</v>
      </c>
      <c r="V170" s="33" t="n">
        <v>1</v>
      </c>
    </row>
    <row r="171" customFormat="false" ht="15.75" hidden="false" customHeight="true" outlineLevel="0" collapsed="false">
      <c r="A171" s="2" t="n">
        <v>169</v>
      </c>
      <c r="B171" s="2" t="n">
        <v>15</v>
      </c>
      <c r="C171" s="2" t="n">
        <f aca="false">A171-(B171-1)*12</f>
        <v>1</v>
      </c>
      <c r="D171" s="2" t="n">
        <f aca="false">'thong tin khach hang'!$B$4+B171-1</f>
        <v>16</v>
      </c>
      <c r="E171" s="31" t="n">
        <f aca="false">IF(A171=1,0,M170)</f>
        <v>914232805.139432</v>
      </c>
      <c r="F171" s="2" t="n">
        <f aca="true">TP*VLOOKUP('thong tin khach hang'!$E$10,$X$2:$Z$5,3,0)*OFFSET($S171,0,VLOOKUP('thong tin khach hang'!$E$10,$X$2:$Z$5,2,0))</f>
        <v>30000000</v>
      </c>
      <c r="G171" s="2" t="n">
        <f aca="true">EP*VLOOKUP('thong tin khach hang'!$E$10,$X$2:$Z$5,3,0)*OFFSET($S171,0,VLOOKUP('thong tin khach hang'!$E$10,$X$2:$Z$5,2,0))</f>
        <v>30000000</v>
      </c>
      <c r="H171" s="2" t="n">
        <f aca="false">F171*HLOOKUP(B171,Assumption!$A$10:$G$12,2,1)+G171*HLOOKUP(B171,Assumption!$A$10:$G$12,3,1)</f>
        <v>1500000</v>
      </c>
      <c r="I171" s="2" t="n">
        <f aca="false">F171+G171-H171</f>
        <v>58500000</v>
      </c>
      <c r="J171" s="32" t="n">
        <f aca="false">VLOOKUP(D171,Assumption!$O$3:$Q$103,IF('thong tin khach hang'!$B$3="Nam",2,3),0)/12*P171</f>
        <v>42335.6374354871</v>
      </c>
      <c r="K171" s="2" t="n">
        <v>20000</v>
      </c>
      <c r="L171" s="31" t="n">
        <f aca="false">ROUND(((HLOOKUP(B171,Assumption!$A$6:$L$7,2,1)+1)^(1/12)-1)*(E171+I171-J171-K171),0)</f>
        <v>1606444</v>
      </c>
      <c r="M171" s="31" t="n">
        <f aca="false">E171+I171-J171-K171+L171</f>
        <v>974276913.501997</v>
      </c>
      <c r="N171" s="32" t="n">
        <f aca="false">HLOOKUP(ROUND(AVERAGE(M159:M170)/10^6,0),Assumption!$B$2:$E$3,2,1)*MAX((AVERAGE(M159:M170)-250*10^6),0)</f>
        <v>2625344.12484034</v>
      </c>
      <c r="O171" s="31" t="n">
        <f aca="false">M171+N171</f>
        <v>976902257.626837</v>
      </c>
      <c r="P171" s="31" t="n">
        <f aca="false">IF(A171=1,SA,MAX(0,SA-M170))</f>
        <v>185767194.860568</v>
      </c>
      <c r="S171" s="2" t="n">
        <v>1</v>
      </c>
      <c r="T171" s="2" t="n">
        <v>1</v>
      </c>
      <c r="U171" s="2" t="n">
        <v>1</v>
      </c>
      <c r="V171" s="33" t="n">
        <v>1</v>
      </c>
    </row>
    <row r="172" customFormat="false" ht="15.75" hidden="false" customHeight="true" outlineLevel="0" collapsed="false">
      <c r="A172" s="2" t="n">
        <v>170</v>
      </c>
      <c r="B172" s="2" t="n">
        <v>15</v>
      </c>
      <c r="C172" s="2" t="n">
        <f aca="false">A172-(B172-1)*12</f>
        <v>2</v>
      </c>
      <c r="D172" s="2" t="n">
        <f aca="false">'thong tin khach hang'!$B$4+B172-1</f>
        <v>16</v>
      </c>
      <c r="E172" s="31" t="n">
        <f aca="false">IF(A172=1,0,M171)</f>
        <v>974276913.501997</v>
      </c>
      <c r="F172" s="2" t="n">
        <f aca="true">TP*VLOOKUP('thong tin khach hang'!$E$10,$X$2:$Z$5,3,0)*OFFSET($S172,0,VLOOKUP('thong tin khach hang'!$E$10,$X$2:$Z$5,2,0))</f>
        <v>0</v>
      </c>
      <c r="G172" s="2" t="n">
        <f aca="true">EP*VLOOKUP('thong tin khach hang'!$E$10,$X$2:$Z$5,3,0)*OFFSET($S172,0,VLOOKUP('thong tin khach hang'!$E$10,$X$2:$Z$5,2,0))</f>
        <v>0</v>
      </c>
      <c r="H172" s="2" t="n">
        <f aca="false">F172*HLOOKUP(B172,Assumption!$A$10:$G$12,2,1)+G172*HLOOKUP(B172,Assumption!$A$10:$G$12,3,1)</f>
        <v>0</v>
      </c>
      <c r="I172" s="2" t="n">
        <f aca="false">F172+G172-H172</f>
        <v>0</v>
      </c>
      <c r="J172" s="32" t="n">
        <f aca="false">VLOOKUP(D172,Assumption!$O$3:$Q$103,IF('thong tin khach hang'!$B$3="Nam",2,3),0)/12*P172</f>
        <v>28651.8134229503</v>
      </c>
      <c r="K172" s="2" t="n">
        <v>20000</v>
      </c>
      <c r="L172" s="31" t="n">
        <f aca="false">ROUND(((HLOOKUP(B172,Assumption!$A$6:$L$7,2,1)+1)^(1/12)-1)*(E172+I172-J172-K172),0)</f>
        <v>1609017</v>
      </c>
      <c r="M172" s="31" t="n">
        <f aca="false">E172+I172-J172-K172+L172</f>
        <v>975837278.688574</v>
      </c>
      <c r="N172" s="32" t="n">
        <f aca="false">HLOOKUP(ROUND(AVERAGE(M160:M171)/10^6,0),Assumption!$B$2:$E$3,2,1)*MAX((AVERAGE(M160:M171)-250*10^6),0)</f>
        <v>2650606.91637824</v>
      </c>
      <c r="O172" s="31" t="n">
        <f aca="false">M172+N172</f>
        <v>978487885.604952</v>
      </c>
      <c r="P172" s="31" t="n">
        <f aca="false">IF(A172=1,SA,MAX(0,SA-M171))</f>
        <v>125723086.498003</v>
      </c>
      <c r="S172" s="2" t="n">
        <v>0</v>
      </c>
      <c r="T172" s="2" t="n">
        <v>0</v>
      </c>
      <c r="U172" s="2" t="n">
        <v>0</v>
      </c>
      <c r="V172" s="33" t="n">
        <v>1</v>
      </c>
    </row>
    <row r="173" customFormat="false" ht="15.75" hidden="false" customHeight="true" outlineLevel="0" collapsed="false">
      <c r="A173" s="2" t="n">
        <v>171</v>
      </c>
      <c r="B173" s="2" t="n">
        <v>15</v>
      </c>
      <c r="C173" s="2" t="n">
        <f aca="false">A173-(B173-1)*12</f>
        <v>3</v>
      </c>
      <c r="D173" s="2" t="n">
        <f aca="false">'thong tin khach hang'!$B$4+B173-1</f>
        <v>16</v>
      </c>
      <c r="E173" s="31" t="n">
        <f aca="false">IF(A173=1,0,M172)</f>
        <v>975837278.688574</v>
      </c>
      <c r="F173" s="2" t="n">
        <f aca="true">TP*VLOOKUP('thong tin khach hang'!$E$10,$X$2:$Z$5,3,0)*OFFSET($S173,0,VLOOKUP('thong tin khach hang'!$E$10,$X$2:$Z$5,2,0))</f>
        <v>0</v>
      </c>
      <c r="G173" s="2" t="n">
        <f aca="true">EP*VLOOKUP('thong tin khach hang'!$E$10,$X$2:$Z$5,3,0)*OFFSET($S173,0,VLOOKUP('thong tin khach hang'!$E$10,$X$2:$Z$5,2,0))</f>
        <v>0</v>
      </c>
      <c r="H173" s="2" t="n">
        <f aca="false">F173*HLOOKUP(B173,Assumption!$A$10:$G$12,2,1)+G173*HLOOKUP(B173,Assumption!$A$10:$G$12,3,1)</f>
        <v>0</v>
      </c>
      <c r="I173" s="2" t="n">
        <f aca="false">F173+G173-H173</f>
        <v>0</v>
      </c>
      <c r="J173" s="32" t="n">
        <f aca="false">VLOOKUP(D173,Assumption!$O$3:$Q$103,IF('thong tin khach hang'!$B$3="Nam",2,3),0)/12*P173</f>
        <v>28296.2121293233</v>
      </c>
      <c r="K173" s="2" t="n">
        <v>20000</v>
      </c>
      <c r="L173" s="31" t="n">
        <f aca="false">ROUND(((HLOOKUP(B173,Assumption!$A$6:$L$7,2,1)+1)^(1/12)-1)*(E173+I173-J173-K173),0)</f>
        <v>1611595</v>
      </c>
      <c r="M173" s="31" t="n">
        <f aca="false">E173+I173-J173-K173+L173</f>
        <v>977400577.476445</v>
      </c>
      <c r="N173" s="32" t="n">
        <f aca="false">HLOOKUP(ROUND(AVERAGE(M161:M172)/10^6,0),Assumption!$B$2:$E$3,2,1)*MAX((AVERAGE(M161:M172)-250*10^6),0)</f>
        <v>2675917.19821029</v>
      </c>
      <c r="O173" s="31" t="n">
        <f aca="false">M173+N173</f>
        <v>980076494.674655</v>
      </c>
      <c r="P173" s="31" t="n">
        <f aca="false">IF(A173=1,SA,MAX(0,SA-M172))</f>
        <v>124162721.311426</v>
      </c>
      <c r="S173" s="2" t="n">
        <v>0</v>
      </c>
      <c r="T173" s="2" t="n">
        <v>0</v>
      </c>
      <c r="U173" s="2" t="n">
        <v>0</v>
      </c>
      <c r="V173" s="33" t="n">
        <v>1</v>
      </c>
    </row>
    <row r="174" customFormat="false" ht="15.75" hidden="false" customHeight="true" outlineLevel="0" collapsed="false">
      <c r="A174" s="2" t="n">
        <v>172</v>
      </c>
      <c r="B174" s="2" t="n">
        <v>15</v>
      </c>
      <c r="C174" s="2" t="n">
        <f aca="false">A174-(B174-1)*12</f>
        <v>4</v>
      </c>
      <c r="D174" s="2" t="n">
        <f aca="false">'thong tin khach hang'!$B$4+B174-1</f>
        <v>16</v>
      </c>
      <c r="E174" s="31" t="n">
        <f aca="false">IF(A174=1,0,M173)</f>
        <v>977400577.476445</v>
      </c>
      <c r="F174" s="2" t="n">
        <f aca="true">TP*VLOOKUP('thong tin khach hang'!$E$10,$X$2:$Z$5,3,0)*OFFSET($S174,0,VLOOKUP('thong tin khach hang'!$E$10,$X$2:$Z$5,2,0))</f>
        <v>0</v>
      </c>
      <c r="G174" s="2" t="n">
        <f aca="true">EP*VLOOKUP('thong tin khach hang'!$E$10,$X$2:$Z$5,3,0)*OFFSET($S174,0,VLOOKUP('thong tin khach hang'!$E$10,$X$2:$Z$5,2,0))</f>
        <v>0</v>
      </c>
      <c r="H174" s="2" t="n">
        <f aca="false">F174*HLOOKUP(B174,Assumption!$A$10:$G$12,2,1)+G174*HLOOKUP(B174,Assumption!$A$10:$G$12,3,1)</f>
        <v>0</v>
      </c>
      <c r="I174" s="2" t="n">
        <f aca="false">F174+G174-H174</f>
        <v>0</v>
      </c>
      <c r="J174" s="32" t="n">
        <f aca="false">VLOOKUP(D174,Assumption!$O$3:$Q$103,IF('thong tin khach hang'!$B$3="Nam",2,3),0)/12*P174</f>
        <v>27939.9422791148</v>
      </c>
      <c r="K174" s="2" t="n">
        <v>20000</v>
      </c>
      <c r="L174" s="31" t="n">
        <f aca="false">ROUND(((HLOOKUP(B174,Assumption!$A$6:$L$7,2,1)+1)^(1/12)-1)*(E174+I174-J174-K174),0)</f>
        <v>1614177</v>
      </c>
      <c r="M174" s="31" t="n">
        <f aca="false">E174+I174-J174-K174+L174</f>
        <v>978966814.534165</v>
      </c>
      <c r="N174" s="32" t="n">
        <f aca="false">HLOOKUP(ROUND(AVERAGE(M162:M173)/10^6,0),Assumption!$B$2:$E$3,2,1)*MAX((AVERAGE(M162:M173)-250*10^6),0)</f>
        <v>2701275.059826</v>
      </c>
      <c r="O174" s="31" t="n">
        <f aca="false">M174+N174</f>
        <v>981668089.593991</v>
      </c>
      <c r="P174" s="31" t="n">
        <f aca="false">IF(A174=1,SA,MAX(0,SA-M173))</f>
        <v>122599422.523556</v>
      </c>
      <c r="S174" s="2" t="n">
        <v>0</v>
      </c>
      <c r="T174" s="2" t="n">
        <v>0</v>
      </c>
      <c r="U174" s="2" t="n">
        <v>1</v>
      </c>
      <c r="V174" s="33" t="n">
        <v>1</v>
      </c>
    </row>
    <row r="175" customFormat="false" ht="15.75" hidden="false" customHeight="true" outlineLevel="0" collapsed="false">
      <c r="A175" s="2" t="n">
        <v>173</v>
      </c>
      <c r="B175" s="2" t="n">
        <v>15</v>
      </c>
      <c r="C175" s="2" t="n">
        <f aca="false">A175-(B175-1)*12</f>
        <v>5</v>
      </c>
      <c r="D175" s="2" t="n">
        <f aca="false">'thong tin khach hang'!$B$4+B175-1</f>
        <v>16</v>
      </c>
      <c r="E175" s="31" t="n">
        <f aca="false">IF(A175=1,0,M174)</f>
        <v>978966814.534165</v>
      </c>
      <c r="F175" s="2" t="n">
        <f aca="true">TP*VLOOKUP('thong tin khach hang'!$E$10,$X$2:$Z$5,3,0)*OFFSET($S175,0,VLOOKUP('thong tin khach hang'!$E$10,$X$2:$Z$5,2,0))</f>
        <v>0</v>
      </c>
      <c r="G175" s="2" t="n">
        <f aca="true">EP*VLOOKUP('thong tin khach hang'!$E$10,$X$2:$Z$5,3,0)*OFFSET($S175,0,VLOOKUP('thong tin khach hang'!$E$10,$X$2:$Z$5,2,0))</f>
        <v>0</v>
      </c>
      <c r="H175" s="2" t="n">
        <f aca="false">F175*HLOOKUP(B175,Assumption!$A$10:$G$12,2,1)+G175*HLOOKUP(B175,Assumption!$A$10:$G$12,3,1)</f>
        <v>0</v>
      </c>
      <c r="I175" s="2" t="n">
        <f aca="false">F175+G175-H175</f>
        <v>0</v>
      </c>
      <c r="J175" s="32" t="n">
        <f aca="false">VLOOKUP(D175,Assumption!$O$3:$Q$103,IF('thong tin khach hang'!$B$3="Nam",2,3),0)/12*P175</f>
        <v>27583.0028083785</v>
      </c>
      <c r="K175" s="2" t="n">
        <v>20000</v>
      </c>
      <c r="L175" s="31" t="n">
        <f aca="false">ROUND(((HLOOKUP(B175,Assumption!$A$6:$L$7,2,1)+1)^(1/12)-1)*(E175+I175-J175-K175),0)</f>
        <v>1616765</v>
      </c>
      <c r="M175" s="31" t="n">
        <f aca="false">E175+I175-J175-K175+L175</f>
        <v>980535996.531357</v>
      </c>
      <c r="N175" s="32" t="n">
        <f aca="false">HLOOKUP(ROUND(AVERAGE(M163:M174)/10^6,0),Assumption!$B$2:$E$3,2,1)*MAX((AVERAGE(M163:M174)-250*10^6),0)</f>
        <v>2726680.59040197</v>
      </c>
      <c r="O175" s="31" t="n">
        <f aca="false">M175+N175</f>
        <v>983262677.121759</v>
      </c>
      <c r="P175" s="31" t="n">
        <f aca="false">IF(A175=1,SA,MAX(0,SA-M174))</f>
        <v>121033185.465835</v>
      </c>
      <c r="S175" s="2" t="n">
        <v>0</v>
      </c>
      <c r="T175" s="2" t="n">
        <v>0</v>
      </c>
      <c r="U175" s="2" t="n">
        <v>0</v>
      </c>
      <c r="V175" s="33" t="n">
        <v>1</v>
      </c>
    </row>
    <row r="176" customFormat="false" ht="15.75" hidden="false" customHeight="true" outlineLevel="0" collapsed="false">
      <c r="A176" s="2" t="n">
        <v>174</v>
      </c>
      <c r="B176" s="2" t="n">
        <v>15</v>
      </c>
      <c r="C176" s="2" t="n">
        <f aca="false">A176-(B176-1)*12</f>
        <v>6</v>
      </c>
      <c r="D176" s="2" t="n">
        <f aca="false">'thong tin khach hang'!$B$4+B176-1</f>
        <v>16</v>
      </c>
      <c r="E176" s="31" t="n">
        <f aca="false">IF(A176=1,0,M175)</f>
        <v>980535996.531357</v>
      </c>
      <c r="F176" s="2" t="n">
        <f aca="true">TP*VLOOKUP('thong tin khach hang'!$E$10,$X$2:$Z$5,3,0)*OFFSET($S176,0,VLOOKUP('thong tin khach hang'!$E$10,$X$2:$Z$5,2,0))</f>
        <v>0</v>
      </c>
      <c r="G176" s="2" t="n">
        <f aca="true">EP*VLOOKUP('thong tin khach hang'!$E$10,$X$2:$Z$5,3,0)*OFFSET($S176,0,VLOOKUP('thong tin khach hang'!$E$10,$X$2:$Z$5,2,0))</f>
        <v>0</v>
      </c>
      <c r="H176" s="2" t="n">
        <f aca="false">F176*HLOOKUP(B176,Assumption!$A$10:$G$12,2,1)+G176*HLOOKUP(B176,Assumption!$A$10:$G$12,3,1)</f>
        <v>0</v>
      </c>
      <c r="I176" s="2" t="n">
        <f aca="false">F176+G176-H176</f>
        <v>0</v>
      </c>
      <c r="J176" s="32" t="n">
        <f aca="false">VLOOKUP(D176,Assumption!$O$3:$Q$103,IF('thong tin khach hang'!$B$3="Nam",2,3),0)/12*P176</f>
        <v>27225.3921971333</v>
      </c>
      <c r="K176" s="2" t="n">
        <v>20000</v>
      </c>
      <c r="L176" s="31" t="n">
        <f aca="false">ROUND(((HLOOKUP(B176,Assumption!$A$6:$L$7,2,1)+1)^(1/12)-1)*(E176+I176-J176-K176),0)</f>
        <v>1619357</v>
      </c>
      <c r="M176" s="31" t="n">
        <f aca="false">E176+I176-J176-K176+L176</f>
        <v>982108128.13916</v>
      </c>
      <c r="N176" s="32" t="n">
        <f aca="false">HLOOKUP(ROUND(AVERAGE(M164:M175)/10^6,0),Assumption!$B$2:$E$3,2,1)*MAX((AVERAGE(M164:M175)-250*10^6),0)</f>
        <v>2752133.87980177</v>
      </c>
      <c r="O176" s="31" t="n">
        <f aca="false">M176+N176</f>
        <v>984860262.018962</v>
      </c>
      <c r="P176" s="31" t="n">
        <f aca="false">IF(A176=1,SA,MAX(0,SA-M175))</f>
        <v>119464003.468643</v>
      </c>
      <c r="S176" s="2" t="n">
        <v>0</v>
      </c>
      <c r="T176" s="2" t="n">
        <v>0</v>
      </c>
      <c r="U176" s="2" t="n">
        <v>0</v>
      </c>
      <c r="V176" s="33" t="n">
        <v>1</v>
      </c>
    </row>
    <row r="177" customFormat="false" ht="15.75" hidden="false" customHeight="true" outlineLevel="0" collapsed="false">
      <c r="A177" s="2" t="n">
        <v>175</v>
      </c>
      <c r="B177" s="2" t="n">
        <v>15</v>
      </c>
      <c r="C177" s="2" t="n">
        <f aca="false">A177-(B177-1)*12</f>
        <v>7</v>
      </c>
      <c r="D177" s="2" t="n">
        <f aca="false">'thong tin khach hang'!$B$4+B177-1</f>
        <v>16</v>
      </c>
      <c r="E177" s="31" t="n">
        <f aca="false">IF(A177=1,0,M176)</f>
        <v>982108128.13916</v>
      </c>
      <c r="F177" s="2" t="n">
        <f aca="true">TP*VLOOKUP('thong tin khach hang'!$E$10,$X$2:$Z$5,3,0)*OFFSET($S177,0,VLOOKUP('thong tin khach hang'!$E$10,$X$2:$Z$5,2,0))</f>
        <v>0</v>
      </c>
      <c r="G177" s="2" t="n">
        <f aca="true">EP*VLOOKUP('thong tin khach hang'!$E$10,$X$2:$Z$5,3,0)*OFFSET($S177,0,VLOOKUP('thong tin khach hang'!$E$10,$X$2:$Z$5,2,0))</f>
        <v>0</v>
      </c>
      <c r="H177" s="2" t="n">
        <f aca="false">F177*HLOOKUP(B177,Assumption!$A$10:$G$12,2,1)+G177*HLOOKUP(B177,Assumption!$A$10:$G$12,3,1)</f>
        <v>0</v>
      </c>
      <c r="I177" s="2" t="n">
        <f aca="false">F177+G177-H177</f>
        <v>0</v>
      </c>
      <c r="J177" s="32" t="n">
        <f aca="false">VLOOKUP(D177,Assumption!$O$3:$Q$103,IF('thong tin khach hang'!$B$3="Nam",2,3),0)/12*P177</f>
        <v>26867.109380844</v>
      </c>
      <c r="K177" s="2" t="n">
        <v>20000</v>
      </c>
      <c r="L177" s="31" t="n">
        <f aca="false">ROUND(((HLOOKUP(B177,Assumption!$A$6:$L$7,2,1)+1)^(1/12)-1)*(E177+I177-J177-K177),0)</f>
        <v>1621954</v>
      </c>
      <c r="M177" s="31" t="n">
        <f aca="false">E177+I177-J177-K177+L177</f>
        <v>983683215.029779</v>
      </c>
      <c r="N177" s="32" t="n">
        <f aca="false">HLOOKUP(ROUND(AVERAGE(M165:M176)/10^6,0),Assumption!$B$2:$E$3,2,1)*MAX((AVERAGE(M165:M176)-250*10^6),0)</f>
        <v>2777635.01757612</v>
      </c>
      <c r="O177" s="31" t="n">
        <f aca="false">M177+N177</f>
        <v>986460850.047355</v>
      </c>
      <c r="P177" s="31" t="n">
        <f aca="false">IF(A177=1,SA,MAX(0,SA-M176))</f>
        <v>117891871.86084</v>
      </c>
      <c r="S177" s="2" t="n">
        <v>0</v>
      </c>
      <c r="T177" s="2" t="n">
        <v>1</v>
      </c>
      <c r="U177" s="2" t="n">
        <v>1</v>
      </c>
      <c r="V177" s="33" t="n">
        <v>1</v>
      </c>
    </row>
    <row r="178" customFormat="false" ht="15.75" hidden="false" customHeight="true" outlineLevel="0" collapsed="false">
      <c r="A178" s="2" t="n">
        <v>176</v>
      </c>
      <c r="B178" s="2" t="n">
        <v>15</v>
      </c>
      <c r="C178" s="2" t="n">
        <f aca="false">A178-(B178-1)*12</f>
        <v>8</v>
      </c>
      <c r="D178" s="2" t="n">
        <f aca="false">'thong tin khach hang'!$B$4+B178-1</f>
        <v>16</v>
      </c>
      <c r="E178" s="31" t="n">
        <f aca="false">IF(A178=1,0,M177)</f>
        <v>983683215.029779</v>
      </c>
      <c r="F178" s="2" t="n">
        <f aca="true">TP*VLOOKUP('thong tin khach hang'!$E$10,$X$2:$Z$5,3,0)*OFFSET($S178,0,VLOOKUP('thong tin khach hang'!$E$10,$X$2:$Z$5,2,0))</f>
        <v>0</v>
      </c>
      <c r="G178" s="2" t="n">
        <f aca="true">EP*VLOOKUP('thong tin khach hang'!$E$10,$X$2:$Z$5,3,0)*OFFSET($S178,0,VLOOKUP('thong tin khach hang'!$E$10,$X$2:$Z$5,2,0))</f>
        <v>0</v>
      </c>
      <c r="H178" s="2" t="n">
        <f aca="false">F178*HLOOKUP(B178,Assumption!$A$10:$G$12,2,1)+G178*HLOOKUP(B178,Assumption!$A$10:$G$12,3,1)</f>
        <v>0</v>
      </c>
      <c r="I178" s="2" t="n">
        <f aca="false">F178+G178-H178</f>
        <v>0</v>
      </c>
      <c r="J178" s="32" t="n">
        <f aca="false">VLOOKUP(D178,Assumption!$O$3:$Q$103,IF('thong tin khach hang'!$B$3="Nam",2,3),0)/12*P178</f>
        <v>26508.1530668366</v>
      </c>
      <c r="K178" s="2" t="n">
        <v>20000</v>
      </c>
      <c r="L178" s="31" t="n">
        <f aca="false">ROUND(((HLOOKUP(B178,Assumption!$A$6:$L$7,2,1)+1)^(1/12)-1)*(E178+I178-J178-K178),0)</f>
        <v>1624556</v>
      </c>
      <c r="M178" s="31" t="n">
        <f aca="false">E178+I178-J178-K178+L178</f>
        <v>985261262.876712</v>
      </c>
      <c r="N178" s="32" t="n">
        <f aca="false">HLOOKUP(ROUND(AVERAGE(M166:M177)/10^6,0),Assumption!$B$2:$E$3,2,1)*MAX((AVERAGE(M166:M177)-250*10^6),0)</f>
        <v>2803184.09362947</v>
      </c>
      <c r="O178" s="31" t="n">
        <f aca="false">M178+N178</f>
        <v>988064446.970342</v>
      </c>
      <c r="P178" s="31" t="n">
        <f aca="false">IF(A178=1,SA,MAX(0,SA-M177))</f>
        <v>116316784.970221</v>
      </c>
      <c r="S178" s="2" t="n">
        <v>0</v>
      </c>
      <c r="T178" s="2" t="n">
        <v>0</v>
      </c>
      <c r="U178" s="2" t="n">
        <v>0</v>
      </c>
      <c r="V178" s="33" t="n">
        <v>1</v>
      </c>
    </row>
    <row r="179" customFormat="false" ht="15.75" hidden="false" customHeight="true" outlineLevel="0" collapsed="false">
      <c r="A179" s="2" t="n">
        <v>177</v>
      </c>
      <c r="B179" s="2" t="n">
        <v>15</v>
      </c>
      <c r="C179" s="2" t="n">
        <f aca="false">A179-(B179-1)*12</f>
        <v>9</v>
      </c>
      <c r="D179" s="2" t="n">
        <f aca="false">'thong tin khach hang'!$B$4+B179-1</f>
        <v>16</v>
      </c>
      <c r="E179" s="31" t="n">
        <f aca="false">IF(A179=1,0,M178)</f>
        <v>985261262.876712</v>
      </c>
      <c r="F179" s="2" t="n">
        <f aca="true">TP*VLOOKUP('thong tin khach hang'!$E$10,$X$2:$Z$5,3,0)*OFFSET($S179,0,VLOOKUP('thong tin khach hang'!$E$10,$X$2:$Z$5,2,0))</f>
        <v>0</v>
      </c>
      <c r="G179" s="2" t="n">
        <f aca="true">EP*VLOOKUP('thong tin khach hang'!$E$10,$X$2:$Z$5,3,0)*OFFSET($S179,0,VLOOKUP('thong tin khach hang'!$E$10,$X$2:$Z$5,2,0))</f>
        <v>0</v>
      </c>
      <c r="H179" s="2" t="n">
        <f aca="false">F179*HLOOKUP(B179,Assumption!$A$10:$G$12,2,1)+G179*HLOOKUP(B179,Assumption!$A$10:$G$12,3,1)</f>
        <v>0</v>
      </c>
      <c r="I179" s="2" t="n">
        <f aca="false">F179+G179-H179</f>
        <v>0</v>
      </c>
      <c r="J179" s="32" t="n">
        <f aca="false">VLOOKUP(D179,Assumption!$O$3:$Q$103,IF('thong tin khach hang'!$B$3="Nam",2,3),0)/12*P179</f>
        <v>26148.5219621426</v>
      </c>
      <c r="K179" s="2" t="n">
        <v>20000</v>
      </c>
      <c r="L179" s="31" t="n">
        <f aca="false">ROUND(((HLOOKUP(B179,Assumption!$A$6:$L$7,2,1)+1)^(1/12)-1)*(E179+I179-J179-K179),0)</f>
        <v>1627163</v>
      </c>
      <c r="M179" s="31" t="n">
        <f aca="false">E179+I179-J179-K179+L179</f>
        <v>986842277.35475</v>
      </c>
      <c r="N179" s="32" t="n">
        <f aca="false">HLOOKUP(ROUND(AVERAGE(M167:M178)/10^6,0),Assumption!$B$2:$E$3,2,1)*MAX((AVERAGE(M167:M178)-250*10^6),0)</f>
        <v>2828781.19822013</v>
      </c>
      <c r="O179" s="31" t="n">
        <f aca="false">M179+N179</f>
        <v>989671058.55297</v>
      </c>
      <c r="P179" s="31" t="n">
        <f aca="false">IF(A179=1,SA,MAX(0,SA-M178))</f>
        <v>114738737.123288</v>
      </c>
      <c r="S179" s="2" t="n">
        <v>0</v>
      </c>
      <c r="T179" s="2" t="n">
        <v>0</v>
      </c>
      <c r="U179" s="2" t="n">
        <v>0</v>
      </c>
      <c r="V179" s="33" t="n">
        <v>1</v>
      </c>
    </row>
    <row r="180" customFormat="false" ht="15.75" hidden="false" customHeight="true" outlineLevel="0" collapsed="false">
      <c r="A180" s="2" t="n">
        <v>178</v>
      </c>
      <c r="B180" s="2" t="n">
        <v>15</v>
      </c>
      <c r="C180" s="2" t="n">
        <f aca="false">A180-(B180-1)*12</f>
        <v>10</v>
      </c>
      <c r="D180" s="2" t="n">
        <f aca="false">'thong tin khach hang'!$B$4+B180-1</f>
        <v>16</v>
      </c>
      <c r="E180" s="31" t="n">
        <f aca="false">IF(A180=1,0,M179)</f>
        <v>986842277.35475</v>
      </c>
      <c r="F180" s="2" t="n">
        <f aca="true">TP*VLOOKUP('thong tin khach hang'!$E$10,$X$2:$Z$5,3,0)*OFFSET($S180,0,VLOOKUP('thong tin khach hang'!$E$10,$X$2:$Z$5,2,0))</f>
        <v>0</v>
      </c>
      <c r="G180" s="2" t="n">
        <f aca="true">EP*VLOOKUP('thong tin khach hang'!$E$10,$X$2:$Z$5,3,0)*OFFSET($S180,0,VLOOKUP('thong tin khach hang'!$E$10,$X$2:$Z$5,2,0))</f>
        <v>0</v>
      </c>
      <c r="H180" s="2" t="n">
        <f aca="false">F180*HLOOKUP(B180,Assumption!$A$10:$G$12,2,1)+G180*HLOOKUP(B180,Assumption!$A$10:$G$12,3,1)</f>
        <v>0</v>
      </c>
      <c r="I180" s="2" t="n">
        <f aca="false">F180+G180-H180</f>
        <v>0</v>
      </c>
      <c r="J180" s="32" t="n">
        <f aca="false">VLOOKUP(D180,Assumption!$O$3:$Q$103,IF('thong tin khach hang'!$B$3="Nam",2,3),0)/12*P180</f>
        <v>25788.2147734987</v>
      </c>
      <c r="K180" s="2" t="n">
        <v>20000</v>
      </c>
      <c r="L180" s="31" t="n">
        <f aca="false">ROUND(((HLOOKUP(B180,Assumption!$A$6:$L$7,2,1)+1)^(1/12)-1)*(E180+I180-J180-K180),0)</f>
        <v>1629775</v>
      </c>
      <c r="M180" s="31" t="n">
        <f aca="false">E180+I180-J180-K180+L180</f>
        <v>988426264.139977</v>
      </c>
      <c r="N180" s="32" t="n">
        <f aca="false">HLOOKUP(ROUND(AVERAGE(M168:M179)/10^6,0),Assumption!$B$2:$E$3,2,1)*MAX((AVERAGE(M168:M179)-250*10^6),0)</f>
        <v>2854426.42162694</v>
      </c>
      <c r="O180" s="31" t="n">
        <f aca="false">M180+N180</f>
        <v>991280690.561603</v>
      </c>
      <c r="P180" s="31" t="n">
        <f aca="false">IF(A180=1,SA,MAX(0,SA-M179))</f>
        <v>113157722.64525</v>
      </c>
      <c r="S180" s="2" t="n">
        <v>0</v>
      </c>
      <c r="T180" s="2" t="n">
        <v>0</v>
      </c>
      <c r="U180" s="2" t="n">
        <v>1</v>
      </c>
      <c r="V180" s="33" t="n">
        <v>1</v>
      </c>
    </row>
    <row r="181" customFormat="false" ht="15.75" hidden="false" customHeight="true" outlineLevel="0" collapsed="false">
      <c r="A181" s="2" t="n">
        <v>179</v>
      </c>
      <c r="B181" s="2" t="n">
        <v>15</v>
      </c>
      <c r="C181" s="2" t="n">
        <f aca="false">A181-(B181-1)*12</f>
        <v>11</v>
      </c>
      <c r="D181" s="2" t="n">
        <f aca="false">'thong tin khach hang'!$B$4+B181-1</f>
        <v>16</v>
      </c>
      <c r="E181" s="31" t="n">
        <f aca="false">IF(A181=1,0,M180)</f>
        <v>988426264.139977</v>
      </c>
      <c r="F181" s="2" t="n">
        <f aca="true">TP*VLOOKUP('thong tin khach hang'!$E$10,$X$2:$Z$5,3,0)*OFFSET($S181,0,VLOOKUP('thong tin khach hang'!$E$10,$X$2:$Z$5,2,0))</f>
        <v>0</v>
      </c>
      <c r="G181" s="2" t="n">
        <f aca="true">EP*VLOOKUP('thong tin khach hang'!$E$10,$X$2:$Z$5,3,0)*OFFSET($S181,0,VLOOKUP('thong tin khach hang'!$E$10,$X$2:$Z$5,2,0))</f>
        <v>0</v>
      </c>
      <c r="H181" s="2" t="n">
        <f aca="false">F181*HLOOKUP(B181,Assumption!$A$10:$G$12,2,1)+G181*HLOOKUP(B181,Assumption!$A$10:$G$12,3,1)</f>
        <v>0</v>
      </c>
      <c r="I181" s="2" t="n">
        <f aca="false">F181+G181-H181</f>
        <v>0</v>
      </c>
      <c r="J181" s="32" t="n">
        <f aca="false">VLOOKUP(D181,Assumption!$O$3:$Q$103,IF('thong tin khach hang'!$B$3="Nam",2,3),0)/12*P181</f>
        <v>25427.2302073471</v>
      </c>
      <c r="K181" s="2" t="n">
        <v>20000</v>
      </c>
      <c r="L181" s="31" t="n">
        <f aca="false">ROUND(((HLOOKUP(B181,Assumption!$A$6:$L$7,2,1)+1)^(1/12)-1)*(E181+I181-J181-K181),0)</f>
        <v>1632391</v>
      </c>
      <c r="M181" s="31" t="n">
        <f aca="false">E181+I181-J181-K181+L181</f>
        <v>990013227.909769</v>
      </c>
      <c r="N181" s="32" t="n">
        <f aca="false">HLOOKUP(ROUND(AVERAGE(M169:M180)/10^6,0),Assumption!$B$2:$E$3,2,1)*MAX((AVERAGE(M169:M180)-250*10^6),0)</f>
        <v>2880119.85448266</v>
      </c>
      <c r="O181" s="31" t="n">
        <f aca="false">M181+N181</f>
        <v>992893347.764252</v>
      </c>
      <c r="P181" s="31" t="n">
        <f aca="false">IF(A181=1,SA,MAX(0,SA-M180))</f>
        <v>111573735.860024</v>
      </c>
      <c r="S181" s="2" t="n">
        <v>0</v>
      </c>
      <c r="T181" s="2" t="n">
        <v>0</v>
      </c>
      <c r="U181" s="2" t="n">
        <v>0</v>
      </c>
      <c r="V181" s="33" t="n">
        <v>1</v>
      </c>
    </row>
    <row r="182" customFormat="false" ht="15.75" hidden="false" customHeight="true" outlineLevel="0" collapsed="false">
      <c r="A182" s="2" t="n">
        <v>180</v>
      </c>
      <c r="B182" s="2" t="n">
        <v>15</v>
      </c>
      <c r="C182" s="2" t="n">
        <f aca="false">A182-(B182-1)*12</f>
        <v>12</v>
      </c>
      <c r="D182" s="2" t="n">
        <f aca="false">'thong tin khach hang'!$B$4+B182-1</f>
        <v>16</v>
      </c>
      <c r="E182" s="31" t="n">
        <f aca="false">IF(A182=1,0,M181)</f>
        <v>990013227.909769</v>
      </c>
      <c r="F182" s="2" t="n">
        <f aca="true">TP*VLOOKUP('thong tin khach hang'!$E$10,$X$2:$Z$5,3,0)*OFFSET($S182,0,VLOOKUP('thong tin khach hang'!$E$10,$X$2:$Z$5,2,0))</f>
        <v>0</v>
      </c>
      <c r="G182" s="2" t="n">
        <f aca="true">EP*VLOOKUP('thong tin khach hang'!$E$10,$X$2:$Z$5,3,0)*OFFSET($S182,0,VLOOKUP('thong tin khach hang'!$E$10,$X$2:$Z$5,2,0))</f>
        <v>0</v>
      </c>
      <c r="H182" s="2" t="n">
        <f aca="false">F182*HLOOKUP(B182,Assumption!$A$10:$G$12,2,1)+G182*HLOOKUP(B182,Assumption!$A$10:$G$12,3,1)</f>
        <v>0</v>
      </c>
      <c r="I182" s="2" t="n">
        <f aca="false">F182+G182-H182</f>
        <v>0</v>
      </c>
      <c r="J182" s="32" t="n">
        <f aca="false">VLOOKUP(D182,Assumption!$O$3:$Q$103,IF('thong tin khach hang'!$B$3="Nam",2,3),0)/12*P182</f>
        <v>25065.5671977311</v>
      </c>
      <c r="K182" s="2" t="n">
        <v>20000</v>
      </c>
      <c r="L182" s="31" t="n">
        <f aca="false">ROUND(((HLOOKUP(B182,Assumption!$A$6:$L$7,2,1)+1)^(1/12)-1)*(E182+I182-J182-K182),0)</f>
        <v>1635013</v>
      </c>
      <c r="M182" s="31" t="n">
        <f aca="false">E182+I182-J182-K182+L182</f>
        <v>991603175.342572</v>
      </c>
      <c r="N182" s="32" t="n">
        <f aca="false">HLOOKUP(ROUND(AVERAGE(M170:M181)/10^6,0),Assumption!$B$2:$E$3,2,1)*MAX((AVERAGE(M170:M181)-250*10^6),0)</f>
        <v>2905861.58710737</v>
      </c>
      <c r="O182" s="31" t="n">
        <f aca="false">M182+N182</f>
        <v>994509036.929679</v>
      </c>
      <c r="P182" s="31" t="n">
        <f aca="false">IF(A182=1,SA,MAX(0,SA-M181))</f>
        <v>109986772.090231</v>
      </c>
      <c r="S182" s="2" t="n">
        <v>0</v>
      </c>
      <c r="T182" s="2" t="n">
        <v>0</v>
      </c>
      <c r="U182" s="2" t="n">
        <v>0</v>
      </c>
      <c r="V182" s="33" t="n">
        <v>1</v>
      </c>
    </row>
    <row r="183" customFormat="false" ht="15.75" hidden="false" customHeight="true" outlineLevel="0" collapsed="false">
      <c r="A183" s="2" t="n">
        <v>181</v>
      </c>
      <c r="B183" s="2" t="n">
        <v>16</v>
      </c>
      <c r="C183" s="2" t="n">
        <f aca="false">A183-(B183-1)*12</f>
        <v>1</v>
      </c>
      <c r="D183" s="2" t="n">
        <f aca="false">'thong tin khach hang'!$B$4+B183-1</f>
        <v>17</v>
      </c>
      <c r="E183" s="31" t="n">
        <f aca="false">IF(A183=1,0,M182)</f>
        <v>991603175.342572</v>
      </c>
      <c r="F183" s="2" t="n">
        <f aca="true">TP*VLOOKUP('thong tin khach hang'!$E$10,$X$2:$Z$5,3,0)*OFFSET($S183,0,VLOOKUP('thong tin khach hang'!$E$10,$X$2:$Z$5,2,0))</f>
        <v>30000000</v>
      </c>
      <c r="G183" s="2" t="n">
        <f aca="true">EP*VLOOKUP('thong tin khach hang'!$E$10,$X$2:$Z$5,3,0)*OFFSET($S183,0,VLOOKUP('thong tin khach hang'!$E$10,$X$2:$Z$5,2,0))</f>
        <v>30000000</v>
      </c>
      <c r="H183" s="2" t="n">
        <f aca="false">F183*HLOOKUP(B183,Assumption!$A$10:$G$12,2,1)+G183*HLOOKUP(B183,Assumption!$A$10:$G$12,3,1)</f>
        <v>1500000</v>
      </c>
      <c r="I183" s="2" t="n">
        <f aca="false">F183+G183-H183</f>
        <v>58500000</v>
      </c>
      <c r="J183" s="32" t="n">
        <f aca="false">VLOOKUP(D183,Assumption!$O$3:$Q$103,IF('thong tin khach hang'!$B$3="Nam",2,3),0)/12*P183</f>
        <v>24703.2242226588</v>
      </c>
      <c r="K183" s="2" t="n">
        <v>20000</v>
      </c>
      <c r="L183" s="31" t="n">
        <f aca="false">ROUND(((HLOOKUP(B183,Assumption!$A$6:$L$7,2,1)+1)^(1/12)-1)*(E183+I183-J183-K183),0)</f>
        <v>1734257</v>
      </c>
      <c r="M183" s="31" t="n">
        <f aca="false">E183+I183-J183-K183+L183</f>
        <v>1051792729.11835</v>
      </c>
      <c r="N183" s="32" t="n">
        <f aca="false">HLOOKUP(ROUND(AVERAGE(M171:M182)/10^6,0),Assumption!$B$2:$E$3,2,1)*MAX((AVERAGE(M171:M182)-250*10^6),0)</f>
        <v>2931651.71050842</v>
      </c>
      <c r="O183" s="31" t="n">
        <f aca="false">M183+N183</f>
        <v>1054724380.82886</v>
      </c>
      <c r="P183" s="31" t="n">
        <f aca="false">IF(A183=1,SA,MAX(0,SA-M182))</f>
        <v>108396824.657429</v>
      </c>
      <c r="S183" s="2" t="n">
        <v>1</v>
      </c>
      <c r="T183" s="2" t="n">
        <v>1</v>
      </c>
      <c r="U183" s="2" t="n">
        <v>1</v>
      </c>
      <c r="V183" s="33" t="n">
        <v>1</v>
      </c>
    </row>
    <row r="184" customFormat="false" ht="15.75" hidden="false" customHeight="true" outlineLevel="0" collapsed="false">
      <c r="A184" s="2" t="n">
        <v>182</v>
      </c>
      <c r="B184" s="2" t="n">
        <v>16</v>
      </c>
      <c r="C184" s="2" t="n">
        <f aca="false">A184-(B184-1)*12</f>
        <v>2</v>
      </c>
      <c r="D184" s="2" t="n">
        <f aca="false">'thong tin khach hang'!$B$4+B184-1</f>
        <v>17</v>
      </c>
      <c r="E184" s="31" t="n">
        <f aca="false">IF(A184=1,0,M183)</f>
        <v>1051792729.11835</v>
      </c>
      <c r="F184" s="2" t="n">
        <f aca="true">TP*VLOOKUP('thong tin khach hang'!$E$10,$X$2:$Z$5,3,0)*OFFSET($S184,0,VLOOKUP('thong tin khach hang'!$E$10,$X$2:$Z$5,2,0))</f>
        <v>0</v>
      </c>
      <c r="G184" s="2" t="n">
        <f aca="true">EP*VLOOKUP('thong tin khach hang'!$E$10,$X$2:$Z$5,3,0)*OFFSET($S184,0,VLOOKUP('thong tin khach hang'!$E$10,$X$2:$Z$5,2,0))</f>
        <v>0</v>
      </c>
      <c r="H184" s="2" t="n">
        <f aca="false">F184*HLOOKUP(B184,Assumption!$A$10:$G$12,2,1)+G184*HLOOKUP(B184,Assumption!$A$10:$G$12,3,1)</f>
        <v>0</v>
      </c>
      <c r="I184" s="2" t="n">
        <f aca="false">F184+G184-H184</f>
        <v>0</v>
      </c>
      <c r="J184" s="32" t="n">
        <f aca="false">VLOOKUP(D184,Assumption!$O$3:$Q$103,IF('thong tin khach hang'!$B$3="Nam",2,3),0)/12*P184</f>
        <v>10986.2537534237</v>
      </c>
      <c r="K184" s="2" t="n">
        <v>20000</v>
      </c>
      <c r="L184" s="31" t="n">
        <f aca="false">ROUND(((HLOOKUP(B184,Assumption!$A$6:$L$7,2,1)+1)^(1/12)-1)*(E184+I184-J184-K184),0)</f>
        <v>1737070</v>
      </c>
      <c r="M184" s="31" t="n">
        <f aca="false">E184+I184-J184-K184+L184</f>
        <v>1053498812.8646</v>
      </c>
      <c r="N184" s="32" t="n">
        <f aca="false">HLOOKUP(ROUND(AVERAGE(M172:M183)/10^6,0),Assumption!$B$2:$E$3,2,1)*MAX((AVERAGE(M172:M183)-250*10^6),0)</f>
        <v>2957490.31571387</v>
      </c>
      <c r="O184" s="31" t="n">
        <f aca="false">M184+N184</f>
        <v>1056456303.18031</v>
      </c>
      <c r="P184" s="31" t="n">
        <f aca="false">IF(A184=1,SA,MAX(0,SA-M183))</f>
        <v>48207270.8816512</v>
      </c>
      <c r="S184" s="2" t="n">
        <v>0</v>
      </c>
      <c r="T184" s="2" t="n">
        <v>0</v>
      </c>
      <c r="U184" s="2" t="n">
        <v>0</v>
      </c>
      <c r="V184" s="33" t="n">
        <v>1</v>
      </c>
    </row>
    <row r="185" customFormat="false" ht="15.75" hidden="false" customHeight="true" outlineLevel="0" collapsed="false">
      <c r="A185" s="2" t="n">
        <v>183</v>
      </c>
      <c r="B185" s="2" t="n">
        <v>16</v>
      </c>
      <c r="C185" s="2" t="n">
        <f aca="false">A185-(B185-1)*12</f>
        <v>3</v>
      </c>
      <c r="D185" s="2" t="n">
        <f aca="false">'thong tin khach hang'!$B$4+B185-1</f>
        <v>17</v>
      </c>
      <c r="E185" s="31" t="n">
        <f aca="false">IF(A185=1,0,M184)</f>
        <v>1053498812.8646</v>
      </c>
      <c r="F185" s="2" t="n">
        <f aca="true">TP*VLOOKUP('thong tin khach hang'!$E$10,$X$2:$Z$5,3,0)*OFFSET($S185,0,VLOOKUP('thong tin khach hang'!$E$10,$X$2:$Z$5,2,0))</f>
        <v>0</v>
      </c>
      <c r="G185" s="2" t="n">
        <f aca="true">EP*VLOOKUP('thong tin khach hang'!$E$10,$X$2:$Z$5,3,0)*OFFSET($S185,0,VLOOKUP('thong tin khach hang'!$E$10,$X$2:$Z$5,2,0))</f>
        <v>0</v>
      </c>
      <c r="H185" s="2" t="n">
        <f aca="false">F185*HLOOKUP(B185,Assumption!$A$10:$G$12,2,1)+G185*HLOOKUP(B185,Assumption!$A$10:$G$12,3,1)</f>
        <v>0</v>
      </c>
      <c r="I185" s="2" t="n">
        <f aca="false">F185+G185-H185</f>
        <v>0</v>
      </c>
      <c r="J185" s="32" t="n">
        <f aca="false">VLOOKUP(D185,Assumption!$O$3:$Q$103,IF('thong tin khach hang'!$B$3="Nam",2,3),0)/12*P185</f>
        <v>10597.4437540592</v>
      </c>
      <c r="K185" s="2" t="n">
        <v>20000</v>
      </c>
      <c r="L185" s="31" t="n">
        <f aca="false">ROUND(((HLOOKUP(B185,Assumption!$A$6:$L$7,2,1)+1)^(1/12)-1)*(E185+I185-J185-K185),0)</f>
        <v>1739888</v>
      </c>
      <c r="M185" s="31" t="n">
        <f aca="false">E185+I185-J185-K185+L185</f>
        <v>1055208103.42084</v>
      </c>
      <c r="N185" s="32" t="n">
        <f aca="false">HLOOKUP(ROUND(AVERAGE(M173:M184)/10^6,0),Assumption!$B$2:$E$3,2,1)*MAX((AVERAGE(M173:M184)-250*10^6),0)</f>
        <v>2983377.49377254</v>
      </c>
      <c r="O185" s="31" t="n">
        <f aca="false">M185+N185</f>
        <v>1058191480.91461</v>
      </c>
      <c r="P185" s="31" t="n">
        <f aca="false">IF(A185=1,SA,MAX(0,SA-M184))</f>
        <v>46501187.1354046</v>
      </c>
      <c r="S185" s="2" t="n">
        <v>0</v>
      </c>
      <c r="T185" s="2" t="n">
        <v>0</v>
      </c>
      <c r="U185" s="2" t="n">
        <v>0</v>
      </c>
      <c r="V185" s="33" t="n">
        <v>1</v>
      </c>
    </row>
    <row r="186" customFormat="false" ht="15.75" hidden="false" customHeight="true" outlineLevel="0" collapsed="false">
      <c r="A186" s="2" t="n">
        <v>184</v>
      </c>
      <c r="B186" s="2" t="n">
        <v>16</v>
      </c>
      <c r="C186" s="2" t="n">
        <f aca="false">A186-(B186-1)*12</f>
        <v>4</v>
      </c>
      <c r="D186" s="2" t="n">
        <f aca="false">'thong tin khach hang'!$B$4+B186-1</f>
        <v>17</v>
      </c>
      <c r="E186" s="31" t="n">
        <f aca="false">IF(A186=1,0,M185)</f>
        <v>1055208103.42084</v>
      </c>
      <c r="F186" s="2" t="n">
        <f aca="true">TP*VLOOKUP('thong tin khach hang'!$E$10,$X$2:$Z$5,3,0)*OFFSET($S186,0,VLOOKUP('thong tin khach hang'!$E$10,$X$2:$Z$5,2,0))</f>
        <v>0</v>
      </c>
      <c r="G186" s="2" t="n">
        <f aca="true">EP*VLOOKUP('thong tin khach hang'!$E$10,$X$2:$Z$5,3,0)*OFFSET($S186,0,VLOOKUP('thong tin khach hang'!$E$10,$X$2:$Z$5,2,0))</f>
        <v>0</v>
      </c>
      <c r="H186" s="2" t="n">
        <f aca="false">F186*HLOOKUP(B186,Assumption!$A$10:$G$12,2,1)+G186*HLOOKUP(B186,Assumption!$A$10:$G$12,3,1)</f>
        <v>0</v>
      </c>
      <c r="I186" s="2" t="n">
        <f aca="false">F186+G186-H186</f>
        <v>0</v>
      </c>
      <c r="J186" s="32" t="n">
        <f aca="false">VLOOKUP(D186,Assumption!$O$3:$Q$103,IF('thong tin khach hang'!$B$3="Nam",2,3),0)/12*P186</f>
        <v>10207.902934888</v>
      </c>
      <c r="K186" s="2" t="n">
        <v>20000</v>
      </c>
      <c r="L186" s="31" t="n">
        <f aca="false">ROUND(((HLOOKUP(B186,Assumption!$A$6:$L$7,2,1)+1)^(1/12)-1)*(E186+I186-J186-K186),0)</f>
        <v>1742712</v>
      </c>
      <c r="M186" s="31" t="n">
        <f aca="false">E186+I186-J186-K186+L186</f>
        <v>1056920607.51791</v>
      </c>
      <c r="N186" s="32" t="n">
        <f aca="false">HLOOKUP(ROUND(AVERAGE(M174:M185)/10^6,0),Assumption!$B$2:$E$3,2,1)*MAX((AVERAGE(M174:M185)-250*10^6),0)</f>
        <v>4513970.00363101</v>
      </c>
      <c r="O186" s="31" t="n">
        <f aca="false">M186+N186</f>
        <v>1061434577.52154</v>
      </c>
      <c r="P186" s="31" t="n">
        <f aca="false">IF(A186=1,SA,MAX(0,SA-M185))</f>
        <v>44791896.5791587</v>
      </c>
      <c r="S186" s="2" t="n">
        <v>0</v>
      </c>
      <c r="T186" s="2" t="n">
        <v>0</v>
      </c>
      <c r="U186" s="2" t="n">
        <v>1</v>
      </c>
      <c r="V186" s="33" t="n">
        <v>1</v>
      </c>
    </row>
    <row r="187" customFormat="false" ht="15.75" hidden="false" customHeight="true" outlineLevel="0" collapsed="false">
      <c r="A187" s="2" t="n">
        <v>185</v>
      </c>
      <c r="B187" s="2" t="n">
        <v>16</v>
      </c>
      <c r="C187" s="2" t="n">
        <f aca="false">A187-(B187-1)*12</f>
        <v>5</v>
      </c>
      <c r="D187" s="2" t="n">
        <f aca="false">'thong tin khach hang'!$B$4+B187-1</f>
        <v>17</v>
      </c>
      <c r="E187" s="31" t="n">
        <f aca="false">IF(A187=1,0,M186)</f>
        <v>1056920607.51791</v>
      </c>
      <c r="F187" s="2" t="n">
        <f aca="true">TP*VLOOKUP('thong tin khach hang'!$E$10,$X$2:$Z$5,3,0)*OFFSET($S187,0,VLOOKUP('thong tin khach hang'!$E$10,$X$2:$Z$5,2,0))</f>
        <v>0</v>
      </c>
      <c r="G187" s="2" t="n">
        <f aca="true">EP*VLOOKUP('thong tin khach hang'!$E$10,$X$2:$Z$5,3,0)*OFFSET($S187,0,VLOOKUP('thong tin khach hang'!$E$10,$X$2:$Z$5,2,0))</f>
        <v>0</v>
      </c>
      <c r="H187" s="2" t="n">
        <f aca="false">F187*HLOOKUP(B187,Assumption!$A$10:$G$12,2,1)+G187*HLOOKUP(B187,Assumption!$A$10:$G$12,3,1)</f>
        <v>0</v>
      </c>
      <c r="I187" s="2" t="n">
        <f aca="false">F187+G187-H187</f>
        <v>0</v>
      </c>
      <c r="J187" s="32" t="n">
        <f aca="false">VLOOKUP(D187,Assumption!$O$3:$Q$103,IF('thong tin khach hang'!$B$3="Nam",2,3),0)/12*P187</f>
        <v>9817.62976198169</v>
      </c>
      <c r="K187" s="2" t="n">
        <v>20000</v>
      </c>
      <c r="L187" s="31" t="n">
        <f aca="false">ROUND(((HLOOKUP(B187,Assumption!$A$6:$L$7,2,1)+1)^(1/12)-1)*(E187+I187-J187-K187),0)</f>
        <v>1745541</v>
      </c>
      <c r="M187" s="31" t="n">
        <f aca="false">E187+I187-J187-K187+L187</f>
        <v>1058636330.88814</v>
      </c>
      <c r="N187" s="32" t="n">
        <f aca="false">HLOOKUP(ROUND(AVERAGE(M175:M186)/10^6,0),Assumption!$B$2:$E$3,2,1)*MAX((AVERAGE(M175:M186)-250*10^6),0)</f>
        <v>4552946.90012288</v>
      </c>
      <c r="O187" s="31" t="n">
        <f aca="false">M187+N187</f>
        <v>1063189277.78827</v>
      </c>
      <c r="P187" s="31" t="n">
        <f aca="false">IF(A187=1,SA,MAX(0,SA-M186))</f>
        <v>43079392.4820936</v>
      </c>
      <c r="S187" s="2" t="n">
        <v>0</v>
      </c>
      <c r="T187" s="2" t="n">
        <v>0</v>
      </c>
      <c r="U187" s="2" t="n">
        <v>0</v>
      </c>
      <c r="V187" s="33" t="n">
        <v>1</v>
      </c>
    </row>
    <row r="188" customFormat="false" ht="15.75" hidden="false" customHeight="true" outlineLevel="0" collapsed="false">
      <c r="A188" s="2" t="n">
        <v>186</v>
      </c>
      <c r="B188" s="2" t="n">
        <v>16</v>
      </c>
      <c r="C188" s="2" t="n">
        <f aca="false">A188-(B188-1)*12</f>
        <v>6</v>
      </c>
      <c r="D188" s="2" t="n">
        <f aca="false">'thong tin khach hang'!$B$4+B188-1</f>
        <v>17</v>
      </c>
      <c r="E188" s="31" t="n">
        <f aca="false">IF(A188=1,0,M187)</f>
        <v>1058636330.88814</v>
      </c>
      <c r="F188" s="2" t="n">
        <f aca="true">TP*VLOOKUP('thong tin khach hang'!$E$10,$X$2:$Z$5,3,0)*OFFSET($S188,0,VLOOKUP('thong tin khach hang'!$E$10,$X$2:$Z$5,2,0))</f>
        <v>0</v>
      </c>
      <c r="G188" s="2" t="n">
        <f aca="true">EP*VLOOKUP('thong tin khach hang'!$E$10,$X$2:$Z$5,3,0)*OFFSET($S188,0,VLOOKUP('thong tin khach hang'!$E$10,$X$2:$Z$5,2,0))</f>
        <v>0</v>
      </c>
      <c r="H188" s="2" t="n">
        <f aca="false">F188*HLOOKUP(B188,Assumption!$A$10:$G$12,2,1)+G188*HLOOKUP(B188,Assumption!$A$10:$G$12,3,1)</f>
        <v>0</v>
      </c>
      <c r="I188" s="2" t="n">
        <f aca="false">F188+G188-H188</f>
        <v>0</v>
      </c>
      <c r="J188" s="32" t="n">
        <f aca="false">VLOOKUP(D188,Assumption!$O$3:$Q$103,IF('thong tin khach hang'!$B$3="Nam",2,3),0)/12*P188</f>
        <v>9426.62292895873</v>
      </c>
      <c r="K188" s="2" t="n">
        <v>20000</v>
      </c>
      <c r="L188" s="31" t="n">
        <f aca="false">ROUND(((HLOOKUP(B188,Assumption!$A$6:$L$7,2,1)+1)^(1/12)-1)*(E188+I188-J188-K188),0)</f>
        <v>1748375</v>
      </c>
      <c r="M188" s="31" t="n">
        <f aca="false">E188+I188-J188-K188+L188</f>
        <v>1060355279.26522</v>
      </c>
      <c r="N188" s="32" t="n">
        <f aca="false">HLOOKUP(ROUND(AVERAGE(M176:M187)/10^6,0),Assumption!$B$2:$E$3,2,1)*MAX((AVERAGE(M176:M187)-250*10^6),0)</f>
        <v>4591997.06730128</v>
      </c>
      <c r="O188" s="31" t="n">
        <f aca="false">M188+N188</f>
        <v>1064947276.33252</v>
      </c>
      <c r="P188" s="31" t="n">
        <f aca="false">IF(A188=1,SA,MAX(0,SA-M187))</f>
        <v>41363669.1118555</v>
      </c>
      <c r="S188" s="2" t="n">
        <v>0</v>
      </c>
      <c r="T188" s="2" t="n">
        <v>0</v>
      </c>
      <c r="U188" s="2" t="n">
        <v>0</v>
      </c>
      <c r="V188" s="33" t="n">
        <v>1</v>
      </c>
    </row>
    <row r="189" customFormat="false" ht="15.75" hidden="false" customHeight="true" outlineLevel="0" collapsed="false">
      <c r="A189" s="2" t="n">
        <v>187</v>
      </c>
      <c r="B189" s="2" t="n">
        <v>16</v>
      </c>
      <c r="C189" s="2" t="n">
        <f aca="false">A189-(B189-1)*12</f>
        <v>7</v>
      </c>
      <c r="D189" s="2" t="n">
        <f aca="false">'thong tin khach hang'!$B$4+B189-1</f>
        <v>17</v>
      </c>
      <c r="E189" s="31" t="n">
        <f aca="false">IF(A189=1,0,M188)</f>
        <v>1060355279.26522</v>
      </c>
      <c r="F189" s="2" t="n">
        <f aca="true">TP*VLOOKUP('thong tin khach hang'!$E$10,$X$2:$Z$5,3,0)*OFFSET($S189,0,VLOOKUP('thong tin khach hang'!$E$10,$X$2:$Z$5,2,0))</f>
        <v>0</v>
      </c>
      <c r="G189" s="2" t="n">
        <f aca="true">EP*VLOOKUP('thong tin khach hang'!$E$10,$X$2:$Z$5,3,0)*OFFSET($S189,0,VLOOKUP('thong tin khach hang'!$E$10,$X$2:$Z$5,2,0))</f>
        <v>0</v>
      </c>
      <c r="H189" s="2" t="n">
        <f aca="false">F189*HLOOKUP(B189,Assumption!$A$10:$G$12,2,1)+G189*HLOOKUP(B189,Assumption!$A$10:$G$12,3,1)</f>
        <v>0</v>
      </c>
      <c r="I189" s="2" t="n">
        <f aca="false">F189+G189-H189</f>
        <v>0</v>
      </c>
      <c r="J189" s="32" t="n">
        <f aca="false">VLOOKUP(D189,Assumption!$O$3:$Q$103,IF('thong tin khach hang'!$B$3="Nam",2,3),0)/12*P189</f>
        <v>9034.88112913977</v>
      </c>
      <c r="K189" s="2" t="n">
        <v>20000</v>
      </c>
      <c r="L189" s="31" t="n">
        <f aca="false">ROUND(((HLOOKUP(B189,Assumption!$A$6:$L$7,2,1)+1)^(1/12)-1)*(E189+I189-J189-K189),0)</f>
        <v>1751215</v>
      </c>
      <c r="M189" s="31" t="n">
        <f aca="false">E189+I189-J189-K189+L189</f>
        <v>1062077459.38409</v>
      </c>
      <c r="N189" s="32" t="n">
        <f aca="false">HLOOKUP(ROUND(AVERAGE(M177:M188)/10^6,0),Assumption!$B$2:$E$3,2,1)*MAX((AVERAGE(M177:M188)-250*10^6),0)</f>
        <v>4631120.64286431</v>
      </c>
      <c r="O189" s="31" t="n">
        <f aca="false">M189+N189</f>
        <v>1066708580.02695</v>
      </c>
      <c r="P189" s="31" t="n">
        <f aca="false">IF(A189=1,SA,MAX(0,SA-M188))</f>
        <v>39644720.7347845</v>
      </c>
      <c r="S189" s="2" t="n">
        <v>0</v>
      </c>
      <c r="T189" s="2" t="n">
        <v>1</v>
      </c>
      <c r="U189" s="2" t="n">
        <v>1</v>
      </c>
      <c r="V189" s="33" t="n">
        <v>1</v>
      </c>
    </row>
    <row r="190" customFormat="false" ht="15.75" hidden="false" customHeight="true" outlineLevel="0" collapsed="false">
      <c r="A190" s="2" t="n">
        <v>188</v>
      </c>
      <c r="B190" s="2" t="n">
        <v>16</v>
      </c>
      <c r="C190" s="2" t="n">
        <f aca="false">A190-(B190-1)*12</f>
        <v>8</v>
      </c>
      <c r="D190" s="2" t="n">
        <f aca="false">'thong tin khach hang'!$B$4+B190-1</f>
        <v>17</v>
      </c>
      <c r="E190" s="31" t="n">
        <f aca="false">IF(A190=1,0,M189)</f>
        <v>1062077459.38409</v>
      </c>
      <c r="F190" s="2" t="n">
        <f aca="true">TP*VLOOKUP('thong tin khach hang'!$E$10,$X$2:$Z$5,3,0)*OFFSET($S190,0,VLOOKUP('thong tin khach hang'!$E$10,$X$2:$Z$5,2,0))</f>
        <v>0</v>
      </c>
      <c r="G190" s="2" t="n">
        <f aca="true">EP*VLOOKUP('thong tin khach hang'!$E$10,$X$2:$Z$5,3,0)*OFFSET($S190,0,VLOOKUP('thong tin khach hang'!$E$10,$X$2:$Z$5,2,0))</f>
        <v>0</v>
      </c>
      <c r="H190" s="2" t="n">
        <f aca="false">F190*HLOOKUP(B190,Assumption!$A$10:$G$12,2,1)+G190*HLOOKUP(B190,Assumption!$A$10:$G$12,3,1)</f>
        <v>0</v>
      </c>
      <c r="I190" s="2" t="n">
        <f aca="false">F190+G190-H190</f>
        <v>0</v>
      </c>
      <c r="J190" s="32" t="n">
        <f aca="false">VLOOKUP(D190,Assumption!$O$3:$Q$103,IF('thong tin khach hang'!$B$3="Nam",2,3),0)/12*P190</f>
        <v>8642.40282765147</v>
      </c>
      <c r="K190" s="2" t="n">
        <v>20000</v>
      </c>
      <c r="L190" s="31" t="n">
        <f aca="false">ROUND(((HLOOKUP(B190,Assumption!$A$6:$L$7,2,1)+1)^(1/12)-1)*(E190+I190-J190-K190),0)</f>
        <v>1754060</v>
      </c>
      <c r="M190" s="31" t="n">
        <f aca="false">E190+I190-J190-K190+L190</f>
        <v>1063802876.98126</v>
      </c>
      <c r="N190" s="32" t="n">
        <f aca="false">HLOOKUP(ROUND(AVERAGE(M178:M189)/10^6,0),Assumption!$B$2:$E$3,2,1)*MAX((AVERAGE(M178:M189)-250*10^6),0)</f>
        <v>4670317.76504146</v>
      </c>
      <c r="O190" s="31" t="n">
        <f aca="false">M190+N190</f>
        <v>1068473194.7463</v>
      </c>
      <c r="P190" s="31" t="n">
        <f aca="false">IF(A190=1,SA,MAX(0,SA-M189))</f>
        <v>37922540.6159136</v>
      </c>
      <c r="S190" s="2" t="n">
        <v>0</v>
      </c>
      <c r="T190" s="2" t="n">
        <v>0</v>
      </c>
      <c r="U190" s="2" t="n">
        <v>0</v>
      </c>
      <c r="V190" s="33" t="n">
        <v>1</v>
      </c>
    </row>
    <row r="191" customFormat="false" ht="15.75" hidden="false" customHeight="true" outlineLevel="0" collapsed="false">
      <c r="A191" s="2" t="n">
        <v>189</v>
      </c>
      <c r="B191" s="2" t="n">
        <v>16</v>
      </c>
      <c r="C191" s="2" t="n">
        <f aca="false">A191-(B191-1)*12</f>
        <v>9</v>
      </c>
      <c r="D191" s="2" t="n">
        <f aca="false">'thong tin khach hang'!$B$4+B191-1</f>
        <v>17</v>
      </c>
      <c r="E191" s="31" t="n">
        <f aca="false">IF(A191=1,0,M190)</f>
        <v>1063802876.98126</v>
      </c>
      <c r="F191" s="2" t="n">
        <f aca="true">TP*VLOOKUP('thong tin khach hang'!$E$10,$X$2:$Z$5,3,0)*OFFSET($S191,0,VLOOKUP('thong tin khach hang'!$E$10,$X$2:$Z$5,2,0))</f>
        <v>0</v>
      </c>
      <c r="G191" s="2" t="n">
        <f aca="true">EP*VLOOKUP('thong tin khach hang'!$E$10,$X$2:$Z$5,3,0)*OFFSET($S191,0,VLOOKUP('thong tin khach hang'!$E$10,$X$2:$Z$5,2,0))</f>
        <v>0</v>
      </c>
      <c r="H191" s="2" t="n">
        <f aca="false">F191*HLOOKUP(B191,Assumption!$A$10:$G$12,2,1)+G191*HLOOKUP(B191,Assumption!$A$10:$G$12,3,1)</f>
        <v>0</v>
      </c>
      <c r="I191" s="2" t="n">
        <f aca="false">F191+G191-H191</f>
        <v>0</v>
      </c>
      <c r="J191" s="32" t="n">
        <f aca="false">VLOOKUP(D191,Assumption!$O$3:$Q$103,IF('thong tin khach hang'!$B$3="Nam",2,3),0)/12*P191</f>
        <v>8249.18671716692</v>
      </c>
      <c r="K191" s="2" t="n">
        <v>20000</v>
      </c>
      <c r="L191" s="31" t="n">
        <f aca="false">ROUND(((HLOOKUP(B191,Assumption!$A$6:$L$7,2,1)+1)^(1/12)-1)*(E191+I191-J191-K191),0)</f>
        <v>1756910</v>
      </c>
      <c r="M191" s="31" t="n">
        <f aca="false">E191+I191-J191-K191+L191</f>
        <v>1065531537.79454</v>
      </c>
      <c r="N191" s="32" t="n">
        <f aca="false">HLOOKUP(ROUND(AVERAGE(M179:M190)/10^6,0),Assumption!$B$2:$E$3,2,1)*MAX((AVERAGE(M179:M190)-250*10^6),0)</f>
        <v>4709588.57209373</v>
      </c>
      <c r="O191" s="31" t="n">
        <f aca="false">M191+N191</f>
        <v>1070241126.36664</v>
      </c>
      <c r="P191" s="31" t="n">
        <f aca="false">IF(A191=1,SA,MAX(0,SA-M190))</f>
        <v>36197123.0187412</v>
      </c>
      <c r="S191" s="2" t="n">
        <v>0</v>
      </c>
      <c r="T191" s="2" t="n">
        <v>0</v>
      </c>
      <c r="U191" s="2" t="n">
        <v>0</v>
      </c>
      <c r="V191" s="33" t="n">
        <v>1</v>
      </c>
    </row>
    <row r="192" customFormat="false" ht="15.75" hidden="false" customHeight="true" outlineLevel="0" collapsed="false">
      <c r="A192" s="2" t="n">
        <v>190</v>
      </c>
      <c r="B192" s="2" t="n">
        <v>16</v>
      </c>
      <c r="C192" s="2" t="n">
        <f aca="false">A192-(B192-1)*12</f>
        <v>10</v>
      </c>
      <c r="D192" s="2" t="n">
        <f aca="false">'thong tin khach hang'!$B$4+B192-1</f>
        <v>17</v>
      </c>
      <c r="E192" s="31" t="n">
        <f aca="false">IF(A192=1,0,M191)</f>
        <v>1065531537.79454</v>
      </c>
      <c r="F192" s="2" t="n">
        <f aca="true">TP*VLOOKUP('thong tin khach hang'!$E$10,$X$2:$Z$5,3,0)*OFFSET($S192,0,VLOOKUP('thong tin khach hang'!$E$10,$X$2:$Z$5,2,0))</f>
        <v>0</v>
      </c>
      <c r="G192" s="2" t="n">
        <f aca="true">EP*VLOOKUP('thong tin khach hang'!$E$10,$X$2:$Z$5,3,0)*OFFSET($S192,0,VLOOKUP('thong tin khach hang'!$E$10,$X$2:$Z$5,2,0))</f>
        <v>0</v>
      </c>
      <c r="H192" s="2" t="n">
        <f aca="false">F192*HLOOKUP(B192,Assumption!$A$10:$G$12,2,1)+G192*HLOOKUP(B192,Assumption!$A$10:$G$12,3,1)</f>
        <v>0</v>
      </c>
      <c r="I192" s="2" t="n">
        <f aca="false">F192+G192-H192</f>
        <v>0</v>
      </c>
      <c r="J192" s="32" t="n">
        <f aca="false">VLOOKUP(D192,Assumption!$O$3:$Q$103,IF('thong tin khach hang'!$B$3="Nam",2,3),0)/12*P192</f>
        <v>7855.23149006125</v>
      </c>
      <c r="K192" s="2" t="n">
        <v>20000</v>
      </c>
      <c r="L192" s="31" t="n">
        <f aca="false">ROUND(((HLOOKUP(B192,Assumption!$A$6:$L$7,2,1)+1)^(1/12)-1)*(E192+I192-J192-K192),0)</f>
        <v>1759766</v>
      </c>
      <c r="M192" s="31" t="n">
        <f aca="false">E192+I192-J192-K192+L192</f>
        <v>1067263448.56305</v>
      </c>
      <c r="N192" s="32" t="n">
        <f aca="false">HLOOKUP(ROUND(AVERAGE(M180:M191)/10^6,0),Assumption!$B$2:$E$3,2,1)*MAX((AVERAGE(M180:M191)-250*10^6),0)</f>
        <v>4748933.20231363</v>
      </c>
      <c r="O192" s="31" t="n">
        <f aca="false">M192+N192</f>
        <v>1072012381.76537</v>
      </c>
      <c r="P192" s="31" t="n">
        <f aca="false">IF(A192=1,SA,MAX(0,SA-M191))</f>
        <v>34468462.2054584</v>
      </c>
      <c r="S192" s="2" t="n">
        <v>0</v>
      </c>
      <c r="T192" s="2" t="n">
        <v>0</v>
      </c>
      <c r="U192" s="2" t="n">
        <v>1</v>
      </c>
      <c r="V192" s="33" t="n">
        <v>1</v>
      </c>
    </row>
    <row r="193" customFormat="false" ht="15.75" hidden="false" customHeight="true" outlineLevel="0" collapsed="false">
      <c r="A193" s="2" t="n">
        <v>191</v>
      </c>
      <c r="B193" s="2" t="n">
        <v>16</v>
      </c>
      <c r="C193" s="2" t="n">
        <f aca="false">A193-(B193-1)*12</f>
        <v>11</v>
      </c>
      <c r="D193" s="2" t="n">
        <f aca="false">'thong tin khach hang'!$B$4+B193-1</f>
        <v>17</v>
      </c>
      <c r="E193" s="31" t="n">
        <f aca="false">IF(A193=1,0,M192)</f>
        <v>1067263448.56305</v>
      </c>
      <c r="F193" s="2" t="n">
        <f aca="true">TP*VLOOKUP('thong tin khach hang'!$E$10,$X$2:$Z$5,3,0)*OFFSET($S193,0,VLOOKUP('thong tin khach hang'!$E$10,$X$2:$Z$5,2,0))</f>
        <v>0</v>
      </c>
      <c r="G193" s="2" t="n">
        <f aca="true">EP*VLOOKUP('thong tin khach hang'!$E$10,$X$2:$Z$5,3,0)*OFFSET($S193,0,VLOOKUP('thong tin khach hang'!$E$10,$X$2:$Z$5,2,0))</f>
        <v>0</v>
      </c>
      <c r="H193" s="2" t="n">
        <f aca="false">F193*HLOOKUP(B193,Assumption!$A$10:$G$12,2,1)+G193*HLOOKUP(B193,Assumption!$A$10:$G$12,3,1)</f>
        <v>0</v>
      </c>
      <c r="I193" s="2" t="n">
        <f aca="false">F193+G193-H193</f>
        <v>0</v>
      </c>
      <c r="J193" s="32" t="n">
        <f aca="false">VLOOKUP(D193,Assumption!$O$3:$Q$103,IF('thong tin khach hang'!$B$3="Nam",2,3),0)/12*P193</f>
        <v>7460.53561051542</v>
      </c>
      <c r="K193" s="2" t="n">
        <v>20000</v>
      </c>
      <c r="L193" s="31" t="n">
        <f aca="false">ROUND(((HLOOKUP(B193,Assumption!$A$6:$L$7,2,1)+1)^(1/12)-1)*(E193+I193-J193-K193),0)</f>
        <v>1762627</v>
      </c>
      <c r="M193" s="31" t="n">
        <f aca="false">E193+I193-J193-K193+L193</f>
        <v>1068998615.02744</v>
      </c>
      <c r="N193" s="32" t="n">
        <f aca="false">HLOOKUP(ROUND(AVERAGE(M181:M192)/10^6,0),Assumption!$B$2:$E$3,2,1)*MAX((AVERAGE(M181:M192)-250*10^6),0)</f>
        <v>4788351.79452517</v>
      </c>
      <c r="O193" s="31" t="n">
        <f aca="false">M193+N193</f>
        <v>1073786966.82197</v>
      </c>
      <c r="P193" s="31" t="n">
        <f aca="false">IF(A193=1,SA,MAX(0,SA-M192))</f>
        <v>32736551.4369484</v>
      </c>
      <c r="S193" s="2" t="n">
        <v>0</v>
      </c>
      <c r="T193" s="2" t="n">
        <v>0</v>
      </c>
      <c r="U193" s="2" t="n">
        <v>0</v>
      </c>
      <c r="V193" s="33" t="n">
        <v>1</v>
      </c>
    </row>
    <row r="194" customFormat="false" ht="15.75" hidden="false" customHeight="true" outlineLevel="0" collapsed="false">
      <c r="A194" s="2" t="n">
        <v>192</v>
      </c>
      <c r="B194" s="2" t="n">
        <v>16</v>
      </c>
      <c r="C194" s="2" t="n">
        <f aca="false">A194-(B194-1)*12</f>
        <v>12</v>
      </c>
      <c r="D194" s="2" t="n">
        <f aca="false">'thong tin khach hang'!$B$4+B194-1</f>
        <v>17</v>
      </c>
      <c r="E194" s="31" t="n">
        <f aca="false">IF(A194=1,0,M193)</f>
        <v>1068998615.02744</v>
      </c>
      <c r="F194" s="2" t="n">
        <f aca="true">TP*VLOOKUP('thong tin khach hang'!$E$10,$X$2:$Z$5,3,0)*OFFSET($S194,0,VLOOKUP('thong tin khach hang'!$E$10,$X$2:$Z$5,2,0))</f>
        <v>0</v>
      </c>
      <c r="G194" s="2" t="n">
        <f aca="true">EP*VLOOKUP('thong tin khach hang'!$E$10,$X$2:$Z$5,3,0)*OFFSET($S194,0,VLOOKUP('thong tin khach hang'!$E$10,$X$2:$Z$5,2,0))</f>
        <v>0</v>
      </c>
      <c r="H194" s="2" t="n">
        <f aca="false">F194*HLOOKUP(B194,Assumption!$A$10:$G$12,2,1)+G194*HLOOKUP(B194,Assumption!$A$10:$G$12,3,1)</f>
        <v>0</v>
      </c>
      <c r="I194" s="2" t="n">
        <f aca="false">F194+G194-H194</f>
        <v>0</v>
      </c>
      <c r="J194" s="32" t="n">
        <f aca="false">VLOOKUP(D194,Assumption!$O$3:$Q$103,IF('thong tin khach hang'!$B$3="Nam",2,3),0)/12*P194</f>
        <v>7065.09777025657</v>
      </c>
      <c r="K194" s="2" t="n">
        <v>20000</v>
      </c>
      <c r="L194" s="31" t="n">
        <f aca="false">ROUND(((HLOOKUP(B194,Assumption!$A$6:$L$7,2,1)+1)^(1/12)-1)*(E194+I194-J194-K194),0)</f>
        <v>1765493</v>
      </c>
      <c r="M194" s="31" t="n">
        <f aca="false">E194+I194-J194-K194+L194</f>
        <v>1070737042.92967</v>
      </c>
      <c r="N194" s="32" t="n">
        <f aca="false">HLOOKUP(ROUND(AVERAGE(M182:M193)/10^6,0),Assumption!$B$2:$E$3,2,1)*MAX((AVERAGE(M182:M193)-250*10^6),0)</f>
        <v>4827844.488084</v>
      </c>
      <c r="O194" s="31" t="n">
        <f aca="false">M194+N194</f>
        <v>1075564887.41775</v>
      </c>
      <c r="P194" s="31" t="n">
        <f aca="false">IF(A194=1,SA,MAX(0,SA-M193))</f>
        <v>31001384.972559</v>
      </c>
      <c r="S194" s="2" t="n">
        <v>0</v>
      </c>
      <c r="T194" s="2" t="n">
        <v>0</v>
      </c>
      <c r="U194" s="2" t="n">
        <v>0</v>
      </c>
      <c r="V194" s="33" t="n">
        <v>1</v>
      </c>
    </row>
    <row r="195" customFormat="false" ht="15.75" hidden="false" customHeight="true" outlineLevel="0" collapsed="false">
      <c r="A195" s="2" t="n">
        <v>193</v>
      </c>
      <c r="B195" s="2" t="n">
        <v>17</v>
      </c>
      <c r="C195" s="2" t="n">
        <f aca="false">A195-(B195-1)*12</f>
        <v>1</v>
      </c>
      <c r="D195" s="2" t="n">
        <f aca="false">'thong tin khach hang'!$B$4+B195-1</f>
        <v>18</v>
      </c>
      <c r="E195" s="31" t="n">
        <f aca="false">IF(A195=1,0,M194)</f>
        <v>1070737042.92967</v>
      </c>
      <c r="F195" s="2" t="n">
        <f aca="true">TP*VLOOKUP('thong tin khach hang'!$E$10,$X$2:$Z$5,3,0)*OFFSET($S195,0,VLOOKUP('thong tin khach hang'!$E$10,$X$2:$Z$5,2,0))</f>
        <v>30000000</v>
      </c>
      <c r="G195" s="2" t="n">
        <f aca="true">EP*VLOOKUP('thong tin khach hang'!$E$10,$X$2:$Z$5,3,0)*OFFSET($S195,0,VLOOKUP('thong tin khach hang'!$E$10,$X$2:$Z$5,2,0))</f>
        <v>30000000</v>
      </c>
      <c r="H195" s="2" t="n">
        <f aca="false">F195*HLOOKUP(B195,Assumption!$A$10:$G$12,2,1)+G195*HLOOKUP(B195,Assumption!$A$10:$G$12,3,1)</f>
        <v>1500000</v>
      </c>
      <c r="I195" s="2" t="n">
        <f aca="false">F195+G195-H195</f>
        <v>58500000</v>
      </c>
      <c r="J195" s="32" t="n">
        <f aca="false">VLOOKUP(D195,Assumption!$O$3:$Q$103,IF('thong tin khach hang'!$B$3="Nam",2,3),0)/12*P195</f>
        <v>6668.91666071365</v>
      </c>
      <c r="K195" s="2" t="n">
        <v>20000</v>
      </c>
      <c r="L195" s="31" t="n">
        <f aca="false">ROUND(((HLOOKUP(B195,Assumption!$A$6:$L$7,2,1)+1)^(1/12)-1)*(E195+I195-J195-K195),0)</f>
        <v>1864983</v>
      </c>
      <c r="M195" s="31" t="n">
        <f aca="false">E195+I195-J195-K195+L195</f>
        <v>1131075357.01301</v>
      </c>
      <c r="N195" s="32" t="n">
        <f aca="false">HLOOKUP(ROUND(AVERAGE(M183:M194)/10^6,0),Assumption!$B$2:$E$3,2,1)*MAX((AVERAGE(M183:M194)-250*10^6),0)</f>
        <v>4867411.42187755</v>
      </c>
      <c r="O195" s="31" t="n">
        <f aca="false">M195+N195</f>
        <v>1135942768.43489</v>
      </c>
      <c r="P195" s="31" t="n">
        <f aca="false">IF(A195=1,SA,MAX(0,SA-M194))</f>
        <v>29262957.0703292</v>
      </c>
      <c r="S195" s="2" t="n">
        <v>1</v>
      </c>
      <c r="T195" s="2" t="n">
        <v>1</v>
      </c>
      <c r="U195" s="2" t="n">
        <v>1</v>
      </c>
      <c r="V195" s="33" t="n">
        <v>1</v>
      </c>
    </row>
    <row r="196" customFormat="false" ht="15.75" hidden="false" customHeight="true" outlineLevel="0" collapsed="false">
      <c r="A196" s="2" t="n">
        <v>194</v>
      </c>
      <c r="B196" s="2" t="n">
        <v>17</v>
      </c>
      <c r="C196" s="2" t="n">
        <f aca="false">A196-(B196-1)*12</f>
        <v>2</v>
      </c>
      <c r="D196" s="2" t="n">
        <f aca="false">'thong tin khach hang'!$B$4+B196-1</f>
        <v>18</v>
      </c>
      <c r="E196" s="31" t="n">
        <f aca="false">IF(A196=1,0,M195)</f>
        <v>1131075357.01301</v>
      </c>
      <c r="F196" s="2" t="n">
        <f aca="true">TP*VLOOKUP('thong tin khach hang'!$E$10,$X$2:$Z$5,3,0)*OFFSET($S196,0,VLOOKUP('thong tin khach hang'!$E$10,$X$2:$Z$5,2,0))</f>
        <v>0</v>
      </c>
      <c r="G196" s="2" t="n">
        <f aca="true">EP*VLOOKUP('thong tin khach hang'!$E$10,$X$2:$Z$5,3,0)*OFFSET($S196,0,VLOOKUP('thong tin khach hang'!$E$10,$X$2:$Z$5,2,0))</f>
        <v>0</v>
      </c>
      <c r="H196" s="2" t="n">
        <f aca="false">F196*HLOOKUP(B196,Assumption!$A$10:$G$12,2,1)+G196*HLOOKUP(B196,Assumption!$A$10:$G$12,3,1)</f>
        <v>0</v>
      </c>
      <c r="I196" s="2" t="n">
        <f aca="false">F196+G196-H196</f>
        <v>0</v>
      </c>
      <c r="J196" s="32" t="n">
        <f aca="false">VLOOKUP(D196,Assumption!$O$3:$Q$103,IF('thong tin khach hang'!$B$3="Nam",2,3),0)/12*P196</f>
        <v>0</v>
      </c>
      <c r="K196" s="2" t="n">
        <v>20000</v>
      </c>
      <c r="L196" s="31" t="n">
        <f aca="false">ROUND(((HLOOKUP(B196,Assumption!$A$6:$L$7,2,1)+1)^(1/12)-1)*(E196+I196-J196-K196),0)</f>
        <v>1868030</v>
      </c>
      <c r="M196" s="31" t="n">
        <f aca="false">E196+I196-J196-K196+L196</f>
        <v>1132923387.01301</v>
      </c>
      <c r="N196" s="32" t="n">
        <f aca="false">HLOOKUP(ROUND(AVERAGE(M184:M195)/10^6,0),Assumption!$B$2:$E$3,2,1)*MAX((AVERAGE(M184:M195)-250*10^6),0)</f>
        <v>4907052.73582488</v>
      </c>
      <c r="O196" s="31" t="n">
        <f aca="false">M196+N196</f>
        <v>1137830439.74883</v>
      </c>
      <c r="P196" s="31" t="n">
        <f aca="false">IF(A196=1,SA,MAX(0,SA-M195))</f>
        <v>0</v>
      </c>
      <c r="S196" s="2" t="n">
        <v>0</v>
      </c>
      <c r="T196" s="2" t="n">
        <v>0</v>
      </c>
      <c r="U196" s="2" t="n">
        <v>0</v>
      </c>
      <c r="V196" s="33" t="n">
        <v>1</v>
      </c>
    </row>
    <row r="197" customFormat="false" ht="15.75" hidden="false" customHeight="true" outlineLevel="0" collapsed="false">
      <c r="A197" s="2" t="n">
        <v>195</v>
      </c>
      <c r="B197" s="2" t="n">
        <v>17</v>
      </c>
      <c r="C197" s="2" t="n">
        <f aca="false">A197-(B197-1)*12</f>
        <v>3</v>
      </c>
      <c r="D197" s="2" t="n">
        <f aca="false">'thong tin khach hang'!$B$4+B197-1</f>
        <v>18</v>
      </c>
      <c r="E197" s="31" t="n">
        <f aca="false">IF(A197=1,0,M196)</f>
        <v>1132923387.01301</v>
      </c>
      <c r="F197" s="2" t="n">
        <f aca="true">TP*VLOOKUP('thong tin khach hang'!$E$10,$X$2:$Z$5,3,0)*OFFSET($S197,0,VLOOKUP('thong tin khach hang'!$E$10,$X$2:$Z$5,2,0))</f>
        <v>0</v>
      </c>
      <c r="G197" s="2" t="n">
        <f aca="true">EP*VLOOKUP('thong tin khach hang'!$E$10,$X$2:$Z$5,3,0)*OFFSET($S197,0,VLOOKUP('thong tin khach hang'!$E$10,$X$2:$Z$5,2,0))</f>
        <v>0</v>
      </c>
      <c r="H197" s="2" t="n">
        <f aca="false">F197*HLOOKUP(B197,Assumption!$A$10:$G$12,2,1)+G197*HLOOKUP(B197,Assumption!$A$10:$G$12,3,1)</f>
        <v>0</v>
      </c>
      <c r="I197" s="2" t="n">
        <f aca="false">F197+G197-H197</f>
        <v>0</v>
      </c>
      <c r="J197" s="32" t="n">
        <f aca="false">VLOOKUP(D197,Assumption!$O$3:$Q$103,IF('thong tin khach hang'!$B$3="Nam",2,3),0)/12*P197</f>
        <v>0</v>
      </c>
      <c r="K197" s="2" t="n">
        <v>20000</v>
      </c>
      <c r="L197" s="31" t="n">
        <f aca="false">ROUND(((HLOOKUP(B197,Assumption!$A$6:$L$7,2,1)+1)^(1/12)-1)*(E197+I197-J197-K197),0)</f>
        <v>1871082</v>
      </c>
      <c r="M197" s="31" t="n">
        <f aca="false">E197+I197-J197-K197+L197</f>
        <v>1134774469.01301</v>
      </c>
      <c r="N197" s="32" t="n">
        <f aca="false">HLOOKUP(ROUND(AVERAGE(M185:M196)/10^6,0),Assumption!$B$2:$E$3,2,1)*MAX((AVERAGE(M185:M196)-250*10^6),0)</f>
        <v>4946765.02289909</v>
      </c>
      <c r="O197" s="31" t="n">
        <f aca="false">M197+N197</f>
        <v>1139721234.03591</v>
      </c>
      <c r="P197" s="31" t="n">
        <f aca="false">IF(A197=1,SA,MAX(0,SA-M196))</f>
        <v>0</v>
      </c>
      <c r="S197" s="2" t="n">
        <v>0</v>
      </c>
      <c r="T197" s="2" t="n">
        <v>0</v>
      </c>
      <c r="U197" s="2" t="n">
        <v>0</v>
      </c>
      <c r="V197" s="33" t="n">
        <v>1</v>
      </c>
    </row>
    <row r="198" customFormat="false" ht="15.75" hidden="false" customHeight="true" outlineLevel="0" collapsed="false">
      <c r="A198" s="2" t="n">
        <v>196</v>
      </c>
      <c r="B198" s="2" t="n">
        <v>17</v>
      </c>
      <c r="C198" s="2" t="n">
        <f aca="false">A198-(B198-1)*12</f>
        <v>4</v>
      </c>
      <c r="D198" s="2" t="n">
        <f aca="false">'thong tin khach hang'!$B$4+B198-1</f>
        <v>18</v>
      </c>
      <c r="E198" s="31" t="n">
        <f aca="false">IF(A198=1,0,M197)</f>
        <v>1134774469.01301</v>
      </c>
      <c r="F198" s="2" t="n">
        <f aca="true">TP*VLOOKUP('thong tin khach hang'!$E$10,$X$2:$Z$5,3,0)*OFFSET($S198,0,VLOOKUP('thong tin khach hang'!$E$10,$X$2:$Z$5,2,0))</f>
        <v>0</v>
      </c>
      <c r="G198" s="2" t="n">
        <f aca="true">EP*VLOOKUP('thong tin khach hang'!$E$10,$X$2:$Z$5,3,0)*OFFSET($S198,0,VLOOKUP('thong tin khach hang'!$E$10,$X$2:$Z$5,2,0))</f>
        <v>0</v>
      </c>
      <c r="H198" s="2" t="n">
        <f aca="false">F198*HLOOKUP(B198,Assumption!$A$10:$G$12,2,1)+G198*HLOOKUP(B198,Assumption!$A$10:$G$12,3,1)</f>
        <v>0</v>
      </c>
      <c r="I198" s="2" t="n">
        <f aca="false">F198+G198-H198</f>
        <v>0</v>
      </c>
      <c r="J198" s="32" t="n">
        <f aca="false">VLOOKUP(D198,Assumption!$O$3:$Q$103,IF('thong tin khach hang'!$B$3="Nam",2,3),0)/12*P198</f>
        <v>0</v>
      </c>
      <c r="K198" s="2" t="n">
        <v>20000</v>
      </c>
      <c r="L198" s="31" t="n">
        <f aca="false">ROUND(((HLOOKUP(B198,Assumption!$A$6:$L$7,2,1)+1)^(1/12)-1)*(E198+I198-J198-K198),0)</f>
        <v>1874139</v>
      </c>
      <c r="M198" s="31" t="n">
        <f aca="false">E198+I198-J198-K198+L198</f>
        <v>1136628608.01301</v>
      </c>
      <c r="N198" s="32" t="n">
        <f aca="false">HLOOKUP(ROUND(AVERAGE(M186:M197)/10^6,0),Assumption!$B$2:$E$3,2,1)*MAX((AVERAGE(M186:M197)-250*10^6),0)</f>
        <v>4986548.20569517</v>
      </c>
      <c r="O198" s="31" t="n">
        <f aca="false">M198+N198</f>
        <v>1141615156.21871</v>
      </c>
      <c r="P198" s="31" t="n">
        <f aca="false">IF(A198=1,SA,MAX(0,SA-M197))</f>
        <v>0</v>
      </c>
      <c r="S198" s="2" t="n">
        <v>0</v>
      </c>
      <c r="T198" s="2" t="n">
        <v>0</v>
      </c>
      <c r="U198" s="2" t="n">
        <v>1</v>
      </c>
      <c r="V198" s="33" t="n">
        <v>1</v>
      </c>
    </row>
    <row r="199" customFormat="false" ht="15.75" hidden="false" customHeight="true" outlineLevel="0" collapsed="false">
      <c r="A199" s="2" t="n">
        <v>197</v>
      </c>
      <c r="B199" s="2" t="n">
        <v>17</v>
      </c>
      <c r="C199" s="2" t="n">
        <f aca="false">A199-(B199-1)*12</f>
        <v>5</v>
      </c>
      <c r="D199" s="2" t="n">
        <f aca="false">'thong tin khach hang'!$B$4+B199-1</f>
        <v>18</v>
      </c>
      <c r="E199" s="31" t="n">
        <f aca="false">IF(A199=1,0,M198)</f>
        <v>1136628608.01301</v>
      </c>
      <c r="F199" s="2" t="n">
        <f aca="true">TP*VLOOKUP('thong tin khach hang'!$E$10,$X$2:$Z$5,3,0)*OFFSET($S199,0,VLOOKUP('thong tin khach hang'!$E$10,$X$2:$Z$5,2,0))</f>
        <v>0</v>
      </c>
      <c r="G199" s="2" t="n">
        <f aca="true">EP*VLOOKUP('thong tin khach hang'!$E$10,$X$2:$Z$5,3,0)*OFFSET($S199,0,VLOOKUP('thong tin khach hang'!$E$10,$X$2:$Z$5,2,0))</f>
        <v>0</v>
      </c>
      <c r="H199" s="2" t="n">
        <f aca="false">F199*HLOOKUP(B199,Assumption!$A$10:$G$12,2,1)+G199*HLOOKUP(B199,Assumption!$A$10:$G$12,3,1)</f>
        <v>0</v>
      </c>
      <c r="I199" s="2" t="n">
        <f aca="false">F199+G199-H199</f>
        <v>0</v>
      </c>
      <c r="J199" s="32" t="n">
        <f aca="false">VLOOKUP(D199,Assumption!$O$3:$Q$103,IF('thong tin khach hang'!$B$3="Nam",2,3),0)/12*P199</f>
        <v>0</v>
      </c>
      <c r="K199" s="2" t="n">
        <v>20000</v>
      </c>
      <c r="L199" s="31" t="n">
        <f aca="false">ROUND(((HLOOKUP(B199,Assumption!$A$6:$L$7,2,1)+1)^(1/12)-1)*(E199+I199-J199-K199),0)</f>
        <v>1877202</v>
      </c>
      <c r="M199" s="31" t="n">
        <f aca="false">E199+I199-J199-K199+L199</f>
        <v>1138485810.01301</v>
      </c>
      <c r="N199" s="32" t="n">
        <f aca="false">HLOOKUP(ROUND(AVERAGE(M187:M198)/10^6,0),Assumption!$B$2:$E$3,2,1)*MAX((AVERAGE(M187:M198)-250*10^6),0)</f>
        <v>5026402.20594272</v>
      </c>
      <c r="O199" s="31" t="n">
        <f aca="false">M199+N199</f>
        <v>1143512212.21895</v>
      </c>
      <c r="P199" s="31" t="n">
        <f aca="false">IF(A199=1,SA,MAX(0,SA-M198))</f>
        <v>0</v>
      </c>
      <c r="S199" s="2" t="n">
        <v>0</v>
      </c>
      <c r="T199" s="2" t="n">
        <v>0</v>
      </c>
      <c r="U199" s="2" t="n">
        <v>0</v>
      </c>
      <c r="V199" s="33" t="n">
        <v>1</v>
      </c>
    </row>
    <row r="200" customFormat="false" ht="15.75" hidden="false" customHeight="true" outlineLevel="0" collapsed="false">
      <c r="A200" s="2" t="n">
        <v>198</v>
      </c>
      <c r="B200" s="2" t="n">
        <v>17</v>
      </c>
      <c r="C200" s="2" t="n">
        <f aca="false">A200-(B200-1)*12</f>
        <v>6</v>
      </c>
      <c r="D200" s="2" t="n">
        <f aca="false">'thong tin khach hang'!$B$4+B200-1</f>
        <v>18</v>
      </c>
      <c r="E200" s="31" t="n">
        <f aca="false">IF(A200=1,0,M199)</f>
        <v>1138485810.01301</v>
      </c>
      <c r="F200" s="2" t="n">
        <f aca="true">TP*VLOOKUP('thong tin khach hang'!$E$10,$X$2:$Z$5,3,0)*OFFSET($S200,0,VLOOKUP('thong tin khach hang'!$E$10,$X$2:$Z$5,2,0))</f>
        <v>0</v>
      </c>
      <c r="G200" s="2" t="n">
        <f aca="true">EP*VLOOKUP('thong tin khach hang'!$E$10,$X$2:$Z$5,3,0)*OFFSET($S200,0,VLOOKUP('thong tin khach hang'!$E$10,$X$2:$Z$5,2,0))</f>
        <v>0</v>
      </c>
      <c r="H200" s="2" t="n">
        <f aca="false">F200*HLOOKUP(B200,Assumption!$A$10:$G$12,2,1)+G200*HLOOKUP(B200,Assumption!$A$10:$G$12,3,1)</f>
        <v>0</v>
      </c>
      <c r="I200" s="2" t="n">
        <f aca="false">F200+G200-H200</f>
        <v>0</v>
      </c>
      <c r="J200" s="32" t="n">
        <f aca="false">VLOOKUP(D200,Assumption!$O$3:$Q$103,IF('thong tin khach hang'!$B$3="Nam",2,3),0)/12*P200</f>
        <v>0</v>
      </c>
      <c r="K200" s="2" t="n">
        <v>20000</v>
      </c>
      <c r="L200" s="31" t="n">
        <f aca="false">ROUND(((HLOOKUP(B200,Assumption!$A$6:$L$7,2,1)+1)^(1/12)-1)*(E200+I200-J200-K200),0)</f>
        <v>1880269</v>
      </c>
      <c r="M200" s="31" t="n">
        <f aca="false">E200+I200-J200-K200+L200</f>
        <v>1140346079.01301</v>
      </c>
      <c r="N200" s="32" t="n">
        <f aca="false">HLOOKUP(ROUND(AVERAGE(M188:M199)/10^6,0),Assumption!$B$2:$E$3,2,1)*MAX((AVERAGE(M188:M199)-250*10^6),0)</f>
        <v>5066326.94550516</v>
      </c>
      <c r="O200" s="31" t="n">
        <f aca="false">M200+N200</f>
        <v>1145412405.95852</v>
      </c>
      <c r="P200" s="31" t="n">
        <f aca="false">IF(A200=1,SA,MAX(0,SA-M199))</f>
        <v>0</v>
      </c>
      <c r="S200" s="2" t="n">
        <v>0</v>
      </c>
      <c r="T200" s="2" t="n">
        <v>0</v>
      </c>
      <c r="U200" s="2" t="n">
        <v>0</v>
      </c>
      <c r="V200" s="33" t="n">
        <v>1</v>
      </c>
    </row>
    <row r="201" customFormat="false" ht="15.75" hidden="false" customHeight="true" outlineLevel="0" collapsed="false">
      <c r="A201" s="2" t="n">
        <v>199</v>
      </c>
      <c r="B201" s="2" t="n">
        <v>17</v>
      </c>
      <c r="C201" s="2" t="n">
        <f aca="false">A201-(B201-1)*12</f>
        <v>7</v>
      </c>
      <c r="D201" s="2" t="n">
        <f aca="false">'thong tin khach hang'!$B$4+B201-1</f>
        <v>18</v>
      </c>
      <c r="E201" s="31" t="n">
        <f aca="false">IF(A201=1,0,M200)</f>
        <v>1140346079.01301</v>
      </c>
      <c r="F201" s="2" t="n">
        <f aca="true">TP*VLOOKUP('thong tin khach hang'!$E$10,$X$2:$Z$5,3,0)*OFFSET($S201,0,VLOOKUP('thong tin khach hang'!$E$10,$X$2:$Z$5,2,0))</f>
        <v>0</v>
      </c>
      <c r="G201" s="2" t="n">
        <f aca="true">EP*VLOOKUP('thong tin khach hang'!$E$10,$X$2:$Z$5,3,0)*OFFSET($S201,0,VLOOKUP('thong tin khach hang'!$E$10,$X$2:$Z$5,2,0))</f>
        <v>0</v>
      </c>
      <c r="H201" s="2" t="n">
        <f aca="false">F201*HLOOKUP(B201,Assumption!$A$10:$G$12,2,1)+G201*HLOOKUP(B201,Assumption!$A$10:$G$12,3,1)</f>
        <v>0</v>
      </c>
      <c r="I201" s="2" t="n">
        <f aca="false">F201+G201-H201</f>
        <v>0</v>
      </c>
      <c r="J201" s="32" t="n">
        <f aca="false">VLOOKUP(D201,Assumption!$O$3:$Q$103,IF('thong tin khach hang'!$B$3="Nam",2,3),0)/12*P201</f>
        <v>0</v>
      </c>
      <c r="K201" s="2" t="n">
        <v>20000</v>
      </c>
      <c r="L201" s="31" t="n">
        <f aca="false">ROUND(((HLOOKUP(B201,Assumption!$A$6:$L$7,2,1)+1)^(1/12)-1)*(E201+I201-J201-K201),0)</f>
        <v>1883341</v>
      </c>
      <c r="M201" s="31" t="n">
        <f aca="false">E201+I201-J201-K201+L201</f>
        <v>1142209420.01301</v>
      </c>
      <c r="N201" s="32" t="n">
        <f aca="false">HLOOKUP(ROUND(AVERAGE(M189:M200)/10^6,0),Assumption!$B$2:$E$3,2,1)*MAX((AVERAGE(M189:M200)-250*10^6),0)</f>
        <v>5106322.34537906</v>
      </c>
      <c r="O201" s="31" t="n">
        <f aca="false">M201+N201</f>
        <v>1147315742.35839</v>
      </c>
      <c r="P201" s="31" t="n">
        <f aca="false">IF(A201=1,SA,MAX(0,SA-M200))</f>
        <v>0</v>
      </c>
      <c r="S201" s="2" t="n">
        <v>0</v>
      </c>
      <c r="T201" s="2" t="n">
        <v>1</v>
      </c>
      <c r="U201" s="2" t="n">
        <v>1</v>
      </c>
      <c r="V201" s="33" t="n">
        <v>1</v>
      </c>
    </row>
    <row r="202" customFormat="false" ht="15.75" hidden="false" customHeight="true" outlineLevel="0" collapsed="false">
      <c r="A202" s="2" t="n">
        <v>200</v>
      </c>
      <c r="B202" s="2" t="n">
        <v>17</v>
      </c>
      <c r="C202" s="2" t="n">
        <f aca="false">A202-(B202-1)*12</f>
        <v>8</v>
      </c>
      <c r="D202" s="2" t="n">
        <f aca="false">'thong tin khach hang'!$B$4+B202-1</f>
        <v>18</v>
      </c>
      <c r="E202" s="31" t="n">
        <f aca="false">IF(A202=1,0,M201)</f>
        <v>1142209420.01301</v>
      </c>
      <c r="F202" s="2" t="n">
        <f aca="true">TP*VLOOKUP('thong tin khach hang'!$E$10,$X$2:$Z$5,3,0)*OFFSET($S202,0,VLOOKUP('thong tin khach hang'!$E$10,$X$2:$Z$5,2,0))</f>
        <v>0</v>
      </c>
      <c r="G202" s="2" t="n">
        <f aca="true">EP*VLOOKUP('thong tin khach hang'!$E$10,$X$2:$Z$5,3,0)*OFFSET($S202,0,VLOOKUP('thong tin khach hang'!$E$10,$X$2:$Z$5,2,0))</f>
        <v>0</v>
      </c>
      <c r="H202" s="2" t="n">
        <f aca="false">F202*HLOOKUP(B202,Assumption!$A$10:$G$12,2,1)+G202*HLOOKUP(B202,Assumption!$A$10:$G$12,3,1)</f>
        <v>0</v>
      </c>
      <c r="I202" s="2" t="n">
        <f aca="false">F202+G202-H202</f>
        <v>0</v>
      </c>
      <c r="J202" s="32" t="n">
        <f aca="false">VLOOKUP(D202,Assumption!$O$3:$Q$103,IF('thong tin khach hang'!$B$3="Nam",2,3),0)/12*P202</f>
        <v>0</v>
      </c>
      <c r="K202" s="2" t="n">
        <v>20000</v>
      </c>
      <c r="L202" s="31" t="n">
        <f aca="false">ROUND(((HLOOKUP(B202,Assumption!$A$6:$L$7,2,1)+1)^(1/12)-1)*(E202+I202-J202-K202),0)</f>
        <v>1886419</v>
      </c>
      <c r="M202" s="31" t="n">
        <f aca="false">E202+I202-J202-K202+L202</f>
        <v>1144075839.01301</v>
      </c>
      <c r="N202" s="32" t="n">
        <f aca="false">HLOOKUP(ROUND(AVERAGE(M190:M201)/10^6,0),Assumption!$B$2:$E$3,2,1)*MAX((AVERAGE(M190:M201)-250*10^6),0)</f>
        <v>5146388.32569352</v>
      </c>
      <c r="O202" s="31" t="n">
        <f aca="false">M202+N202</f>
        <v>1149222227.3387</v>
      </c>
      <c r="P202" s="31" t="n">
        <f aca="false">IF(A202=1,SA,MAX(0,SA-M201))</f>
        <v>0</v>
      </c>
      <c r="S202" s="2" t="n">
        <v>0</v>
      </c>
      <c r="T202" s="2" t="n">
        <v>0</v>
      </c>
      <c r="U202" s="2" t="n">
        <v>0</v>
      </c>
      <c r="V202" s="33" t="n">
        <v>1</v>
      </c>
    </row>
    <row r="203" customFormat="false" ht="15.75" hidden="false" customHeight="true" outlineLevel="0" collapsed="false">
      <c r="A203" s="2" t="n">
        <v>201</v>
      </c>
      <c r="B203" s="2" t="n">
        <v>17</v>
      </c>
      <c r="C203" s="2" t="n">
        <f aca="false">A203-(B203-1)*12</f>
        <v>9</v>
      </c>
      <c r="D203" s="2" t="n">
        <f aca="false">'thong tin khach hang'!$B$4+B203-1</f>
        <v>18</v>
      </c>
      <c r="E203" s="31" t="n">
        <f aca="false">IF(A203=1,0,M202)</f>
        <v>1144075839.01301</v>
      </c>
      <c r="F203" s="2" t="n">
        <f aca="true">TP*VLOOKUP('thong tin khach hang'!$E$10,$X$2:$Z$5,3,0)*OFFSET($S203,0,VLOOKUP('thong tin khach hang'!$E$10,$X$2:$Z$5,2,0))</f>
        <v>0</v>
      </c>
      <c r="G203" s="2" t="n">
        <f aca="true">EP*VLOOKUP('thong tin khach hang'!$E$10,$X$2:$Z$5,3,0)*OFFSET($S203,0,VLOOKUP('thong tin khach hang'!$E$10,$X$2:$Z$5,2,0))</f>
        <v>0</v>
      </c>
      <c r="H203" s="2" t="n">
        <f aca="false">F203*HLOOKUP(B203,Assumption!$A$10:$G$12,2,1)+G203*HLOOKUP(B203,Assumption!$A$10:$G$12,3,1)</f>
        <v>0</v>
      </c>
      <c r="I203" s="2" t="n">
        <f aca="false">F203+G203-H203</f>
        <v>0</v>
      </c>
      <c r="J203" s="32" t="n">
        <f aca="false">VLOOKUP(D203,Assumption!$O$3:$Q$103,IF('thong tin khach hang'!$B$3="Nam",2,3),0)/12*P203</f>
        <v>0</v>
      </c>
      <c r="K203" s="2" t="n">
        <v>20000</v>
      </c>
      <c r="L203" s="31" t="n">
        <f aca="false">ROUND(((HLOOKUP(B203,Assumption!$A$6:$L$7,2,1)+1)^(1/12)-1)*(E203+I203-J203-K203),0)</f>
        <v>1889501</v>
      </c>
      <c r="M203" s="31" t="n">
        <f aca="false">E203+I203-J203-K203+L203</f>
        <v>1145945340.01301</v>
      </c>
      <c r="N203" s="32" t="n">
        <f aca="false">HLOOKUP(ROUND(AVERAGE(M191:M202)/10^6,0),Assumption!$B$2:$E$3,2,1)*MAX((AVERAGE(M191:M202)-250*10^6),0)</f>
        <v>5186524.80670939</v>
      </c>
      <c r="O203" s="31" t="n">
        <f aca="false">M203+N203</f>
        <v>1151131864.81972</v>
      </c>
      <c r="P203" s="31" t="n">
        <f aca="false">IF(A203=1,SA,MAX(0,SA-M202))</f>
        <v>0</v>
      </c>
      <c r="S203" s="2" t="n">
        <v>0</v>
      </c>
      <c r="T203" s="2" t="n">
        <v>0</v>
      </c>
      <c r="U203" s="2" t="n">
        <v>0</v>
      </c>
      <c r="V203" s="33" t="n">
        <v>1</v>
      </c>
    </row>
    <row r="204" customFormat="false" ht="15.75" hidden="false" customHeight="true" outlineLevel="0" collapsed="false">
      <c r="A204" s="2" t="n">
        <v>202</v>
      </c>
      <c r="B204" s="2" t="n">
        <v>17</v>
      </c>
      <c r="C204" s="2" t="n">
        <f aca="false">A204-(B204-1)*12</f>
        <v>10</v>
      </c>
      <c r="D204" s="2" t="n">
        <f aca="false">'thong tin khach hang'!$B$4+B204-1</f>
        <v>18</v>
      </c>
      <c r="E204" s="31" t="n">
        <f aca="false">IF(A204=1,0,M203)</f>
        <v>1145945340.01301</v>
      </c>
      <c r="F204" s="2" t="n">
        <f aca="true">TP*VLOOKUP('thong tin khach hang'!$E$10,$X$2:$Z$5,3,0)*OFFSET($S204,0,VLOOKUP('thong tin khach hang'!$E$10,$X$2:$Z$5,2,0))</f>
        <v>0</v>
      </c>
      <c r="G204" s="2" t="n">
        <f aca="true">EP*VLOOKUP('thong tin khach hang'!$E$10,$X$2:$Z$5,3,0)*OFFSET($S204,0,VLOOKUP('thong tin khach hang'!$E$10,$X$2:$Z$5,2,0))</f>
        <v>0</v>
      </c>
      <c r="H204" s="2" t="n">
        <f aca="false">F204*HLOOKUP(B204,Assumption!$A$10:$G$12,2,1)+G204*HLOOKUP(B204,Assumption!$A$10:$G$12,3,1)</f>
        <v>0</v>
      </c>
      <c r="I204" s="2" t="n">
        <f aca="false">F204+G204-H204</f>
        <v>0</v>
      </c>
      <c r="J204" s="32" t="n">
        <f aca="false">VLOOKUP(D204,Assumption!$O$3:$Q$103,IF('thong tin khach hang'!$B$3="Nam",2,3),0)/12*P204</f>
        <v>0</v>
      </c>
      <c r="K204" s="2" t="n">
        <v>20000</v>
      </c>
      <c r="L204" s="31" t="n">
        <f aca="false">ROUND(((HLOOKUP(B204,Assumption!$A$6:$L$7,2,1)+1)^(1/12)-1)*(E204+I204-J204-K204),0)</f>
        <v>1892589</v>
      </c>
      <c r="M204" s="31" t="n">
        <f aca="false">E204+I204-J204-K204+L204</f>
        <v>1147817929.01301</v>
      </c>
      <c r="N204" s="32" t="n">
        <f aca="false">HLOOKUP(ROUND(AVERAGE(M192:M203)/10^6,0),Assumption!$B$2:$E$3,2,1)*MAX((AVERAGE(M192:M203)-250*10^6),0)</f>
        <v>5226731.70781863</v>
      </c>
      <c r="O204" s="31" t="n">
        <f aca="false">M204+N204</f>
        <v>1153044660.72083</v>
      </c>
      <c r="P204" s="31" t="n">
        <f aca="false">IF(A204=1,SA,MAX(0,SA-M203))</f>
        <v>0</v>
      </c>
      <c r="S204" s="2" t="n">
        <v>0</v>
      </c>
      <c r="T204" s="2" t="n">
        <v>0</v>
      </c>
      <c r="U204" s="2" t="n">
        <v>1</v>
      </c>
      <c r="V204" s="33" t="n">
        <v>1</v>
      </c>
    </row>
    <row r="205" customFormat="false" ht="15.75" hidden="false" customHeight="true" outlineLevel="0" collapsed="false">
      <c r="A205" s="2" t="n">
        <v>203</v>
      </c>
      <c r="B205" s="2" t="n">
        <v>17</v>
      </c>
      <c r="C205" s="2" t="n">
        <f aca="false">A205-(B205-1)*12</f>
        <v>11</v>
      </c>
      <c r="D205" s="2" t="n">
        <f aca="false">'thong tin khach hang'!$B$4+B205-1</f>
        <v>18</v>
      </c>
      <c r="E205" s="31" t="n">
        <f aca="false">IF(A205=1,0,M204)</f>
        <v>1147817929.01301</v>
      </c>
      <c r="F205" s="2" t="n">
        <f aca="true">TP*VLOOKUP('thong tin khach hang'!$E$10,$X$2:$Z$5,3,0)*OFFSET($S205,0,VLOOKUP('thong tin khach hang'!$E$10,$X$2:$Z$5,2,0))</f>
        <v>0</v>
      </c>
      <c r="G205" s="2" t="n">
        <f aca="true">EP*VLOOKUP('thong tin khach hang'!$E$10,$X$2:$Z$5,3,0)*OFFSET($S205,0,VLOOKUP('thong tin khach hang'!$E$10,$X$2:$Z$5,2,0))</f>
        <v>0</v>
      </c>
      <c r="H205" s="2" t="n">
        <f aca="false">F205*HLOOKUP(B205,Assumption!$A$10:$G$12,2,1)+G205*HLOOKUP(B205,Assumption!$A$10:$G$12,3,1)</f>
        <v>0</v>
      </c>
      <c r="I205" s="2" t="n">
        <f aca="false">F205+G205-H205</f>
        <v>0</v>
      </c>
      <c r="J205" s="32" t="n">
        <f aca="false">VLOOKUP(D205,Assumption!$O$3:$Q$103,IF('thong tin khach hang'!$B$3="Nam",2,3),0)/12*P205</f>
        <v>0</v>
      </c>
      <c r="K205" s="2" t="n">
        <v>20000</v>
      </c>
      <c r="L205" s="31" t="n">
        <f aca="false">ROUND(((HLOOKUP(B205,Assumption!$A$6:$L$7,2,1)+1)^(1/12)-1)*(E205+I205-J205-K205),0)</f>
        <v>1895682</v>
      </c>
      <c r="M205" s="31" t="n">
        <f aca="false">E205+I205-J205-K205+L205</f>
        <v>1149693611.01301</v>
      </c>
      <c r="N205" s="32" t="n">
        <f aca="false">HLOOKUP(ROUND(AVERAGE(M193:M204)/10^6,0),Assumption!$B$2:$E$3,2,1)*MAX((AVERAGE(M193:M204)-250*10^6),0)</f>
        <v>5267008.94804361</v>
      </c>
      <c r="O205" s="31" t="n">
        <f aca="false">M205+N205</f>
        <v>1154960619.96105</v>
      </c>
      <c r="P205" s="31" t="n">
        <f aca="false">IF(A205=1,SA,MAX(0,SA-M204))</f>
        <v>0</v>
      </c>
      <c r="S205" s="2" t="n">
        <v>0</v>
      </c>
      <c r="T205" s="2" t="n">
        <v>0</v>
      </c>
      <c r="U205" s="2" t="n">
        <v>0</v>
      </c>
      <c r="V205" s="33" t="n">
        <v>1</v>
      </c>
    </row>
    <row r="206" customFormat="false" ht="15.75" hidden="false" customHeight="true" outlineLevel="0" collapsed="false">
      <c r="A206" s="2" t="n">
        <v>204</v>
      </c>
      <c r="B206" s="2" t="n">
        <v>17</v>
      </c>
      <c r="C206" s="2" t="n">
        <f aca="false">A206-(B206-1)*12</f>
        <v>12</v>
      </c>
      <c r="D206" s="2" t="n">
        <f aca="false">'thong tin khach hang'!$B$4+B206-1</f>
        <v>18</v>
      </c>
      <c r="E206" s="31" t="n">
        <f aca="false">IF(A206=1,0,M205)</f>
        <v>1149693611.01301</v>
      </c>
      <c r="F206" s="2" t="n">
        <f aca="true">TP*VLOOKUP('thong tin khach hang'!$E$10,$X$2:$Z$5,3,0)*OFFSET($S206,0,VLOOKUP('thong tin khach hang'!$E$10,$X$2:$Z$5,2,0))</f>
        <v>0</v>
      </c>
      <c r="G206" s="2" t="n">
        <f aca="true">EP*VLOOKUP('thong tin khach hang'!$E$10,$X$2:$Z$5,3,0)*OFFSET($S206,0,VLOOKUP('thong tin khach hang'!$E$10,$X$2:$Z$5,2,0))</f>
        <v>0</v>
      </c>
      <c r="H206" s="2" t="n">
        <f aca="false">F206*HLOOKUP(B206,Assumption!$A$10:$G$12,2,1)+G206*HLOOKUP(B206,Assumption!$A$10:$G$12,3,1)</f>
        <v>0</v>
      </c>
      <c r="I206" s="2" t="n">
        <f aca="false">F206+G206-H206</f>
        <v>0</v>
      </c>
      <c r="J206" s="32" t="n">
        <f aca="false">VLOOKUP(D206,Assumption!$O$3:$Q$103,IF('thong tin khach hang'!$B$3="Nam",2,3),0)/12*P206</f>
        <v>0</v>
      </c>
      <c r="K206" s="2" t="n">
        <v>20000</v>
      </c>
      <c r="L206" s="31" t="n">
        <f aca="false">ROUND(((HLOOKUP(B206,Assumption!$A$6:$L$7,2,1)+1)^(1/12)-1)*(E206+I206-J206-K206),0)</f>
        <v>1898779</v>
      </c>
      <c r="M206" s="31" t="n">
        <f aca="false">E206+I206-J206-K206+L206</f>
        <v>1151572390.01301</v>
      </c>
      <c r="N206" s="32" t="n">
        <f aca="false">HLOOKUP(ROUND(AVERAGE(M194:M205)/10^6,0),Assumption!$B$2:$E$3,2,1)*MAX((AVERAGE(M194:M205)-250*10^6),0)</f>
        <v>5307356.44603639</v>
      </c>
      <c r="O206" s="31" t="n">
        <f aca="false">M206+N206</f>
        <v>1156879746.45905</v>
      </c>
      <c r="P206" s="31" t="n">
        <f aca="false">IF(A206=1,SA,MAX(0,SA-M205))</f>
        <v>0</v>
      </c>
      <c r="S206" s="2" t="n">
        <v>0</v>
      </c>
      <c r="T206" s="2" t="n">
        <v>0</v>
      </c>
      <c r="U206" s="2" t="n">
        <v>0</v>
      </c>
      <c r="V206" s="33" t="n">
        <v>1</v>
      </c>
    </row>
    <row r="207" customFormat="false" ht="15.75" hidden="false" customHeight="true" outlineLevel="0" collapsed="false">
      <c r="A207" s="2" t="n">
        <v>205</v>
      </c>
      <c r="B207" s="2" t="n">
        <v>18</v>
      </c>
      <c r="C207" s="2" t="n">
        <f aca="false">A207-(B207-1)*12</f>
        <v>1</v>
      </c>
      <c r="D207" s="2" t="n">
        <f aca="false">'thong tin khach hang'!$B$4+B207-1</f>
        <v>19</v>
      </c>
      <c r="E207" s="31" t="n">
        <f aca="false">IF(A207=1,0,M206)</f>
        <v>1151572390.01301</v>
      </c>
      <c r="F207" s="2" t="n">
        <f aca="true">TP*VLOOKUP('thong tin khach hang'!$E$10,$X$2:$Z$5,3,0)*OFFSET($S207,0,VLOOKUP('thong tin khach hang'!$E$10,$X$2:$Z$5,2,0))</f>
        <v>30000000</v>
      </c>
      <c r="G207" s="2" t="n">
        <f aca="true">EP*VLOOKUP('thong tin khach hang'!$E$10,$X$2:$Z$5,3,0)*OFFSET($S207,0,VLOOKUP('thong tin khach hang'!$E$10,$X$2:$Z$5,2,0))</f>
        <v>30000000</v>
      </c>
      <c r="H207" s="2" t="n">
        <f aca="false">F207*HLOOKUP(B207,Assumption!$A$10:$G$12,2,1)+G207*HLOOKUP(B207,Assumption!$A$10:$G$12,3,1)</f>
        <v>1500000</v>
      </c>
      <c r="I207" s="2" t="n">
        <f aca="false">F207+G207-H207</f>
        <v>58500000</v>
      </c>
      <c r="J207" s="32" t="n">
        <f aca="false">VLOOKUP(D207,Assumption!$O$3:$Q$103,IF('thong tin khach hang'!$B$3="Nam",2,3),0)/12*P207</f>
        <v>0</v>
      </c>
      <c r="K207" s="2" t="n">
        <v>20000</v>
      </c>
      <c r="L207" s="31" t="n">
        <f aca="false">ROUND(((HLOOKUP(B207,Assumption!$A$6:$L$7,2,1)+1)^(1/12)-1)*(E207+I207-J207-K207),0)</f>
        <v>1998500</v>
      </c>
      <c r="M207" s="31" t="n">
        <f aca="false">E207+I207-J207-K207+L207</f>
        <v>1212050890.01301</v>
      </c>
      <c r="N207" s="32" t="n">
        <f aca="false">HLOOKUP(ROUND(AVERAGE(M195:M206)/10^6,0),Assumption!$B$2:$E$3,2,1)*MAX((AVERAGE(M195:M206)-250*10^6),0)</f>
        <v>5347774.11957806</v>
      </c>
      <c r="O207" s="31" t="n">
        <f aca="false">M207+N207</f>
        <v>1217398664.13259</v>
      </c>
      <c r="P207" s="31" t="n">
        <f aca="false">IF(A207=1,SA,MAX(0,SA-M206))</f>
        <v>0</v>
      </c>
      <c r="S207" s="2" t="n">
        <v>1</v>
      </c>
      <c r="T207" s="2" t="n">
        <v>1</v>
      </c>
      <c r="U207" s="2" t="n">
        <v>1</v>
      </c>
      <c r="V207" s="33" t="n">
        <v>1</v>
      </c>
    </row>
    <row r="208" customFormat="false" ht="15.75" hidden="false" customHeight="true" outlineLevel="0" collapsed="false">
      <c r="A208" s="2" t="n">
        <v>206</v>
      </c>
      <c r="B208" s="2" t="n">
        <v>18</v>
      </c>
      <c r="C208" s="2" t="n">
        <f aca="false">A208-(B208-1)*12</f>
        <v>2</v>
      </c>
      <c r="D208" s="2" t="n">
        <f aca="false">'thong tin khach hang'!$B$4+B208-1</f>
        <v>19</v>
      </c>
      <c r="E208" s="31" t="n">
        <f aca="false">IF(A208=1,0,M207)</f>
        <v>1212050890.01301</v>
      </c>
      <c r="F208" s="2" t="n">
        <f aca="true">TP*VLOOKUP('thong tin khach hang'!$E$10,$X$2:$Z$5,3,0)*OFFSET($S208,0,VLOOKUP('thong tin khach hang'!$E$10,$X$2:$Z$5,2,0))</f>
        <v>0</v>
      </c>
      <c r="G208" s="2" t="n">
        <f aca="true">EP*VLOOKUP('thong tin khach hang'!$E$10,$X$2:$Z$5,3,0)*OFFSET($S208,0,VLOOKUP('thong tin khach hang'!$E$10,$X$2:$Z$5,2,0))</f>
        <v>0</v>
      </c>
      <c r="H208" s="2" t="n">
        <f aca="false">F208*HLOOKUP(B208,Assumption!$A$10:$G$12,2,1)+G208*HLOOKUP(B208,Assumption!$A$10:$G$12,3,1)</f>
        <v>0</v>
      </c>
      <c r="I208" s="2" t="n">
        <f aca="false">F208+G208-H208</f>
        <v>0</v>
      </c>
      <c r="J208" s="32" t="n">
        <f aca="false">VLOOKUP(D208,Assumption!$O$3:$Q$103,IF('thong tin khach hang'!$B$3="Nam",2,3),0)/12*P208</f>
        <v>0</v>
      </c>
      <c r="K208" s="2" t="n">
        <v>20000</v>
      </c>
      <c r="L208" s="31" t="n">
        <f aca="false">ROUND(((HLOOKUP(B208,Assumption!$A$6:$L$7,2,1)+1)^(1/12)-1)*(E208+I208-J208-K208),0)</f>
        <v>2001768</v>
      </c>
      <c r="M208" s="31" t="n">
        <f aca="false">E208+I208-J208-K208+L208</f>
        <v>1214032658.01301</v>
      </c>
      <c r="N208" s="32" t="n">
        <f aca="false">HLOOKUP(ROUND(AVERAGE(M196:M207)/10^6,0),Assumption!$B$2:$E$3,2,1)*MAX((AVERAGE(M196:M207)-250*10^6),0)</f>
        <v>5388261.88607806</v>
      </c>
      <c r="O208" s="31" t="n">
        <f aca="false">M208+N208</f>
        <v>1219420919.89909</v>
      </c>
      <c r="P208" s="31" t="n">
        <f aca="false">IF(A208=1,SA,MAX(0,SA-M207))</f>
        <v>0</v>
      </c>
      <c r="S208" s="2" t="n">
        <v>0</v>
      </c>
      <c r="T208" s="2" t="n">
        <v>0</v>
      </c>
      <c r="U208" s="2" t="n">
        <v>0</v>
      </c>
      <c r="V208" s="33" t="n">
        <v>1</v>
      </c>
    </row>
    <row r="209" customFormat="false" ht="15.75" hidden="false" customHeight="true" outlineLevel="0" collapsed="false">
      <c r="A209" s="2" t="n">
        <v>207</v>
      </c>
      <c r="B209" s="2" t="n">
        <v>18</v>
      </c>
      <c r="C209" s="2" t="n">
        <f aca="false">A209-(B209-1)*12</f>
        <v>3</v>
      </c>
      <c r="D209" s="2" t="n">
        <f aca="false">'thong tin khach hang'!$B$4+B209-1</f>
        <v>19</v>
      </c>
      <c r="E209" s="31" t="n">
        <f aca="false">IF(A209=1,0,M208)</f>
        <v>1214032658.01301</v>
      </c>
      <c r="F209" s="2" t="n">
        <f aca="true">TP*VLOOKUP('thong tin khach hang'!$E$10,$X$2:$Z$5,3,0)*OFFSET($S209,0,VLOOKUP('thong tin khach hang'!$E$10,$X$2:$Z$5,2,0))</f>
        <v>0</v>
      </c>
      <c r="G209" s="2" t="n">
        <f aca="true">EP*VLOOKUP('thong tin khach hang'!$E$10,$X$2:$Z$5,3,0)*OFFSET($S209,0,VLOOKUP('thong tin khach hang'!$E$10,$X$2:$Z$5,2,0))</f>
        <v>0</v>
      </c>
      <c r="H209" s="2" t="n">
        <f aca="false">F209*HLOOKUP(B209,Assumption!$A$10:$G$12,2,1)+G209*HLOOKUP(B209,Assumption!$A$10:$G$12,3,1)</f>
        <v>0</v>
      </c>
      <c r="I209" s="2" t="n">
        <f aca="false">F209+G209-H209</f>
        <v>0</v>
      </c>
      <c r="J209" s="32" t="n">
        <f aca="false">VLOOKUP(D209,Assumption!$O$3:$Q$103,IF('thong tin khach hang'!$B$3="Nam",2,3),0)/12*P209</f>
        <v>0</v>
      </c>
      <c r="K209" s="2" t="n">
        <v>20000</v>
      </c>
      <c r="L209" s="31" t="n">
        <f aca="false">ROUND(((HLOOKUP(B209,Assumption!$A$6:$L$7,2,1)+1)^(1/12)-1)*(E209+I209-J209-K209),0)</f>
        <v>2005041</v>
      </c>
      <c r="M209" s="31" t="n">
        <f aca="false">E209+I209-J209-K209+L209</f>
        <v>1216017699.01301</v>
      </c>
      <c r="N209" s="32" t="n">
        <f aca="false">HLOOKUP(ROUND(AVERAGE(M197:M208)/10^6,0),Assumption!$B$2:$E$3,2,1)*MAX((AVERAGE(M197:M208)-250*10^6),0)</f>
        <v>5428816.52157806</v>
      </c>
      <c r="O209" s="31" t="n">
        <f aca="false">M209+N209</f>
        <v>1221446515.53459</v>
      </c>
      <c r="P209" s="31" t="n">
        <f aca="false">IF(A209=1,SA,MAX(0,SA-M208))</f>
        <v>0</v>
      </c>
      <c r="S209" s="2" t="n">
        <v>0</v>
      </c>
      <c r="T209" s="2" t="n">
        <v>0</v>
      </c>
      <c r="U209" s="2" t="n">
        <v>0</v>
      </c>
      <c r="V209" s="33" t="n">
        <v>1</v>
      </c>
    </row>
    <row r="210" customFormat="false" ht="15.75" hidden="false" customHeight="true" outlineLevel="0" collapsed="false">
      <c r="A210" s="2" t="n">
        <v>208</v>
      </c>
      <c r="B210" s="2" t="n">
        <v>18</v>
      </c>
      <c r="C210" s="2" t="n">
        <f aca="false">A210-(B210-1)*12</f>
        <v>4</v>
      </c>
      <c r="D210" s="2" t="n">
        <f aca="false">'thong tin khach hang'!$B$4+B210-1</f>
        <v>19</v>
      </c>
      <c r="E210" s="31" t="n">
        <f aca="false">IF(A210=1,0,M209)</f>
        <v>1216017699.01301</v>
      </c>
      <c r="F210" s="2" t="n">
        <f aca="true">TP*VLOOKUP('thong tin khach hang'!$E$10,$X$2:$Z$5,3,0)*OFFSET($S210,0,VLOOKUP('thong tin khach hang'!$E$10,$X$2:$Z$5,2,0))</f>
        <v>0</v>
      </c>
      <c r="G210" s="2" t="n">
        <f aca="true">EP*VLOOKUP('thong tin khach hang'!$E$10,$X$2:$Z$5,3,0)*OFFSET($S210,0,VLOOKUP('thong tin khach hang'!$E$10,$X$2:$Z$5,2,0))</f>
        <v>0</v>
      </c>
      <c r="H210" s="2" t="n">
        <f aca="false">F210*HLOOKUP(B210,Assumption!$A$10:$G$12,2,1)+G210*HLOOKUP(B210,Assumption!$A$10:$G$12,3,1)</f>
        <v>0</v>
      </c>
      <c r="I210" s="2" t="n">
        <f aca="false">F210+G210-H210</f>
        <v>0</v>
      </c>
      <c r="J210" s="32" t="n">
        <f aca="false">VLOOKUP(D210,Assumption!$O$3:$Q$103,IF('thong tin khach hang'!$B$3="Nam",2,3),0)/12*P210</f>
        <v>0</v>
      </c>
      <c r="K210" s="2" t="n">
        <v>20000</v>
      </c>
      <c r="L210" s="31" t="n">
        <f aca="false">ROUND(((HLOOKUP(B210,Assumption!$A$6:$L$7,2,1)+1)^(1/12)-1)*(E210+I210-J210-K210),0)</f>
        <v>2008319</v>
      </c>
      <c r="M210" s="31" t="n">
        <f aca="false">E210+I210-J210-K210+L210</f>
        <v>1218006018.01301</v>
      </c>
      <c r="N210" s="32" t="n">
        <f aca="false">HLOOKUP(ROUND(AVERAGE(M198:M209)/10^6,0),Assumption!$B$2:$E$3,2,1)*MAX((AVERAGE(M198:M209)-250*10^6),0)</f>
        <v>5469438.13657806</v>
      </c>
      <c r="O210" s="31" t="n">
        <f aca="false">M210+N210</f>
        <v>1223475456.14959</v>
      </c>
      <c r="P210" s="31" t="n">
        <f aca="false">IF(A210=1,SA,MAX(0,SA-M209))</f>
        <v>0</v>
      </c>
      <c r="S210" s="2" t="n">
        <v>0</v>
      </c>
      <c r="T210" s="2" t="n">
        <v>0</v>
      </c>
      <c r="U210" s="2" t="n">
        <v>1</v>
      </c>
      <c r="V210" s="33" t="n">
        <v>1</v>
      </c>
    </row>
    <row r="211" customFormat="false" ht="15.75" hidden="false" customHeight="true" outlineLevel="0" collapsed="false">
      <c r="A211" s="2" t="n">
        <v>209</v>
      </c>
      <c r="B211" s="2" t="n">
        <v>18</v>
      </c>
      <c r="C211" s="2" t="n">
        <f aca="false">A211-(B211-1)*12</f>
        <v>5</v>
      </c>
      <c r="D211" s="2" t="n">
        <f aca="false">'thong tin khach hang'!$B$4+B211-1</f>
        <v>19</v>
      </c>
      <c r="E211" s="31" t="n">
        <f aca="false">IF(A211=1,0,M210)</f>
        <v>1218006018.01301</v>
      </c>
      <c r="F211" s="2" t="n">
        <f aca="true">TP*VLOOKUP('thong tin khach hang'!$E$10,$X$2:$Z$5,3,0)*OFFSET($S211,0,VLOOKUP('thong tin khach hang'!$E$10,$X$2:$Z$5,2,0))</f>
        <v>0</v>
      </c>
      <c r="G211" s="2" t="n">
        <f aca="true">EP*VLOOKUP('thong tin khach hang'!$E$10,$X$2:$Z$5,3,0)*OFFSET($S211,0,VLOOKUP('thong tin khach hang'!$E$10,$X$2:$Z$5,2,0))</f>
        <v>0</v>
      </c>
      <c r="H211" s="2" t="n">
        <f aca="false">F211*HLOOKUP(B211,Assumption!$A$10:$G$12,2,1)+G211*HLOOKUP(B211,Assumption!$A$10:$G$12,3,1)</f>
        <v>0</v>
      </c>
      <c r="I211" s="2" t="n">
        <f aca="false">F211+G211-H211</f>
        <v>0</v>
      </c>
      <c r="J211" s="32" t="n">
        <f aca="false">VLOOKUP(D211,Assumption!$O$3:$Q$103,IF('thong tin khach hang'!$B$3="Nam",2,3),0)/12*P211</f>
        <v>0</v>
      </c>
      <c r="K211" s="2" t="n">
        <v>20000</v>
      </c>
      <c r="L211" s="31" t="n">
        <f aca="false">ROUND(((HLOOKUP(B211,Assumption!$A$6:$L$7,2,1)+1)^(1/12)-1)*(E211+I211-J211-K211),0)</f>
        <v>2011603</v>
      </c>
      <c r="M211" s="31" t="n">
        <f aca="false">E211+I211-J211-K211+L211</f>
        <v>1219997621.01301</v>
      </c>
      <c r="N211" s="32" t="n">
        <f aca="false">HLOOKUP(ROUND(AVERAGE(M199:M210)/10^6,0),Assumption!$B$2:$E$3,2,1)*MAX((AVERAGE(M199:M210)-250*10^6),0)</f>
        <v>5510126.84157806</v>
      </c>
      <c r="O211" s="31" t="n">
        <f aca="false">M211+N211</f>
        <v>1225507747.85459</v>
      </c>
      <c r="P211" s="31" t="n">
        <f aca="false">IF(A211=1,SA,MAX(0,SA-M210))</f>
        <v>0</v>
      </c>
      <c r="S211" s="2" t="n">
        <v>0</v>
      </c>
      <c r="T211" s="2" t="n">
        <v>0</v>
      </c>
      <c r="U211" s="2" t="n">
        <v>0</v>
      </c>
      <c r="V211" s="33" t="n">
        <v>1</v>
      </c>
    </row>
    <row r="212" customFormat="false" ht="15.75" hidden="false" customHeight="true" outlineLevel="0" collapsed="false">
      <c r="A212" s="2" t="n">
        <v>210</v>
      </c>
      <c r="B212" s="2" t="n">
        <v>18</v>
      </c>
      <c r="C212" s="2" t="n">
        <f aca="false">A212-(B212-1)*12</f>
        <v>6</v>
      </c>
      <c r="D212" s="2" t="n">
        <f aca="false">'thong tin khach hang'!$B$4+B212-1</f>
        <v>19</v>
      </c>
      <c r="E212" s="31" t="n">
        <f aca="false">IF(A212=1,0,M211)</f>
        <v>1219997621.01301</v>
      </c>
      <c r="F212" s="2" t="n">
        <f aca="true">TP*VLOOKUP('thong tin khach hang'!$E$10,$X$2:$Z$5,3,0)*OFFSET($S212,0,VLOOKUP('thong tin khach hang'!$E$10,$X$2:$Z$5,2,0))</f>
        <v>0</v>
      </c>
      <c r="G212" s="2" t="n">
        <f aca="true">EP*VLOOKUP('thong tin khach hang'!$E$10,$X$2:$Z$5,3,0)*OFFSET($S212,0,VLOOKUP('thong tin khach hang'!$E$10,$X$2:$Z$5,2,0))</f>
        <v>0</v>
      </c>
      <c r="H212" s="2" t="n">
        <f aca="false">F212*HLOOKUP(B212,Assumption!$A$10:$G$12,2,1)+G212*HLOOKUP(B212,Assumption!$A$10:$G$12,3,1)</f>
        <v>0</v>
      </c>
      <c r="I212" s="2" t="n">
        <f aca="false">F212+G212-H212</f>
        <v>0</v>
      </c>
      <c r="J212" s="32" t="n">
        <f aca="false">VLOOKUP(D212,Assumption!$O$3:$Q$103,IF('thong tin khach hang'!$B$3="Nam",2,3),0)/12*P212</f>
        <v>0</v>
      </c>
      <c r="K212" s="2" t="n">
        <v>20000</v>
      </c>
      <c r="L212" s="31" t="n">
        <f aca="false">ROUND(((HLOOKUP(B212,Assumption!$A$6:$L$7,2,1)+1)^(1/12)-1)*(E212+I212-J212-K212),0)</f>
        <v>2014892</v>
      </c>
      <c r="M212" s="31" t="n">
        <f aca="false">E212+I212-J212-K212+L212</f>
        <v>1221992513.01301</v>
      </c>
      <c r="N212" s="32" t="n">
        <f aca="false">HLOOKUP(ROUND(AVERAGE(M200:M211)/10^6,0),Assumption!$B$2:$E$3,2,1)*MAX((AVERAGE(M200:M211)-250*10^6),0)</f>
        <v>5550882.74707806</v>
      </c>
      <c r="O212" s="31" t="n">
        <f aca="false">M212+N212</f>
        <v>1227543395.76009</v>
      </c>
      <c r="P212" s="31" t="n">
        <f aca="false">IF(A212=1,SA,MAX(0,SA-M211))</f>
        <v>0</v>
      </c>
      <c r="S212" s="2" t="n">
        <v>0</v>
      </c>
      <c r="T212" s="2" t="n">
        <v>0</v>
      </c>
      <c r="U212" s="2" t="n">
        <v>0</v>
      </c>
      <c r="V212" s="33" t="n">
        <v>1</v>
      </c>
    </row>
    <row r="213" customFormat="false" ht="15.75" hidden="false" customHeight="true" outlineLevel="0" collapsed="false">
      <c r="A213" s="2" t="n">
        <v>211</v>
      </c>
      <c r="B213" s="2" t="n">
        <v>18</v>
      </c>
      <c r="C213" s="2" t="n">
        <f aca="false">A213-(B213-1)*12</f>
        <v>7</v>
      </c>
      <c r="D213" s="2" t="n">
        <f aca="false">'thong tin khach hang'!$B$4+B213-1</f>
        <v>19</v>
      </c>
      <c r="E213" s="31" t="n">
        <f aca="false">IF(A213=1,0,M212)</f>
        <v>1221992513.01301</v>
      </c>
      <c r="F213" s="2" t="n">
        <f aca="true">TP*VLOOKUP('thong tin khach hang'!$E$10,$X$2:$Z$5,3,0)*OFFSET($S213,0,VLOOKUP('thong tin khach hang'!$E$10,$X$2:$Z$5,2,0))</f>
        <v>0</v>
      </c>
      <c r="G213" s="2" t="n">
        <f aca="true">EP*VLOOKUP('thong tin khach hang'!$E$10,$X$2:$Z$5,3,0)*OFFSET($S213,0,VLOOKUP('thong tin khach hang'!$E$10,$X$2:$Z$5,2,0))</f>
        <v>0</v>
      </c>
      <c r="H213" s="2" t="n">
        <f aca="false">F213*HLOOKUP(B213,Assumption!$A$10:$G$12,2,1)+G213*HLOOKUP(B213,Assumption!$A$10:$G$12,3,1)</f>
        <v>0</v>
      </c>
      <c r="I213" s="2" t="n">
        <f aca="false">F213+G213-H213</f>
        <v>0</v>
      </c>
      <c r="J213" s="32" t="n">
        <f aca="false">VLOOKUP(D213,Assumption!$O$3:$Q$103,IF('thong tin khach hang'!$B$3="Nam",2,3),0)/12*P213</f>
        <v>0</v>
      </c>
      <c r="K213" s="2" t="n">
        <v>20000</v>
      </c>
      <c r="L213" s="31" t="n">
        <f aca="false">ROUND(((HLOOKUP(B213,Assumption!$A$6:$L$7,2,1)+1)^(1/12)-1)*(E213+I213-J213-K213),0)</f>
        <v>2018187</v>
      </c>
      <c r="M213" s="31" t="n">
        <f aca="false">E213+I213-J213-K213+L213</f>
        <v>1223990700.01301</v>
      </c>
      <c r="N213" s="32" t="n">
        <f aca="false">HLOOKUP(ROUND(AVERAGE(M201:M212)/10^6,0),Assumption!$B$2:$E$3,2,1)*MAX((AVERAGE(M201:M212)-250*10^6),0)</f>
        <v>5591705.96407806</v>
      </c>
      <c r="O213" s="31" t="n">
        <f aca="false">M213+N213</f>
        <v>1229582405.97709</v>
      </c>
      <c r="P213" s="31" t="n">
        <f aca="false">IF(A213=1,SA,MAX(0,SA-M212))</f>
        <v>0</v>
      </c>
      <c r="S213" s="2" t="n">
        <v>0</v>
      </c>
      <c r="T213" s="2" t="n">
        <v>1</v>
      </c>
      <c r="U213" s="2" t="n">
        <v>1</v>
      </c>
      <c r="V213" s="33" t="n">
        <v>1</v>
      </c>
    </row>
    <row r="214" customFormat="false" ht="15.75" hidden="false" customHeight="true" outlineLevel="0" collapsed="false">
      <c r="A214" s="2" t="n">
        <v>212</v>
      </c>
      <c r="B214" s="2" t="n">
        <v>18</v>
      </c>
      <c r="C214" s="2" t="n">
        <f aca="false">A214-(B214-1)*12</f>
        <v>8</v>
      </c>
      <c r="D214" s="2" t="n">
        <f aca="false">'thong tin khach hang'!$B$4+B214-1</f>
        <v>19</v>
      </c>
      <c r="E214" s="31" t="n">
        <f aca="false">IF(A214=1,0,M213)</f>
        <v>1223990700.01301</v>
      </c>
      <c r="F214" s="2" t="n">
        <f aca="true">TP*VLOOKUP('thong tin khach hang'!$E$10,$X$2:$Z$5,3,0)*OFFSET($S214,0,VLOOKUP('thong tin khach hang'!$E$10,$X$2:$Z$5,2,0))</f>
        <v>0</v>
      </c>
      <c r="G214" s="2" t="n">
        <f aca="true">EP*VLOOKUP('thong tin khach hang'!$E$10,$X$2:$Z$5,3,0)*OFFSET($S214,0,VLOOKUP('thong tin khach hang'!$E$10,$X$2:$Z$5,2,0))</f>
        <v>0</v>
      </c>
      <c r="H214" s="2" t="n">
        <f aca="false">F214*HLOOKUP(B214,Assumption!$A$10:$G$12,2,1)+G214*HLOOKUP(B214,Assumption!$A$10:$G$12,3,1)</f>
        <v>0</v>
      </c>
      <c r="I214" s="2" t="n">
        <f aca="false">F214+G214-H214</f>
        <v>0</v>
      </c>
      <c r="J214" s="32" t="n">
        <f aca="false">VLOOKUP(D214,Assumption!$O$3:$Q$103,IF('thong tin khach hang'!$B$3="Nam",2,3),0)/12*P214</f>
        <v>0</v>
      </c>
      <c r="K214" s="2" t="n">
        <v>20000</v>
      </c>
      <c r="L214" s="31" t="n">
        <f aca="false">ROUND(((HLOOKUP(B214,Assumption!$A$6:$L$7,2,1)+1)^(1/12)-1)*(E214+I214-J214-K214),0)</f>
        <v>2021487</v>
      </c>
      <c r="M214" s="31" t="n">
        <f aca="false">E214+I214-J214-K214+L214</f>
        <v>1225992187.01301</v>
      </c>
      <c r="N214" s="32" t="n">
        <f aca="false">HLOOKUP(ROUND(AVERAGE(M202:M213)/10^6,0),Assumption!$B$2:$E$3,2,1)*MAX((AVERAGE(M202:M213)-250*10^6),0)</f>
        <v>5632596.60407806</v>
      </c>
      <c r="O214" s="31" t="n">
        <f aca="false">M214+N214</f>
        <v>1231624783.61709</v>
      </c>
      <c r="P214" s="31" t="n">
        <f aca="false">IF(A214=1,SA,MAX(0,SA-M213))</f>
        <v>0</v>
      </c>
      <c r="S214" s="2" t="n">
        <v>0</v>
      </c>
      <c r="T214" s="2" t="n">
        <v>0</v>
      </c>
      <c r="U214" s="2" t="n">
        <v>0</v>
      </c>
      <c r="V214" s="33" t="n">
        <v>1</v>
      </c>
    </row>
    <row r="215" customFormat="false" ht="15.75" hidden="false" customHeight="true" outlineLevel="0" collapsed="false">
      <c r="A215" s="2" t="n">
        <v>213</v>
      </c>
      <c r="B215" s="2" t="n">
        <v>18</v>
      </c>
      <c r="C215" s="2" t="n">
        <f aca="false">A215-(B215-1)*12</f>
        <v>9</v>
      </c>
      <c r="D215" s="2" t="n">
        <f aca="false">'thong tin khach hang'!$B$4+B215-1</f>
        <v>19</v>
      </c>
      <c r="E215" s="31" t="n">
        <f aca="false">IF(A215=1,0,M214)</f>
        <v>1225992187.01301</v>
      </c>
      <c r="F215" s="2" t="n">
        <f aca="true">TP*VLOOKUP('thong tin khach hang'!$E$10,$X$2:$Z$5,3,0)*OFFSET($S215,0,VLOOKUP('thong tin khach hang'!$E$10,$X$2:$Z$5,2,0))</f>
        <v>0</v>
      </c>
      <c r="G215" s="2" t="n">
        <f aca="true">EP*VLOOKUP('thong tin khach hang'!$E$10,$X$2:$Z$5,3,0)*OFFSET($S215,0,VLOOKUP('thong tin khach hang'!$E$10,$X$2:$Z$5,2,0))</f>
        <v>0</v>
      </c>
      <c r="H215" s="2" t="n">
        <f aca="false">F215*HLOOKUP(B215,Assumption!$A$10:$G$12,2,1)+G215*HLOOKUP(B215,Assumption!$A$10:$G$12,3,1)</f>
        <v>0</v>
      </c>
      <c r="I215" s="2" t="n">
        <f aca="false">F215+G215-H215</f>
        <v>0</v>
      </c>
      <c r="J215" s="32" t="n">
        <f aca="false">VLOOKUP(D215,Assumption!$O$3:$Q$103,IF('thong tin khach hang'!$B$3="Nam",2,3),0)/12*P215</f>
        <v>0</v>
      </c>
      <c r="K215" s="2" t="n">
        <v>20000</v>
      </c>
      <c r="L215" s="31" t="n">
        <f aca="false">ROUND(((HLOOKUP(B215,Assumption!$A$6:$L$7,2,1)+1)^(1/12)-1)*(E215+I215-J215-K215),0)</f>
        <v>2024793</v>
      </c>
      <c r="M215" s="31" t="n">
        <f aca="false">E215+I215-J215-K215+L215</f>
        <v>1227996980.01301</v>
      </c>
      <c r="N215" s="32" t="n">
        <f aca="false">HLOOKUP(ROUND(AVERAGE(M203:M214)/10^6,0),Assumption!$B$2:$E$3,2,1)*MAX((AVERAGE(M203:M214)-250*10^6),0)</f>
        <v>5673554.77807806</v>
      </c>
      <c r="O215" s="31" t="n">
        <f aca="false">M215+N215</f>
        <v>1233670534.79109</v>
      </c>
      <c r="P215" s="31" t="n">
        <f aca="false">IF(A215=1,SA,MAX(0,SA-M214))</f>
        <v>0</v>
      </c>
      <c r="S215" s="2" t="n">
        <v>0</v>
      </c>
      <c r="T215" s="2" t="n">
        <v>0</v>
      </c>
      <c r="U215" s="2" t="n">
        <v>0</v>
      </c>
      <c r="V215" s="33" t="n">
        <v>1</v>
      </c>
    </row>
    <row r="216" customFormat="false" ht="15.75" hidden="false" customHeight="true" outlineLevel="0" collapsed="false">
      <c r="A216" s="2" t="n">
        <v>214</v>
      </c>
      <c r="B216" s="2" t="n">
        <v>18</v>
      </c>
      <c r="C216" s="2" t="n">
        <f aca="false">A216-(B216-1)*12</f>
        <v>10</v>
      </c>
      <c r="D216" s="2" t="n">
        <f aca="false">'thong tin khach hang'!$B$4+B216-1</f>
        <v>19</v>
      </c>
      <c r="E216" s="31" t="n">
        <f aca="false">IF(A216=1,0,M215)</f>
        <v>1227996980.01301</v>
      </c>
      <c r="F216" s="2" t="n">
        <f aca="true">TP*VLOOKUP('thong tin khach hang'!$E$10,$X$2:$Z$5,3,0)*OFFSET($S216,0,VLOOKUP('thong tin khach hang'!$E$10,$X$2:$Z$5,2,0))</f>
        <v>0</v>
      </c>
      <c r="G216" s="2" t="n">
        <f aca="true">EP*VLOOKUP('thong tin khach hang'!$E$10,$X$2:$Z$5,3,0)*OFFSET($S216,0,VLOOKUP('thong tin khach hang'!$E$10,$X$2:$Z$5,2,0))</f>
        <v>0</v>
      </c>
      <c r="H216" s="2" t="n">
        <f aca="false">F216*HLOOKUP(B216,Assumption!$A$10:$G$12,2,1)+G216*HLOOKUP(B216,Assumption!$A$10:$G$12,3,1)</f>
        <v>0</v>
      </c>
      <c r="I216" s="2" t="n">
        <f aca="false">F216+G216-H216</f>
        <v>0</v>
      </c>
      <c r="J216" s="32" t="n">
        <f aca="false">VLOOKUP(D216,Assumption!$O$3:$Q$103,IF('thong tin khach hang'!$B$3="Nam",2,3),0)/12*P216</f>
        <v>0</v>
      </c>
      <c r="K216" s="2" t="n">
        <v>20000</v>
      </c>
      <c r="L216" s="31" t="n">
        <f aca="false">ROUND(((HLOOKUP(B216,Assumption!$A$6:$L$7,2,1)+1)^(1/12)-1)*(E216+I216-J216-K216),0)</f>
        <v>2028104</v>
      </c>
      <c r="M216" s="31" t="n">
        <f aca="false">E216+I216-J216-K216+L216</f>
        <v>1230005084.01301</v>
      </c>
      <c r="N216" s="32" t="n">
        <f aca="false">HLOOKUP(ROUND(AVERAGE(M204:M215)/10^6,0),Assumption!$B$2:$E$3,2,1)*MAX((AVERAGE(M204:M215)-250*10^6),0)</f>
        <v>5714580.59807806</v>
      </c>
      <c r="O216" s="31" t="n">
        <f aca="false">M216+N216</f>
        <v>1235719664.61109</v>
      </c>
      <c r="P216" s="31" t="n">
        <f aca="false">IF(A216=1,SA,MAX(0,SA-M215))</f>
        <v>0</v>
      </c>
      <c r="S216" s="2" t="n">
        <v>0</v>
      </c>
      <c r="T216" s="2" t="n">
        <v>0</v>
      </c>
      <c r="U216" s="2" t="n">
        <v>1</v>
      </c>
      <c r="V216" s="33" t="n">
        <v>1</v>
      </c>
    </row>
    <row r="217" customFormat="false" ht="15.75" hidden="false" customHeight="true" outlineLevel="0" collapsed="false">
      <c r="A217" s="2" t="n">
        <v>215</v>
      </c>
      <c r="B217" s="2" t="n">
        <v>18</v>
      </c>
      <c r="C217" s="2" t="n">
        <f aca="false">A217-(B217-1)*12</f>
        <v>11</v>
      </c>
      <c r="D217" s="2" t="n">
        <f aca="false">'thong tin khach hang'!$B$4+B217-1</f>
        <v>19</v>
      </c>
      <c r="E217" s="31" t="n">
        <f aca="false">IF(A217=1,0,M216)</f>
        <v>1230005084.01301</v>
      </c>
      <c r="F217" s="2" t="n">
        <f aca="true">TP*VLOOKUP('thong tin khach hang'!$E$10,$X$2:$Z$5,3,0)*OFFSET($S217,0,VLOOKUP('thong tin khach hang'!$E$10,$X$2:$Z$5,2,0))</f>
        <v>0</v>
      </c>
      <c r="G217" s="2" t="n">
        <f aca="true">EP*VLOOKUP('thong tin khach hang'!$E$10,$X$2:$Z$5,3,0)*OFFSET($S217,0,VLOOKUP('thong tin khach hang'!$E$10,$X$2:$Z$5,2,0))</f>
        <v>0</v>
      </c>
      <c r="H217" s="2" t="n">
        <f aca="false">F217*HLOOKUP(B217,Assumption!$A$10:$G$12,2,1)+G217*HLOOKUP(B217,Assumption!$A$10:$G$12,3,1)</f>
        <v>0</v>
      </c>
      <c r="I217" s="2" t="n">
        <f aca="false">F217+G217-H217</f>
        <v>0</v>
      </c>
      <c r="J217" s="32" t="n">
        <f aca="false">VLOOKUP(D217,Assumption!$O$3:$Q$103,IF('thong tin khach hang'!$B$3="Nam",2,3),0)/12*P217</f>
        <v>0</v>
      </c>
      <c r="K217" s="2" t="n">
        <v>20000</v>
      </c>
      <c r="L217" s="31" t="n">
        <f aca="false">ROUND(((HLOOKUP(B217,Assumption!$A$6:$L$7,2,1)+1)^(1/12)-1)*(E217+I217-J217-K217),0)</f>
        <v>2031420</v>
      </c>
      <c r="M217" s="31" t="n">
        <f aca="false">E217+I217-J217-K217+L217</f>
        <v>1232016504.01301</v>
      </c>
      <c r="N217" s="32" t="n">
        <f aca="false">HLOOKUP(ROUND(AVERAGE(M205:M216)/10^6,0),Assumption!$B$2:$E$3,2,1)*MAX((AVERAGE(M205:M216)-250*10^6),0)</f>
        <v>5755674.17557806</v>
      </c>
      <c r="O217" s="31" t="n">
        <f aca="false">M217+N217</f>
        <v>1237772178.18859</v>
      </c>
      <c r="P217" s="31" t="n">
        <f aca="false">IF(A217=1,SA,MAX(0,SA-M216))</f>
        <v>0</v>
      </c>
      <c r="S217" s="2" t="n">
        <v>0</v>
      </c>
      <c r="T217" s="2" t="n">
        <v>0</v>
      </c>
      <c r="U217" s="2" t="n">
        <v>0</v>
      </c>
      <c r="V217" s="33" t="n">
        <v>1</v>
      </c>
    </row>
    <row r="218" customFormat="false" ht="15.75" hidden="false" customHeight="true" outlineLevel="0" collapsed="false">
      <c r="A218" s="2" t="n">
        <v>216</v>
      </c>
      <c r="B218" s="2" t="n">
        <v>18</v>
      </c>
      <c r="C218" s="2" t="n">
        <f aca="false">A218-(B218-1)*12</f>
        <v>12</v>
      </c>
      <c r="D218" s="2" t="n">
        <f aca="false">'thong tin khach hang'!$B$4+B218-1</f>
        <v>19</v>
      </c>
      <c r="E218" s="31" t="n">
        <f aca="false">IF(A218=1,0,M217)</f>
        <v>1232016504.01301</v>
      </c>
      <c r="F218" s="2" t="n">
        <f aca="true">TP*VLOOKUP('thong tin khach hang'!$E$10,$X$2:$Z$5,3,0)*OFFSET($S218,0,VLOOKUP('thong tin khach hang'!$E$10,$X$2:$Z$5,2,0))</f>
        <v>0</v>
      </c>
      <c r="G218" s="2" t="n">
        <f aca="true">EP*VLOOKUP('thong tin khach hang'!$E$10,$X$2:$Z$5,3,0)*OFFSET($S218,0,VLOOKUP('thong tin khach hang'!$E$10,$X$2:$Z$5,2,0))</f>
        <v>0</v>
      </c>
      <c r="H218" s="2" t="n">
        <f aca="false">F218*HLOOKUP(B218,Assumption!$A$10:$G$12,2,1)+G218*HLOOKUP(B218,Assumption!$A$10:$G$12,3,1)</f>
        <v>0</v>
      </c>
      <c r="I218" s="2" t="n">
        <f aca="false">F218+G218-H218</f>
        <v>0</v>
      </c>
      <c r="J218" s="32" t="n">
        <f aca="false">VLOOKUP(D218,Assumption!$O$3:$Q$103,IF('thong tin khach hang'!$B$3="Nam",2,3),0)/12*P218</f>
        <v>0</v>
      </c>
      <c r="K218" s="2" t="n">
        <v>20000</v>
      </c>
      <c r="L218" s="31" t="n">
        <f aca="false">ROUND(((HLOOKUP(B218,Assumption!$A$6:$L$7,2,1)+1)^(1/12)-1)*(E218+I218-J218-K218),0)</f>
        <v>2034742</v>
      </c>
      <c r="M218" s="31" t="n">
        <f aca="false">E218+I218-J218-K218+L218</f>
        <v>1234031246.01301</v>
      </c>
      <c r="N218" s="32" t="n">
        <f aca="false">HLOOKUP(ROUND(AVERAGE(M206:M217)/10^6,0),Assumption!$B$2:$E$3,2,1)*MAX((AVERAGE(M206:M217)-250*10^6),0)</f>
        <v>5796835.62207806</v>
      </c>
      <c r="O218" s="31" t="n">
        <f aca="false">M218+N218</f>
        <v>1239828081.63509</v>
      </c>
      <c r="P218" s="31" t="n">
        <f aca="false">IF(A218=1,SA,MAX(0,SA-M217))</f>
        <v>0</v>
      </c>
      <c r="S218" s="2" t="n">
        <v>0</v>
      </c>
      <c r="T218" s="2" t="n">
        <v>0</v>
      </c>
      <c r="U218" s="2" t="n">
        <v>0</v>
      </c>
      <c r="V218" s="33" t="n">
        <v>1</v>
      </c>
    </row>
    <row r="219" customFormat="false" ht="15.75" hidden="false" customHeight="true" outlineLevel="0" collapsed="false">
      <c r="A219" s="2" t="n">
        <v>217</v>
      </c>
      <c r="B219" s="2" t="n">
        <v>19</v>
      </c>
      <c r="C219" s="2" t="n">
        <f aca="false">A219-(B219-1)*12</f>
        <v>1</v>
      </c>
      <c r="D219" s="2" t="n">
        <f aca="false">'thong tin khach hang'!$B$4+B219-1</f>
        <v>20</v>
      </c>
      <c r="E219" s="31" t="n">
        <f aca="false">IF(A219=1,0,M218)</f>
        <v>1234031246.01301</v>
      </c>
      <c r="F219" s="2" t="n">
        <f aca="true">TP*VLOOKUP('thong tin khach hang'!$E$10,$X$2:$Z$5,3,0)*OFFSET($S219,0,VLOOKUP('thong tin khach hang'!$E$10,$X$2:$Z$5,2,0))</f>
        <v>30000000</v>
      </c>
      <c r="G219" s="2" t="n">
        <f aca="true">EP*VLOOKUP('thong tin khach hang'!$E$10,$X$2:$Z$5,3,0)*OFFSET($S219,0,VLOOKUP('thong tin khach hang'!$E$10,$X$2:$Z$5,2,0))</f>
        <v>30000000</v>
      </c>
      <c r="H219" s="2" t="n">
        <f aca="false">F219*HLOOKUP(B219,Assumption!$A$10:$G$12,2,1)+G219*HLOOKUP(B219,Assumption!$A$10:$G$12,3,1)</f>
        <v>1500000</v>
      </c>
      <c r="I219" s="2" t="n">
        <f aca="false">F219+G219-H219</f>
        <v>58500000</v>
      </c>
      <c r="J219" s="32" t="n">
        <f aca="false">VLOOKUP(D219,Assumption!$O$3:$Q$103,IF('thong tin khach hang'!$B$3="Nam",2,3),0)/12*P219</f>
        <v>0</v>
      </c>
      <c r="K219" s="2" t="n">
        <v>20000</v>
      </c>
      <c r="L219" s="31" t="n">
        <f aca="false">ROUND(((HLOOKUP(B219,Assumption!$A$6:$L$7,2,1)+1)^(1/12)-1)*(E219+I219-J219-K219),0)</f>
        <v>2134687</v>
      </c>
      <c r="M219" s="31" t="n">
        <f aca="false">E219+I219-J219-K219+L219</f>
        <v>1294645933.01301</v>
      </c>
      <c r="N219" s="32" t="n">
        <f aca="false">HLOOKUP(ROUND(AVERAGE(M207:M218)/10^6,0),Assumption!$B$2:$E$3,2,1)*MAX((AVERAGE(M207:M218)-250*10^6),0)</f>
        <v>5838065.05007806</v>
      </c>
      <c r="O219" s="31" t="n">
        <f aca="false">M219+N219</f>
        <v>1300483998.06309</v>
      </c>
      <c r="P219" s="31" t="n">
        <f aca="false">IF(A219=1,SA,MAX(0,SA-M218))</f>
        <v>0</v>
      </c>
      <c r="S219" s="2" t="n">
        <v>1</v>
      </c>
      <c r="T219" s="2" t="n">
        <v>1</v>
      </c>
      <c r="U219" s="2" t="n">
        <v>1</v>
      </c>
      <c r="V219" s="33" t="n">
        <v>1</v>
      </c>
    </row>
    <row r="220" customFormat="false" ht="15.75" hidden="false" customHeight="true" outlineLevel="0" collapsed="false">
      <c r="A220" s="2" t="n">
        <v>218</v>
      </c>
      <c r="B220" s="2" t="n">
        <v>19</v>
      </c>
      <c r="C220" s="2" t="n">
        <f aca="false">A220-(B220-1)*12</f>
        <v>2</v>
      </c>
      <c r="D220" s="2" t="n">
        <f aca="false">'thong tin khach hang'!$B$4+B220-1</f>
        <v>20</v>
      </c>
      <c r="E220" s="31" t="n">
        <f aca="false">IF(A220=1,0,M219)</f>
        <v>1294645933.01301</v>
      </c>
      <c r="F220" s="2" t="n">
        <f aca="true">TP*VLOOKUP('thong tin khach hang'!$E$10,$X$2:$Z$5,3,0)*OFFSET($S220,0,VLOOKUP('thong tin khach hang'!$E$10,$X$2:$Z$5,2,0))</f>
        <v>0</v>
      </c>
      <c r="G220" s="2" t="n">
        <f aca="true">EP*VLOOKUP('thong tin khach hang'!$E$10,$X$2:$Z$5,3,0)*OFFSET($S220,0,VLOOKUP('thong tin khach hang'!$E$10,$X$2:$Z$5,2,0))</f>
        <v>0</v>
      </c>
      <c r="H220" s="2" t="n">
        <f aca="false">F220*HLOOKUP(B220,Assumption!$A$10:$G$12,2,1)+G220*HLOOKUP(B220,Assumption!$A$10:$G$12,3,1)</f>
        <v>0</v>
      </c>
      <c r="I220" s="2" t="n">
        <f aca="false">F220+G220-H220</f>
        <v>0</v>
      </c>
      <c r="J220" s="32" t="n">
        <f aca="false">VLOOKUP(D220,Assumption!$O$3:$Q$103,IF('thong tin khach hang'!$B$3="Nam",2,3),0)/12*P220</f>
        <v>0</v>
      </c>
      <c r="K220" s="2" t="n">
        <v>20000</v>
      </c>
      <c r="L220" s="31" t="n">
        <f aca="false">ROUND(((HLOOKUP(B220,Assumption!$A$6:$L$7,2,1)+1)^(1/12)-1)*(E220+I220-J220-K220),0)</f>
        <v>2138180</v>
      </c>
      <c r="M220" s="31" t="n">
        <f aca="false">E220+I220-J220-K220+L220</f>
        <v>1296764113.01301</v>
      </c>
      <c r="N220" s="32" t="n">
        <f aca="false">HLOOKUP(ROUND(AVERAGE(M208:M219)/10^6,0),Assumption!$B$2:$E$3,2,1)*MAX((AVERAGE(M208:M219)-250*10^6),0)</f>
        <v>5879362.57157806</v>
      </c>
      <c r="O220" s="31" t="n">
        <f aca="false">M220+N220</f>
        <v>1302643475.58459</v>
      </c>
      <c r="P220" s="31" t="n">
        <f aca="false">IF(A220=1,SA,MAX(0,SA-M219))</f>
        <v>0</v>
      </c>
      <c r="S220" s="2" t="n">
        <v>0</v>
      </c>
      <c r="T220" s="2" t="n">
        <v>0</v>
      </c>
      <c r="U220" s="2" t="n">
        <v>0</v>
      </c>
      <c r="V220" s="33" t="n">
        <v>1</v>
      </c>
    </row>
    <row r="221" customFormat="false" ht="15.75" hidden="false" customHeight="true" outlineLevel="0" collapsed="false">
      <c r="A221" s="2" t="n">
        <v>219</v>
      </c>
      <c r="B221" s="2" t="n">
        <v>19</v>
      </c>
      <c r="C221" s="2" t="n">
        <f aca="false">A221-(B221-1)*12</f>
        <v>3</v>
      </c>
      <c r="D221" s="2" t="n">
        <f aca="false">'thong tin khach hang'!$B$4+B221-1</f>
        <v>20</v>
      </c>
      <c r="E221" s="31" t="n">
        <f aca="false">IF(A221=1,0,M220)</f>
        <v>1296764113.01301</v>
      </c>
      <c r="F221" s="2" t="n">
        <f aca="true">TP*VLOOKUP('thong tin khach hang'!$E$10,$X$2:$Z$5,3,0)*OFFSET($S221,0,VLOOKUP('thong tin khach hang'!$E$10,$X$2:$Z$5,2,0))</f>
        <v>0</v>
      </c>
      <c r="G221" s="2" t="n">
        <f aca="true">EP*VLOOKUP('thong tin khach hang'!$E$10,$X$2:$Z$5,3,0)*OFFSET($S221,0,VLOOKUP('thong tin khach hang'!$E$10,$X$2:$Z$5,2,0))</f>
        <v>0</v>
      </c>
      <c r="H221" s="2" t="n">
        <f aca="false">F221*HLOOKUP(B221,Assumption!$A$10:$G$12,2,1)+G221*HLOOKUP(B221,Assumption!$A$10:$G$12,3,1)</f>
        <v>0</v>
      </c>
      <c r="I221" s="2" t="n">
        <f aca="false">F221+G221-H221</f>
        <v>0</v>
      </c>
      <c r="J221" s="32" t="n">
        <f aca="false">VLOOKUP(D221,Assumption!$O$3:$Q$103,IF('thong tin khach hang'!$B$3="Nam",2,3),0)/12*P221</f>
        <v>0</v>
      </c>
      <c r="K221" s="2" t="n">
        <v>20000</v>
      </c>
      <c r="L221" s="31" t="n">
        <f aca="false">ROUND(((HLOOKUP(B221,Assumption!$A$6:$L$7,2,1)+1)^(1/12)-1)*(E221+I221-J221-K221),0)</f>
        <v>2141678</v>
      </c>
      <c r="M221" s="31" t="n">
        <f aca="false">E221+I221-J221-K221+L221</f>
        <v>1298885791.01301</v>
      </c>
      <c r="N221" s="32" t="n">
        <f aca="false">HLOOKUP(ROUND(AVERAGE(M209:M220)/10^6,0),Assumption!$B$2:$E$3,2,1)*MAX((AVERAGE(M209:M220)-250*10^6),0)</f>
        <v>5920728.29907806</v>
      </c>
      <c r="O221" s="31" t="n">
        <f aca="false">M221+N221</f>
        <v>1304806519.31209</v>
      </c>
      <c r="P221" s="31" t="n">
        <f aca="false">IF(A221=1,SA,MAX(0,SA-M220))</f>
        <v>0</v>
      </c>
      <c r="S221" s="2" t="n">
        <v>0</v>
      </c>
      <c r="T221" s="2" t="n">
        <v>0</v>
      </c>
      <c r="U221" s="2" t="n">
        <v>0</v>
      </c>
      <c r="V221" s="33" t="n">
        <v>1</v>
      </c>
    </row>
    <row r="222" customFormat="false" ht="15.75" hidden="false" customHeight="true" outlineLevel="0" collapsed="false">
      <c r="A222" s="2" t="n">
        <v>220</v>
      </c>
      <c r="B222" s="2" t="n">
        <v>19</v>
      </c>
      <c r="C222" s="2" t="n">
        <f aca="false">A222-(B222-1)*12</f>
        <v>4</v>
      </c>
      <c r="D222" s="2" t="n">
        <f aca="false">'thong tin khach hang'!$B$4+B222-1</f>
        <v>20</v>
      </c>
      <c r="E222" s="31" t="n">
        <f aca="false">IF(A222=1,0,M221)</f>
        <v>1298885791.01301</v>
      </c>
      <c r="F222" s="2" t="n">
        <f aca="true">TP*VLOOKUP('thong tin khach hang'!$E$10,$X$2:$Z$5,3,0)*OFFSET($S222,0,VLOOKUP('thong tin khach hang'!$E$10,$X$2:$Z$5,2,0))</f>
        <v>0</v>
      </c>
      <c r="G222" s="2" t="n">
        <f aca="true">EP*VLOOKUP('thong tin khach hang'!$E$10,$X$2:$Z$5,3,0)*OFFSET($S222,0,VLOOKUP('thong tin khach hang'!$E$10,$X$2:$Z$5,2,0))</f>
        <v>0</v>
      </c>
      <c r="H222" s="2" t="n">
        <f aca="false">F222*HLOOKUP(B222,Assumption!$A$10:$G$12,2,1)+G222*HLOOKUP(B222,Assumption!$A$10:$G$12,3,1)</f>
        <v>0</v>
      </c>
      <c r="I222" s="2" t="n">
        <f aca="false">F222+G222-H222</f>
        <v>0</v>
      </c>
      <c r="J222" s="32" t="n">
        <f aca="false">VLOOKUP(D222,Assumption!$O$3:$Q$103,IF('thong tin khach hang'!$B$3="Nam",2,3),0)/12*P222</f>
        <v>0</v>
      </c>
      <c r="K222" s="2" t="n">
        <v>20000</v>
      </c>
      <c r="L222" s="31" t="n">
        <f aca="false">ROUND(((HLOOKUP(B222,Assumption!$A$6:$L$7,2,1)+1)^(1/12)-1)*(E222+I222-J222-K222),0)</f>
        <v>2145182</v>
      </c>
      <c r="M222" s="31" t="n">
        <f aca="false">E222+I222-J222-K222+L222</f>
        <v>1301010973.01301</v>
      </c>
      <c r="N222" s="32" t="n">
        <f aca="false">HLOOKUP(ROUND(AVERAGE(M210:M221)/10^6,0),Assumption!$B$2:$E$3,2,1)*MAX((AVERAGE(M210:M221)-250*10^6),0)</f>
        <v>5962162.34507806</v>
      </c>
      <c r="O222" s="31" t="n">
        <f aca="false">M222+N222</f>
        <v>1306973135.35809</v>
      </c>
      <c r="P222" s="31" t="n">
        <f aca="false">IF(A222=1,SA,MAX(0,SA-M221))</f>
        <v>0</v>
      </c>
      <c r="S222" s="2" t="n">
        <v>0</v>
      </c>
      <c r="T222" s="2" t="n">
        <v>0</v>
      </c>
      <c r="U222" s="2" t="n">
        <v>1</v>
      </c>
      <c r="V222" s="33" t="n">
        <v>1</v>
      </c>
    </row>
    <row r="223" customFormat="false" ht="15.75" hidden="false" customHeight="true" outlineLevel="0" collapsed="false">
      <c r="A223" s="2" t="n">
        <v>221</v>
      </c>
      <c r="B223" s="2" t="n">
        <v>19</v>
      </c>
      <c r="C223" s="2" t="n">
        <f aca="false">A223-(B223-1)*12</f>
        <v>5</v>
      </c>
      <c r="D223" s="2" t="n">
        <f aca="false">'thong tin khach hang'!$B$4+B223-1</f>
        <v>20</v>
      </c>
      <c r="E223" s="31" t="n">
        <f aca="false">IF(A223=1,0,M222)</f>
        <v>1301010973.01301</v>
      </c>
      <c r="F223" s="2" t="n">
        <f aca="true">TP*VLOOKUP('thong tin khach hang'!$E$10,$X$2:$Z$5,3,0)*OFFSET($S223,0,VLOOKUP('thong tin khach hang'!$E$10,$X$2:$Z$5,2,0))</f>
        <v>0</v>
      </c>
      <c r="G223" s="2" t="n">
        <f aca="true">EP*VLOOKUP('thong tin khach hang'!$E$10,$X$2:$Z$5,3,0)*OFFSET($S223,0,VLOOKUP('thong tin khach hang'!$E$10,$X$2:$Z$5,2,0))</f>
        <v>0</v>
      </c>
      <c r="H223" s="2" t="n">
        <f aca="false">F223*HLOOKUP(B223,Assumption!$A$10:$G$12,2,1)+G223*HLOOKUP(B223,Assumption!$A$10:$G$12,3,1)</f>
        <v>0</v>
      </c>
      <c r="I223" s="2" t="n">
        <f aca="false">F223+G223-H223</f>
        <v>0</v>
      </c>
      <c r="J223" s="32" t="n">
        <f aca="false">VLOOKUP(D223,Assumption!$O$3:$Q$103,IF('thong tin khach hang'!$B$3="Nam",2,3),0)/12*P223</f>
        <v>0</v>
      </c>
      <c r="K223" s="2" t="n">
        <v>20000</v>
      </c>
      <c r="L223" s="31" t="n">
        <f aca="false">ROUND(((HLOOKUP(B223,Assumption!$A$6:$L$7,2,1)+1)^(1/12)-1)*(E223+I223-J223-K223),0)</f>
        <v>2148692</v>
      </c>
      <c r="M223" s="31" t="n">
        <f aca="false">E223+I223-J223-K223+L223</f>
        <v>1303139665.01301</v>
      </c>
      <c r="N223" s="32" t="n">
        <f aca="false">HLOOKUP(ROUND(AVERAGE(M211:M222)/10^6,0),Assumption!$B$2:$E$3,2,1)*MAX((AVERAGE(M211:M222)-250*10^6),0)</f>
        <v>6003664.82257806</v>
      </c>
      <c r="O223" s="31" t="n">
        <f aca="false">M223+N223</f>
        <v>1309143329.83559</v>
      </c>
      <c r="P223" s="31" t="n">
        <f aca="false">IF(A223=1,SA,MAX(0,SA-M222))</f>
        <v>0</v>
      </c>
      <c r="S223" s="2" t="n">
        <v>0</v>
      </c>
      <c r="T223" s="2" t="n">
        <v>0</v>
      </c>
      <c r="U223" s="2" t="n">
        <v>0</v>
      </c>
      <c r="V223" s="33" t="n">
        <v>1</v>
      </c>
    </row>
    <row r="224" customFormat="false" ht="15.75" hidden="false" customHeight="true" outlineLevel="0" collapsed="false">
      <c r="A224" s="2" t="n">
        <v>222</v>
      </c>
      <c r="B224" s="2" t="n">
        <v>19</v>
      </c>
      <c r="C224" s="2" t="n">
        <f aca="false">A224-(B224-1)*12</f>
        <v>6</v>
      </c>
      <c r="D224" s="2" t="n">
        <f aca="false">'thong tin khach hang'!$B$4+B224-1</f>
        <v>20</v>
      </c>
      <c r="E224" s="31" t="n">
        <f aca="false">IF(A224=1,0,M223)</f>
        <v>1303139665.01301</v>
      </c>
      <c r="F224" s="2" t="n">
        <f aca="true">TP*VLOOKUP('thong tin khach hang'!$E$10,$X$2:$Z$5,3,0)*OFFSET($S224,0,VLOOKUP('thong tin khach hang'!$E$10,$X$2:$Z$5,2,0))</f>
        <v>0</v>
      </c>
      <c r="G224" s="2" t="n">
        <f aca="true">EP*VLOOKUP('thong tin khach hang'!$E$10,$X$2:$Z$5,3,0)*OFFSET($S224,0,VLOOKUP('thong tin khach hang'!$E$10,$X$2:$Z$5,2,0))</f>
        <v>0</v>
      </c>
      <c r="H224" s="2" t="n">
        <f aca="false">F224*HLOOKUP(B224,Assumption!$A$10:$G$12,2,1)+G224*HLOOKUP(B224,Assumption!$A$10:$G$12,3,1)</f>
        <v>0</v>
      </c>
      <c r="I224" s="2" t="n">
        <f aca="false">F224+G224-H224</f>
        <v>0</v>
      </c>
      <c r="J224" s="32" t="n">
        <f aca="false">VLOOKUP(D224,Assumption!$O$3:$Q$103,IF('thong tin khach hang'!$B$3="Nam",2,3),0)/12*P224</f>
        <v>0</v>
      </c>
      <c r="K224" s="2" t="n">
        <v>20000</v>
      </c>
      <c r="L224" s="31" t="n">
        <f aca="false">ROUND(((HLOOKUP(B224,Assumption!$A$6:$L$7,2,1)+1)^(1/12)-1)*(E224+I224-J224-K224),0)</f>
        <v>2152208</v>
      </c>
      <c r="M224" s="31" t="n">
        <f aca="false">E224+I224-J224-K224+L224</f>
        <v>1305271873.01301</v>
      </c>
      <c r="N224" s="32" t="n">
        <f aca="false">HLOOKUP(ROUND(AVERAGE(M212:M223)/10^6,0),Assumption!$B$2:$E$3,2,1)*MAX((AVERAGE(M212:M223)-250*10^6),0)</f>
        <v>6045235.84457806</v>
      </c>
      <c r="O224" s="31" t="n">
        <f aca="false">M224+N224</f>
        <v>1311317108.85759</v>
      </c>
      <c r="P224" s="31" t="n">
        <f aca="false">IF(A224=1,SA,MAX(0,SA-M223))</f>
        <v>0</v>
      </c>
      <c r="S224" s="2" t="n">
        <v>0</v>
      </c>
      <c r="T224" s="2" t="n">
        <v>0</v>
      </c>
      <c r="U224" s="2" t="n">
        <v>0</v>
      </c>
      <c r="V224" s="33" t="n">
        <v>1</v>
      </c>
    </row>
    <row r="225" customFormat="false" ht="15.75" hidden="false" customHeight="true" outlineLevel="0" collapsed="false">
      <c r="A225" s="2" t="n">
        <v>223</v>
      </c>
      <c r="B225" s="2" t="n">
        <v>19</v>
      </c>
      <c r="C225" s="2" t="n">
        <f aca="false">A225-(B225-1)*12</f>
        <v>7</v>
      </c>
      <c r="D225" s="2" t="n">
        <f aca="false">'thong tin khach hang'!$B$4+B225-1</f>
        <v>20</v>
      </c>
      <c r="E225" s="31" t="n">
        <f aca="false">IF(A225=1,0,M224)</f>
        <v>1305271873.01301</v>
      </c>
      <c r="F225" s="2" t="n">
        <f aca="true">TP*VLOOKUP('thong tin khach hang'!$E$10,$X$2:$Z$5,3,0)*OFFSET($S225,0,VLOOKUP('thong tin khach hang'!$E$10,$X$2:$Z$5,2,0))</f>
        <v>0</v>
      </c>
      <c r="G225" s="2" t="n">
        <f aca="true">EP*VLOOKUP('thong tin khach hang'!$E$10,$X$2:$Z$5,3,0)*OFFSET($S225,0,VLOOKUP('thong tin khach hang'!$E$10,$X$2:$Z$5,2,0))</f>
        <v>0</v>
      </c>
      <c r="H225" s="2" t="n">
        <f aca="false">F225*HLOOKUP(B225,Assumption!$A$10:$G$12,2,1)+G225*HLOOKUP(B225,Assumption!$A$10:$G$12,3,1)</f>
        <v>0</v>
      </c>
      <c r="I225" s="2" t="n">
        <f aca="false">F225+G225-H225</f>
        <v>0</v>
      </c>
      <c r="J225" s="32" t="n">
        <f aca="false">VLOOKUP(D225,Assumption!$O$3:$Q$103,IF('thong tin khach hang'!$B$3="Nam",2,3),0)/12*P225</f>
        <v>0</v>
      </c>
      <c r="K225" s="2" t="n">
        <v>20000</v>
      </c>
      <c r="L225" s="31" t="n">
        <f aca="false">ROUND(((HLOOKUP(B225,Assumption!$A$6:$L$7,2,1)+1)^(1/12)-1)*(E225+I225-J225-K225),0)</f>
        <v>2155730</v>
      </c>
      <c r="M225" s="31" t="n">
        <f aca="false">E225+I225-J225-K225+L225</f>
        <v>1307407603.01301</v>
      </c>
      <c r="N225" s="32" t="n">
        <f aca="false">HLOOKUP(ROUND(AVERAGE(M213:M224)/10^6,0),Assumption!$B$2:$E$3,2,1)*MAX((AVERAGE(M213:M224)-250*10^6),0)</f>
        <v>6086875.52457806</v>
      </c>
      <c r="O225" s="31" t="n">
        <f aca="false">M225+N225</f>
        <v>1313494478.53759</v>
      </c>
      <c r="P225" s="31" t="n">
        <f aca="false">IF(A225=1,SA,MAX(0,SA-M224))</f>
        <v>0</v>
      </c>
      <c r="S225" s="2" t="n">
        <v>0</v>
      </c>
      <c r="T225" s="2" t="n">
        <v>1</v>
      </c>
      <c r="U225" s="2" t="n">
        <v>1</v>
      </c>
      <c r="V225" s="33" t="n">
        <v>1</v>
      </c>
    </row>
    <row r="226" customFormat="false" ht="15.75" hidden="false" customHeight="true" outlineLevel="0" collapsed="false">
      <c r="A226" s="2" t="n">
        <v>224</v>
      </c>
      <c r="B226" s="2" t="n">
        <v>19</v>
      </c>
      <c r="C226" s="2" t="n">
        <f aca="false">A226-(B226-1)*12</f>
        <v>8</v>
      </c>
      <c r="D226" s="2" t="n">
        <f aca="false">'thong tin khach hang'!$B$4+B226-1</f>
        <v>20</v>
      </c>
      <c r="E226" s="31" t="n">
        <f aca="false">IF(A226=1,0,M225)</f>
        <v>1307407603.01301</v>
      </c>
      <c r="F226" s="2" t="n">
        <f aca="true">TP*VLOOKUP('thong tin khach hang'!$E$10,$X$2:$Z$5,3,0)*OFFSET($S226,0,VLOOKUP('thong tin khach hang'!$E$10,$X$2:$Z$5,2,0))</f>
        <v>0</v>
      </c>
      <c r="G226" s="2" t="n">
        <f aca="true">EP*VLOOKUP('thong tin khach hang'!$E$10,$X$2:$Z$5,3,0)*OFFSET($S226,0,VLOOKUP('thong tin khach hang'!$E$10,$X$2:$Z$5,2,0))</f>
        <v>0</v>
      </c>
      <c r="H226" s="2" t="n">
        <f aca="false">F226*HLOOKUP(B226,Assumption!$A$10:$G$12,2,1)+G226*HLOOKUP(B226,Assumption!$A$10:$G$12,3,1)</f>
        <v>0</v>
      </c>
      <c r="I226" s="2" t="n">
        <f aca="false">F226+G226-H226</f>
        <v>0</v>
      </c>
      <c r="J226" s="32" t="n">
        <f aca="false">VLOOKUP(D226,Assumption!$O$3:$Q$103,IF('thong tin khach hang'!$B$3="Nam",2,3),0)/12*P226</f>
        <v>0</v>
      </c>
      <c r="K226" s="2" t="n">
        <v>20000</v>
      </c>
      <c r="L226" s="31" t="n">
        <f aca="false">ROUND(((HLOOKUP(B226,Assumption!$A$6:$L$7,2,1)+1)^(1/12)-1)*(E226+I226-J226-K226),0)</f>
        <v>2159257</v>
      </c>
      <c r="M226" s="31" t="n">
        <f aca="false">E226+I226-J226-K226+L226</f>
        <v>1309546860.01301</v>
      </c>
      <c r="N226" s="32" t="n">
        <f aca="false">HLOOKUP(ROUND(AVERAGE(M214:M225)/10^6,0),Assumption!$B$2:$E$3,2,1)*MAX((AVERAGE(M214:M225)-250*10^6),0)</f>
        <v>6128583.97607806</v>
      </c>
      <c r="O226" s="31" t="n">
        <f aca="false">M226+N226</f>
        <v>1315675443.98909</v>
      </c>
      <c r="P226" s="31" t="n">
        <f aca="false">IF(A226=1,SA,MAX(0,SA-M225))</f>
        <v>0</v>
      </c>
      <c r="S226" s="2" t="n">
        <v>0</v>
      </c>
      <c r="T226" s="2" t="n">
        <v>0</v>
      </c>
      <c r="U226" s="2" t="n">
        <v>0</v>
      </c>
      <c r="V226" s="33" t="n">
        <v>1</v>
      </c>
    </row>
    <row r="227" customFormat="false" ht="15.75" hidden="false" customHeight="true" outlineLevel="0" collapsed="false">
      <c r="A227" s="2" t="n">
        <v>225</v>
      </c>
      <c r="B227" s="2" t="n">
        <v>19</v>
      </c>
      <c r="C227" s="2" t="n">
        <f aca="false">A227-(B227-1)*12</f>
        <v>9</v>
      </c>
      <c r="D227" s="2" t="n">
        <f aca="false">'thong tin khach hang'!$B$4+B227-1</f>
        <v>20</v>
      </c>
      <c r="E227" s="31" t="n">
        <f aca="false">IF(A227=1,0,M226)</f>
        <v>1309546860.01301</v>
      </c>
      <c r="F227" s="2" t="n">
        <f aca="true">TP*VLOOKUP('thong tin khach hang'!$E$10,$X$2:$Z$5,3,0)*OFFSET($S227,0,VLOOKUP('thong tin khach hang'!$E$10,$X$2:$Z$5,2,0))</f>
        <v>0</v>
      </c>
      <c r="G227" s="2" t="n">
        <f aca="true">EP*VLOOKUP('thong tin khach hang'!$E$10,$X$2:$Z$5,3,0)*OFFSET($S227,0,VLOOKUP('thong tin khach hang'!$E$10,$X$2:$Z$5,2,0))</f>
        <v>0</v>
      </c>
      <c r="H227" s="2" t="n">
        <f aca="false">F227*HLOOKUP(B227,Assumption!$A$10:$G$12,2,1)+G227*HLOOKUP(B227,Assumption!$A$10:$G$12,3,1)</f>
        <v>0</v>
      </c>
      <c r="I227" s="2" t="n">
        <f aca="false">F227+G227-H227</f>
        <v>0</v>
      </c>
      <c r="J227" s="32" t="n">
        <f aca="false">VLOOKUP(D227,Assumption!$O$3:$Q$103,IF('thong tin khach hang'!$B$3="Nam",2,3),0)/12*P227</f>
        <v>0</v>
      </c>
      <c r="K227" s="2" t="n">
        <v>20000</v>
      </c>
      <c r="L227" s="31" t="n">
        <f aca="false">ROUND(((HLOOKUP(B227,Assumption!$A$6:$L$7,2,1)+1)^(1/12)-1)*(E227+I227-J227-K227),0)</f>
        <v>2162790</v>
      </c>
      <c r="M227" s="31" t="n">
        <f aca="false">E227+I227-J227-K227+L227</f>
        <v>1311689650.01301</v>
      </c>
      <c r="N227" s="32" t="n">
        <f aca="false">HLOOKUP(ROUND(AVERAGE(M215:M226)/10^6,0),Assumption!$B$2:$E$3,2,1)*MAX((AVERAGE(M215:M226)-250*10^6),0)</f>
        <v>6170361.31257806</v>
      </c>
      <c r="O227" s="31" t="n">
        <f aca="false">M227+N227</f>
        <v>1317860011.32559</v>
      </c>
      <c r="P227" s="31" t="n">
        <f aca="false">IF(A227=1,SA,MAX(0,SA-M226))</f>
        <v>0</v>
      </c>
      <c r="S227" s="2" t="n">
        <v>0</v>
      </c>
      <c r="T227" s="2" t="n">
        <v>0</v>
      </c>
      <c r="U227" s="2" t="n">
        <v>0</v>
      </c>
      <c r="V227" s="33" t="n">
        <v>1</v>
      </c>
    </row>
    <row r="228" customFormat="false" ht="15.75" hidden="false" customHeight="true" outlineLevel="0" collapsed="false">
      <c r="A228" s="2" t="n">
        <v>226</v>
      </c>
      <c r="B228" s="2" t="n">
        <v>19</v>
      </c>
      <c r="C228" s="2" t="n">
        <f aca="false">A228-(B228-1)*12</f>
        <v>10</v>
      </c>
      <c r="D228" s="2" t="n">
        <f aca="false">'thong tin khach hang'!$B$4+B228-1</f>
        <v>20</v>
      </c>
      <c r="E228" s="31" t="n">
        <f aca="false">IF(A228=1,0,M227)</f>
        <v>1311689650.01301</v>
      </c>
      <c r="F228" s="2" t="n">
        <f aca="true">TP*VLOOKUP('thong tin khach hang'!$E$10,$X$2:$Z$5,3,0)*OFFSET($S228,0,VLOOKUP('thong tin khach hang'!$E$10,$X$2:$Z$5,2,0))</f>
        <v>0</v>
      </c>
      <c r="G228" s="2" t="n">
        <f aca="true">EP*VLOOKUP('thong tin khach hang'!$E$10,$X$2:$Z$5,3,0)*OFFSET($S228,0,VLOOKUP('thong tin khach hang'!$E$10,$X$2:$Z$5,2,0))</f>
        <v>0</v>
      </c>
      <c r="H228" s="2" t="n">
        <f aca="false">F228*HLOOKUP(B228,Assumption!$A$10:$G$12,2,1)+G228*HLOOKUP(B228,Assumption!$A$10:$G$12,3,1)</f>
        <v>0</v>
      </c>
      <c r="I228" s="2" t="n">
        <f aca="false">F228+G228-H228</f>
        <v>0</v>
      </c>
      <c r="J228" s="32" t="n">
        <f aca="false">VLOOKUP(D228,Assumption!$O$3:$Q$103,IF('thong tin khach hang'!$B$3="Nam",2,3),0)/12*P228</f>
        <v>0</v>
      </c>
      <c r="K228" s="2" t="n">
        <v>20000</v>
      </c>
      <c r="L228" s="31" t="n">
        <f aca="false">ROUND(((HLOOKUP(B228,Assumption!$A$6:$L$7,2,1)+1)^(1/12)-1)*(E228+I228-J228-K228),0)</f>
        <v>2166329</v>
      </c>
      <c r="M228" s="31" t="n">
        <f aca="false">E228+I228-J228-K228+L228</f>
        <v>1313835979.01301</v>
      </c>
      <c r="N228" s="32" t="n">
        <f aca="false">HLOOKUP(ROUND(AVERAGE(M216:M227)/10^6,0),Assumption!$B$2:$E$3,2,1)*MAX((AVERAGE(M216:M227)-250*10^6),0)</f>
        <v>6212207.64757806</v>
      </c>
      <c r="O228" s="31" t="n">
        <f aca="false">M228+N228</f>
        <v>1320048186.66059</v>
      </c>
      <c r="P228" s="31" t="n">
        <f aca="false">IF(A228=1,SA,MAX(0,SA-M227))</f>
        <v>0</v>
      </c>
      <c r="S228" s="2" t="n">
        <v>0</v>
      </c>
      <c r="T228" s="2" t="n">
        <v>0</v>
      </c>
      <c r="U228" s="2" t="n">
        <v>1</v>
      </c>
      <c r="V228" s="33" t="n">
        <v>1</v>
      </c>
    </row>
    <row r="229" customFormat="false" ht="15.75" hidden="false" customHeight="true" outlineLevel="0" collapsed="false">
      <c r="A229" s="2" t="n">
        <v>227</v>
      </c>
      <c r="B229" s="2" t="n">
        <v>19</v>
      </c>
      <c r="C229" s="2" t="n">
        <f aca="false">A229-(B229-1)*12</f>
        <v>11</v>
      </c>
      <c r="D229" s="2" t="n">
        <f aca="false">'thong tin khach hang'!$B$4+B229-1</f>
        <v>20</v>
      </c>
      <c r="E229" s="31" t="n">
        <f aca="false">IF(A229=1,0,M228)</f>
        <v>1313835979.01301</v>
      </c>
      <c r="F229" s="2" t="n">
        <f aca="true">TP*VLOOKUP('thong tin khach hang'!$E$10,$X$2:$Z$5,3,0)*OFFSET($S229,0,VLOOKUP('thong tin khach hang'!$E$10,$X$2:$Z$5,2,0))</f>
        <v>0</v>
      </c>
      <c r="G229" s="2" t="n">
        <f aca="true">EP*VLOOKUP('thong tin khach hang'!$E$10,$X$2:$Z$5,3,0)*OFFSET($S229,0,VLOOKUP('thong tin khach hang'!$E$10,$X$2:$Z$5,2,0))</f>
        <v>0</v>
      </c>
      <c r="H229" s="2" t="n">
        <f aca="false">F229*HLOOKUP(B229,Assumption!$A$10:$G$12,2,1)+G229*HLOOKUP(B229,Assumption!$A$10:$G$12,3,1)</f>
        <v>0</v>
      </c>
      <c r="I229" s="2" t="n">
        <f aca="false">F229+G229-H229</f>
        <v>0</v>
      </c>
      <c r="J229" s="32" t="n">
        <f aca="false">VLOOKUP(D229,Assumption!$O$3:$Q$103,IF('thong tin khach hang'!$B$3="Nam",2,3),0)/12*P229</f>
        <v>0</v>
      </c>
      <c r="K229" s="2" t="n">
        <v>20000</v>
      </c>
      <c r="L229" s="31" t="n">
        <f aca="false">ROUND(((HLOOKUP(B229,Assumption!$A$6:$L$7,2,1)+1)^(1/12)-1)*(E229+I229-J229-K229),0)</f>
        <v>2169874</v>
      </c>
      <c r="M229" s="31" t="n">
        <f aca="false">E229+I229-J229-K229+L229</f>
        <v>1315985853.01301</v>
      </c>
      <c r="N229" s="32" t="n">
        <f aca="false">HLOOKUP(ROUND(AVERAGE(M217:M228)/10^6,0),Assumption!$B$2:$E$3,2,1)*MAX((AVERAGE(M217:M228)-250*10^6),0)</f>
        <v>6254123.09507806</v>
      </c>
      <c r="O229" s="31" t="n">
        <f aca="false">M229+N229</f>
        <v>1322239976.10809</v>
      </c>
      <c r="P229" s="31" t="n">
        <f aca="false">IF(A229=1,SA,MAX(0,SA-M228))</f>
        <v>0</v>
      </c>
      <c r="S229" s="2" t="n">
        <v>0</v>
      </c>
      <c r="T229" s="2" t="n">
        <v>0</v>
      </c>
      <c r="U229" s="2" t="n">
        <v>0</v>
      </c>
      <c r="V229" s="33" t="n">
        <v>1</v>
      </c>
    </row>
    <row r="230" customFormat="false" ht="15.75" hidden="false" customHeight="true" outlineLevel="0" collapsed="false">
      <c r="A230" s="2" t="n">
        <v>228</v>
      </c>
      <c r="B230" s="2" t="n">
        <v>19</v>
      </c>
      <c r="C230" s="2" t="n">
        <f aca="false">A230-(B230-1)*12</f>
        <v>12</v>
      </c>
      <c r="D230" s="2" t="n">
        <f aca="false">'thong tin khach hang'!$B$4+B230-1</f>
        <v>20</v>
      </c>
      <c r="E230" s="31" t="n">
        <f aca="false">IF(A230=1,0,M229)</f>
        <v>1315985853.01301</v>
      </c>
      <c r="F230" s="2" t="n">
        <f aca="true">TP*VLOOKUP('thong tin khach hang'!$E$10,$X$2:$Z$5,3,0)*OFFSET($S230,0,VLOOKUP('thong tin khach hang'!$E$10,$X$2:$Z$5,2,0))</f>
        <v>0</v>
      </c>
      <c r="G230" s="2" t="n">
        <f aca="true">EP*VLOOKUP('thong tin khach hang'!$E$10,$X$2:$Z$5,3,0)*OFFSET($S230,0,VLOOKUP('thong tin khach hang'!$E$10,$X$2:$Z$5,2,0))</f>
        <v>0</v>
      </c>
      <c r="H230" s="2" t="n">
        <f aca="false">F230*HLOOKUP(B230,Assumption!$A$10:$G$12,2,1)+G230*HLOOKUP(B230,Assumption!$A$10:$G$12,3,1)</f>
        <v>0</v>
      </c>
      <c r="I230" s="2" t="n">
        <f aca="false">F230+G230-H230</f>
        <v>0</v>
      </c>
      <c r="J230" s="32" t="n">
        <f aca="false">VLOOKUP(D230,Assumption!$O$3:$Q$103,IF('thong tin khach hang'!$B$3="Nam",2,3),0)/12*P230</f>
        <v>0</v>
      </c>
      <c r="K230" s="2" t="n">
        <v>20000</v>
      </c>
      <c r="L230" s="31" t="n">
        <f aca="false">ROUND(((HLOOKUP(B230,Assumption!$A$6:$L$7,2,1)+1)^(1/12)-1)*(E230+I230-J230-K230),0)</f>
        <v>2173425</v>
      </c>
      <c r="M230" s="31" t="n">
        <f aca="false">E230+I230-J230-K230+L230</f>
        <v>1318139278.01301</v>
      </c>
      <c r="N230" s="32" t="n">
        <f aca="false">HLOOKUP(ROUND(AVERAGE(M218:M229)/10^6,0),Assumption!$B$2:$E$3,2,1)*MAX((AVERAGE(M218:M229)-250*10^6),0)</f>
        <v>6296107.76957806</v>
      </c>
      <c r="O230" s="31" t="n">
        <f aca="false">M230+N230</f>
        <v>1324435385.78259</v>
      </c>
      <c r="P230" s="31" t="n">
        <f aca="false">IF(A230=1,SA,MAX(0,SA-M229))</f>
        <v>0</v>
      </c>
      <c r="S230" s="2" t="n">
        <v>0</v>
      </c>
      <c r="T230" s="2" t="n">
        <v>0</v>
      </c>
      <c r="U230" s="2" t="n">
        <v>0</v>
      </c>
      <c r="V230" s="33" t="n">
        <v>1</v>
      </c>
    </row>
    <row r="231" customFormat="false" ht="15.75" hidden="false" customHeight="true" outlineLevel="0" collapsed="false">
      <c r="A231" s="2" t="n">
        <v>229</v>
      </c>
      <c r="B231" s="2" t="n">
        <v>20</v>
      </c>
      <c r="C231" s="2" t="n">
        <f aca="false">A231-(B231-1)*12</f>
        <v>1</v>
      </c>
      <c r="D231" s="2" t="n">
        <f aca="false">'thong tin khach hang'!$B$4+B231-1</f>
        <v>21</v>
      </c>
      <c r="E231" s="31" t="n">
        <f aca="false">IF(A231=1,0,M230)</f>
        <v>1318139278.01301</v>
      </c>
      <c r="F231" s="2" t="n">
        <f aca="true">TP*VLOOKUP('thong tin khach hang'!$E$10,$X$2:$Z$5,3,0)*OFFSET($S231,0,VLOOKUP('thong tin khach hang'!$E$10,$X$2:$Z$5,2,0))</f>
        <v>30000000</v>
      </c>
      <c r="G231" s="2" t="n">
        <f aca="true">EP*VLOOKUP('thong tin khach hang'!$E$10,$X$2:$Z$5,3,0)*OFFSET($S231,0,VLOOKUP('thong tin khach hang'!$E$10,$X$2:$Z$5,2,0))</f>
        <v>30000000</v>
      </c>
      <c r="H231" s="2" t="n">
        <f aca="false">F231*HLOOKUP(B231,Assumption!$A$10:$G$12,2,1)+G231*HLOOKUP(B231,Assumption!$A$10:$G$12,3,1)</f>
        <v>1500000</v>
      </c>
      <c r="I231" s="2" t="n">
        <f aca="false">F231+G231-H231</f>
        <v>58500000</v>
      </c>
      <c r="J231" s="32" t="n">
        <f aca="false">VLOOKUP(D231,Assumption!$O$3:$Q$103,IF('thong tin khach hang'!$B$3="Nam",2,3),0)/12*P231</f>
        <v>0</v>
      </c>
      <c r="K231" s="2" t="n">
        <v>20000</v>
      </c>
      <c r="L231" s="31" t="n">
        <f aca="false">ROUND(((HLOOKUP(B231,Assumption!$A$6:$L$7,2,1)+1)^(1/12)-1)*(E231+I231-J231-K231),0)</f>
        <v>2273599</v>
      </c>
      <c r="M231" s="31" t="n">
        <f aca="false">E231+I231-J231-K231+L231</f>
        <v>1378892877.01301</v>
      </c>
      <c r="N231" s="32" t="n">
        <f aca="false">HLOOKUP(ROUND(AVERAGE(M219:M230)/10^6,0),Assumption!$B$2:$E$3,2,1)*MAX((AVERAGE(M219:M230)-250*10^6),0)</f>
        <v>6338161.78557806</v>
      </c>
      <c r="O231" s="31" t="n">
        <f aca="false">M231+N231</f>
        <v>1385231038.79859</v>
      </c>
      <c r="P231" s="31" t="n">
        <f aca="false">IF(A231=1,SA,MAX(0,SA-M230))</f>
        <v>0</v>
      </c>
      <c r="S231" s="2" t="n">
        <v>1</v>
      </c>
      <c r="T231" s="2" t="n">
        <v>1</v>
      </c>
      <c r="U231" s="2" t="n">
        <v>1</v>
      </c>
      <c r="V231" s="33" t="n">
        <v>1</v>
      </c>
    </row>
    <row r="232" customFormat="false" ht="15.75" hidden="false" customHeight="true" outlineLevel="0" collapsed="false">
      <c r="A232" s="2" t="n">
        <v>230</v>
      </c>
      <c r="B232" s="2" t="n">
        <v>20</v>
      </c>
      <c r="C232" s="2" t="n">
        <f aca="false">A232-(B232-1)*12</f>
        <v>2</v>
      </c>
      <c r="D232" s="2" t="n">
        <f aca="false">'thong tin khach hang'!$B$4+B232-1</f>
        <v>21</v>
      </c>
      <c r="E232" s="31" t="n">
        <f aca="false">IF(A232=1,0,M231)</f>
        <v>1378892877.01301</v>
      </c>
      <c r="F232" s="2" t="n">
        <f aca="true">TP*VLOOKUP('thong tin khach hang'!$E$10,$X$2:$Z$5,3,0)*OFFSET($S232,0,VLOOKUP('thong tin khach hang'!$E$10,$X$2:$Z$5,2,0))</f>
        <v>0</v>
      </c>
      <c r="G232" s="2" t="n">
        <f aca="true">EP*VLOOKUP('thong tin khach hang'!$E$10,$X$2:$Z$5,3,0)*OFFSET($S232,0,VLOOKUP('thong tin khach hang'!$E$10,$X$2:$Z$5,2,0))</f>
        <v>0</v>
      </c>
      <c r="H232" s="2" t="n">
        <f aca="false">F232*HLOOKUP(B232,Assumption!$A$10:$G$12,2,1)+G232*HLOOKUP(B232,Assumption!$A$10:$G$12,3,1)</f>
        <v>0</v>
      </c>
      <c r="I232" s="2" t="n">
        <f aca="false">F232+G232-H232</f>
        <v>0</v>
      </c>
      <c r="J232" s="32" t="n">
        <f aca="false">VLOOKUP(D232,Assumption!$O$3:$Q$103,IF('thong tin khach hang'!$B$3="Nam",2,3),0)/12*P232</f>
        <v>0</v>
      </c>
      <c r="K232" s="2" t="n">
        <v>20000</v>
      </c>
      <c r="L232" s="31" t="n">
        <f aca="false">ROUND(((HLOOKUP(B232,Assumption!$A$6:$L$7,2,1)+1)^(1/12)-1)*(E232+I232-J232-K232),0)</f>
        <v>2277321</v>
      </c>
      <c r="M232" s="31" t="n">
        <f aca="false">E232+I232-J232-K232+L232</f>
        <v>1381150198.01301</v>
      </c>
      <c r="N232" s="32" t="n">
        <f aca="false">HLOOKUP(ROUND(AVERAGE(M220:M231)/10^6,0),Assumption!$B$2:$E$3,2,1)*MAX((AVERAGE(M220:M231)-250*10^6),0)</f>
        <v>6380285.25757806</v>
      </c>
      <c r="O232" s="31" t="n">
        <f aca="false">M232+N232</f>
        <v>1387530483.27059</v>
      </c>
      <c r="P232" s="31" t="n">
        <f aca="false">IF(A232=1,SA,MAX(0,SA-M231))</f>
        <v>0</v>
      </c>
      <c r="S232" s="2" t="n">
        <v>0</v>
      </c>
      <c r="T232" s="2" t="n">
        <v>0</v>
      </c>
      <c r="U232" s="2" t="n">
        <v>0</v>
      </c>
      <c r="V232" s="33" t="n">
        <v>1</v>
      </c>
    </row>
    <row r="233" customFormat="false" ht="15.75" hidden="false" customHeight="true" outlineLevel="0" collapsed="false">
      <c r="A233" s="2" t="n">
        <v>231</v>
      </c>
      <c r="B233" s="2" t="n">
        <v>20</v>
      </c>
      <c r="C233" s="2" t="n">
        <f aca="false">A233-(B233-1)*12</f>
        <v>3</v>
      </c>
      <c r="D233" s="2" t="n">
        <f aca="false">'thong tin khach hang'!$B$4+B233-1</f>
        <v>21</v>
      </c>
      <c r="E233" s="31" t="n">
        <f aca="false">IF(A233=1,0,M232)</f>
        <v>1381150198.01301</v>
      </c>
      <c r="F233" s="2" t="n">
        <f aca="true">TP*VLOOKUP('thong tin khach hang'!$E$10,$X$2:$Z$5,3,0)*OFFSET($S233,0,VLOOKUP('thong tin khach hang'!$E$10,$X$2:$Z$5,2,0))</f>
        <v>0</v>
      </c>
      <c r="G233" s="2" t="n">
        <f aca="true">EP*VLOOKUP('thong tin khach hang'!$E$10,$X$2:$Z$5,3,0)*OFFSET($S233,0,VLOOKUP('thong tin khach hang'!$E$10,$X$2:$Z$5,2,0))</f>
        <v>0</v>
      </c>
      <c r="H233" s="2" t="n">
        <f aca="false">F233*HLOOKUP(B233,Assumption!$A$10:$G$12,2,1)+G233*HLOOKUP(B233,Assumption!$A$10:$G$12,3,1)</f>
        <v>0</v>
      </c>
      <c r="I233" s="2" t="n">
        <f aca="false">F233+G233-H233</f>
        <v>0</v>
      </c>
      <c r="J233" s="32" t="n">
        <f aca="false">VLOOKUP(D233,Assumption!$O$3:$Q$103,IF('thong tin khach hang'!$B$3="Nam",2,3),0)/12*P233</f>
        <v>0</v>
      </c>
      <c r="K233" s="2" t="n">
        <v>20000</v>
      </c>
      <c r="L233" s="31" t="n">
        <f aca="false">ROUND(((HLOOKUP(B233,Assumption!$A$6:$L$7,2,1)+1)^(1/12)-1)*(E233+I233-J233-K233),0)</f>
        <v>2281049</v>
      </c>
      <c r="M233" s="31" t="n">
        <f aca="false">E233+I233-J233-K233+L233</f>
        <v>1383411247.01301</v>
      </c>
      <c r="N233" s="32" t="n">
        <f aca="false">HLOOKUP(ROUND(AVERAGE(M221:M232)/10^6,0),Assumption!$B$2:$E$3,2,1)*MAX((AVERAGE(M221:M232)-250*10^6),0)</f>
        <v>6422478.30007806</v>
      </c>
      <c r="O233" s="31" t="n">
        <f aca="false">M233+N233</f>
        <v>1389833725.31309</v>
      </c>
      <c r="P233" s="31" t="n">
        <f aca="false">IF(A233=1,SA,MAX(0,SA-M232))</f>
        <v>0</v>
      </c>
      <c r="S233" s="2" t="n">
        <v>0</v>
      </c>
      <c r="T233" s="2" t="n">
        <v>0</v>
      </c>
      <c r="U233" s="2" t="n">
        <v>0</v>
      </c>
      <c r="V233" s="33" t="n">
        <v>1</v>
      </c>
    </row>
    <row r="234" customFormat="false" ht="15.75" hidden="false" customHeight="true" outlineLevel="0" collapsed="false">
      <c r="A234" s="2" t="n">
        <v>232</v>
      </c>
      <c r="B234" s="2" t="n">
        <v>20</v>
      </c>
      <c r="C234" s="2" t="n">
        <f aca="false">A234-(B234-1)*12</f>
        <v>4</v>
      </c>
      <c r="D234" s="2" t="n">
        <f aca="false">'thong tin khach hang'!$B$4+B234-1</f>
        <v>21</v>
      </c>
      <c r="E234" s="31" t="n">
        <f aca="false">IF(A234=1,0,M233)</f>
        <v>1383411247.01301</v>
      </c>
      <c r="F234" s="2" t="n">
        <f aca="true">TP*VLOOKUP('thong tin khach hang'!$E$10,$X$2:$Z$5,3,0)*OFFSET($S234,0,VLOOKUP('thong tin khach hang'!$E$10,$X$2:$Z$5,2,0))</f>
        <v>0</v>
      </c>
      <c r="G234" s="2" t="n">
        <f aca="true">EP*VLOOKUP('thong tin khach hang'!$E$10,$X$2:$Z$5,3,0)*OFFSET($S234,0,VLOOKUP('thong tin khach hang'!$E$10,$X$2:$Z$5,2,0))</f>
        <v>0</v>
      </c>
      <c r="H234" s="2" t="n">
        <f aca="false">F234*HLOOKUP(B234,Assumption!$A$10:$G$12,2,1)+G234*HLOOKUP(B234,Assumption!$A$10:$G$12,3,1)</f>
        <v>0</v>
      </c>
      <c r="I234" s="2" t="n">
        <f aca="false">F234+G234-H234</f>
        <v>0</v>
      </c>
      <c r="J234" s="32" t="n">
        <f aca="false">VLOOKUP(D234,Assumption!$O$3:$Q$103,IF('thong tin khach hang'!$B$3="Nam",2,3),0)/12*P234</f>
        <v>0</v>
      </c>
      <c r="K234" s="2" t="n">
        <v>20000</v>
      </c>
      <c r="L234" s="31" t="n">
        <f aca="false">ROUND(((HLOOKUP(B234,Assumption!$A$6:$L$7,2,1)+1)^(1/12)-1)*(E234+I234-J234-K234),0)</f>
        <v>2284783</v>
      </c>
      <c r="M234" s="31" t="n">
        <f aca="false">E234+I234-J234-K234+L234</f>
        <v>1385676030.01301</v>
      </c>
      <c r="N234" s="32" t="n">
        <f aca="false">HLOOKUP(ROUND(AVERAGE(M222:M233)/10^6,0),Assumption!$B$2:$E$3,2,1)*MAX((AVERAGE(M222:M233)-250*10^6),0)</f>
        <v>6464741.02807806</v>
      </c>
      <c r="O234" s="31" t="n">
        <f aca="false">M234+N234</f>
        <v>1392140771.04109</v>
      </c>
      <c r="P234" s="31" t="n">
        <f aca="false">IF(A234=1,SA,MAX(0,SA-M233))</f>
        <v>0</v>
      </c>
      <c r="S234" s="2" t="n">
        <v>0</v>
      </c>
      <c r="T234" s="2" t="n">
        <v>0</v>
      </c>
      <c r="U234" s="2" t="n">
        <v>1</v>
      </c>
      <c r="V234" s="33" t="n">
        <v>1</v>
      </c>
    </row>
    <row r="235" customFormat="false" ht="15.75" hidden="false" customHeight="true" outlineLevel="0" collapsed="false">
      <c r="A235" s="2" t="n">
        <v>233</v>
      </c>
      <c r="B235" s="2" t="n">
        <v>20</v>
      </c>
      <c r="C235" s="2" t="n">
        <f aca="false">A235-(B235-1)*12</f>
        <v>5</v>
      </c>
      <c r="D235" s="2" t="n">
        <f aca="false">'thong tin khach hang'!$B$4+B235-1</f>
        <v>21</v>
      </c>
      <c r="E235" s="31" t="n">
        <f aca="false">IF(A235=1,0,M234)</f>
        <v>1385676030.01301</v>
      </c>
      <c r="F235" s="2" t="n">
        <f aca="true">TP*VLOOKUP('thong tin khach hang'!$E$10,$X$2:$Z$5,3,0)*OFFSET($S235,0,VLOOKUP('thong tin khach hang'!$E$10,$X$2:$Z$5,2,0))</f>
        <v>0</v>
      </c>
      <c r="G235" s="2" t="n">
        <f aca="true">EP*VLOOKUP('thong tin khach hang'!$E$10,$X$2:$Z$5,3,0)*OFFSET($S235,0,VLOOKUP('thong tin khach hang'!$E$10,$X$2:$Z$5,2,0))</f>
        <v>0</v>
      </c>
      <c r="H235" s="2" t="n">
        <f aca="false">F235*HLOOKUP(B235,Assumption!$A$10:$G$12,2,1)+G235*HLOOKUP(B235,Assumption!$A$10:$G$12,3,1)</f>
        <v>0</v>
      </c>
      <c r="I235" s="2" t="n">
        <f aca="false">F235+G235-H235</f>
        <v>0</v>
      </c>
      <c r="J235" s="32" t="n">
        <f aca="false">VLOOKUP(D235,Assumption!$O$3:$Q$103,IF('thong tin khach hang'!$B$3="Nam",2,3),0)/12*P235</f>
        <v>0</v>
      </c>
      <c r="K235" s="2" t="n">
        <v>20000</v>
      </c>
      <c r="L235" s="31" t="n">
        <f aca="false">ROUND(((HLOOKUP(B235,Assumption!$A$6:$L$7,2,1)+1)^(1/12)-1)*(E235+I235-J235-K235),0)</f>
        <v>2288524</v>
      </c>
      <c r="M235" s="31" t="n">
        <f aca="false">E235+I235-J235-K235+L235</f>
        <v>1387944554.01301</v>
      </c>
      <c r="N235" s="32" t="n">
        <f aca="false">HLOOKUP(ROUND(AVERAGE(M223:M234)/10^6,0),Assumption!$B$2:$E$3,2,1)*MAX((AVERAGE(M223:M234)-250*10^6),0)</f>
        <v>6507073.55657806</v>
      </c>
      <c r="O235" s="31" t="n">
        <f aca="false">M235+N235</f>
        <v>1394451627.56959</v>
      </c>
      <c r="P235" s="31" t="n">
        <f aca="false">IF(A235=1,SA,MAX(0,SA-M234))</f>
        <v>0</v>
      </c>
      <c r="S235" s="2" t="n">
        <v>0</v>
      </c>
      <c r="T235" s="2" t="n">
        <v>0</v>
      </c>
      <c r="U235" s="2" t="n">
        <v>0</v>
      </c>
      <c r="V235" s="33" t="n">
        <v>1</v>
      </c>
    </row>
    <row r="236" customFormat="false" ht="15.75" hidden="false" customHeight="true" outlineLevel="0" collapsed="false">
      <c r="A236" s="2" t="n">
        <v>234</v>
      </c>
      <c r="B236" s="2" t="n">
        <v>20</v>
      </c>
      <c r="C236" s="2" t="n">
        <f aca="false">A236-(B236-1)*12</f>
        <v>6</v>
      </c>
      <c r="D236" s="2" t="n">
        <f aca="false">'thong tin khach hang'!$B$4+B236-1</f>
        <v>21</v>
      </c>
      <c r="E236" s="31" t="n">
        <f aca="false">IF(A236=1,0,M235)</f>
        <v>1387944554.01301</v>
      </c>
      <c r="F236" s="2" t="n">
        <f aca="true">TP*VLOOKUP('thong tin khach hang'!$E$10,$X$2:$Z$5,3,0)*OFFSET($S236,0,VLOOKUP('thong tin khach hang'!$E$10,$X$2:$Z$5,2,0))</f>
        <v>0</v>
      </c>
      <c r="G236" s="2" t="n">
        <f aca="true">EP*VLOOKUP('thong tin khach hang'!$E$10,$X$2:$Z$5,3,0)*OFFSET($S236,0,VLOOKUP('thong tin khach hang'!$E$10,$X$2:$Z$5,2,0))</f>
        <v>0</v>
      </c>
      <c r="H236" s="2" t="n">
        <f aca="false">F236*HLOOKUP(B236,Assumption!$A$10:$G$12,2,1)+G236*HLOOKUP(B236,Assumption!$A$10:$G$12,3,1)</f>
        <v>0</v>
      </c>
      <c r="I236" s="2" t="n">
        <f aca="false">F236+G236-H236</f>
        <v>0</v>
      </c>
      <c r="J236" s="32" t="n">
        <f aca="false">VLOOKUP(D236,Assumption!$O$3:$Q$103,IF('thong tin khach hang'!$B$3="Nam",2,3),0)/12*P236</f>
        <v>0</v>
      </c>
      <c r="K236" s="2" t="n">
        <v>20000</v>
      </c>
      <c r="L236" s="31" t="n">
        <f aca="false">ROUND(((HLOOKUP(B236,Assumption!$A$6:$L$7,2,1)+1)^(1/12)-1)*(E236+I236-J236-K236),0)</f>
        <v>2292270</v>
      </c>
      <c r="M236" s="31" t="n">
        <f aca="false">E236+I236-J236-K236+L236</f>
        <v>1390216824.01301</v>
      </c>
      <c r="N236" s="32" t="n">
        <f aca="false">HLOOKUP(ROUND(AVERAGE(M224:M235)/10^6,0),Assumption!$B$2:$E$3,2,1)*MAX((AVERAGE(M224:M235)-250*10^6),0)</f>
        <v>6549476.00107806</v>
      </c>
      <c r="O236" s="31" t="n">
        <f aca="false">M236+N236</f>
        <v>1396766300.01409</v>
      </c>
      <c r="P236" s="31" t="n">
        <f aca="false">IF(A236=1,SA,MAX(0,SA-M235))</f>
        <v>0</v>
      </c>
      <c r="S236" s="2" t="n">
        <v>0</v>
      </c>
      <c r="T236" s="2" t="n">
        <v>0</v>
      </c>
      <c r="U236" s="2" t="n">
        <v>0</v>
      </c>
      <c r="V236" s="33" t="n">
        <v>1</v>
      </c>
    </row>
    <row r="237" customFormat="false" ht="15.75" hidden="false" customHeight="true" outlineLevel="0" collapsed="false">
      <c r="A237" s="2" t="n">
        <v>235</v>
      </c>
      <c r="B237" s="2" t="n">
        <v>20</v>
      </c>
      <c r="C237" s="2" t="n">
        <f aca="false">A237-(B237-1)*12</f>
        <v>7</v>
      </c>
      <c r="D237" s="2" t="n">
        <f aca="false">'thong tin khach hang'!$B$4+B237-1</f>
        <v>21</v>
      </c>
      <c r="E237" s="31" t="n">
        <f aca="false">IF(A237=1,0,M236)</f>
        <v>1390216824.01301</v>
      </c>
      <c r="F237" s="2" t="n">
        <f aca="true">TP*VLOOKUP('thong tin khach hang'!$E$10,$X$2:$Z$5,3,0)*OFFSET($S237,0,VLOOKUP('thong tin khach hang'!$E$10,$X$2:$Z$5,2,0))</f>
        <v>0</v>
      </c>
      <c r="G237" s="2" t="n">
        <f aca="true">EP*VLOOKUP('thong tin khach hang'!$E$10,$X$2:$Z$5,3,0)*OFFSET($S237,0,VLOOKUP('thong tin khach hang'!$E$10,$X$2:$Z$5,2,0))</f>
        <v>0</v>
      </c>
      <c r="H237" s="2" t="n">
        <f aca="false">F237*HLOOKUP(B237,Assumption!$A$10:$G$12,2,1)+G237*HLOOKUP(B237,Assumption!$A$10:$G$12,3,1)</f>
        <v>0</v>
      </c>
      <c r="I237" s="2" t="n">
        <f aca="false">F237+G237-H237</f>
        <v>0</v>
      </c>
      <c r="J237" s="32" t="n">
        <f aca="false">VLOOKUP(D237,Assumption!$O$3:$Q$103,IF('thong tin khach hang'!$B$3="Nam",2,3),0)/12*P237</f>
        <v>0</v>
      </c>
      <c r="K237" s="2" t="n">
        <v>20000</v>
      </c>
      <c r="L237" s="31" t="n">
        <f aca="false">ROUND(((HLOOKUP(B237,Assumption!$A$6:$L$7,2,1)+1)^(1/12)-1)*(E237+I237-J237-K237),0)</f>
        <v>2296023</v>
      </c>
      <c r="M237" s="31" t="n">
        <f aca="false">E237+I237-J237-K237+L237</f>
        <v>1392492847.01301</v>
      </c>
      <c r="N237" s="32" t="n">
        <f aca="false">HLOOKUP(ROUND(AVERAGE(M225:M236)/10^6,0),Assumption!$B$2:$E$3,2,1)*MAX((AVERAGE(M225:M236)-250*10^6),0)</f>
        <v>6591948.47657806</v>
      </c>
      <c r="O237" s="31" t="n">
        <f aca="false">M237+N237</f>
        <v>1399084795.48959</v>
      </c>
      <c r="P237" s="31" t="n">
        <f aca="false">IF(A237=1,SA,MAX(0,SA-M236))</f>
        <v>0</v>
      </c>
      <c r="S237" s="2" t="n">
        <v>0</v>
      </c>
      <c r="T237" s="2" t="n">
        <v>1</v>
      </c>
      <c r="U237" s="2" t="n">
        <v>1</v>
      </c>
      <c r="V237" s="33" t="n">
        <v>1</v>
      </c>
    </row>
    <row r="238" customFormat="false" ht="15.75" hidden="false" customHeight="true" outlineLevel="0" collapsed="false">
      <c r="A238" s="2" t="n">
        <v>236</v>
      </c>
      <c r="B238" s="2" t="n">
        <v>20</v>
      </c>
      <c r="C238" s="2" t="n">
        <f aca="false">A238-(B238-1)*12</f>
        <v>8</v>
      </c>
      <c r="D238" s="2" t="n">
        <f aca="false">'thong tin khach hang'!$B$4+B238-1</f>
        <v>21</v>
      </c>
      <c r="E238" s="31" t="n">
        <f aca="false">IF(A238=1,0,M237)</f>
        <v>1392492847.01301</v>
      </c>
      <c r="F238" s="2" t="n">
        <f aca="true">TP*VLOOKUP('thong tin khach hang'!$E$10,$X$2:$Z$5,3,0)*OFFSET($S238,0,VLOOKUP('thong tin khach hang'!$E$10,$X$2:$Z$5,2,0))</f>
        <v>0</v>
      </c>
      <c r="G238" s="2" t="n">
        <f aca="true">EP*VLOOKUP('thong tin khach hang'!$E$10,$X$2:$Z$5,3,0)*OFFSET($S238,0,VLOOKUP('thong tin khach hang'!$E$10,$X$2:$Z$5,2,0))</f>
        <v>0</v>
      </c>
      <c r="H238" s="2" t="n">
        <f aca="false">F238*HLOOKUP(B238,Assumption!$A$10:$G$12,2,1)+G238*HLOOKUP(B238,Assumption!$A$10:$G$12,3,1)</f>
        <v>0</v>
      </c>
      <c r="I238" s="2" t="n">
        <f aca="false">F238+G238-H238</f>
        <v>0</v>
      </c>
      <c r="J238" s="32" t="n">
        <f aca="false">VLOOKUP(D238,Assumption!$O$3:$Q$103,IF('thong tin khach hang'!$B$3="Nam",2,3),0)/12*P238</f>
        <v>0</v>
      </c>
      <c r="K238" s="2" t="n">
        <v>20000</v>
      </c>
      <c r="L238" s="31" t="n">
        <f aca="false">ROUND(((HLOOKUP(B238,Assumption!$A$6:$L$7,2,1)+1)^(1/12)-1)*(E238+I238-J238-K238),0)</f>
        <v>2299782</v>
      </c>
      <c r="M238" s="31" t="n">
        <f aca="false">E238+I238-J238-K238+L238</f>
        <v>1394772629.01301</v>
      </c>
      <c r="N238" s="32" t="n">
        <f aca="false">HLOOKUP(ROUND(AVERAGE(M226:M237)/10^6,0),Assumption!$B$2:$E$3,2,1)*MAX((AVERAGE(M226:M237)-250*10^6),0)</f>
        <v>6634491.09857806</v>
      </c>
      <c r="O238" s="31" t="n">
        <f aca="false">M238+N238</f>
        <v>1401407120.11159</v>
      </c>
      <c r="P238" s="31" t="n">
        <f aca="false">IF(A238=1,SA,MAX(0,SA-M237))</f>
        <v>0</v>
      </c>
      <c r="S238" s="2" t="n">
        <v>0</v>
      </c>
      <c r="T238" s="2" t="n">
        <v>0</v>
      </c>
      <c r="U238" s="2" t="n">
        <v>0</v>
      </c>
      <c r="V238" s="33" t="n">
        <v>1</v>
      </c>
    </row>
    <row r="239" customFormat="false" ht="15.75" hidden="false" customHeight="true" outlineLevel="0" collapsed="false">
      <c r="A239" s="2" t="n">
        <v>237</v>
      </c>
      <c r="B239" s="2" t="n">
        <v>20</v>
      </c>
      <c r="C239" s="2" t="n">
        <f aca="false">A239-(B239-1)*12</f>
        <v>9</v>
      </c>
      <c r="D239" s="2" t="n">
        <f aca="false">'thong tin khach hang'!$B$4+B239-1</f>
        <v>21</v>
      </c>
      <c r="E239" s="31" t="n">
        <f aca="false">IF(A239=1,0,M238)</f>
        <v>1394772629.01301</v>
      </c>
      <c r="F239" s="2" t="n">
        <f aca="true">TP*VLOOKUP('thong tin khach hang'!$E$10,$X$2:$Z$5,3,0)*OFFSET($S239,0,VLOOKUP('thong tin khach hang'!$E$10,$X$2:$Z$5,2,0))</f>
        <v>0</v>
      </c>
      <c r="G239" s="2" t="n">
        <f aca="true">EP*VLOOKUP('thong tin khach hang'!$E$10,$X$2:$Z$5,3,0)*OFFSET($S239,0,VLOOKUP('thong tin khach hang'!$E$10,$X$2:$Z$5,2,0))</f>
        <v>0</v>
      </c>
      <c r="H239" s="2" t="n">
        <f aca="false">F239*HLOOKUP(B239,Assumption!$A$10:$G$12,2,1)+G239*HLOOKUP(B239,Assumption!$A$10:$G$12,3,1)</f>
        <v>0</v>
      </c>
      <c r="I239" s="2" t="n">
        <f aca="false">F239+G239-H239</f>
        <v>0</v>
      </c>
      <c r="J239" s="32" t="n">
        <f aca="false">VLOOKUP(D239,Assumption!$O$3:$Q$103,IF('thong tin khach hang'!$B$3="Nam",2,3),0)/12*P239</f>
        <v>0</v>
      </c>
      <c r="K239" s="2" t="n">
        <v>20000</v>
      </c>
      <c r="L239" s="31" t="n">
        <f aca="false">ROUND(((HLOOKUP(B239,Assumption!$A$6:$L$7,2,1)+1)^(1/12)-1)*(E239+I239-J239-K239),0)</f>
        <v>2303547</v>
      </c>
      <c r="M239" s="31" t="n">
        <f aca="false">E239+I239-J239-K239+L239</f>
        <v>1397056176.01301</v>
      </c>
      <c r="N239" s="32" t="n">
        <f aca="false">HLOOKUP(ROUND(AVERAGE(M227:M238)/10^6,0),Assumption!$B$2:$E$3,2,1)*MAX((AVERAGE(M227:M238)-250*10^6),0)</f>
        <v>6677103.98307806</v>
      </c>
      <c r="O239" s="31" t="n">
        <f aca="false">M239+N239</f>
        <v>1403733279.99609</v>
      </c>
      <c r="P239" s="31" t="n">
        <f aca="false">IF(A239=1,SA,MAX(0,SA-M238))</f>
        <v>0</v>
      </c>
      <c r="S239" s="2" t="n">
        <v>0</v>
      </c>
      <c r="T239" s="2" t="n">
        <v>0</v>
      </c>
      <c r="U239" s="2" t="n">
        <v>0</v>
      </c>
      <c r="V239" s="33" t="n">
        <v>1</v>
      </c>
    </row>
    <row r="240" customFormat="false" ht="15.75" hidden="false" customHeight="true" outlineLevel="0" collapsed="false">
      <c r="A240" s="2" t="n">
        <v>238</v>
      </c>
      <c r="B240" s="2" t="n">
        <v>20</v>
      </c>
      <c r="C240" s="2" t="n">
        <f aca="false">A240-(B240-1)*12</f>
        <v>10</v>
      </c>
      <c r="D240" s="2" t="n">
        <f aca="false">'thong tin khach hang'!$B$4+B240-1</f>
        <v>21</v>
      </c>
      <c r="E240" s="31" t="n">
        <f aca="false">IF(A240=1,0,M239)</f>
        <v>1397056176.01301</v>
      </c>
      <c r="F240" s="2" t="n">
        <f aca="true">TP*VLOOKUP('thong tin khach hang'!$E$10,$X$2:$Z$5,3,0)*OFFSET($S240,0,VLOOKUP('thong tin khach hang'!$E$10,$X$2:$Z$5,2,0))</f>
        <v>0</v>
      </c>
      <c r="G240" s="2" t="n">
        <f aca="true">EP*VLOOKUP('thong tin khach hang'!$E$10,$X$2:$Z$5,3,0)*OFFSET($S240,0,VLOOKUP('thong tin khach hang'!$E$10,$X$2:$Z$5,2,0))</f>
        <v>0</v>
      </c>
      <c r="H240" s="2" t="n">
        <f aca="false">F240*HLOOKUP(B240,Assumption!$A$10:$G$12,2,1)+G240*HLOOKUP(B240,Assumption!$A$10:$G$12,3,1)</f>
        <v>0</v>
      </c>
      <c r="I240" s="2" t="n">
        <f aca="false">F240+G240-H240</f>
        <v>0</v>
      </c>
      <c r="J240" s="32" t="n">
        <f aca="false">VLOOKUP(D240,Assumption!$O$3:$Q$103,IF('thong tin khach hang'!$B$3="Nam",2,3),0)/12*P240</f>
        <v>0</v>
      </c>
      <c r="K240" s="2" t="n">
        <v>20000</v>
      </c>
      <c r="L240" s="31" t="n">
        <f aca="false">ROUND(((HLOOKUP(B240,Assumption!$A$6:$L$7,2,1)+1)^(1/12)-1)*(E240+I240-J240-K240),0)</f>
        <v>2307319</v>
      </c>
      <c r="M240" s="31" t="n">
        <f aca="false">E240+I240-J240-K240+L240</f>
        <v>1399343495.01301</v>
      </c>
      <c r="N240" s="32" t="n">
        <f aca="false">HLOOKUP(ROUND(AVERAGE(M228:M239)/10^6,0),Assumption!$B$2:$E$3,2,1)*MAX((AVERAGE(M228:M239)-250*10^6),0)</f>
        <v>6719787.24607806</v>
      </c>
      <c r="O240" s="31" t="n">
        <f aca="false">M240+N240</f>
        <v>1406063282.25909</v>
      </c>
      <c r="P240" s="31" t="n">
        <f aca="false">IF(A240=1,SA,MAX(0,SA-M239))</f>
        <v>0</v>
      </c>
      <c r="S240" s="2" t="n">
        <v>0</v>
      </c>
      <c r="T240" s="2" t="n">
        <v>0</v>
      </c>
      <c r="U240" s="2" t="n">
        <v>1</v>
      </c>
      <c r="V240" s="33" t="n">
        <v>1</v>
      </c>
    </row>
    <row r="241" customFormat="false" ht="15.75" hidden="false" customHeight="true" outlineLevel="0" collapsed="false">
      <c r="A241" s="2" t="n">
        <v>239</v>
      </c>
      <c r="B241" s="2" t="n">
        <v>20</v>
      </c>
      <c r="C241" s="2" t="n">
        <f aca="false">A241-(B241-1)*12</f>
        <v>11</v>
      </c>
      <c r="D241" s="2" t="n">
        <f aca="false">'thong tin khach hang'!$B$4+B241-1</f>
        <v>21</v>
      </c>
      <c r="E241" s="31" t="n">
        <f aca="false">IF(A241=1,0,M240)</f>
        <v>1399343495.01301</v>
      </c>
      <c r="F241" s="2" t="n">
        <f aca="true">TP*VLOOKUP('thong tin khach hang'!$E$10,$X$2:$Z$5,3,0)*OFFSET($S241,0,VLOOKUP('thong tin khach hang'!$E$10,$X$2:$Z$5,2,0))</f>
        <v>0</v>
      </c>
      <c r="G241" s="2" t="n">
        <f aca="true">EP*VLOOKUP('thong tin khach hang'!$E$10,$X$2:$Z$5,3,0)*OFFSET($S241,0,VLOOKUP('thong tin khach hang'!$E$10,$X$2:$Z$5,2,0))</f>
        <v>0</v>
      </c>
      <c r="H241" s="2" t="n">
        <f aca="false">F241*HLOOKUP(B241,Assumption!$A$10:$G$12,2,1)+G241*HLOOKUP(B241,Assumption!$A$10:$G$12,3,1)</f>
        <v>0</v>
      </c>
      <c r="I241" s="2" t="n">
        <f aca="false">F241+G241-H241</f>
        <v>0</v>
      </c>
      <c r="J241" s="32" t="n">
        <f aca="false">VLOOKUP(D241,Assumption!$O$3:$Q$103,IF('thong tin khach hang'!$B$3="Nam",2,3),0)/12*P241</f>
        <v>0</v>
      </c>
      <c r="K241" s="2" t="n">
        <v>20000</v>
      </c>
      <c r="L241" s="31" t="n">
        <f aca="false">ROUND(((HLOOKUP(B241,Assumption!$A$6:$L$7,2,1)+1)^(1/12)-1)*(E241+I241-J241-K241),0)</f>
        <v>2311097</v>
      </c>
      <c r="M241" s="31" t="n">
        <f aca="false">E241+I241-J241-K241+L241</f>
        <v>1401634592.01301</v>
      </c>
      <c r="N241" s="32" t="n">
        <f aca="false">HLOOKUP(ROUND(AVERAGE(M229:M240)/10^6,0),Assumption!$B$2:$E$3,2,1)*MAX((AVERAGE(M229:M240)-250*10^6),0)</f>
        <v>6762541.00407806</v>
      </c>
      <c r="O241" s="31" t="n">
        <f aca="false">M241+N241</f>
        <v>1408397133.01709</v>
      </c>
      <c r="P241" s="31" t="n">
        <f aca="false">IF(A241=1,SA,MAX(0,SA-M240))</f>
        <v>0</v>
      </c>
      <c r="S241" s="2" t="n">
        <v>0</v>
      </c>
      <c r="T241" s="2" t="n">
        <v>0</v>
      </c>
      <c r="U241" s="2" t="n">
        <v>0</v>
      </c>
      <c r="V241" s="33" t="n">
        <v>1</v>
      </c>
    </row>
    <row r="242" customFormat="false" ht="15.75" hidden="false" customHeight="true" outlineLevel="0" collapsed="false">
      <c r="A242" s="2" t="n">
        <v>240</v>
      </c>
      <c r="B242" s="2" t="n">
        <v>20</v>
      </c>
      <c r="C242" s="2" t="n">
        <f aca="false">A242-(B242-1)*12</f>
        <v>12</v>
      </c>
      <c r="D242" s="2" t="n">
        <f aca="false">'thong tin khach hang'!$B$4+B242-1</f>
        <v>21</v>
      </c>
      <c r="E242" s="31" t="n">
        <f aca="false">IF(A242=1,0,M241)</f>
        <v>1401634592.01301</v>
      </c>
      <c r="F242" s="2" t="n">
        <f aca="true">TP*VLOOKUP('thong tin khach hang'!$E$10,$X$2:$Z$5,3,0)*OFFSET($S242,0,VLOOKUP('thong tin khach hang'!$E$10,$X$2:$Z$5,2,0))</f>
        <v>0</v>
      </c>
      <c r="G242" s="2" t="n">
        <f aca="true">EP*VLOOKUP('thong tin khach hang'!$E$10,$X$2:$Z$5,3,0)*OFFSET($S242,0,VLOOKUP('thong tin khach hang'!$E$10,$X$2:$Z$5,2,0))</f>
        <v>0</v>
      </c>
      <c r="H242" s="2" t="n">
        <f aca="false">F242*HLOOKUP(B242,Assumption!$A$10:$G$12,2,1)+G242*HLOOKUP(B242,Assumption!$A$10:$G$12,3,1)</f>
        <v>0</v>
      </c>
      <c r="I242" s="2" t="n">
        <f aca="false">F242+G242-H242</f>
        <v>0</v>
      </c>
      <c r="J242" s="32" t="n">
        <f aca="false">VLOOKUP(D242,Assumption!$O$3:$Q$103,IF('thong tin khach hang'!$B$3="Nam",2,3),0)/12*P242</f>
        <v>0</v>
      </c>
      <c r="K242" s="2" t="n">
        <v>20000</v>
      </c>
      <c r="L242" s="31" t="n">
        <f aca="false">ROUND(((HLOOKUP(B242,Assumption!$A$6:$L$7,2,1)+1)^(1/12)-1)*(E242+I242-J242-K242),0)</f>
        <v>2314880</v>
      </c>
      <c r="M242" s="31" t="n">
        <f aca="false">E242+I242-J242-K242+L242</f>
        <v>1403929472.01301</v>
      </c>
      <c r="N242" s="32" t="n">
        <f aca="false">HLOOKUP(ROUND(AVERAGE(M230:M241)/10^6,0),Assumption!$B$2:$E$3,2,1)*MAX((AVERAGE(M230:M241)-250*10^6),0)</f>
        <v>6805365.37357806</v>
      </c>
      <c r="O242" s="31" t="n">
        <f aca="false">M242+N242</f>
        <v>1410734837.38659</v>
      </c>
      <c r="P242" s="31" t="n">
        <f aca="false">IF(A242=1,SA,MAX(0,SA-M241))</f>
        <v>0</v>
      </c>
      <c r="S242" s="2" t="n">
        <v>0</v>
      </c>
      <c r="T242" s="2" t="n">
        <v>0</v>
      </c>
      <c r="U242" s="2" t="n">
        <v>0</v>
      </c>
      <c r="V242" s="33" t="n">
        <v>1</v>
      </c>
    </row>
    <row r="243" customFormat="false" ht="15.75" hidden="false" customHeight="true" outlineLevel="0" collapsed="false">
      <c r="A243" s="2" t="n">
        <v>241</v>
      </c>
      <c r="B243" s="2" t="n">
        <v>21</v>
      </c>
      <c r="C243" s="2" t="n">
        <f aca="false">A243-(B243-1)*12</f>
        <v>1</v>
      </c>
      <c r="D243" s="2" t="n">
        <f aca="false">'thong tin khach hang'!$B$4+B243-1</f>
        <v>22</v>
      </c>
      <c r="E243" s="31" t="n">
        <f aca="false">IF(A243=1,0,M242)</f>
        <v>1403929472.01301</v>
      </c>
      <c r="F243" s="2" t="n">
        <f aca="true">TP*VLOOKUP('thong tin khach hang'!$E$10,$X$2:$Z$5,3,0)*OFFSET($S243,0,VLOOKUP('thong tin khach hang'!$E$10,$X$2:$Z$5,2,0))</f>
        <v>30000000</v>
      </c>
      <c r="G243" s="2" t="n">
        <f aca="true">EP*VLOOKUP('thong tin khach hang'!$E$10,$X$2:$Z$5,3,0)*OFFSET($S243,0,VLOOKUP('thong tin khach hang'!$E$10,$X$2:$Z$5,2,0))</f>
        <v>30000000</v>
      </c>
      <c r="H243" s="2" t="n">
        <f aca="false">F243*HLOOKUP(B243,Assumption!$A$10:$G$12,2,1)+G243*HLOOKUP(B243,Assumption!$A$10:$G$12,3,1)</f>
        <v>1500000</v>
      </c>
      <c r="I243" s="2" t="n">
        <f aca="false">F243+G243-H243</f>
        <v>58500000</v>
      </c>
      <c r="J243" s="32" t="n">
        <f aca="false">VLOOKUP(D243,Assumption!$O$3:$Q$103,IF('thong tin khach hang'!$B$3="Nam",2,3),0)/12*P243</f>
        <v>0</v>
      </c>
      <c r="K243" s="2" t="n">
        <v>20000</v>
      </c>
      <c r="L243" s="31" t="n">
        <f aca="false">ROUND(((HLOOKUP(B243,Assumption!$A$6:$L$7,2,1)+1)^(1/12)-1)*(E243+I243-J243-K243),0)</f>
        <v>2415288</v>
      </c>
      <c r="M243" s="31" t="n">
        <f aca="false">E243+I243-J243-K243+L243</f>
        <v>1464824760.01301</v>
      </c>
      <c r="N243" s="32" t="n">
        <f aca="false">HLOOKUP(ROUND(AVERAGE(M231:M242)/10^6,0),Assumption!$B$2:$E$3,2,1)*MAX((AVERAGE(M231:M242)-250*10^6),0)</f>
        <v>6848260.47057806</v>
      </c>
      <c r="O243" s="31" t="n">
        <f aca="false">M243+N243</f>
        <v>1471673020.48359</v>
      </c>
      <c r="P243" s="31" t="n">
        <f aca="false">IF(A243=1,SA,MAX(0,SA-M242))</f>
        <v>0</v>
      </c>
      <c r="S243" s="2" t="n">
        <v>1</v>
      </c>
      <c r="T243" s="2" t="n">
        <v>1</v>
      </c>
      <c r="U243" s="2" t="n">
        <v>1</v>
      </c>
      <c r="V243" s="33" t="n">
        <v>1</v>
      </c>
    </row>
    <row r="244" customFormat="false" ht="15.75" hidden="false" customHeight="true" outlineLevel="0" collapsed="false">
      <c r="A244" s="2" t="n">
        <v>242</v>
      </c>
      <c r="B244" s="2" t="n">
        <v>21</v>
      </c>
      <c r="C244" s="2" t="n">
        <f aca="false">A244-(B244-1)*12</f>
        <v>2</v>
      </c>
      <c r="D244" s="2" t="n">
        <f aca="false">'thong tin khach hang'!$B$4+B244-1</f>
        <v>22</v>
      </c>
      <c r="E244" s="31" t="n">
        <f aca="false">IF(A244=1,0,M243)</f>
        <v>1464824760.01301</v>
      </c>
      <c r="F244" s="2" t="n">
        <f aca="true">TP*VLOOKUP('thong tin khach hang'!$E$10,$X$2:$Z$5,3,0)*OFFSET($S244,0,VLOOKUP('thong tin khach hang'!$E$10,$X$2:$Z$5,2,0))</f>
        <v>0</v>
      </c>
      <c r="G244" s="2" t="n">
        <f aca="true">EP*VLOOKUP('thong tin khach hang'!$E$10,$X$2:$Z$5,3,0)*OFFSET($S244,0,VLOOKUP('thong tin khach hang'!$E$10,$X$2:$Z$5,2,0))</f>
        <v>0</v>
      </c>
      <c r="H244" s="2" t="n">
        <f aca="false">F244*HLOOKUP(B244,Assumption!$A$10:$G$12,2,1)+G244*HLOOKUP(B244,Assumption!$A$10:$G$12,3,1)</f>
        <v>0</v>
      </c>
      <c r="I244" s="2" t="n">
        <f aca="false">F244+G244-H244</f>
        <v>0</v>
      </c>
      <c r="J244" s="32" t="n">
        <f aca="false">VLOOKUP(D244,Assumption!$O$3:$Q$103,IF('thong tin khach hang'!$B$3="Nam",2,3),0)/12*P244</f>
        <v>0</v>
      </c>
      <c r="K244" s="2" t="n">
        <v>20000</v>
      </c>
      <c r="L244" s="31" t="n">
        <f aca="false">ROUND(((HLOOKUP(B244,Assumption!$A$6:$L$7,2,1)+1)^(1/12)-1)*(E244+I244-J244-K244),0)</f>
        <v>2419244</v>
      </c>
      <c r="M244" s="31" t="n">
        <f aca="false">E244+I244-J244-K244+L244</f>
        <v>1467224004.01301</v>
      </c>
      <c r="N244" s="32" t="n">
        <f aca="false">HLOOKUP(ROUND(AVERAGE(M232:M243)/10^6,0),Assumption!$B$2:$E$3,2,1)*MAX((AVERAGE(M232:M243)-250*10^6),0)</f>
        <v>6891226.41207806</v>
      </c>
      <c r="O244" s="31" t="n">
        <f aca="false">M244+N244</f>
        <v>1474115230.42509</v>
      </c>
      <c r="P244" s="31" t="n">
        <f aca="false">IF(A244=1,SA,MAX(0,SA-M243))</f>
        <v>0</v>
      </c>
      <c r="S244" s="2" t="n">
        <v>0</v>
      </c>
      <c r="T244" s="2" t="n">
        <v>0</v>
      </c>
      <c r="U244" s="2" t="n">
        <v>0</v>
      </c>
      <c r="V244" s="33" t="n">
        <v>1</v>
      </c>
    </row>
    <row r="245" customFormat="false" ht="15.75" hidden="false" customHeight="true" outlineLevel="0" collapsed="false">
      <c r="A245" s="2" t="n">
        <v>243</v>
      </c>
      <c r="B245" s="2" t="n">
        <v>21</v>
      </c>
      <c r="C245" s="2" t="n">
        <f aca="false">A245-(B245-1)*12</f>
        <v>3</v>
      </c>
      <c r="D245" s="2" t="n">
        <f aca="false">'thong tin khach hang'!$B$4+B245-1</f>
        <v>22</v>
      </c>
      <c r="E245" s="31" t="n">
        <f aca="false">IF(A245=1,0,M244)</f>
        <v>1467224004.01301</v>
      </c>
      <c r="F245" s="2" t="n">
        <f aca="true">TP*VLOOKUP('thong tin khach hang'!$E$10,$X$2:$Z$5,3,0)*OFFSET($S245,0,VLOOKUP('thong tin khach hang'!$E$10,$X$2:$Z$5,2,0))</f>
        <v>0</v>
      </c>
      <c r="G245" s="2" t="n">
        <f aca="true">EP*VLOOKUP('thong tin khach hang'!$E$10,$X$2:$Z$5,3,0)*OFFSET($S245,0,VLOOKUP('thong tin khach hang'!$E$10,$X$2:$Z$5,2,0))</f>
        <v>0</v>
      </c>
      <c r="H245" s="2" t="n">
        <f aca="false">F245*HLOOKUP(B245,Assumption!$A$10:$G$12,2,1)+G245*HLOOKUP(B245,Assumption!$A$10:$G$12,3,1)</f>
        <v>0</v>
      </c>
      <c r="I245" s="2" t="n">
        <f aca="false">F245+G245-H245</f>
        <v>0</v>
      </c>
      <c r="J245" s="32" t="n">
        <f aca="false">VLOOKUP(D245,Assumption!$O$3:$Q$103,IF('thong tin khach hang'!$B$3="Nam",2,3),0)/12*P245</f>
        <v>0</v>
      </c>
      <c r="K245" s="2" t="n">
        <v>20000</v>
      </c>
      <c r="L245" s="31" t="n">
        <f aca="false">ROUND(((HLOOKUP(B245,Assumption!$A$6:$L$7,2,1)+1)^(1/12)-1)*(E245+I245-J245-K245),0)</f>
        <v>2423207</v>
      </c>
      <c r="M245" s="31" t="n">
        <f aca="false">E245+I245-J245-K245+L245</f>
        <v>1469627211.01301</v>
      </c>
      <c r="N245" s="32" t="n">
        <f aca="false">HLOOKUP(ROUND(AVERAGE(M233:M244)/10^6,0),Assumption!$B$2:$E$3,2,1)*MAX((AVERAGE(M233:M244)-250*10^6),0)</f>
        <v>6934263.31507806</v>
      </c>
      <c r="O245" s="31" t="n">
        <f aca="false">M245+N245</f>
        <v>1476561474.32809</v>
      </c>
      <c r="P245" s="31" t="n">
        <f aca="false">IF(A245=1,SA,MAX(0,SA-M244))</f>
        <v>0</v>
      </c>
      <c r="S245" s="2" t="n">
        <v>0</v>
      </c>
      <c r="T245" s="2" t="n">
        <v>0</v>
      </c>
      <c r="U245" s="2" t="n">
        <v>0</v>
      </c>
      <c r="V245" s="33" t="n">
        <v>1</v>
      </c>
    </row>
    <row r="246" customFormat="false" ht="15.75" hidden="false" customHeight="true" outlineLevel="0" collapsed="false">
      <c r="A246" s="2" t="n">
        <v>244</v>
      </c>
      <c r="B246" s="2" t="n">
        <v>21</v>
      </c>
      <c r="C246" s="2" t="n">
        <f aca="false">A246-(B246-1)*12</f>
        <v>4</v>
      </c>
      <c r="D246" s="2" t="n">
        <f aca="false">'thong tin khach hang'!$B$4+B246-1</f>
        <v>22</v>
      </c>
      <c r="E246" s="31" t="n">
        <f aca="false">IF(A246=1,0,M245)</f>
        <v>1469627211.01301</v>
      </c>
      <c r="F246" s="2" t="n">
        <f aca="true">TP*VLOOKUP('thong tin khach hang'!$E$10,$X$2:$Z$5,3,0)*OFFSET($S246,0,VLOOKUP('thong tin khach hang'!$E$10,$X$2:$Z$5,2,0))</f>
        <v>0</v>
      </c>
      <c r="G246" s="2" t="n">
        <f aca="true">EP*VLOOKUP('thong tin khach hang'!$E$10,$X$2:$Z$5,3,0)*OFFSET($S246,0,VLOOKUP('thong tin khach hang'!$E$10,$X$2:$Z$5,2,0))</f>
        <v>0</v>
      </c>
      <c r="H246" s="2" t="n">
        <f aca="false">F246*HLOOKUP(B246,Assumption!$A$10:$G$12,2,1)+G246*HLOOKUP(B246,Assumption!$A$10:$G$12,3,1)</f>
        <v>0</v>
      </c>
      <c r="I246" s="2" t="n">
        <f aca="false">F246+G246-H246</f>
        <v>0</v>
      </c>
      <c r="J246" s="32" t="n">
        <f aca="false">VLOOKUP(D246,Assumption!$O$3:$Q$103,IF('thong tin khach hang'!$B$3="Nam",2,3),0)/12*P246</f>
        <v>0</v>
      </c>
      <c r="K246" s="2" t="n">
        <v>20000</v>
      </c>
      <c r="L246" s="31" t="n">
        <f aca="false">ROUND(((HLOOKUP(B246,Assumption!$A$6:$L$7,2,1)+1)^(1/12)-1)*(E246+I246-J246-K246),0)</f>
        <v>2427176</v>
      </c>
      <c r="M246" s="31" t="n">
        <f aca="false">E246+I246-J246-K246+L246</f>
        <v>1472034387.01301</v>
      </c>
      <c r="N246" s="32" t="n">
        <f aca="false">HLOOKUP(ROUND(AVERAGE(M234:M245)/10^6,0),Assumption!$B$2:$E$3,2,1)*MAX((AVERAGE(M234:M245)-250*10^6),0)</f>
        <v>6977371.29707806</v>
      </c>
      <c r="O246" s="31" t="n">
        <f aca="false">M246+N246</f>
        <v>1479011758.31009</v>
      </c>
      <c r="P246" s="31" t="n">
        <f aca="false">IF(A246=1,SA,MAX(0,SA-M245))</f>
        <v>0</v>
      </c>
      <c r="S246" s="2" t="n">
        <v>0</v>
      </c>
      <c r="T246" s="2" t="n">
        <v>0</v>
      </c>
      <c r="U246" s="2" t="n">
        <v>1</v>
      </c>
      <c r="V246" s="33" t="n">
        <v>1</v>
      </c>
    </row>
    <row r="247" customFormat="false" ht="15.75" hidden="false" customHeight="true" outlineLevel="0" collapsed="false">
      <c r="A247" s="2" t="n">
        <v>245</v>
      </c>
      <c r="B247" s="2" t="n">
        <v>21</v>
      </c>
      <c r="C247" s="2" t="n">
        <f aca="false">A247-(B247-1)*12</f>
        <v>5</v>
      </c>
      <c r="D247" s="2" t="n">
        <f aca="false">'thong tin khach hang'!$B$4+B247-1</f>
        <v>22</v>
      </c>
      <c r="E247" s="31" t="n">
        <f aca="false">IF(A247=1,0,M246)</f>
        <v>1472034387.01301</v>
      </c>
      <c r="F247" s="2" t="n">
        <f aca="true">TP*VLOOKUP('thong tin khach hang'!$E$10,$X$2:$Z$5,3,0)*OFFSET($S247,0,VLOOKUP('thong tin khach hang'!$E$10,$X$2:$Z$5,2,0))</f>
        <v>0</v>
      </c>
      <c r="G247" s="2" t="n">
        <f aca="true">EP*VLOOKUP('thong tin khach hang'!$E$10,$X$2:$Z$5,3,0)*OFFSET($S247,0,VLOOKUP('thong tin khach hang'!$E$10,$X$2:$Z$5,2,0))</f>
        <v>0</v>
      </c>
      <c r="H247" s="2" t="n">
        <f aca="false">F247*HLOOKUP(B247,Assumption!$A$10:$G$12,2,1)+G247*HLOOKUP(B247,Assumption!$A$10:$G$12,3,1)</f>
        <v>0</v>
      </c>
      <c r="I247" s="2" t="n">
        <f aca="false">F247+G247-H247</f>
        <v>0</v>
      </c>
      <c r="J247" s="32" t="n">
        <f aca="false">VLOOKUP(D247,Assumption!$O$3:$Q$103,IF('thong tin khach hang'!$B$3="Nam",2,3),0)/12*P247</f>
        <v>0</v>
      </c>
      <c r="K247" s="2" t="n">
        <v>20000</v>
      </c>
      <c r="L247" s="31" t="n">
        <f aca="false">ROUND(((HLOOKUP(B247,Assumption!$A$6:$L$7,2,1)+1)^(1/12)-1)*(E247+I247-J247-K247),0)</f>
        <v>2431151</v>
      </c>
      <c r="M247" s="31" t="n">
        <f aca="false">E247+I247-J247-K247+L247</f>
        <v>1474445538.01301</v>
      </c>
      <c r="N247" s="32" t="n">
        <f aca="false">HLOOKUP(ROUND(AVERAGE(M235:M246)/10^6,0),Assumption!$B$2:$E$3,2,1)*MAX((AVERAGE(M235:M246)-250*10^6),0)</f>
        <v>7020550.47557806</v>
      </c>
      <c r="O247" s="31" t="n">
        <f aca="false">M247+N247</f>
        <v>1481466088.48859</v>
      </c>
      <c r="P247" s="31" t="n">
        <f aca="false">IF(A247=1,SA,MAX(0,SA-M246))</f>
        <v>0</v>
      </c>
      <c r="S247" s="2" t="n">
        <v>0</v>
      </c>
      <c r="T247" s="2" t="n">
        <v>0</v>
      </c>
      <c r="U247" s="2" t="n">
        <v>0</v>
      </c>
      <c r="V247" s="33" t="n">
        <v>1</v>
      </c>
    </row>
    <row r="248" customFormat="false" ht="15.75" hidden="false" customHeight="true" outlineLevel="0" collapsed="false">
      <c r="A248" s="2" t="n">
        <v>246</v>
      </c>
      <c r="B248" s="2" t="n">
        <v>21</v>
      </c>
      <c r="C248" s="2" t="n">
        <f aca="false">A248-(B248-1)*12</f>
        <v>6</v>
      </c>
      <c r="D248" s="2" t="n">
        <f aca="false">'thong tin khach hang'!$B$4+B248-1</f>
        <v>22</v>
      </c>
      <c r="E248" s="31" t="n">
        <f aca="false">IF(A248=1,0,M247)</f>
        <v>1474445538.01301</v>
      </c>
      <c r="F248" s="2" t="n">
        <f aca="true">TP*VLOOKUP('thong tin khach hang'!$E$10,$X$2:$Z$5,3,0)*OFFSET($S248,0,VLOOKUP('thong tin khach hang'!$E$10,$X$2:$Z$5,2,0))</f>
        <v>0</v>
      </c>
      <c r="G248" s="2" t="n">
        <f aca="true">EP*VLOOKUP('thong tin khach hang'!$E$10,$X$2:$Z$5,3,0)*OFFSET($S248,0,VLOOKUP('thong tin khach hang'!$E$10,$X$2:$Z$5,2,0))</f>
        <v>0</v>
      </c>
      <c r="H248" s="2" t="n">
        <f aca="false">F248*HLOOKUP(B248,Assumption!$A$10:$G$12,2,1)+G248*HLOOKUP(B248,Assumption!$A$10:$G$12,3,1)</f>
        <v>0</v>
      </c>
      <c r="I248" s="2" t="n">
        <f aca="false">F248+G248-H248</f>
        <v>0</v>
      </c>
      <c r="J248" s="32" t="n">
        <f aca="false">VLOOKUP(D248,Assumption!$O$3:$Q$103,IF('thong tin khach hang'!$B$3="Nam",2,3),0)/12*P248</f>
        <v>0</v>
      </c>
      <c r="K248" s="2" t="n">
        <v>20000</v>
      </c>
      <c r="L248" s="31" t="n">
        <f aca="false">ROUND(((HLOOKUP(B248,Assumption!$A$6:$L$7,2,1)+1)^(1/12)-1)*(E248+I248-J248-K248),0)</f>
        <v>2435134</v>
      </c>
      <c r="M248" s="31" t="n">
        <f aca="false">E248+I248-J248-K248+L248</f>
        <v>1476860672.01301</v>
      </c>
      <c r="N248" s="32" t="n">
        <f aca="false">HLOOKUP(ROUND(AVERAGE(M236:M247)/10^6,0),Assumption!$B$2:$E$3,2,1)*MAX((AVERAGE(M236:M247)-250*10^6),0)</f>
        <v>7063800.96757806</v>
      </c>
      <c r="O248" s="31" t="n">
        <f aca="false">M248+N248</f>
        <v>1483924472.98059</v>
      </c>
      <c r="P248" s="31" t="n">
        <f aca="false">IF(A248=1,SA,MAX(0,SA-M247))</f>
        <v>0</v>
      </c>
      <c r="S248" s="2" t="n">
        <v>0</v>
      </c>
      <c r="T248" s="2" t="n">
        <v>0</v>
      </c>
      <c r="U248" s="2" t="n">
        <v>0</v>
      </c>
      <c r="V248" s="33" t="n">
        <v>1</v>
      </c>
    </row>
    <row r="249" customFormat="false" ht="15.75" hidden="false" customHeight="true" outlineLevel="0" collapsed="false">
      <c r="A249" s="2" t="n">
        <v>247</v>
      </c>
      <c r="B249" s="2" t="n">
        <v>21</v>
      </c>
      <c r="C249" s="2" t="n">
        <f aca="false">A249-(B249-1)*12</f>
        <v>7</v>
      </c>
      <c r="D249" s="2" t="n">
        <f aca="false">'thong tin khach hang'!$B$4+B249-1</f>
        <v>22</v>
      </c>
      <c r="E249" s="31" t="n">
        <f aca="false">IF(A249=1,0,M248)</f>
        <v>1476860672.01301</v>
      </c>
      <c r="F249" s="2" t="n">
        <f aca="true">TP*VLOOKUP('thong tin khach hang'!$E$10,$X$2:$Z$5,3,0)*OFFSET($S249,0,VLOOKUP('thong tin khach hang'!$E$10,$X$2:$Z$5,2,0))</f>
        <v>0</v>
      </c>
      <c r="G249" s="2" t="n">
        <f aca="true">EP*VLOOKUP('thong tin khach hang'!$E$10,$X$2:$Z$5,3,0)*OFFSET($S249,0,VLOOKUP('thong tin khach hang'!$E$10,$X$2:$Z$5,2,0))</f>
        <v>0</v>
      </c>
      <c r="H249" s="2" t="n">
        <f aca="false">F249*HLOOKUP(B249,Assumption!$A$10:$G$12,2,1)+G249*HLOOKUP(B249,Assumption!$A$10:$G$12,3,1)</f>
        <v>0</v>
      </c>
      <c r="I249" s="2" t="n">
        <f aca="false">F249+G249-H249</f>
        <v>0</v>
      </c>
      <c r="J249" s="32" t="n">
        <f aca="false">VLOOKUP(D249,Assumption!$O$3:$Q$103,IF('thong tin khach hang'!$B$3="Nam",2,3),0)/12*P249</f>
        <v>0</v>
      </c>
      <c r="K249" s="2" t="n">
        <v>20000</v>
      </c>
      <c r="L249" s="31" t="n">
        <f aca="false">ROUND(((HLOOKUP(B249,Assumption!$A$6:$L$7,2,1)+1)^(1/12)-1)*(E249+I249-J249-K249),0)</f>
        <v>2439122</v>
      </c>
      <c r="M249" s="31" t="n">
        <f aca="false">E249+I249-J249-K249+L249</f>
        <v>1479279794.01301</v>
      </c>
      <c r="N249" s="32" t="n">
        <f aca="false">HLOOKUP(ROUND(AVERAGE(M237:M248)/10^6,0),Assumption!$B$2:$E$3,2,1)*MAX((AVERAGE(M237:M248)-250*10^6),0)</f>
        <v>7107122.89157806</v>
      </c>
      <c r="O249" s="31" t="n">
        <f aca="false">M249+N249</f>
        <v>1486386916.90459</v>
      </c>
      <c r="P249" s="31" t="n">
        <f aca="false">IF(A249=1,SA,MAX(0,SA-M248))</f>
        <v>0</v>
      </c>
      <c r="S249" s="2" t="n">
        <v>0</v>
      </c>
      <c r="T249" s="2" t="n">
        <v>1</v>
      </c>
      <c r="U249" s="2" t="n">
        <v>1</v>
      </c>
      <c r="V249" s="33" t="n">
        <v>1</v>
      </c>
    </row>
    <row r="250" customFormat="false" ht="15.75" hidden="false" customHeight="true" outlineLevel="0" collapsed="false">
      <c r="A250" s="2" t="n">
        <v>248</v>
      </c>
      <c r="B250" s="2" t="n">
        <v>21</v>
      </c>
      <c r="C250" s="2" t="n">
        <f aca="false">A250-(B250-1)*12</f>
        <v>8</v>
      </c>
      <c r="D250" s="2" t="n">
        <f aca="false">'thong tin khach hang'!$B$4+B250-1</f>
        <v>22</v>
      </c>
      <c r="E250" s="31" t="n">
        <f aca="false">IF(A250=1,0,M249)</f>
        <v>1479279794.01301</v>
      </c>
      <c r="F250" s="2" t="n">
        <f aca="true">TP*VLOOKUP('thong tin khach hang'!$E$10,$X$2:$Z$5,3,0)*OFFSET($S250,0,VLOOKUP('thong tin khach hang'!$E$10,$X$2:$Z$5,2,0))</f>
        <v>0</v>
      </c>
      <c r="G250" s="2" t="n">
        <f aca="true">EP*VLOOKUP('thong tin khach hang'!$E$10,$X$2:$Z$5,3,0)*OFFSET($S250,0,VLOOKUP('thong tin khach hang'!$E$10,$X$2:$Z$5,2,0))</f>
        <v>0</v>
      </c>
      <c r="H250" s="2" t="n">
        <f aca="false">F250*HLOOKUP(B250,Assumption!$A$10:$G$12,2,1)+G250*HLOOKUP(B250,Assumption!$A$10:$G$12,3,1)</f>
        <v>0</v>
      </c>
      <c r="I250" s="2" t="n">
        <f aca="false">F250+G250-H250</f>
        <v>0</v>
      </c>
      <c r="J250" s="32" t="n">
        <f aca="false">VLOOKUP(D250,Assumption!$O$3:$Q$103,IF('thong tin khach hang'!$B$3="Nam",2,3),0)/12*P250</f>
        <v>0</v>
      </c>
      <c r="K250" s="2" t="n">
        <v>20000</v>
      </c>
      <c r="L250" s="31" t="n">
        <f aca="false">ROUND(((HLOOKUP(B250,Assumption!$A$6:$L$7,2,1)+1)^(1/12)-1)*(E250+I250-J250-K250),0)</f>
        <v>2443118</v>
      </c>
      <c r="M250" s="31" t="n">
        <f aca="false">E250+I250-J250-K250+L250</f>
        <v>1481702912.01301</v>
      </c>
      <c r="N250" s="32" t="n">
        <f aca="false">HLOOKUP(ROUND(AVERAGE(M238:M249)/10^6,0),Assumption!$B$2:$E$3,2,1)*MAX((AVERAGE(M238:M249)-250*10^6),0)</f>
        <v>7150516.36507806</v>
      </c>
      <c r="O250" s="31" t="n">
        <f aca="false">M250+N250</f>
        <v>1488853428.37809</v>
      </c>
      <c r="P250" s="31" t="n">
        <f aca="false">IF(A250=1,SA,MAX(0,SA-M249))</f>
        <v>0</v>
      </c>
      <c r="S250" s="2" t="n">
        <v>0</v>
      </c>
      <c r="T250" s="2" t="n">
        <v>0</v>
      </c>
      <c r="U250" s="2" t="n">
        <v>0</v>
      </c>
      <c r="V250" s="33" t="n">
        <v>1</v>
      </c>
    </row>
    <row r="251" customFormat="false" ht="15.75" hidden="false" customHeight="true" outlineLevel="0" collapsed="false">
      <c r="A251" s="2" t="n">
        <v>249</v>
      </c>
      <c r="B251" s="2" t="n">
        <v>21</v>
      </c>
      <c r="C251" s="2" t="n">
        <f aca="false">A251-(B251-1)*12</f>
        <v>9</v>
      </c>
      <c r="D251" s="2" t="n">
        <f aca="false">'thong tin khach hang'!$B$4+B251-1</f>
        <v>22</v>
      </c>
      <c r="E251" s="31" t="n">
        <f aca="false">IF(A251=1,0,M250)</f>
        <v>1481702912.01301</v>
      </c>
      <c r="F251" s="2" t="n">
        <f aca="true">TP*VLOOKUP('thong tin khach hang'!$E$10,$X$2:$Z$5,3,0)*OFFSET($S251,0,VLOOKUP('thong tin khach hang'!$E$10,$X$2:$Z$5,2,0))</f>
        <v>0</v>
      </c>
      <c r="G251" s="2" t="n">
        <f aca="true">EP*VLOOKUP('thong tin khach hang'!$E$10,$X$2:$Z$5,3,0)*OFFSET($S251,0,VLOOKUP('thong tin khach hang'!$E$10,$X$2:$Z$5,2,0))</f>
        <v>0</v>
      </c>
      <c r="H251" s="2" t="n">
        <f aca="false">F251*HLOOKUP(B251,Assumption!$A$10:$G$12,2,1)+G251*HLOOKUP(B251,Assumption!$A$10:$G$12,3,1)</f>
        <v>0</v>
      </c>
      <c r="I251" s="2" t="n">
        <f aca="false">F251+G251-H251</f>
        <v>0</v>
      </c>
      <c r="J251" s="32" t="n">
        <f aca="false">VLOOKUP(D251,Assumption!$O$3:$Q$103,IF('thong tin khach hang'!$B$3="Nam",2,3),0)/12*P251</f>
        <v>0</v>
      </c>
      <c r="K251" s="2" t="n">
        <v>20000</v>
      </c>
      <c r="L251" s="31" t="n">
        <f aca="false">ROUND(((HLOOKUP(B251,Assumption!$A$6:$L$7,2,1)+1)^(1/12)-1)*(E251+I251-J251-K251),0)</f>
        <v>2447120</v>
      </c>
      <c r="M251" s="31" t="n">
        <f aca="false">E251+I251-J251-K251+L251</f>
        <v>1484130032.01301</v>
      </c>
      <c r="N251" s="32" t="n">
        <f aca="false">HLOOKUP(ROUND(AVERAGE(M239:M250)/10^6,0),Assumption!$B$2:$E$3,2,1)*MAX((AVERAGE(M239:M250)-250*10^6),0)</f>
        <v>7193981.50657806</v>
      </c>
      <c r="O251" s="31" t="n">
        <f aca="false">M251+N251</f>
        <v>1491324013.51959</v>
      </c>
      <c r="P251" s="31" t="n">
        <f aca="false">IF(A251=1,SA,MAX(0,SA-M250))</f>
        <v>0</v>
      </c>
      <c r="S251" s="2" t="n">
        <v>0</v>
      </c>
      <c r="T251" s="2" t="n">
        <v>0</v>
      </c>
      <c r="U251" s="2" t="n">
        <v>0</v>
      </c>
      <c r="V251" s="33" t="n">
        <v>1</v>
      </c>
    </row>
    <row r="252" customFormat="false" ht="15.75" hidden="false" customHeight="true" outlineLevel="0" collapsed="false">
      <c r="A252" s="2" t="n">
        <v>250</v>
      </c>
      <c r="B252" s="2" t="n">
        <v>21</v>
      </c>
      <c r="C252" s="2" t="n">
        <f aca="false">A252-(B252-1)*12</f>
        <v>10</v>
      </c>
      <c r="D252" s="2" t="n">
        <f aca="false">'thong tin khach hang'!$B$4+B252-1</f>
        <v>22</v>
      </c>
      <c r="E252" s="31" t="n">
        <f aca="false">IF(A252=1,0,M251)</f>
        <v>1484130032.01301</v>
      </c>
      <c r="F252" s="2" t="n">
        <f aca="true">TP*VLOOKUP('thong tin khach hang'!$E$10,$X$2:$Z$5,3,0)*OFFSET($S252,0,VLOOKUP('thong tin khach hang'!$E$10,$X$2:$Z$5,2,0))</f>
        <v>0</v>
      </c>
      <c r="G252" s="2" t="n">
        <f aca="true">EP*VLOOKUP('thong tin khach hang'!$E$10,$X$2:$Z$5,3,0)*OFFSET($S252,0,VLOOKUP('thong tin khach hang'!$E$10,$X$2:$Z$5,2,0))</f>
        <v>0</v>
      </c>
      <c r="H252" s="2" t="n">
        <f aca="false">F252*HLOOKUP(B252,Assumption!$A$10:$G$12,2,1)+G252*HLOOKUP(B252,Assumption!$A$10:$G$12,3,1)</f>
        <v>0</v>
      </c>
      <c r="I252" s="2" t="n">
        <f aca="false">F252+G252-H252</f>
        <v>0</v>
      </c>
      <c r="J252" s="32" t="n">
        <f aca="false">VLOOKUP(D252,Assumption!$O$3:$Q$103,IF('thong tin khach hang'!$B$3="Nam",2,3),0)/12*P252</f>
        <v>0</v>
      </c>
      <c r="K252" s="2" t="n">
        <v>20000</v>
      </c>
      <c r="L252" s="31" t="n">
        <f aca="false">ROUND(((HLOOKUP(B252,Assumption!$A$6:$L$7,2,1)+1)^(1/12)-1)*(E252+I252-J252-K252),0)</f>
        <v>2451128</v>
      </c>
      <c r="M252" s="31" t="n">
        <f aca="false">E252+I252-J252-K252+L252</f>
        <v>1486561160.01301</v>
      </c>
      <c r="N252" s="32" t="n">
        <f aca="false">HLOOKUP(ROUND(AVERAGE(M240:M251)/10^6,0),Assumption!$B$2:$E$3,2,1)*MAX((AVERAGE(M240:M251)-250*10^6),0)</f>
        <v>7237518.43457806</v>
      </c>
      <c r="O252" s="31" t="n">
        <f aca="false">M252+N252</f>
        <v>1493798678.44759</v>
      </c>
      <c r="P252" s="31" t="n">
        <f aca="false">IF(A252=1,SA,MAX(0,SA-M251))</f>
        <v>0</v>
      </c>
      <c r="S252" s="2" t="n">
        <v>0</v>
      </c>
      <c r="T252" s="2" t="n">
        <v>0</v>
      </c>
      <c r="U252" s="2" t="n">
        <v>1</v>
      </c>
      <c r="V252" s="33" t="n">
        <v>1</v>
      </c>
    </row>
    <row r="253" customFormat="false" ht="15.75" hidden="false" customHeight="true" outlineLevel="0" collapsed="false">
      <c r="A253" s="2" t="n">
        <v>251</v>
      </c>
      <c r="B253" s="2" t="n">
        <v>21</v>
      </c>
      <c r="C253" s="2" t="n">
        <f aca="false">A253-(B253-1)*12</f>
        <v>11</v>
      </c>
      <c r="D253" s="2" t="n">
        <f aca="false">'thong tin khach hang'!$B$4+B253-1</f>
        <v>22</v>
      </c>
      <c r="E253" s="31" t="n">
        <f aca="false">IF(A253=1,0,M252)</f>
        <v>1486561160.01301</v>
      </c>
      <c r="F253" s="2" t="n">
        <f aca="true">TP*VLOOKUP('thong tin khach hang'!$E$10,$X$2:$Z$5,3,0)*OFFSET($S253,0,VLOOKUP('thong tin khach hang'!$E$10,$X$2:$Z$5,2,0))</f>
        <v>0</v>
      </c>
      <c r="G253" s="2" t="n">
        <f aca="true">EP*VLOOKUP('thong tin khach hang'!$E$10,$X$2:$Z$5,3,0)*OFFSET($S253,0,VLOOKUP('thong tin khach hang'!$E$10,$X$2:$Z$5,2,0))</f>
        <v>0</v>
      </c>
      <c r="H253" s="2" t="n">
        <f aca="false">F253*HLOOKUP(B253,Assumption!$A$10:$G$12,2,1)+G253*HLOOKUP(B253,Assumption!$A$10:$G$12,3,1)</f>
        <v>0</v>
      </c>
      <c r="I253" s="2" t="n">
        <f aca="false">F253+G253-H253</f>
        <v>0</v>
      </c>
      <c r="J253" s="32" t="n">
        <f aca="false">VLOOKUP(D253,Assumption!$O$3:$Q$103,IF('thong tin khach hang'!$B$3="Nam",2,3),0)/12*P253</f>
        <v>0</v>
      </c>
      <c r="K253" s="2" t="n">
        <v>20000</v>
      </c>
      <c r="L253" s="31" t="n">
        <f aca="false">ROUND(((HLOOKUP(B253,Assumption!$A$6:$L$7,2,1)+1)^(1/12)-1)*(E253+I253-J253-K253),0)</f>
        <v>2455144</v>
      </c>
      <c r="M253" s="31" t="n">
        <f aca="false">E253+I253-J253-K253+L253</f>
        <v>1488996304.01301</v>
      </c>
      <c r="N253" s="32" t="n">
        <f aca="false">HLOOKUP(ROUND(AVERAGE(M241:M252)/10^6,0),Assumption!$B$2:$E$3,2,1)*MAX((AVERAGE(M241:M252)-250*10^6),0)</f>
        <v>7281127.26707806</v>
      </c>
      <c r="O253" s="31" t="n">
        <f aca="false">M253+N253</f>
        <v>1496277431.28009</v>
      </c>
      <c r="P253" s="31" t="n">
        <f aca="false">IF(A253=1,SA,MAX(0,SA-M252))</f>
        <v>0</v>
      </c>
      <c r="S253" s="2" t="n">
        <v>0</v>
      </c>
      <c r="T253" s="2" t="n">
        <v>0</v>
      </c>
      <c r="U253" s="2" t="n">
        <v>0</v>
      </c>
      <c r="V253" s="33" t="n">
        <v>1</v>
      </c>
    </row>
    <row r="254" customFormat="false" ht="15.75" hidden="false" customHeight="true" outlineLevel="0" collapsed="false">
      <c r="A254" s="2" t="n">
        <v>252</v>
      </c>
      <c r="B254" s="2" t="n">
        <v>21</v>
      </c>
      <c r="C254" s="2" t="n">
        <f aca="false">A254-(B254-1)*12</f>
        <v>12</v>
      </c>
      <c r="D254" s="2" t="n">
        <f aca="false">'thong tin khach hang'!$B$4+B254-1</f>
        <v>22</v>
      </c>
      <c r="E254" s="31" t="n">
        <f aca="false">IF(A254=1,0,M253)</f>
        <v>1488996304.01301</v>
      </c>
      <c r="F254" s="2" t="n">
        <f aca="true">TP*VLOOKUP('thong tin khach hang'!$E$10,$X$2:$Z$5,3,0)*OFFSET($S254,0,VLOOKUP('thong tin khach hang'!$E$10,$X$2:$Z$5,2,0))</f>
        <v>0</v>
      </c>
      <c r="G254" s="2" t="n">
        <f aca="true">EP*VLOOKUP('thong tin khach hang'!$E$10,$X$2:$Z$5,3,0)*OFFSET($S254,0,VLOOKUP('thong tin khach hang'!$E$10,$X$2:$Z$5,2,0))</f>
        <v>0</v>
      </c>
      <c r="H254" s="2" t="n">
        <f aca="false">F254*HLOOKUP(B254,Assumption!$A$10:$G$12,2,1)+G254*HLOOKUP(B254,Assumption!$A$10:$G$12,3,1)</f>
        <v>0</v>
      </c>
      <c r="I254" s="2" t="n">
        <f aca="false">F254+G254-H254</f>
        <v>0</v>
      </c>
      <c r="J254" s="32" t="n">
        <f aca="false">VLOOKUP(D254,Assumption!$O$3:$Q$103,IF('thong tin khach hang'!$B$3="Nam",2,3),0)/12*P254</f>
        <v>0</v>
      </c>
      <c r="K254" s="2" t="n">
        <v>20000</v>
      </c>
      <c r="L254" s="31" t="n">
        <f aca="false">ROUND(((HLOOKUP(B254,Assumption!$A$6:$L$7,2,1)+1)^(1/12)-1)*(E254+I254-J254-K254),0)</f>
        <v>2459165</v>
      </c>
      <c r="M254" s="31" t="n">
        <f aca="false">E254+I254-J254-K254+L254</f>
        <v>1491435469.01301</v>
      </c>
      <c r="N254" s="32" t="n">
        <f aca="false">HLOOKUP(ROUND(AVERAGE(M242:M253)/10^6,0),Assumption!$B$2:$E$3,2,1)*MAX((AVERAGE(M242:M253)-250*10^6),0)</f>
        <v>7324808.12307806</v>
      </c>
      <c r="O254" s="31" t="n">
        <f aca="false">M254+N254</f>
        <v>1498760277.13609</v>
      </c>
      <c r="P254" s="31" t="n">
        <f aca="false">IF(A254=1,SA,MAX(0,SA-M253))</f>
        <v>0</v>
      </c>
      <c r="S254" s="2" t="n">
        <v>0</v>
      </c>
      <c r="T254" s="2" t="n">
        <v>0</v>
      </c>
      <c r="U254" s="2" t="n">
        <v>0</v>
      </c>
      <c r="V254" s="33" t="n">
        <v>1</v>
      </c>
    </row>
    <row r="255" customFormat="false" ht="15.75" hidden="false" customHeight="true" outlineLevel="0" collapsed="false">
      <c r="A255" s="2" t="n">
        <v>253</v>
      </c>
      <c r="B255" s="2" t="n">
        <v>22</v>
      </c>
      <c r="C255" s="2" t="n">
        <f aca="false">A255-(B255-1)*12</f>
        <v>1</v>
      </c>
      <c r="D255" s="2" t="n">
        <f aca="false">'thong tin khach hang'!$B$4+B255-1</f>
        <v>23</v>
      </c>
      <c r="E255" s="31" t="n">
        <f aca="false">IF(A255=1,0,M254)</f>
        <v>1491435469.01301</v>
      </c>
      <c r="F255" s="2" t="n">
        <f aca="true">TP*VLOOKUP('thong tin khach hang'!$E$10,$X$2:$Z$5,3,0)*OFFSET($S255,0,VLOOKUP('thong tin khach hang'!$E$10,$X$2:$Z$5,2,0))</f>
        <v>30000000</v>
      </c>
      <c r="G255" s="2" t="n">
        <f aca="true">EP*VLOOKUP('thong tin khach hang'!$E$10,$X$2:$Z$5,3,0)*OFFSET($S255,0,VLOOKUP('thong tin khach hang'!$E$10,$X$2:$Z$5,2,0))</f>
        <v>30000000</v>
      </c>
      <c r="H255" s="2" t="n">
        <f aca="false">F255*HLOOKUP(B255,Assumption!$A$10:$G$12,2,1)+G255*HLOOKUP(B255,Assumption!$A$10:$G$12,3,1)</f>
        <v>1500000</v>
      </c>
      <c r="I255" s="2" t="n">
        <f aca="false">F255+G255-H255</f>
        <v>58500000</v>
      </c>
      <c r="J255" s="32" t="n">
        <f aca="false">VLOOKUP(D255,Assumption!$O$3:$Q$103,IF('thong tin khach hang'!$B$3="Nam",2,3),0)/12*P255</f>
        <v>0</v>
      </c>
      <c r="K255" s="2" t="n">
        <v>20000</v>
      </c>
      <c r="L255" s="31" t="n">
        <f aca="false">ROUND(((HLOOKUP(B255,Assumption!$A$6:$L$7,2,1)+1)^(1/12)-1)*(E255+I255-J255-K255),0)</f>
        <v>2559811</v>
      </c>
      <c r="M255" s="31" t="n">
        <f aca="false">E255+I255-J255-K255+L255</f>
        <v>1552475280.01301</v>
      </c>
      <c r="N255" s="32" t="n">
        <f aca="false">HLOOKUP(ROUND(AVERAGE(M243:M254)/10^6,0),Assumption!$B$2:$E$3,2,1)*MAX((AVERAGE(M243:M254)-250*10^6),0)</f>
        <v>7368561.12157806</v>
      </c>
      <c r="O255" s="31" t="n">
        <f aca="false">M255+N255</f>
        <v>1559843841.13459</v>
      </c>
      <c r="P255" s="31" t="n">
        <f aca="false">IF(A255=1,SA,MAX(0,SA-M254))</f>
        <v>0</v>
      </c>
      <c r="S255" s="2" t="n">
        <v>1</v>
      </c>
      <c r="T255" s="2" t="n">
        <v>1</v>
      </c>
      <c r="U255" s="2" t="n">
        <v>1</v>
      </c>
      <c r="V255" s="33" t="n">
        <v>1</v>
      </c>
    </row>
    <row r="256" customFormat="false" ht="15.75" hidden="false" customHeight="true" outlineLevel="0" collapsed="false">
      <c r="A256" s="2" t="n">
        <v>254</v>
      </c>
      <c r="B256" s="2" t="n">
        <v>22</v>
      </c>
      <c r="C256" s="2" t="n">
        <f aca="false">A256-(B256-1)*12</f>
        <v>2</v>
      </c>
      <c r="D256" s="2" t="n">
        <f aca="false">'thong tin khach hang'!$B$4+B256-1</f>
        <v>23</v>
      </c>
      <c r="E256" s="31" t="n">
        <f aca="false">IF(A256=1,0,M255)</f>
        <v>1552475280.01301</v>
      </c>
      <c r="F256" s="2" t="n">
        <f aca="true">TP*VLOOKUP('thong tin khach hang'!$E$10,$X$2:$Z$5,3,0)*OFFSET($S256,0,VLOOKUP('thong tin khach hang'!$E$10,$X$2:$Z$5,2,0))</f>
        <v>0</v>
      </c>
      <c r="G256" s="2" t="n">
        <f aca="true">EP*VLOOKUP('thong tin khach hang'!$E$10,$X$2:$Z$5,3,0)*OFFSET($S256,0,VLOOKUP('thong tin khach hang'!$E$10,$X$2:$Z$5,2,0))</f>
        <v>0</v>
      </c>
      <c r="H256" s="2" t="n">
        <f aca="false">F256*HLOOKUP(B256,Assumption!$A$10:$G$12,2,1)+G256*HLOOKUP(B256,Assumption!$A$10:$G$12,3,1)</f>
        <v>0</v>
      </c>
      <c r="I256" s="2" t="n">
        <f aca="false">F256+G256-H256</f>
        <v>0</v>
      </c>
      <c r="J256" s="32" t="n">
        <f aca="false">VLOOKUP(D256,Assumption!$O$3:$Q$103,IF('thong tin khach hang'!$B$3="Nam",2,3),0)/12*P256</f>
        <v>0</v>
      </c>
      <c r="K256" s="2" t="n">
        <v>20000</v>
      </c>
      <c r="L256" s="31" t="n">
        <f aca="false">ROUND(((HLOOKUP(B256,Assumption!$A$6:$L$7,2,1)+1)^(1/12)-1)*(E256+I256-J256-K256),0)</f>
        <v>2564006</v>
      </c>
      <c r="M256" s="31" t="n">
        <f aca="false">E256+I256-J256-K256+L256</f>
        <v>1555019286.01301</v>
      </c>
      <c r="N256" s="32" t="n">
        <f aca="false">HLOOKUP(ROUND(AVERAGE(M244:M255)/10^6,0),Assumption!$B$2:$E$3,2,1)*MAX((AVERAGE(M244:M255)-250*10^6),0)</f>
        <v>7412386.38157806</v>
      </c>
      <c r="O256" s="31" t="n">
        <f aca="false">M256+N256</f>
        <v>1562431672.39459</v>
      </c>
      <c r="P256" s="31" t="n">
        <f aca="false">IF(A256=1,SA,MAX(0,SA-M255))</f>
        <v>0</v>
      </c>
      <c r="S256" s="2" t="n">
        <v>0</v>
      </c>
      <c r="T256" s="2" t="n">
        <v>0</v>
      </c>
      <c r="U256" s="2" t="n">
        <v>0</v>
      </c>
      <c r="V256" s="33" t="n">
        <v>1</v>
      </c>
    </row>
    <row r="257" customFormat="false" ht="15.75" hidden="false" customHeight="true" outlineLevel="0" collapsed="false">
      <c r="A257" s="2" t="n">
        <v>255</v>
      </c>
      <c r="B257" s="2" t="n">
        <v>22</v>
      </c>
      <c r="C257" s="2" t="n">
        <f aca="false">A257-(B257-1)*12</f>
        <v>3</v>
      </c>
      <c r="D257" s="2" t="n">
        <f aca="false">'thong tin khach hang'!$B$4+B257-1</f>
        <v>23</v>
      </c>
      <c r="E257" s="31" t="n">
        <f aca="false">IF(A257=1,0,M256)</f>
        <v>1555019286.01301</v>
      </c>
      <c r="F257" s="2" t="n">
        <f aca="true">TP*VLOOKUP('thong tin khach hang'!$E$10,$X$2:$Z$5,3,0)*OFFSET($S257,0,VLOOKUP('thong tin khach hang'!$E$10,$X$2:$Z$5,2,0))</f>
        <v>0</v>
      </c>
      <c r="G257" s="2" t="n">
        <f aca="true">EP*VLOOKUP('thong tin khach hang'!$E$10,$X$2:$Z$5,3,0)*OFFSET($S257,0,VLOOKUP('thong tin khach hang'!$E$10,$X$2:$Z$5,2,0))</f>
        <v>0</v>
      </c>
      <c r="H257" s="2" t="n">
        <f aca="false">F257*HLOOKUP(B257,Assumption!$A$10:$G$12,2,1)+G257*HLOOKUP(B257,Assumption!$A$10:$G$12,3,1)</f>
        <v>0</v>
      </c>
      <c r="I257" s="2" t="n">
        <f aca="false">F257+G257-H257</f>
        <v>0</v>
      </c>
      <c r="J257" s="32" t="n">
        <f aca="false">VLOOKUP(D257,Assumption!$O$3:$Q$103,IF('thong tin khach hang'!$B$3="Nam",2,3),0)/12*P257</f>
        <v>0</v>
      </c>
      <c r="K257" s="2" t="n">
        <v>20000</v>
      </c>
      <c r="L257" s="31" t="n">
        <f aca="false">ROUND(((HLOOKUP(B257,Assumption!$A$6:$L$7,2,1)+1)^(1/12)-1)*(E257+I257-J257-K257),0)</f>
        <v>2568208</v>
      </c>
      <c r="M257" s="31" t="n">
        <f aca="false">E257+I257-J257-K257+L257</f>
        <v>1557567494.01301</v>
      </c>
      <c r="N257" s="32" t="n">
        <f aca="false">HLOOKUP(ROUND(AVERAGE(M245:M256)/10^6,0),Assumption!$B$2:$E$3,2,1)*MAX((AVERAGE(M245:M256)-250*10^6),0)</f>
        <v>7456284.02257806</v>
      </c>
      <c r="O257" s="31" t="n">
        <f aca="false">M257+N257</f>
        <v>1565023778.03559</v>
      </c>
      <c r="P257" s="31" t="n">
        <f aca="false">IF(A257=1,SA,MAX(0,SA-M256))</f>
        <v>0</v>
      </c>
      <c r="S257" s="2" t="n">
        <v>0</v>
      </c>
      <c r="T257" s="2" t="n">
        <v>0</v>
      </c>
      <c r="U257" s="2" t="n">
        <v>0</v>
      </c>
      <c r="V257" s="33" t="n">
        <v>1</v>
      </c>
    </row>
    <row r="258" customFormat="false" ht="15.75" hidden="false" customHeight="true" outlineLevel="0" collapsed="false">
      <c r="A258" s="2" t="n">
        <v>256</v>
      </c>
      <c r="B258" s="2" t="n">
        <v>22</v>
      </c>
      <c r="C258" s="2" t="n">
        <f aca="false">A258-(B258-1)*12</f>
        <v>4</v>
      </c>
      <c r="D258" s="2" t="n">
        <f aca="false">'thong tin khach hang'!$B$4+B258-1</f>
        <v>23</v>
      </c>
      <c r="E258" s="31" t="n">
        <f aca="false">IF(A258=1,0,M257)</f>
        <v>1557567494.01301</v>
      </c>
      <c r="F258" s="2" t="n">
        <f aca="true">TP*VLOOKUP('thong tin khach hang'!$E$10,$X$2:$Z$5,3,0)*OFFSET($S258,0,VLOOKUP('thong tin khach hang'!$E$10,$X$2:$Z$5,2,0))</f>
        <v>0</v>
      </c>
      <c r="G258" s="2" t="n">
        <f aca="true">EP*VLOOKUP('thong tin khach hang'!$E$10,$X$2:$Z$5,3,0)*OFFSET($S258,0,VLOOKUP('thong tin khach hang'!$E$10,$X$2:$Z$5,2,0))</f>
        <v>0</v>
      </c>
      <c r="H258" s="2" t="n">
        <f aca="false">F258*HLOOKUP(B258,Assumption!$A$10:$G$12,2,1)+G258*HLOOKUP(B258,Assumption!$A$10:$G$12,3,1)</f>
        <v>0</v>
      </c>
      <c r="I258" s="2" t="n">
        <f aca="false">F258+G258-H258</f>
        <v>0</v>
      </c>
      <c r="J258" s="32" t="n">
        <f aca="false">VLOOKUP(D258,Assumption!$O$3:$Q$103,IF('thong tin khach hang'!$B$3="Nam",2,3),0)/12*P258</f>
        <v>0</v>
      </c>
      <c r="K258" s="2" t="n">
        <v>20000</v>
      </c>
      <c r="L258" s="31" t="n">
        <f aca="false">ROUND(((HLOOKUP(B258,Assumption!$A$6:$L$7,2,1)+1)^(1/12)-1)*(E258+I258-J258-K258),0)</f>
        <v>2572416</v>
      </c>
      <c r="M258" s="31" t="n">
        <f aca="false">E258+I258-J258-K258+L258</f>
        <v>1560119910.01301</v>
      </c>
      <c r="N258" s="32" t="n">
        <f aca="false">HLOOKUP(ROUND(AVERAGE(M246:M257)/10^6,0),Assumption!$B$2:$E$3,2,1)*MAX((AVERAGE(M246:M257)-250*10^6),0)</f>
        <v>7500254.16407806</v>
      </c>
      <c r="O258" s="31" t="n">
        <f aca="false">M258+N258</f>
        <v>1567620164.17709</v>
      </c>
      <c r="P258" s="31" t="n">
        <f aca="false">IF(A258=1,SA,MAX(0,SA-M257))</f>
        <v>0</v>
      </c>
      <c r="S258" s="2" t="n">
        <v>0</v>
      </c>
      <c r="T258" s="2" t="n">
        <v>0</v>
      </c>
      <c r="U258" s="2" t="n">
        <v>1</v>
      </c>
      <c r="V258" s="33" t="n">
        <v>1</v>
      </c>
    </row>
    <row r="259" customFormat="false" ht="15.75" hidden="false" customHeight="true" outlineLevel="0" collapsed="false">
      <c r="A259" s="2" t="n">
        <v>257</v>
      </c>
      <c r="B259" s="2" t="n">
        <v>22</v>
      </c>
      <c r="C259" s="2" t="n">
        <f aca="false">A259-(B259-1)*12</f>
        <v>5</v>
      </c>
      <c r="D259" s="2" t="n">
        <f aca="false">'thong tin khach hang'!$B$4+B259-1</f>
        <v>23</v>
      </c>
      <c r="E259" s="31" t="n">
        <f aca="false">IF(A259=1,0,M258)</f>
        <v>1560119910.01301</v>
      </c>
      <c r="F259" s="2" t="n">
        <f aca="true">TP*VLOOKUP('thong tin khach hang'!$E$10,$X$2:$Z$5,3,0)*OFFSET($S259,0,VLOOKUP('thong tin khach hang'!$E$10,$X$2:$Z$5,2,0))</f>
        <v>0</v>
      </c>
      <c r="G259" s="2" t="n">
        <f aca="true">EP*VLOOKUP('thong tin khach hang'!$E$10,$X$2:$Z$5,3,0)*OFFSET($S259,0,VLOOKUP('thong tin khach hang'!$E$10,$X$2:$Z$5,2,0))</f>
        <v>0</v>
      </c>
      <c r="H259" s="2" t="n">
        <f aca="false">F259*HLOOKUP(B259,Assumption!$A$10:$G$12,2,1)+G259*HLOOKUP(B259,Assumption!$A$10:$G$12,3,1)</f>
        <v>0</v>
      </c>
      <c r="I259" s="2" t="n">
        <f aca="false">F259+G259-H259</f>
        <v>0</v>
      </c>
      <c r="J259" s="32" t="n">
        <f aca="false">VLOOKUP(D259,Assumption!$O$3:$Q$103,IF('thong tin khach hang'!$B$3="Nam",2,3),0)/12*P259</f>
        <v>0</v>
      </c>
      <c r="K259" s="2" t="n">
        <v>20000</v>
      </c>
      <c r="L259" s="31" t="n">
        <f aca="false">ROUND(((HLOOKUP(B259,Assumption!$A$6:$L$7,2,1)+1)^(1/12)-1)*(E259+I259-J259-K259),0)</f>
        <v>2576632</v>
      </c>
      <c r="M259" s="31" t="n">
        <f aca="false">E259+I259-J259-K259+L259</f>
        <v>1562676542.01301</v>
      </c>
      <c r="N259" s="32" t="n">
        <f aca="false">HLOOKUP(ROUND(AVERAGE(M247:M258)/10^6,0),Assumption!$B$2:$E$3,2,1)*MAX((AVERAGE(M247:M258)-250*10^6),0)</f>
        <v>7544296.92557806</v>
      </c>
      <c r="O259" s="31" t="n">
        <f aca="false">M259+N259</f>
        <v>1570220838.93859</v>
      </c>
      <c r="P259" s="31" t="n">
        <f aca="false">IF(A259=1,SA,MAX(0,SA-M258))</f>
        <v>0</v>
      </c>
      <c r="S259" s="2" t="n">
        <v>0</v>
      </c>
      <c r="T259" s="2" t="n">
        <v>0</v>
      </c>
      <c r="U259" s="2" t="n">
        <v>0</v>
      </c>
      <c r="V259" s="33" t="n">
        <v>1</v>
      </c>
    </row>
    <row r="260" customFormat="false" ht="15.75" hidden="false" customHeight="true" outlineLevel="0" collapsed="false">
      <c r="A260" s="2" t="n">
        <v>258</v>
      </c>
      <c r="B260" s="2" t="n">
        <v>22</v>
      </c>
      <c r="C260" s="2" t="n">
        <f aca="false">A260-(B260-1)*12</f>
        <v>6</v>
      </c>
      <c r="D260" s="2" t="n">
        <f aca="false">'thong tin khach hang'!$B$4+B260-1</f>
        <v>23</v>
      </c>
      <c r="E260" s="31" t="n">
        <f aca="false">IF(A260=1,0,M259)</f>
        <v>1562676542.01301</v>
      </c>
      <c r="F260" s="2" t="n">
        <f aca="true">TP*VLOOKUP('thong tin khach hang'!$E$10,$X$2:$Z$5,3,0)*OFFSET($S260,0,VLOOKUP('thong tin khach hang'!$E$10,$X$2:$Z$5,2,0))</f>
        <v>0</v>
      </c>
      <c r="G260" s="2" t="n">
        <f aca="true">EP*VLOOKUP('thong tin khach hang'!$E$10,$X$2:$Z$5,3,0)*OFFSET($S260,0,VLOOKUP('thong tin khach hang'!$E$10,$X$2:$Z$5,2,0))</f>
        <v>0</v>
      </c>
      <c r="H260" s="2" t="n">
        <f aca="false">F260*HLOOKUP(B260,Assumption!$A$10:$G$12,2,1)+G260*HLOOKUP(B260,Assumption!$A$10:$G$12,3,1)</f>
        <v>0</v>
      </c>
      <c r="I260" s="2" t="n">
        <f aca="false">F260+G260-H260</f>
        <v>0</v>
      </c>
      <c r="J260" s="32" t="n">
        <f aca="false">VLOOKUP(D260,Assumption!$O$3:$Q$103,IF('thong tin khach hang'!$B$3="Nam",2,3),0)/12*P260</f>
        <v>0</v>
      </c>
      <c r="K260" s="2" t="n">
        <v>20000</v>
      </c>
      <c r="L260" s="31" t="n">
        <f aca="false">ROUND(((HLOOKUP(B260,Assumption!$A$6:$L$7,2,1)+1)^(1/12)-1)*(E260+I260-J260-K260),0)</f>
        <v>2580854</v>
      </c>
      <c r="M260" s="31" t="n">
        <f aca="false">E260+I260-J260-K260+L260</f>
        <v>1565237396.01301</v>
      </c>
      <c r="N260" s="32" t="n">
        <f aca="false">HLOOKUP(ROUND(AVERAGE(M248:M259)/10^6,0),Assumption!$B$2:$E$3,2,1)*MAX((AVERAGE(M248:M259)-250*10^6),0)</f>
        <v>7588412.42757806</v>
      </c>
      <c r="O260" s="31" t="n">
        <f aca="false">M260+N260</f>
        <v>1572825808.44059</v>
      </c>
      <c r="P260" s="31" t="n">
        <f aca="false">IF(A260=1,SA,MAX(0,SA-M259))</f>
        <v>0</v>
      </c>
      <c r="S260" s="2" t="n">
        <v>0</v>
      </c>
      <c r="T260" s="2" t="n">
        <v>0</v>
      </c>
      <c r="U260" s="2" t="n">
        <v>0</v>
      </c>
      <c r="V260" s="33" t="n">
        <v>1</v>
      </c>
    </row>
    <row r="261" customFormat="false" ht="15.75" hidden="false" customHeight="true" outlineLevel="0" collapsed="false">
      <c r="A261" s="2" t="n">
        <v>259</v>
      </c>
      <c r="B261" s="2" t="n">
        <v>22</v>
      </c>
      <c r="C261" s="2" t="n">
        <f aca="false">A261-(B261-1)*12</f>
        <v>7</v>
      </c>
      <c r="D261" s="2" t="n">
        <f aca="false">'thong tin khach hang'!$B$4+B261-1</f>
        <v>23</v>
      </c>
      <c r="E261" s="31" t="n">
        <f aca="false">IF(A261=1,0,M260)</f>
        <v>1565237396.01301</v>
      </c>
      <c r="F261" s="2" t="n">
        <f aca="true">TP*VLOOKUP('thong tin khach hang'!$E$10,$X$2:$Z$5,3,0)*OFFSET($S261,0,VLOOKUP('thong tin khach hang'!$E$10,$X$2:$Z$5,2,0))</f>
        <v>0</v>
      </c>
      <c r="G261" s="2" t="n">
        <f aca="true">EP*VLOOKUP('thong tin khach hang'!$E$10,$X$2:$Z$5,3,0)*OFFSET($S261,0,VLOOKUP('thong tin khach hang'!$E$10,$X$2:$Z$5,2,0))</f>
        <v>0</v>
      </c>
      <c r="H261" s="2" t="n">
        <f aca="false">F261*HLOOKUP(B261,Assumption!$A$10:$G$12,2,1)+G261*HLOOKUP(B261,Assumption!$A$10:$G$12,3,1)</f>
        <v>0</v>
      </c>
      <c r="I261" s="2" t="n">
        <f aca="false">F261+G261-H261</f>
        <v>0</v>
      </c>
      <c r="J261" s="32" t="n">
        <f aca="false">VLOOKUP(D261,Assumption!$O$3:$Q$103,IF('thong tin khach hang'!$B$3="Nam",2,3),0)/12*P261</f>
        <v>0</v>
      </c>
      <c r="K261" s="2" t="n">
        <v>20000</v>
      </c>
      <c r="L261" s="31" t="n">
        <f aca="false">ROUND(((HLOOKUP(B261,Assumption!$A$6:$L$7,2,1)+1)^(1/12)-1)*(E261+I261-J261-K261),0)</f>
        <v>2585084</v>
      </c>
      <c r="M261" s="31" t="n">
        <f aca="false">E261+I261-J261-K261+L261</f>
        <v>1567802480.01301</v>
      </c>
      <c r="N261" s="32" t="n">
        <f aca="false">HLOOKUP(ROUND(AVERAGE(M249:M260)/10^6,0),Assumption!$B$2:$E$3,2,1)*MAX((AVERAGE(M249:M260)-250*10^6),0)</f>
        <v>7632600.78957806</v>
      </c>
      <c r="O261" s="31" t="n">
        <f aca="false">M261+N261</f>
        <v>1575435080.80259</v>
      </c>
      <c r="P261" s="31" t="n">
        <f aca="false">IF(A261=1,SA,MAX(0,SA-M260))</f>
        <v>0</v>
      </c>
      <c r="S261" s="2" t="n">
        <v>0</v>
      </c>
      <c r="T261" s="2" t="n">
        <v>1</v>
      </c>
      <c r="U261" s="2" t="n">
        <v>1</v>
      </c>
      <c r="V261" s="33" t="n">
        <v>1</v>
      </c>
    </row>
    <row r="262" customFormat="false" ht="15.75" hidden="false" customHeight="true" outlineLevel="0" collapsed="false">
      <c r="A262" s="2" t="n">
        <v>260</v>
      </c>
      <c r="B262" s="2" t="n">
        <v>22</v>
      </c>
      <c r="C262" s="2" t="n">
        <f aca="false">A262-(B262-1)*12</f>
        <v>8</v>
      </c>
      <c r="D262" s="2" t="n">
        <f aca="false">'thong tin khach hang'!$B$4+B262-1</f>
        <v>23</v>
      </c>
      <c r="E262" s="31" t="n">
        <f aca="false">IF(A262=1,0,M261)</f>
        <v>1567802480.01301</v>
      </c>
      <c r="F262" s="2" t="n">
        <f aca="true">TP*VLOOKUP('thong tin khach hang'!$E$10,$X$2:$Z$5,3,0)*OFFSET($S262,0,VLOOKUP('thong tin khach hang'!$E$10,$X$2:$Z$5,2,0))</f>
        <v>0</v>
      </c>
      <c r="G262" s="2" t="n">
        <f aca="true">EP*VLOOKUP('thong tin khach hang'!$E$10,$X$2:$Z$5,3,0)*OFFSET($S262,0,VLOOKUP('thong tin khach hang'!$E$10,$X$2:$Z$5,2,0))</f>
        <v>0</v>
      </c>
      <c r="H262" s="2" t="n">
        <f aca="false">F262*HLOOKUP(B262,Assumption!$A$10:$G$12,2,1)+G262*HLOOKUP(B262,Assumption!$A$10:$G$12,3,1)</f>
        <v>0</v>
      </c>
      <c r="I262" s="2" t="n">
        <f aca="false">F262+G262-H262</f>
        <v>0</v>
      </c>
      <c r="J262" s="32" t="n">
        <f aca="false">VLOOKUP(D262,Assumption!$O$3:$Q$103,IF('thong tin khach hang'!$B$3="Nam",2,3),0)/12*P262</f>
        <v>0</v>
      </c>
      <c r="K262" s="2" t="n">
        <v>20000</v>
      </c>
      <c r="L262" s="31" t="n">
        <f aca="false">ROUND(((HLOOKUP(B262,Assumption!$A$6:$L$7,2,1)+1)^(1/12)-1)*(E262+I262-J262-K262),0)</f>
        <v>2589320</v>
      </c>
      <c r="M262" s="31" t="n">
        <f aca="false">E262+I262-J262-K262+L262</f>
        <v>1570371800.01301</v>
      </c>
      <c r="N262" s="32" t="n">
        <f aca="false">HLOOKUP(ROUND(AVERAGE(M250:M261)/10^6,0),Assumption!$B$2:$E$3,2,1)*MAX((AVERAGE(M250:M261)-250*10^6),0)</f>
        <v>7676862.13257806</v>
      </c>
      <c r="O262" s="31" t="n">
        <f aca="false">M262+N262</f>
        <v>1578048662.14559</v>
      </c>
      <c r="P262" s="31" t="n">
        <f aca="false">IF(A262=1,SA,MAX(0,SA-M261))</f>
        <v>0</v>
      </c>
      <c r="S262" s="2" t="n">
        <v>0</v>
      </c>
      <c r="T262" s="2" t="n">
        <v>0</v>
      </c>
      <c r="U262" s="2" t="n">
        <v>0</v>
      </c>
      <c r="V262" s="33" t="n">
        <v>1</v>
      </c>
    </row>
    <row r="263" customFormat="false" ht="15.75" hidden="false" customHeight="true" outlineLevel="0" collapsed="false">
      <c r="A263" s="2" t="n">
        <v>261</v>
      </c>
      <c r="B263" s="2" t="n">
        <v>22</v>
      </c>
      <c r="C263" s="2" t="n">
        <f aca="false">A263-(B263-1)*12</f>
        <v>9</v>
      </c>
      <c r="D263" s="2" t="n">
        <f aca="false">'thong tin khach hang'!$B$4+B263-1</f>
        <v>23</v>
      </c>
      <c r="E263" s="31" t="n">
        <f aca="false">IF(A263=1,0,M262)</f>
        <v>1570371800.01301</v>
      </c>
      <c r="F263" s="2" t="n">
        <f aca="true">TP*VLOOKUP('thong tin khach hang'!$E$10,$X$2:$Z$5,3,0)*OFFSET($S263,0,VLOOKUP('thong tin khach hang'!$E$10,$X$2:$Z$5,2,0))</f>
        <v>0</v>
      </c>
      <c r="G263" s="2" t="n">
        <f aca="true">EP*VLOOKUP('thong tin khach hang'!$E$10,$X$2:$Z$5,3,0)*OFFSET($S263,0,VLOOKUP('thong tin khach hang'!$E$10,$X$2:$Z$5,2,0))</f>
        <v>0</v>
      </c>
      <c r="H263" s="2" t="n">
        <f aca="false">F263*HLOOKUP(B263,Assumption!$A$10:$G$12,2,1)+G263*HLOOKUP(B263,Assumption!$A$10:$G$12,3,1)</f>
        <v>0</v>
      </c>
      <c r="I263" s="2" t="n">
        <f aca="false">F263+G263-H263</f>
        <v>0</v>
      </c>
      <c r="J263" s="32" t="n">
        <f aca="false">VLOOKUP(D263,Assumption!$O$3:$Q$103,IF('thong tin khach hang'!$B$3="Nam",2,3),0)/12*P263</f>
        <v>0</v>
      </c>
      <c r="K263" s="2" t="n">
        <v>20000</v>
      </c>
      <c r="L263" s="31" t="n">
        <f aca="false">ROUND(((HLOOKUP(B263,Assumption!$A$6:$L$7,2,1)+1)^(1/12)-1)*(E263+I263-J263-K263),0)</f>
        <v>2593564</v>
      </c>
      <c r="M263" s="31" t="n">
        <f aca="false">E263+I263-J263-K263+L263</f>
        <v>1572945364.01301</v>
      </c>
      <c r="N263" s="32" t="n">
        <f aca="false">HLOOKUP(ROUND(AVERAGE(M251:M262)/10^6,0),Assumption!$B$2:$E$3,2,1)*MAX((AVERAGE(M251:M262)-250*10^6),0)</f>
        <v>7721196.57657806</v>
      </c>
      <c r="O263" s="31" t="n">
        <f aca="false">M263+N263</f>
        <v>1580666560.58959</v>
      </c>
      <c r="P263" s="31" t="n">
        <f aca="false">IF(A263=1,SA,MAX(0,SA-M262))</f>
        <v>0</v>
      </c>
      <c r="S263" s="2" t="n">
        <v>0</v>
      </c>
      <c r="T263" s="2" t="n">
        <v>0</v>
      </c>
      <c r="U263" s="2" t="n">
        <v>0</v>
      </c>
      <c r="V263" s="33" t="n">
        <v>1</v>
      </c>
    </row>
    <row r="264" customFormat="false" ht="15.75" hidden="false" customHeight="true" outlineLevel="0" collapsed="false">
      <c r="A264" s="2" t="n">
        <v>262</v>
      </c>
      <c r="B264" s="2" t="n">
        <v>22</v>
      </c>
      <c r="C264" s="2" t="n">
        <f aca="false">A264-(B264-1)*12</f>
        <v>10</v>
      </c>
      <c r="D264" s="2" t="n">
        <f aca="false">'thong tin khach hang'!$B$4+B264-1</f>
        <v>23</v>
      </c>
      <c r="E264" s="31" t="n">
        <f aca="false">IF(A264=1,0,M263)</f>
        <v>1572945364.01301</v>
      </c>
      <c r="F264" s="2" t="n">
        <f aca="true">TP*VLOOKUP('thong tin khach hang'!$E$10,$X$2:$Z$5,3,0)*OFFSET($S264,0,VLOOKUP('thong tin khach hang'!$E$10,$X$2:$Z$5,2,0))</f>
        <v>0</v>
      </c>
      <c r="G264" s="2" t="n">
        <f aca="true">EP*VLOOKUP('thong tin khach hang'!$E$10,$X$2:$Z$5,3,0)*OFFSET($S264,0,VLOOKUP('thong tin khach hang'!$E$10,$X$2:$Z$5,2,0))</f>
        <v>0</v>
      </c>
      <c r="H264" s="2" t="n">
        <f aca="false">F264*HLOOKUP(B264,Assumption!$A$10:$G$12,2,1)+G264*HLOOKUP(B264,Assumption!$A$10:$G$12,3,1)</f>
        <v>0</v>
      </c>
      <c r="I264" s="2" t="n">
        <f aca="false">F264+G264-H264</f>
        <v>0</v>
      </c>
      <c r="J264" s="32" t="n">
        <f aca="false">VLOOKUP(D264,Assumption!$O$3:$Q$103,IF('thong tin khach hang'!$B$3="Nam",2,3),0)/12*P264</f>
        <v>0</v>
      </c>
      <c r="K264" s="2" t="n">
        <v>20000</v>
      </c>
      <c r="L264" s="31" t="n">
        <f aca="false">ROUND(((HLOOKUP(B264,Assumption!$A$6:$L$7,2,1)+1)^(1/12)-1)*(E264+I264-J264-K264),0)</f>
        <v>2597814</v>
      </c>
      <c r="M264" s="31" t="n">
        <f aca="false">E264+I264-J264-K264+L264</f>
        <v>1575523178.01301</v>
      </c>
      <c r="N264" s="32" t="n">
        <f aca="false">HLOOKUP(ROUND(AVERAGE(M252:M263)/10^6,0),Assumption!$B$2:$E$3,2,1)*MAX((AVERAGE(M252:M263)-250*10^6),0)</f>
        <v>7765604.24257806</v>
      </c>
      <c r="O264" s="31" t="n">
        <f aca="false">M264+N264</f>
        <v>1583288782.25559</v>
      </c>
      <c r="P264" s="31" t="n">
        <f aca="false">IF(A264=1,SA,MAX(0,SA-M263))</f>
        <v>0</v>
      </c>
      <c r="S264" s="2" t="n">
        <v>0</v>
      </c>
      <c r="T264" s="2" t="n">
        <v>0</v>
      </c>
      <c r="U264" s="2" t="n">
        <v>1</v>
      </c>
      <c r="V264" s="33" t="n">
        <v>1</v>
      </c>
    </row>
    <row r="265" customFormat="false" ht="15.75" hidden="false" customHeight="true" outlineLevel="0" collapsed="false">
      <c r="A265" s="2" t="n">
        <v>263</v>
      </c>
      <c r="B265" s="2" t="n">
        <v>22</v>
      </c>
      <c r="C265" s="2" t="n">
        <f aca="false">A265-(B265-1)*12</f>
        <v>11</v>
      </c>
      <c r="D265" s="2" t="n">
        <f aca="false">'thong tin khach hang'!$B$4+B265-1</f>
        <v>23</v>
      </c>
      <c r="E265" s="31" t="n">
        <f aca="false">IF(A265=1,0,M264)</f>
        <v>1575523178.01301</v>
      </c>
      <c r="F265" s="2" t="n">
        <f aca="true">TP*VLOOKUP('thong tin khach hang'!$E$10,$X$2:$Z$5,3,0)*OFFSET($S265,0,VLOOKUP('thong tin khach hang'!$E$10,$X$2:$Z$5,2,0))</f>
        <v>0</v>
      </c>
      <c r="G265" s="2" t="n">
        <f aca="true">EP*VLOOKUP('thong tin khach hang'!$E$10,$X$2:$Z$5,3,0)*OFFSET($S265,0,VLOOKUP('thong tin khach hang'!$E$10,$X$2:$Z$5,2,0))</f>
        <v>0</v>
      </c>
      <c r="H265" s="2" t="n">
        <f aca="false">F265*HLOOKUP(B265,Assumption!$A$10:$G$12,2,1)+G265*HLOOKUP(B265,Assumption!$A$10:$G$12,3,1)</f>
        <v>0</v>
      </c>
      <c r="I265" s="2" t="n">
        <f aca="false">F265+G265-H265</f>
        <v>0</v>
      </c>
      <c r="J265" s="32" t="n">
        <f aca="false">VLOOKUP(D265,Assumption!$O$3:$Q$103,IF('thong tin khach hang'!$B$3="Nam",2,3),0)/12*P265</f>
        <v>0</v>
      </c>
      <c r="K265" s="2" t="n">
        <v>20000</v>
      </c>
      <c r="L265" s="31" t="n">
        <f aca="false">ROUND(((HLOOKUP(B265,Assumption!$A$6:$L$7,2,1)+1)^(1/12)-1)*(E265+I265-J265-K265),0)</f>
        <v>2602072</v>
      </c>
      <c r="M265" s="31" t="n">
        <f aca="false">E265+I265-J265-K265+L265</f>
        <v>1578105250.01301</v>
      </c>
      <c r="N265" s="32" t="n">
        <f aca="false">HLOOKUP(ROUND(AVERAGE(M253:M264)/10^6,0),Assumption!$B$2:$E$3,2,1)*MAX((AVERAGE(M253:M264)-250*10^6),0)</f>
        <v>7810085.25157806</v>
      </c>
      <c r="O265" s="31" t="n">
        <f aca="false">M265+N265</f>
        <v>1585915335.26459</v>
      </c>
      <c r="P265" s="31" t="n">
        <f aca="false">IF(A265=1,SA,MAX(0,SA-M264))</f>
        <v>0</v>
      </c>
      <c r="S265" s="2" t="n">
        <v>0</v>
      </c>
      <c r="T265" s="2" t="n">
        <v>0</v>
      </c>
      <c r="U265" s="2" t="n">
        <v>0</v>
      </c>
      <c r="V265" s="33" t="n">
        <v>1</v>
      </c>
    </row>
    <row r="266" customFormat="false" ht="15.75" hidden="false" customHeight="true" outlineLevel="0" collapsed="false">
      <c r="A266" s="2" t="n">
        <v>264</v>
      </c>
      <c r="B266" s="2" t="n">
        <v>22</v>
      </c>
      <c r="C266" s="2" t="n">
        <f aca="false">A266-(B266-1)*12</f>
        <v>12</v>
      </c>
      <c r="D266" s="2" t="n">
        <f aca="false">'thong tin khach hang'!$B$4+B266-1</f>
        <v>23</v>
      </c>
      <c r="E266" s="31" t="n">
        <f aca="false">IF(A266=1,0,M265)</f>
        <v>1578105250.01301</v>
      </c>
      <c r="F266" s="2" t="n">
        <f aca="true">TP*VLOOKUP('thong tin khach hang'!$E$10,$X$2:$Z$5,3,0)*OFFSET($S266,0,VLOOKUP('thong tin khach hang'!$E$10,$X$2:$Z$5,2,0))</f>
        <v>0</v>
      </c>
      <c r="G266" s="2" t="n">
        <f aca="true">EP*VLOOKUP('thong tin khach hang'!$E$10,$X$2:$Z$5,3,0)*OFFSET($S266,0,VLOOKUP('thong tin khach hang'!$E$10,$X$2:$Z$5,2,0))</f>
        <v>0</v>
      </c>
      <c r="H266" s="2" t="n">
        <f aca="false">F266*HLOOKUP(B266,Assumption!$A$10:$G$12,2,1)+G266*HLOOKUP(B266,Assumption!$A$10:$G$12,3,1)</f>
        <v>0</v>
      </c>
      <c r="I266" s="2" t="n">
        <f aca="false">F266+G266-H266</f>
        <v>0</v>
      </c>
      <c r="J266" s="32" t="n">
        <f aca="false">VLOOKUP(D266,Assumption!$O$3:$Q$103,IF('thong tin khach hang'!$B$3="Nam",2,3),0)/12*P266</f>
        <v>0</v>
      </c>
      <c r="K266" s="2" t="n">
        <v>20000</v>
      </c>
      <c r="L266" s="31" t="n">
        <f aca="false">ROUND(((HLOOKUP(B266,Assumption!$A$6:$L$7,2,1)+1)^(1/12)-1)*(E266+I266-J266-K266),0)</f>
        <v>2606336</v>
      </c>
      <c r="M266" s="31" t="n">
        <f aca="false">E266+I266-J266-K266+L266</f>
        <v>1580691586.01301</v>
      </c>
      <c r="N266" s="32" t="n">
        <f aca="false">HLOOKUP(ROUND(AVERAGE(M254:M265)/10^6,0),Assumption!$B$2:$E$3,2,1)*MAX((AVERAGE(M254:M265)-250*10^6),0)</f>
        <v>7854639.72457806</v>
      </c>
      <c r="O266" s="31" t="n">
        <f aca="false">M266+N266</f>
        <v>1588546225.73759</v>
      </c>
      <c r="P266" s="31" t="n">
        <f aca="false">IF(A266=1,SA,MAX(0,SA-M265))</f>
        <v>0</v>
      </c>
      <c r="S266" s="2" t="n">
        <v>0</v>
      </c>
      <c r="T266" s="2" t="n">
        <v>0</v>
      </c>
      <c r="U266" s="2" t="n">
        <v>0</v>
      </c>
      <c r="V266" s="33" t="n">
        <v>1</v>
      </c>
    </row>
    <row r="267" customFormat="false" ht="15.75" hidden="false" customHeight="true" outlineLevel="0" collapsed="false">
      <c r="A267" s="2" t="n">
        <v>265</v>
      </c>
      <c r="B267" s="2" t="n">
        <v>23</v>
      </c>
      <c r="C267" s="2" t="n">
        <f aca="false">A267-(B267-1)*12</f>
        <v>1</v>
      </c>
      <c r="D267" s="2" t="n">
        <f aca="false">'thong tin khach hang'!$B$4+B267-1</f>
        <v>24</v>
      </c>
      <c r="E267" s="31" t="n">
        <f aca="false">IF(A267=1,0,M266)</f>
        <v>1580691586.01301</v>
      </c>
      <c r="F267" s="2" t="n">
        <f aca="true">TP*VLOOKUP('thong tin khach hang'!$E$10,$X$2:$Z$5,3,0)*OFFSET($S267,0,VLOOKUP('thong tin khach hang'!$E$10,$X$2:$Z$5,2,0))</f>
        <v>30000000</v>
      </c>
      <c r="G267" s="2" t="n">
        <f aca="true">EP*VLOOKUP('thong tin khach hang'!$E$10,$X$2:$Z$5,3,0)*OFFSET($S267,0,VLOOKUP('thong tin khach hang'!$E$10,$X$2:$Z$5,2,0))</f>
        <v>30000000</v>
      </c>
      <c r="H267" s="2" t="n">
        <f aca="false">F267*HLOOKUP(B267,Assumption!$A$10:$G$12,2,1)+G267*HLOOKUP(B267,Assumption!$A$10:$G$12,3,1)</f>
        <v>1500000</v>
      </c>
      <c r="I267" s="2" t="n">
        <f aca="false">F267+G267-H267</f>
        <v>58500000</v>
      </c>
      <c r="J267" s="32" t="n">
        <f aca="false">VLOOKUP(D267,Assumption!$O$3:$Q$103,IF('thong tin khach hang'!$B$3="Nam",2,3),0)/12*P267</f>
        <v>0</v>
      </c>
      <c r="K267" s="2" t="n">
        <v>20000</v>
      </c>
      <c r="L267" s="31" t="n">
        <f aca="false">ROUND(((HLOOKUP(B267,Assumption!$A$6:$L$7,2,1)+1)^(1/12)-1)*(E267+I267-J267-K267),0)</f>
        <v>2707225</v>
      </c>
      <c r="M267" s="31" t="n">
        <f aca="false">E267+I267-J267-K267+L267</f>
        <v>1641878811.01301</v>
      </c>
      <c r="N267" s="32" t="n">
        <f aca="false">HLOOKUP(ROUND(AVERAGE(M255:M266)/10^6,0),Assumption!$B$2:$E$3,2,1)*MAX((AVERAGE(M255:M266)-250*10^6),0)</f>
        <v>7899267.78307806</v>
      </c>
      <c r="O267" s="31" t="n">
        <f aca="false">M267+N267</f>
        <v>1649778078.79609</v>
      </c>
      <c r="P267" s="31" t="n">
        <f aca="false">IF(A267=1,SA,MAX(0,SA-M266))</f>
        <v>0</v>
      </c>
      <c r="S267" s="2" t="n">
        <v>1</v>
      </c>
      <c r="T267" s="2" t="n">
        <v>1</v>
      </c>
      <c r="U267" s="2" t="n">
        <v>1</v>
      </c>
      <c r="V267" s="33" t="n">
        <v>1</v>
      </c>
    </row>
    <row r="268" customFormat="false" ht="15.75" hidden="false" customHeight="true" outlineLevel="0" collapsed="false">
      <c r="A268" s="2" t="n">
        <v>266</v>
      </c>
      <c r="B268" s="2" t="n">
        <v>23</v>
      </c>
      <c r="C268" s="2" t="n">
        <f aca="false">A268-(B268-1)*12</f>
        <v>2</v>
      </c>
      <c r="D268" s="2" t="n">
        <f aca="false">'thong tin khach hang'!$B$4+B268-1</f>
        <v>24</v>
      </c>
      <c r="E268" s="31" t="n">
        <f aca="false">IF(A268=1,0,M267)</f>
        <v>1641878811.01301</v>
      </c>
      <c r="F268" s="2" t="n">
        <f aca="true">TP*VLOOKUP('thong tin khach hang'!$E$10,$X$2:$Z$5,3,0)*OFFSET($S268,0,VLOOKUP('thong tin khach hang'!$E$10,$X$2:$Z$5,2,0))</f>
        <v>0</v>
      </c>
      <c r="G268" s="2" t="n">
        <f aca="true">EP*VLOOKUP('thong tin khach hang'!$E$10,$X$2:$Z$5,3,0)*OFFSET($S268,0,VLOOKUP('thong tin khach hang'!$E$10,$X$2:$Z$5,2,0))</f>
        <v>0</v>
      </c>
      <c r="H268" s="2" t="n">
        <f aca="false">F268*HLOOKUP(B268,Assumption!$A$10:$G$12,2,1)+G268*HLOOKUP(B268,Assumption!$A$10:$G$12,3,1)</f>
        <v>0</v>
      </c>
      <c r="I268" s="2" t="n">
        <f aca="false">F268+G268-H268</f>
        <v>0</v>
      </c>
      <c r="J268" s="32" t="n">
        <f aca="false">VLOOKUP(D268,Assumption!$O$3:$Q$103,IF('thong tin khach hang'!$B$3="Nam",2,3),0)/12*P268</f>
        <v>0</v>
      </c>
      <c r="K268" s="2" t="n">
        <v>20000</v>
      </c>
      <c r="L268" s="31" t="n">
        <f aca="false">ROUND(((HLOOKUP(B268,Assumption!$A$6:$L$7,2,1)+1)^(1/12)-1)*(E268+I268-J268-K268),0)</f>
        <v>2711663</v>
      </c>
      <c r="M268" s="31" t="n">
        <f aca="false">E268+I268-J268-K268+L268</f>
        <v>1644570474.01301</v>
      </c>
      <c r="N268" s="32" t="n">
        <f aca="false">HLOOKUP(ROUND(AVERAGE(M256:M267)/10^6,0),Assumption!$B$2:$E$3,2,1)*MAX((AVERAGE(M256:M267)-250*10^6),0)</f>
        <v>7943969.54857806</v>
      </c>
      <c r="O268" s="31" t="n">
        <f aca="false">M268+N268</f>
        <v>1652514443.56159</v>
      </c>
      <c r="P268" s="31" t="n">
        <f aca="false">IF(A268=1,SA,MAX(0,SA-M267))</f>
        <v>0</v>
      </c>
      <c r="S268" s="2" t="n">
        <v>0</v>
      </c>
      <c r="T268" s="2" t="n">
        <v>0</v>
      </c>
      <c r="U268" s="2" t="n">
        <v>0</v>
      </c>
      <c r="V268" s="33" t="n">
        <v>1</v>
      </c>
    </row>
    <row r="269" customFormat="false" ht="15.75" hidden="false" customHeight="true" outlineLevel="0" collapsed="false">
      <c r="A269" s="2" t="n">
        <v>267</v>
      </c>
      <c r="B269" s="2" t="n">
        <v>23</v>
      </c>
      <c r="C269" s="2" t="n">
        <f aca="false">A269-(B269-1)*12</f>
        <v>3</v>
      </c>
      <c r="D269" s="2" t="n">
        <f aca="false">'thong tin khach hang'!$B$4+B269-1</f>
        <v>24</v>
      </c>
      <c r="E269" s="31" t="n">
        <f aca="false">IF(A269=1,0,M268)</f>
        <v>1644570474.01301</v>
      </c>
      <c r="F269" s="2" t="n">
        <f aca="true">TP*VLOOKUP('thong tin khach hang'!$E$10,$X$2:$Z$5,3,0)*OFFSET($S269,0,VLOOKUP('thong tin khach hang'!$E$10,$X$2:$Z$5,2,0))</f>
        <v>0</v>
      </c>
      <c r="G269" s="2" t="n">
        <f aca="true">EP*VLOOKUP('thong tin khach hang'!$E$10,$X$2:$Z$5,3,0)*OFFSET($S269,0,VLOOKUP('thong tin khach hang'!$E$10,$X$2:$Z$5,2,0))</f>
        <v>0</v>
      </c>
      <c r="H269" s="2" t="n">
        <f aca="false">F269*HLOOKUP(B269,Assumption!$A$10:$G$12,2,1)+G269*HLOOKUP(B269,Assumption!$A$10:$G$12,3,1)</f>
        <v>0</v>
      </c>
      <c r="I269" s="2" t="n">
        <f aca="false">F269+G269-H269</f>
        <v>0</v>
      </c>
      <c r="J269" s="32" t="n">
        <f aca="false">VLOOKUP(D269,Assumption!$O$3:$Q$103,IF('thong tin khach hang'!$B$3="Nam",2,3),0)/12*P269</f>
        <v>0</v>
      </c>
      <c r="K269" s="2" t="n">
        <v>20000</v>
      </c>
      <c r="L269" s="31" t="n">
        <f aca="false">ROUND(((HLOOKUP(B269,Assumption!$A$6:$L$7,2,1)+1)^(1/12)-1)*(E269+I269-J269-K269),0)</f>
        <v>2716109</v>
      </c>
      <c r="M269" s="31" t="n">
        <f aca="false">E269+I269-J269-K269+L269</f>
        <v>1647266583.01301</v>
      </c>
      <c r="N269" s="32" t="n">
        <f aca="false">HLOOKUP(ROUND(AVERAGE(M257:M268)/10^6,0),Assumption!$B$2:$E$3,2,1)*MAX((AVERAGE(M257:M268)-250*10^6),0)</f>
        <v>7988745.14257806</v>
      </c>
      <c r="O269" s="31" t="n">
        <f aca="false">M269+N269</f>
        <v>1655255328.15559</v>
      </c>
      <c r="P269" s="31" t="n">
        <f aca="false">IF(A269=1,SA,MAX(0,SA-M268))</f>
        <v>0</v>
      </c>
      <c r="S269" s="2" t="n">
        <v>0</v>
      </c>
      <c r="T269" s="2" t="n">
        <v>0</v>
      </c>
      <c r="U269" s="2" t="n">
        <v>0</v>
      </c>
      <c r="V269" s="33" t="n">
        <v>1</v>
      </c>
    </row>
    <row r="270" customFormat="false" ht="15.75" hidden="false" customHeight="true" outlineLevel="0" collapsed="false">
      <c r="A270" s="2" t="n">
        <v>268</v>
      </c>
      <c r="B270" s="2" t="n">
        <v>23</v>
      </c>
      <c r="C270" s="2" t="n">
        <f aca="false">A270-(B270-1)*12</f>
        <v>4</v>
      </c>
      <c r="D270" s="2" t="n">
        <f aca="false">'thong tin khach hang'!$B$4+B270-1</f>
        <v>24</v>
      </c>
      <c r="E270" s="31" t="n">
        <f aca="false">IF(A270=1,0,M269)</f>
        <v>1647266583.01301</v>
      </c>
      <c r="F270" s="2" t="n">
        <f aca="true">TP*VLOOKUP('thong tin khach hang'!$E$10,$X$2:$Z$5,3,0)*OFFSET($S270,0,VLOOKUP('thong tin khach hang'!$E$10,$X$2:$Z$5,2,0))</f>
        <v>0</v>
      </c>
      <c r="G270" s="2" t="n">
        <f aca="true">EP*VLOOKUP('thong tin khach hang'!$E$10,$X$2:$Z$5,3,0)*OFFSET($S270,0,VLOOKUP('thong tin khach hang'!$E$10,$X$2:$Z$5,2,0))</f>
        <v>0</v>
      </c>
      <c r="H270" s="2" t="n">
        <f aca="false">F270*HLOOKUP(B270,Assumption!$A$10:$G$12,2,1)+G270*HLOOKUP(B270,Assumption!$A$10:$G$12,3,1)</f>
        <v>0</v>
      </c>
      <c r="I270" s="2" t="n">
        <f aca="false">F270+G270-H270</f>
        <v>0</v>
      </c>
      <c r="J270" s="32" t="n">
        <f aca="false">VLOOKUP(D270,Assumption!$O$3:$Q$103,IF('thong tin khach hang'!$B$3="Nam",2,3),0)/12*P270</f>
        <v>0</v>
      </c>
      <c r="K270" s="2" t="n">
        <v>20000</v>
      </c>
      <c r="L270" s="31" t="n">
        <f aca="false">ROUND(((HLOOKUP(B270,Assumption!$A$6:$L$7,2,1)+1)^(1/12)-1)*(E270+I270-J270-K270),0)</f>
        <v>2720562</v>
      </c>
      <c r="M270" s="31" t="n">
        <f aca="false">E270+I270-J270-K270+L270</f>
        <v>1649967145.01301</v>
      </c>
      <c r="N270" s="32" t="n">
        <f aca="false">HLOOKUP(ROUND(AVERAGE(M258:M269)/10^6,0),Assumption!$B$2:$E$3,2,1)*MAX((AVERAGE(M258:M269)-250*10^6),0)</f>
        <v>8033594.68707806</v>
      </c>
      <c r="O270" s="31" t="n">
        <f aca="false">M270+N270</f>
        <v>1658000739.70009</v>
      </c>
      <c r="P270" s="31" t="n">
        <f aca="false">IF(A270=1,SA,MAX(0,SA-M269))</f>
        <v>0</v>
      </c>
      <c r="S270" s="2" t="n">
        <v>0</v>
      </c>
      <c r="T270" s="2" t="n">
        <v>0</v>
      </c>
      <c r="U270" s="2" t="n">
        <v>1</v>
      </c>
      <c r="V270" s="33" t="n">
        <v>1</v>
      </c>
    </row>
    <row r="271" customFormat="false" ht="15.75" hidden="false" customHeight="true" outlineLevel="0" collapsed="false">
      <c r="A271" s="2" t="n">
        <v>269</v>
      </c>
      <c r="B271" s="2" t="n">
        <v>23</v>
      </c>
      <c r="C271" s="2" t="n">
        <f aca="false">A271-(B271-1)*12</f>
        <v>5</v>
      </c>
      <c r="D271" s="2" t="n">
        <f aca="false">'thong tin khach hang'!$B$4+B271-1</f>
        <v>24</v>
      </c>
      <c r="E271" s="31" t="n">
        <f aca="false">IF(A271=1,0,M270)</f>
        <v>1649967145.01301</v>
      </c>
      <c r="F271" s="2" t="n">
        <f aca="true">TP*VLOOKUP('thong tin khach hang'!$E$10,$X$2:$Z$5,3,0)*OFFSET($S271,0,VLOOKUP('thong tin khach hang'!$E$10,$X$2:$Z$5,2,0))</f>
        <v>0</v>
      </c>
      <c r="G271" s="2" t="n">
        <f aca="true">EP*VLOOKUP('thong tin khach hang'!$E$10,$X$2:$Z$5,3,0)*OFFSET($S271,0,VLOOKUP('thong tin khach hang'!$E$10,$X$2:$Z$5,2,0))</f>
        <v>0</v>
      </c>
      <c r="H271" s="2" t="n">
        <f aca="false">F271*HLOOKUP(B271,Assumption!$A$10:$G$12,2,1)+G271*HLOOKUP(B271,Assumption!$A$10:$G$12,3,1)</f>
        <v>0</v>
      </c>
      <c r="I271" s="2" t="n">
        <f aca="false">F271+G271-H271</f>
        <v>0</v>
      </c>
      <c r="J271" s="32" t="n">
        <f aca="false">VLOOKUP(D271,Assumption!$O$3:$Q$103,IF('thong tin khach hang'!$B$3="Nam",2,3),0)/12*P271</f>
        <v>0</v>
      </c>
      <c r="K271" s="2" t="n">
        <v>20000</v>
      </c>
      <c r="L271" s="31" t="n">
        <f aca="false">ROUND(((HLOOKUP(B271,Assumption!$A$6:$L$7,2,1)+1)^(1/12)-1)*(E271+I271-J271-K271),0)</f>
        <v>2725022</v>
      </c>
      <c r="M271" s="31" t="n">
        <f aca="false">E271+I271-J271-K271+L271</f>
        <v>1652672167.01301</v>
      </c>
      <c r="N271" s="32" t="n">
        <f aca="false">HLOOKUP(ROUND(AVERAGE(M259:M270)/10^6,0),Assumption!$B$2:$E$3,2,1)*MAX((AVERAGE(M259:M270)-250*10^6),0)</f>
        <v>8078518.30457806</v>
      </c>
      <c r="O271" s="31" t="n">
        <f aca="false">M271+N271</f>
        <v>1660750685.31759</v>
      </c>
      <c r="P271" s="31" t="n">
        <f aca="false">IF(A271=1,SA,MAX(0,SA-M270))</f>
        <v>0</v>
      </c>
      <c r="S271" s="2" t="n">
        <v>0</v>
      </c>
      <c r="T271" s="2" t="n">
        <v>0</v>
      </c>
      <c r="U271" s="2" t="n">
        <v>0</v>
      </c>
      <c r="V271" s="33" t="n">
        <v>1</v>
      </c>
    </row>
    <row r="272" customFormat="false" ht="15.75" hidden="false" customHeight="true" outlineLevel="0" collapsed="false">
      <c r="A272" s="2" t="n">
        <v>270</v>
      </c>
      <c r="B272" s="2" t="n">
        <v>23</v>
      </c>
      <c r="C272" s="2" t="n">
        <f aca="false">A272-(B272-1)*12</f>
        <v>6</v>
      </c>
      <c r="D272" s="2" t="n">
        <f aca="false">'thong tin khach hang'!$B$4+B272-1</f>
        <v>24</v>
      </c>
      <c r="E272" s="31" t="n">
        <f aca="false">IF(A272=1,0,M271)</f>
        <v>1652672167.01301</v>
      </c>
      <c r="F272" s="2" t="n">
        <f aca="true">TP*VLOOKUP('thong tin khach hang'!$E$10,$X$2:$Z$5,3,0)*OFFSET($S272,0,VLOOKUP('thong tin khach hang'!$E$10,$X$2:$Z$5,2,0))</f>
        <v>0</v>
      </c>
      <c r="G272" s="2" t="n">
        <f aca="true">EP*VLOOKUP('thong tin khach hang'!$E$10,$X$2:$Z$5,3,0)*OFFSET($S272,0,VLOOKUP('thong tin khach hang'!$E$10,$X$2:$Z$5,2,0))</f>
        <v>0</v>
      </c>
      <c r="H272" s="2" t="n">
        <f aca="false">F272*HLOOKUP(B272,Assumption!$A$10:$G$12,2,1)+G272*HLOOKUP(B272,Assumption!$A$10:$G$12,3,1)</f>
        <v>0</v>
      </c>
      <c r="I272" s="2" t="n">
        <f aca="false">F272+G272-H272</f>
        <v>0</v>
      </c>
      <c r="J272" s="32" t="n">
        <f aca="false">VLOOKUP(D272,Assumption!$O$3:$Q$103,IF('thong tin khach hang'!$B$3="Nam",2,3),0)/12*P272</f>
        <v>0</v>
      </c>
      <c r="K272" s="2" t="n">
        <v>20000</v>
      </c>
      <c r="L272" s="31" t="n">
        <f aca="false">ROUND(((HLOOKUP(B272,Assumption!$A$6:$L$7,2,1)+1)^(1/12)-1)*(E272+I272-J272-K272),0)</f>
        <v>2729489</v>
      </c>
      <c r="M272" s="31" t="n">
        <f aca="false">E272+I272-J272-K272+L272</f>
        <v>1655381656.01301</v>
      </c>
      <c r="N272" s="32" t="n">
        <f aca="false">HLOOKUP(ROUND(AVERAGE(M260:M271)/10^6,0),Assumption!$B$2:$E$3,2,1)*MAX((AVERAGE(M260:M271)-250*10^6),0)</f>
        <v>8123516.11707806</v>
      </c>
      <c r="O272" s="31" t="n">
        <f aca="false">M272+N272</f>
        <v>1663505172.13009</v>
      </c>
      <c r="P272" s="31" t="n">
        <f aca="false">IF(A272=1,SA,MAX(0,SA-M271))</f>
        <v>0</v>
      </c>
      <c r="S272" s="2" t="n">
        <v>0</v>
      </c>
      <c r="T272" s="2" t="n">
        <v>0</v>
      </c>
      <c r="U272" s="2" t="n">
        <v>0</v>
      </c>
      <c r="V272" s="33" t="n">
        <v>1</v>
      </c>
    </row>
    <row r="273" customFormat="false" ht="15.75" hidden="false" customHeight="true" outlineLevel="0" collapsed="false">
      <c r="A273" s="2" t="n">
        <v>271</v>
      </c>
      <c r="B273" s="2" t="n">
        <v>23</v>
      </c>
      <c r="C273" s="2" t="n">
        <f aca="false">A273-(B273-1)*12</f>
        <v>7</v>
      </c>
      <c r="D273" s="2" t="n">
        <f aca="false">'thong tin khach hang'!$B$4+B273-1</f>
        <v>24</v>
      </c>
      <c r="E273" s="31" t="n">
        <f aca="false">IF(A273=1,0,M272)</f>
        <v>1655381656.01301</v>
      </c>
      <c r="F273" s="2" t="n">
        <f aca="true">TP*VLOOKUP('thong tin khach hang'!$E$10,$X$2:$Z$5,3,0)*OFFSET($S273,0,VLOOKUP('thong tin khach hang'!$E$10,$X$2:$Z$5,2,0))</f>
        <v>0</v>
      </c>
      <c r="G273" s="2" t="n">
        <f aca="true">EP*VLOOKUP('thong tin khach hang'!$E$10,$X$2:$Z$5,3,0)*OFFSET($S273,0,VLOOKUP('thong tin khach hang'!$E$10,$X$2:$Z$5,2,0))</f>
        <v>0</v>
      </c>
      <c r="H273" s="2" t="n">
        <f aca="false">F273*HLOOKUP(B273,Assumption!$A$10:$G$12,2,1)+G273*HLOOKUP(B273,Assumption!$A$10:$G$12,3,1)</f>
        <v>0</v>
      </c>
      <c r="I273" s="2" t="n">
        <f aca="false">F273+G273-H273</f>
        <v>0</v>
      </c>
      <c r="J273" s="32" t="n">
        <f aca="false">VLOOKUP(D273,Assumption!$O$3:$Q$103,IF('thong tin khach hang'!$B$3="Nam",2,3),0)/12*P273</f>
        <v>0</v>
      </c>
      <c r="K273" s="2" t="n">
        <v>20000</v>
      </c>
      <c r="L273" s="31" t="n">
        <f aca="false">ROUND(((HLOOKUP(B273,Assumption!$A$6:$L$7,2,1)+1)^(1/12)-1)*(E273+I273-J273-K273),0)</f>
        <v>2733964</v>
      </c>
      <c r="M273" s="31" t="n">
        <f aca="false">E273+I273-J273-K273+L273</f>
        <v>1658095620.01301</v>
      </c>
      <c r="N273" s="32" t="n">
        <f aca="false">HLOOKUP(ROUND(AVERAGE(M261:M272)/10^6,0),Assumption!$B$2:$E$3,2,1)*MAX((AVERAGE(M261:M272)-250*10^6),0)</f>
        <v>8168588.24707806</v>
      </c>
      <c r="O273" s="31" t="n">
        <f aca="false">M273+N273</f>
        <v>1666264208.26009</v>
      </c>
      <c r="P273" s="31" t="n">
        <f aca="false">IF(A273=1,SA,MAX(0,SA-M272))</f>
        <v>0</v>
      </c>
      <c r="S273" s="2" t="n">
        <v>0</v>
      </c>
      <c r="T273" s="2" t="n">
        <v>1</v>
      </c>
      <c r="U273" s="2" t="n">
        <v>1</v>
      </c>
      <c r="V273" s="33" t="n">
        <v>1</v>
      </c>
    </row>
    <row r="274" customFormat="false" ht="15.75" hidden="false" customHeight="true" outlineLevel="0" collapsed="false">
      <c r="A274" s="2" t="n">
        <v>272</v>
      </c>
      <c r="B274" s="2" t="n">
        <v>23</v>
      </c>
      <c r="C274" s="2" t="n">
        <f aca="false">A274-(B274-1)*12</f>
        <v>8</v>
      </c>
      <c r="D274" s="2" t="n">
        <f aca="false">'thong tin khach hang'!$B$4+B274-1</f>
        <v>24</v>
      </c>
      <c r="E274" s="31" t="n">
        <f aca="false">IF(A274=1,0,M273)</f>
        <v>1658095620.01301</v>
      </c>
      <c r="F274" s="2" t="n">
        <f aca="true">TP*VLOOKUP('thong tin khach hang'!$E$10,$X$2:$Z$5,3,0)*OFFSET($S274,0,VLOOKUP('thong tin khach hang'!$E$10,$X$2:$Z$5,2,0))</f>
        <v>0</v>
      </c>
      <c r="G274" s="2" t="n">
        <f aca="true">EP*VLOOKUP('thong tin khach hang'!$E$10,$X$2:$Z$5,3,0)*OFFSET($S274,0,VLOOKUP('thong tin khach hang'!$E$10,$X$2:$Z$5,2,0))</f>
        <v>0</v>
      </c>
      <c r="H274" s="2" t="n">
        <f aca="false">F274*HLOOKUP(B274,Assumption!$A$10:$G$12,2,1)+G274*HLOOKUP(B274,Assumption!$A$10:$G$12,3,1)</f>
        <v>0</v>
      </c>
      <c r="I274" s="2" t="n">
        <f aca="false">F274+G274-H274</f>
        <v>0</v>
      </c>
      <c r="J274" s="32" t="n">
        <f aca="false">VLOOKUP(D274,Assumption!$O$3:$Q$103,IF('thong tin khach hang'!$B$3="Nam",2,3),0)/12*P274</f>
        <v>0</v>
      </c>
      <c r="K274" s="2" t="n">
        <v>20000</v>
      </c>
      <c r="L274" s="31" t="n">
        <f aca="false">ROUND(((HLOOKUP(B274,Assumption!$A$6:$L$7,2,1)+1)^(1/12)-1)*(E274+I274-J274-K274),0)</f>
        <v>2738447</v>
      </c>
      <c r="M274" s="31" t="n">
        <f aca="false">E274+I274-J274-K274+L274</f>
        <v>1660814067.01301</v>
      </c>
      <c r="N274" s="32" t="n">
        <f aca="false">HLOOKUP(ROUND(AVERAGE(M262:M273)/10^6,0),Assumption!$B$2:$E$3,2,1)*MAX((AVERAGE(M262:M273)-250*10^6),0)</f>
        <v>8213734.81707806</v>
      </c>
      <c r="O274" s="31" t="n">
        <f aca="false">M274+N274</f>
        <v>1669027801.83009</v>
      </c>
      <c r="P274" s="31" t="n">
        <f aca="false">IF(A274=1,SA,MAX(0,SA-M273))</f>
        <v>0</v>
      </c>
      <c r="S274" s="2" t="n">
        <v>0</v>
      </c>
      <c r="T274" s="2" t="n">
        <v>0</v>
      </c>
      <c r="U274" s="2" t="n">
        <v>0</v>
      </c>
      <c r="V274" s="33" t="n">
        <v>1</v>
      </c>
    </row>
    <row r="275" customFormat="false" ht="15.75" hidden="false" customHeight="true" outlineLevel="0" collapsed="false">
      <c r="A275" s="2" t="n">
        <v>273</v>
      </c>
      <c r="B275" s="2" t="n">
        <v>23</v>
      </c>
      <c r="C275" s="2" t="n">
        <f aca="false">A275-(B275-1)*12</f>
        <v>9</v>
      </c>
      <c r="D275" s="2" t="n">
        <f aca="false">'thong tin khach hang'!$B$4+B275-1</f>
        <v>24</v>
      </c>
      <c r="E275" s="31" t="n">
        <f aca="false">IF(A275=1,0,M274)</f>
        <v>1660814067.01301</v>
      </c>
      <c r="F275" s="2" t="n">
        <f aca="true">TP*VLOOKUP('thong tin khach hang'!$E$10,$X$2:$Z$5,3,0)*OFFSET($S275,0,VLOOKUP('thong tin khach hang'!$E$10,$X$2:$Z$5,2,0))</f>
        <v>0</v>
      </c>
      <c r="G275" s="2" t="n">
        <f aca="true">EP*VLOOKUP('thong tin khach hang'!$E$10,$X$2:$Z$5,3,0)*OFFSET($S275,0,VLOOKUP('thong tin khach hang'!$E$10,$X$2:$Z$5,2,0))</f>
        <v>0</v>
      </c>
      <c r="H275" s="2" t="n">
        <f aca="false">F275*HLOOKUP(B275,Assumption!$A$10:$G$12,2,1)+G275*HLOOKUP(B275,Assumption!$A$10:$G$12,3,1)</f>
        <v>0</v>
      </c>
      <c r="I275" s="2" t="n">
        <f aca="false">F275+G275-H275</f>
        <v>0</v>
      </c>
      <c r="J275" s="32" t="n">
        <f aca="false">VLOOKUP(D275,Assumption!$O$3:$Q$103,IF('thong tin khach hang'!$B$3="Nam",2,3),0)/12*P275</f>
        <v>0</v>
      </c>
      <c r="K275" s="2" t="n">
        <v>20000</v>
      </c>
      <c r="L275" s="31" t="n">
        <f aca="false">ROUND(((HLOOKUP(B275,Assumption!$A$6:$L$7,2,1)+1)^(1/12)-1)*(E275+I275-J275-K275),0)</f>
        <v>2742936</v>
      </c>
      <c r="M275" s="31" t="n">
        <f aca="false">E275+I275-J275-K275+L275</f>
        <v>1663537003.01301</v>
      </c>
      <c r="N275" s="32" t="n">
        <f aca="false">HLOOKUP(ROUND(AVERAGE(M263:M274)/10^6,0),Assumption!$B$2:$E$3,2,1)*MAX((AVERAGE(M263:M274)-250*10^6),0)</f>
        <v>8258955.95057806</v>
      </c>
      <c r="O275" s="31" t="n">
        <f aca="false">M275+N275</f>
        <v>1671795958.96359</v>
      </c>
      <c r="P275" s="31" t="n">
        <f aca="false">IF(A275=1,SA,MAX(0,SA-M274))</f>
        <v>0</v>
      </c>
      <c r="S275" s="2" t="n">
        <v>0</v>
      </c>
      <c r="T275" s="2" t="n">
        <v>0</v>
      </c>
      <c r="U275" s="2" t="n">
        <v>0</v>
      </c>
      <c r="V275" s="33" t="n">
        <v>1</v>
      </c>
    </row>
    <row r="276" customFormat="false" ht="15.75" hidden="false" customHeight="true" outlineLevel="0" collapsed="false">
      <c r="A276" s="2" t="n">
        <v>274</v>
      </c>
      <c r="B276" s="2" t="n">
        <v>23</v>
      </c>
      <c r="C276" s="2" t="n">
        <f aca="false">A276-(B276-1)*12</f>
        <v>10</v>
      </c>
      <c r="D276" s="2" t="n">
        <f aca="false">'thong tin khach hang'!$B$4+B276-1</f>
        <v>24</v>
      </c>
      <c r="E276" s="31" t="n">
        <f aca="false">IF(A276=1,0,M275)</f>
        <v>1663537003.01301</v>
      </c>
      <c r="F276" s="2" t="n">
        <f aca="true">TP*VLOOKUP('thong tin khach hang'!$E$10,$X$2:$Z$5,3,0)*OFFSET($S276,0,VLOOKUP('thong tin khach hang'!$E$10,$X$2:$Z$5,2,0))</f>
        <v>0</v>
      </c>
      <c r="G276" s="2" t="n">
        <f aca="true">EP*VLOOKUP('thong tin khach hang'!$E$10,$X$2:$Z$5,3,0)*OFFSET($S276,0,VLOOKUP('thong tin khach hang'!$E$10,$X$2:$Z$5,2,0))</f>
        <v>0</v>
      </c>
      <c r="H276" s="2" t="n">
        <f aca="false">F276*HLOOKUP(B276,Assumption!$A$10:$G$12,2,1)+G276*HLOOKUP(B276,Assumption!$A$10:$G$12,3,1)</f>
        <v>0</v>
      </c>
      <c r="I276" s="2" t="n">
        <f aca="false">F276+G276-H276</f>
        <v>0</v>
      </c>
      <c r="J276" s="32" t="n">
        <f aca="false">VLOOKUP(D276,Assumption!$O$3:$Q$103,IF('thong tin khach hang'!$B$3="Nam",2,3),0)/12*P276</f>
        <v>0</v>
      </c>
      <c r="K276" s="2" t="n">
        <v>20000</v>
      </c>
      <c r="L276" s="31" t="n">
        <f aca="false">ROUND(((HLOOKUP(B276,Assumption!$A$6:$L$7,2,1)+1)^(1/12)-1)*(E276+I276-J276-K276),0)</f>
        <v>2747434</v>
      </c>
      <c r="M276" s="31" t="n">
        <f aca="false">E276+I276-J276-K276+L276</f>
        <v>1666264437.01301</v>
      </c>
      <c r="N276" s="32" t="n">
        <f aca="false">HLOOKUP(ROUND(AVERAGE(M264:M275)/10^6,0),Assumption!$B$2:$E$3,2,1)*MAX((AVERAGE(M264:M275)-250*10^6),0)</f>
        <v>8304251.77007806</v>
      </c>
      <c r="O276" s="31" t="n">
        <f aca="false">M276+N276</f>
        <v>1674568688.78309</v>
      </c>
      <c r="P276" s="31" t="n">
        <f aca="false">IF(A276=1,SA,MAX(0,SA-M275))</f>
        <v>0</v>
      </c>
      <c r="S276" s="2" t="n">
        <v>0</v>
      </c>
      <c r="T276" s="2" t="n">
        <v>0</v>
      </c>
      <c r="U276" s="2" t="n">
        <v>1</v>
      </c>
      <c r="V276" s="33" t="n">
        <v>1</v>
      </c>
    </row>
    <row r="277" customFormat="false" ht="15.75" hidden="false" customHeight="true" outlineLevel="0" collapsed="false">
      <c r="A277" s="2" t="n">
        <v>275</v>
      </c>
      <c r="B277" s="2" t="n">
        <v>23</v>
      </c>
      <c r="C277" s="2" t="n">
        <f aca="false">A277-(B277-1)*12</f>
        <v>11</v>
      </c>
      <c r="D277" s="2" t="n">
        <f aca="false">'thong tin khach hang'!$B$4+B277-1</f>
        <v>24</v>
      </c>
      <c r="E277" s="31" t="n">
        <f aca="false">IF(A277=1,0,M276)</f>
        <v>1666264437.01301</v>
      </c>
      <c r="F277" s="2" t="n">
        <f aca="true">TP*VLOOKUP('thong tin khach hang'!$E$10,$X$2:$Z$5,3,0)*OFFSET($S277,0,VLOOKUP('thong tin khach hang'!$E$10,$X$2:$Z$5,2,0))</f>
        <v>0</v>
      </c>
      <c r="G277" s="2" t="n">
        <f aca="true">EP*VLOOKUP('thong tin khach hang'!$E$10,$X$2:$Z$5,3,0)*OFFSET($S277,0,VLOOKUP('thong tin khach hang'!$E$10,$X$2:$Z$5,2,0))</f>
        <v>0</v>
      </c>
      <c r="H277" s="2" t="n">
        <f aca="false">F277*HLOOKUP(B277,Assumption!$A$10:$G$12,2,1)+G277*HLOOKUP(B277,Assumption!$A$10:$G$12,3,1)</f>
        <v>0</v>
      </c>
      <c r="I277" s="2" t="n">
        <f aca="false">F277+G277-H277</f>
        <v>0</v>
      </c>
      <c r="J277" s="32" t="n">
        <f aca="false">VLOOKUP(D277,Assumption!$O$3:$Q$103,IF('thong tin khach hang'!$B$3="Nam",2,3),0)/12*P277</f>
        <v>0</v>
      </c>
      <c r="K277" s="2" t="n">
        <v>20000</v>
      </c>
      <c r="L277" s="31" t="n">
        <f aca="false">ROUND(((HLOOKUP(B277,Assumption!$A$6:$L$7,2,1)+1)^(1/12)-1)*(E277+I277-J277-K277),0)</f>
        <v>2751938</v>
      </c>
      <c r="M277" s="31" t="n">
        <f aca="false">E277+I277-J277-K277+L277</f>
        <v>1668996375.01301</v>
      </c>
      <c r="N277" s="32" t="n">
        <f aca="false">HLOOKUP(ROUND(AVERAGE(M265:M276)/10^6,0),Assumption!$B$2:$E$3,2,1)*MAX((AVERAGE(M265:M276)-250*10^6),0)</f>
        <v>8349622.39957806</v>
      </c>
      <c r="O277" s="31" t="n">
        <f aca="false">M277+N277</f>
        <v>1677345997.41259</v>
      </c>
      <c r="P277" s="31" t="n">
        <f aca="false">IF(A277=1,SA,MAX(0,SA-M276))</f>
        <v>0</v>
      </c>
      <c r="S277" s="2" t="n">
        <v>0</v>
      </c>
      <c r="T277" s="2" t="n">
        <v>0</v>
      </c>
      <c r="U277" s="2" t="n">
        <v>0</v>
      </c>
      <c r="V277" s="33" t="n">
        <v>1</v>
      </c>
    </row>
    <row r="278" customFormat="false" ht="15.75" hidden="false" customHeight="true" outlineLevel="0" collapsed="false">
      <c r="A278" s="2" t="n">
        <v>276</v>
      </c>
      <c r="B278" s="2" t="n">
        <v>23</v>
      </c>
      <c r="C278" s="2" t="n">
        <f aca="false">A278-(B278-1)*12</f>
        <v>12</v>
      </c>
      <c r="D278" s="2" t="n">
        <f aca="false">'thong tin khach hang'!$B$4+B278-1</f>
        <v>24</v>
      </c>
      <c r="E278" s="31" t="n">
        <f aca="false">IF(A278=1,0,M277)</f>
        <v>1668996375.01301</v>
      </c>
      <c r="F278" s="2" t="n">
        <f aca="true">TP*VLOOKUP('thong tin khach hang'!$E$10,$X$2:$Z$5,3,0)*OFFSET($S278,0,VLOOKUP('thong tin khach hang'!$E$10,$X$2:$Z$5,2,0))</f>
        <v>0</v>
      </c>
      <c r="G278" s="2" t="n">
        <f aca="true">EP*VLOOKUP('thong tin khach hang'!$E$10,$X$2:$Z$5,3,0)*OFFSET($S278,0,VLOOKUP('thong tin khach hang'!$E$10,$X$2:$Z$5,2,0))</f>
        <v>0</v>
      </c>
      <c r="H278" s="2" t="n">
        <f aca="false">F278*HLOOKUP(B278,Assumption!$A$10:$G$12,2,1)+G278*HLOOKUP(B278,Assumption!$A$10:$G$12,3,1)</f>
        <v>0</v>
      </c>
      <c r="I278" s="2" t="n">
        <f aca="false">F278+G278-H278</f>
        <v>0</v>
      </c>
      <c r="J278" s="32" t="n">
        <f aca="false">VLOOKUP(D278,Assumption!$O$3:$Q$103,IF('thong tin khach hang'!$B$3="Nam",2,3),0)/12*P278</f>
        <v>0</v>
      </c>
      <c r="K278" s="2" t="n">
        <v>20000</v>
      </c>
      <c r="L278" s="31" t="n">
        <f aca="false">ROUND(((HLOOKUP(B278,Assumption!$A$6:$L$7,2,1)+1)^(1/12)-1)*(E278+I278-J278-K278),0)</f>
        <v>2756450</v>
      </c>
      <c r="M278" s="31" t="n">
        <f aca="false">E278+I278-J278-K278+L278</f>
        <v>1671732825.01301</v>
      </c>
      <c r="N278" s="32" t="n">
        <f aca="false">HLOOKUP(ROUND(AVERAGE(M266:M277)/10^6,0),Assumption!$B$2:$E$3,2,1)*MAX((AVERAGE(M266:M277)-250*10^6),0)</f>
        <v>8395067.96207806</v>
      </c>
      <c r="O278" s="31" t="n">
        <f aca="false">M278+N278</f>
        <v>1680127892.97509</v>
      </c>
      <c r="P278" s="31" t="n">
        <f aca="false">IF(A278=1,SA,MAX(0,SA-M277))</f>
        <v>0</v>
      </c>
      <c r="S278" s="2" t="n">
        <v>0</v>
      </c>
      <c r="T278" s="2" t="n">
        <v>0</v>
      </c>
      <c r="U278" s="2" t="n">
        <v>0</v>
      </c>
      <c r="V278" s="33" t="n">
        <v>1</v>
      </c>
    </row>
    <row r="279" customFormat="false" ht="15.75" hidden="false" customHeight="true" outlineLevel="0" collapsed="false">
      <c r="A279" s="2" t="n">
        <v>277</v>
      </c>
      <c r="B279" s="2" t="n">
        <v>24</v>
      </c>
      <c r="C279" s="2" t="n">
        <f aca="false">A279-(B279-1)*12</f>
        <v>1</v>
      </c>
      <c r="D279" s="2" t="n">
        <f aca="false">'thong tin khach hang'!$B$4+B279-1</f>
        <v>25</v>
      </c>
      <c r="E279" s="31" t="n">
        <f aca="false">IF(A279=1,0,M278)</f>
        <v>1671732825.01301</v>
      </c>
      <c r="F279" s="2" t="n">
        <f aca="true">TP*VLOOKUP('thong tin khach hang'!$E$10,$X$2:$Z$5,3,0)*OFFSET($S279,0,VLOOKUP('thong tin khach hang'!$E$10,$X$2:$Z$5,2,0))</f>
        <v>30000000</v>
      </c>
      <c r="G279" s="2" t="n">
        <f aca="true">EP*VLOOKUP('thong tin khach hang'!$E$10,$X$2:$Z$5,3,0)*OFFSET($S279,0,VLOOKUP('thong tin khach hang'!$E$10,$X$2:$Z$5,2,0))</f>
        <v>30000000</v>
      </c>
      <c r="H279" s="2" t="n">
        <f aca="false">F279*HLOOKUP(B279,Assumption!$A$10:$G$12,2,1)+G279*HLOOKUP(B279,Assumption!$A$10:$G$12,3,1)</f>
        <v>1500000</v>
      </c>
      <c r="I279" s="2" t="n">
        <f aca="false">F279+G279-H279</f>
        <v>58500000</v>
      </c>
      <c r="J279" s="32" t="n">
        <f aca="false">VLOOKUP(D279,Assumption!$O$3:$Q$103,IF('thong tin khach hang'!$B$3="Nam",2,3),0)/12*P279</f>
        <v>0</v>
      </c>
      <c r="K279" s="2" t="n">
        <v>20000</v>
      </c>
      <c r="L279" s="31" t="n">
        <f aca="false">ROUND(((HLOOKUP(B279,Assumption!$A$6:$L$7,2,1)+1)^(1/12)-1)*(E279+I279-J279-K279),0)</f>
        <v>2857587</v>
      </c>
      <c r="M279" s="31" t="n">
        <f aca="false">E279+I279-J279-K279+L279</f>
        <v>1733070412.01301</v>
      </c>
      <c r="N279" s="32" t="n">
        <f aca="false">HLOOKUP(ROUND(AVERAGE(M267:M278)/10^6,0),Assumption!$B$2:$E$3,2,1)*MAX((AVERAGE(M267:M278)-250*10^6),0)</f>
        <v>8440588.58157806</v>
      </c>
      <c r="O279" s="31" t="n">
        <f aca="false">M279+N279</f>
        <v>1741511000.59459</v>
      </c>
      <c r="P279" s="31" t="n">
        <f aca="false">IF(A279=1,SA,MAX(0,SA-M278))</f>
        <v>0</v>
      </c>
      <c r="S279" s="2" t="n">
        <v>1</v>
      </c>
      <c r="T279" s="2" t="n">
        <v>1</v>
      </c>
      <c r="U279" s="2" t="n">
        <v>1</v>
      </c>
      <c r="V279" s="33" t="n">
        <v>1</v>
      </c>
    </row>
    <row r="280" customFormat="false" ht="15.75" hidden="false" customHeight="true" outlineLevel="0" collapsed="false">
      <c r="A280" s="2" t="n">
        <v>278</v>
      </c>
      <c r="B280" s="2" t="n">
        <v>24</v>
      </c>
      <c r="C280" s="2" t="n">
        <f aca="false">A280-(B280-1)*12</f>
        <v>2</v>
      </c>
      <c r="D280" s="2" t="n">
        <f aca="false">'thong tin khach hang'!$B$4+B280-1</f>
        <v>25</v>
      </c>
      <c r="E280" s="31" t="n">
        <f aca="false">IF(A280=1,0,M279)</f>
        <v>1733070412.01301</v>
      </c>
      <c r="F280" s="2" t="n">
        <f aca="true">TP*VLOOKUP('thong tin khach hang'!$E$10,$X$2:$Z$5,3,0)*OFFSET($S280,0,VLOOKUP('thong tin khach hang'!$E$10,$X$2:$Z$5,2,0))</f>
        <v>0</v>
      </c>
      <c r="G280" s="2" t="n">
        <f aca="true">EP*VLOOKUP('thong tin khach hang'!$E$10,$X$2:$Z$5,3,0)*OFFSET($S280,0,VLOOKUP('thong tin khach hang'!$E$10,$X$2:$Z$5,2,0))</f>
        <v>0</v>
      </c>
      <c r="H280" s="2" t="n">
        <f aca="false">F280*HLOOKUP(B280,Assumption!$A$10:$G$12,2,1)+G280*HLOOKUP(B280,Assumption!$A$10:$G$12,3,1)</f>
        <v>0</v>
      </c>
      <c r="I280" s="2" t="n">
        <f aca="false">F280+G280-H280</f>
        <v>0</v>
      </c>
      <c r="J280" s="32" t="n">
        <f aca="false">VLOOKUP(D280,Assumption!$O$3:$Q$103,IF('thong tin khach hang'!$B$3="Nam",2,3),0)/12*P280</f>
        <v>0</v>
      </c>
      <c r="K280" s="2" t="n">
        <v>20000</v>
      </c>
      <c r="L280" s="31" t="n">
        <f aca="false">ROUND(((HLOOKUP(B280,Assumption!$A$6:$L$7,2,1)+1)^(1/12)-1)*(E280+I280-J280-K280),0)</f>
        <v>2862274</v>
      </c>
      <c r="M280" s="31" t="n">
        <f aca="false">E280+I280-J280-K280+L280</f>
        <v>1735912686.01301</v>
      </c>
      <c r="N280" s="32" t="n">
        <f aca="false">HLOOKUP(ROUND(AVERAGE(M268:M279)/10^6,0),Assumption!$B$2:$E$3,2,1)*MAX((AVERAGE(M268:M279)-250*10^6),0)</f>
        <v>8486184.38207806</v>
      </c>
      <c r="O280" s="31" t="n">
        <f aca="false">M280+N280</f>
        <v>1744398870.39509</v>
      </c>
      <c r="P280" s="31" t="n">
        <f aca="false">IF(A280=1,SA,MAX(0,SA-M279))</f>
        <v>0</v>
      </c>
      <c r="S280" s="2" t="n">
        <v>0</v>
      </c>
      <c r="T280" s="2" t="n">
        <v>0</v>
      </c>
      <c r="U280" s="2" t="n">
        <v>0</v>
      </c>
      <c r="V280" s="33" t="n">
        <v>1</v>
      </c>
    </row>
    <row r="281" customFormat="false" ht="15.75" hidden="false" customHeight="true" outlineLevel="0" collapsed="false">
      <c r="A281" s="2" t="n">
        <v>279</v>
      </c>
      <c r="B281" s="2" t="n">
        <v>24</v>
      </c>
      <c r="C281" s="2" t="n">
        <f aca="false">A281-(B281-1)*12</f>
        <v>3</v>
      </c>
      <c r="D281" s="2" t="n">
        <f aca="false">'thong tin khach hang'!$B$4+B281-1</f>
        <v>25</v>
      </c>
      <c r="E281" s="31" t="n">
        <f aca="false">IF(A281=1,0,M280)</f>
        <v>1735912686.01301</v>
      </c>
      <c r="F281" s="2" t="n">
        <f aca="true">TP*VLOOKUP('thong tin khach hang'!$E$10,$X$2:$Z$5,3,0)*OFFSET($S281,0,VLOOKUP('thong tin khach hang'!$E$10,$X$2:$Z$5,2,0))</f>
        <v>0</v>
      </c>
      <c r="G281" s="2" t="n">
        <f aca="true">EP*VLOOKUP('thong tin khach hang'!$E$10,$X$2:$Z$5,3,0)*OFFSET($S281,0,VLOOKUP('thong tin khach hang'!$E$10,$X$2:$Z$5,2,0))</f>
        <v>0</v>
      </c>
      <c r="H281" s="2" t="n">
        <f aca="false">F281*HLOOKUP(B281,Assumption!$A$10:$G$12,2,1)+G281*HLOOKUP(B281,Assumption!$A$10:$G$12,3,1)</f>
        <v>0</v>
      </c>
      <c r="I281" s="2" t="n">
        <f aca="false">F281+G281-H281</f>
        <v>0</v>
      </c>
      <c r="J281" s="32" t="n">
        <f aca="false">VLOOKUP(D281,Assumption!$O$3:$Q$103,IF('thong tin khach hang'!$B$3="Nam",2,3),0)/12*P281</f>
        <v>0</v>
      </c>
      <c r="K281" s="2" t="n">
        <v>20000</v>
      </c>
      <c r="L281" s="31" t="n">
        <f aca="false">ROUND(((HLOOKUP(B281,Assumption!$A$6:$L$7,2,1)+1)^(1/12)-1)*(E281+I281-J281-K281),0)</f>
        <v>2866968</v>
      </c>
      <c r="M281" s="31" t="n">
        <f aca="false">E281+I281-J281-K281+L281</f>
        <v>1738759654.01301</v>
      </c>
      <c r="N281" s="32" t="n">
        <f aca="false">HLOOKUP(ROUND(AVERAGE(M269:M280)/10^6,0),Assumption!$B$2:$E$3,2,1)*MAX((AVERAGE(M269:M280)-250*10^6),0)</f>
        <v>8531855.48807806</v>
      </c>
      <c r="O281" s="31" t="n">
        <f aca="false">M281+N281</f>
        <v>1747291509.50109</v>
      </c>
      <c r="P281" s="31" t="n">
        <f aca="false">IF(A281=1,SA,MAX(0,SA-M280))</f>
        <v>0</v>
      </c>
      <c r="S281" s="2" t="n">
        <v>0</v>
      </c>
      <c r="T281" s="2" t="n">
        <v>0</v>
      </c>
      <c r="U281" s="2" t="n">
        <v>0</v>
      </c>
      <c r="V281" s="33" t="n">
        <v>1</v>
      </c>
    </row>
    <row r="282" customFormat="false" ht="15.75" hidden="false" customHeight="true" outlineLevel="0" collapsed="false">
      <c r="A282" s="2" t="n">
        <v>280</v>
      </c>
      <c r="B282" s="2" t="n">
        <v>24</v>
      </c>
      <c r="C282" s="2" t="n">
        <f aca="false">A282-(B282-1)*12</f>
        <v>4</v>
      </c>
      <c r="D282" s="2" t="n">
        <f aca="false">'thong tin khach hang'!$B$4+B282-1</f>
        <v>25</v>
      </c>
      <c r="E282" s="31" t="n">
        <f aca="false">IF(A282=1,0,M281)</f>
        <v>1738759654.01301</v>
      </c>
      <c r="F282" s="2" t="n">
        <f aca="true">TP*VLOOKUP('thong tin khach hang'!$E$10,$X$2:$Z$5,3,0)*OFFSET($S282,0,VLOOKUP('thong tin khach hang'!$E$10,$X$2:$Z$5,2,0))</f>
        <v>0</v>
      </c>
      <c r="G282" s="2" t="n">
        <f aca="true">EP*VLOOKUP('thong tin khach hang'!$E$10,$X$2:$Z$5,3,0)*OFFSET($S282,0,VLOOKUP('thong tin khach hang'!$E$10,$X$2:$Z$5,2,0))</f>
        <v>0</v>
      </c>
      <c r="H282" s="2" t="n">
        <f aca="false">F282*HLOOKUP(B282,Assumption!$A$10:$G$12,2,1)+G282*HLOOKUP(B282,Assumption!$A$10:$G$12,3,1)</f>
        <v>0</v>
      </c>
      <c r="I282" s="2" t="n">
        <f aca="false">F282+G282-H282</f>
        <v>0</v>
      </c>
      <c r="J282" s="32" t="n">
        <f aca="false">VLOOKUP(D282,Assumption!$O$3:$Q$103,IF('thong tin khach hang'!$B$3="Nam",2,3),0)/12*P282</f>
        <v>0</v>
      </c>
      <c r="K282" s="2" t="n">
        <v>20000</v>
      </c>
      <c r="L282" s="31" t="n">
        <f aca="false">ROUND(((HLOOKUP(B282,Assumption!$A$6:$L$7,2,1)+1)^(1/12)-1)*(E282+I282-J282-K282),0)</f>
        <v>2871670</v>
      </c>
      <c r="M282" s="31" t="n">
        <f aca="false">E282+I282-J282-K282+L282</f>
        <v>1741611324.01301</v>
      </c>
      <c r="N282" s="32" t="n">
        <f aca="false">HLOOKUP(ROUND(AVERAGE(M270:M281)/10^6,0),Assumption!$B$2:$E$3,2,1)*MAX((AVERAGE(M270:M281)-250*10^6),0)</f>
        <v>8577602.02357806</v>
      </c>
      <c r="O282" s="31" t="n">
        <f aca="false">M282+N282</f>
        <v>1750188926.03659</v>
      </c>
      <c r="P282" s="31" t="n">
        <f aca="false">IF(A282=1,SA,MAX(0,SA-M281))</f>
        <v>0</v>
      </c>
      <c r="S282" s="2" t="n">
        <v>0</v>
      </c>
      <c r="T282" s="2" t="n">
        <v>0</v>
      </c>
      <c r="U282" s="2" t="n">
        <v>1</v>
      </c>
      <c r="V282" s="33" t="n">
        <v>1</v>
      </c>
    </row>
    <row r="283" customFormat="false" ht="15.75" hidden="false" customHeight="true" outlineLevel="0" collapsed="false">
      <c r="A283" s="2" t="n">
        <v>281</v>
      </c>
      <c r="B283" s="2" t="n">
        <v>24</v>
      </c>
      <c r="C283" s="2" t="n">
        <f aca="false">A283-(B283-1)*12</f>
        <v>5</v>
      </c>
      <c r="D283" s="2" t="n">
        <f aca="false">'thong tin khach hang'!$B$4+B283-1</f>
        <v>25</v>
      </c>
      <c r="E283" s="31" t="n">
        <f aca="false">IF(A283=1,0,M282)</f>
        <v>1741611324.01301</v>
      </c>
      <c r="F283" s="2" t="n">
        <f aca="true">TP*VLOOKUP('thong tin khach hang'!$E$10,$X$2:$Z$5,3,0)*OFFSET($S283,0,VLOOKUP('thong tin khach hang'!$E$10,$X$2:$Z$5,2,0))</f>
        <v>0</v>
      </c>
      <c r="G283" s="2" t="n">
        <f aca="true">EP*VLOOKUP('thong tin khach hang'!$E$10,$X$2:$Z$5,3,0)*OFFSET($S283,0,VLOOKUP('thong tin khach hang'!$E$10,$X$2:$Z$5,2,0))</f>
        <v>0</v>
      </c>
      <c r="H283" s="2" t="n">
        <f aca="false">F283*HLOOKUP(B283,Assumption!$A$10:$G$12,2,1)+G283*HLOOKUP(B283,Assumption!$A$10:$G$12,3,1)</f>
        <v>0</v>
      </c>
      <c r="I283" s="2" t="n">
        <f aca="false">F283+G283-H283</f>
        <v>0</v>
      </c>
      <c r="J283" s="32" t="n">
        <f aca="false">VLOOKUP(D283,Assumption!$O$3:$Q$103,IF('thong tin khach hang'!$B$3="Nam",2,3),0)/12*P283</f>
        <v>0</v>
      </c>
      <c r="K283" s="2" t="n">
        <v>20000</v>
      </c>
      <c r="L283" s="31" t="n">
        <f aca="false">ROUND(((HLOOKUP(B283,Assumption!$A$6:$L$7,2,1)+1)^(1/12)-1)*(E283+I283-J283-K283),0)</f>
        <v>2876380</v>
      </c>
      <c r="M283" s="31" t="n">
        <f aca="false">E283+I283-J283-K283+L283</f>
        <v>1744467704.01301</v>
      </c>
      <c r="N283" s="32" t="n">
        <f aca="false">HLOOKUP(ROUND(AVERAGE(M271:M282)/10^6,0),Assumption!$B$2:$E$3,2,1)*MAX((AVERAGE(M271:M282)-250*10^6),0)</f>
        <v>8623424.11307806</v>
      </c>
      <c r="O283" s="31" t="n">
        <f aca="false">M283+N283</f>
        <v>1753091128.12609</v>
      </c>
      <c r="P283" s="31" t="n">
        <f aca="false">IF(A283=1,SA,MAX(0,SA-M282))</f>
        <v>0</v>
      </c>
      <c r="S283" s="2" t="n">
        <v>0</v>
      </c>
      <c r="T283" s="2" t="n">
        <v>0</v>
      </c>
      <c r="U283" s="2" t="n">
        <v>0</v>
      </c>
      <c r="V283" s="33" t="n">
        <v>1</v>
      </c>
    </row>
    <row r="284" customFormat="false" ht="15.75" hidden="false" customHeight="true" outlineLevel="0" collapsed="false">
      <c r="A284" s="2" t="n">
        <v>282</v>
      </c>
      <c r="B284" s="2" t="n">
        <v>24</v>
      </c>
      <c r="C284" s="2" t="n">
        <f aca="false">A284-(B284-1)*12</f>
        <v>6</v>
      </c>
      <c r="D284" s="2" t="n">
        <f aca="false">'thong tin khach hang'!$B$4+B284-1</f>
        <v>25</v>
      </c>
      <c r="E284" s="31" t="n">
        <f aca="false">IF(A284=1,0,M283)</f>
        <v>1744467704.01301</v>
      </c>
      <c r="F284" s="2" t="n">
        <f aca="true">TP*VLOOKUP('thong tin khach hang'!$E$10,$X$2:$Z$5,3,0)*OFFSET($S284,0,VLOOKUP('thong tin khach hang'!$E$10,$X$2:$Z$5,2,0))</f>
        <v>0</v>
      </c>
      <c r="G284" s="2" t="n">
        <f aca="true">EP*VLOOKUP('thong tin khach hang'!$E$10,$X$2:$Z$5,3,0)*OFFSET($S284,0,VLOOKUP('thong tin khach hang'!$E$10,$X$2:$Z$5,2,0))</f>
        <v>0</v>
      </c>
      <c r="H284" s="2" t="n">
        <f aca="false">F284*HLOOKUP(B284,Assumption!$A$10:$G$12,2,1)+G284*HLOOKUP(B284,Assumption!$A$10:$G$12,3,1)</f>
        <v>0</v>
      </c>
      <c r="I284" s="2" t="n">
        <f aca="false">F284+G284-H284</f>
        <v>0</v>
      </c>
      <c r="J284" s="32" t="n">
        <f aca="false">VLOOKUP(D284,Assumption!$O$3:$Q$103,IF('thong tin khach hang'!$B$3="Nam",2,3),0)/12*P284</f>
        <v>0</v>
      </c>
      <c r="K284" s="2" t="n">
        <v>20000</v>
      </c>
      <c r="L284" s="31" t="n">
        <f aca="false">ROUND(((HLOOKUP(B284,Assumption!$A$6:$L$7,2,1)+1)^(1/12)-1)*(E284+I284-J284-K284),0)</f>
        <v>2881097</v>
      </c>
      <c r="M284" s="31" t="n">
        <f aca="false">E284+I284-J284-K284+L284</f>
        <v>1747328801.01301</v>
      </c>
      <c r="N284" s="32" t="n">
        <f aca="false">HLOOKUP(ROUND(AVERAGE(M272:M283)/10^6,0),Assumption!$B$2:$E$3,2,1)*MAX((AVERAGE(M272:M283)-250*10^6),0)</f>
        <v>8669321.88157806</v>
      </c>
      <c r="O284" s="31" t="n">
        <f aca="false">M284+N284</f>
        <v>1755998122.89459</v>
      </c>
      <c r="P284" s="31" t="n">
        <f aca="false">IF(A284=1,SA,MAX(0,SA-M283))</f>
        <v>0</v>
      </c>
      <c r="S284" s="2" t="n">
        <v>0</v>
      </c>
      <c r="T284" s="2" t="n">
        <v>0</v>
      </c>
      <c r="U284" s="2" t="n">
        <v>0</v>
      </c>
      <c r="V284" s="33" t="n">
        <v>1</v>
      </c>
    </row>
    <row r="285" customFormat="false" ht="15.75" hidden="false" customHeight="true" outlineLevel="0" collapsed="false">
      <c r="A285" s="2" t="n">
        <v>283</v>
      </c>
      <c r="B285" s="2" t="n">
        <v>24</v>
      </c>
      <c r="C285" s="2" t="n">
        <f aca="false">A285-(B285-1)*12</f>
        <v>7</v>
      </c>
      <c r="D285" s="2" t="n">
        <f aca="false">'thong tin khach hang'!$B$4+B285-1</f>
        <v>25</v>
      </c>
      <c r="E285" s="31" t="n">
        <f aca="false">IF(A285=1,0,M284)</f>
        <v>1747328801.01301</v>
      </c>
      <c r="F285" s="2" t="n">
        <f aca="true">TP*VLOOKUP('thong tin khach hang'!$E$10,$X$2:$Z$5,3,0)*OFFSET($S285,0,VLOOKUP('thong tin khach hang'!$E$10,$X$2:$Z$5,2,0))</f>
        <v>0</v>
      </c>
      <c r="G285" s="2" t="n">
        <f aca="true">EP*VLOOKUP('thong tin khach hang'!$E$10,$X$2:$Z$5,3,0)*OFFSET($S285,0,VLOOKUP('thong tin khach hang'!$E$10,$X$2:$Z$5,2,0))</f>
        <v>0</v>
      </c>
      <c r="H285" s="2" t="n">
        <f aca="false">F285*HLOOKUP(B285,Assumption!$A$10:$G$12,2,1)+G285*HLOOKUP(B285,Assumption!$A$10:$G$12,3,1)</f>
        <v>0</v>
      </c>
      <c r="I285" s="2" t="n">
        <f aca="false">F285+G285-H285</f>
        <v>0</v>
      </c>
      <c r="J285" s="32" t="n">
        <f aca="false">VLOOKUP(D285,Assumption!$O$3:$Q$103,IF('thong tin khach hang'!$B$3="Nam",2,3),0)/12*P285</f>
        <v>0</v>
      </c>
      <c r="K285" s="2" t="n">
        <v>20000</v>
      </c>
      <c r="L285" s="31" t="n">
        <f aca="false">ROUND(((HLOOKUP(B285,Assumption!$A$6:$L$7,2,1)+1)^(1/12)-1)*(E285+I285-J285-K285),0)</f>
        <v>2885823</v>
      </c>
      <c r="M285" s="31" t="n">
        <f aca="false">E285+I285-J285-K285+L285</f>
        <v>1750194624.01301</v>
      </c>
      <c r="N285" s="32" t="n">
        <f aca="false">HLOOKUP(ROUND(AVERAGE(M273:M284)/10^6,0),Assumption!$B$2:$E$3,2,1)*MAX((AVERAGE(M273:M284)-250*10^6),0)</f>
        <v>8715295.45407806</v>
      </c>
      <c r="O285" s="31" t="n">
        <f aca="false">M285+N285</f>
        <v>1758909919.46709</v>
      </c>
      <c r="P285" s="31" t="n">
        <f aca="false">IF(A285=1,SA,MAX(0,SA-M284))</f>
        <v>0</v>
      </c>
      <c r="S285" s="2" t="n">
        <v>0</v>
      </c>
      <c r="T285" s="2" t="n">
        <v>1</v>
      </c>
      <c r="U285" s="2" t="n">
        <v>1</v>
      </c>
      <c r="V285" s="33" t="n">
        <v>1</v>
      </c>
    </row>
    <row r="286" customFormat="false" ht="15.75" hidden="false" customHeight="true" outlineLevel="0" collapsed="false">
      <c r="A286" s="2" t="n">
        <v>284</v>
      </c>
      <c r="B286" s="2" t="n">
        <v>24</v>
      </c>
      <c r="C286" s="2" t="n">
        <f aca="false">A286-(B286-1)*12</f>
        <v>8</v>
      </c>
      <c r="D286" s="2" t="n">
        <f aca="false">'thong tin khach hang'!$B$4+B286-1</f>
        <v>25</v>
      </c>
      <c r="E286" s="31" t="n">
        <f aca="false">IF(A286=1,0,M285)</f>
        <v>1750194624.01301</v>
      </c>
      <c r="F286" s="2" t="n">
        <f aca="true">TP*VLOOKUP('thong tin khach hang'!$E$10,$X$2:$Z$5,3,0)*OFFSET($S286,0,VLOOKUP('thong tin khach hang'!$E$10,$X$2:$Z$5,2,0))</f>
        <v>0</v>
      </c>
      <c r="G286" s="2" t="n">
        <f aca="true">EP*VLOOKUP('thong tin khach hang'!$E$10,$X$2:$Z$5,3,0)*OFFSET($S286,0,VLOOKUP('thong tin khach hang'!$E$10,$X$2:$Z$5,2,0))</f>
        <v>0</v>
      </c>
      <c r="H286" s="2" t="n">
        <f aca="false">F286*HLOOKUP(B286,Assumption!$A$10:$G$12,2,1)+G286*HLOOKUP(B286,Assumption!$A$10:$G$12,3,1)</f>
        <v>0</v>
      </c>
      <c r="I286" s="2" t="n">
        <f aca="false">F286+G286-H286</f>
        <v>0</v>
      </c>
      <c r="J286" s="32" t="n">
        <f aca="false">VLOOKUP(D286,Assumption!$O$3:$Q$103,IF('thong tin khach hang'!$B$3="Nam",2,3),0)/12*P286</f>
        <v>0</v>
      </c>
      <c r="K286" s="2" t="n">
        <v>20000</v>
      </c>
      <c r="L286" s="31" t="n">
        <f aca="false">ROUND(((HLOOKUP(B286,Assumption!$A$6:$L$7,2,1)+1)^(1/12)-1)*(E286+I286-J286-K286),0)</f>
        <v>2890556</v>
      </c>
      <c r="M286" s="31" t="n">
        <f aca="false">E286+I286-J286-K286+L286</f>
        <v>1753065180.01301</v>
      </c>
      <c r="N286" s="32" t="n">
        <f aca="false">HLOOKUP(ROUND(AVERAGE(M274:M285)/10^6,0),Assumption!$B$2:$E$3,2,1)*MAX((AVERAGE(M274:M285)-250*10^6),0)</f>
        <v>8761344.95607806</v>
      </c>
      <c r="O286" s="31" t="n">
        <f aca="false">M286+N286</f>
        <v>1761826524.96909</v>
      </c>
      <c r="P286" s="31" t="n">
        <f aca="false">IF(A286=1,SA,MAX(0,SA-M285))</f>
        <v>0</v>
      </c>
      <c r="S286" s="2" t="n">
        <v>0</v>
      </c>
      <c r="T286" s="2" t="n">
        <v>0</v>
      </c>
      <c r="U286" s="2" t="n">
        <v>0</v>
      </c>
      <c r="V286" s="33" t="n">
        <v>1</v>
      </c>
    </row>
    <row r="287" customFormat="false" ht="15.75" hidden="false" customHeight="true" outlineLevel="0" collapsed="false">
      <c r="A287" s="2" t="n">
        <v>285</v>
      </c>
      <c r="B287" s="2" t="n">
        <v>24</v>
      </c>
      <c r="C287" s="2" t="n">
        <f aca="false">A287-(B287-1)*12</f>
        <v>9</v>
      </c>
      <c r="D287" s="2" t="n">
        <f aca="false">'thong tin khach hang'!$B$4+B287-1</f>
        <v>25</v>
      </c>
      <c r="E287" s="31" t="n">
        <f aca="false">IF(A287=1,0,M286)</f>
        <v>1753065180.01301</v>
      </c>
      <c r="F287" s="2" t="n">
        <f aca="true">TP*VLOOKUP('thong tin khach hang'!$E$10,$X$2:$Z$5,3,0)*OFFSET($S287,0,VLOOKUP('thong tin khach hang'!$E$10,$X$2:$Z$5,2,0))</f>
        <v>0</v>
      </c>
      <c r="G287" s="2" t="n">
        <f aca="true">EP*VLOOKUP('thong tin khach hang'!$E$10,$X$2:$Z$5,3,0)*OFFSET($S287,0,VLOOKUP('thong tin khach hang'!$E$10,$X$2:$Z$5,2,0))</f>
        <v>0</v>
      </c>
      <c r="H287" s="2" t="n">
        <f aca="false">F287*HLOOKUP(B287,Assumption!$A$10:$G$12,2,1)+G287*HLOOKUP(B287,Assumption!$A$10:$G$12,3,1)</f>
        <v>0</v>
      </c>
      <c r="I287" s="2" t="n">
        <f aca="false">F287+G287-H287</f>
        <v>0</v>
      </c>
      <c r="J287" s="32" t="n">
        <f aca="false">VLOOKUP(D287,Assumption!$O$3:$Q$103,IF('thong tin khach hang'!$B$3="Nam",2,3),0)/12*P287</f>
        <v>0</v>
      </c>
      <c r="K287" s="2" t="n">
        <v>20000</v>
      </c>
      <c r="L287" s="31" t="n">
        <f aca="false">ROUND(((HLOOKUP(B287,Assumption!$A$6:$L$7,2,1)+1)^(1/12)-1)*(E287+I287-J287-K287),0)</f>
        <v>2895297</v>
      </c>
      <c r="M287" s="31" t="n">
        <f aca="false">E287+I287-J287-K287+L287</f>
        <v>1755940477.01301</v>
      </c>
      <c r="N287" s="32" t="n">
        <f aca="false">HLOOKUP(ROUND(AVERAGE(M275:M286)/10^6,0),Assumption!$B$2:$E$3,2,1)*MAX((AVERAGE(M275:M286)-250*10^6),0)</f>
        <v>8807470.51257806</v>
      </c>
      <c r="O287" s="31" t="n">
        <f aca="false">M287+N287</f>
        <v>1764747947.52559</v>
      </c>
      <c r="P287" s="31" t="n">
        <f aca="false">IF(A287=1,SA,MAX(0,SA-M286))</f>
        <v>0</v>
      </c>
      <c r="S287" s="2" t="n">
        <v>0</v>
      </c>
      <c r="T287" s="2" t="n">
        <v>0</v>
      </c>
      <c r="U287" s="2" t="n">
        <v>0</v>
      </c>
      <c r="V287" s="33" t="n">
        <v>1</v>
      </c>
    </row>
    <row r="288" customFormat="false" ht="15.75" hidden="false" customHeight="true" outlineLevel="0" collapsed="false">
      <c r="A288" s="2" t="n">
        <v>286</v>
      </c>
      <c r="B288" s="2" t="n">
        <v>24</v>
      </c>
      <c r="C288" s="2" t="n">
        <f aca="false">A288-(B288-1)*12</f>
        <v>10</v>
      </c>
      <c r="D288" s="2" t="n">
        <f aca="false">'thong tin khach hang'!$B$4+B288-1</f>
        <v>25</v>
      </c>
      <c r="E288" s="31" t="n">
        <f aca="false">IF(A288=1,0,M287)</f>
        <v>1755940477.01301</v>
      </c>
      <c r="F288" s="2" t="n">
        <f aca="true">TP*VLOOKUP('thong tin khach hang'!$E$10,$X$2:$Z$5,3,0)*OFFSET($S288,0,VLOOKUP('thong tin khach hang'!$E$10,$X$2:$Z$5,2,0))</f>
        <v>0</v>
      </c>
      <c r="G288" s="2" t="n">
        <f aca="true">EP*VLOOKUP('thong tin khach hang'!$E$10,$X$2:$Z$5,3,0)*OFFSET($S288,0,VLOOKUP('thong tin khach hang'!$E$10,$X$2:$Z$5,2,0))</f>
        <v>0</v>
      </c>
      <c r="H288" s="2" t="n">
        <f aca="false">F288*HLOOKUP(B288,Assumption!$A$10:$G$12,2,1)+G288*HLOOKUP(B288,Assumption!$A$10:$G$12,3,1)</f>
        <v>0</v>
      </c>
      <c r="I288" s="2" t="n">
        <f aca="false">F288+G288-H288</f>
        <v>0</v>
      </c>
      <c r="J288" s="32" t="n">
        <f aca="false">VLOOKUP(D288,Assumption!$O$3:$Q$103,IF('thong tin khach hang'!$B$3="Nam",2,3),0)/12*P288</f>
        <v>0</v>
      </c>
      <c r="K288" s="2" t="n">
        <v>20000</v>
      </c>
      <c r="L288" s="31" t="n">
        <f aca="false">ROUND(((HLOOKUP(B288,Assumption!$A$6:$L$7,2,1)+1)^(1/12)-1)*(E288+I288-J288-K288),0)</f>
        <v>2900045</v>
      </c>
      <c r="M288" s="31" t="n">
        <f aca="false">E288+I288-J288-K288+L288</f>
        <v>1758820522.01301</v>
      </c>
      <c r="N288" s="32" t="n">
        <f aca="false">HLOOKUP(ROUND(AVERAGE(M276:M287)/10^6,0),Assumption!$B$2:$E$3,2,1)*MAX((AVERAGE(M276:M287)-250*10^6),0)</f>
        <v>8853672.24957806</v>
      </c>
      <c r="O288" s="31" t="n">
        <f aca="false">M288+N288</f>
        <v>1767674194.26259</v>
      </c>
      <c r="P288" s="31" t="n">
        <f aca="false">IF(A288=1,SA,MAX(0,SA-M287))</f>
        <v>0</v>
      </c>
      <c r="S288" s="2" t="n">
        <v>0</v>
      </c>
      <c r="T288" s="2" t="n">
        <v>0</v>
      </c>
      <c r="U288" s="2" t="n">
        <v>1</v>
      </c>
      <c r="V288" s="33" t="n">
        <v>1</v>
      </c>
    </row>
    <row r="289" customFormat="false" ht="15.75" hidden="false" customHeight="true" outlineLevel="0" collapsed="false">
      <c r="A289" s="2" t="n">
        <v>287</v>
      </c>
      <c r="B289" s="2" t="n">
        <v>24</v>
      </c>
      <c r="C289" s="2" t="n">
        <f aca="false">A289-(B289-1)*12</f>
        <v>11</v>
      </c>
      <c r="D289" s="2" t="n">
        <f aca="false">'thong tin khach hang'!$B$4+B289-1</f>
        <v>25</v>
      </c>
      <c r="E289" s="31" t="n">
        <f aca="false">IF(A289=1,0,M288)</f>
        <v>1758820522.01301</v>
      </c>
      <c r="F289" s="2" t="n">
        <f aca="true">TP*VLOOKUP('thong tin khach hang'!$E$10,$X$2:$Z$5,3,0)*OFFSET($S289,0,VLOOKUP('thong tin khach hang'!$E$10,$X$2:$Z$5,2,0))</f>
        <v>0</v>
      </c>
      <c r="G289" s="2" t="n">
        <f aca="true">EP*VLOOKUP('thong tin khach hang'!$E$10,$X$2:$Z$5,3,0)*OFFSET($S289,0,VLOOKUP('thong tin khach hang'!$E$10,$X$2:$Z$5,2,0))</f>
        <v>0</v>
      </c>
      <c r="H289" s="2" t="n">
        <f aca="false">F289*HLOOKUP(B289,Assumption!$A$10:$G$12,2,1)+G289*HLOOKUP(B289,Assumption!$A$10:$G$12,3,1)</f>
        <v>0</v>
      </c>
      <c r="I289" s="2" t="n">
        <f aca="false">F289+G289-H289</f>
        <v>0</v>
      </c>
      <c r="J289" s="32" t="n">
        <f aca="false">VLOOKUP(D289,Assumption!$O$3:$Q$103,IF('thong tin khach hang'!$B$3="Nam",2,3),0)/12*P289</f>
        <v>0</v>
      </c>
      <c r="K289" s="2" t="n">
        <v>20000</v>
      </c>
      <c r="L289" s="31" t="n">
        <f aca="false">ROUND(((HLOOKUP(B289,Assumption!$A$6:$L$7,2,1)+1)^(1/12)-1)*(E289+I289-J289-K289),0)</f>
        <v>2904802</v>
      </c>
      <c r="M289" s="31" t="n">
        <f aca="false">E289+I289-J289-K289+L289</f>
        <v>1761705324.01301</v>
      </c>
      <c r="N289" s="32" t="n">
        <f aca="false">HLOOKUP(ROUND(AVERAGE(M277:M288)/10^6,0),Assumption!$B$2:$E$3,2,1)*MAX((AVERAGE(M277:M288)-250*10^6),0)</f>
        <v>8899950.29207806</v>
      </c>
      <c r="O289" s="31" t="n">
        <f aca="false">M289+N289</f>
        <v>1770605274.30509</v>
      </c>
      <c r="P289" s="31" t="n">
        <f aca="false">IF(A289=1,SA,MAX(0,SA-M288))</f>
        <v>0</v>
      </c>
      <c r="S289" s="2" t="n">
        <v>0</v>
      </c>
      <c r="T289" s="2" t="n">
        <v>0</v>
      </c>
      <c r="U289" s="2" t="n">
        <v>0</v>
      </c>
      <c r="V289" s="33" t="n">
        <v>1</v>
      </c>
    </row>
    <row r="290" customFormat="false" ht="15.75" hidden="false" customHeight="true" outlineLevel="0" collapsed="false">
      <c r="A290" s="2" t="n">
        <v>288</v>
      </c>
      <c r="B290" s="2" t="n">
        <v>24</v>
      </c>
      <c r="C290" s="2" t="n">
        <f aca="false">A290-(B290-1)*12</f>
        <v>12</v>
      </c>
      <c r="D290" s="2" t="n">
        <f aca="false">'thong tin khach hang'!$B$4+B290-1</f>
        <v>25</v>
      </c>
      <c r="E290" s="31" t="n">
        <f aca="false">IF(A290=1,0,M289)</f>
        <v>1761705324.01301</v>
      </c>
      <c r="F290" s="2" t="n">
        <f aca="true">TP*VLOOKUP('thong tin khach hang'!$E$10,$X$2:$Z$5,3,0)*OFFSET($S290,0,VLOOKUP('thong tin khach hang'!$E$10,$X$2:$Z$5,2,0))</f>
        <v>0</v>
      </c>
      <c r="G290" s="2" t="n">
        <f aca="true">EP*VLOOKUP('thong tin khach hang'!$E$10,$X$2:$Z$5,3,0)*OFFSET($S290,0,VLOOKUP('thong tin khach hang'!$E$10,$X$2:$Z$5,2,0))</f>
        <v>0</v>
      </c>
      <c r="H290" s="2" t="n">
        <f aca="false">F290*HLOOKUP(B290,Assumption!$A$10:$G$12,2,1)+G290*HLOOKUP(B290,Assumption!$A$10:$G$12,3,1)</f>
        <v>0</v>
      </c>
      <c r="I290" s="2" t="n">
        <f aca="false">F290+G290-H290</f>
        <v>0</v>
      </c>
      <c r="J290" s="32" t="n">
        <f aca="false">VLOOKUP(D290,Assumption!$O$3:$Q$103,IF('thong tin khach hang'!$B$3="Nam",2,3),0)/12*P290</f>
        <v>0</v>
      </c>
      <c r="K290" s="2" t="n">
        <v>20000</v>
      </c>
      <c r="L290" s="31" t="n">
        <f aca="false">ROUND(((HLOOKUP(B290,Assumption!$A$6:$L$7,2,1)+1)^(1/12)-1)*(E290+I290-J290-K290),0)</f>
        <v>2909567</v>
      </c>
      <c r="M290" s="31" t="n">
        <f aca="false">E290+I290-J290-K290+L290</f>
        <v>1764594891.01301</v>
      </c>
      <c r="N290" s="32" t="n">
        <f aca="false">HLOOKUP(ROUND(AVERAGE(M278:M289)/10^6,0),Assumption!$B$2:$E$3,2,1)*MAX((AVERAGE(M278:M289)-250*10^6),0)</f>
        <v>8946304.76657806</v>
      </c>
      <c r="O290" s="31" t="n">
        <f aca="false">M290+N290</f>
        <v>1773541195.77959</v>
      </c>
      <c r="P290" s="31" t="n">
        <f aca="false">IF(A290=1,SA,MAX(0,SA-M289))</f>
        <v>0</v>
      </c>
      <c r="S290" s="2" t="n">
        <v>0</v>
      </c>
      <c r="T290" s="2" t="n">
        <v>0</v>
      </c>
      <c r="U290" s="2" t="n">
        <v>0</v>
      </c>
      <c r="V290" s="33" t="n">
        <v>1</v>
      </c>
    </row>
    <row r="291" customFormat="false" ht="15.75" hidden="false" customHeight="true" outlineLevel="0" collapsed="false">
      <c r="A291" s="2" t="n">
        <v>289</v>
      </c>
      <c r="B291" s="2" t="n">
        <v>25</v>
      </c>
      <c r="C291" s="2" t="n">
        <f aca="false">A291-(B291-1)*12</f>
        <v>1</v>
      </c>
      <c r="D291" s="2" t="n">
        <f aca="false">'thong tin khach hang'!$B$4+B291-1</f>
        <v>26</v>
      </c>
      <c r="E291" s="31" t="n">
        <f aca="false">IF(A291=1,0,M290)</f>
        <v>1764594891.01301</v>
      </c>
      <c r="F291" s="2" t="n">
        <f aca="true">TP*VLOOKUP('thong tin khach hang'!$E$10,$X$2:$Z$5,3,0)*OFFSET($S291,0,VLOOKUP('thong tin khach hang'!$E$10,$X$2:$Z$5,2,0))</f>
        <v>30000000</v>
      </c>
      <c r="G291" s="2" t="n">
        <f aca="true">EP*VLOOKUP('thong tin khach hang'!$E$10,$X$2:$Z$5,3,0)*OFFSET($S291,0,VLOOKUP('thong tin khach hang'!$E$10,$X$2:$Z$5,2,0))</f>
        <v>30000000</v>
      </c>
      <c r="H291" s="2" t="n">
        <f aca="false">F291*HLOOKUP(B291,Assumption!$A$10:$G$12,2,1)+G291*HLOOKUP(B291,Assumption!$A$10:$G$12,3,1)</f>
        <v>1500000</v>
      </c>
      <c r="I291" s="2" t="n">
        <f aca="false">F291+G291-H291</f>
        <v>58500000</v>
      </c>
      <c r="J291" s="32" t="n">
        <f aca="false">VLOOKUP(D291,Assumption!$O$3:$Q$103,IF('thong tin khach hang'!$B$3="Nam",2,3),0)/12*P291</f>
        <v>0</v>
      </c>
      <c r="K291" s="2" t="n">
        <v>20000</v>
      </c>
      <c r="L291" s="31" t="n">
        <f aca="false">ROUND(((HLOOKUP(B291,Assumption!$A$6:$L$7,2,1)+1)^(1/12)-1)*(E291+I291-J291-K291),0)</f>
        <v>3010956</v>
      </c>
      <c r="M291" s="31" t="n">
        <f aca="false">E291+I291-J291-K291+L291</f>
        <v>1826085847.01301</v>
      </c>
      <c r="N291" s="32" t="n">
        <f aca="false">HLOOKUP(ROUND(AVERAGE(M279:M290)/10^6,0),Assumption!$B$2:$E$3,2,1)*MAX((AVERAGE(M279:M290)-250*10^6),0)</f>
        <v>8992735.79957806</v>
      </c>
      <c r="O291" s="31" t="n">
        <f aca="false">M291+N291</f>
        <v>1835078582.81259</v>
      </c>
      <c r="P291" s="31" t="n">
        <f aca="false">IF(A291=1,SA,MAX(0,SA-M290))</f>
        <v>0</v>
      </c>
      <c r="S291" s="2" t="n">
        <v>1</v>
      </c>
      <c r="T291" s="2" t="n">
        <v>1</v>
      </c>
      <c r="U291" s="2" t="n">
        <v>1</v>
      </c>
      <c r="V291" s="33" t="n">
        <v>1</v>
      </c>
    </row>
    <row r="292" customFormat="false" ht="15.75" hidden="false" customHeight="true" outlineLevel="0" collapsed="false">
      <c r="A292" s="2" t="n">
        <v>290</v>
      </c>
      <c r="B292" s="2" t="n">
        <v>25</v>
      </c>
      <c r="C292" s="2" t="n">
        <f aca="false">A292-(B292-1)*12</f>
        <v>2</v>
      </c>
      <c r="D292" s="2" t="n">
        <f aca="false">'thong tin khach hang'!$B$4+B292-1</f>
        <v>26</v>
      </c>
      <c r="E292" s="31" t="n">
        <f aca="false">IF(A292=1,0,M291)</f>
        <v>1826085847.01301</v>
      </c>
      <c r="F292" s="2" t="n">
        <f aca="true">TP*VLOOKUP('thong tin khach hang'!$E$10,$X$2:$Z$5,3,0)*OFFSET($S292,0,VLOOKUP('thong tin khach hang'!$E$10,$X$2:$Z$5,2,0))</f>
        <v>0</v>
      </c>
      <c r="G292" s="2" t="n">
        <f aca="true">EP*VLOOKUP('thong tin khach hang'!$E$10,$X$2:$Z$5,3,0)*OFFSET($S292,0,VLOOKUP('thong tin khach hang'!$E$10,$X$2:$Z$5,2,0))</f>
        <v>0</v>
      </c>
      <c r="H292" s="2" t="n">
        <f aca="false">F292*HLOOKUP(B292,Assumption!$A$10:$G$12,2,1)+G292*HLOOKUP(B292,Assumption!$A$10:$G$12,3,1)</f>
        <v>0</v>
      </c>
      <c r="I292" s="2" t="n">
        <f aca="false">F292+G292-H292</f>
        <v>0</v>
      </c>
      <c r="J292" s="32" t="n">
        <f aca="false">VLOOKUP(D292,Assumption!$O$3:$Q$103,IF('thong tin khach hang'!$B$3="Nam",2,3),0)/12*P292</f>
        <v>0</v>
      </c>
      <c r="K292" s="2" t="n">
        <v>20000</v>
      </c>
      <c r="L292" s="31" t="n">
        <f aca="false">ROUND(((HLOOKUP(B292,Assumption!$A$6:$L$7,2,1)+1)^(1/12)-1)*(E292+I292-J292-K292),0)</f>
        <v>3015896</v>
      </c>
      <c r="M292" s="31" t="n">
        <f aca="false">E292+I292-J292-K292+L292</f>
        <v>1829081743.01301</v>
      </c>
      <c r="N292" s="32" t="n">
        <f aca="false">HLOOKUP(ROUND(AVERAGE(M280:M291)/10^6,0),Assumption!$B$2:$E$3,2,1)*MAX((AVERAGE(M280:M291)-250*10^6),0)</f>
        <v>9039243.51707806</v>
      </c>
      <c r="O292" s="31" t="n">
        <f aca="false">M292+N292</f>
        <v>1838120986.53009</v>
      </c>
      <c r="P292" s="31" t="n">
        <f aca="false">IF(A292=1,SA,MAX(0,SA-M291))</f>
        <v>0</v>
      </c>
      <c r="S292" s="2" t="n">
        <v>0</v>
      </c>
      <c r="T292" s="2" t="n">
        <v>0</v>
      </c>
      <c r="U292" s="2" t="n">
        <v>0</v>
      </c>
      <c r="V292" s="33" t="n">
        <v>1</v>
      </c>
    </row>
    <row r="293" customFormat="false" ht="15.75" hidden="false" customHeight="true" outlineLevel="0" collapsed="false">
      <c r="A293" s="2" t="n">
        <v>291</v>
      </c>
      <c r="B293" s="2" t="n">
        <v>25</v>
      </c>
      <c r="C293" s="2" t="n">
        <f aca="false">A293-(B293-1)*12</f>
        <v>3</v>
      </c>
      <c r="D293" s="2" t="n">
        <f aca="false">'thong tin khach hang'!$B$4+B293-1</f>
        <v>26</v>
      </c>
      <c r="E293" s="31" t="n">
        <f aca="false">IF(A293=1,0,M292)</f>
        <v>1829081743.01301</v>
      </c>
      <c r="F293" s="2" t="n">
        <f aca="true">TP*VLOOKUP('thong tin khach hang'!$E$10,$X$2:$Z$5,3,0)*OFFSET($S293,0,VLOOKUP('thong tin khach hang'!$E$10,$X$2:$Z$5,2,0))</f>
        <v>0</v>
      </c>
      <c r="G293" s="2" t="n">
        <f aca="true">EP*VLOOKUP('thong tin khach hang'!$E$10,$X$2:$Z$5,3,0)*OFFSET($S293,0,VLOOKUP('thong tin khach hang'!$E$10,$X$2:$Z$5,2,0))</f>
        <v>0</v>
      </c>
      <c r="H293" s="2" t="n">
        <f aca="false">F293*HLOOKUP(B293,Assumption!$A$10:$G$12,2,1)+G293*HLOOKUP(B293,Assumption!$A$10:$G$12,3,1)</f>
        <v>0</v>
      </c>
      <c r="I293" s="2" t="n">
        <f aca="false">F293+G293-H293</f>
        <v>0</v>
      </c>
      <c r="J293" s="32" t="n">
        <f aca="false">VLOOKUP(D293,Assumption!$O$3:$Q$103,IF('thong tin khach hang'!$B$3="Nam",2,3),0)/12*P293</f>
        <v>0</v>
      </c>
      <c r="K293" s="2" t="n">
        <v>20000</v>
      </c>
      <c r="L293" s="31" t="n">
        <f aca="false">ROUND(((HLOOKUP(B293,Assumption!$A$6:$L$7,2,1)+1)^(1/12)-1)*(E293+I293-J293-K293),0)</f>
        <v>3020844</v>
      </c>
      <c r="M293" s="31" t="n">
        <f aca="false">E293+I293-J293-K293+L293</f>
        <v>1832082587.01301</v>
      </c>
      <c r="N293" s="32" t="n">
        <f aca="false">HLOOKUP(ROUND(AVERAGE(M281:M292)/10^6,0),Assumption!$B$2:$E$3,2,1)*MAX((AVERAGE(M281:M292)-250*10^6),0)</f>
        <v>9085828.04557806</v>
      </c>
      <c r="O293" s="31" t="n">
        <f aca="false">M293+N293</f>
        <v>1841168415.05859</v>
      </c>
      <c r="P293" s="31" t="n">
        <f aca="false">IF(A293=1,SA,MAX(0,SA-M292))</f>
        <v>0</v>
      </c>
      <c r="S293" s="2" t="n">
        <v>0</v>
      </c>
      <c r="T293" s="2" t="n">
        <v>0</v>
      </c>
      <c r="U293" s="2" t="n">
        <v>0</v>
      </c>
      <c r="V293" s="33" t="n">
        <v>1</v>
      </c>
    </row>
    <row r="294" customFormat="false" ht="15.75" hidden="false" customHeight="true" outlineLevel="0" collapsed="false">
      <c r="A294" s="2" t="n">
        <v>292</v>
      </c>
      <c r="B294" s="2" t="n">
        <v>25</v>
      </c>
      <c r="C294" s="2" t="n">
        <f aca="false">A294-(B294-1)*12</f>
        <v>4</v>
      </c>
      <c r="D294" s="2" t="n">
        <f aca="false">'thong tin khach hang'!$B$4+B294-1</f>
        <v>26</v>
      </c>
      <c r="E294" s="31" t="n">
        <f aca="false">IF(A294=1,0,M293)</f>
        <v>1832082587.01301</v>
      </c>
      <c r="F294" s="2" t="n">
        <f aca="true">TP*VLOOKUP('thong tin khach hang'!$E$10,$X$2:$Z$5,3,0)*OFFSET($S294,0,VLOOKUP('thong tin khach hang'!$E$10,$X$2:$Z$5,2,0))</f>
        <v>0</v>
      </c>
      <c r="G294" s="2" t="n">
        <f aca="true">EP*VLOOKUP('thong tin khach hang'!$E$10,$X$2:$Z$5,3,0)*OFFSET($S294,0,VLOOKUP('thong tin khach hang'!$E$10,$X$2:$Z$5,2,0))</f>
        <v>0</v>
      </c>
      <c r="H294" s="2" t="n">
        <f aca="false">F294*HLOOKUP(B294,Assumption!$A$10:$G$12,2,1)+G294*HLOOKUP(B294,Assumption!$A$10:$G$12,3,1)</f>
        <v>0</v>
      </c>
      <c r="I294" s="2" t="n">
        <f aca="false">F294+G294-H294</f>
        <v>0</v>
      </c>
      <c r="J294" s="32" t="n">
        <f aca="false">VLOOKUP(D294,Assumption!$O$3:$Q$103,IF('thong tin khach hang'!$B$3="Nam",2,3),0)/12*P294</f>
        <v>0</v>
      </c>
      <c r="K294" s="2" t="n">
        <v>20000</v>
      </c>
      <c r="L294" s="31" t="n">
        <f aca="false">ROUND(((HLOOKUP(B294,Assumption!$A$6:$L$7,2,1)+1)^(1/12)-1)*(E294+I294-J294-K294),0)</f>
        <v>3025800</v>
      </c>
      <c r="M294" s="31" t="n">
        <f aca="false">E294+I294-J294-K294+L294</f>
        <v>1835088387.01301</v>
      </c>
      <c r="N294" s="32" t="n">
        <f aca="false">HLOOKUP(ROUND(AVERAGE(M282:M293)/10^6,0),Assumption!$B$2:$E$3,2,1)*MAX((AVERAGE(M282:M293)-250*10^6),0)</f>
        <v>9132489.51207806</v>
      </c>
      <c r="O294" s="31" t="n">
        <f aca="false">M294+N294</f>
        <v>1844220876.52509</v>
      </c>
      <c r="P294" s="31" t="n">
        <f aca="false">IF(A294=1,SA,MAX(0,SA-M293))</f>
        <v>0</v>
      </c>
      <c r="S294" s="2" t="n">
        <v>0</v>
      </c>
      <c r="T294" s="2" t="n">
        <v>0</v>
      </c>
      <c r="U294" s="2" t="n">
        <v>1</v>
      </c>
      <c r="V294" s="33" t="n">
        <v>1</v>
      </c>
    </row>
    <row r="295" customFormat="false" ht="15.75" hidden="false" customHeight="true" outlineLevel="0" collapsed="false">
      <c r="A295" s="2" t="n">
        <v>293</v>
      </c>
      <c r="B295" s="2" t="n">
        <v>25</v>
      </c>
      <c r="C295" s="2" t="n">
        <f aca="false">A295-(B295-1)*12</f>
        <v>5</v>
      </c>
      <c r="D295" s="2" t="n">
        <f aca="false">'thong tin khach hang'!$B$4+B295-1</f>
        <v>26</v>
      </c>
      <c r="E295" s="31" t="n">
        <f aca="false">IF(A295=1,0,M294)</f>
        <v>1835088387.01301</v>
      </c>
      <c r="F295" s="2" t="n">
        <f aca="true">TP*VLOOKUP('thong tin khach hang'!$E$10,$X$2:$Z$5,3,0)*OFFSET($S295,0,VLOOKUP('thong tin khach hang'!$E$10,$X$2:$Z$5,2,0))</f>
        <v>0</v>
      </c>
      <c r="G295" s="2" t="n">
        <f aca="true">EP*VLOOKUP('thong tin khach hang'!$E$10,$X$2:$Z$5,3,0)*OFFSET($S295,0,VLOOKUP('thong tin khach hang'!$E$10,$X$2:$Z$5,2,0))</f>
        <v>0</v>
      </c>
      <c r="H295" s="2" t="n">
        <f aca="false">F295*HLOOKUP(B295,Assumption!$A$10:$G$12,2,1)+G295*HLOOKUP(B295,Assumption!$A$10:$G$12,3,1)</f>
        <v>0</v>
      </c>
      <c r="I295" s="2" t="n">
        <f aca="false">F295+G295-H295</f>
        <v>0</v>
      </c>
      <c r="J295" s="32" t="n">
        <f aca="false">VLOOKUP(D295,Assumption!$O$3:$Q$103,IF('thong tin khach hang'!$B$3="Nam",2,3),0)/12*P295</f>
        <v>0</v>
      </c>
      <c r="K295" s="2" t="n">
        <v>20000</v>
      </c>
      <c r="L295" s="31" t="n">
        <f aca="false">ROUND(((HLOOKUP(B295,Assumption!$A$6:$L$7,2,1)+1)^(1/12)-1)*(E295+I295-J295-K295),0)</f>
        <v>3030765</v>
      </c>
      <c r="M295" s="31" t="n">
        <f aca="false">E295+I295-J295-K295+L295</f>
        <v>1838099152.01301</v>
      </c>
      <c r="N295" s="32" t="n">
        <f aca="false">HLOOKUP(ROUND(AVERAGE(M283:M294)/10^6,0),Assumption!$B$2:$E$3,2,1)*MAX((AVERAGE(M283:M294)-250*10^6),0)</f>
        <v>9179228.04357806</v>
      </c>
      <c r="O295" s="31" t="n">
        <f aca="false">M295+N295</f>
        <v>1847278380.05659</v>
      </c>
      <c r="P295" s="31" t="n">
        <f aca="false">IF(A295=1,SA,MAX(0,SA-M294))</f>
        <v>0</v>
      </c>
      <c r="S295" s="2" t="n">
        <v>0</v>
      </c>
      <c r="T295" s="2" t="n">
        <v>0</v>
      </c>
      <c r="U295" s="2" t="n">
        <v>0</v>
      </c>
      <c r="V295" s="33" t="n">
        <v>1</v>
      </c>
    </row>
    <row r="296" customFormat="false" ht="15.75" hidden="false" customHeight="true" outlineLevel="0" collapsed="false">
      <c r="A296" s="2" t="n">
        <v>294</v>
      </c>
      <c r="B296" s="2" t="n">
        <v>25</v>
      </c>
      <c r="C296" s="2" t="n">
        <f aca="false">A296-(B296-1)*12</f>
        <v>6</v>
      </c>
      <c r="D296" s="2" t="n">
        <f aca="false">'thong tin khach hang'!$B$4+B296-1</f>
        <v>26</v>
      </c>
      <c r="E296" s="31" t="n">
        <f aca="false">IF(A296=1,0,M295)</f>
        <v>1838099152.01301</v>
      </c>
      <c r="F296" s="2" t="n">
        <f aca="true">TP*VLOOKUP('thong tin khach hang'!$E$10,$X$2:$Z$5,3,0)*OFFSET($S296,0,VLOOKUP('thong tin khach hang'!$E$10,$X$2:$Z$5,2,0))</f>
        <v>0</v>
      </c>
      <c r="G296" s="2" t="n">
        <f aca="true">EP*VLOOKUP('thong tin khach hang'!$E$10,$X$2:$Z$5,3,0)*OFFSET($S296,0,VLOOKUP('thong tin khach hang'!$E$10,$X$2:$Z$5,2,0))</f>
        <v>0</v>
      </c>
      <c r="H296" s="2" t="n">
        <f aca="false">F296*HLOOKUP(B296,Assumption!$A$10:$G$12,2,1)+G296*HLOOKUP(B296,Assumption!$A$10:$G$12,3,1)</f>
        <v>0</v>
      </c>
      <c r="I296" s="2" t="n">
        <f aca="false">F296+G296-H296</f>
        <v>0</v>
      </c>
      <c r="J296" s="32" t="n">
        <f aca="false">VLOOKUP(D296,Assumption!$O$3:$Q$103,IF('thong tin khach hang'!$B$3="Nam",2,3),0)/12*P296</f>
        <v>0</v>
      </c>
      <c r="K296" s="2" t="n">
        <v>20000</v>
      </c>
      <c r="L296" s="31" t="n">
        <f aca="false">ROUND(((HLOOKUP(B296,Assumption!$A$6:$L$7,2,1)+1)^(1/12)-1)*(E296+I296-J296-K296),0)</f>
        <v>3035737</v>
      </c>
      <c r="M296" s="31" t="n">
        <f aca="false">E296+I296-J296-K296+L296</f>
        <v>1841114889.01301</v>
      </c>
      <c r="N296" s="32" t="n">
        <f aca="false">HLOOKUP(ROUND(AVERAGE(M284:M295)/10^6,0),Assumption!$B$2:$E$3,2,1)*MAX((AVERAGE(M284:M295)-250*10^6),0)</f>
        <v>9226043.76757806</v>
      </c>
      <c r="O296" s="31" t="n">
        <f aca="false">M296+N296</f>
        <v>1850340932.78059</v>
      </c>
      <c r="P296" s="31" t="n">
        <f aca="false">IF(A296=1,SA,MAX(0,SA-M295))</f>
        <v>0</v>
      </c>
      <c r="S296" s="2" t="n">
        <v>0</v>
      </c>
      <c r="T296" s="2" t="n">
        <v>0</v>
      </c>
      <c r="U296" s="2" t="n">
        <v>0</v>
      </c>
      <c r="V296" s="33" t="n">
        <v>1</v>
      </c>
    </row>
    <row r="297" customFormat="false" ht="15.75" hidden="false" customHeight="true" outlineLevel="0" collapsed="false">
      <c r="A297" s="2" t="n">
        <v>295</v>
      </c>
      <c r="B297" s="2" t="n">
        <v>25</v>
      </c>
      <c r="C297" s="2" t="n">
        <f aca="false">A297-(B297-1)*12</f>
        <v>7</v>
      </c>
      <c r="D297" s="2" t="n">
        <f aca="false">'thong tin khach hang'!$B$4+B297-1</f>
        <v>26</v>
      </c>
      <c r="E297" s="31" t="n">
        <f aca="false">IF(A297=1,0,M296)</f>
        <v>1841114889.01301</v>
      </c>
      <c r="F297" s="2" t="n">
        <f aca="true">TP*VLOOKUP('thong tin khach hang'!$E$10,$X$2:$Z$5,3,0)*OFFSET($S297,0,VLOOKUP('thong tin khach hang'!$E$10,$X$2:$Z$5,2,0))</f>
        <v>0</v>
      </c>
      <c r="G297" s="2" t="n">
        <f aca="true">EP*VLOOKUP('thong tin khach hang'!$E$10,$X$2:$Z$5,3,0)*OFFSET($S297,0,VLOOKUP('thong tin khach hang'!$E$10,$X$2:$Z$5,2,0))</f>
        <v>0</v>
      </c>
      <c r="H297" s="2" t="n">
        <f aca="false">F297*HLOOKUP(B297,Assumption!$A$10:$G$12,2,1)+G297*HLOOKUP(B297,Assumption!$A$10:$G$12,3,1)</f>
        <v>0</v>
      </c>
      <c r="I297" s="2" t="n">
        <f aca="false">F297+G297-H297</f>
        <v>0</v>
      </c>
      <c r="J297" s="32" t="n">
        <f aca="false">VLOOKUP(D297,Assumption!$O$3:$Q$103,IF('thong tin khach hang'!$B$3="Nam",2,3),0)/12*P297</f>
        <v>0</v>
      </c>
      <c r="K297" s="2" t="n">
        <v>20000</v>
      </c>
      <c r="L297" s="31" t="n">
        <f aca="false">ROUND(((HLOOKUP(B297,Assumption!$A$6:$L$7,2,1)+1)^(1/12)-1)*(E297+I297-J297-K297),0)</f>
        <v>3040718</v>
      </c>
      <c r="M297" s="31" t="n">
        <f aca="false">E297+I297-J297-K297+L297</f>
        <v>1844135607.01301</v>
      </c>
      <c r="N297" s="32" t="n">
        <f aca="false">HLOOKUP(ROUND(AVERAGE(M285:M296)/10^6,0),Assumption!$B$2:$E$3,2,1)*MAX((AVERAGE(M285:M296)-250*10^6),0)</f>
        <v>9272936.81157806</v>
      </c>
      <c r="O297" s="31" t="n">
        <f aca="false">M297+N297</f>
        <v>1853408543.82459</v>
      </c>
      <c r="P297" s="31" t="n">
        <f aca="false">IF(A297=1,SA,MAX(0,SA-M296))</f>
        <v>0</v>
      </c>
      <c r="S297" s="2" t="n">
        <v>0</v>
      </c>
      <c r="T297" s="2" t="n">
        <v>1</v>
      </c>
      <c r="U297" s="2" t="n">
        <v>1</v>
      </c>
      <c r="V297" s="33" t="n">
        <v>1</v>
      </c>
    </row>
    <row r="298" customFormat="false" ht="15.75" hidden="false" customHeight="true" outlineLevel="0" collapsed="false">
      <c r="A298" s="2" t="n">
        <v>296</v>
      </c>
      <c r="B298" s="2" t="n">
        <v>25</v>
      </c>
      <c r="C298" s="2" t="n">
        <f aca="false">A298-(B298-1)*12</f>
        <v>8</v>
      </c>
      <c r="D298" s="2" t="n">
        <f aca="false">'thong tin khach hang'!$B$4+B298-1</f>
        <v>26</v>
      </c>
      <c r="E298" s="31" t="n">
        <f aca="false">IF(A298=1,0,M297)</f>
        <v>1844135607.01301</v>
      </c>
      <c r="F298" s="2" t="n">
        <f aca="true">TP*VLOOKUP('thong tin khach hang'!$E$10,$X$2:$Z$5,3,0)*OFFSET($S298,0,VLOOKUP('thong tin khach hang'!$E$10,$X$2:$Z$5,2,0))</f>
        <v>0</v>
      </c>
      <c r="G298" s="2" t="n">
        <f aca="true">EP*VLOOKUP('thong tin khach hang'!$E$10,$X$2:$Z$5,3,0)*OFFSET($S298,0,VLOOKUP('thong tin khach hang'!$E$10,$X$2:$Z$5,2,0))</f>
        <v>0</v>
      </c>
      <c r="H298" s="2" t="n">
        <f aca="false">F298*HLOOKUP(B298,Assumption!$A$10:$G$12,2,1)+G298*HLOOKUP(B298,Assumption!$A$10:$G$12,3,1)</f>
        <v>0</v>
      </c>
      <c r="I298" s="2" t="n">
        <f aca="false">F298+G298-H298</f>
        <v>0</v>
      </c>
      <c r="J298" s="32" t="n">
        <f aca="false">VLOOKUP(D298,Assumption!$O$3:$Q$103,IF('thong tin khach hang'!$B$3="Nam",2,3),0)/12*P298</f>
        <v>0</v>
      </c>
      <c r="K298" s="2" t="n">
        <v>20000</v>
      </c>
      <c r="L298" s="31" t="n">
        <f aca="false">ROUND(((HLOOKUP(B298,Assumption!$A$6:$L$7,2,1)+1)^(1/12)-1)*(E298+I298-J298-K298),0)</f>
        <v>3045707</v>
      </c>
      <c r="M298" s="31" t="n">
        <f aca="false">E298+I298-J298-K298+L298</f>
        <v>1847161314.01301</v>
      </c>
      <c r="N298" s="32" t="n">
        <f aca="false">HLOOKUP(ROUND(AVERAGE(M286:M297)/10^6,0),Assumption!$B$2:$E$3,2,1)*MAX((AVERAGE(M286:M297)-250*10^6),0)</f>
        <v>9319907.30307806</v>
      </c>
      <c r="O298" s="31" t="n">
        <f aca="false">M298+N298</f>
        <v>1856481221.31609</v>
      </c>
      <c r="P298" s="31" t="n">
        <f aca="false">IF(A298=1,SA,MAX(0,SA-M297))</f>
        <v>0</v>
      </c>
      <c r="S298" s="2" t="n">
        <v>0</v>
      </c>
      <c r="T298" s="2" t="n">
        <v>0</v>
      </c>
      <c r="U298" s="2" t="n">
        <v>0</v>
      </c>
      <c r="V298" s="33" t="n">
        <v>1</v>
      </c>
    </row>
    <row r="299" customFormat="false" ht="15.75" hidden="false" customHeight="true" outlineLevel="0" collapsed="false">
      <c r="A299" s="2" t="n">
        <v>297</v>
      </c>
      <c r="B299" s="2" t="n">
        <v>25</v>
      </c>
      <c r="C299" s="2" t="n">
        <f aca="false">A299-(B299-1)*12</f>
        <v>9</v>
      </c>
      <c r="D299" s="2" t="n">
        <f aca="false">'thong tin khach hang'!$B$4+B299-1</f>
        <v>26</v>
      </c>
      <c r="E299" s="31" t="n">
        <f aca="false">IF(A299=1,0,M298)</f>
        <v>1847161314.01301</v>
      </c>
      <c r="F299" s="2" t="n">
        <f aca="true">TP*VLOOKUP('thong tin khach hang'!$E$10,$X$2:$Z$5,3,0)*OFFSET($S299,0,VLOOKUP('thong tin khach hang'!$E$10,$X$2:$Z$5,2,0))</f>
        <v>0</v>
      </c>
      <c r="G299" s="2" t="n">
        <f aca="true">EP*VLOOKUP('thong tin khach hang'!$E$10,$X$2:$Z$5,3,0)*OFFSET($S299,0,VLOOKUP('thong tin khach hang'!$E$10,$X$2:$Z$5,2,0))</f>
        <v>0</v>
      </c>
      <c r="H299" s="2" t="n">
        <f aca="false">F299*HLOOKUP(B299,Assumption!$A$10:$G$12,2,1)+G299*HLOOKUP(B299,Assumption!$A$10:$G$12,3,1)</f>
        <v>0</v>
      </c>
      <c r="I299" s="2" t="n">
        <f aca="false">F299+G299-H299</f>
        <v>0</v>
      </c>
      <c r="J299" s="32" t="n">
        <f aca="false">VLOOKUP(D299,Assumption!$O$3:$Q$103,IF('thong tin khach hang'!$B$3="Nam",2,3),0)/12*P299</f>
        <v>0</v>
      </c>
      <c r="K299" s="2" t="n">
        <v>20000</v>
      </c>
      <c r="L299" s="31" t="n">
        <f aca="false">ROUND(((HLOOKUP(B299,Assumption!$A$6:$L$7,2,1)+1)^(1/12)-1)*(E299+I299-J299-K299),0)</f>
        <v>3050704</v>
      </c>
      <c r="M299" s="31" t="n">
        <f aca="false">E299+I299-J299-K299+L299</f>
        <v>1850192018.01301</v>
      </c>
      <c r="N299" s="32" t="n">
        <f aca="false">HLOOKUP(ROUND(AVERAGE(M287:M298)/10^6,0),Assumption!$B$2:$E$3,2,1)*MAX((AVERAGE(M287:M298)-250*10^6),0)</f>
        <v>9366955.37007806</v>
      </c>
      <c r="O299" s="31" t="n">
        <f aca="false">M299+N299</f>
        <v>1859558973.38309</v>
      </c>
      <c r="P299" s="31" t="n">
        <f aca="false">IF(A299=1,SA,MAX(0,SA-M298))</f>
        <v>0</v>
      </c>
      <c r="S299" s="2" t="n">
        <v>0</v>
      </c>
      <c r="T299" s="2" t="n">
        <v>0</v>
      </c>
      <c r="U299" s="2" t="n">
        <v>0</v>
      </c>
      <c r="V299" s="33" t="n">
        <v>1</v>
      </c>
    </row>
    <row r="300" customFormat="false" ht="15.75" hidden="false" customHeight="true" outlineLevel="0" collapsed="false">
      <c r="A300" s="2" t="n">
        <v>298</v>
      </c>
      <c r="B300" s="2" t="n">
        <v>25</v>
      </c>
      <c r="C300" s="2" t="n">
        <f aca="false">A300-(B300-1)*12</f>
        <v>10</v>
      </c>
      <c r="D300" s="2" t="n">
        <f aca="false">'thong tin khach hang'!$B$4+B300-1</f>
        <v>26</v>
      </c>
      <c r="E300" s="31" t="n">
        <f aca="false">IF(A300=1,0,M299)</f>
        <v>1850192018.01301</v>
      </c>
      <c r="F300" s="2" t="n">
        <f aca="true">TP*VLOOKUP('thong tin khach hang'!$E$10,$X$2:$Z$5,3,0)*OFFSET($S300,0,VLOOKUP('thong tin khach hang'!$E$10,$X$2:$Z$5,2,0))</f>
        <v>0</v>
      </c>
      <c r="G300" s="2" t="n">
        <f aca="true">EP*VLOOKUP('thong tin khach hang'!$E$10,$X$2:$Z$5,3,0)*OFFSET($S300,0,VLOOKUP('thong tin khach hang'!$E$10,$X$2:$Z$5,2,0))</f>
        <v>0</v>
      </c>
      <c r="H300" s="2" t="n">
        <f aca="false">F300*HLOOKUP(B300,Assumption!$A$10:$G$12,2,1)+G300*HLOOKUP(B300,Assumption!$A$10:$G$12,3,1)</f>
        <v>0</v>
      </c>
      <c r="I300" s="2" t="n">
        <f aca="false">F300+G300-H300</f>
        <v>0</v>
      </c>
      <c r="J300" s="32" t="n">
        <f aca="false">VLOOKUP(D300,Assumption!$O$3:$Q$103,IF('thong tin khach hang'!$B$3="Nam",2,3),0)/12*P300</f>
        <v>0</v>
      </c>
      <c r="K300" s="2" t="n">
        <v>20000</v>
      </c>
      <c r="L300" s="31" t="n">
        <f aca="false">ROUND(((HLOOKUP(B300,Assumption!$A$6:$L$7,2,1)+1)^(1/12)-1)*(E300+I300-J300-K300),0)</f>
        <v>3055710</v>
      </c>
      <c r="M300" s="31" t="n">
        <f aca="false">E300+I300-J300-K300+L300</f>
        <v>1853227728.01301</v>
      </c>
      <c r="N300" s="32" t="n">
        <f aca="false">HLOOKUP(ROUND(AVERAGE(M288:M299)/10^6,0),Assumption!$B$2:$E$3,2,1)*MAX((AVERAGE(M288:M299)-250*10^6),0)</f>
        <v>9414081.14057806</v>
      </c>
      <c r="O300" s="31" t="n">
        <f aca="false">M300+N300</f>
        <v>1862641809.15359</v>
      </c>
      <c r="P300" s="31" t="n">
        <f aca="false">IF(A300=1,SA,MAX(0,SA-M299))</f>
        <v>0</v>
      </c>
      <c r="S300" s="2" t="n">
        <v>0</v>
      </c>
      <c r="T300" s="2" t="n">
        <v>0</v>
      </c>
      <c r="U300" s="2" t="n">
        <v>1</v>
      </c>
      <c r="V300" s="33" t="n">
        <v>1</v>
      </c>
    </row>
    <row r="301" customFormat="false" ht="15.75" hidden="false" customHeight="true" outlineLevel="0" collapsed="false">
      <c r="A301" s="2" t="n">
        <v>299</v>
      </c>
      <c r="B301" s="2" t="n">
        <v>25</v>
      </c>
      <c r="C301" s="2" t="n">
        <f aca="false">A301-(B301-1)*12</f>
        <v>11</v>
      </c>
      <c r="D301" s="2" t="n">
        <f aca="false">'thong tin khach hang'!$B$4+B301-1</f>
        <v>26</v>
      </c>
      <c r="E301" s="31" t="n">
        <f aca="false">IF(A301=1,0,M300)</f>
        <v>1853227728.01301</v>
      </c>
      <c r="F301" s="2" t="n">
        <f aca="true">TP*VLOOKUP('thong tin khach hang'!$E$10,$X$2:$Z$5,3,0)*OFFSET($S301,0,VLOOKUP('thong tin khach hang'!$E$10,$X$2:$Z$5,2,0))</f>
        <v>0</v>
      </c>
      <c r="G301" s="2" t="n">
        <f aca="true">EP*VLOOKUP('thong tin khach hang'!$E$10,$X$2:$Z$5,3,0)*OFFSET($S301,0,VLOOKUP('thong tin khach hang'!$E$10,$X$2:$Z$5,2,0))</f>
        <v>0</v>
      </c>
      <c r="H301" s="2" t="n">
        <f aca="false">F301*HLOOKUP(B301,Assumption!$A$10:$G$12,2,1)+G301*HLOOKUP(B301,Assumption!$A$10:$G$12,3,1)</f>
        <v>0</v>
      </c>
      <c r="I301" s="2" t="n">
        <f aca="false">F301+G301-H301</f>
        <v>0</v>
      </c>
      <c r="J301" s="32" t="n">
        <f aca="false">VLOOKUP(D301,Assumption!$O$3:$Q$103,IF('thong tin khach hang'!$B$3="Nam",2,3),0)/12*P301</f>
        <v>0</v>
      </c>
      <c r="K301" s="2" t="n">
        <v>20000</v>
      </c>
      <c r="L301" s="31" t="n">
        <f aca="false">ROUND(((HLOOKUP(B301,Assumption!$A$6:$L$7,2,1)+1)^(1/12)-1)*(E301+I301-J301-K301),0)</f>
        <v>3060723</v>
      </c>
      <c r="M301" s="31" t="n">
        <f aca="false">E301+I301-J301-K301+L301</f>
        <v>1856268451.01301</v>
      </c>
      <c r="N301" s="32" t="n">
        <f aca="false">HLOOKUP(ROUND(AVERAGE(M289:M300)/10^6,0),Assumption!$B$2:$E$3,2,1)*MAX((AVERAGE(M289:M300)-250*10^6),0)</f>
        <v>9461284.74357806</v>
      </c>
      <c r="O301" s="31" t="n">
        <f aca="false">M301+N301</f>
        <v>1865729735.75659</v>
      </c>
      <c r="P301" s="31" t="n">
        <f aca="false">IF(A301=1,SA,MAX(0,SA-M300))</f>
        <v>0</v>
      </c>
      <c r="S301" s="2" t="n">
        <v>0</v>
      </c>
      <c r="T301" s="2" t="n">
        <v>0</v>
      </c>
      <c r="U301" s="2" t="n">
        <v>0</v>
      </c>
      <c r="V301" s="33" t="n">
        <v>1</v>
      </c>
    </row>
    <row r="302" customFormat="false" ht="15.75" hidden="false" customHeight="true" outlineLevel="0" collapsed="false">
      <c r="A302" s="2" t="n">
        <v>300</v>
      </c>
      <c r="B302" s="2" t="n">
        <v>25</v>
      </c>
      <c r="C302" s="2" t="n">
        <f aca="false">A302-(B302-1)*12</f>
        <v>12</v>
      </c>
      <c r="D302" s="2" t="n">
        <f aca="false">'thong tin khach hang'!$B$4+B302-1</f>
        <v>26</v>
      </c>
      <c r="E302" s="31" t="n">
        <f aca="false">IF(A302=1,0,M301)</f>
        <v>1856268451.01301</v>
      </c>
      <c r="F302" s="2" t="n">
        <f aca="true">TP*VLOOKUP('thong tin khach hang'!$E$10,$X$2:$Z$5,3,0)*OFFSET($S302,0,VLOOKUP('thong tin khach hang'!$E$10,$X$2:$Z$5,2,0))</f>
        <v>0</v>
      </c>
      <c r="G302" s="2" t="n">
        <f aca="true">EP*VLOOKUP('thong tin khach hang'!$E$10,$X$2:$Z$5,3,0)*OFFSET($S302,0,VLOOKUP('thong tin khach hang'!$E$10,$X$2:$Z$5,2,0))</f>
        <v>0</v>
      </c>
      <c r="H302" s="2" t="n">
        <f aca="false">F302*HLOOKUP(B302,Assumption!$A$10:$G$12,2,1)+G302*HLOOKUP(B302,Assumption!$A$10:$G$12,3,1)</f>
        <v>0</v>
      </c>
      <c r="I302" s="2" t="n">
        <f aca="false">F302+G302-H302</f>
        <v>0</v>
      </c>
      <c r="J302" s="32" t="n">
        <f aca="false">VLOOKUP(D302,Assumption!$O$3:$Q$103,IF('thong tin khach hang'!$B$3="Nam",2,3),0)/12*P302</f>
        <v>0</v>
      </c>
      <c r="K302" s="2" t="n">
        <v>20000</v>
      </c>
      <c r="L302" s="31" t="n">
        <f aca="false">ROUND(((HLOOKUP(B302,Assumption!$A$6:$L$7,2,1)+1)^(1/12)-1)*(E302+I302-J302-K302),0)</f>
        <v>3065745</v>
      </c>
      <c r="M302" s="31" t="n">
        <f aca="false">E302+I302-J302-K302+L302</f>
        <v>1859314196.01301</v>
      </c>
      <c r="N302" s="32" t="n">
        <f aca="false">HLOOKUP(ROUND(AVERAGE(M290:M301)/10^6,0),Assumption!$B$2:$E$3,2,1)*MAX((AVERAGE(M290:M301)-250*10^6),0)</f>
        <v>9508566.30707806</v>
      </c>
      <c r="O302" s="31" t="n">
        <f aca="false">M302+N302</f>
        <v>1868822762.32009</v>
      </c>
      <c r="P302" s="31" t="n">
        <f aca="false">IF(A302=1,SA,MAX(0,SA-M301))</f>
        <v>0</v>
      </c>
      <c r="S302" s="2" t="n">
        <v>0</v>
      </c>
      <c r="T302" s="2" t="n">
        <v>0</v>
      </c>
      <c r="U302" s="2" t="n">
        <v>0</v>
      </c>
      <c r="V302" s="33" t="n">
        <v>1</v>
      </c>
    </row>
    <row r="303" customFormat="false" ht="15.75" hidden="false" customHeight="true" outlineLevel="0" collapsed="false">
      <c r="A303" s="2" t="n">
        <v>301</v>
      </c>
      <c r="B303" s="2" t="n">
        <v>26</v>
      </c>
      <c r="C303" s="2" t="n">
        <f aca="false">A303-(B303-1)*12</f>
        <v>1</v>
      </c>
      <c r="D303" s="2" t="n">
        <f aca="false">'thong tin khach hang'!$B$4+B303-1</f>
        <v>27</v>
      </c>
      <c r="E303" s="31" t="n">
        <f aca="false">IF(A303=1,0,M302)</f>
        <v>1859314196.01301</v>
      </c>
      <c r="F303" s="2" t="n">
        <f aca="true">TP*VLOOKUP('thong tin khach hang'!$E$10,$X$2:$Z$5,3,0)*OFFSET($S303,0,VLOOKUP('thong tin khach hang'!$E$10,$X$2:$Z$5,2,0))</f>
        <v>30000000</v>
      </c>
      <c r="G303" s="2" t="n">
        <f aca="true">EP*VLOOKUP('thong tin khach hang'!$E$10,$X$2:$Z$5,3,0)*OFFSET($S303,0,VLOOKUP('thong tin khach hang'!$E$10,$X$2:$Z$5,2,0))</f>
        <v>30000000</v>
      </c>
      <c r="H303" s="2" t="n">
        <f aca="false">F303*HLOOKUP(B303,Assumption!$A$10:$G$12,2,1)+G303*HLOOKUP(B303,Assumption!$A$10:$G$12,3,1)</f>
        <v>1500000</v>
      </c>
      <c r="I303" s="2" t="n">
        <f aca="false">F303+G303-H303</f>
        <v>58500000</v>
      </c>
      <c r="J303" s="32" t="n">
        <f aca="false">VLOOKUP(D303,Assumption!$O$3:$Q$103,IF('thong tin khach hang'!$B$3="Nam",2,3),0)/12*P303</f>
        <v>0</v>
      </c>
      <c r="K303" s="2" t="n">
        <v>20000</v>
      </c>
      <c r="L303" s="31" t="n">
        <f aca="false">ROUND(((HLOOKUP(B303,Assumption!$A$6:$L$7,2,1)+1)^(1/12)-1)*(E303+I303-J303-K303),0)</f>
        <v>3167393</v>
      </c>
      <c r="M303" s="31" t="n">
        <f aca="false">E303+I303-J303-K303+L303</f>
        <v>1920961589.01301</v>
      </c>
      <c r="N303" s="32" t="n">
        <f aca="false">HLOOKUP(ROUND(AVERAGE(M291:M302)/10^6,0),Assumption!$B$2:$E$3,2,1)*MAX((AVERAGE(M291:M302)-250*10^6),0)</f>
        <v>9555925.95957806</v>
      </c>
      <c r="O303" s="31" t="n">
        <f aca="false">M303+N303</f>
        <v>1930517514.97259</v>
      </c>
      <c r="P303" s="31" t="n">
        <f aca="false">IF(A303=1,SA,MAX(0,SA-M302))</f>
        <v>0</v>
      </c>
      <c r="S303" s="2" t="n">
        <v>1</v>
      </c>
      <c r="T303" s="2" t="n">
        <v>1</v>
      </c>
      <c r="U303" s="2" t="n">
        <v>1</v>
      </c>
      <c r="V303" s="33" t="n">
        <v>1</v>
      </c>
    </row>
    <row r="304" customFormat="false" ht="15.75" hidden="false" customHeight="true" outlineLevel="0" collapsed="false">
      <c r="A304" s="2" t="n">
        <v>302</v>
      </c>
      <c r="B304" s="2" t="n">
        <v>26</v>
      </c>
      <c r="C304" s="2" t="n">
        <f aca="false">A304-(B304-1)*12</f>
        <v>2</v>
      </c>
      <c r="D304" s="2" t="n">
        <f aca="false">'thong tin khach hang'!$B$4+B304-1</f>
        <v>27</v>
      </c>
      <c r="E304" s="31" t="n">
        <f aca="false">IF(A304=1,0,M303)</f>
        <v>1920961589.01301</v>
      </c>
      <c r="F304" s="2" t="n">
        <f aca="true">TP*VLOOKUP('thong tin khach hang'!$E$10,$X$2:$Z$5,3,0)*OFFSET($S304,0,VLOOKUP('thong tin khach hang'!$E$10,$X$2:$Z$5,2,0))</f>
        <v>0</v>
      </c>
      <c r="G304" s="2" t="n">
        <f aca="true">EP*VLOOKUP('thong tin khach hang'!$E$10,$X$2:$Z$5,3,0)*OFFSET($S304,0,VLOOKUP('thong tin khach hang'!$E$10,$X$2:$Z$5,2,0))</f>
        <v>0</v>
      </c>
      <c r="H304" s="2" t="n">
        <f aca="false">F304*HLOOKUP(B304,Assumption!$A$10:$G$12,2,1)+G304*HLOOKUP(B304,Assumption!$A$10:$G$12,3,1)</f>
        <v>0</v>
      </c>
      <c r="I304" s="2" t="n">
        <f aca="false">F304+G304-H304</f>
        <v>0</v>
      </c>
      <c r="J304" s="32" t="n">
        <f aca="false">VLOOKUP(D304,Assumption!$O$3:$Q$103,IF('thong tin khach hang'!$B$3="Nam",2,3),0)/12*P304</f>
        <v>0</v>
      </c>
      <c r="K304" s="2" t="n">
        <v>20000</v>
      </c>
      <c r="L304" s="31" t="n">
        <f aca="false">ROUND(((HLOOKUP(B304,Assumption!$A$6:$L$7,2,1)+1)^(1/12)-1)*(E304+I304-J304-K304),0)</f>
        <v>3172591</v>
      </c>
      <c r="M304" s="31" t="n">
        <f aca="false">E304+I304-J304-K304+L304</f>
        <v>1924114180.01301</v>
      </c>
      <c r="N304" s="32" t="n">
        <f aca="false">HLOOKUP(ROUND(AVERAGE(M292:M303)/10^6,0),Assumption!$B$2:$E$3,2,1)*MAX((AVERAGE(M292:M303)-250*10^6),0)</f>
        <v>9603363.83057806</v>
      </c>
      <c r="O304" s="31" t="n">
        <f aca="false">M304+N304</f>
        <v>1933717543.84359</v>
      </c>
      <c r="P304" s="31" t="n">
        <f aca="false">IF(A304=1,SA,MAX(0,SA-M303))</f>
        <v>0</v>
      </c>
      <c r="S304" s="2" t="n">
        <v>0</v>
      </c>
      <c r="T304" s="2" t="n">
        <v>0</v>
      </c>
      <c r="U304" s="2" t="n">
        <v>0</v>
      </c>
      <c r="V304" s="33" t="n">
        <v>1</v>
      </c>
    </row>
    <row r="305" customFormat="false" ht="15.75" hidden="false" customHeight="true" outlineLevel="0" collapsed="false">
      <c r="A305" s="2" t="n">
        <v>303</v>
      </c>
      <c r="B305" s="2" t="n">
        <v>26</v>
      </c>
      <c r="C305" s="2" t="n">
        <f aca="false">A305-(B305-1)*12</f>
        <v>3</v>
      </c>
      <c r="D305" s="2" t="n">
        <f aca="false">'thong tin khach hang'!$B$4+B305-1</f>
        <v>27</v>
      </c>
      <c r="E305" s="31" t="n">
        <f aca="false">IF(A305=1,0,M304)</f>
        <v>1924114180.01301</v>
      </c>
      <c r="F305" s="2" t="n">
        <f aca="true">TP*VLOOKUP('thong tin khach hang'!$E$10,$X$2:$Z$5,3,0)*OFFSET($S305,0,VLOOKUP('thong tin khach hang'!$E$10,$X$2:$Z$5,2,0))</f>
        <v>0</v>
      </c>
      <c r="G305" s="2" t="n">
        <f aca="true">EP*VLOOKUP('thong tin khach hang'!$E$10,$X$2:$Z$5,3,0)*OFFSET($S305,0,VLOOKUP('thong tin khach hang'!$E$10,$X$2:$Z$5,2,0))</f>
        <v>0</v>
      </c>
      <c r="H305" s="2" t="n">
        <f aca="false">F305*HLOOKUP(B305,Assumption!$A$10:$G$12,2,1)+G305*HLOOKUP(B305,Assumption!$A$10:$G$12,3,1)</f>
        <v>0</v>
      </c>
      <c r="I305" s="2" t="n">
        <f aca="false">F305+G305-H305</f>
        <v>0</v>
      </c>
      <c r="J305" s="32" t="n">
        <f aca="false">VLOOKUP(D305,Assumption!$O$3:$Q$103,IF('thong tin khach hang'!$B$3="Nam",2,3),0)/12*P305</f>
        <v>0</v>
      </c>
      <c r="K305" s="2" t="n">
        <v>20000</v>
      </c>
      <c r="L305" s="31" t="n">
        <f aca="false">ROUND(((HLOOKUP(B305,Assumption!$A$6:$L$7,2,1)+1)^(1/12)-1)*(E305+I305-J305-K305),0)</f>
        <v>3177798</v>
      </c>
      <c r="M305" s="31" t="n">
        <f aca="false">E305+I305-J305-K305+L305</f>
        <v>1927271978.01301</v>
      </c>
      <c r="N305" s="32" t="n">
        <f aca="false">HLOOKUP(ROUND(AVERAGE(M293:M304)/10^6,0),Assumption!$B$2:$E$3,2,1)*MAX((AVERAGE(M293:M304)-250*10^6),0)</f>
        <v>9650880.04907806</v>
      </c>
      <c r="O305" s="31" t="n">
        <f aca="false">M305+N305</f>
        <v>1936922858.06209</v>
      </c>
      <c r="P305" s="31" t="n">
        <f aca="false">IF(A305=1,SA,MAX(0,SA-M304))</f>
        <v>0</v>
      </c>
      <c r="S305" s="2" t="n">
        <v>0</v>
      </c>
      <c r="T305" s="2" t="n">
        <v>0</v>
      </c>
      <c r="U305" s="2" t="n">
        <v>0</v>
      </c>
      <c r="V305" s="33" t="n">
        <v>1</v>
      </c>
    </row>
    <row r="306" customFormat="false" ht="15.75" hidden="false" customHeight="true" outlineLevel="0" collapsed="false">
      <c r="A306" s="2" t="n">
        <v>304</v>
      </c>
      <c r="B306" s="2" t="n">
        <v>26</v>
      </c>
      <c r="C306" s="2" t="n">
        <f aca="false">A306-(B306-1)*12</f>
        <v>4</v>
      </c>
      <c r="D306" s="2" t="n">
        <f aca="false">'thong tin khach hang'!$B$4+B306-1</f>
        <v>27</v>
      </c>
      <c r="E306" s="31" t="n">
        <f aca="false">IF(A306=1,0,M305)</f>
        <v>1927271978.01301</v>
      </c>
      <c r="F306" s="2" t="n">
        <f aca="true">TP*VLOOKUP('thong tin khach hang'!$E$10,$X$2:$Z$5,3,0)*OFFSET($S306,0,VLOOKUP('thong tin khach hang'!$E$10,$X$2:$Z$5,2,0))</f>
        <v>0</v>
      </c>
      <c r="G306" s="2" t="n">
        <f aca="true">EP*VLOOKUP('thong tin khach hang'!$E$10,$X$2:$Z$5,3,0)*OFFSET($S306,0,VLOOKUP('thong tin khach hang'!$E$10,$X$2:$Z$5,2,0))</f>
        <v>0</v>
      </c>
      <c r="H306" s="2" t="n">
        <f aca="false">F306*HLOOKUP(B306,Assumption!$A$10:$G$12,2,1)+G306*HLOOKUP(B306,Assumption!$A$10:$G$12,3,1)</f>
        <v>0</v>
      </c>
      <c r="I306" s="2" t="n">
        <f aca="false">F306+G306-H306</f>
        <v>0</v>
      </c>
      <c r="J306" s="32" t="n">
        <f aca="false">VLOOKUP(D306,Assumption!$O$3:$Q$103,IF('thong tin khach hang'!$B$3="Nam",2,3),0)/12*P306</f>
        <v>0</v>
      </c>
      <c r="K306" s="2" t="n">
        <v>20000</v>
      </c>
      <c r="L306" s="31" t="n">
        <f aca="false">ROUND(((HLOOKUP(B306,Assumption!$A$6:$L$7,2,1)+1)^(1/12)-1)*(E306+I306-J306-K306),0)</f>
        <v>3183013</v>
      </c>
      <c r="M306" s="31" t="n">
        <f aca="false">E306+I306-J306-K306+L306</f>
        <v>1930434991.01301</v>
      </c>
      <c r="N306" s="32" t="n">
        <f aca="false">HLOOKUP(ROUND(AVERAGE(M294:M305)/10^6,0),Assumption!$B$2:$E$3,2,1)*MAX((AVERAGE(M294:M305)-250*10^6),0)</f>
        <v>9698474.74457806</v>
      </c>
      <c r="O306" s="31" t="n">
        <f aca="false">M306+N306</f>
        <v>1940133465.75759</v>
      </c>
      <c r="P306" s="31" t="n">
        <f aca="false">IF(A306=1,SA,MAX(0,SA-M305))</f>
        <v>0</v>
      </c>
      <c r="S306" s="2" t="n">
        <v>0</v>
      </c>
      <c r="T306" s="2" t="n">
        <v>0</v>
      </c>
      <c r="U306" s="2" t="n">
        <v>1</v>
      </c>
      <c r="V306" s="33" t="n">
        <v>1</v>
      </c>
    </row>
    <row r="307" customFormat="false" ht="15.75" hidden="false" customHeight="true" outlineLevel="0" collapsed="false">
      <c r="A307" s="2" t="n">
        <v>305</v>
      </c>
      <c r="B307" s="2" t="n">
        <v>26</v>
      </c>
      <c r="C307" s="2" t="n">
        <f aca="false">A307-(B307-1)*12</f>
        <v>5</v>
      </c>
      <c r="D307" s="2" t="n">
        <f aca="false">'thong tin khach hang'!$B$4+B307-1</f>
        <v>27</v>
      </c>
      <c r="E307" s="31" t="n">
        <f aca="false">IF(A307=1,0,M306)</f>
        <v>1930434991.01301</v>
      </c>
      <c r="F307" s="2" t="n">
        <f aca="true">TP*VLOOKUP('thong tin khach hang'!$E$10,$X$2:$Z$5,3,0)*OFFSET($S307,0,VLOOKUP('thong tin khach hang'!$E$10,$X$2:$Z$5,2,0))</f>
        <v>0</v>
      </c>
      <c r="G307" s="2" t="n">
        <f aca="true">EP*VLOOKUP('thong tin khach hang'!$E$10,$X$2:$Z$5,3,0)*OFFSET($S307,0,VLOOKUP('thong tin khach hang'!$E$10,$X$2:$Z$5,2,0))</f>
        <v>0</v>
      </c>
      <c r="H307" s="2" t="n">
        <f aca="false">F307*HLOOKUP(B307,Assumption!$A$10:$G$12,2,1)+G307*HLOOKUP(B307,Assumption!$A$10:$G$12,3,1)</f>
        <v>0</v>
      </c>
      <c r="I307" s="2" t="n">
        <f aca="false">F307+G307-H307</f>
        <v>0</v>
      </c>
      <c r="J307" s="32" t="n">
        <f aca="false">VLOOKUP(D307,Assumption!$O$3:$Q$103,IF('thong tin khach hang'!$B$3="Nam",2,3),0)/12*P307</f>
        <v>0</v>
      </c>
      <c r="K307" s="2" t="n">
        <v>20000</v>
      </c>
      <c r="L307" s="31" t="n">
        <f aca="false">ROUND(((HLOOKUP(B307,Assumption!$A$6:$L$7,2,1)+1)^(1/12)-1)*(E307+I307-J307-K307),0)</f>
        <v>3188237</v>
      </c>
      <c r="M307" s="31" t="n">
        <f aca="false">E307+I307-J307-K307+L307</f>
        <v>1933603228.01301</v>
      </c>
      <c r="N307" s="32" t="n">
        <f aca="false">HLOOKUP(ROUND(AVERAGE(M295:M306)/10^6,0),Assumption!$B$2:$E$3,2,1)*MAX((AVERAGE(M295:M306)-250*10^6),0)</f>
        <v>9746148.04657806</v>
      </c>
      <c r="O307" s="31" t="n">
        <f aca="false">M307+N307</f>
        <v>1943349376.05959</v>
      </c>
      <c r="P307" s="31" t="n">
        <f aca="false">IF(A307=1,SA,MAX(0,SA-M306))</f>
        <v>0</v>
      </c>
      <c r="S307" s="2" t="n">
        <v>0</v>
      </c>
      <c r="T307" s="2" t="n">
        <v>0</v>
      </c>
      <c r="U307" s="2" t="n">
        <v>0</v>
      </c>
      <c r="V307" s="33" t="n">
        <v>1</v>
      </c>
    </row>
    <row r="308" customFormat="false" ht="15.75" hidden="false" customHeight="true" outlineLevel="0" collapsed="false">
      <c r="A308" s="2" t="n">
        <v>306</v>
      </c>
      <c r="B308" s="2" t="n">
        <v>26</v>
      </c>
      <c r="C308" s="2" t="n">
        <f aca="false">A308-(B308-1)*12</f>
        <v>6</v>
      </c>
      <c r="D308" s="2" t="n">
        <f aca="false">'thong tin khach hang'!$B$4+B308-1</f>
        <v>27</v>
      </c>
      <c r="E308" s="31" t="n">
        <f aca="false">IF(A308=1,0,M307)</f>
        <v>1933603228.01301</v>
      </c>
      <c r="F308" s="2" t="n">
        <f aca="true">TP*VLOOKUP('thong tin khach hang'!$E$10,$X$2:$Z$5,3,0)*OFFSET($S308,0,VLOOKUP('thong tin khach hang'!$E$10,$X$2:$Z$5,2,0))</f>
        <v>0</v>
      </c>
      <c r="G308" s="2" t="n">
        <f aca="true">EP*VLOOKUP('thong tin khach hang'!$E$10,$X$2:$Z$5,3,0)*OFFSET($S308,0,VLOOKUP('thong tin khach hang'!$E$10,$X$2:$Z$5,2,0))</f>
        <v>0</v>
      </c>
      <c r="H308" s="2" t="n">
        <f aca="false">F308*HLOOKUP(B308,Assumption!$A$10:$G$12,2,1)+G308*HLOOKUP(B308,Assumption!$A$10:$G$12,3,1)</f>
        <v>0</v>
      </c>
      <c r="I308" s="2" t="n">
        <f aca="false">F308+G308-H308</f>
        <v>0</v>
      </c>
      <c r="J308" s="32" t="n">
        <f aca="false">VLOOKUP(D308,Assumption!$O$3:$Q$103,IF('thong tin khach hang'!$B$3="Nam",2,3),0)/12*P308</f>
        <v>0</v>
      </c>
      <c r="K308" s="2" t="n">
        <v>20000</v>
      </c>
      <c r="L308" s="31" t="n">
        <f aca="false">ROUND(((HLOOKUP(B308,Assumption!$A$6:$L$7,2,1)+1)^(1/12)-1)*(E308+I308-J308-K308),0)</f>
        <v>3193470</v>
      </c>
      <c r="M308" s="31" t="n">
        <f aca="false">E308+I308-J308-K308+L308</f>
        <v>1936776698.01301</v>
      </c>
      <c r="N308" s="32" t="n">
        <f aca="false">HLOOKUP(ROUND(AVERAGE(M296:M307)/10^6,0),Assumption!$B$2:$E$3,2,1)*MAX((AVERAGE(M296:M307)-250*10^6),0)</f>
        <v>9793900.08457806</v>
      </c>
      <c r="O308" s="31" t="n">
        <f aca="false">M308+N308</f>
        <v>1946570598.09759</v>
      </c>
      <c r="P308" s="31" t="n">
        <f aca="false">IF(A308=1,SA,MAX(0,SA-M307))</f>
        <v>0</v>
      </c>
      <c r="S308" s="2" t="n">
        <v>0</v>
      </c>
      <c r="T308" s="2" t="n">
        <v>0</v>
      </c>
      <c r="U308" s="2" t="n">
        <v>0</v>
      </c>
      <c r="V308" s="33" t="n">
        <v>1</v>
      </c>
    </row>
    <row r="309" customFormat="false" ht="15.75" hidden="false" customHeight="true" outlineLevel="0" collapsed="false">
      <c r="A309" s="2" t="n">
        <v>307</v>
      </c>
      <c r="B309" s="2" t="n">
        <v>26</v>
      </c>
      <c r="C309" s="2" t="n">
        <f aca="false">A309-(B309-1)*12</f>
        <v>7</v>
      </c>
      <c r="D309" s="2" t="n">
        <f aca="false">'thong tin khach hang'!$B$4+B309-1</f>
        <v>27</v>
      </c>
      <c r="E309" s="31" t="n">
        <f aca="false">IF(A309=1,0,M308)</f>
        <v>1936776698.01301</v>
      </c>
      <c r="F309" s="2" t="n">
        <f aca="true">TP*VLOOKUP('thong tin khach hang'!$E$10,$X$2:$Z$5,3,0)*OFFSET($S309,0,VLOOKUP('thong tin khach hang'!$E$10,$X$2:$Z$5,2,0))</f>
        <v>0</v>
      </c>
      <c r="G309" s="2" t="n">
        <f aca="true">EP*VLOOKUP('thong tin khach hang'!$E$10,$X$2:$Z$5,3,0)*OFFSET($S309,0,VLOOKUP('thong tin khach hang'!$E$10,$X$2:$Z$5,2,0))</f>
        <v>0</v>
      </c>
      <c r="H309" s="2" t="n">
        <f aca="false">F309*HLOOKUP(B309,Assumption!$A$10:$G$12,2,1)+G309*HLOOKUP(B309,Assumption!$A$10:$G$12,3,1)</f>
        <v>0</v>
      </c>
      <c r="I309" s="2" t="n">
        <f aca="false">F309+G309-H309</f>
        <v>0</v>
      </c>
      <c r="J309" s="32" t="n">
        <f aca="false">VLOOKUP(D309,Assumption!$O$3:$Q$103,IF('thong tin khach hang'!$B$3="Nam",2,3),0)/12*P309</f>
        <v>0</v>
      </c>
      <c r="K309" s="2" t="n">
        <v>20000</v>
      </c>
      <c r="L309" s="31" t="n">
        <f aca="false">ROUND(((HLOOKUP(B309,Assumption!$A$6:$L$7,2,1)+1)^(1/12)-1)*(E309+I309-J309-K309),0)</f>
        <v>3198711</v>
      </c>
      <c r="M309" s="31" t="n">
        <f aca="false">E309+I309-J309-K309+L309</f>
        <v>1939955409.01301</v>
      </c>
      <c r="N309" s="32" t="n">
        <f aca="false">HLOOKUP(ROUND(AVERAGE(M297:M308)/10^6,0),Assumption!$B$2:$E$3,2,1)*MAX((AVERAGE(M297:M308)-250*10^6),0)</f>
        <v>9841730.98907806</v>
      </c>
      <c r="O309" s="31" t="n">
        <f aca="false">M309+N309</f>
        <v>1949797140.00209</v>
      </c>
      <c r="P309" s="31" t="n">
        <f aca="false">IF(A309=1,SA,MAX(0,SA-M308))</f>
        <v>0</v>
      </c>
      <c r="S309" s="2" t="n">
        <v>0</v>
      </c>
      <c r="T309" s="2" t="n">
        <v>1</v>
      </c>
      <c r="U309" s="2" t="n">
        <v>1</v>
      </c>
      <c r="V309" s="33" t="n">
        <v>1</v>
      </c>
    </row>
    <row r="310" customFormat="false" ht="15.75" hidden="false" customHeight="true" outlineLevel="0" collapsed="false">
      <c r="A310" s="2" t="n">
        <v>308</v>
      </c>
      <c r="B310" s="2" t="n">
        <v>26</v>
      </c>
      <c r="C310" s="2" t="n">
        <f aca="false">A310-(B310-1)*12</f>
        <v>8</v>
      </c>
      <c r="D310" s="2" t="n">
        <f aca="false">'thong tin khach hang'!$B$4+B310-1</f>
        <v>27</v>
      </c>
      <c r="E310" s="31" t="n">
        <f aca="false">IF(A310=1,0,M309)</f>
        <v>1939955409.01301</v>
      </c>
      <c r="F310" s="2" t="n">
        <f aca="true">TP*VLOOKUP('thong tin khach hang'!$E$10,$X$2:$Z$5,3,0)*OFFSET($S310,0,VLOOKUP('thong tin khach hang'!$E$10,$X$2:$Z$5,2,0))</f>
        <v>0</v>
      </c>
      <c r="G310" s="2" t="n">
        <f aca="true">EP*VLOOKUP('thong tin khach hang'!$E$10,$X$2:$Z$5,3,0)*OFFSET($S310,0,VLOOKUP('thong tin khach hang'!$E$10,$X$2:$Z$5,2,0))</f>
        <v>0</v>
      </c>
      <c r="H310" s="2" t="n">
        <f aca="false">F310*HLOOKUP(B310,Assumption!$A$10:$G$12,2,1)+G310*HLOOKUP(B310,Assumption!$A$10:$G$12,3,1)</f>
        <v>0</v>
      </c>
      <c r="I310" s="2" t="n">
        <f aca="false">F310+G310-H310</f>
        <v>0</v>
      </c>
      <c r="J310" s="32" t="n">
        <f aca="false">VLOOKUP(D310,Assumption!$O$3:$Q$103,IF('thong tin khach hang'!$B$3="Nam",2,3),0)/12*P310</f>
        <v>0</v>
      </c>
      <c r="K310" s="2" t="n">
        <v>20000</v>
      </c>
      <c r="L310" s="31" t="n">
        <f aca="false">ROUND(((HLOOKUP(B310,Assumption!$A$6:$L$7,2,1)+1)^(1/12)-1)*(E310+I310-J310-K310),0)</f>
        <v>3203961</v>
      </c>
      <c r="M310" s="31" t="n">
        <f aca="false">E310+I310-J310-K310+L310</f>
        <v>1943139370.01301</v>
      </c>
      <c r="N310" s="32" t="n">
        <f aca="false">HLOOKUP(ROUND(AVERAGE(M298:M309)/10^6,0),Assumption!$B$2:$E$3,2,1)*MAX((AVERAGE(M298:M309)-250*10^6),0)</f>
        <v>9889640.89007806</v>
      </c>
      <c r="O310" s="31" t="n">
        <f aca="false">M310+N310</f>
        <v>1953029010.90309</v>
      </c>
      <c r="P310" s="31" t="n">
        <f aca="false">IF(A310=1,SA,MAX(0,SA-M309))</f>
        <v>0</v>
      </c>
      <c r="S310" s="2" t="n">
        <v>0</v>
      </c>
      <c r="T310" s="2" t="n">
        <v>0</v>
      </c>
      <c r="U310" s="2" t="n">
        <v>0</v>
      </c>
      <c r="V310" s="33" t="n">
        <v>1</v>
      </c>
    </row>
    <row r="311" customFormat="false" ht="15.75" hidden="false" customHeight="true" outlineLevel="0" collapsed="false">
      <c r="A311" s="2" t="n">
        <v>309</v>
      </c>
      <c r="B311" s="2" t="n">
        <v>26</v>
      </c>
      <c r="C311" s="2" t="n">
        <f aca="false">A311-(B311-1)*12</f>
        <v>9</v>
      </c>
      <c r="D311" s="2" t="n">
        <f aca="false">'thong tin khach hang'!$B$4+B311-1</f>
        <v>27</v>
      </c>
      <c r="E311" s="31" t="n">
        <f aca="false">IF(A311=1,0,M310)</f>
        <v>1943139370.01301</v>
      </c>
      <c r="F311" s="2" t="n">
        <f aca="true">TP*VLOOKUP('thong tin khach hang'!$E$10,$X$2:$Z$5,3,0)*OFFSET($S311,0,VLOOKUP('thong tin khach hang'!$E$10,$X$2:$Z$5,2,0))</f>
        <v>0</v>
      </c>
      <c r="G311" s="2" t="n">
        <f aca="true">EP*VLOOKUP('thong tin khach hang'!$E$10,$X$2:$Z$5,3,0)*OFFSET($S311,0,VLOOKUP('thong tin khach hang'!$E$10,$X$2:$Z$5,2,0))</f>
        <v>0</v>
      </c>
      <c r="H311" s="2" t="n">
        <f aca="false">F311*HLOOKUP(B311,Assumption!$A$10:$G$12,2,1)+G311*HLOOKUP(B311,Assumption!$A$10:$G$12,3,1)</f>
        <v>0</v>
      </c>
      <c r="I311" s="2" t="n">
        <f aca="false">F311+G311-H311</f>
        <v>0</v>
      </c>
      <c r="J311" s="32" t="n">
        <f aca="false">VLOOKUP(D311,Assumption!$O$3:$Q$103,IF('thong tin khach hang'!$B$3="Nam",2,3),0)/12*P311</f>
        <v>0</v>
      </c>
      <c r="K311" s="2" t="n">
        <v>20000</v>
      </c>
      <c r="L311" s="31" t="n">
        <f aca="false">ROUND(((HLOOKUP(B311,Assumption!$A$6:$L$7,2,1)+1)^(1/12)-1)*(E311+I311-J311-K311),0)</f>
        <v>3209220</v>
      </c>
      <c r="M311" s="31" t="n">
        <f aca="false">E311+I311-J311-K311+L311</f>
        <v>1946328590.01301</v>
      </c>
      <c r="N311" s="32" t="n">
        <f aca="false">HLOOKUP(ROUND(AVERAGE(M299:M310)/10^6,0),Assumption!$B$2:$E$3,2,1)*MAX((AVERAGE(M299:M310)-250*10^6),0)</f>
        <v>9937629.91807806</v>
      </c>
      <c r="O311" s="31" t="n">
        <f aca="false">M311+N311</f>
        <v>1956266219.93109</v>
      </c>
      <c r="P311" s="31" t="n">
        <f aca="false">IF(A311=1,SA,MAX(0,SA-M310))</f>
        <v>0</v>
      </c>
      <c r="S311" s="2" t="n">
        <v>0</v>
      </c>
      <c r="T311" s="2" t="n">
        <v>0</v>
      </c>
      <c r="U311" s="2" t="n">
        <v>0</v>
      </c>
      <c r="V311" s="33" t="n">
        <v>1</v>
      </c>
    </row>
    <row r="312" customFormat="false" ht="15.75" hidden="false" customHeight="true" outlineLevel="0" collapsed="false">
      <c r="A312" s="2" t="n">
        <v>310</v>
      </c>
      <c r="B312" s="2" t="n">
        <v>26</v>
      </c>
      <c r="C312" s="2" t="n">
        <f aca="false">A312-(B312-1)*12</f>
        <v>10</v>
      </c>
      <c r="D312" s="2" t="n">
        <f aca="false">'thong tin khach hang'!$B$4+B312-1</f>
        <v>27</v>
      </c>
      <c r="E312" s="31" t="n">
        <f aca="false">IF(A312=1,0,M311)</f>
        <v>1946328590.01301</v>
      </c>
      <c r="F312" s="2" t="n">
        <f aca="true">TP*VLOOKUP('thong tin khach hang'!$E$10,$X$2:$Z$5,3,0)*OFFSET($S312,0,VLOOKUP('thong tin khach hang'!$E$10,$X$2:$Z$5,2,0))</f>
        <v>0</v>
      </c>
      <c r="G312" s="2" t="n">
        <f aca="true">EP*VLOOKUP('thong tin khach hang'!$E$10,$X$2:$Z$5,3,0)*OFFSET($S312,0,VLOOKUP('thong tin khach hang'!$E$10,$X$2:$Z$5,2,0))</f>
        <v>0</v>
      </c>
      <c r="H312" s="2" t="n">
        <f aca="false">F312*HLOOKUP(B312,Assumption!$A$10:$G$12,2,1)+G312*HLOOKUP(B312,Assumption!$A$10:$G$12,3,1)</f>
        <v>0</v>
      </c>
      <c r="I312" s="2" t="n">
        <f aca="false">F312+G312-H312</f>
        <v>0</v>
      </c>
      <c r="J312" s="32" t="n">
        <f aca="false">VLOOKUP(D312,Assumption!$O$3:$Q$103,IF('thong tin khach hang'!$B$3="Nam",2,3),0)/12*P312</f>
        <v>0</v>
      </c>
      <c r="K312" s="2" t="n">
        <v>20000</v>
      </c>
      <c r="L312" s="31" t="n">
        <f aca="false">ROUND(((HLOOKUP(B312,Assumption!$A$6:$L$7,2,1)+1)^(1/12)-1)*(E312+I312-J312-K312),0)</f>
        <v>3214487</v>
      </c>
      <c r="M312" s="31" t="n">
        <f aca="false">E312+I312-J312-K312+L312</f>
        <v>1949523077.01301</v>
      </c>
      <c r="N312" s="32" t="n">
        <f aca="false">HLOOKUP(ROUND(AVERAGE(M300:M311)/10^6,0),Assumption!$B$2:$E$3,2,1)*MAX((AVERAGE(M300:M311)-250*10^6),0)</f>
        <v>9985698.20407806</v>
      </c>
      <c r="O312" s="31" t="n">
        <f aca="false">M312+N312</f>
        <v>1959508775.21709</v>
      </c>
      <c r="P312" s="31" t="n">
        <f aca="false">IF(A312=1,SA,MAX(0,SA-M311))</f>
        <v>0</v>
      </c>
      <c r="S312" s="2" t="n">
        <v>0</v>
      </c>
      <c r="T312" s="2" t="n">
        <v>0</v>
      </c>
      <c r="U312" s="2" t="n">
        <v>1</v>
      </c>
      <c r="V312" s="33" t="n">
        <v>1</v>
      </c>
    </row>
    <row r="313" customFormat="false" ht="15.75" hidden="false" customHeight="true" outlineLevel="0" collapsed="false">
      <c r="A313" s="2" t="n">
        <v>311</v>
      </c>
      <c r="B313" s="2" t="n">
        <v>26</v>
      </c>
      <c r="C313" s="2" t="n">
        <f aca="false">A313-(B313-1)*12</f>
        <v>11</v>
      </c>
      <c r="D313" s="2" t="n">
        <f aca="false">'thong tin khach hang'!$B$4+B313-1</f>
        <v>27</v>
      </c>
      <c r="E313" s="31" t="n">
        <f aca="false">IF(A313=1,0,M312)</f>
        <v>1949523077.01301</v>
      </c>
      <c r="F313" s="2" t="n">
        <f aca="true">TP*VLOOKUP('thong tin khach hang'!$E$10,$X$2:$Z$5,3,0)*OFFSET($S313,0,VLOOKUP('thong tin khach hang'!$E$10,$X$2:$Z$5,2,0))</f>
        <v>0</v>
      </c>
      <c r="G313" s="2" t="n">
        <f aca="true">EP*VLOOKUP('thong tin khach hang'!$E$10,$X$2:$Z$5,3,0)*OFFSET($S313,0,VLOOKUP('thong tin khach hang'!$E$10,$X$2:$Z$5,2,0))</f>
        <v>0</v>
      </c>
      <c r="H313" s="2" t="n">
        <f aca="false">F313*HLOOKUP(B313,Assumption!$A$10:$G$12,2,1)+G313*HLOOKUP(B313,Assumption!$A$10:$G$12,3,1)</f>
        <v>0</v>
      </c>
      <c r="I313" s="2" t="n">
        <f aca="false">F313+G313-H313</f>
        <v>0</v>
      </c>
      <c r="J313" s="32" t="n">
        <f aca="false">VLOOKUP(D313,Assumption!$O$3:$Q$103,IF('thong tin khach hang'!$B$3="Nam",2,3),0)/12*P313</f>
        <v>0</v>
      </c>
      <c r="K313" s="2" t="n">
        <v>20000</v>
      </c>
      <c r="L313" s="31" t="n">
        <f aca="false">ROUND(((HLOOKUP(B313,Assumption!$A$6:$L$7,2,1)+1)^(1/12)-1)*(E313+I313-J313-K313),0)</f>
        <v>3219763</v>
      </c>
      <c r="M313" s="31" t="n">
        <f aca="false">E313+I313-J313-K313+L313</f>
        <v>1952722840.01301</v>
      </c>
      <c r="N313" s="32" t="n">
        <f aca="false">HLOOKUP(ROUND(AVERAGE(M301:M312)/10^6,0),Assumption!$B$2:$E$3,2,1)*MAX((AVERAGE(M301:M312)-250*10^6),0)</f>
        <v>10033845.8785781</v>
      </c>
      <c r="O313" s="31" t="n">
        <f aca="false">M313+N313</f>
        <v>1962756685.89159</v>
      </c>
      <c r="P313" s="31" t="n">
        <f aca="false">IF(A313=1,SA,MAX(0,SA-M312))</f>
        <v>0</v>
      </c>
      <c r="S313" s="2" t="n">
        <v>0</v>
      </c>
      <c r="T313" s="2" t="n">
        <v>0</v>
      </c>
      <c r="U313" s="2" t="n">
        <v>0</v>
      </c>
      <c r="V313" s="33" t="n">
        <v>1</v>
      </c>
    </row>
    <row r="314" customFormat="false" ht="15.75" hidden="false" customHeight="true" outlineLevel="0" collapsed="false">
      <c r="A314" s="2" t="n">
        <v>312</v>
      </c>
      <c r="B314" s="2" t="n">
        <v>26</v>
      </c>
      <c r="C314" s="2" t="n">
        <f aca="false">A314-(B314-1)*12</f>
        <v>12</v>
      </c>
      <c r="D314" s="2" t="n">
        <f aca="false">'thong tin khach hang'!$B$4+B314-1</f>
        <v>27</v>
      </c>
      <c r="E314" s="31" t="n">
        <f aca="false">IF(A314=1,0,M313)</f>
        <v>1952722840.01301</v>
      </c>
      <c r="F314" s="2" t="n">
        <f aca="true">TP*VLOOKUP('thong tin khach hang'!$E$10,$X$2:$Z$5,3,0)*OFFSET($S314,0,VLOOKUP('thong tin khach hang'!$E$10,$X$2:$Z$5,2,0))</f>
        <v>0</v>
      </c>
      <c r="G314" s="2" t="n">
        <f aca="true">EP*VLOOKUP('thong tin khach hang'!$E$10,$X$2:$Z$5,3,0)*OFFSET($S314,0,VLOOKUP('thong tin khach hang'!$E$10,$X$2:$Z$5,2,0))</f>
        <v>0</v>
      </c>
      <c r="H314" s="2" t="n">
        <f aca="false">F314*HLOOKUP(B314,Assumption!$A$10:$G$12,2,1)+G314*HLOOKUP(B314,Assumption!$A$10:$G$12,3,1)</f>
        <v>0</v>
      </c>
      <c r="I314" s="2" t="n">
        <f aca="false">F314+G314-H314</f>
        <v>0</v>
      </c>
      <c r="J314" s="32" t="n">
        <f aca="false">VLOOKUP(D314,Assumption!$O$3:$Q$103,IF('thong tin khach hang'!$B$3="Nam",2,3),0)/12*P314</f>
        <v>0</v>
      </c>
      <c r="K314" s="2" t="n">
        <v>20000</v>
      </c>
      <c r="L314" s="31" t="n">
        <f aca="false">ROUND(((HLOOKUP(B314,Assumption!$A$6:$L$7,2,1)+1)^(1/12)-1)*(E314+I314-J314-K314),0)</f>
        <v>3225047</v>
      </c>
      <c r="M314" s="31" t="n">
        <f aca="false">E314+I314-J314-K314+L314</f>
        <v>1955927887.01301</v>
      </c>
      <c r="N314" s="32" t="n">
        <f aca="false">HLOOKUP(ROUND(AVERAGE(M302:M313)/10^6,0),Assumption!$B$2:$E$3,2,1)*MAX((AVERAGE(M302:M313)-250*10^6),0)</f>
        <v>10082073.0730781</v>
      </c>
      <c r="O314" s="31" t="n">
        <f aca="false">M314+N314</f>
        <v>1966009960.08609</v>
      </c>
      <c r="P314" s="31" t="n">
        <f aca="false">IF(A314=1,SA,MAX(0,SA-M313))</f>
        <v>0</v>
      </c>
      <c r="S314" s="2" t="n">
        <v>0</v>
      </c>
      <c r="T314" s="2" t="n">
        <v>0</v>
      </c>
      <c r="U314" s="2" t="n">
        <v>0</v>
      </c>
      <c r="V314" s="33" t="n">
        <v>1</v>
      </c>
    </row>
    <row r="315" customFormat="false" ht="15.75" hidden="false" customHeight="true" outlineLevel="0" collapsed="false">
      <c r="A315" s="2" t="n">
        <v>313</v>
      </c>
      <c r="B315" s="2" t="n">
        <v>27</v>
      </c>
      <c r="C315" s="2" t="n">
        <f aca="false">A315-(B315-1)*12</f>
        <v>1</v>
      </c>
      <c r="D315" s="2" t="n">
        <f aca="false">'thong tin khach hang'!$B$4+B315-1</f>
        <v>28</v>
      </c>
      <c r="E315" s="31" t="n">
        <f aca="false">IF(A315=1,0,M314)</f>
        <v>1955927887.01301</v>
      </c>
      <c r="F315" s="2" t="n">
        <f aca="true">TP*VLOOKUP('thong tin khach hang'!$E$10,$X$2:$Z$5,3,0)*OFFSET($S315,0,VLOOKUP('thong tin khach hang'!$E$10,$X$2:$Z$5,2,0))</f>
        <v>30000000</v>
      </c>
      <c r="G315" s="2" t="n">
        <f aca="true">EP*VLOOKUP('thong tin khach hang'!$E$10,$X$2:$Z$5,3,0)*OFFSET($S315,0,VLOOKUP('thong tin khach hang'!$E$10,$X$2:$Z$5,2,0))</f>
        <v>30000000</v>
      </c>
      <c r="H315" s="2" t="n">
        <f aca="false">F315*HLOOKUP(B315,Assumption!$A$10:$G$12,2,1)+G315*HLOOKUP(B315,Assumption!$A$10:$G$12,3,1)</f>
        <v>1500000</v>
      </c>
      <c r="I315" s="2" t="n">
        <f aca="false">F315+G315-H315</f>
        <v>58500000</v>
      </c>
      <c r="J315" s="32" t="n">
        <f aca="false">VLOOKUP(D315,Assumption!$O$3:$Q$103,IF('thong tin khach hang'!$B$3="Nam",2,3),0)/12*P315</f>
        <v>0</v>
      </c>
      <c r="K315" s="2" t="n">
        <v>20000</v>
      </c>
      <c r="L315" s="31" t="n">
        <f aca="false">ROUND(((HLOOKUP(B315,Assumption!$A$6:$L$7,2,1)+1)^(1/12)-1)*(E315+I315-J315-K315),0)</f>
        <v>3326958</v>
      </c>
      <c r="M315" s="31" t="n">
        <f aca="false">E315+I315-J315-K315+L315</f>
        <v>2017734845.01301</v>
      </c>
      <c r="N315" s="32" t="n">
        <f aca="false">HLOOKUP(ROUND(AVERAGE(M303:M314)/10^6,0),Assumption!$B$2:$E$3,2,1)*MAX((AVERAGE(M303:M314)-250*10^6),0)</f>
        <v>10130379.9185781</v>
      </c>
      <c r="O315" s="31" t="n">
        <f aca="false">M315+N315</f>
        <v>2027865224.93159</v>
      </c>
      <c r="P315" s="31" t="n">
        <f aca="false">IF(A315=1,SA,MAX(0,SA-M314))</f>
        <v>0</v>
      </c>
      <c r="S315" s="2" t="n">
        <v>1</v>
      </c>
      <c r="T315" s="2" t="n">
        <v>1</v>
      </c>
      <c r="U315" s="2" t="n">
        <v>1</v>
      </c>
      <c r="V315" s="33" t="n">
        <v>1</v>
      </c>
    </row>
    <row r="316" customFormat="false" ht="15.75" hidden="false" customHeight="true" outlineLevel="0" collapsed="false">
      <c r="A316" s="2" t="n">
        <v>314</v>
      </c>
      <c r="B316" s="2" t="n">
        <v>27</v>
      </c>
      <c r="C316" s="2" t="n">
        <f aca="false">A316-(B316-1)*12</f>
        <v>2</v>
      </c>
      <c r="D316" s="2" t="n">
        <f aca="false">'thong tin khach hang'!$B$4+B316-1</f>
        <v>28</v>
      </c>
      <c r="E316" s="31" t="n">
        <f aca="false">IF(A316=1,0,M315)</f>
        <v>2017734845.01301</v>
      </c>
      <c r="F316" s="2" t="n">
        <f aca="true">TP*VLOOKUP('thong tin khach hang'!$E$10,$X$2:$Z$5,3,0)*OFFSET($S316,0,VLOOKUP('thong tin khach hang'!$E$10,$X$2:$Z$5,2,0))</f>
        <v>0</v>
      </c>
      <c r="G316" s="2" t="n">
        <f aca="true">EP*VLOOKUP('thong tin khach hang'!$E$10,$X$2:$Z$5,3,0)*OFFSET($S316,0,VLOOKUP('thong tin khach hang'!$E$10,$X$2:$Z$5,2,0))</f>
        <v>0</v>
      </c>
      <c r="H316" s="2" t="n">
        <f aca="false">F316*HLOOKUP(B316,Assumption!$A$10:$G$12,2,1)+G316*HLOOKUP(B316,Assumption!$A$10:$G$12,3,1)</f>
        <v>0</v>
      </c>
      <c r="I316" s="2" t="n">
        <f aca="false">F316+G316-H316</f>
        <v>0</v>
      </c>
      <c r="J316" s="32" t="n">
        <f aca="false">VLOOKUP(D316,Assumption!$O$3:$Q$103,IF('thong tin khach hang'!$B$3="Nam",2,3),0)/12*P316</f>
        <v>0</v>
      </c>
      <c r="K316" s="2" t="n">
        <v>20000</v>
      </c>
      <c r="L316" s="31" t="n">
        <f aca="false">ROUND(((HLOOKUP(B316,Assumption!$A$6:$L$7,2,1)+1)^(1/12)-1)*(E316+I316-J316-K316),0)</f>
        <v>3332420</v>
      </c>
      <c r="M316" s="31" t="n">
        <f aca="false">E316+I316-J316-K316+L316</f>
        <v>2021047265.01301</v>
      </c>
      <c r="N316" s="32" t="n">
        <f aca="false">HLOOKUP(ROUND(AVERAGE(M304:M315)/10^6,0),Assumption!$B$2:$E$3,2,1)*MAX((AVERAGE(M304:M315)-250*10^6),0)</f>
        <v>10178766.5465781</v>
      </c>
      <c r="O316" s="31" t="n">
        <f aca="false">M316+N316</f>
        <v>2031226031.55959</v>
      </c>
      <c r="P316" s="31" t="n">
        <f aca="false">IF(A316=1,SA,MAX(0,SA-M315))</f>
        <v>0</v>
      </c>
      <c r="S316" s="2" t="n">
        <v>0</v>
      </c>
      <c r="T316" s="2" t="n">
        <v>0</v>
      </c>
      <c r="U316" s="2" t="n">
        <v>0</v>
      </c>
      <c r="V316" s="33" t="n">
        <v>1</v>
      </c>
    </row>
    <row r="317" customFormat="false" ht="15.75" hidden="false" customHeight="true" outlineLevel="0" collapsed="false">
      <c r="A317" s="2" t="n">
        <v>315</v>
      </c>
      <c r="B317" s="2" t="n">
        <v>27</v>
      </c>
      <c r="C317" s="2" t="n">
        <f aca="false">A317-(B317-1)*12</f>
        <v>3</v>
      </c>
      <c r="D317" s="2" t="n">
        <f aca="false">'thong tin khach hang'!$B$4+B317-1</f>
        <v>28</v>
      </c>
      <c r="E317" s="31" t="n">
        <f aca="false">IF(A317=1,0,M316)</f>
        <v>2021047265.01301</v>
      </c>
      <c r="F317" s="2" t="n">
        <f aca="true">TP*VLOOKUP('thong tin khach hang'!$E$10,$X$2:$Z$5,3,0)*OFFSET($S317,0,VLOOKUP('thong tin khach hang'!$E$10,$X$2:$Z$5,2,0))</f>
        <v>0</v>
      </c>
      <c r="G317" s="2" t="n">
        <f aca="true">EP*VLOOKUP('thong tin khach hang'!$E$10,$X$2:$Z$5,3,0)*OFFSET($S317,0,VLOOKUP('thong tin khach hang'!$E$10,$X$2:$Z$5,2,0))</f>
        <v>0</v>
      </c>
      <c r="H317" s="2" t="n">
        <f aca="false">F317*HLOOKUP(B317,Assumption!$A$10:$G$12,2,1)+G317*HLOOKUP(B317,Assumption!$A$10:$G$12,3,1)</f>
        <v>0</v>
      </c>
      <c r="I317" s="2" t="n">
        <f aca="false">F317+G317-H317</f>
        <v>0</v>
      </c>
      <c r="J317" s="32" t="n">
        <f aca="false">VLOOKUP(D317,Assumption!$O$3:$Q$103,IF('thong tin khach hang'!$B$3="Nam",2,3),0)/12*P317</f>
        <v>0</v>
      </c>
      <c r="K317" s="2" t="n">
        <v>20000</v>
      </c>
      <c r="L317" s="31" t="n">
        <f aca="false">ROUND(((HLOOKUP(B317,Assumption!$A$6:$L$7,2,1)+1)^(1/12)-1)*(E317+I317-J317-K317),0)</f>
        <v>3337891</v>
      </c>
      <c r="M317" s="31" t="n">
        <f aca="false">E317+I317-J317-K317+L317</f>
        <v>2024365156.01301</v>
      </c>
      <c r="N317" s="32" t="n">
        <f aca="false">HLOOKUP(ROUND(AVERAGE(M305:M316)/10^6,0),Assumption!$B$2:$E$3,2,1)*MAX((AVERAGE(M305:M316)-250*10^6),0)</f>
        <v>10227233.0890781</v>
      </c>
      <c r="O317" s="31" t="n">
        <f aca="false">M317+N317</f>
        <v>2034592389.10209</v>
      </c>
      <c r="P317" s="31" t="n">
        <f aca="false">IF(A317=1,SA,MAX(0,SA-M316))</f>
        <v>0</v>
      </c>
      <c r="S317" s="2" t="n">
        <v>0</v>
      </c>
      <c r="T317" s="2" t="n">
        <v>0</v>
      </c>
      <c r="U317" s="2" t="n">
        <v>0</v>
      </c>
      <c r="V317" s="33" t="n">
        <v>1</v>
      </c>
    </row>
    <row r="318" customFormat="false" ht="15.75" hidden="false" customHeight="true" outlineLevel="0" collapsed="false">
      <c r="A318" s="2" t="n">
        <v>316</v>
      </c>
      <c r="B318" s="2" t="n">
        <v>27</v>
      </c>
      <c r="C318" s="2" t="n">
        <f aca="false">A318-(B318-1)*12</f>
        <v>4</v>
      </c>
      <c r="D318" s="2" t="n">
        <f aca="false">'thong tin khach hang'!$B$4+B318-1</f>
        <v>28</v>
      </c>
      <c r="E318" s="31" t="n">
        <f aca="false">IF(A318=1,0,M317)</f>
        <v>2024365156.01301</v>
      </c>
      <c r="F318" s="2" t="n">
        <f aca="true">TP*VLOOKUP('thong tin khach hang'!$E$10,$X$2:$Z$5,3,0)*OFFSET($S318,0,VLOOKUP('thong tin khach hang'!$E$10,$X$2:$Z$5,2,0))</f>
        <v>0</v>
      </c>
      <c r="G318" s="2" t="n">
        <f aca="true">EP*VLOOKUP('thong tin khach hang'!$E$10,$X$2:$Z$5,3,0)*OFFSET($S318,0,VLOOKUP('thong tin khach hang'!$E$10,$X$2:$Z$5,2,0))</f>
        <v>0</v>
      </c>
      <c r="H318" s="2" t="n">
        <f aca="false">F318*HLOOKUP(B318,Assumption!$A$10:$G$12,2,1)+G318*HLOOKUP(B318,Assumption!$A$10:$G$12,3,1)</f>
        <v>0</v>
      </c>
      <c r="I318" s="2" t="n">
        <f aca="false">F318+G318-H318</f>
        <v>0</v>
      </c>
      <c r="J318" s="32" t="n">
        <f aca="false">VLOOKUP(D318,Assumption!$O$3:$Q$103,IF('thong tin khach hang'!$B$3="Nam",2,3),0)/12*P318</f>
        <v>0</v>
      </c>
      <c r="K318" s="2" t="n">
        <v>20000</v>
      </c>
      <c r="L318" s="31" t="n">
        <f aca="false">ROUND(((HLOOKUP(B318,Assumption!$A$6:$L$7,2,1)+1)^(1/12)-1)*(E318+I318-J318-K318),0)</f>
        <v>3343371</v>
      </c>
      <c r="M318" s="31" t="n">
        <f aca="false">E318+I318-J318-K318+L318</f>
        <v>2027688527.01301</v>
      </c>
      <c r="N318" s="32" t="n">
        <f aca="false">HLOOKUP(ROUND(AVERAGE(M306:M317)/10^6,0),Assumption!$B$2:$E$3,2,1)*MAX((AVERAGE(M306:M317)-250*10^6),0)</f>
        <v>10275779.6780781</v>
      </c>
      <c r="O318" s="31" t="n">
        <f aca="false">M318+N318</f>
        <v>2037964306.69109</v>
      </c>
      <c r="P318" s="31" t="n">
        <f aca="false">IF(A318=1,SA,MAX(0,SA-M317))</f>
        <v>0</v>
      </c>
      <c r="S318" s="2" t="n">
        <v>0</v>
      </c>
      <c r="T318" s="2" t="n">
        <v>0</v>
      </c>
      <c r="U318" s="2" t="n">
        <v>1</v>
      </c>
      <c r="V318" s="33" t="n">
        <v>1</v>
      </c>
    </row>
    <row r="319" customFormat="false" ht="15.75" hidden="false" customHeight="true" outlineLevel="0" collapsed="false">
      <c r="A319" s="2" t="n">
        <v>317</v>
      </c>
      <c r="B319" s="2" t="n">
        <v>27</v>
      </c>
      <c r="C319" s="2" t="n">
        <f aca="false">A319-(B319-1)*12</f>
        <v>5</v>
      </c>
      <c r="D319" s="2" t="n">
        <f aca="false">'thong tin khach hang'!$B$4+B319-1</f>
        <v>28</v>
      </c>
      <c r="E319" s="31" t="n">
        <f aca="false">IF(A319=1,0,M318)</f>
        <v>2027688527.01301</v>
      </c>
      <c r="F319" s="2" t="n">
        <f aca="true">TP*VLOOKUP('thong tin khach hang'!$E$10,$X$2:$Z$5,3,0)*OFFSET($S319,0,VLOOKUP('thong tin khach hang'!$E$10,$X$2:$Z$5,2,0))</f>
        <v>0</v>
      </c>
      <c r="G319" s="2" t="n">
        <f aca="true">EP*VLOOKUP('thong tin khach hang'!$E$10,$X$2:$Z$5,3,0)*OFFSET($S319,0,VLOOKUP('thong tin khach hang'!$E$10,$X$2:$Z$5,2,0))</f>
        <v>0</v>
      </c>
      <c r="H319" s="2" t="n">
        <f aca="false">F319*HLOOKUP(B319,Assumption!$A$10:$G$12,2,1)+G319*HLOOKUP(B319,Assumption!$A$10:$G$12,3,1)</f>
        <v>0</v>
      </c>
      <c r="I319" s="2" t="n">
        <f aca="false">F319+G319-H319</f>
        <v>0</v>
      </c>
      <c r="J319" s="32" t="n">
        <f aca="false">VLOOKUP(D319,Assumption!$O$3:$Q$103,IF('thong tin khach hang'!$B$3="Nam",2,3),0)/12*P319</f>
        <v>0</v>
      </c>
      <c r="K319" s="2" t="n">
        <v>20000</v>
      </c>
      <c r="L319" s="31" t="n">
        <f aca="false">ROUND(((HLOOKUP(B319,Assumption!$A$6:$L$7,2,1)+1)^(1/12)-1)*(E319+I319-J319-K319),0)</f>
        <v>3348859</v>
      </c>
      <c r="M319" s="31" t="n">
        <f aca="false">E319+I319-J319-K319+L319</f>
        <v>2031017386.01301</v>
      </c>
      <c r="N319" s="32" t="n">
        <f aca="false">HLOOKUP(ROUND(AVERAGE(M307:M318)/10^6,0),Assumption!$B$2:$E$3,2,1)*MAX((AVERAGE(M307:M318)-250*10^6),0)</f>
        <v>10324406.4460781</v>
      </c>
      <c r="O319" s="31" t="n">
        <f aca="false">M319+N319</f>
        <v>2041341792.45909</v>
      </c>
      <c r="P319" s="31" t="n">
        <f aca="false">IF(A319=1,SA,MAX(0,SA-M318))</f>
        <v>0</v>
      </c>
      <c r="S319" s="2" t="n">
        <v>0</v>
      </c>
      <c r="T319" s="2" t="n">
        <v>0</v>
      </c>
      <c r="U319" s="2" t="n">
        <v>0</v>
      </c>
      <c r="V319" s="33" t="n">
        <v>1</v>
      </c>
    </row>
    <row r="320" customFormat="false" ht="15.75" hidden="false" customHeight="true" outlineLevel="0" collapsed="false">
      <c r="A320" s="2" t="n">
        <v>318</v>
      </c>
      <c r="B320" s="2" t="n">
        <v>27</v>
      </c>
      <c r="C320" s="2" t="n">
        <f aca="false">A320-(B320-1)*12</f>
        <v>6</v>
      </c>
      <c r="D320" s="2" t="n">
        <f aca="false">'thong tin khach hang'!$B$4+B320-1</f>
        <v>28</v>
      </c>
      <c r="E320" s="31" t="n">
        <f aca="false">IF(A320=1,0,M319)</f>
        <v>2031017386.01301</v>
      </c>
      <c r="F320" s="2" t="n">
        <f aca="true">TP*VLOOKUP('thong tin khach hang'!$E$10,$X$2:$Z$5,3,0)*OFFSET($S320,0,VLOOKUP('thong tin khach hang'!$E$10,$X$2:$Z$5,2,0))</f>
        <v>0</v>
      </c>
      <c r="G320" s="2" t="n">
        <f aca="true">EP*VLOOKUP('thong tin khach hang'!$E$10,$X$2:$Z$5,3,0)*OFFSET($S320,0,VLOOKUP('thong tin khach hang'!$E$10,$X$2:$Z$5,2,0))</f>
        <v>0</v>
      </c>
      <c r="H320" s="2" t="n">
        <f aca="false">F320*HLOOKUP(B320,Assumption!$A$10:$G$12,2,1)+G320*HLOOKUP(B320,Assumption!$A$10:$G$12,3,1)</f>
        <v>0</v>
      </c>
      <c r="I320" s="2" t="n">
        <f aca="false">F320+G320-H320</f>
        <v>0</v>
      </c>
      <c r="J320" s="32" t="n">
        <f aca="false">VLOOKUP(D320,Assumption!$O$3:$Q$103,IF('thong tin khach hang'!$B$3="Nam",2,3),0)/12*P320</f>
        <v>0</v>
      </c>
      <c r="K320" s="2" t="n">
        <v>20000</v>
      </c>
      <c r="L320" s="31" t="n">
        <f aca="false">ROUND(((HLOOKUP(B320,Assumption!$A$6:$L$7,2,1)+1)^(1/12)-1)*(E320+I320-J320-K320),0)</f>
        <v>3354357</v>
      </c>
      <c r="M320" s="31" t="n">
        <f aca="false">E320+I320-J320-K320+L320</f>
        <v>2034351743.01301</v>
      </c>
      <c r="N320" s="32" t="n">
        <f aca="false">HLOOKUP(ROUND(AVERAGE(M308:M319)/10^6,0),Assumption!$B$2:$E$3,2,1)*MAX((AVERAGE(M308:M319)-250*10^6),0)</f>
        <v>10373113.5250781</v>
      </c>
      <c r="O320" s="31" t="n">
        <f aca="false">M320+N320</f>
        <v>2044724856.53809</v>
      </c>
      <c r="P320" s="31" t="n">
        <f aca="false">IF(A320=1,SA,MAX(0,SA-M319))</f>
        <v>0</v>
      </c>
      <c r="S320" s="2" t="n">
        <v>0</v>
      </c>
      <c r="T320" s="2" t="n">
        <v>0</v>
      </c>
      <c r="U320" s="2" t="n">
        <v>0</v>
      </c>
      <c r="V320" s="33" t="n">
        <v>1</v>
      </c>
    </row>
    <row r="321" customFormat="false" ht="15.75" hidden="false" customHeight="true" outlineLevel="0" collapsed="false">
      <c r="A321" s="2" t="n">
        <v>319</v>
      </c>
      <c r="B321" s="2" t="n">
        <v>27</v>
      </c>
      <c r="C321" s="2" t="n">
        <f aca="false">A321-(B321-1)*12</f>
        <v>7</v>
      </c>
      <c r="D321" s="2" t="n">
        <f aca="false">'thong tin khach hang'!$B$4+B321-1</f>
        <v>28</v>
      </c>
      <c r="E321" s="31" t="n">
        <f aca="false">IF(A321=1,0,M320)</f>
        <v>2034351743.01301</v>
      </c>
      <c r="F321" s="2" t="n">
        <f aca="true">TP*VLOOKUP('thong tin khach hang'!$E$10,$X$2:$Z$5,3,0)*OFFSET($S321,0,VLOOKUP('thong tin khach hang'!$E$10,$X$2:$Z$5,2,0))</f>
        <v>0</v>
      </c>
      <c r="G321" s="2" t="n">
        <f aca="true">EP*VLOOKUP('thong tin khach hang'!$E$10,$X$2:$Z$5,3,0)*OFFSET($S321,0,VLOOKUP('thong tin khach hang'!$E$10,$X$2:$Z$5,2,0))</f>
        <v>0</v>
      </c>
      <c r="H321" s="2" t="n">
        <f aca="false">F321*HLOOKUP(B321,Assumption!$A$10:$G$12,2,1)+G321*HLOOKUP(B321,Assumption!$A$10:$G$12,3,1)</f>
        <v>0</v>
      </c>
      <c r="I321" s="2" t="n">
        <f aca="false">F321+G321-H321</f>
        <v>0</v>
      </c>
      <c r="J321" s="32" t="n">
        <f aca="false">VLOOKUP(D321,Assumption!$O$3:$Q$103,IF('thong tin khach hang'!$B$3="Nam",2,3),0)/12*P321</f>
        <v>0</v>
      </c>
      <c r="K321" s="2" t="n">
        <v>20000</v>
      </c>
      <c r="L321" s="31" t="n">
        <f aca="false">ROUND(((HLOOKUP(B321,Assumption!$A$6:$L$7,2,1)+1)^(1/12)-1)*(E321+I321-J321-K321),0)</f>
        <v>3359864</v>
      </c>
      <c r="M321" s="31" t="n">
        <f aca="false">E321+I321-J321-K321+L321</f>
        <v>2037691607.01301</v>
      </c>
      <c r="N321" s="32" t="n">
        <f aca="false">HLOOKUP(ROUND(AVERAGE(M309:M320)/10^6,0),Assumption!$B$2:$E$3,2,1)*MAX((AVERAGE(M309:M320)-250*10^6),0)</f>
        <v>10421901.0475781</v>
      </c>
      <c r="O321" s="31" t="n">
        <f aca="false">M321+N321</f>
        <v>2048113508.06059</v>
      </c>
      <c r="P321" s="31" t="n">
        <f aca="false">IF(A321=1,SA,MAX(0,SA-M320))</f>
        <v>0</v>
      </c>
      <c r="S321" s="2" t="n">
        <v>0</v>
      </c>
      <c r="T321" s="2" t="n">
        <v>1</v>
      </c>
      <c r="U321" s="2" t="n">
        <v>1</v>
      </c>
      <c r="V321" s="33" t="n">
        <v>1</v>
      </c>
    </row>
    <row r="322" customFormat="false" ht="15.75" hidden="false" customHeight="true" outlineLevel="0" collapsed="false">
      <c r="A322" s="2" t="n">
        <v>320</v>
      </c>
      <c r="B322" s="2" t="n">
        <v>27</v>
      </c>
      <c r="C322" s="2" t="n">
        <f aca="false">A322-(B322-1)*12</f>
        <v>8</v>
      </c>
      <c r="D322" s="2" t="n">
        <f aca="false">'thong tin khach hang'!$B$4+B322-1</f>
        <v>28</v>
      </c>
      <c r="E322" s="31" t="n">
        <f aca="false">IF(A322=1,0,M321)</f>
        <v>2037691607.01301</v>
      </c>
      <c r="F322" s="2" t="n">
        <f aca="true">TP*VLOOKUP('thong tin khach hang'!$E$10,$X$2:$Z$5,3,0)*OFFSET($S322,0,VLOOKUP('thong tin khach hang'!$E$10,$X$2:$Z$5,2,0))</f>
        <v>0</v>
      </c>
      <c r="G322" s="2" t="n">
        <f aca="true">EP*VLOOKUP('thong tin khach hang'!$E$10,$X$2:$Z$5,3,0)*OFFSET($S322,0,VLOOKUP('thong tin khach hang'!$E$10,$X$2:$Z$5,2,0))</f>
        <v>0</v>
      </c>
      <c r="H322" s="2" t="n">
        <f aca="false">F322*HLOOKUP(B322,Assumption!$A$10:$G$12,2,1)+G322*HLOOKUP(B322,Assumption!$A$10:$G$12,3,1)</f>
        <v>0</v>
      </c>
      <c r="I322" s="2" t="n">
        <f aca="false">F322+G322-H322</f>
        <v>0</v>
      </c>
      <c r="J322" s="32" t="n">
        <f aca="false">VLOOKUP(D322,Assumption!$O$3:$Q$103,IF('thong tin khach hang'!$B$3="Nam",2,3),0)/12*P322</f>
        <v>0</v>
      </c>
      <c r="K322" s="2" t="n">
        <v>20000</v>
      </c>
      <c r="L322" s="31" t="n">
        <f aca="false">ROUND(((HLOOKUP(B322,Assumption!$A$6:$L$7,2,1)+1)^(1/12)-1)*(E322+I322-J322-K322),0)</f>
        <v>3365380</v>
      </c>
      <c r="M322" s="31" t="n">
        <f aca="false">E322+I322-J322-K322+L322</f>
        <v>2041036987.01301</v>
      </c>
      <c r="N322" s="32" t="n">
        <f aca="false">HLOOKUP(ROUND(AVERAGE(M310:M321)/10^6,0),Assumption!$B$2:$E$3,2,1)*MAX((AVERAGE(M310:M321)-250*10^6),0)</f>
        <v>10470769.1465781</v>
      </c>
      <c r="O322" s="31" t="n">
        <f aca="false">M322+N322</f>
        <v>2051507756.15959</v>
      </c>
      <c r="P322" s="31" t="n">
        <f aca="false">IF(A322=1,SA,MAX(0,SA-M321))</f>
        <v>0</v>
      </c>
      <c r="S322" s="2" t="n">
        <v>0</v>
      </c>
      <c r="T322" s="2" t="n">
        <v>0</v>
      </c>
      <c r="U322" s="2" t="n">
        <v>0</v>
      </c>
      <c r="V322" s="33" t="n">
        <v>1</v>
      </c>
    </row>
    <row r="323" customFormat="false" ht="15.75" hidden="false" customHeight="true" outlineLevel="0" collapsed="false">
      <c r="A323" s="2" t="n">
        <v>321</v>
      </c>
      <c r="B323" s="2" t="n">
        <v>27</v>
      </c>
      <c r="C323" s="2" t="n">
        <f aca="false">A323-(B323-1)*12</f>
        <v>9</v>
      </c>
      <c r="D323" s="2" t="n">
        <f aca="false">'thong tin khach hang'!$B$4+B323-1</f>
        <v>28</v>
      </c>
      <c r="E323" s="31" t="n">
        <f aca="false">IF(A323=1,0,M322)</f>
        <v>2041036987.01301</v>
      </c>
      <c r="F323" s="2" t="n">
        <f aca="true">TP*VLOOKUP('thong tin khach hang'!$E$10,$X$2:$Z$5,3,0)*OFFSET($S323,0,VLOOKUP('thong tin khach hang'!$E$10,$X$2:$Z$5,2,0))</f>
        <v>0</v>
      </c>
      <c r="G323" s="2" t="n">
        <f aca="true">EP*VLOOKUP('thong tin khach hang'!$E$10,$X$2:$Z$5,3,0)*OFFSET($S323,0,VLOOKUP('thong tin khach hang'!$E$10,$X$2:$Z$5,2,0))</f>
        <v>0</v>
      </c>
      <c r="H323" s="2" t="n">
        <f aca="false">F323*HLOOKUP(B323,Assumption!$A$10:$G$12,2,1)+G323*HLOOKUP(B323,Assumption!$A$10:$G$12,3,1)</f>
        <v>0</v>
      </c>
      <c r="I323" s="2" t="n">
        <f aca="false">F323+G323-H323</f>
        <v>0</v>
      </c>
      <c r="J323" s="32" t="n">
        <f aca="false">VLOOKUP(D323,Assumption!$O$3:$Q$103,IF('thong tin khach hang'!$B$3="Nam",2,3),0)/12*P323</f>
        <v>0</v>
      </c>
      <c r="K323" s="2" t="n">
        <v>20000</v>
      </c>
      <c r="L323" s="31" t="n">
        <f aca="false">ROUND(((HLOOKUP(B323,Assumption!$A$6:$L$7,2,1)+1)^(1/12)-1)*(E323+I323-J323-K323),0)</f>
        <v>3370905</v>
      </c>
      <c r="M323" s="31" t="n">
        <f aca="false">E323+I323-J323-K323+L323</f>
        <v>2044387892.01301</v>
      </c>
      <c r="N323" s="32" t="n">
        <f aca="false">HLOOKUP(ROUND(AVERAGE(M311:M322)/10^6,0),Assumption!$B$2:$E$3,2,1)*MAX((AVERAGE(M311:M322)-250*10^6),0)</f>
        <v>10519717.9550781</v>
      </c>
      <c r="O323" s="31" t="n">
        <f aca="false">M323+N323</f>
        <v>2054907609.96809</v>
      </c>
      <c r="P323" s="31" t="n">
        <f aca="false">IF(A323=1,SA,MAX(0,SA-M322))</f>
        <v>0</v>
      </c>
      <c r="S323" s="2" t="n">
        <v>0</v>
      </c>
      <c r="T323" s="2" t="n">
        <v>0</v>
      </c>
      <c r="U323" s="2" t="n">
        <v>0</v>
      </c>
      <c r="V323" s="33" t="n">
        <v>1</v>
      </c>
    </row>
    <row r="324" customFormat="false" ht="15.75" hidden="false" customHeight="true" outlineLevel="0" collapsed="false">
      <c r="A324" s="2" t="n">
        <v>322</v>
      </c>
      <c r="B324" s="2" t="n">
        <v>27</v>
      </c>
      <c r="C324" s="2" t="n">
        <f aca="false">A324-(B324-1)*12</f>
        <v>10</v>
      </c>
      <c r="D324" s="2" t="n">
        <f aca="false">'thong tin khach hang'!$B$4+B324-1</f>
        <v>28</v>
      </c>
      <c r="E324" s="31" t="n">
        <f aca="false">IF(A324=1,0,M323)</f>
        <v>2044387892.01301</v>
      </c>
      <c r="F324" s="2" t="n">
        <f aca="true">TP*VLOOKUP('thong tin khach hang'!$E$10,$X$2:$Z$5,3,0)*OFFSET($S324,0,VLOOKUP('thong tin khach hang'!$E$10,$X$2:$Z$5,2,0))</f>
        <v>0</v>
      </c>
      <c r="G324" s="2" t="n">
        <f aca="true">EP*VLOOKUP('thong tin khach hang'!$E$10,$X$2:$Z$5,3,0)*OFFSET($S324,0,VLOOKUP('thong tin khach hang'!$E$10,$X$2:$Z$5,2,0))</f>
        <v>0</v>
      </c>
      <c r="H324" s="2" t="n">
        <f aca="false">F324*HLOOKUP(B324,Assumption!$A$10:$G$12,2,1)+G324*HLOOKUP(B324,Assumption!$A$10:$G$12,3,1)</f>
        <v>0</v>
      </c>
      <c r="I324" s="2" t="n">
        <f aca="false">F324+G324-H324</f>
        <v>0</v>
      </c>
      <c r="J324" s="32" t="n">
        <f aca="false">VLOOKUP(D324,Assumption!$O$3:$Q$103,IF('thong tin khach hang'!$B$3="Nam",2,3),0)/12*P324</f>
        <v>0</v>
      </c>
      <c r="K324" s="2" t="n">
        <v>20000</v>
      </c>
      <c r="L324" s="31" t="n">
        <f aca="false">ROUND(((HLOOKUP(B324,Assumption!$A$6:$L$7,2,1)+1)^(1/12)-1)*(E324+I324-J324-K324),0)</f>
        <v>3376440</v>
      </c>
      <c r="M324" s="31" t="n">
        <f aca="false">E324+I324-J324-K324+L324</f>
        <v>2047744332.01301</v>
      </c>
      <c r="N324" s="32" t="n">
        <f aca="false">HLOOKUP(ROUND(AVERAGE(M312:M323)/10^6,0),Assumption!$B$2:$E$3,2,1)*MAX((AVERAGE(M312:M323)-250*10^6),0)</f>
        <v>10568747.6060781</v>
      </c>
      <c r="O324" s="31" t="n">
        <f aca="false">M324+N324</f>
        <v>2058313079.61909</v>
      </c>
      <c r="P324" s="31" t="n">
        <f aca="false">IF(A324=1,SA,MAX(0,SA-M323))</f>
        <v>0</v>
      </c>
      <c r="S324" s="2" t="n">
        <v>0</v>
      </c>
      <c r="T324" s="2" t="n">
        <v>0</v>
      </c>
      <c r="U324" s="2" t="n">
        <v>1</v>
      </c>
      <c r="V324" s="33" t="n">
        <v>1</v>
      </c>
    </row>
    <row r="325" customFormat="false" ht="15.75" hidden="false" customHeight="true" outlineLevel="0" collapsed="false">
      <c r="A325" s="2" t="n">
        <v>323</v>
      </c>
      <c r="B325" s="2" t="n">
        <v>27</v>
      </c>
      <c r="C325" s="2" t="n">
        <f aca="false">A325-(B325-1)*12</f>
        <v>11</v>
      </c>
      <c r="D325" s="2" t="n">
        <f aca="false">'thong tin khach hang'!$B$4+B325-1</f>
        <v>28</v>
      </c>
      <c r="E325" s="31" t="n">
        <f aca="false">IF(A325=1,0,M324)</f>
        <v>2047744332.01301</v>
      </c>
      <c r="F325" s="2" t="n">
        <f aca="true">TP*VLOOKUP('thong tin khach hang'!$E$10,$X$2:$Z$5,3,0)*OFFSET($S325,0,VLOOKUP('thong tin khach hang'!$E$10,$X$2:$Z$5,2,0))</f>
        <v>0</v>
      </c>
      <c r="G325" s="2" t="n">
        <f aca="true">EP*VLOOKUP('thong tin khach hang'!$E$10,$X$2:$Z$5,3,0)*OFFSET($S325,0,VLOOKUP('thong tin khach hang'!$E$10,$X$2:$Z$5,2,0))</f>
        <v>0</v>
      </c>
      <c r="H325" s="2" t="n">
        <f aca="false">F325*HLOOKUP(B325,Assumption!$A$10:$G$12,2,1)+G325*HLOOKUP(B325,Assumption!$A$10:$G$12,3,1)</f>
        <v>0</v>
      </c>
      <c r="I325" s="2" t="n">
        <f aca="false">F325+G325-H325</f>
        <v>0</v>
      </c>
      <c r="J325" s="32" t="n">
        <f aca="false">VLOOKUP(D325,Assumption!$O$3:$Q$103,IF('thong tin khach hang'!$B$3="Nam",2,3),0)/12*P325</f>
        <v>0</v>
      </c>
      <c r="K325" s="2" t="n">
        <v>20000</v>
      </c>
      <c r="L325" s="31" t="n">
        <f aca="false">ROUND(((HLOOKUP(B325,Assumption!$A$6:$L$7,2,1)+1)^(1/12)-1)*(E325+I325-J325-K325),0)</f>
        <v>3381983</v>
      </c>
      <c r="M325" s="31" t="n">
        <f aca="false">E325+I325-J325-K325+L325</f>
        <v>2051106315.01301</v>
      </c>
      <c r="N325" s="32" t="n">
        <f aca="false">HLOOKUP(ROUND(AVERAGE(M313:M324)/10^6,0),Assumption!$B$2:$E$3,2,1)*MAX((AVERAGE(M313:M324)-250*10^6),0)</f>
        <v>10617858.2335781</v>
      </c>
      <c r="O325" s="31" t="n">
        <f aca="false">M325+N325</f>
        <v>2061724173.24659</v>
      </c>
      <c r="P325" s="31" t="n">
        <f aca="false">IF(A325=1,SA,MAX(0,SA-M324))</f>
        <v>0</v>
      </c>
      <c r="S325" s="2" t="n">
        <v>0</v>
      </c>
      <c r="T325" s="2" t="n">
        <v>0</v>
      </c>
      <c r="U325" s="2" t="n">
        <v>0</v>
      </c>
      <c r="V325" s="33" t="n">
        <v>1</v>
      </c>
    </row>
    <row r="326" customFormat="false" ht="15.75" hidden="false" customHeight="true" outlineLevel="0" collapsed="false">
      <c r="A326" s="2" t="n">
        <v>324</v>
      </c>
      <c r="B326" s="2" t="n">
        <v>27</v>
      </c>
      <c r="C326" s="2" t="n">
        <f aca="false">A326-(B326-1)*12</f>
        <v>12</v>
      </c>
      <c r="D326" s="2" t="n">
        <f aca="false">'thong tin khach hang'!$B$4+B326-1</f>
        <v>28</v>
      </c>
      <c r="E326" s="31" t="n">
        <f aca="false">IF(A326=1,0,M325)</f>
        <v>2051106315.01301</v>
      </c>
      <c r="F326" s="2" t="n">
        <f aca="true">TP*VLOOKUP('thong tin khach hang'!$E$10,$X$2:$Z$5,3,0)*OFFSET($S326,0,VLOOKUP('thong tin khach hang'!$E$10,$X$2:$Z$5,2,0))</f>
        <v>0</v>
      </c>
      <c r="G326" s="2" t="n">
        <f aca="true">EP*VLOOKUP('thong tin khach hang'!$E$10,$X$2:$Z$5,3,0)*OFFSET($S326,0,VLOOKUP('thong tin khach hang'!$E$10,$X$2:$Z$5,2,0))</f>
        <v>0</v>
      </c>
      <c r="H326" s="2" t="n">
        <f aca="false">F326*HLOOKUP(B326,Assumption!$A$10:$G$12,2,1)+G326*HLOOKUP(B326,Assumption!$A$10:$G$12,3,1)</f>
        <v>0</v>
      </c>
      <c r="I326" s="2" t="n">
        <f aca="false">F326+G326-H326</f>
        <v>0</v>
      </c>
      <c r="J326" s="32" t="n">
        <f aca="false">VLOOKUP(D326,Assumption!$O$3:$Q$103,IF('thong tin khach hang'!$B$3="Nam",2,3),0)/12*P326</f>
        <v>0</v>
      </c>
      <c r="K326" s="2" t="n">
        <v>20000</v>
      </c>
      <c r="L326" s="31" t="n">
        <f aca="false">ROUND(((HLOOKUP(B326,Assumption!$A$6:$L$7,2,1)+1)^(1/12)-1)*(E326+I326-J326-K326),0)</f>
        <v>3387536</v>
      </c>
      <c r="M326" s="31" t="n">
        <f aca="false">E326+I326-J326-K326+L326</f>
        <v>2054473851.01301</v>
      </c>
      <c r="N326" s="32" t="n">
        <f aca="false">HLOOKUP(ROUND(AVERAGE(M314:M325)/10^6,0),Assumption!$B$2:$E$3,2,1)*MAX((AVERAGE(M314:M325)-250*10^6),0)</f>
        <v>10667049.9710781</v>
      </c>
      <c r="O326" s="31" t="n">
        <f aca="false">M326+N326</f>
        <v>2065140900.98409</v>
      </c>
      <c r="P326" s="31" t="n">
        <f aca="false">IF(A326=1,SA,MAX(0,SA-M325))</f>
        <v>0</v>
      </c>
      <c r="S326" s="2" t="n">
        <v>0</v>
      </c>
      <c r="T326" s="2" t="n">
        <v>0</v>
      </c>
      <c r="U326" s="2" t="n">
        <v>0</v>
      </c>
      <c r="V326" s="33" t="n">
        <v>1</v>
      </c>
    </row>
    <row r="327" customFormat="false" ht="15.75" hidden="false" customHeight="true" outlineLevel="0" collapsed="false">
      <c r="A327" s="2" t="n">
        <v>325</v>
      </c>
      <c r="B327" s="2" t="n">
        <v>28</v>
      </c>
      <c r="C327" s="2" t="n">
        <f aca="false">A327-(B327-1)*12</f>
        <v>1</v>
      </c>
      <c r="D327" s="2" t="n">
        <f aca="false">'thong tin khach hang'!$B$4+B327-1</f>
        <v>29</v>
      </c>
      <c r="E327" s="31" t="n">
        <f aca="false">IF(A327=1,0,M326)</f>
        <v>2054473851.01301</v>
      </c>
      <c r="F327" s="2" t="n">
        <f aca="true">TP*VLOOKUP('thong tin khach hang'!$E$10,$X$2:$Z$5,3,0)*OFFSET($S327,0,VLOOKUP('thong tin khach hang'!$E$10,$X$2:$Z$5,2,0))</f>
        <v>30000000</v>
      </c>
      <c r="G327" s="2" t="n">
        <f aca="true">EP*VLOOKUP('thong tin khach hang'!$E$10,$X$2:$Z$5,3,0)*OFFSET($S327,0,VLOOKUP('thong tin khach hang'!$E$10,$X$2:$Z$5,2,0))</f>
        <v>30000000</v>
      </c>
      <c r="H327" s="2" t="n">
        <f aca="false">F327*HLOOKUP(B327,Assumption!$A$10:$G$12,2,1)+G327*HLOOKUP(B327,Assumption!$A$10:$G$12,3,1)</f>
        <v>1500000</v>
      </c>
      <c r="I327" s="2" t="n">
        <f aca="false">F327+G327-H327</f>
        <v>58500000</v>
      </c>
      <c r="J327" s="32" t="n">
        <f aca="false">VLOOKUP(D327,Assumption!$O$3:$Q$103,IF('thong tin khach hang'!$B$3="Nam",2,3),0)/12*P327</f>
        <v>0</v>
      </c>
      <c r="K327" s="2" t="n">
        <v>20000</v>
      </c>
      <c r="L327" s="31" t="n">
        <f aca="false">ROUND(((HLOOKUP(B327,Assumption!$A$6:$L$7,2,1)+1)^(1/12)-1)*(E327+I327-J327-K327),0)</f>
        <v>3489715</v>
      </c>
      <c r="M327" s="31" t="n">
        <f aca="false">E327+I327-J327-K327+L327</f>
        <v>2116443566.01301</v>
      </c>
      <c r="N327" s="32" t="n">
        <f aca="false">HLOOKUP(ROUND(AVERAGE(M315:M326)/10^6,0),Assumption!$B$2:$E$3,2,1)*MAX((AVERAGE(M315:M326)-250*10^6),0)</f>
        <v>10716322.9530781</v>
      </c>
      <c r="O327" s="31" t="n">
        <f aca="false">M327+N327</f>
        <v>2127159888.96609</v>
      </c>
      <c r="P327" s="31" t="n">
        <f aca="false">IF(A327=1,SA,MAX(0,SA-M326))</f>
        <v>0</v>
      </c>
      <c r="S327" s="2" t="n">
        <v>1</v>
      </c>
      <c r="T327" s="2" t="n">
        <v>1</v>
      </c>
      <c r="U327" s="2" t="n">
        <v>1</v>
      </c>
      <c r="V327" s="33" t="n">
        <v>1</v>
      </c>
    </row>
    <row r="328" customFormat="false" ht="15.75" hidden="false" customHeight="true" outlineLevel="0" collapsed="false">
      <c r="A328" s="2" t="n">
        <v>326</v>
      </c>
      <c r="B328" s="2" t="n">
        <v>28</v>
      </c>
      <c r="C328" s="2" t="n">
        <f aca="false">A328-(B328-1)*12</f>
        <v>2</v>
      </c>
      <c r="D328" s="2" t="n">
        <f aca="false">'thong tin khach hang'!$B$4+B328-1</f>
        <v>29</v>
      </c>
      <c r="E328" s="31" t="n">
        <f aca="false">IF(A328=1,0,M327)</f>
        <v>2116443566.01301</v>
      </c>
      <c r="F328" s="2" t="n">
        <f aca="true">TP*VLOOKUP('thong tin khach hang'!$E$10,$X$2:$Z$5,3,0)*OFFSET($S328,0,VLOOKUP('thong tin khach hang'!$E$10,$X$2:$Z$5,2,0))</f>
        <v>0</v>
      </c>
      <c r="G328" s="2" t="n">
        <f aca="true">EP*VLOOKUP('thong tin khach hang'!$E$10,$X$2:$Z$5,3,0)*OFFSET($S328,0,VLOOKUP('thong tin khach hang'!$E$10,$X$2:$Z$5,2,0))</f>
        <v>0</v>
      </c>
      <c r="H328" s="2" t="n">
        <f aca="false">F328*HLOOKUP(B328,Assumption!$A$10:$G$12,2,1)+G328*HLOOKUP(B328,Assumption!$A$10:$G$12,3,1)</f>
        <v>0</v>
      </c>
      <c r="I328" s="2" t="n">
        <f aca="false">F328+G328-H328</f>
        <v>0</v>
      </c>
      <c r="J328" s="32" t="n">
        <f aca="false">VLOOKUP(D328,Assumption!$O$3:$Q$103,IF('thong tin khach hang'!$B$3="Nam",2,3),0)/12*P328</f>
        <v>0</v>
      </c>
      <c r="K328" s="2" t="n">
        <v>20000</v>
      </c>
      <c r="L328" s="31" t="n">
        <f aca="false">ROUND(((HLOOKUP(B328,Assumption!$A$6:$L$7,2,1)+1)^(1/12)-1)*(E328+I328-J328-K328),0)</f>
        <v>3495446</v>
      </c>
      <c r="M328" s="31" t="n">
        <f aca="false">E328+I328-J328-K328+L328</f>
        <v>2119919012.01301</v>
      </c>
      <c r="N328" s="32" t="n">
        <f aca="false">HLOOKUP(ROUND(AVERAGE(M316:M327)/10^6,0),Assumption!$B$2:$E$3,2,1)*MAX((AVERAGE(M316:M327)-250*10^6),0)</f>
        <v>10765677.3135781</v>
      </c>
      <c r="O328" s="31" t="n">
        <f aca="false">M328+N328</f>
        <v>2130684689.32659</v>
      </c>
      <c r="P328" s="31" t="n">
        <f aca="false">IF(A328=1,SA,MAX(0,SA-M327))</f>
        <v>0</v>
      </c>
      <c r="S328" s="2" t="n">
        <v>0</v>
      </c>
      <c r="T328" s="2" t="n">
        <v>0</v>
      </c>
      <c r="U328" s="2" t="n">
        <v>0</v>
      </c>
      <c r="V328" s="33" t="n">
        <v>1</v>
      </c>
    </row>
    <row r="329" customFormat="false" ht="15.75" hidden="false" customHeight="true" outlineLevel="0" collapsed="false">
      <c r="A329" s="2" t="n">
        <v>327</v>
      </c>
      <c r="B329" s="2" t="n">
        <v>28</v>
      </c>
      <c r="C329" s="2" t="n">
        <f aca="false">A329-(B329-1)*12</f>
        <v>3</v>
      </c>
      <c r="D329" s="2" t="n">
        <f aca="false">'thong tin khach hang'!$B$4+B329-1</f>
        <v>29</v>
      </c>
      <c r="E329" s="31" t="n">
        <f aca="false">IF(A329=1,0,M328)</f>
        <v>2119919012.01301</v>
      </c>
      <c r="F329" s="2" t="n">
        <f aca="true">TP*VLOOKUP('thong tin khach hang'!$E$10,$X$2:$Z$5,3,0)*OFFSET($S329,0,VLOOKUP('thong tin khach hang'!$E$10,$X$2:$Z$5,2,0))</f>
        <v>0</v>
      </c>
      <c r="G329" s="2" t="n">
        <f aca="true">EP*VLOOKUP('thong tin khach hang'!$E$10,$X$2:$Z$5,3,0)*OFFSET($S329,0,VLOOKUP('thong tin khach hang'!$E$10,$X$2:$Z$5,2,0))</f>
        <v>0</v>
      </c>
      <c r="H329" s="2" t="n">
        <f aca="false">F329*HLOOKUP(B329,Assumption!$A$10:$G$12,2,1)+G329*HLOOKUP(B329,Assumption!$A$10:$G$12,3,1)</f>
        <v>0</v>
      </c>
      <c r="I329" s="2" t="n">
        <f aca="false">F329+G329-H329</f>
        <v>0</v>
      </c>
      <c r="J329" s="32" t="n">
        <f aca="false">VLOOKUP(D329,Assumption!$O$3:$Q$103,IF('thong tin khach hang'!$B$3="Nam",2,3),0)/12*P329</f>
        <v>0</v>
      </c>
      <c r="K329" s="2" t="n">
        <v>20000</v>
      </c>
      <c r="L329" s="31" t="n">
        <f aca="false">ROUND(((HLOOKUP(B329,Assumption!$A$6:$L$7,2,1)+1)^(1/12)-1)*(E329+I329-J329-K329),0)</f>
        <v>3501186</v>
      </c>
      <c r="M329" s="31" t="n">
        <f aca="false">E329+I329-J329-K329+L329</f>
        <v>2123400198.01301</v>
      </c>
      <c r="N329" s="32" t="n">
        <f aca="false">HLOOKUP(ROUND(AVERAGE(M317:M328)/10^6,0),Assumption!$B$2:$E$3,2,1)*MAX((AVERAGE(M317:M328)-250*10^6),0)</f>
        <v>10815113.1870781</v>
      </c>
      <c r="O329" s="31" t="n">
        <f aca="false">M329+N329</f>
        <v>2134215311.20009</v>
      </c>
      <c r="P329" s="31" t="n">
        <f aca="false">IF(A329=1,SA,MAX(0,SA-M328))</f>
        <v>0</v>
      </c>
      <c r="S329" s="2" t="n">
        <v>0</v>
      </c>
      <c r="T329" s="2" t="n">
        <v>0</v>
      </c>
      <c r="U329" s="2" t="n">
        <v>0</v>
      </c>
      <c r="V329" s="33" t="n">
        <v>1</v>
      </c>
    </row>
    <row r="330" customFormat="false" ht="15.75" hidden="false" customHeight="true" outlineLevel="0" collapsed="false">
      <c r="A330" s="2" t="n">
        <v>328</v>
      </c>
      <c r="B330" s="2" t="n">
        <v>28</v>
      </c>
      <c r="C330" s="2" t="n">
        <f aca="false">A330-(B330-1)*12</f>
        <v>4</v>
      </c>
      <c r="D330" s="2" t="n">
        <f aca="false">'thong tin khach hang'!$B$4+B330-1</f>
        <v>29</v>
      </c>
      <c r="E330" s="31" t="n">
        <f aca="false">IF(A330=1,0,M329)</f>
        <v>2123400198.01301</v>
      </c>
      <c r="F330" s="2" t="n">
        <f aca="true">TP*VLOOKUP('thong tin khach hang'!$E$10,$X$2:$Z$5,3,0)*OFFSET($S330,0,VLOOKUP('thong tin khach hang'!$E$10,$X$2:$Z$5,2,0))</f>
        <v>0</v>
      </c>
      <c r="G330" s="2" t="n">
        <f aca="true">EP*VLOOKUP('thong tin khach hang'!$E$10,$X$2:$Z$5,3,0)*OFFSET($S330,0,VLOOKUP('thong tin khach hang'!$E$10,$X$2:$Z$5,2,0))</f>
        <v>0</v>
      </c>
      <c r="H330" s="2" t="n">
        <f aca="false">F330*HLOOKUP(B330,Assumption!$A$10:$G$12,2,1)+G330*HLOOKUP(B330,Assumption!$A$10:$G$12,3,1)</f>
        <v>0</v>
      </c>
      <c r="I330" s="2" t="n">
        <f aca="false">F330+G330-H330</f>
        <v>0</v>
      </c>
      <c r="J330" s="32" t="n">
        <f aca="false">VLOOKUP(D330,Assumption!$O$3:$Q$103,IF('thong tin khach hang'!$B$3="Nam",2,3),0)/12*P330</f>
        <v>0</v>
      </c>
      <c r="K330" s="2" t="n">
        <v>20000</v>
      </c>
      <c r="L330" s="31" t="n">
        <f aca="false">ROUND(((HLOOKUP(B330,Assumption!$A$6:$L$7,2,1)+1)^(1/12)-1)*(E330+I330-J330-K330),0)</f>
        <v>3506935</v>
      </c>
      <c r="M330" s="31" t="n">
        <f aca="false">E330+I330-J330-K330+L330</f>
        <v>2126887133.01301</v>
      </c>
      <c r="N330" s="32" t="n">
        <f aca="false">HLOOKUP(ROUND(AVERAGE(M318:M329)/10^6,0),Assumption!$B$2:$E$3,2,1)*MAX((AVERAGE(M318:M329)-250*10^6),0)</f>
        <v>10864630.7080781</v>
      </c>
      <c r="O330" s="31" t="n">
        <f aca="false">M330+N330</f>
        <v>2137751763.72109</v>
      </c>
      <c r="P330" s="31" t="n">
        <f aca="false">IF(A330=1,SA,MAX(0,SA-M329))</f>
        <v>0</v>
      </c>
      <c r="S330" s="2" t="n">
        <v>0</v>
      </c>
      <c r="T330" s="2" t="n">
        <v>0</v>
      </c>
      <c r="U330" s="2" t="n">
        <v>1</v>
      </c>
      <c r="V330" s="33" t="n">
        <v>1</v>
      </c>
    </row>
    <row r="331" customFormat="false" ht="15.75" hidden="false" customHeight="true" outlineLevel="0" collapsed="false">
      <c r="A331" s="2" t="n">
        <v>329</v>
      </c>
      <c r="B331" s="2" t="n">
        <v>28</v>
      </c>
      <c r="C331" s="2" t="n">
        <f aca="false">A331-(B331-1)*12</f>
        <v>5</v>
      </c>
      <c r="D331" s="2" t="n">
        <f aca="false">'thong tin khach hang'!$B$4+B331-1</f>
        <v>29</v>
      </c>
      <c r="E331" s="31" t="n">
        <f aca="false">IF(A331=1,0,M330)</f>
        <v>2126887133.01301</v>
      </c>
      <c r="F331" s="2" t="n">
        <f aca="true">TP*VLOOKUP('thong tin khach hang'!$E$10,$X$2:$Z$5,3,0)*OFFSET($S331,0,VLOOKUP('thong tin khach hang'!$E$10,$X$2:$Z$5,2,0))</f>
        <v>0</v>
      </c>
      <c r="G331" s="2" t="n">
        <f aca="true">EP*VLOOKUP('thong tin khach hang'!$E$10,$X$2:$Z$5,3,0)*OFFSET($S331,0,VLOOKUP('thong tin khach hang'!$E$10,$X$2:$Z$5,2,0))</f>
        <v>0</v>
      </c>
      <c r="H331" s="2" t="n">
        <f aca="false">F331*HLOOKUP(B331,Assumption!$A$10:$G$12,2,1)+G331*HLOOKUP(B331,Assumption!$A$10:$G$12,3,1)</f>
        <v>0</v>
      </c>
      <c r="I331" s="2" t="n">
        <f aca="false">F331+G331-H331</f>
        <v>0</v>
      </c>
      <c r="J331" s="32" t="n">
        <f aca="false">VLOOKUP(D331,Assumption!$O$3:$Q$103,IF('thong tin khach hang'!$B$3="Nam",2,3),0)/12*P331</f>
        <v>0</v>
      </c>
      <c r="K331" s="2" t="n">
        <v>20000</v>
      </c>
      <c r="L331" s="31" t="n">
        <f aca="false">ROUND(((HLOOKUP(B331,Assumption!$A$6:$L$7,2,1)+1)^(1/12)-1)*(E331+I331-J331-K331),0)</f>
        <v>3512694</v>
      </c>
      <c r="M331" s="31" t="n">
        <f aca="false">E331+I331-J331-K331+L331</f>
        <v>2130379827.01301</v>
      </c>
      <c r="N331" s="32" t="n">
        <f aca="false">HLOOKUP(ROUND(AVERAGE(M319:M330)/10^6,0),Assumption!$B$2:$E$3,2,1)*MAX((AVERAGE(M319:M330)-250*10^6),0)</f>
        <v>10914230.0110781</v>
      </c>
      <c r="O331" s="31" t="n">
        <f aca="false">M331+N331</f>
        <v>2141294057.02409</v>
      </c>
      <c r="P331" s="31" t="n">
        <f aca="false">IF(A331=1,SA,MAX(0,SA-M330))</f>
        <v>0</v>
      </c>
      <c r="S331" s="2" t="n">
        <v>0</v>
      </c>
      <c r="T331" s="2" t="n">
        <v>0</v>
      </c>
      <c r="U331" s="2" t="n">
        <v>0</v>
      </c>
      <c r="V331" s="33" t="n">
        <v>1</v>
      </c>
    </row>
    <row r="332" customFormat="false" ht="15.75" hidden="false" customHeight="true" outlineLevel="0" collapsed="false">
      <c r="A332" s="2" t="n">
        <v>330</v>
      </c>
      <c r="B332" s="2" t="n">
        <v>28</v>
      </c>
      <c r="C332" s="2" t="n">
        <f aca="false">A332-(B332-1)*12</f>
        <v>6</v>
      </c>
      <c r="D332" s="2" t="n">
        <f aca="false">'thong tin khach hang'!$B$4+B332-1</f>
        <v>29</v>
      </c>
      <c r="E332" s="31" t="n">
        <f aca="false">IF(A332=1,0,M331)</f>
        <v>2130379827.01301</v>
      </c>
      <c r="F332" s="2" t="n">
        <f aca="true">TP*VLOOKUP('thong tin khach hang'!$E$10,$X$2:$Z$5,3,0)*OFFSET($S332,0,VLOOKUP('thong tin khach hang'!$E$10,$X$2:$Z$5,2,0))</f>
        <v>0</v>
      </c>
      <c r="G332" s="2" t="n">
        <f aca="true">EP*VLOOKUP('thong tin khach hang'!$E$10,$X$2:$Z$5,3,0)*OFFSET($S332,0,VLOOKUP('thong tin khach hang'!$E$10,$X$2:$Z$5,2,0))</f>
        <v>0</v>
      </c>
      <c r="H332" s="2" t="n">
        <f aca="false">F332*HLOOKUP(B332,Assumption!$A$10:$G$12,2,1)+G332*HLOOKUP(B332,Assumption!$A$10:$G$12,3,1)</f>
        <v>0</v>
      </c>
      <c r="I332" s="2" t="n">
        <f aca="false">F332+G332-H332</f>
        <v>0</v>
      </c>
      <c r="J332" s="32" t="n">
        <f aca="false">VLOOKUP(D332,Assumption!$O$3:$Q$103,IF('thong tin khach hang'!$B$3="Nam",2,3),0)/12*P332</f>
        <v>0</v>
      </c>
      <c r="K332" s="2" t="n">
        <v>20000</v>
      </c>
      <c r="L332" s="31" t="n">
        <f aca="false">ROUND(((HLOOKUP(B332,Assumption!$A$6:$L$7,2,1)+1)^(1/12)-1)*(E332+I332-J332-K332),0)</f>
        <v>3518462</v>
      </c>
      <c r="M332" s="31" t="n">
        <f aca="false">E332+I332-J332-K332+L332</f>
        <v>2133878289.01301</v>
      </c>
      <c r="N332" s="32" t="n">
        <f aca="false">HLOOKUP(ROUND(AVERAGE(M320:M331)/10^6,0),Assumption!$B$2:$E$3,2,1)*MAX((AVERAGE(M320:M331)-250*10^6),0)</f>
        <v>10963911.2315781</v>
      </c>
      <c r="O332" s="31" t="n">
        <f aca="false">M332+N332</f>
        <v>2144842200.24459</v>
      </c>
      <c r="P332" s="31" t="n">
        <f aca="false">IF(A332=1,SA,MAX(0,SA-M331))</f>
        <v>0</v>
      </c>
      <c r="S332" s="2" t="n">
        <v>0</v>
      </c>
      <c r="T332" s="2" t="n">
        <v>0</v>
      </c>
      <c r="U332" s="2" t="n">
        <v>0</v>
      </c>
      <c r="V332" s="33" t="n">
        <v>1</v>
      </c>
    </row>
    <row r="333" customFormat="false" ht="15.75" hidden="false" customHeight="true" outlineLevel="0" collapsed="false">
      <c r="A333" s="2" t="n">
        <v>331</v>
      </c>
      <c r="B333" s="2" t="n">
        <v>28</v>
      </c>
      <c r="C333" s="2" t="n">
        <f aca="false">A333-(B333-1)*12</f>
        <v>7</v>
      </c>
      <c r="D333" s="2" t="n">
        <f aca="false">'thong tin khach hang'!$B$4+B333-1</f>
        <v>29</v>
      </c>
      <c r="E333" s="31" t="n">
        <f aca="false">IF(A333=1,0,M332)</f>
        <v>2133878289.01301</v>
      </c>
      <c r="F333" s="2" t="n">
        <f aca="true">TP*VLOOKUP('thong tin khach hang'!$E$10,$X$2:$Z$5,3,0)*OFFSET($S333,0,VLOOKUP('thong tin khach hang'!$E$10,$X$2:$Z$5,2,0))</f>
        <v>0</v>
      </c>
      <c r="G333" s="2" t="n">
        <f aca="true">EP*VLOOKUP('thong tin khach hang'!$E$10,$X$2:$Z$5,3,0)*OFFSET($S333,0,VLOOKUP('thong tin khach hang'!$E$10,$X$2:$Z$5,2,0))</f>
        <v>0</v>
      </c>
      <c r="H333" s="2" t="n">
        <f aca="false">F333*HLOOKUP(B333,Assumption!$A$10:$G$12,2,1)+G333*HLOOKUP(B333,Assumption!$A$10:$G$12,3,1)</f>
        <v>0</v>
      </c>
      <c r="I333" s="2" t="n">
        <f aca="false">F333+G333-H333</f>
        <v>0</v>
      </c>
      <c r="J333" s="32" t="n">
        <f aca="false">VLOOKUP(D333,Assumption!$O$3:$Q$103,IF('thong tin khach hang'!$B$3="Nam",2,3),0)/12*P333</f>
        <v>0</v>
      </c>
      <c r="K333" s="2" t="n">
        <v>20000</v>
      </c>
      <c r="L333" s="31" t="n">
        <f aca="false">ROUND(((HLOOKUP(B333,Assumption!$A$6:$L$7,2,1)+1)^(1/12)-1)*(E333+I333-J333-K333),0)</f>
        <v>3524240</v>
      </c>
      <c r="M333" s="31" t="n">
        <f aca="false">E333+I333-J333-K333+L333</f>
        <v>2137382529.01301</v>
      </c>
      <c r="N333" s="32" t="n">
        <f aca="false">HLOOKUP(ROUND(AVERAGE(M321:M332)/10^6,0),Assumption!$B$2:$E$3,2,1)*MAX((AVERAGE(M321:M332)-250*10^6),0)</f>
        <v>11013674.5045781</v>
      </c>
      <c r="O333" s="31" t="n">
        <f aca="false">M333+N333</f>
        <v>2148396203.51759</v>
      </c>
      <c r="P333" s="31" t="n">
        <f aca="false">IF(A333=1,SA,MAX(0,SA-M332))</f>
        <v>0</v>
      </c>
      <c r="S333" s="2" t="n">
        <v>0</v>
      </c>
      <c r="T333" s="2" t="n">
        <v>1</v>
      </c>
      <c r="U333" s="2" t="n">
        <v>1</v>
      </c>
      <c r="V333" s="33" t="n">
        <v>1</v>
      </c>
    </row>
    <row r="334" customFormat="false" ht="15.75" hidden="false" customHeight="true" outlineLevel="0" collapsed="false">
      <c r="A334" s="2" t="n">
        <v>332</v>
      </c>
      <c r="B334" s="2" t="n">
        <v>28</v>
      </c>
      <c r="C334" s="2" t="n">
        <f aca="false">A334-(B334-1)*12</f>
        <v>8</v>
      </c>
      <c r="D334" s="2" t="n">
        <f aca="false">'thong tin khach hang'!$B$4+B334-1</f>
        <v>29</v>
      </c>
      <c r="E334" s="31" t="n">
        <f aca="false">IF(A334=1,0,M333)</f>
        <v>2137382529.01301</v>
      </c>
      <c r="F334" s="2" t="n">
        <f aca="true">TP*VLOOKUP('thong tin khach hang'!$E$10,$X$2:$Z$5,3,0)*OFFSET($S334,0,VLOOKUP('thong tin khach hang'!$E$10,$X$2:$Z$5,2,0))</f>
        <v>0</v>
      </c>
      <c r="G334" s="2" t="n">
        <f aca="true">EP*VLOOKUP('thong tin khach hang'!$E$10,$X$2:$Z$5,3,0)*OFFSET($S334,0,VLOOKUP('thong tin khach hang'!$E$10,$X$2:$Z$5,2,0))</f>
        <v>0</v>
      </c>
      <c r="H334" s="2" t="n">
        <f aca="false">F334*HLOOKUP(B334,Assumption!$A$10:$G$12,2,1)+G334*HLOOKUP(B334,Assumption!$A$10:$G$12,3,1)</f>
        <v>0</v>
      </c>
      <c r="I334" s="2" t="n">
        <f aca="false">F334+G334-H334</f>
        <v>0</v>
      </c>
      <c r="J334" s="32" t="n">
        <f aca="false">VLOOKUP(D334,Assumption!$O$3:$Q$103,IF('thong tin khach hang'!$B$3="Nam",2,3),0)/12*P334</f>
        <v>0</v>
      </c>
      <c r="K334" s="2" t="n">
        <v>20000</v>
      </c>
      <c r="L334" s="31" t="n">
        <f aca="false">ROUND(((HLOOKUP(B334,Assumption!$A$6:$L$7,2,1)+1)^(1/12)-1)*(E334+I334-J334-K334),0)</f>
        <v>3530028</v>
      </c>
      <c r="M334" s="31" t="n">
        <f aca="false">E334+I334-J334-K334+L334</f>
        <v>2140892557.01301</v>
      </c>
      <c r="N334" s="32" t="n">
        <f aca="false">HLOOKUP(ROUND(AVERAGE(M322:M333)/10^6,0),Assumption!$B$2:$E$3,2,1)*MAX((AVERAGE(M322:M333)-250*10^6),0)</f>
        <v>11063519.9655781</v>
      </c>
      <c r="O334" s="31" t="n">
        <f aca="false">M334+N334</f>
        <v>2151956076.97859</v>
      </c>
      <c r="P334" s="31" t="n">
        <f aca="false">IF(A334=1,SA,MAX(0,SA-M333))</f>
        <v>0</v>
      </c>
      <c r="S334" s="2" t="n">
        <v>0</v>
      </c>
      <c r="T334" s="2" t="n">
        <v>0</v>
      </c>
      <c r="U334" s="2" t="n">
        <v>0</v>
      </c>
      <c r="V334" s="33" t="n">
        <v>1</v>
      </c>
    </row>
    <row r="335" customFormat="false" ht="15.75" hidden="false" customHeight="true" outlineLevel="0" collapsed="false">
      <c r="A335" s="2" t="n">
        <v>333</v>
      </c>
      <c r="B335" s="2" t="n">
        <v>28</v>
      </c>
      <c r="C335" s="2" t="n">
        <f aca="false">A335-(B335-1)*12</f>
        <v>9</v>
      </c>
      <c r="D335" s="2" t="n">
        <f aca="false">'thong tin khach hang'!$B$4+B335-1</f>
        <v>29</v>
      </c>
      <c r="E335" s="31" t="n">
        <f aca="false">IF(A335=1,0,M334)</f>
        <v>2140892557.01301</v>
      </c>
      <c r="F335" s="2" t="n">
        <f aca="true">TP*VLOOKUP('thong tin khach hang'!$E$10,$X$2:$Z$5,3,0)*OFFSET($S335,0,VLOOKUP('thong tin khach hang'!$E$10,$X$2:$Z$5,2,0))</f>
        <v>0</v>
      </c>
      <c r="G335" s="2" t="n">
        <f aca="true">EP*VLOOKUP('thong tin khach hang'!$E$10,$X$2:$Z$5,3,0)*OFFSET($S335,0,VLOOKUP('thong tin khach hang'!$E$10,$X$2:$Z$5,2,0))</f>
        <v>0</v>
      </c>
      <c r="H335" s="2" t="n">
        <f aca="false">F335*HLOOKUP(B335,Assumption!$A$10:$G$12,2,1)+G335*HLOOKUP(B335,Assumption!$A$10:$G$12,3,1)</f>
        <v>0</v>
      </c>
      <c r="I335" s="2" t="n">
        <f aca="false">F335+G335-H335</f>
        <v>0</v>
      </c>
      <c r="J335" s="32" t="n">
        <f aca="false">VLOOKUP(D335,Assumption!$O$3:$Q$103,IF('thong tin khach hang'!$B$3="Nam",2,3),0)/12*P335</f>
        <v>0</v>
      </c>
      <c r="K335" s="2" t="n">
        <v>20000</v>
      </c>
      <c r="L335" s="31" t="n">
        <f aca="false">ROUND(((HLOOKUP(B335,Assumption!$A$6:$L$7,2,1)+1)^(1/12)-1)*(E335+I335-J335-K335),0)</f>
        <v>3535825</v>
      </c>
      <c r="M335" s="31" t="n">
        <f aca="false">E335+I335-J335-K335+L335</f>
        <v>2144408382.01301</v>
      </c>
      <c r="N335" s="32" t="n">
        <f aca="false">HLOOKUP(ROUND(AVERAGE(M323:M334)/10^6,0),Assumption!$B$2:$E$3,2,1)*MAX((AVERAGE(M323:M334)-250*10^6),0)</f>
        <v>11113447.7505781</v>
      </c>
      <c r="O335" s="31" t="n">
        <f aca="false">M335+N335</f>
        <v>2155521829.76359</v>
      </c>
      <c r="P335" s="31" t="n">
        <f aca="false">IF(A335=1,SA,MAX(0,SA-M334))</f>
        <v>0</v>
      </c>
      <c r="S335" s="2" t="n">
        <v>0</v>
      </c>
      <c r="T335" s="2" t="n">
        <v>0</v>
      </c>
      <c r="U335" s="2" t="n">
        <v>0</v>
      </c>
      <c r="V335" s="33" t="n">
        <v>1</v>
      </c>
    </row>
    <row r="336" customFormat="false" ht="15.75" hidden="false" customHeight="true" outlineLevel="0" collapsed="false">
      <c r="A336" s="2" t="n">
        <v>334</v>
      </c>
      <c r="B336" s="2" t="n">
        <v>28</v>
      </c>
      <c r="C336" s="2" t="n">
        <f aca="false">A336-(B336-1)*12</f>
        <v>10</v>
      </c>
      <c r="D336" s="2" t="n">
        <f aca="false">'thong tin khach hang'!$B$4+B336-1</f>
        <v>29</v>
      </c>
      <c r="E336" s="31" t="n">
        <f aca="false">IF(A336=1,0,M335)</f>
        <v>2144408382.01301</v>
      </c>
      <c r="F336" s="2" t="n">
        <f aca="true">TP*VLOOKUP('thong tin khach hang'!$E$10,$X$2:$Z$5,3,0)*OFFSET($S336,0,VLOOKUP('thong tin khach hang'!$E$10,$X$2:$Z$5,2,0))</f>
        <v>0</v>
      </c>
      <c r="G336" s="2" t="n">
        <f aca="true">EP*VLOOKUP('thong tin khach hang'!$E$10,$X$2:$Z$5,3,0)*OFFSET($S336,0,VLOOKUP('thong tin khach hang'!$E$10,$X$2:$Z$5,2,0))</f>
        <v>0</v>
      </c>
      <c r="H336" s="2" t="n">
        <f aca="false">F336*HLOOKUP(B336,Assumption!$A$10:$G$12,2,1)+G336*HLOOKUP(B336,Assumption!$A$10:$G$12,3,1)</f>
        <v>0</v>
      </c>
      <c r="I336" s="2" t="n">
        <f aca="false">F336+G336-H336</f>
        <v>0</v>
      </c>
      <c r="J336" s="32" t="n">
        <f aca="false">VLOOKUP(D336,Assumption!$O$3:$Q$103,IF('thong tin khach hang'!$B$3="Nam",2,3),0)/12*P336</f>
        <v>0</v>
      </c>
      <c r="K336" s="2" t="n">
        <v>20000</v>
      </c>
      <c r="L336" s="31" t="n">
        <f aca="false">ROUND(((HLOOKUP(B336,Assumption!$A$6:$L$7,2,1)+1)^(1/12)-1)*(E336+I336-J336-K336),0)</f>
        <v>3541632</v>
      </c>
      <c r="M336" s="31" t="n">
        <f aca="false">E336+I336-J336-K336+L336</f>
        <v>2147930014.01301</v>
      </c>
      <c r="N336" s="32" t="n">
        <f aca="false">HLOOKUP(ROUND(AVERAGE(M324:M335)/10^6,0),Assumption!$B$2:$E$3,2,1)*MAX((AVERAGE(M324:M335)-250*10^6),0)</f>
        <v>11163457.9955781</v>
      </c>
      <c r="O336" s="31" t="n">
        <f aca="false">M336+N336</f>
        <v>2159093472.00859</v>
      </c>
      <c r="P336" s="31" t="n">
        <f aca="false">IF(A336=1,SA,MAX(0,SA-M335))</f>
        <v>0</v>
      </c>
      <c r="S336" s="2" t="n">
        <v>0</v>
      </c>
      <c r="T336" s="2" t="n">
        <v>0</v>
      </c>
      <c r="U336" s="2" t="n">
        <v>1</v>
      </c>
      <c r="V336" s="33" t="n">
        <v>1</v>
      </c>
    </row>
    <row r="337" customFormat="false" ht="15.75" hidden="false" customHeight="true" outlineLevel="0" collapsed="false">
      <c r="A337" s="2" t="n">
        <v>335</v>
      </c>
      <c r="B337" s="2" t="n">
        <v>28</v>
      </c>
      <c r="C337" s="2" t="n">
        <f aca="false">A337-(B337-1)*12</f>
        <v>11</v>
      </c>
      <c r="D337" s="2" t="n">
        <f aca="false">'thong tin khach hang'!$B$4+B337-1</f>
        <v>29</v>
      </c>
      <c r="E337" s="31" t="n">
        <f aca="false">IF(A337=1,0,M336)</f>
        <v>2147930014.01301</v>
      </c>
      <c r="F337" s="2" t="n">
        <f aca="true">TP*VLOOKUP('thong tin khach hang'!$E$10,$X$2:$Z$5,3,0)*OFFSET($S337,0,VLOOKUP('thong tin khach hang'!$E$10,$X$2:$Z$5,2,0))</f>
        <v>0</v>
      </c>
      <c r="G337" s="2" t="n">
        <f aca="true">EP*VLOOKUP('thong tin khach hang'!$E$10,$X$2:$Z$5,3,0)*OFFSET($S337,0,VLOOKUP('thong tin khach hang'!$E$10,$X$2:$Z$5,2,0))</f>
        <v>0</v>
      </c>
      <c r="H337" s="2" t="n">
        <f aca="false">F337*HLOOKUP(B337,Assumption!$A$10:$G$12,2,1)+G337*HLOOKUP(B337,Assumption!$A$10:$G$12,3,1)</f>
        <v>0</v>
      </c>
      <c r="I337" s="2" t="n">
        <f aca="false">F337+G337-H337</f>
        <v>0</v>
      </c>
      <c r="J337" s="32" t="n">
        <f aca="false">VLOOKUP(D337,Assumption!$O$3:$Q$103,IF('thong tin khach hang'!$B$3="Nam",2,3),0)/12*P337</f>
        <v>0</v>
      </c>
      <c r="K337" s="2" t="n">
        <v>20000</v>
      </c>
      <c r="L337" s="31" t="n">
        <f aca="false">ROUND(((HLOOKUP(B337,Assumption!$A$6:$L$7,2,1)+1)^(1/12)-1)*(E337+I337-J337-K337),0)</f>
        <v>3547448</v>
      </c>
      <c r="M337" s="31" t="n">
        <f aca="false">E337+I337-J337-K337+L337</f>
        <v>2151457462.01301</v>
      </c>
      <c r="N337" s="32" t="n">
        <f aca="false">HLOOKUP(ROUND(AVERAGE(M325:M336)/10^6,0),Assumption!$B$2:$E$3,2,1)*MAX((AVERAGE(M325:M336)-250*10^6),0)</f>
        <v>11213550.8365781</v>
      </c>
      <c r="O337" s="31" t="n">
        <f aca="false">M337+N337</f>
        <v>2162671012.84959</v>
      </c>
      <c r="P337" s="31" t="n">
        <f aca="false">IF(A337=1,SA,MAX(0,SA-M336))</f>
        <v>0</v>
      </c>
      <c r="S337" s="2" t="n">
        <v>0</v>
      </c>
      <c r="T337" s="2" t="n">
        <v>0</v>
      </c>
      <c r="U337" s="2" t="n">
        <v>0</v>
      </c>
      <c r="V337" s="33" t="n">
        <v>1</v>
      </c>
    </row>
    <row r="338" customFormat="false" ht="15.75" hidden="false" customHeight="true" outlineLevel="0" collapsed="false">
      <c r="A338" s="2" t="n">
        <v>336</v>
      </c>
      <c r="B338" s="2" t="n">
        <v>28</v>
      </c>
      <c r="C338" s="2" t="n">
        <f aca="false">A338-(B338-1)*12</f>
        <v>12</v>
      </c>
      <c r="D338" s="2" t="n">
        <f aca="false">'thong tin khach hang'!$B$4+B338-1</f>
        <v>29</v>
      </c>
      <c r="E338" s="31" t="n">
        <f aca="false">IF(A338=1,0,M337)</f>
        <v>2151457462.01301</v>
      </c>
      <c r="F338" s="2" t="n">
        <f aca="true">TP*VLOOKUP('thong tin khach hang'!$E$10,$X$2:$Z$5,3,0)*OFFSET($S338,0,VLOOKUP('thong tin khach hang'!$E$10,$X$2:$Z$5,2,0))</f>
        <v>0</v>
      </c>
      <c r="G338" s="2" t="n">
        <f aca="true">EP*VLOOKUP('thong tin khach hang'!$E$10,$X$2:$Z$5,3,0)*OFFSET($S338,0,VLOOKUP('thong tin khach hang'!$E$10,$X$2:$Z$5,2,0))</f>
        <v>0</v>
      </c>
      <c r="H338" s="2" t="n">
        <f aca="false">F338*HLOOKUP(B338,Assumption!$A$10:$G$12,2,1)+G338*HLOOKUP(B338,Assumption!$A$10:$G$12,3,1)</f>
        <v>0</v>
      </c>
      <c r="I338" s="2" t="n">
        <f aca="false">F338+G338-H338</f>
        <v>0</v>
      </c>
      <c r="J338" s="32" t="n">
        <f aca="false">VLOOKUP(D338,Assumption!$O$3:$Q$103,IF('thong tin khach hang'!$B$3="Nam",2,3),0)/12*P338</f>
        <v>0</v>
      </c>
      <c r="K338" s="2" t="n">
        <v>20000</v>
      </c>
      <c r="L338" s="31" t="n">
        <f aca="false">ROUND(((HLOOKUP(B338,Assumption!$A$6:$L$7,2,1)+1)^(1/12)-1)*(E338+I338-J338-K338),0)</f>
        <v>3553274</v>
      </c>
      <c r="M338" s="31" t="n">
        <f aca="false">E338+I338-J338-K338+L338</f>
        <v>2154990736.01301</v>
      </c>
      <c r="N338" s="32" t="n">
        <f aca="false">HLOOKUP(ROUND(AVERAGE(M326:M337)/10^6,0),Assumption!$B$2:$E$3,2,1)*MAX((AVERAGE(M326:M337)-250*10^6),0)</f>
        <v>11263726.4100781</v>
      </c>
      <c r="O338" s="31" t="n">
        <f aca="false">M338+N338</f>
        <v>2166254462.42309</v>
      </c>
      <c r="P338" s="31" t="n">
        <f aca="false">IF(A338=1,SA,MAX(0,SA-M337))</f>
        <v>0</v>
      </c>
      <c r="S338" s="2" t="n">
        <v>0</v>
      </c>
      <c r="T338" s="2" t="n">
        <v>0</v>
      </c>
      <c r="U338" s="2" t="n">
        <v>0</v>
      </c>
      <c r="V338" s="33" t="n">
        <v>1</v>
      </c>
    </row>
    <row r="339" customFormat="false" ht="15.75" hidden="false" customHeight="true" outlineLevel="0" collapsed="false">
      <c r="A339" s="2" t="n">
        <v>337</v>
      </c>
      <c r="B339" s="2" t="n">
        <v>29</v>
      </c>
      <c r="C339" s="2" t="n">
        <f aca="false">A339-(B339-1)*12</f>
        <v>1</v>
      </c>
      <c r="D339" s="2" t="n">
        <f aca="false">'thong tin khach hang'!$B$4+B339-1</f>
        <v>30</v>
      </c>
      <c r="E339" s="31" t="n">
        <f aca="false">IF(A339=1,0,M338)</f>
        <v>2154990736.01301</v>
      </c>
      <c r="F339" s="2" t="n">
        <f aca="true">TP*VLOOKUP('thong tin khach hang'!$E$10,$X$2:$Z$5,3,0)*OFFSET($S339,0,VLOOKUP('thong tin khach hang'!$E$10,$X$2:$Z$5,2,0))</f>
        <v>30000000</v>
      </c>
      <c r="G339" s="2" t="n">
        <f aca="true">EP*VLOOKUP('thong tin khach hang'!$E$10,$X$2:$Z$5,3,0)*OFFSET($S339,0,VLOOKUP('thong tin khach hang'!$E$10,$X$2:$Z$5,2,0))</f>
        <v>30000000</v>
      </c>
      <c r="H339" s="2" t="n">
        <f aca="false">F339*HLOOKUP(B339,Assumption!$A$10:$G$12,2,1)+G339*HLOOKUP(B339,Assumption!$A$10:$G$12,3,1)</f>
        <v>1500000</v>
      </c>
      <c r="I339" s="2" t="n">
        <f aca="false">F339+G339-H339</f>
        <v>58500000</v>
      </c>
      <c r="J339" s="32" t="n">
        <f aca="false">VLOOKUP(D339,Assumption!$O$3:$Q$103,IF('thong tin khach hang'!$B$3="Nam",2,3),0)/12*P339</f>
        <v>0</v>
      </c>
      <c r="K339" s="2" t="n">
        <v>20000</v>
      </c>
      <c r="L339" s="31" t="n">
        <f aca="false">ROUND(((HLOOKUP(B339,Assumption!$A$6:$L$7,2,1)+1)^(1/12)-1)*(E339+I339-J339-K339),0)</f>
        <v>3655727</v>
      </c>
      <c r="M339" s="31" t="n">
        <f aca="false">E339+I339-J339-K339+L339</f>
        <v>2217126463.01301</v>
      </c>
      <c r="N339" s="32" t="n">
        <f aca="false">HLOOKUP(ROUND(AVERAGE(M327:M338)/10^6,0),Assumption!$B$2:$E$3,2,1)*MAX((AVERAGE(M327:M338)-250*10^6),0)</f>
        <v>11313984.8525781</v>
      </c>
      <c r="O339" s="31" t="n">
        <f aca="false">M339+N339</f>
        <v>2228440447.86559</v>
      </c>
      <c r="P339" s="31" t="n">
        <f aca="false">IF(A339=1,SA,MAX(0,SA-M338))</f>
        <v>0</v>
      </c>
      <c r="S339" s="2" t="n">
        <v>1</v>
      </c>
      <c r="T339" s="2" t="n">
        <v>1</v>
      </c>
      <c r="U339" s="2" t="n">
        <v>1</v>
      </c>
      <c r="V339" s="33" t="n">
        <v>1</v>
      </c>
    </row>
    <row r="340" customFormat="false" ht="15.75" hidden="false" customHeight="true" outlineLevel="0" collapsed="false">
      <c r="A340" s="2" t="n">
        <v>338</v>
      </c>
      <c r="B340" s="2" t="n">
        <v>29</v>
      </c>
      <c r="C340" s="2" t="n">
        <f aca="false">A340-(B340-1)*12</f>
        <v>2</v>
      </c>
      <c r="D340" s="2" t="n">
        <f aca="false">'thong tin khach hang'!$B$4+B340-1</f>
        <v>30</v>
      </c>
      <c r="E340" s="31" t="n">
        <f aca="false">IF(A340=1,0,M339)</f>
        <v>2217126463.01301</v>
      </c>
      <c r="F340" s="2" t="n">
        <f aca="true">TP*VLOOKUP('thong tin khach hang'!$E$10,$X$2:$Z$5,3,0)*OFFSET($S340,0,VLOOKUP('thong tin khach hang'!$E$10,$X$2:$Z$5,2,0))</f>
        <v>0</v>
      </c>
      <c r="G340" s="2" t="n">
        <f aca="true">EP*VLOOKUP('thong tin khach hang'!$E$10,$X$2:$Z$5,3,0)*OFFSET($S340,0,VLOOKUP('thong tin khach hang'!$E$10,$X$2:$Z$5,2,0))</f>
        <v>0</v>
      </c>
      <c r="H340" s="2" t="n">
        <f aca="false">F340*HLOOKUP(B340,Assumption!$A$10:$G$12,2,1)+G340*HLOOKUP(B340,Assumption!$A$10:$G$12,3,1)</f>
        <v>0</v>
      </c>
      <c r="I340" s="2" t="n">
        <f aca="false">F340+G340-H340</f>
        <v>0</v>
      </c>
      <c r="J340" s="32" t="n">
        <f aca="false">VLOOKUP(D340,Assumption!$O$3:$Q$103,IF('thong tin khach hang'!$B$3="Nam",2,3),0)/12*P340</f>
        <v>0</v>
      </c>
      <c r="K340" s="2" t="n">
        <v>20000</v>
      </c>
      <c r="L340" s="31" t="n">
        <f aca="false">ROUND(((HLOOKUP(B340,Assumption!$A$6:$L$7,2,1)+1)^(1/12)-1)*(E340+I340-J340-K340),0)</f>
        <v>3661732</v>
      </c>
      <c r="M340" s="31" t="n">
        <f aca="false">E340+I340-J340-K340+L340</f>
        <v>2220768195.01301</v>
      </c>
      <c r="N340" s="32" t="n">
        <f aca="false">HLOOKUP(ROUND(AVERAGE(M328:M339)/10^6,0),Assumption!$B$2:$E$3,2,1)*MAX((AVERAGE(M328:M339)-250*10^6),0)</f>
        <v>11364326.3010781</v>
      </c>
      <c r="O340" s="31" t="n">
        <f aca="false">M340+N340</f>
        <v>2232132521.31409</v>
      </c>
      <c r="P340" s="31" t="n">
        <f aca="false">IF(A340=1,SA,MAX(0,SA-M339))</f>
        <v>0</v>
      </c>
      <c r="S340" s="2" t="n">
        <v>0</v>
      </c>
      <c r="T340" s="2" t="n">
        <v>0</v>
      </c>
      <c r="U340" s="2" t="n">
        <v>0</v>
      </c>
      <c r="V340" s="33" t="n">
        <v>1</v>
      </c>
    </row>
    <row r="341" customFormat="false" ht="15.75" hidden="false" customHeight="true" outlineLevel="0" collapsed="false">
      <c r="A341" s="2" t="n">
        <v>339</v>
      </c>
      <c r="B341" s="2" t="n">
        <v>29</v>
      </c>
      <c r="C341" s="2" t="n">
        <f aca="false">A341-(B341-1)*12</f>
        <v>3</v>
      </c>
      <c r="D341" s="2" t="n">
        <f aca="false">'thong tin khach hang'!$B$4+B341-1</f>
        <v>30</v>
      </c>
      <c r="E341" s="31" t="n">
        <f aca="false">IF(A341=1,0,M340)</f>
        <v>2220768195.01301</v>
      </c>
      <c r="F341" s="2" t="n">
        <f aca="true">TP*VLOOKUP('thong tin khach hang'!$E$10,$X$2:$Z$5,3,0)*OFFSET($S341,0,VLOOKUP('thong tin khach hang'!$E$10,$X$2:$Z$5,2,0))</f>
        <v>0</v>
      </c>
      <c r="G341" s="2" t="n">
        <f aca="true">EP*VLOOKUP('thong tin khach hang'!$E$10,$X$2:$Z$5,3,0)*OFFSET($S341,0,VLOOKUP('thong tin khach hang'!$E$10,$X$2:$Z$5,2,0))</f>
        <v>0</v>
      </c>
      <c r="H341" s="2" t="n">
        <f aca="false">F341*HLOOKUP(B341,Assumption!$A$10:$G$12,2,1)+G341*HLOOKUP(B341,Assumption!$A$10:$G$12,3,1)</f>
        <v>0</v>
      </c>
      <c r="I341" s="2" t="n">
        <f aca="false">F341+G341-H341</f>
        <v>0</v>
      </c>
      <c r="J341" s="32" t="n">
        <f aca="false">VLOOKUP(D341,Assumption!$O$3:$Q$103,IF('thong tin khach hang'!$B$3="Nam",2,3),0)/12*P341</f>
        <v>0</v>
      </c>
      <c r="K341" s="2" t="n">
        <v>20000</v>
      </c>
      <c r="L341" s="31" t="n">
        <f aca="false">ROUND(((HLOOKUP(B341,Assumption!$A$6:$L$7,2,1)+1)^(1/12)-1)*(E341+I341-J341-K341),0)</f>
        <v>3667746</v>
      </c>
      <c r="M341" s="31" t="n">
        <f aca="false">E341+I341-J341-K341+L341</f>
        <v>2224415941.01301</v>
      </c>
      <c r="N341" s="32" t="n">
        <f aca="false">HLOOKUP(ROUND(AVERAGE(M329:M340)/10^6,0),Assumption!$B$2:$E$3,2,1)*MAX((AVERAGE(M329:M340)-250*10^6),0)</f>
        <v>11414750.8925781</v>
      </c>
      <c r="O341" s="31" t="n">
        <f aca="false">M341+N341</f>
        <v>2235830691.90559</v>
      </c>
      <c r="P341" s="31" t="n">
        <f aca="false">IF(A341=1,SA,MAX(0,SA-M340))</f>
        <v>0</v>
      </c>
      <c r="S341" s="2" t="n">
        <v>0</v>
      </c>
      <c r="T341" s="2" t="n">
        <v>0</v>
      </c>
      <c r="U341" s="2" t="n">
        <v>0</v>
      </c>
      <c r="V341" s="33" t="n">
        <v>1</v>
      </c>
    </row>
    <row r="342" customFormat="false" ht="15.75" hidden="false" customHeight="true" outlineLevel="0" collapsed="false">
      <c r="A342" s="2" t="n">
        <v>340</v>
      </c>
      <c r="B342" s="2" t="n">
        <v>29</v>
      </c>
      <c r="C342" s="2" t="n">
        <f aca="false">A342-(B342-1)*12</f>
        <v>4</v>
      </c>
      <c r="D342" s="2" t="n">
        <f aca="false">'thong tin khach hang'!$B$4+B342-1</f>
        <v>30</v>
      </c>
      <c r="E342" s="31" t="n">
        <f aca="false">IF(A342=1,0,M341)</f>
        <v>2224415941.01301</v>
      </c>
      <c r="F342" s="2" t="n">
        <f aca="true">TP*VLOOKUP('thong tin khach hang'!$E$10,$X$2:$Z$5,3,0)*OFFSET($S342,0,VLOOKUP('thong tin khach hang'!$E$10,$X$2:$Z$5,2,0))</f>
        <v>0</v>
      </c>
      <c r="G342" s="2" t="n">
        <f aca="true">EP*VLOOKUP('thong tin khach hang'!$E$10,$X$2:$Z$5,3,0)*OFFSET($S342,0,VLOOKUP('thong tin khach hang'!$E$10,$X$2:$Z$5,2,0))</f>
        <v>0</v>
      </c>
      <c r="H342" s="2" t="n">
        <f aca="false">F342*HLOOKUP(B342,Assumption!$A$10:$G$12,2,1)+G342*HLOOKUP(B342,Assumption!$A$10:$G$12,3,1)</f>
        <v>0</v>
      </c>
      <c r="I342" s="2" t="n">
        <f aca="false">F342+G342-H342</f>
        <v>0</v>
      </c>
      <c r="J342" s="32" t="n">
        <f aca="false">VLOOKUP(D342,Assumption!$O$3:$Q$103,IF('thong tin khach hang'!$B$3="Nam",2,3),0)/12*P342</f>
        <v>0</v>
      </c>
      <c r="K342" s="2" t="n">
        <v>20000</v>
      </c>
      <c r="L342" s="31" t="n">
        <f aca="false">ROUND(((HLOOKUP(B342,Assumption!$A$6:$L$7,2,1)+1)^(1/12)-1)*(E342+I342-J342-K342),0)</f>
        <v>3673771</v>
      </c>
      <c r="M342" s="31" t="n">
        <f aca="false">E342+I342-J342-K342+L342</f>
        <v>2228069712.01301</v>
      </c>
      <c r="N342" s="32" t="n">
        <f aca="false">HLOOKUP(ROUND(AVERAGE(M330:M341)/10^6,0),Assumption!$B$2:$E$3,2,1)*MAX((AVERAGE(M330:M341)-250*10^6),0)</f>
        <v>11465258.7640781</v>
      </c>
      <c r="O342" s="31" t="n">
        <f aca="false">M342+N342</f>
        <v>2239534970.77709</v>
      </c>
      <c r="P342" s="31" t="n">
        <f aca="false">IF(A342=1,SA,MAX(0,SA-M341))</f>
        <v>0</v>
      </c>
      <c r="S342" s="2" t="n">
        <v>0</v>
      </c>
      <c r="T342" s="2" t="n">
        <v>0</v>
      </c>
      <c r="U342" s="2" t="n">
        <v>1</v>
      </c>
      <c r="V342" s="33" t="n">
        <v>1</v>
      </c>
    </row>
    <row r="343" customFormat="false" ht="15.75" hidden="false" customHeight="true" outlineLevel="0" collapsed="false">
      <c r="A343" s="2" t="n">
        <v>341</v>
      </c>
      <c r="B343" s="2" t="n">
        <v>29</v>
      </c>
      <c r="C343" s="2" t="n">
        <f aca="false">A343-(B343-1)*12</f>
        <v>5</v>
      </c>
      <c r="D343" s="2" t="n">
        <f aca="false">'thong tin khach hang'!$B$4+B343-1</f>
        <v>30</v>
      </c>
      <c r="E343" s="31" t="n">
        <f aca="false">IF(A343=1,0,M342)</f>
        <v>2228069712.01301</v>
      </c>
      <c r="F343" s="2" t="n">
        <f aca="true">TP*VLOOKUP('thong tin khach hang'!$E$10,$X$2:$Z$5,3,0)*OFFSET($S343,0,VLOOKUP('thong tin khach hang'!$E$10,$X$2:$Z$5,2,0))</f>
        <v>0</v>
      </c>
      <c r="G343" s="2" t="n">
        <f aca="true">EP*VLOOKUP('thong tin khach hang'!$E$10,$X$2:$Z$5,3,0)*OFFSET($S343,0,VLOOKUP('thong tin khach hang'!$E$10,$X$2:$Z$5,2,0))</f>
        <v>0</v>
      </c>
      <c r="H343" s="2" t="n">
        <f aca="false">F343*HLOOKUP(B343,Assumption!$A$10:$G$12,2,1)+G343*HLOOKUP(B343,Assumption!$A$10:$G$12,3,1)</f>
        <v>0</v>
      </c>
      <c r="I343" s="2" t="n">
        <f aca="false">F343+G343-H343</f>
        <v>0</v>
      </c>
      <c r="J343" s="32" t="n">
        <f aca="false">VLOOKUP(D343,Assumption!$O$3:$Q$103,IF('thong tin khach hang'!$B$3="Nam",2,3),0)/12*P343</f>
        <v>0</v>
      </c>
      <c r="K343" s="2" t="n">
        <v>20000</v>
      </c>
      <c r="L343" s="31" t="n">
        <f aca="false">ROUND(((HLOOKUP(B343,Assumption!$A$6:$L$7,2,1)+1)^(1/12)-1)*(E343+I343-J343-K343),0)</f>
        <v>3679805</v>
      </c>
      <c r="M343" s="31" t="n">
        <f aca="false">E343+I343-J343-K343+L343</f>
        <v>2231729517.01301</v>
      </c>
      <c r="N343" s="32" t="n">
        <f aca="false">HLOOKUP(ROUND(AVERAGE(M331:M342)/10^6,0),Assumption!$B$2:$E$3,2,1)*MAX((AVERAGE(M331:M342)-250*10^6),0)</f>
        <v>11515850.0535781</v>
      </c>
      <c r="O343" s="31" t="n">
        <f aca="false">M343+N343</f>
        <v>2243245367.06659</v>
      </c>
      <c r="P343" s="31" t="n">
        <f aca="false">IF(A343=1,SA,MAX(0,SA-M342))</f>
        <v>0</v>
      </c>
      <c r="S343" s="2" t="n">
        <v>0</v>
      </c>
      <c r="T343" s="2" t="n">
        <v>0</v>
      </c>
      <c r="U343" s="2" t="n">
        <v>0</v>
      </c>
      <c r="V343" s="33" t="n">
        <v>1</v>
      </c>
    </row>
    <row r="344" customFormat="false" ht="15.75" hidden="false" customHeight="true" outlineLevel="0" collapsed="false">
      <c r="A344" s="2" t="n">
        <v>342</v>
      </c>
      <c r="B344" s="2" t="n">
        <v>29</v>
      </c>
      <c r="C344" s="2" t="n">
        <f aca="false">A344-(B344-1)*12</f>
        <v>6</v>
      </c>
      <c r="D344" s="2" t="n">
        <f aca="false">'thong tin khach hang'!$B$4+B344-1</f>
        <v>30</v>
      </c>
      <c r="E344" s="31" t="n">
        <f aca="false">IF(A344=1,0,M343)</f>
        <v>2231729517.01301</v>
      </c>
      <c r="F344" s="2" t="n">
        <f aca="true">TP*VLOOKUP('thong tin khach hang'!$E$10,$X$2:$Z$5,3,0)*OFFSET($S344,0,VLOOKUP('thong tin khach hang'!$E$10,$X$2:$Z$5,2,0))</f>
        <v>0</v>
      </c>
      <c r="G344" s="2" t="n">
        <f aca="true">EP*VLOOKUP('thong tin khach hang'!$E$10,$X$2:$Z$5,3,0)*OFFSET($S344,0,VLOOKUP('thong tin khach hang'!$E$10,$X$2:$Z$5,2,0))</f>
        <v>0</v>
      </c>
      <c r="H344" s="2" t="n">
        <f aca="false">F344*HLOOKUP(B344,Assumption!$A$10:$G$12,2,1)+G344*HLOOKUP(B344,Assumption!$A$10:$G$12,3,1)</f>
        <v>0</v>
      </c>
      <c r="I344" s="2" t="n">
        <f aca="false">F344+G344-H344</f>
        <v>0</v>
      </c>
      <c r="J344" s="32" t="n">
        <f aca="false">VLOOKUP(D344,Assumption!$O$3:$Q$103,IF('thong tin khach hang'!$B$3="Nam",2,3),0)/12*P344</f>
        <v>0</v>
      </c>
      <c r="K344" s="2" t="n">
        <v>20000</v>
      </c>
      <c r="L344" s="31" t="n">
        <f aca="false">ROUND(((HLOOKUP(B344,Assumption!$A$6:$L$7,2,1)+1)^(1/12)-1)*(E344+I344-J344-K344),0)</f>
        <v>3685850</v>
      </c>
      <c r="M344" s="31" t="n">
        <f aca="false">E344+I344-J344-K344+L344</f>
        <v>2235395367.01301</v>
      </c>
      <c r="N344" s="32" t="n">
        <f aca="false">HLOOKUP(ROUND(AVERAGE(M332:M343)/10^6,0),Assumption!$B$2:$E$3,2,1)*MAX((AVERAGE(M332:M343)-250*10^6),0)</f>
        <v>11566524.8985781</v>
      </c>
      <c r="O344" s="31" t="n">
        <f aca="false">M344+N344</f>
        <v>2246961891.91159</v>
      </c>
      <c r="P344" s="31" t="n">
        <f aca="false">IF(A344=1,SA,MAX(0,SA-M343))</f>
        <v>0</v>
      </c>
      <c r="S344" s="2" t="n">
        <v>0</v>
      </c>
      <c r="T344" s="2" t="n">
        <v>0</v>
      </c>
      <c r="U344" s="2" t="n">
        <v>0</v>
      </c>
      <c r="V344" s="33" t="n">
        <v>1</v>
      </c>
    </row>
    <row r="345" customFormat="false" ht="15.75" hidden="false" customHeight="true" outlineLevel="0" collapsed="false">
      <c r="A345" s="2" t="n">
        <v>343</v>
      </c>
      <c r="B345" s="2" t="n">
        <v>29</v>
      </c>
      <c r="C345" s="2" t="n">
        <f aca="false">A345-(B345-1)*12</f>
        <v>7</v>
      </c>
      <c r="D345" s="2" t="n">
        <f aca="false">'thong tin khach hang'!$B$4+B345-1</f>
        <v>30</v>
      </c>
      <c r="E345" s="31" t="n">
        <f aca="false">IF(A345=1,0,M344)</f>
        <v>2235395367.01301</v>
      </c>
      <c r="F345" s="2" t="n">
        <f aca="true">TP*VLOOKUP('thong tin khach hang'!$E$10,$X$2:$Z$5,3,0)*OFFSET($S345,0,VLOOKUP('thong tin khach hang'!$E$10,$X$2:$Z$5,2,0))</f>
        <v>0</v>
      </c>
      <c r="G345" s="2" t="n">
        <f aca="true">EP*VLOOKUP('thong tin khach hang'!$E$10,$X$2:$Z$5,3,0)*OFFSET($S345,0,VLOOKUP('thong tin khach hang'!$E$10,$X$2:$Z$5,2,0))</f>
        <v>0</v>
      </c>
      <c r="H345" s="2" t="n">
        <f aca="false">F345*HLOOKUP(B345,Assumption!$A$10:$G$12,2,1)+G345*HLOOKUP(B345,Assumption!$A$10:$G$12,3,1)</f>
        <v>0</v>
      </c>
      <c r="I345" s="2" t="n">
        <f aca="false">F345+G345-H345</f>
        <v>0</v>
      </c>
      <c r="J345" s="32" t="n">
        <f aca="false">VLOOKUP(D345,Assumption!$O$3:$Q$103,IF('thong tin khach hang'!$B$3="Nam",2,3),0)/12*P345</f>
        <v>0</v>
      </c>
      <c r="K345" s="2" t="n">
        <v>20000</v>
      </c>
      <c r="L345" s="31" t="n">
        <f aca="false">ROUND(((HLOOKUP(B345,Assumption!$A$6:$L$7,2,1)+1)^(1/12)-1)*(E345+I345-J345-K345),0)</f>
        <v>3691904</v>
      </c>
      <c r="M345" s="31" t="n">
        <f aca="false">E345+I345-J345-K345+L345</f>
        <v>2239067271.01301</v>
      </c>
      <c r="N345" s="32" t="n">
        <f aca="false">HLOOKUP(ROUND(AVERAGE(M333:M344)/10^6,0),Assumption!$B$2:$E$3,2,1)*MAX((AVERAGE(M333:M344)-250*10^6),0)</f>
        <v>11617283.4375781</v>
      </c>
      <c r="O345" s="31" t="n">
        <f aca="false">M345+N345</f>
        <v>2250684554.45059</v>
      </c>
      <c r="P345" s="31" t="n">
        <f aca="false">IF(A345=1,SA,MAX(0,SA-M344))</f>
        <v>0</v>
      </c>
      <c r="S345" s="2" t="n">
        <v>0</v>
      </c>
      <c r="T345" s="2" t="n">
        <v>1</v>
      </c>
      <c r="U345" s="2" t="n">
        <v>1</v>
      </c>
      <c r="V345" s="33" t="n">
        <v>1</v>
      </c>
    </row>
    <row r="346" customFormat="false" ht="15.75" hidden="false" customHeight="true" outlineLevel="0" collapsed="false">
      <c r="A346" s="2" t="n">
        <v>344</v>
      </c>
      <c r="B346" s="2" t="n">
        <v>29</v>
      </c>
      <c r="C346" s="2" t="n">
        <f aca="false">A346-(B346-1)*12</f>
        <v>8</v>
      </c>
      <c r="D346" s="2" t="n">
        <f aca="false">'thong tin khach hang'!$B$4+B346-1</f>
        <v>30</v>
      </c>
      <c r="E346" s="31" t="n">
        <f aca="false">IF(A346=1,0,M345)</f>
        <v>2239067271.01301</v>
      </c>
      <c r="F346" s="2" t="n">
        <f aca="true">TP*VLOOKUP('thong tin khach hang'!$E$10,$X$2:$Z$5,3,0)*OFFSET($S346,0,VLOOKUP('thong tin khach hang'!$E$10,$X$2:$Z$5,2,0))</f>
        <v>0</v>
      </c>
      <c r="G346" s="2" t="n">
        <f aca="true">EP*VLOOKUP('thong tin khach hang'!$E$10,$X$2:$Z$5,3,0)*OFFSET($S346,0,VLOOKUP('thong tin khach hang'!$E$10,$X$2:$Z$5,2,0))</f>
        <v>0</v>
      </c>
      <c r="H346" s="2" t="n">
        <f aca="false">F346*HLOOKUP(B346,Assumption!$A$10:$G$12,2,1)+G346*HLOOKUP(B346,Assumption!$A$10:$G$12,3,1)</f>
        <v>0</v>
      </c>
      <c r="I346" s="2" t="n">
        <f aca="false">F346+G346-H346</f>
        <v>0</v>
      </c>
      <c r="J346" s="32" t="n">
        <f aca="false">VLOOKUP(D346,Assumption!$O$3:$Q$103,IF('thong tin khach hang'!$B$3="Nam",2,3),0)/12*P346</f>
        <v>0</v>
      </c>
      <c r="K346" s="2" t="n">
        <v>20000</v>
      </c>
      <c r="L346" s="31" t="n">
        <f aca="false">ROUND(((HLOOKUP(B346,Assumption!$A$6:$L$7,2,1)+1)^(1/12)-1)*(E346+I346-J346-K346),0)</f>
        <v>3697969</v>
      </c>
      <c r="M346" s="31" t="n">
        <f aca="false">E346+I346-J346-K346+L346</f>
        <v>2242745240.01301</v>
      </c>
      <c r="N346" s="32" t="n">
        <f aca="false">HLOOKUP(ROUND(AVERAGE(M334:M345)/10^6,0),Assumption!$B$2:$E$3,2,1)*MAX((AVERAGE(M334:M345)-250*10^6),0)</f>
        <v>11668125.8085781</v>
      </c>
      <c r="O346" s="31" t="n">
        <f aca="false">M346+N346</f>
        <v>2254413365.82159</v>
      </c>
      <c r="P346" s="31" t="n">
        <f aca="false">IF(A346=1,SA,MAX(0,SA-M345))</f>
        <v>0</v>
      </c>
      <c r="S346" s="2" t="n">
        <v>0</v>
      </c>
      <c r="T346" s="2" t="n">
        <v>0</v>
      </c>
      <c r="U346" s="2" t="n">
        <v>0</v>
      </c>
      <c r="V346" s="33" t="n">
        <v>1</v>
      </c>
    </row>
    <row r="347" customFormat="false" ht="15.75" hidden="false" customHeight="true" outlineLevel="0" collapsed="false">
      <c r="A347" s="2" t="n">
        <v>345</v>
      </c>
      <c r="B347" s="2" t="n">
        <v>29</v>
      </c>
      <c r="C347" s="2" t="n">
        <f aca="false">A347-(B347-1)*12</f>
        <v>9</v>
      </c>
      <c r="D347" s="2" t="n">
        <f aca="false">'thong tin khach hang'!$B$4+B347-1</f>
        <v>30</v>
      </c>
      <c r="E347" s="31" t="n">
        <f aca="false">IF(A347=1,0,M346)</f>
        <v>2242745240.01301</v>
      </c>
      <c r="F347" s="2" t="n">
        <f aca="true">TP*VLOOKUP('thong tin khach hang'!$E$10,$X$2:$Z$5,3,0)*OFFSET($S347,0,VLOOKUP('thong tin khach hang'!$E$10,$X$2:$Z$5,2,0))</f>
        <v>0</v>
      </c>
      <c r="G347" s="2" t="n">
        <f aca="true">EP*VLOOKUP('thong tin khach hang'!$E$10,$X$2:$Z$5,3,0)*OFFSET($S347,0,VLOOKUP('thong tin khach hang'!$E$10,$X$2:$Z$5,2,0))</f>
        <v>0</v>
      </c>
      <c r="H347" s="2" t="n">
        <f aca="false">F347*HLOOKUP(B347,Assumption!$A$10:$G$12,2,1)+G347*HLOOKUP(B347,Assumption!$A$10:$G$12,3,1)</f>
        <v>0</v>
      </c>
      <c r="I347" s="2" t="n">
        <f aca="false">F347+G347-H347</f>
        <v>0</v>
      </c>
      <c r="J347" s="32" t="n">
        <f aca="false">VLOOKUP(D347,Assumption!$O$3:$Q$103,IF('thong tin khach hang'!$B$3="Nam",2,3),0)/12*P347</f>
        <v>0</v>
      </c>
      <c r="K347" s="2" t="n">
        <v>20000</v>
      </c>
      <c r="L347" s="31" t="n">
        <f aca="false">ROUND(((HLOOKUP(B347,Assumption!$A$6:$L$7,2,1)+1)^(1/12)-1)*(E347+I347-J347-K347),0)</f>
        <v>3704043</v>
      </c>
      <c r="M347" s="31" t="n">
        <f aca="false">E347+I347-J347-K347+L347</f>
        <v>2246429283.01301</v>
      </c>
      <c r="N347" s="32" t="n">
        <f aca="false">HLOOKUP(ROUND(AVERAGE(M335:M346)/10^6,0),Assumption!$B$2:$E$3,2,1)*MAX((AVERAGE(M335:M346)-250*10^6),0)</f>
        <v>11719052.1500781</v>
      </c>
      <c r="O347" s="31" t="n">
        <f aca="false">M347+N347</f>
        <v>2258148335.16309</v>
      </c>
      <c r="P347" s="31" t="n">
        <f aca="false">IF(A347=1,SA,MAX(0,SA-M346))</f>
        <v>0</v>
      </c>
      <c r="S347" s="2" t="n">
        <v>0</v>
      </c>
      <c r="T347" s="2" t="n">
        <v>0</v>
      </c>
      <c r="U347" s="2" t="n">
        <v>0</v>
      </c>
      <c r="V347" s="33" t="n">
        <v>1</v>
      </c>
    </row>
    <row r="348" customFormat="false" ht="15.75" hidden="false" customHeight="true" outlineLevel="0" collapsed="false">
      <c r="A348" s="2" t="n">
        <v>346</v>
      </c>
      <c r="B348" s="2" t="n">
        <v>29</v>
      </c>
      <c r="C348" s="2" t="n">
        <f aca="false">A348-(B348-1)*12</f>
        <v>10</v>
      </c>
      <c r="D348" s="2" t="n">
        <f aca="false">'thong tin khach hang'!$B$4+B348-1</f>
        <v>30</v>
      </c>
      <c r="E348" s="31" t="n">
        <f aca="false">IF(A348=1,0,M347)</f>
        <v>2246429283.01301</v>
      </c>
      <c r="F348" s="2" t="n">
        <f aca="true">TP*VLOOKUP('thong tin khach hang'!$E$10,$X$2:$Z$5,3,0)*OFFSET($S348,0,VLOOKUP('thong tin khach hang'!$E$10,$X$2:$Z$5,2,0))</f>
        <v>0</v>
      </c>
      <c r="G348" s="2" t="n">
        <f aca="true">EP*VLOOKUP('thong tin khach hang'!$E$10,$X$2:$Z$5,3,0)*OFFSET($S348,0,VLOOKUP('thong tin khach hang'!$E$10,$X$2:$Z$5,2,0))</f>
        <v>0</v>
      </c>
      <c r="H348" s="2" t="n">
        <f aca="false">F348*HLOOKUP(B348,Assumption!$A$10:$G$12,2,1)+G348*HLOOKUP(B348,Assumption!$A$10:$G$12,3,1)</f>
        <v>0</v>
      </c>
      <c r="I348" s="2" t="n">
        <f aca="false">F348+G348-H348</f>
        <v>0</v>
      </c>
      <c r="J348" s="32" t="n">
        <f aca="false">VLOOKUP(D348,Assumption!$O$3:$Q$103,IF('thong tin khach hang'!$B$3="Nam",2,3),0)/12*P348</f>
        <v>0</v>
      </c>
      <c r="K348" s="2" t="n">
        <v>20000</v>
      </c>
      <c r="L348" s="31" t="n">
        <f aca="false">ROUND(((HLOOKUP(B348,Assumption!$A$6:$L$7,2,1)+1)^(1/12)-1)*(E348+I348-J348-K348),0)</f>
        <v>3710128</v>
      </c>
      <c r="M348" s="31" t="n">
        <f aca="false">E348+I348-J348-K348+L348</f>
        <v>2250119411.01301</v>
      </c>
      <c r="N348" s="32" t="n">
        <f aca="false">HLOOKUP(ROUND(AVERAGE(M336:M347)/10^6,0),Assumption!$B$2:$E$3,2,1)*MAX((AVERAGE(M336:M347)-250*10^6),0)</f>
        <v>11770062.6005781</v>
      </c>
      <c r="O348" s="31" t="n">
        <f aca="false">M348+N348</f>
        <v>2261889473.61359</v>
      </c>
      <c r="P348" s="31" t="n">
        <f aca="false">IF(A348=1,SA,MAX(0,SA-M347))</f>
        <v>0</v>
      </c>
      <c r="S348" s="2" t="n">
        <v>0</v>
      </c>
      <c r="T348" s="2" t="n">
        <v>0</v>
      </c>
      <c r="U348" s="2" t="n">
        <v>1</v>
      </c>
      <c r="V348" s="33" t="n">
        <v>1</v>
      </c>
    </row>
    <row r="349" customFormat="false" ht="15.75" hidden="false" customHeight="true" outlineLevel="0" collapsed="false">
      <c r="A349" s="2" t="n">
        <v>347</v>
      </c>
      <c r="B349" s="2" t="n">
        <v>29</v>
      </c>
      <c r="C349" s="2" t="n">
        <f aca="false">A349-(B349-1)*12</f>
        <v>11</v>
      </c>
      <c r="D349" s="2" t="n">
        <f aca="false">'thong tin khach hang'!$B$4+B349-1</f>
        <v>30</v>
      </c>
      <c r="E349" s="31" t="n">
        <f aca="false">IF(A349=1,0,M348)</f>
        <v>2250119411.01301</v>
      </c>
      <c r="F349" s="2" t="n">
        <f aca="true">TP*VLOOKUP('thong tin khach hang'!$E$10,$X$2:$Z$5,3,0)*OFFSET($S349,0,VLOOKUP('thong tin khach hang'!$E$10,$X$2:$Z$5,2,0))</f>
        <v>0</v>
      </c>
      <c r="G349" s="2" t="n">
        <f aca="true">EP*VLOOKUP('thong tin khach hang'!$E$10,$X$2:$Z$5,3,0)*OFFSET($S349,0,VLOOKUP('thong tin khach hang'!$E$10,$X$2:$Z$5,2,0))</f>
        <v>0</v>
      </c>
      <c r="H349" s="2" t="n">
        <f aca="false">F349*HLOOKUP(B349,Assumption!$A$10:$G$12,2,1)+G349*HLOOKUP(B349,Assumption!$A$10:$G$12,3,1)</f>
        <v>0</v>
      </c>
      <c r="I349" s="2" t="n">
        <f aca="false">F349+G349-H349</f>
        <v>0</v>
      </c>
      <c r="J349" s="32" t="n">
        <f aca="false">VLOOKUP(D349,Assumption!$O$3:$Q$103,IF('thong tin khach hang'!$B$3="Nam",2,3),0)/12*P349</f>
        <v>0</v>
      </c>
      <c r="K349" s="2" t="n">
        <v>20000</v>
      </c>
      <c r="L349" s="31" t="n">
        <f aca="false">ROUND(((HLOOKUP(B349,Assumption!$A$6:$L$7,2,1)+1)^(1/12)-1)*(E349+I349-J349-K349),0)</f>
        <v>3716222</v>
      </c>
      <c r="M349" s="31" t="n">
        <f aca="false">E349+I349-J349-K349+L349</f>
        <v>2253815633.01301</v>
      </c>
      <c r="N349" s="32" t="n">
        <f aca="false">HLOOKUP(ROUND(AVERAGE(M337:M348)/10^6,0),Assumption!$B$2:$E$3,2,1)*MAX((AVERAGE(M337:M348)-250*10^6),0)</f>
        <v>11821157.2990781</v>
      </c>
      <c r="O349" s="31" t="n">
        <f aca="false">M349+N349</f>
        <v>2265636790.31209</v>
      </c>
      <c r="P349" s="31" t="n">
        <f aca="false">IF(A349=1,SA,MAX(0,SA-M348))</f>
        <v>0</v>
      </c>
      <c r="S349" s="2" t="n">
        <v>0</v>
      </c>
      <c r="T349" s="2" t="n">
        <v>0</v>
      </c>
      <c r="U349" s="2" t="n">
        <v>0</v>
      </c>
      <c r="V349" s="33" t="n">
        <v>1</v>
      </c>
    </row>
    <row r="350" customFormat="false" ht="15.75" hidden="false" customHeight="true" outlineLevel="0" collapsed="false">
      <c r="A350" s="2" t="n">
        <v>348</v>
      </c>
      <c r="B350" s="2" t="n">
        <v>29</v>
      </c>
      <c r="C350" s="2" t="n">
        <f aca="false">A350-(B350-1)*12</f>
        <v>12</v>
      </c>
      <c r="D350" s="2" t="n">
        <f aca="false">'thong tin khach hang'!$B$4+B350-1</f>
        <v>30</v>
      </c>
      <c r="E350" s="31" t="n">
        <f aca="false">IF(A350=1,0,M349)</f>
        <v>2253815633.01301</v>
      </c>
      <c r="F350" s="2" t="n">
        <f aca="true">TP*VLOOKUP('thong tin khach hang'!$E$10,$X$2:$Z$5,3,0)*OFFSET($S350,0,VLOOKUP('thong tin khach hang'!$E$10,$X$2:$Z$5,2,0))</f>
        <v>0</v>
      </c>
      <c r="G350" s="2" t="n">
        <f aca="true">EP*VLOOKUP('thong tin khach hang'!$E$10,$X$2:$Z$5,3,0)*OFFSET($S350,0,VLOOKUP('thong tin khach hang'!$E$10,$X$2:$Z$5,2,0))</f>
        <v>0</v>
      </c>
      <c r="H350" s="2" t="n">
        <f aca="false">F350*HLOOKUP(B350,Assumption!$A$10:$G$12,2,1)+G350*HLOOKUP(B350,Assumption!$A$10:$G$12,3,1)</f>
        <v>0</v>
      </c>
      <c r="I350" s="2" t="n">
        <f aca="false">F350+G350-H350</f>
        <v>0</v>
      </c>
      <c r="J350" s="32" t="n">
        <f aca="false">VLOOKUP(D350,Assumption!$O$3:$Q$103,IF('thong tin khach hang'!$B$3="Nam",2,3),0)/12*P350</f>
        <v>0</v>
      </c>
      <c r="K350" s="2" t="n">
        <v>20000</v>
      </c>
      <c r="L350" s="31" t="n">
        <f aca="false">ROUND(((HLOOKUP(B350,Assumption!$A$6:$L$7,2,1)+1)^(1/12)-1)*(E350+I350-J350-K350),0)</f>
        <v>3722327</v>
      </c>
      <c r="M350" s="31" t="n">
        <f aca="false">E350+I350-J350-K350+L350</f>
        <v>2257517960.01301</v>
      </c>
      <c r="N350" s="32" t="n">
        <f aca="false">HLOOKUP(ROUND(AVERAGE(M338:M349)/10^6,0),Assumption!$B$2:$E$3,2,1)*MAX((AVERAGE(M338:M349)-250*10^6),0)</f>
        <v>11872336.3845781</v>
      </c>
      <c r="O350" s="31" t="n">
        <f aca="false">M350+N350</f>
        <v>2269390296.39759</v>
      </c>
      <c r="P350" s="31" t="n">
        <f aca="false">IF(A350=1,SA,MAX(0,SA-M349))</f>
        <v>0</v>
      </c>
      <c r="S350" s="2" t="n">
        <v>0</v>
      </c>
      <c r="T350" s="2" t="n">
        <v>0</v>
      </c>
      <c r="U350" s="2" t="n">
        <v>0</v>
      </c>
      <c r="V350" s="33" t="n">
        <v>1</v>
      </c>
    </row>
    <row r="351" customFormat="false" ht="15.75" hidden="false" customHeight="true" outlineLevel="0" collapsed="false">
      <c r="A351" s="2" t="n">
        <v>349</v>
      </c>
      <c r="B351" s="2" t="n">
        <v>30</v>
      </c>
      <c r="C351" s="2" t="n">
        <f aca="false">A351-(B351-1)*12</f>
        <v>1</v>
      </c>
      <c r="D351" s="2" t="n">
        <f aca="false">'thong tin khach hang'!$B$4+B351-1</f>
        <v>31</v>
      </c>
      <c r="E351" s="31" t="n">
        <f aca="false">IF(A351=1,0,M350)</f>
        <v>2257517960.01301</v>
      </c>
      <c r="F351" s="2" t="n">
        <f aca="true">TP*VLOOKUP('thong tin khach hang'!$E$10,$X$2:$Z$5,3,0)*OFFSET($S351,0,VLOOKUP('thong tin khach hang'!$E$10,$X$2:$Z$5,2,0))</f>
        <v>30000000</v>
      </c>
      <c r="G351" s="2" t="n">
        <f aca="true">EP*VLOOKUP('thong tin khach hang'!$E$10,$X$2:$Z$5,3,0)*OFFSET($S351,0,VLOOKUP('thong tin khach hang'!$E$10,$X$2:$Z$5,2,0))</f>
        <v>30000000</v>
      </c>
      <c r="H351" s="2" t="n">
        <f aca="false">F351*HLOOKUP(B351,Assumption!$A$10:$G$12,2,1)+G351*HLOOKUP(B351,Assumption!$A$10:$G$12,3,1)</f>
        <v>1500000</v>
      </c>
      <c r="I351" s="2" t="n">
        <f aca="false">F351+G351-H351</f>
        <v>58500000</v>
      </c>
      <c r="J351" s="32" t="n">
        <f aca="false">VLOOKUP(D351,Assumption!$O$3:$Q$103,IF('thong tin khach hang'!$B$3="Nam",2,3),0)/12*P351</f>
        <v>0</v>
      </c>
      <c r="K351" s="2" t="n">
        <v>20000</v>
      </c>
      <c r="L351" s="31" t="n">
        <f aca="false">ROUND(((HLOOKUP(B351,Assumption!$A$6:$L$7,2,1)+1)^(1/12)-1)*(E351+I351-J351-K351),0)</f>
        <v>3825059</v>
      </c>
      <c r="M351" s="31" t="n">
        <f aca="false">E351+I351-J351-K351+L351</f>
        <v>2319823019.01301</v>
      </c>
      <c r="N351" s="32" t="n">
        <f aca="false">HLOOKUP(ROUND(AVERAGE(M339:M350)/10^6,0),Assumption!$B$2:$E$3,2,1)*MAX((AVERAGE(M339:M350)-250*10^6),0)</f>
        <v>11923599.9965781</v>
      </c>
      <c r="O351" s="31" t="n">
        <f aca="false">M351+N351</f>
        <v>2331746619.00959</v>
      </c>
      <c r="P351" s="31" t="n">
        <f aca="false">IF(A351=1,SA,MAX(0,SA-M350))</f>
        <v>0</v>
      </c>
      <c r="S351" s="2" t="n">
        <v>1</v>
      </c>
      <c r="T351" s="2" t="n">
        <v>1</v>
      </c>
      <c r="U351" s="2" t="n">
        <v>1</v>
      </c>
      <c r="V351" s="33" t="n">
        <v>1</v>
      </c>
    </row>
    <row r="352" customFormat="false" ht="15.75" hidden="false" customHeight="true" outlineLevel="0" collapsed="false">
      <c r="A352" s="2" t="n">
        <v>350</v>
      </c>
      <c r="B352" s="2" t="n">
        <v>30</v>
      </c>
      <c r="C352" s="2" t="n">
        <f aca="false">A352-(B352-1)*12</f>
        <v>2</v>
      </c>
      <c r="D352" s="2" t="n">
        <f aca="false">'thong tin khach hang'!$B$4+B352-1</f>
        <v>31</v>
      </c>
      <c r="E352" s="31" t="n">
        <f aca="false">IF(A352=1,0,M351)</f>
        <v>2319823019.01301</v>
      </c>
      <c r="F352" s="2" t="n">
        <f aca="true">TP*VLOOKUP('thong tin khach hang'!$E$10,$X$2:$Z$5,3,0)*OFFSET($S352,0,VLOOKUP('thong tin khach hang'!$E$10,$X$2:$Z$5,2,0))</f>
        <v>0</v>
      </c>
      <c r="G352" s="2" t="n">
        <f aca="true">EP*VLOOKUP('thong tin khach hang'!$E$10,$X$2:$Z$5,3,0)*OFFSET($S352,0,VLOOKUP('thong tin khach hang'!$E$10,$X$2:$Z$5,2,0))</f>
        <v>0</v>
      </c>
      <c r="H352" s="2" t="n">
        <f aca="false">F352*HLOOKUP(B352,Assumption!$A$10:$G$12,2,1)+G352*HLOOKUP(B352,Assumption!$A$10:$G$12,3,1)</f>
        <v>0</v>
      </c>
      <c r="I352" s="2" t="n">
        <f aca="false">F352+G352-H352</f>
        <v>0</v>
      </c>
      <c r="J352" s="32" t="n">
        <f aca="false">VLOOKUP(D352,Assumption!$O$3:$Q$103,IF('thong tin khach hang'!$B$3="Nam",2,3),0)/12*P352</f>
        <v>0</v>
      </c>
      <c r="K352" s="2" t="n">
        <v>20000</v>
      </c>
      <c r="L352" s="31" t="n">
        <f aca="false">ROUND(((HLOOKUP(B352,Assumption!$A$6:$L$7,2,1)+1)^(1/12)-1)*(E352+I352-J352-K352),0)</f>
        <v>3831343</v>
      </c>
      <c r="M352" s="31" t="n">
        <f aca="false">E352+I352-J352-K352+L352</f>
        <v>2323634362.01301</v>
      </c>
      <c r="N352" s="32" t="n">
        <f aca="false">HLOOKUP(ROUND(AVERAGE(M340:M351)/10^6,0),Assumption!$B$2:$E$3,2,1)*MAX((AVERAGE(M340:M351)-250*10^6),0)</f>
        <v>11974948.2745781</v>
      </c>
      <c r="O352" s="31" t="n">
        <f aca="false">M352+N352</f>
        <v>2335609310.28759</v>
      </c>
      <c r="P352" s="31" t="n">
        <f aca="false">IF(A352=1,SA,MAX(0,SA-M351))</f>
        <v>0</v>
      </c>
      <c r="S352" s="2" t="n">
        <v>0</v>
      </c>
      <c r="T352" s="2" t="n">
        <v>0</v>
      </c>
      <c r="U352" s="2" t="n">
        <v>0</v>
      </c>
      <c r="V352" s="33" t="n">
        <v>1</v>
      </c>
    </row>
    <row r="353" customFormat="false" ht="15.75" hidden="false" customHeight="true" outlineLevel="0" collapsed="false">
      <c r="A353" s="2" t="n">
        <v>351</v>
      </c>
      <c r="B353" s="2" t="n">
        <v>30</v>
      </c>
      <c r="C353" s="2" t="n">
        <f aca="false">A353-(B353-1)*12</f>
        <v>3</v>
      </c>
      <c r="D353" s="2" t="n">
        <f aca="false">'thong tin khach hang'!$B$4+B353-1</f>
        <v>31</v>
      </c>
      <c r="E353" s="31" t="n">
        <f aca="false">IF(A353=1,0,M352)</f>
        <v>2323634362.01301</v>
      </c>
      <c r="F353" s="2" t="n">
        <f aca="true">TP*VLOOKUP('thong tin khach hang'!$E$10,$X$2:$Z$5,3,0)*OFFSET($S353,0,VLOOKUP('thong tin khach hang'!$E$10,$X$2:$Z$5,2,0))</f>
        <v>0</v>
      </c>
      <c r="G353" s="2" t="n">
        <f aca="true">EP*VLOOKUP('thong tin khach hang'!$E$10,$X$2:$Z$5,3,0)*OFFSET($S353,0,VLOOKUP('thong tin khach hang'!$E$10,$X$2:$Z$5,2,0))</f>
        <v>0</v>
      </c>
      <c r="H353" s="2" t="n">
        <f aca="false">F353*HLOOKUP(B353,Assumption!$A$10:$G$12,2,1)+G353*HLOOKUP(B353,Assumption!$A$10:$G$12,3,1)</f>
        <v>0</v>
      </c>
      <c r="I353" s="2" t="n">
        <f aca="false">F353+G353-H353</f>
        <v>0</v>
      </c>
      <c r="J353" s="32" t="n">
        <f aca="false">VLOOKUP(D353,Assumption!$O$3:$Q$103,IF('thong tin khach hang'!$B$3="Nam",2,3),0)/12*P353</f>
        <v>0</v>
      </c>
      <c r="K353" s="2" t="n">
        <v>20000</v>
      </c>
      <c r="L353" s="31" t="n">
        <f aca="false">ROUND(((HLOOKUP(B353,Assumption!$A$6:$L$7,2,1)+1)^(1/12)-1)*(E353+I353-J353-K353),0)</f>
        <v>3837638</v>
      </c>
      <c r="M353" s="31" t="n">
        <f aca="false">E353+I353-J353-K353+L353</f>
        <v>2327452000.01301</v>
      </c>
      <c r="N353" s="32" t="n">
        <f aca="false">HLOOKUP(ROUND(AVERAGE(M341:M352)/10^6,0),Assumption!$B$2:$E$3,2,1)*MAX((AVERAGE(M341:M352)-250*10^6),0)</f>
        <v>12026381.3580781</v>
      </c>
      <c r="O353" s="31" t="n">
        <f aca="false">M353+N353</f>
        <v>2339478381.37109</v>
      </c>
      <c r="P353" s="31" t="n">
        <f aca="false">IF(A353=1,SA,MAX(0,SA-M352))</f>
        <v>0</v>
      </c>
      <c r="S353" s="2" t="n">
        <v>0</v>
      </c>
      <c r="T353" s="2" t="n">
        <v>0</v>
      </c>
      <c r="U353" s="2" t="n">
        <v>0</v>
      </c>
      <c r="V353" s="33" t="n">
        <v>1</v>
      </c>
    </row>
    <row r="354" customFormat="false" ht="15.75" hidden="false" customHeight="true" outlineLevel="0" collapsed="false">
      <c r="A354" s="2" t="n">
        <v>352</v>
      </c>
      <c r="B354" s="2" t="n">
        <v>30</v>
      </c>
      <c r="C354" s="2" t="n">
        <f aca="false">A354-(B354-1)*12</f>
        <v>4</v>
      </c>
      <c r="D354" s="2" t="n">
        <f aca="false">'thong tin khach hang'!$B$4+B354-1</f>
        <v>31</v>
      </c>
      <c r="E354" s="31" t="n">
        <f aca="false">IF(A354=1,0,M353)</f>
        <v>2327452000.01301</v>
      </c>
      <c r="F354" s="2" t="n">
        <f aca="true">TP*VLOOKUP('thong tin khach hang'!$E$10,$X$2:$Z$5,3,0)*OFFSET($S354,0,VLOOKUP('thong tin khach hang'!$E$10,$X$2:$Z$5,2,0))</f>
        <v>0</v>
      </c>
      <c r="G354" s="2" t="n">
        <f aca="true">EP*VLOOKUP('thong tin khach hang'!$E$10,$X$2:$Z$5,3,0)*OFFSET($S354,0,VLOOKUP('thong tin khach hang'!$E$10,$X$2:$Z$5,2,0))</f>
        <v>0</v>
      </c>
      <c r="H354" s="2" t="n">
        <f aca="false">F354*HLOOKUP(B354,Assumption!$A$10:$G$12,2,1)+G354*HLOOKUP(B354,Assumption!$A$10:$G$12,3,1)</f>
        <v>0</v>
      </c>
      <c r="I354" s="2" t="n">
        <f aca="false">F354+G354-H354</f>
        <v>0</v>
      </c>
      <c r="J354" s="32" t="n">
        <f aca="false">VLOOKUP(D354,Assumption!$O$3:$Q$103,IF('thong tin khach hang'!$B$3="Nam",2,3),0)/12*P354</f>
        <v>0</v>
      </c>
      <c r="K354" s="2" t="n">
        <v>20000</v>
      </c>
      <c r="L354" s="31" t="n">
        <f aca="false">ROUND(((HLOOKUP(B354,Assumption!$A$6:$L$7,2,1)+1)^(1/12)-1)*(E354+I354-J354-K354),0)</f>
        <v>3843943</v>
      </c>
      <c r="M354" s="31" t="n">
        <f aca="false">E354+I354-J354-K354+L354</f>
        <v>2331275943.01301</v>
      </c>
      <c r="N354" s="32" t="n">
        <f aca="false">HLOOKUP(ROUND(AVERAGE(M342:M353)/10^6,0),Assumption!$B$2:$E$3,2,1)*MAX((AVERAGE(M342:M353)-250*10^6),0)</f>
        <v>12077899.3875781</v>
      </c>
      <c r="O354" s="31" t="n">
        <f aca="false">M354+N354</f>
        <v>2343353842.40059</v>
      </c>
      <c r="P354" s="31" t="n">
        <f aca="false">IF(A354=1,SA,MAX(0,SA-M353))</f>
        <v>0</v>
      </c>
      <c r="S354" s="2" t="n">
        <v>0</v>
      </c>
      <c r="T354" s="2" t="n">
        <v>0</v>
      </c>
      <c r="U354" s="2" t="n">
        <v>1</v>
      </c>
      <c r="V354" s="33" t="n">
        <v>1</v>
      </c>
    </row>
    <row r="355" customFormat="false" ht="15.75" hidden="false" customHeight="true" outlineLevel="0" collapsed="false">
      <c r="A355" s="2" t="n">
        <v>353</v>
      </c>
      <c r="B355" s="2" t="n">
        <v>30</v>
      </c>
      <c r="C355" s="2" t="n">
        <f aca="false">A355-(B355-1)*12</f>
        <v>5</v>
      </c>
      <c r="D355" s="2" t="n">
        <f aca="false">'thong tin khach hang'!$B$4+B355-1</f>
        <v>31</v>
      </c>
      <c r="E355" s="31" t="n">
        <f aca="false">IF(A355=1,0,M354)</f>
        <v>2331275943.01301</v>
      </c>
      <c r="F355" s="2" t="n">
        <f aca="true">TP*VLOOKUP('thong tin khach hang'!$E$10,$X$2:$Z$5,3,0)*OFFSET($S355,0,VLOOKUP('thong tin khach hang'!$E$10,$X$2:$Z$5,2,0))</f>
        <v>0</v>
      </c>
      <c r="G355" s="2" t="n">
        <f aca="true">EP*VLOOKUP('thong tin khach hang'!$E$10,$X$2:$Z$5,3,0)*OFFSET($S355,0,VLOOKUP('thong tin khach hang'!$E$10,$X$2:$Z$5,2,0))</f>
        <v>0</v>
      </c>
      <c r="H355" s="2" t="n">
        <f aca="false">F355*HLOOKUP(B355,Assumption!$A$10:$G$12,2,1)+G355*HLOOKUP(B355,Assumption!$A$10:$G$12,3,1)</f>
        <v>0</v>
      </c>
      <c r="I355" s="2" t="n">
        <f aca="false">F355+G355-H355</f>
        <v>0</v>
      </c>
      <c r="J355" s="32" t="n">
        <f aca="false">VLOOKUP(D355,Assumption!$O$3:$Q$103,IF('thong tin khach hang'!$B$3="Nam",2,3),0)/12*P355</f>
        <v>0</v>
      </c>
      <c r="K355" s="2" t="n">
        <v>20000</v>
      </c>
      <c r="L355" s="31" t="n">
        <f aca="false">ROUND(((HLOOKUP(B355,Assumption!$A$6:$L$7,2,1)+1)^(1/12)-1)*(E355+I355-J355-K355),0)</f>
        <v>3850259</v>
      </c>
      <c r="M355" s="31" t="n">
        <f aca="false">E355+I355-J355-K355+L355</f>
        <v>2335106202.01301</v>
      </c>
      <c r="N355" s="32" t="n">
        <f aca="false">HLOOKUP(ROUND(AVERAGE(M343:M354)/10^6,0),Assumption!$B$2:$E$3,2,1)*MAX((AVERAGE(M343:M354)-250*10^6),0)</f>
        <v>12129502.5030781</v>
      </c>
      <c r="O355" s="31" t="n">
        <f aca="false">M355+N355</f>
        <v>2347235704.51609</v>
      </c>
      <c r="P355" s="31" t="n">
        <f aca="false">IF(A355=1,SA,MAX(0,SA-M354))</f>
        <v>0</v>
      </c>
      <c r="S355" s="2" t="n">
        <v>0</v>
      </c>
      <c r="T355" s="2" t="n">
        <v>0</v>
      </c>
      <c r="U355" s="2" t="n">
        <v>0</v>
      </c>
      <c r="V355" s="33" t="n">
        <v>1</v>
      </c>
    </row>
    <row r="356" customFormat="false" ht="15.75" hidden="false" customHeight="true" outlineLevel="0" collapsed="false">
      <c r="A356" s="2" t="n">
        <v>354</v>
      </c>
      <c r="B356" s="2" t="n">
        <v>30</v>
      </c>
      <c r="C356" s="2" t="n">
        <f aca="false">A356-(B356-1)*12</f>
        <v>6</v>
      </c>
      <c r="D356" s="2" t="n">
        <f aca="false">'thong tin khach hang'!$B$4+B356-1</f>
        <v>31</v>
      </c>
      <c r="E356" s="31" t="n">
        <f aca="false">IF(A356=1,0,M355)</f>
        <v>2335106202.01301</v>
      </c>
      <c r="F356" s="2" t="n">
        <f aca="true">TP*VLOOKUP('thong tin khach hang'!$E$10,$X$2:$Z$5,3,0)*OFFSET($S356,0,VLOOKUP('thong tin khach hang'!$E$10,$X$2:$Z$5,2,0))</f>
        <v>0</v>
      </c>
      <c r="G356" s="2" t="n">
        <f aca="true">EP*VLOOKUP('thong tin khach hang'!$E$10,$X$2:$Z$5,3,0)*OFFSET($S356,0,VLOOKUP('thong tin khach hang'!$E$10,$X$2:$Z$5,2,0))</f>
        <v>0</v>
      </c>
      <c r="H356" s="2" t="n">
        <f aca="false">F356*HLOOKUP(B356,Assumption!$A$10:$G$12,2,1)+G356*HLOOKUP(B356,Assumption!$A$10:$G$12,3,1)</f>
        <v>0</v>
      </c>
      <c r="I356" s="2" t="n">
        <f aca="false">F356+G356-H356</f>
        <v>0</v>
      </c>
      <c r="J356" s="32" t="n">
        <f aca="false">VLOOKUP(D356,Assumption!$O$3:$Q$103,IF('thong tin khach hang'!$B$3="Nam",2,3),0)/12*P356</f>
        <v>0</v>
      </c>
      <c r="K356" s="2" t="n">
        <v>20000</v>
      </c>
      <c r="L356" s="31" t="n">
        <f aca="false">ROUND(((HLOOKUP(B356,Assumption!$A$6:$L$7,2,1)+1)^(1/12)-1)*(E356+I356-J356-K356),0)</f>
        <v>3856585</v>
      </c>
      <c r="M356" s="31" t="n">
        <f aca="false">E356+I356-J356-K356+L356</f>
        <v>2338942787.01301</v>
      </c>
      <c r="N356" s="32" t="n">
        <f aca="false">HLOOKUP(ROUND(AVERAGE(M344:M355)/10^6,0),Assumption!$B$2:$E$3,2,1)*MAX((AVERAGE(M344:M355)-250*10^6),0)</f>
        <v>12181190.8455781</v>
      </c>
      <c r="O356" s="31" t="n">
        <f aca="false">M356+N356</f>
        <v>2351123977.85859</v>
      </c>
      <c r="P356" s="31" t="n">
        <f aca="false">IF(A356=1,SA,MAX(0,SA-M355))</f>
        <v>0</v>
      </c>
      <c r="S356" s="2" t="n">
        <v>0</v>
      </c>
      <c r="T356" s="2" t="n">
        <v>0</v>
      </c>
      <c r="U356" s="2" t="n">
        <v>0</v>
      </c>
      <c r="V356" s="33" t="n">
        <v>1</v>
      </c>
    </row>
    <row r="357" customFormat="false" ht="15.75" hidden="false" customHeight="true" outlineLevel="0" collapsed="false">
      <c r="A357" s="2" t="n">
        <v>355</v>
      </c>
      <c r="B357" s="2" t="n">
        <v>30</v>
      </c>
      <c r="C357" s="2" t="n">
        <f aca="false">A357-(B357-1)*12</f>
        <v>7</v>
      </c>
      <c r="D357" s="2" t="n">
        <f aca="false">'thong tin khach hang'!$B$4+B357-1</f>
        <v>31</v>
      </c>
      <c r="E357" s="31" t="n">
        <f aca="false">IF(A357=1,0,M356)</f>
        <v>2338942787.01301</v>
      </c>
      <c r="F357" s="2" t="n">
        <f aca="true">TP*VLOOKUP('thong tin khach hang'!$E$10,$X$2:$Z$5,3,0)*OFFSET($S357,0,VLOOKUP('thong tin khach hang'!$E$10,$X$2:$Z$5,2,0))</f>
        <v>0</v>
      </c>
      <c r="G357" s="2" t="n">
        <f aca="true">EP*VLOOKUP('thong tin khach hang'!$E$10,$X$2:$Z$5,3,0)*OFFSET($S357,0,VLOOKUP('thong tin khach hang'!$E$10,$X$2:$Z$5,2,0))</f>
        <v>0</v>
      </c>
      <c r="H357" s="2" t="n">
        <f aca="false">F357*HLOOKUP(B357,Assumption!$A$10:$G$12,2,1)+G357*HLOOKUP(B357,Assumption!$A$10:$G$12,3,1)</f>
        <v>0</v>
      </c>
      <c r="I357" s="2" t="n">
        <f aca="false">F357+G357-H357</f>
        <v>0</v>
      </c>
      <c r="J357" s="32" t="n">
        <f aca="false">VLOOKUP(D357,Assumption!$O$3:$Q$103,IF('thong tin khach hang'!$B$3="Nam",2,3),0)/12*P357</f>
        <v>0</v>
      </c>
      <c r="K357" s="2" t="n">
        <v>20000</v>
      </c>
      <c r="L357" s="31" t="n">
        <f aca="false">ROUND(((HLOOKUP(B357,Assumption!$A$6:$L$7,2,1)+1)^(1/12)-1)*(E357+I357-J357-K357),0)</f>
        <v>3862921</v>
      </c>
      <c r="M357" s="31" t="n">
        <f aca="false">E357+I357-J357-K357+L357</f>
        <v>2342785708.01301</v>
      </c>
      <c r="N357" s="32" t="n">
        <f aca="false">HLOOKUP(ROUND(AVERAGE(M345:M356)/10^6,0),Assumption!$B$2:$E$3,2,1)*MAX((AVERAGE(M345:M356)-250*10^6),0)</f>
        <v>12232964.5555781</v>
      </c>
      <c r="O357" s="31" t="n">
        <f aca="false">M357+N357</f>
        <v>2355018672.56859</v>
      </c>
      <c r="P357" s="31" t="n">
        <f aca="false">IF(A357=1,SA,MAX(0,SA-M356))</f>
        <v>0</v>
      </c>
      <c r="S357" s="2" t="n">
        <v>0</v>
      </c>
      <c r="T357" s="2" t="n">
        <v>1</v>
      </c>
      <c r="U357" s="2" t="n">
        <v>1</v>
      </c>
      <c r="V357" s="33" t="n">
        <v>1</v>
      </c>
    </row>
    <row r="358" customFormat="false" ht="15.75" hidden="false" customHeight="true" outlineLevel="0" collapsed="false">
      <c r="A358" s="2" t="n">
        <v>356</v>
      </c>
      <c r="B358" s="2" t="n">
        <v>30</v>
      </c>
      <c r="C358" s="2" t="n">
        <f aca="false">A358-(B358-1)*12</f>
        <v>8</v>
      </c>
      <c r="D358" s="2" t="n">
        <f aca="false">'thong tin khach hang'!$B$4+B358-1</f>
        <v>31</v>
      </c>
      <c r="E358" s="31" t="n">
        <f aca="false">IF(A358=1,0,M357)</f>
        <v>2342785708.01301</v>
      </c>
      <c r="F358" s="2" t="n">
        <f aca="true">TP*VLOOKUP('thong tin khach hang'!$E$10,$X$2:$Z$5,3,0)*OFFSET($S358,0,VLOOKUP('thong tin khach hang'!$E$10,$X$2:$Z$5,2,0))</f>
        <v>0</v>
      </c>
      <c r="G358" s="2" t="n">
        <f aca="true">EP*VLOOKUP('thong tin khach hang'!$E$10,$X$2:$Z$5,3,0)*OFFSET($S358,0,VLOOKUP('thong tin khach hang'!$E$10,$X$2:$Z$5,2,0))</f>
        <v>0</v>
      </c>
      <c r="H358" s="2" t="n">
        <f aca="false">F358*HLOOKUP(B358,Assumption!$A$10:$G$12,2,1)+G358*HLOOKUP(B358,Assumption!$A$10:$G$12,3,1)</f>
        <v>0</v>
      </c>
      <c r="I358" s="2" t="n">
        <f aca="false">F358+G358-H358</f>
        <v>0</v>
      </c>
      <c r="J358" s="32" t="n">
        <f aca="false">VLOOKUP(D358,Assumption!$O$3:$Q$103,IF('thong tin khach hang'!$B$3="Nam",2,3),0)/12*P358</f>
        <v>0</v>
      </c>
      <c r="K358" s="2" t="n">
        <v>20000</v>
      </c>
      <c r="L358" s="31" t="n">
        <f aca="false">ROUND(((HLOOKUP(B358,Assumption!$A$6:$L$7,2,1)+1)^(1/12)-1)*(E358+I358-J358-K358),0)</f>
        <v>3869268</v>
      </c>
      <c r="M358" s="31" t="n">
        <f aca="false">E358+I358-J358-K358+L358</f>
        <v>2346634976.01301</v>
      </c>
      <c r="N358" s="32" t="n">
        <f aca="false">HLOOKUP(ROUND(AVERAGE(M346:M357)/10^6,0),Assumption!$B$2:$E$3,2,1)*MAX((AVERAGE(M346:M357)-250*10^6),0)</f>
        <v>12284823.7740781</v>
      </c>
      <c r="O358" s="31" t="n">
        <f aca="false">M358+N358</f>
        <v>2358919799.78709</v>
      </c>
      <c r="P358" s="31" t="n">
        <f aca="false">IF(A358=1,SA,MAX(0,SA-M357))</f>
        <v>0</v>
      </c>
      <c r="S358" s="2" t="n">
        <v>0</v>
      </c>
      <c r="T358" s="2" t="n">
        <v>0</v>
      </c>
      <c r="U358" s="2" t="n">
        <v>0</v>
      </c>
      <c r="V358" s="33" t="n">
        <v>1</v>
      </c>
    </row>
    <row r="359" customFormat="false" ht="15.75" hidden="false" customHeight="true" outlineLevel="0" collapsed="false">
      <c r="A359" s="2" t="n">
        <v>357</v>
      </c>
      <c r="B359" s="2" t="n">
        <v>30</v>
      </c>
      <c r="C359" s="2" t="n">
        <f aca="false">A359-(B359-1)*12</f>
        <v>9</v>
      </c>
      <c r="D359" s="2" t="n">
        <f aca="false">'thong tin khach hang'!$B$4+B359-1</f>
        <v>31</v>
      </c>
      <c r="E359" s="31" t="n">
        <f aca="false">IF(A359=1,0,M358)</f>
        <v>2346634976.01301</v>
      </c>
      <c r="F359" s="2" t="n">
        <f aca="true">TP*VLOOKUP('thong tin khach hang'!$E$10,$X$2:$Z$5,3,0)*OFFSET($S359,0,VLOOKUP('thong tin khach hang'!$E$10,$X$2:$Z$5,2,0))</f>
        <v>0</v>
      </c>
      <c r="G359" s="2" t="n">
        <f aca="true">EP*VLOOKUP('thong tin khach hang'!$E$10,$X$2:$Z$5,3,0)*OFFSET($S359,0,VLOOKUP('thong tin khach hang'!$E$10,$X$2:$Z$5,2,0))</f>
        <v>0</v>
      </c>
      <c r="H359" s="2" t="n">
        <f aca="false">F359*HLOOKUP(B359,Assumption!$A$10:$G$12,2,1)+G359*HLOOKUP(B359,Assumption!$A$10:$G$12,3,1)</f>
        <v>0</v>
      </c>
      <c r="I359" s="2" t="n">
        <f aca="false">F359+G359-H359</f>
        <v>0</v>
      </c>
      <c r="J359" s="32" t="n">
        <f aca="false">VLOOKUP(D359,Assumption!$O$3:$Q$103,IF('thong tin khach hang'!$B$3="Nam",2,3),0)/12*P359</f>
        <v>0</v>
      </c>
      <c r="K359" s="2" t="n">
        <v>20000</v>
      </c>
      <c r="L359" s="31" t="n">
        <f aca="false">ROUND(((HLOOKUP(B359,Assumption!$A$6:$L$7,2,1)+1)^(1/12)-1)*(E359+I359-J359-K359),0)</f>
        <v>3875625</v>
      </c>
      <c r="M359" s="31" t="n">
        <f aca="false">E359+I359-J359-K359+L359</f>
        <v>2350490601.01301</v>
      </c>
      <c r="N359" s="32" t="n">
        <f aca="false">HLOOKUP(ROUND(AVERAGE(M347:M358)/10^6,0),Assumption!$B$2:$E$3,2,1)*MAX((AVERAGE(M347:M358)-250*10^6),0)</f>
        <v>12336768.6420781</v>
      </c>
      <c r="O359" s="31" t="n">
        <f aca="false">M359+N359</f>
        <v>2362827369.65509</v>
      </c>
      <c r="P359" s="31" t="n">
        <f aca="false">IF(A359=1,SA,MAX(0,SA-M358))</f>
        <v>0</v>
      </c>
      <c r="S359" s="2" t="n">
        <v>0</v>
      </c>
      <c r="T359" s="2" t="n">
        <v>0</v>
      </c>
      <c r="U359" s="2" t="n">
        <v>0</v>
      </c>
      <c r="V359" s="33" t="n">
        <v>1</v>
      </c>
    </row>
    <row r="360" customFormat="false" ht="15.75" hidden="false" customHeight="true" outlineLevel="0" collapsed="false">
      <c r="A360" s="2" t="n">
        <v>358</v>
      </c>
      <c r="B360" s="2" t="n">
        <v>30</v>
      </c>
      <c r="C360" s="2" t="n">
        <f aca="false">A360-(B360-1)*12</f>
        <v>10</v>
      </c>
      <c r="D360" s="2" t="n">
        <f aca="false">'thong tin khach hang'!$B$4+B360-1</f>
        <v>31</v>
      </c>
      <c r="E360" s="31" t="n">
        <f aca="false">IF(A360=1,0,M359)</f>
        <v>2350490601.01301</v>
      </c>
      <c r="F360" s="2" t="n">
        <f aca="true">TP*VLOOKUP('thong tin khach hang'!$E$10,$X$2:$Z$5,3,0)*OFFSET($S360,0,VLOOKUP('thong tin khach hang'!$E$10,$X$2:$Z$5,2,0))</f>
        <v>0</v>
      </c>
      <c r="G360" s="2" t="n">
        <f aca="true">EP*VLOOKUP('thong tin khach hang'!$E$10,$X$2:$Z$5,3,0)*OFFSET($S360,0,VLOOKUP('thong tin khach hang'!$E$10,$X$2:$Z$5,2,0))</f>
        <v>0</v>
      </c>
      <c r="H360" s="2" t="n">
        <f aca="false">F360*HLOOKUP(B360,Assumption!$A$10:$G$12,2,1)+G360*HLOOKUP(B360,Assumption!$A$10:$G$12,3,1)</f>
        <v>0</v>
      </c>
      <c r="I360" s="2" t="n">
        <f aca="false">F360+G360-H360</f>
        <v>0</v>
      </c>
      <c r="J360" s="32" t="n">
        <f aca="false">VLOOKUP(D360,Assumption!$O$3:$Q$103,IF('thong tin khach hang'!$B$3="Nam",2,3),0)/12*P360</f>
        <v>0</v>
      </c>
      <c r="K360" s="2" t="n">
        <v>20000</v>
      </c>
      <c r="L360" s="31" t="n">
        <f aca="false">ROUND(((HLOOKUP(B360,Assumption!$A$6:$L$7,2,1)+1)^(1/12)-1)*(E360+I360-J360-K360),0)</f>
        <v>3881993</v>
      </c>
      <c r="M360" s="31" t="n">
        <f aca="false">E360+I360-J360-K360+L360</f>
        <v>2354352594.01301</v>
      </c>
      <c r="N360" s="32" t="n">
        <f aca="false">HLOOKUP(ROUND(AVERAGE(M348:M359)/10^6,0),Assumption!$B$2:$E$3,2,1)*MAX((AVERAGE(M348:M359)-250*10^6),0)</f>
        <v>12388799.3010781</v>
      </c>
      <c r="O360" s="31" t="n">
        <f aca="false">M360+N360</f>
        <v>2366741393.31409</v>
      </c>
      <c r="P360" s="31" t="n">
        <f aca="false">IF(A360=1,SA,MAX(0,SA-M359))</f>
        <v>0</v>
      </c>
      <c r="S360" s="2" t="n">
        <v>0</v>
      </c>
      <c r="T360" s="2" t="n">
        <v>0</v>
      </c>
      <c r="U360" s="2" t="n">
        <v>1</v>
      </c>
      <c r="V360" s="33" t="n">
        <v>1</v>
      </c>
    </row>
    <row r="361" customFormat="false" ht="15.75" hidden="false" customHeight="true" outlineLevel="0" collapsed="false">
      <c r="A361" s="2" t="n">
        <v>359</v>
      </c>
      <c r="B361" s="2" t="n">
        <v>30</v>
      </c>
      <c r="C361" s="2" t="n">
        <f aca="false">A361-(B361-1)*12</f>
        <v>11</v>
      </c>
      <c r="D361" s="2" t="n">
        <f aca="false">'thong tin khach hang'!$B$4+B361-1</f>
        <v>31</v>
      </c>
      <c r="E361" s="31" t="n">
        <f aca="false">IF(A361=1,0,M360)</f>
        <v>2354352594.01301</v>
      </c>
      <c r="F361" s="2" t="n">
        <f aca="true">TP*VLOOKUP('thong tin khach hang'!$E$10,$X$2:$Z$5,3,0)*OFFSET($S361,0,VLOOKUP('thong tin khach hang'!$E$10,$X$2:$Z$5,2,0))</f>
        <v>0</v>
      </c>
      <c r="G361" s="2" t="n">
        <f aca="true">EP*VLOOKUP('thong tin khach hang'!$E$10,$X$2:$Z$5,3,0)*OFFSET($S361,0,VLOOKUP('thong tin khach hang'!$E$10,$X$2:$Z$5,2,0))</f>
        <v>0</v>
      </c>
      <c r="H361" s="2" t="n">
        <f aca="false">F361*HLOOKUP(B361,Assumption!$A$10:$G$12,2,1)+G361*HLOOKUP(B361,Assumption!$A$10:$G$12,3,1)</f>
        <v>0</v>
      </c>
      <c r="I361" s="2" t="n">
        <f aca="false">F361+G361-H361</f>
        <v>0</v>
      </c>
      <c r="J361" s="32" t="n">
        <f aca="false">VLOOKUP(D361,Assumption!$O$3:$Q$103,IF('thong tin khach hang'!$B$3="Nam",2,3),0)/12*P361</f>
        <v>0</v>
      </c>
      <c r="K361" s="2" t="n">
        <v>20000</v>
      </c>
      <c r="L361" s="31" t="n">
        <f aca="false">ROUND(((HLOOKUP(B361,Assumption!$A$6:$L$7,2,1)+1)^(1/12)-1)*(E361+I361-J361-K361),0)</f>
        <v>3888372</v>
      </c>
      <c r="M361" s="31" t="n">
        <f aca="false">E361+I361-J361-K361+L361</f>
        <v>2358220966.01301</v>
      </c>
      <c r="N361" s="32" t="n">
        <f aca="false">HLOOKUP(ROUND(AVERAGE(M349:M360)/10^6,0),Assumption!$B$2:$E$3,2,1)*MAX((AVERAGE(M349:M360)-250*10^6),0)</f>
        <v>12440915.8925781</v>
      </c>
      <c r="O361" s="31" t="n">
        <f aca="false">M361+N361</f>
        <v>2370661881.90559</v>
      </c>
      <c r="P361" s="31" t="n">
        <f aca="false">IF(A361=1,SA,MAX(0,SA-M360))</f>
        <v>0</v>
      </c>
      <c r="S361" s="2" t="n">
        <v>0</v>
      </c>
      <c r="T361" s="2" t="n">
        <v>0</v>
      </c>
      <c r="U361" s="2" t="n">
        <v>0</v>
      </c>
      <c r="V361" s="33" t="n">
        <v>1</v>
      </c>
    </row>
    <row r="362" customFormat="false" ht="15.75" hidden="false" customHeight="true" outlineLevel="0" collapsed="false">
      <c r="A362" s="2" t="n">
        <v>360</v>
      </c>
      <c r="B362" s="2" t="n">
        <v>30</v>
      </c>
      <c r="C362" s="2" t="n">
        <f aca="false">A362-(B362-1)*12</f>
        <v>12</v>
      </c>
      <c r="D362" s="2" t="n">
        <f aca="false">'thong tin khach hang'!$B$4+B362-1</f>
        <v>31</v>
      </c>
      <c r="E362" s="31" t="n">
        <f aca="false">IF(A362=1,0,M361)</f>
        <v>2358220966.01301</v>
      </c>
      <c r="F362" s="2" t="n">
        <f aca="true">TP*VLOOKUP('thong tin khach hang'!$E$10,$X$2:$Z$5,3,0)*OFFSET($S362,0,VLOOKUP('thong tin khach hang'!$E$10,$X$2:$Z$5,2,0))</f>
        <v>0</v>
      </c>
      <c r="G362" s="2" t="n">
        <f aca="true">EP*VLOOKUP('thong tin khach hang'!$E$10,$X$2:$Z$5,3,0)*OFFSET($S362,0,VLOOKUP('thong tin khach hang'!$E$10,$X$2:$Z$5,2,0))</f>
        <v>0</v>
      </c>
      <c r="H362" s="2" t="n">
        <f aca="false">F362*HLOOKUP(B362,Assumption!$A$10:$G$12,2,1)+G362*HLOOKUP(B362,Assumption!$A$10:$G$12,3,1)</f>
        <v>0</v>
      </c>
      <c r="I362" s="2" t="n">
        <f aca="false">F362+G362-H362</f>
        <v>0</v>
      </c>
      <c r="J362" s="32" t="n">
        <f aca="false">VLOOKUP(D362,Assumption!$O$3:$Q$103,IF('thong tin khach hang'!$B$3="Nam",2,3),0)/12*P362</f>
        <v>0</v>
      </c>
      <c r="K362" s="2" t="n">
        <v>20000</v>
      </c>
      <c r="L362" s="31" t="n">
        <f aca="false">ROUND(((HLOOKUP(B362,Assumption!$A$6:$L$7,2,1)+1)^(1/12)-1)*(E362+I362-J362-K362),0)</f>
        <v>3894761</v>
      </c>
      <c r="M362" s="31" t="n">
        <f aca="false">E362+I362-J362-K362+L362</f>
        <v>2362095727.01301</v>
      </c>
      <c r="N362" s="32" t="n">
        <f aca="false">HLOOKUP(ROUND(AVERAGE(M350:M361)/10^6,0),Assumption!$B$2:$E$3,2,1)*MAX((AVERAGE(M350:M361)-250*10^6),0)</f>
        <v>12493118.5590781</v>
      </c>
      <c r="O362" s="31" t="n">
        <f aca="false">M362+N362</f>
        <v>2374588845.57209</v>
      </c>
      <c r="P362" s="31" t="n">
        <f aca="false">IF(A362=1,SA,MAX(0,SA-M361))</f>
        <v>0</v>
      </c>
      <c r="S362" s="2" t="n">
        <v>0</v>
      </c>
      <c r="T362" s="2" t="n">
        <v>0</v>
      </c>
      <c r="U362" s="2" t="n">
        <v>0</v>
      </c>
      <c r="V362" s="33" t="n">
        <v>1</v>
      </c>
    </row>
    <row r="363" customFormat="false" ht="15.75" hidden="false" customHeight="true" outlineLevel="0" collapsed="false">
      <c r="A363" s="2" t="n">
        <v>361</v>
      </c>
      <c r="B363" s="2" t="n">
        <v>31</v>
      </c>
      <c r="C363" s="2" t="n">
        <f aca="false">A363-(B363-1)*12</f>
        <v>1</v>
      </c>
      <c r="D363" s="2" t="n">
        <f aca="false">'thong tin khach hang'!$B$4+B363-1</f>
        <v>32</v>
      </c>
      <c r="E363" s="31" t="n">
        <f aca="false">IF(A363=1,0,M362)</f>
        <v>2362095727.01301</v>
      </c>
      <c r="F363" s="2" t="n">
        <f aca="true">TP*VLOOKUP('thong tin khach hang'!$E$10,$X$2:$Z$5,3,0)*OFFSET($S363,0,VLOOKUP('thong tin khach hang'!$E$10,$X$2:$Z$5,2,0))</f>
        <v>30000000</v>
      </c>
      <c r="G363" s="2" t="n">
        <f aca="true">EP*VLOOKUP('thong tin khach hang'!$E$10,$X$2:$Z$5,3,0)*OFFSET($S363,0,VLOOKUP('thong tin khach hang'!$E$10,$X$2:$Z$5,2,0))</f>
        <v>30000000</v>
      </c>
      <c r="H363" s="2" t="n">
        <f aca="false">F363*HLOOKUP(B363,Assumption!$A$10:$G$12,2,1)+G363*HLOOKUP(B363,Assumption!$A$10:$G$12,3,1)</f>
        <v>1500000</v>
      </c>
      <c r="I363" s="2" t="n">
        <f aca="false">F363+G363-H363</f>
        <v>58500000</v>
      </c>
      <c r="J363" s="32" t="n">
        <f aca="false">VLOOKUP(D363,Assumption!$O$3:$Q$103,IF('thong tin khach hang'!$B$3="Nam",2,3),0)/12*P363</f>
        <v>0</v>
      </c>
      <c r="K363" s="2" t="n">
        <v>20000</v>
      </c>
      <c r="L363" s="31" t="n">
        <f aca="false">ROUND(((HLOOKUP(B363,Assumption!$A$6:$L$7,2,1)+1)^(1/12)-1)*(E363+I363-J363-K363),0)</f>
        <v>3997778</v>
      </c>
      <c r="M363" s="31" t="n">
        <f aca="false">E363+I363-J363-K363+L363</f>
        <v>2424573505.01301</v>
      </c>
      <c r="N363" s="32" t="n">
        <f aca="false">HLOOKUP(ROUND(AVERAGE(M351:M362)/10^6,0),Assumption!$B$2:$E$3,2,1)*MAX((AVERAGE(M351:M362)-250*10^6),0)</f>
        <v>12545407.4425781</v>
      </c>
      <c r="O363" s="31" t="n">
        <f aca="false">M363+N363</f>
        <v>2437118912.45559</v>
      </c>
      <c r="P363" s="31" t="n">
        <f aca="false">IF(A363=1,SA,MAX(0,SA-M362))</f>
        <v>0</v>
      </c>
      <c r="S363" s="2" t="n">
        <v>1</v>
      </c>
      <c r="T363" s="2" t="n">
        <v>1</v>
      </c>
      <c r="U363" s="2" t="n">
        <v>1</v>
      </c>
      <c r="V363" s="33" t="n">
        <v>1</v>
      </c>
    </row>
    <row r="364" customFormat="false" ht="15.75" hidden="false" customHeight="true" outlineLevel="0" collapsed="false">
      <c r="A364" s="2" t="n">
        <v>362</v>
      </c>
      <c r="B364" s="2" t="n">
        <v>31</v>
      </c>
      <c r="C364" s="2" t="n">
        <f aca="false">A364-(B364-1)*12</f>
        <v>2</v>
      </c>
      <c r="D364" s="2" t="n">
        <f aca="false">'thong tin khach hang'!$B$4+B364-1</f>
        <v>32</v>
      </c>
      <c r="E364" s="31" t="n">
        <f aca="false">IF(A364=1,0,M363)</f>
        <v>2424573505.01301</v>
      </c>
      <c r="F364" s="2" t="n">
        <f aca="true">TP*VLOOKUP('thong tin khach hang'!$E$10,$X$2:$Z$5,3,0)*OFFSET($S364,0,VLOOKUP('thong tin khach hang'!$E$10,$X$2:$Z$5,2,0))</f>
        <v>0</v>
      </c>
      <c r="G364" s="2" t="n">
        <f aca="true">EP*VLOOKUP('thong tin khach hang'!$E$10,$X$2:$Z$5,3,0)*OFFSET($S364,0,VLOOKUP('thong tin khach hang'!$E$10,$X$2:$Z$5,2,0))</f>
        <v>0</v>
      </c>
      <c r="H364" s="2" t="n">
        <f aca="false">F364*HLOOKUP(B364,Assumption!$A$10:$G$12,2,1)+G364*HLOOKUP(B364,Assumption!$A$10:$G$12,3,1)</f>
        <v>0</v>
      </c>
      <c r="I364" s="2" t="n">
        <f aca="false">F364+G364-H364</f>
        <v>0</v>
      </c>
      <c r="J364" s="32" t="n">
        <f aca="false">VLOOKUP(D364,Assumption!$O$3:$Q$103,IF('thong tin khach hang'!$B$3="Nam",2,3),0)/12*P364</f>
        <v>0</v>
      </c>
      <c r="K364" s="2" t="n">
        <v>20000</v>
      </c>
      <c r="L364" s="31" t="n">
        <f aca="false">ROUND(((HLOOKUP(B364,Assumption!$A$6:$L$7,2,1)+1)^(1/12)-1)*(E364+I364-J364-K364),0)</f>
        <v>4004347</v>
      </c>
      <c r="M364" s="31" t="n">
        <f aca="false">E364+I364-J364-K364+L364</f>
        <v>2428557852.01301</v>
      </c>
      <c r="N364" s="32" t="n">
        <f aca="false">HLOOKUP(ROUND(AVERAGE(M352:M363)/10^6,0),Assumption!$B$2:$E$3,2,1)*MAX((AVERAGE(M352:M363)-250*10^6),0)</f>
        <v>12597782.6855781</v>
      </c>
      <c r="O364" s="31" t="n">
        <f aca="false">M364+N364</f>
        <v>2441155634.69859</v>
      </c>
      <c r="P364" s="31" t="n">
        <f aca="false">IF(A364=1,SA,MAX(0,SA-M363))</f>
        <v>0</v>
      </c>
      <c r="S364" s="2" t="n">
        <v>0</v>
      </c>
      <c r="T364" s="2" t="n">
        <v>0</v>
      </c>
      <c r="U364" s="2" t="n">
        <v>0</v>
      </c>
      <c r="V364" s="33" t="n">
        <v>1</v>
      </c>
    </row>
    <row r="365" customFormat="false" ht="15.75" hidden="false" customHeight="true" outlineLevel="0" collapsed="false">
      <c r="A365" s="2" t="n">
        <v>363</v>
      </c>
      <c r="B365" s="2" t="n">
        <v>31</v>
      </c>
      <c r="C365" s="2" t="n">
        <f aca="false">A365-(B365-1)*12</f>
        <v>3</v>
      </c>
      <c r="D365" s="2" t="n">
        <f aca="false">'thong tin khach hang'!$B$4+B365-1</f>
        <v>32</v>
      </c>
      <c r="E365" s="31" t="n">
        <f aca="false">IF(A365=1,0,M364)</f>
        <v>2428557852.01301</v>
      </c>
      <c r="F365" s="2" t="n">
        <f aca="true">TP*VLOOKUP('thong tin khach hang'!$E$10,$X$2:$Z$5,3,0)*OFFSET($S365,0,VLOOKUP('thong tin khach hang'!$E$10,$X$2:$Z$5,2,0))</f>
        <v>0</v>
      </c>
      <c r="G365" s="2" t="n">
        <f aca="true">EP*VLOOKUP('thong tin khach hang'!$E$10,$X$2:$Z$5,3,0)*OFFSET($S365,0,VLOOKUP('thong tin khach hang'!$E$10,$X$2:$Z$5,2,0))</f>
        <v>0</v>
      </c>
      <c r="H365" s="2" t="n">
        <f aca="false">F365*HLOOKUP(B365,Assumption!$A$10:$G$12,2,1)+G365*HLOOKUP(B365,Assumption!$A$10:$G$12,3,1)</f>
        <v>0</v>
      </c>
      <c r="I365" s="2" t="n">
        <f aca="false">F365+G365-H365</f>
        <v>0</v>
      </c>
      <c r="J365" s="32" t="n">
        <f aca="false">VLOOKUP(D365,Assumption!$O$3:$Q$103,IF('thong tin khach hang'!$B$3="Nam",2,3),0)/12*P365</f>
        <v>0</v>
      </c>
      <c r="K365" s="2" t="n">
        <v>20000</v>
      </c>
      <c r="L365" s="31" t="n">
        <f aca="false">ROUND(((HLOOKUP(B365,Assumption!$A$6:$L$7,2,1)+1)^(1/12)-1)*(E365+I365-J365-K365),0)</f>
        <v>4010928</v>
      </c>
      <c r="M365" s="31" t="n">
        <f aca="false">E365+I365-J365-K365+L365</f>
        <v>2432548780.01301</v>
      </c>
      <c r="N365" s="32" t="n">
        <f aca="false">HLOOKUP(ROUND(AVERAGE(M353:M364)/10^6,0),Assumption!$B$2:$E$3,2,1)*MAX((AVERAGE(M353:M364)-250*10^6),0)</f>
        <v>12650244.4305781</v>
      </c>
      <c r="O365" s="31" t="n">
        <f aca="false">M365+N365</f>
        <v>2445199024.44359</v>
      </c>
      <c r="P365" s="31" t="n">
        <f aca="false">IF(A365=1,SA,MAX(0,SA-M364))</f>
        <v>0</v>
      </c>
      <c r="S365" s="2" t="n">
        <v>0</v>
      </c>
      <c r="T365" s="2" t="n">
        <v>0</v>
      </c>
      <c r="U365" s="2" t="n">
        <v>0</v>
      </c>
      <c r="V365" s="33" t="n">
        <v>1</v>
      </c>
    </row>
    <row r="366" customFormat="false" ht="15.75" hidden="false" customHeight="true" outlineLevel="0" collapsed="false">
      <c r="A366" s="2" t="n">
        <v>364</v>
      </c>
      <c r="B366" s="2" t="n">
        <v>31</v>
      </c>
      <c r="C366" s="2" t="n">
        <f aca="false">A366-(B366-1)*12</f>
        <v>4</v>
      </c>
      <c r="D366" s="2" t="n">
        <f aca="false">'thong tin khach hang'!$B$4+B366-1</f>
        <v>32</v>
      </c>
      <c r="E366" s="31" t="n">
        <f aca="false">IF(A366=1,0,M365)</f>
        <v>2432548780.01301</v>
      </c>
      <c r="F366" s="2" t="n">
        <f aca="true">TP*VLOOKUP('thong tin khach hang'!$E$10,$X$2:$Z$5,3,0)*OFFSET($S366,0,VLOOKUP('thong tin khach hang'!$E$10,$X$2:$Z$5,2,0))</f>
        <v>0</v>
      </c>
      <c r="G366" s="2" t="n">
        <f aca="true">EP*VLOOKUP('thong tin khach hang'!$E$10,$X$2:$Z$5,3,0)*OFFSET($S366,0,VLOOKUP('thong tin khach hang'!$E$10,$X$2:$Z$5,2,0))</f>
        <v>0</v>
      </c>
      <c r="H366" s="2" t="n">
        <f aca="false">F366*HLOOKUP(B366,Assumption!$A$10:$G$12,2,1)+G366*HLOOKUP(B366,Assumption!$A$10:$G$12,3,1)</f>
        <v>0</v>
      </c>
      <c r="I366" s="2" t="n">
        <f aca="false">F366+G366-H366</f>
        <v>0</v>
      </c>
      <c r="J366" s="32" t="n">
        <f aca="false">VLOOKUP(D366,Assumption!$O$3:$Q$103,IF('thong tin khach hang'!$B$3="Nam",2,3),0)/12*P366</f>
        <v>0</v>
      </c>
      <c r="K366" s="2" t="n">
        <v>20000</v>
      </c>
      <c r="L366" s="31" t="n">
        <f aca="false">ROUND(((HLOOKUP(B366,Assumption!$A$6:$L$7,2,1)+1)^(1/12)-1)*(E366+I366-J366-K366),0)</f>
        <v>4017519</v>
      </c>
      <c r="M366" s="31" t="n">
        <f aca="false">E366+I366-J366-K366+L366</f>
        <v>2436546299.01301</v>
      </c>
      <c r="N366" s="32" t="n">
        <f aca="false">HLOOKUP(ROUND(AVERAGE(M354:M365)/10^6,0),Assumption!$B$2:$E$3,2,1)*MAX((AVERAGE(M354:M365)-250*10^6),0)</f>
        <v>12702792.8205781</v>
      </c>
      <c r="O366" s="31" t="n">
        <f aca="false">M366+N366</f>
        <v>2449249091.83359</v>
      </c>
      <c r="P366" s="31" t="n">
        <f aca="false">IF(A366=1,SA,MAX(0,SA-M365))</f>
        <v>0</v>
      </c>
      <c r="S366" s="2" t="n">
        <v>0</v>
      </c>
      <c r="T366" s="2" t="n">
        <v>0</v>
      </c>
      <c r="U366" s="2" t="n">
        <v>1</v>
      </c>
      <c r="V366" s="33" t="n">
        <v>1</v>
      </c>
    </row>
    <row r="367" customFormat="false" ht="15.75" hidden="false" customHeight="true" outlineLevel="0" collapsed="false">
      <c r="A367" s="2" t="n">
        <v>365</v>
      </c>
      <c r="B367" s="2" t="n">
        <v>31</v>
      </c>
      <c r="C367" s="2" t="n">
        <f aca="false">A367-(B367-1)*12</f>
        <v>5</v>
      </c>
      <c r="D367" s="2" t="n">
        <f aca="false">'thong tin khach hang'!$B$4+B367-1</f>
        <v>32</v>
      </c>
      <c r="E367" s="31" t="n">
        <f aca="false">IF(A367=1,0,M366)</f>
        <v>2436546299.01301</v>
      </c>
      <c r="F367" s="2" t="n">
        <f aca="true">TP*VLOOKUP('thong tin khach hang'!$E$10,$X$2:$Z$5,3,0)*OFFSET($S367,0,VLOOKUP('thong tin khach hang'!$E$10,$X$2:$Z$5,2,0))</f>
        <v>0</v>
      </c>
      <c r="G367" s="2" t="n">
        <f aca="true">EP*VLOOKUP('thong tin khach hang'!$E$10,$X$2:$Z$5,3,0)*OFFSET($S367,0,VLOOKUP('thong tin khach hang'!$E$10,$X$2:$Z$5,2,0))</f>
        <v>0</v>
      </c>
      <c r="H367" s="2" t="n">
        <f aca="false">F367*HLOOKUP(B367,Assumption!$A$10:$G$12,2,1)+G367*HLOOKUP(B367,Assumption!$A$10:$G$12,3,1)</f>
        <v>0</v>
      </c>
      <c r="I367" s="2" t="n">
        <f aca="false">F367+G367-H367</f>
        <v>0</v>
      </c>
      <c r="J367" s="32" t="n">
        <f aca="false">VLOOKUP(D367,Assumption!$O$3:$Q$103,IF('thong tin khach hang'!$B$3="Nam",2,3),0)/12*P367</f>
        <v>0</v>
      </c>
      <c r="K367" s="2" t="n">
        <v>20000</v>
      </c>
      <c r="L367" s="31" t="n">
        <f aca="false">ROUND(((HLOOKUP(B367,Assumption!$A$6:$L$7,2,1)+1)^(1/12)-1)*(E367+I367-J367-K367),0)</f>
        <v>4024121</v>
      </c>
      <c r="M367" s="31" t="n">
        <f aca="false">E367+I367-J367-K367+L367</f>
        <v>2440550420.01301</v>
      </c>
      <c r="N367" s="32" t="n">
        <f aca="false">HLOOKUP(ROUND(AVERAGE(M355:M366)/10^6,0),Assumption!$B$2:$E$3,2,1)*MAX((AVERAGE(M355:M366)-250*10^6),0)</f>
        <v>12755427.9985781</v>
      </c>
      <c r="O367" s="31" t="n">
        <f aca="false">M367+N367</f>
        <v>2453305848.01159</v>
      </c>
      <c r="P367" s="31" t="n">
        <f aca="false">IF(A367=1,SA,MAX(0,SA-M366))</f>
        <v>0</v>
      </c>
      <c r="S367" s="2" t="n">
        <v>0</v>
      </c>
      <c r="T367" s="2" t="n">
        <v>0</v>
      </c>
      <c r="U367" s="2" t="n">
        <v>0</v>
      </c>
      <c r="V367" s="33" t="n">
        <v>1</v>
      </c>
    </row>
    <row r="368" customFormat="false" ht="15.75" hidden="false" customHeight="true" outlineLevel="0" collapsed="false">
      <c r="A368" s="2" t="n">
        <v>366</v>
      </c>
      <c r="B368" s="2" t="n">
        <v>31</v>
      </c>
      <c r="C368" s="2" t="n">
        <f aca="false">A368-(B368-1)*12</f>
        <v>6</v>
      </c>
      <c r="D368" s="2" t="n">
        <f aca="false">'thong tin khach hang'!$B$4+B368-1</f>
        <v>32</v>
      </c>
      <c r="E368" s="31" t="n">
        <f aca="false">IF(A368=1,0,M367)</f>
        <v>2440550420.01301</v>
      </c>
      <c r="F368" s="2" t="n">
        <f aca="true">TP*VLOOKUP('thong tin khach hang'!$E$10,$X$2:$Z$5,3,0)*OFFSET($S368,0,VLOOKUP('thong tin khach hang'!$E$10,$X$2:$Z$5,2,0))</f>
        <v>0</v>
      </c>
      <c r="G368" s="2" t="n">
        <f aca="true">EP*VLOOKUP('thong tin khach hang'!$E$10,$X$2:$Z$5,3,0)*OFFSET($S368,0,VLOOKUP('thong tin khach hang'!$E$10,$X$2:$Z$5,2,0))</f>
        <v>0</v>
      </c>
      <c r="H368" s="2" t="n">
        <f aca="false">F368*HLOOKUP(B368,Assumption!$A$10:$G$12,2,1)+G368*HLOOKUP(B368,Assumption!$A$10:$G$12,3,1)</f>
        <v>0</v>
      </c>
      <c r="I368" s="2" t="n">
        <f aca="false">F368+G368-H368</f>
        <v>0</v>
      </c>
      <c r="J368" s="32" t="n">
        <f aca="false">VLOOKUP(D368,Assumption!$O$3:$Q$103,IF('thong tin khach hang'!$B$3="Nam",2,3),0)/12*P368</f>
        <v>0</v>
      </c>
      <c r="K368" s="2" t="n">
        <v>20000</v>
      </c>
      <c r="L368" s="31" t="n">
        <f aca="false">ROUND(((HLOOKUP(B368,Assumption!$A$6:$L$7,2,1)+1)^(1/12)-1)*(E368+I368-J368-K368),0)</f>
        <v>4030734</v>
      </c>
      <c r="M368" s="31" t="n">
        <f aca="false">E368+I368-J368-K368+L368</f>
        <v>2444561154.01301</v>
      </c>
      <c r="N368" s="32" t="n">
        <f aca="false">HLOOKUP(ROUND(AVERAGE(M356:M367)/10^6,0),Assumption!$B$2:$E$3,2,1)*MAX((AVERAGE(M356:M367)-250*10^6),0)</f>
        <v>12808150.1075781</v>
      </c>
      <c r="O368" s="31" t="n">
        <f aca="false">M368+N368</f>
        <v>2457369304.12059</v>
      </c>
      <c r="P368" s="31" t="n">
        <f aca="false">IF(A368=1,SA,MAX(0,SA-M367))</f>
        <v>0</v>
      </c>
      <c r="S368" s="2" t="n">
        <v>0</v>
      </c>
      <c r="T368" s="2" t="n">
        <v>0</v>
      </c>
      <c r="U368" s="2" t="n">
        <v>0</v>
      </c>
      <c r="V368" s="33" t="n">
        <v>1</v>
      </c>
    </row>
    <row r="369" customFormat="false" ht="15.75" hidden="false" customHeight="true" outlineLevel="0" collapsed="false">
      <c r="A369" s="2" t="n">
        <v>367</v>
      </c>
      <c r="B369" s="2" t="n">
        <v>31</v>
      </c>
      <c r="C369" s="2" t="n">
        <f aca="false">A369-(B369-1)*12</f>
        <v>7</v>
      </c>
      <c r="D369" s="2" t="n">
        <f aca="false">'thong tin khach hang'!$B$4+B369-1</f>
        <v>32</v>
      </c>
      <c r="E369" s="31" t="n">
        <f aca="false">IF(A369=1,0,M368)</f>
        <v>2444561154.01301</v>
      </c>
      <c r="F369" s="2" t="n">
        <f aca="true">TP*VLOOKUP('thong tin khach hang'!$E$10,$X$2:$Z$5,3,0)*OFFSET($S369,0,VLOOKUP('thong tin khach hang'!$E$10,$X$2:$Z$5,2,0))</f>
        <v>0</v>
      </c>
      <c r="G369" s="2" t="n">
        <f aca="true">EP*VLOOKUP('thong tin khach hang'!$E$10,$X$2:$Z$5,3,0)*OFFSET($S369,0,VLOOKUP('thong tin khach hang'!$E$10,$X$2:$Z$5,2,0))</f>
        <v>0</v>
      </c>
      <c r="H369" s="2" t="n">
        <f aca="false">F369*HLOOKUP(B369,Assumption!$A$10:$G$12,2,1)+G369*HLOOKUP(B369,Assumption!$A$10:$G$12,3,1)</f>
        <v>0</v>
      </c>
      <c r="I369" s="2" t="n">
        <f aca="false">F369+G369-H369</f>
        <v>0</v>
      </c>
      <c r="J369" s="32" t="n">
        <f aca="false">VLOOKUP(D369,Assumption!$O$3:$Q$103,IF('thong tin khach hang'!$B$3="Nam",2,3),0)/12*P369</f>
        <v>0</v>
      </c>
      <c r="K369" s="2" t="n">
        <v>20000</v>
      </c>
      <c r="L369" s="31" t="n">
        <f aca="false">ROUND(((HLOOKUP(B369,Assumption!$A$6:$L$7,2,1)+1)^(1/12)-1)*(E369+I369-J369-K369),0)</f>
        <v>4037358</v>
      </c>
      <c r="M369" s="31" t="n">
        <f aca="false">E369+I369-J369-K369+L369</f>
        <v>2448578512.01301</v>
      </c>
      <c r="N369" s="32" t="n">
        <f aca="false">HLOOKUP(ROUND(AVERAGE(M357:M368)/10^6,0),Assumption!$B$2:$E$3,2,1)*MAX((AVERAGE(M357:M368)-250*10^6),0)</f>
        <v>12860959.2910781</v>
      </c>
      <c r="O369" s="31" t="n">
        <f aca="false">M369+N369</f>
        <v>2461439471.30409</v>
      </c>
      <c r="P369" s="31" t="n">
        <f aca="false">IF(A369=1,SA,MAX(0,SA-M368))</f>
        <v>0</v>
      </c>
      <c r="S369" s="2" t="n">
        <v>0</v>
      </c>
      <c r="T369" s="2" t="n">
        <v>1</v>
      </c>
      <c r="U369" s="2" t="n">
        <v>1</v>
      </c>
      <c r="V369" s="33" t="n">
        <v>1</v>
      </c>
    </row>
    <row r="370" customFormat="false" ht="15.75" hidden="false" customHeight="true" outlineLevel="0" collapsed="false">
      <c r="A370" s="2" t="n">
        <v>368</v>
      </c>
      <c r="B370" s="2" t="n">
        <v>31</v>
      </c>
      <c r="C370" s="2" t="n">
        <f aca="false">A370-(B370-1)*12</f>
        <v>8</v>
      </c>
      <c r="D370" s="2" t="n">
        <f aca="false">'thong tin khach hang'!$B$4+B370-1</f>
        <v>32</v>
      </c>
      <c r="E370" s="31" t="n">
        <f aca="false">IF(A370=1,0,M369)</f>
        <v>2448578512.01301</v>
      </c>
      <c r="F370" s="2" t="n">
        <f aca="true">TP*VLOOKUP('thong tin khach hang'!$E$10,$X$2:$Z$5,3,0)*OFFSET($S370,0,VLOOKUP('thong tin khach hang'!$E$10,$X$2:$Z$5,2,0))</f>
        <v>0</v>
      </c>
      <c r="G370" s="2" t="n">
        <f aca="true">EP*VLOOKUP('thong tin khach hang'!$E$10,$X$2:$Z$5,3,0)*OFFSET($S370,0,VLOOKUP('thong tin khach hang'!$E$10,$X$2:$Z$5,2,0))</f>
        <v>0</v>
      </c>
      <c r="H370" s="2" t="n">
        <f aca="false">F370*HLOOKUP(B370,Assumption!$A$10:$G$12,2,1)+G370*HLOOKUP(B370,Assumption!$A$10:$G$12,3,1)</f>
        <v>0</v>
      </c>
      <c r="I370" s="2" t="n">
        <f aca="false">F370+G370-H370</f>
        <v>0</v>
      </c>
      <c r="J370" s="32" t="n">
        <f aca="false">VLOOKUP(D370,Assumption!$O$3:$Q$103,IF('thong tin khach hang'!$B$3="Nam",2,3),0)/12*P370</f>
        <v>0</v>
      </c>
      <c r="K370" s="2" t="n">
        <v>20000</v>
      </c>
      <c r="L370" s="31" t="n">
        <f aca="false">ROUND(((HLOOKUP(B370,Assumption!$A$6:$L$7,2,1)+1)^(1/12)-1)*(E370+I370-J370-K370),0)</f>
        <v>4043993</v>
      </c>
      <c r="M370" s="31" t="n">
        <f aca="false">E370+I370-J370-K370+L370</f>
        <v>2452602505.01301</v>
      </c>
      <c r="N370" s="32" t="n">
        <f aca="false">HLOOKUP(ROUND(AVERAGE(M358:M369)/10^6,0),Assumption!$B$2:$E$3,2,1)*MAX((AVERAGE(M358:M369)-250*10^6),0)</f>
        <v>12913855.6930781</v>
      </c>
      <c r="O370" s="31" t="n">
        <f aca="false">M370+N370</f>
        <v>2465516360.70609</v>
      </c>
      <c r="P370" s="31" t="n">
        <f aca="false">IF(A370=1,SA,MAX(0,SA-M369))</f>
        <v>0</v>
      </c>
      <c r="S370" s="2" t="n">
        <v>0</v>
      </c>
      <c r="T370" s="2" t="n">
        <v>0</v>
      </c>
      <c r="U370" s="2" t="n">
        <v>0</v>
      </c>
      <c r="V370" s="33" t="n">
        <v>1</v>
      </c>
    </row>
    <row r="371" customFormat="false" ht="15.75" hidden="false" customHeight="true" outlineLevel="0" collapsed="false">
      <c r="A371" s="2" t="n">
        <v>369</v>
      </c>
      <c r="B371" s="2" t="n">
        <v>31</v>
      </c>
      <c r="C371" s="2" t="n">
        <f aca="false">A371-(B371-1)*12</f>
        <v>9</v>
      </c>
      <c r="D371" s="2" t="n">
        <f aca="false">'thong tin khach hang'!$B$4+B371-1</f>
        <v>32</v>
      </c>
      <c r="E371" s="31" t="n">
        <f aca="false">IF(A371=1,0,M370)</f>
        <v>2452602505.01301</v>
      </c>
      <c r="F371" s="2" t="n">
        <f aca="true">TP*VLOOKUP('thong tin khach hang'!$E$10,$X$2:$Z$5,3,0)*OFFSET($S371,0,VLOOKUP('thong tin khach hang'!$E$10,$X$2:$Z$5,2,0))</f>
        <v>0</v>
      </c>
      <c r="G371" s="2" t="n">
        <f aca="true">EP*VLOOKUP('thong tin khach hang'!$E$10,$X$2:$Z$5,3,0)*OFFSET($S371,0,VLOOKUP('thong tin khach hang'!$E$10,$X$2:$Z$5,2,0))</f>
        <v>0</v>
      </c>
      <c r="H371" s="2" t="n">
        <f aca="false">F371*HLOOKUP(B371,Assumption!$A$10:$G$12,2,1)+G371*HLOOKUP(B371,Assumption!$A$10:$G$12,3,1)</f>
        <v>0</v>
      </c>
      <c r="I371" s="2" t="n">
        <f aca="false">F371+G371-H371</f>
        <v>0</v>
      </c>
      <c r="J371" s="32" t="n">
        <f aca="false">VLOOKUP(D371,Assumption!$O$3:$Q$103,IF('thong tin khach hang'!$B$3="Nam",2,3),0)/12*P371</f>
        <v>0</v>
      </c>
      <c r="K371" s="2" t="n">
        <v>20000</v>
      </c>
      <c r="L371" s="31" t="n">
        <f aca="false">ROUND(((HLOOKUP(B371,Assumption!$A$6:$L$7,2,1)+1)^(1/12)-1)*(E371+I371-J371-K371),0)</f>
        <v>4050639</v>
      </c>
      <c r="M371" s="31" t="n">
        <f aca="false">E371+I371-J371-K371+L371</f>
        <v>2456633144.01301</v>
      </c>
      <c r="N371" s="32" t="n">
        <f aca="false">HLOOKUP(ROUND(AVERAGE(M359:M370)/10^6,0),Assumption!$B$2:$E$3,2,1)*MAX((AVERAGE(M359:M370)-250*10^6),0)</f>
        <v>12966839.4575781</v>
      </c>
      <c r="O371" s="31" t="n">
        <f aca="false">M371+N371</f>
        <v>2469599983.47059</v>
      </c>
      <c r="P371" s="31" t="n">
        <f aca="false">IF(A371=1,SA,MAX(0,SA-M370))</f>
        <v>0</v>
      </c>
      <c r="S371" s="2" t="n">
        <v>0</v>
      </c>
      <c r="T371" s="2" t="n">
        <v>0</v>
      </c>
      <c r="U371" s="2" t="n">
        <v>0</v>
      </c>
      <c r="V371" s="33" t="n">
        <v>1</v>
      </c>
    </row>
    <row r="372" customFormat="false" ht="15.75" hidden="false" customHeight="true" outlineLevel="0" collapsed="false">
      <c r="A372" s="2" t="n">
        <v>370</v>
      </c>
      <c r="B372" s="2" t="n">
        <v>31</v>
      </c>
      <c r="C372" s="2" t="n">
        <f aca="false">A372-(B372-1)*12</f>
        <v>10</v>
      </c>
      <c r="D372" s="2" t="n">
        <f aca="false">'thong tin khach hang'!$B$4+B372-1</f>
        <v>32</v>
      </c>
      <c r="E372" s="31" t="n">
        <f aca="false">IF(A372=1,0,M371)</f>
        <v>2456633144.01301</v>
      </c>
      <c r="F372" s="2" t="n">
        <f aca="true">TP*VLOOKUP('thong tin khach hang'!$E$10,$X$2:$Z$5,3,0)*OFFSET($S372,0,VLOOKUP('thong tin khach hang'!$E$10,$X$2:$Z$5,2,0))</f>
        <v>0</v>
      </c>
      <c r="G372" s="2" t="n">
        <f aca="true">EP*VLOOKUP('thong tin khach hang'!$E$10,$X$2:$Z$5,3,0)*OFFSET($S372,0,VLOOKUP('thong tin khach hang'!$E$10,$X$2:$Z$5,2,0))</f>
        <v>0</v>
      </c>
      <c r="H372" s="2" t="n">
        <f aca="false">F372*HLOOKUP(B372,Assumption!$A$10:$G$12,2,1)+G372*HLOOKUP(B372,Assumption!$A$10:$G$12,3,1)</f>
        <v>0</v>
      </c>
      <c r="I372" s="2" t="n">
        <f aca="false">F372+G372-H372</f>
        <v>0</v>
      </c>
      <c r="J372" s="32" t="n">
        <f aca="false">VLOOKUP(D372,Assumption!$O$3:$Q$103,IF('thong tin khach hang'!$B$3="Nam",2,3),0)/12*P372</f>
        <v>0</v>
      </c>
      <c r="K372" s="2" t="n">
        <v>20000</v>
      </c>
      <c r="L372" s="31" t="n">
        <f aca="false">ROUND(((HLOOKUP(B372,Assumption!$A$6:$L$7,2,1)+1)^(1/12)-1)*(E372+I372-J372-K372),0)</f>
        <v>4057296</v>
      </c>
      <c r="M372" s="31" t="n">
        <f aca="false">E372+I372-J372-K372+L372</f>
        <v>2460670440.01301</v>
      </c>
      <c r="N372" s="32" t="n">
        <f aca="false">HLOOKUP(ROUND(AVERAGE(M360:M371)/10^6,0),Assumption!$B$2:$E$3,2,1)*MAX((AVERAGE(M360:M371)-250*10^6),0)</f>
        <v>13019910.7290781</v>
      </c>
      <c r="O372" s="31" t="n">
        <f aca="false">M372+N372</f>
        <v>2473690350.74209</v>
      </c>
      <c r="P372" s="31" t="n">
        <f aca="false">IF(A372=1,SA,MAX(0,SA-M371))</f>
        <v>0</v>
      </c>
      <c r="S372" s="2" t="n">
        <v>0</v>
      </c>
      <c r="T372" s="2" t="n">
        <v>0</v>
      </c>
      <c r="U372" s="2" t="n">
        <v>1</v>
      </c>
      <c r="V372" s="33" t="n">
        <v>1</v>
      </c>
    </row>
    <row r="373" customFormat="false" ht="15.75" hidden="false" customHeight="true" outlineLevel="0" collapsed="false">
      <c r="A373" s="2" t="n">
        <v>371</v>
      </c>
      <c r="B373" s="2" t="n">
        <v>31</v>
      </c>
      <c r="C373" s="2" t="n">
        <f aca="false">A373-(B373-1)*12</f>
        <v>11</v>
      </c>
      <c r="D373" s="2" t="n">
        <f aca="false">'thong tin khach hang'!$B$4+B373-1</f>
        <v>32</v>
      </c>
      <c r="E373" s="31" t="n">
        <f aca="false">IF(A373=1,0,M372)</f>
        <v>2460670440.01301</v>
      </c>
      <c r="F373" s="2" t="n">
        <f aca="true">TP*VLOOKUP('thong tin khach hang'!$E$10,$X$2:$Z$5,3,0)*OFFSET($S373,0,VLOOKUP('thong tin khach hang'!$E$10,$X$2:$Z$5,2,0))</f>
        <v>0</v>
      </c>
      <c r="G373" s="2" t="n">
        <f aca="true">EP*VLOOKUP('thong tin khach hang'!$E$10,$X$2:$Z$5,3,0)*OFFSET($S373,0,VLOOKUP('thong tin khach hang'!$E$10,$X$2:$Z$5,2,0))</f>
        <v>0</v>
      </c>
      <c r="H373" s="2" t="n">
        <f aca="false">F373*HLOOKUP(B373,Assumption!$A$10:$G$12,2,1)+G373*HLOOKUP(B373,Assumption!$A$10:$G$12,3,1)</f>
        <v>0</v>
      </c>
      <c r="I373" s="2" t="n">
        <f aca="false">F373+G373-H373</f>
        <v>0</v>
      </c>
      <c r="J373" s="32" t="n">
        <f aca="false">VLOOKUP(D373,Assumption!$O$3:$Q$103,IF('thong tin khach hang'!$B$3="Nam",2,3),0)/12*P373</f>
        <v>0</v>
      </c>
      <c r="K373" s="2" t="n">
        <v>20000</v>
      </c>
      <c r="L373" s="31" t="n">
        <f aca="false">ROUND(((HLOOKUP(B373,Assumption!$A$6:$L$7,2,1)+1)^(1/12)-1)*(E373+I373-J373-K373),0)</f>
        <v>4063964</v>
      </c>
      <c r="M373" s="31" t="n">
        <f aca="false">E373+I373-J373-K373+L373</f>
        <v>2464714404.01301</v>
      </c>
      <c r="N373" s="32" t="n">
        <f aca="false">HLOOKUP(ROUND(AVERAGE(M361:M372)/10^6,0),Assumption!$B$2:$E$3,2,1)*MAX((AVERAGE(M361:M372)-250*10^6),0)</f>
        <v>13073069.6520781</v>
      </c>
      <c r="O373" s="31" t="n">
        <f aca="false">M373+N373</f>
        <v>2477787473.66509</v>
      </c>
      <c r="P373" s="31" t="n">
        <f aca="false">IF(A373=1,SA,MAX(0,SA-M372))</f>
        <v>0</v>
      </c>
      <c r="S373" s="2" t="n">
        <v>0</v>
      </c>
      <c r="T373" s="2" t="n">
        <v>0</v>
      </c>
      <c r="U373" s="2" t="n">
        <v>0</v>
      </c>
      <c r="V373" s="33" t="n">
        <v>1</v>
      </c>
    </row>
    <row r="374" customFormat="false" ht="15.75" hidden="false" customHeight="true" outlineLevel="0" collapsed="false">
      <c r="A374" s="2" t="n">
        <v>372</v>
      </c>
      <c r="B374" s="2" t="n">
        <v>31</v>
      </c>
      <c r="C374" s="2" t="n">
        <f aca="false">A374-(B374-1)*12</f>
        <v>12</v>
      </c>
      <c r="D374" s="2" t="n">
        <f aca="false">'thong tin khach hang'!$B$4+B374-1</f>
        <v>32</v>
      </c>
      <c r="E374" s="31" t="n">
        <f aca="false">IF(A374=1,0,M373)</f>
        <v>2464714404.01301</v>
      </c>
      <c r="F374" s="2" t="n">
        <f aca="true">TP*VLOOKUP('thong tin khach hang'!$E$10,$X$2:$Z$5,3,0)*OFFSET($S374,0,VLOOKUP('thong tin khach hang'!$E$10,$X$2:$Z$5,2,0))</f>
        <v>0</v>
      </c>
      <c r="G374" s="2" t="n">
        <f aca="true">EP*VLOOKUP('thong tin khach hang'!$E$10,$X$2:$Z$5,3,0)*OFFSET($S374,0,VLOOKUP('thong tin khach hang'!$E$10,$X$2:$Z$5,2,0))</f>
        <v>0</v>
      </c>
      <c r="H374" s="2" t="n">
        <f aca="false">F374*HLOOKUP(B374,Assumption!$A$10:$G$12,2,1)+G374*HLOOKUP(B374,Assumption!$A$10:$G$12,3,1)</f>
        <v>0</v>
      </c>
      <c r="I374" s="2" t="n">
        <f aca="false">F374+G374-H374</f>
        <v>0</v>
      </c>
      <c r="J374" s="32" t="n">
        <f aca="false">VLOOKUP(D374,Assumption!$O$3:$Q$103,IF('thong tin khach hang'!$B$3="Nam",2,3),0)/12*P374</f>
        <v>0</v>
      </c>
      <c r="K374" s="2" t="n">
        <v>20000</v>
      </c>
      <c r="L374" s="31" t="n">
        <f aca="false">ROUND(((HLOOKUP(B374,Assumption!$A$6:$L$7,2,1)+1)^(1/12)-1)*(E374+I374-J374-K374),0)</f>
        <v>4070643</v>
      </c>
      <c r="M374" s="31" t="n">
        <f aca="false">E374+I374-J374-K374+L374</f>
        <v>2468765047.01301</v>
      </c>
      <c r="N374" s="32" t="n">
        <f aca="false">HLOOKUP(ROUND(AVERAGE(M362:M373)/10^6,0),Assumption!$B$2:$E$3,2,1)*MAX((AVERAGE(M362:M373)-250*10^6),0)</f>
        <v>13126316.3710781</v>
      </c>
      <c r="O374" s="31" t="n">
        <f aca="false">M374+N374</f>
        <v>2481891363.38409</v>
      </c>
      <c r="P374" s="31" t="n">
        <f aca="false">IF(A374=1,SA,MAX(0,SA-M373))</f>
        <v>0</v>
      </c>
      <c r="S374" s="2" t="n">
        <v>0</v>
      </c>
      <c r="T374" s="2" t="n">
        <v>0</v>
      </c>
      <c r="U374" s="2" t="n">
        <v>0</v>
      </c>
      <c r="V374" s="33" t="n">
        <v>1</v>
      </c>
    </row>
    <row r="375" customFormat="false" ht="15.75" hidden="false" customHeight="true" outlineLevel="0" collapsed="false">
      <c r="A375" s="2" t="n">
        <v>373</v>
      </c>
      <c r="B375" s="2" t="n">
        <v>32</v>
      </c>
      <c r="C375" s="2" t="n">
        <f aca="false">A375-(B375-1)*12</f>
        <v>1</v>
      </c>
      <c r="D375" s="2" t="n">
        <f aca="false">'thong tin khach hang'!$B$4+B375-1</f>
        <v>33</v>
      </c>
      <c r="E375" s="31" t="n">
        <f aca="false">IF(A375=1,0,M374)</f>
        <v>2468765047.01301</v>
      </c>
      <c r="F375" s="2" t="n">
        <f aca="true">TP*VLOOKUP('thong tin khach hang'!$E$10,$X$2:$Z$5,3,0)*OFFSET($S375,0,VLOOKUP('thong tin khach hang'!$E$10,$X$2:$Z$5,2,0))</f>
        <v>30000000</v>
      </c>
      <c r="G375" s="2" t="n">
        <f aca="true">EP*VLOOKUP('thong tin khach hang'!$E$10,$X$2:$Z$5,3,0)*OFFSET($S375,0,VLOOKUP('thong tin khach hang'!$E$10,$X$2:$Z$5,2,0))</f>
        <v>30000000</v>
      </c>
      <c r="H375" s="2" t="n">
        <f aca="false">F375*HLOOKUP(B375,Assumption!$A$10:$G$12,2,1)+G375*HLOOKUP(B375,Assumption!$A$10:$G$12,3,1)</f>
        <v>1500000</v>
      </c>
      <c r="I375" s="2" t="n">
        <f aca="false">F375+G375-H375</f>
        <v>58500000</v>
      </c>
      <c r="J375" s="32" t="n">
        <f aca="false">VLOOKUP(D375,Assumption!$O$3:$Q$103,IF('thong tin khach hang'!$B$3="Nam",2,3),0)/12*P375</f>
        <v>0</v>
      </c>
      <c r="K375" s="2" t="n">
        <v>20000</v>
      </c>
      <c r="L375" s="31" t="n">
        <f aca="false">ROUND(((HLOOKUP(B375,Assumption!$A$6:$L$7,2,1)+1)^(1/12)-1)*(E375+I375-J375-K375),0)</f>
        <v>4173951</v>
      </c>
      <c r="M375" s="31" t="n">
        <f aca="false">E375+I375-J375-K375+L375</f>
        <v>2531418998.01301</v>
      </c>
      <c r="N375" s="32" t="n">
        <f aca="false">HLOOKUP(ROUND(AVERAGE(M363:M374)/10^6,0),Assumption!$B$2:$E$3,2,1)*MAX((AVERAGE(M363:M374)-250*10^6),0)</f>
        <v>13179651.0310781</v>
      </c>
      <c r="O375" s="31" t="n">
        <f aca="false">M375+N375</f>
        <v>2544598649.04409</v>
      </c>
      <c r="P375" s="31" t="n">
        <f aca="false">IF(A375=1,SA,MAX(0,SA-M374))</f>
        <v>0</v>
      </c>
      <c r="S375" s="2" t="n">
        <v>1</v>
      </c>
      <c r="T375" s="2" t="n">
        <v>1</v>
      </c>
      <c r="U375" s="2" t="n">
        <v>1</v>
      </c>
      <c r="V375" s="33" t="n">
        <v>1</v>
      </c>
    </row>
    <row r="376" customFormat="false" ht="15.75" hidden="false" customHeight="true" outlineLevel="0" collapsed="false">
      <c r="A376" s="2" t="n">
        <v>374</v>
      </c>
      <c r="B376" s="2" t="n">
        <v>32</v>
      </c>
      <c r="C376" s="2" t="n">
        <f aca="false">A376-(B376-1)*12</f>
        <v>2</v>
      </c>
      <c r="D376" s="2" t="n">
        <f aca="false">'thong tin khach hang'!$B$4+B376-1</f>
        <v>33</v>
      </c>
      <c r="E376" s="31" t="n">
        <f aca="false">IF(A376=1,0,M375)</f>
        <v>2531418998.01301</v>
      </c>
      <c r="F376" s="2" t="n">
        <f aca="true">TP*VLOOKUP('thong tin khach hang'!$E$10,$X$2:$Z$5,3,0)*OFFSET($S376,0,VLOOKUP('thong tin khach hang'!$E$10,$X$2:$Z$5,2,0))</f>
        <v>0</v>
      </c>
      <c r="G376" s="2" t="n">
        <f aca="true">EP*VLOOKUP('thong tin khach hang'!$E$10,$X$2:$Z$5,3,0)*OFFSET($S376,0,VLOOKUP('thong tin khach hang'!$E$10,$X$2:$Z$5,2,0))</f>
        <v>0</v>
      </c>
      <c r="H376" s="2" t="n">
        <f aca="false">F376*HLOOKUP(B376,Assumption!$A$10:$G$12,2,1)+G376*HLOOKUP(B376,Assumption!$A$10:$G$12,3,1)</f>
        <v>0</v>
      </c>
      <c r="I376" s="2" t="n">
        <f aca="false">F376+G376-H376</f>
        <v>0</v>
      </c>
      <c r="J376" s="32" t="n">
        <f aca="false">VLOOKUP(D376,Assumption!$O$3:$Q$103,IF('thong tin khach hang'!$B$3="Nam",2,3),0)/12*P376</f>
        <v>0</v>
      </c>
      <c r="K376" s="2" t="n">
        <v>20000</v>
      </c>
      <c r="L376" s="31" t="n">
        <f aca="false">ROUND(((HLOOKUP(B376,Assumption!$A$6:$L$7,2,1)+1)^(1/12)-1)*(E376+I376-J376-K376),0)</f>
        <v>4180811</v>
      </c>
      <c r="M376" s="31" t="n">
        <f aca="false">E376+I376-J376-K376+L376</f>
        <v>2535579809.01301</v>
      </c>
      <c r="N376" s="32" t="n">
        <f aca="false">HLOOKUP(ROUND(AVERAGE(M364:M375)/10^6,0),Assumption!$B$2:$E$3,2,1)*MAX((AVERAGE(M364:M375)-250*10^6),0)</f>
        <v>13233073.7775781</v>
      </c>
      <c r="O376" s="31" t="n">
        <f aca="false">M376+N376</f>
        <v>2548812882.79059</v>
      </c>
      <c r="P376" s="31" t="n">
        <f aca="false">IF(A376=1,SA,MAX(0,SA-M375))</f>
        <v>0</v>
      </c>
      <c r="S376" s="2" t="n">
        <v>0</v>
      </c>
      <c r="T376" s="2" t="n">
        <v>0</v>
      </c>
      <c r="U376" s="2" t="n">
        <v>0</v>
      </c>
      <c r="V376" s="33" t="n">
        <v>1</v>
      </c>
    </row>
    <row r="377" customFormat="false" ht="15.75" hidden="false" customHeight="true" outlineLevel="0" collapsed="false">
      <c r="A377" s="2" t="n">
        <v>375</v>
      </c>
      <c r="B377" s="2" t="n">
        <v>32</v>
      </c>
      <c r="C377" s="2" t="n">
        <f aca="false">A377-(B377-1)*12</f>
        <v>3</v>
      </c>
      <c r="D377" s="2" t="n">
        <f aca="false">'thong tin khach hang'!$B$4+B377-1</f>
        <v>33</v>
      </c>
      <c r="E377" s="31" t="n">
        <f aca="false">IF(A377=1,0,M376)</f>
        <v>2535579809.01301</v>
      </c>
      <c r="F377" s="2" t="n">
        <f aca="true">TP*VLOOKUP('thong tin khach hang'!$E$10,$X$2:$Z$5,3,0)*OFFSET($S377,0,VLOOKUP('thong tin khach hang'!$E$10,$X$2:$Z$5,2,0))</f>
        <v>0</v>
      </c>
      <c r="G377" s="2" t="n">
        <f aca="true">EP*VLOOKUP('thong tin khach hang'!$E$10,$X$2:$Z$5,3,0)*OFFSET($S377,0,VLOOKUP('thong tin khach hang'!$E$10,$X$2:$Z$5,2,0))</f>
        <v>0</v>
      </c>
      <c r="H377" s="2" t="n">
        <f aca="false">F377*HLOOKUP(B377,Assumption!$A$10:$G$12,2,1)+G377*HLOOKUP(B377,Assumption!$A$10:$G$12,3,1)</f>
        <v>0</v>
      </c>
      <c r="I377" s="2" t="n">
        <f aca="false">F377+G377-H377</f>
        <v>0</v>
      </c>
      <c r="J377" s="32" t="n">
        <f aca="false">VLOOKUP(D377,Assumption!$O$3:$Q$103,IF('thong tin khach hang'!$B$3="Nam",2,3),0)/12*P377</f>
        <v>0</v>
      </c>
      <c r="K377" s="2" t="n">
        <v>20000</v>
      </c>
      <c r="L377" s="31" t="n">
        <f aca="false">ROUND(((HLOOKUP(B377,Assumption!$A$6:$L$7,2,1)+1)^(1/12)-1)*(E377+I377-J377-K377),0)</f>
        <v>4187683</v>
      </c>
      <c r="M377" s="31" t="n">
        <f aca="false">E377+I377-J377-K377+L377</f>
        <v>2539747492.01301</v>
      </c>
      <c r="N377" s="32" t="n">
        <f aca="false">HLOOKUP(ROUND(AVERAGE(M365:M376)/10^6,0),Assumption!$B$2:$E$3,2,1)*MAX((AVERAGE(M365:M376)-250*10^6),0)</f>
        <v>13286584.7560781</v>
      </c>
      <c r="O377" s="31" t="n">
        <f aca="false">M377+N377</f>
        <v>2553034076.76909</v>
      </c>
      <c r="P377" s="31" t="n">
        <f aca="false">IF(A377=1,SA,MAX(0,SA-M376))</f>
        <v>0</v>
      </c>
      <c r="S377" s="2" t="n">
        <v>0</v>
      </c>
      <c r="T377" s="2" t="n">
        <v>0</v>
      </c>
      <c r="U377" s="2" t="n">
        <v>0</v>
      </c>
      <c r="V377" s="33" t="n">
        <v>1</v>
      </c>
    </row>
    <row r="378" customFormat="false" ht="15.75" hidden="false" customHeight="true" outlineLevel="0" collapsed="false">
      <c r="A378" s="2" t="n">
        <v>376</v>
      </c>
      <c r="B378" s="2" t="n">
        <v>32</v>
      </c>
      <c r="C378" s="2" t="n">
        <f aca="false">A378-(B378-1)*12</f>
        <v>4</v>
      </c>
      <c r="D378" s="2" t="n">
        <f aca="false">'thong tin khach hang'!$B$4+B378-1</f>
        <v>33</v>
      </c>
      <c r="E378" s="31" t="n">
        <f aca="false">IF(A378=1,0,M377)</f>
        <v>2539747492.01301</v>
      </c>
      <c r="F378" s="2" t="n">
        <f aca="true">TP*VLOOKUP('thong tin khach hang'!$E$10,$X$2:$Z$5,3,0)*OFFSET($S378,0,VLOOKUP('thong tin khach hang'!$E$10,$X$2:$Z$5,2,0))</f>
        <v>0</v>
      </c>
      <c r="G378" s="2" t="n">
        <f aca="true">EP*VLOOKUP('thong tin khach hang'!$E$10,$X$2:$Z$5,3,0)*OFFSET($S378,0,VLOOKUP('thong tin khach hang'!$E$10,$X$2:$Z$5,2,0))</f>
        <v>0</v>
      </c>
      <c r="H378" s="2" t="n">
        <f aca="false">F378*HLOOKUP(B378,Assumption!$A$10:$G$12,2,1)+G378*HLOOKUP(B378,Assumption!$A$10:$G$12,3,1)</f>
        <v>0</v>
      </c>
      <c r="I378" s="2" t="n">
        <f aca="false">F378+G378-H378</f>
        <v>0</v>
      </c>
      <c r="J378" s="32" t="n">
        <f aca="false">VLOOKUP(D378,Assumption!$O$3:$Q$103,IF('thong tin khach hang'!$B$3="Nam",2,3),0)/12*P378</f>
        <v>0</v>
      </c>
      <c r="K378" s="2" t="n">
        <v>20000</v>
      </c>
      <c r="L378" s="31" t="n">
        <f aca="false">ROUND(((HLOOKUP(B378,Assumption!$A$6:$L$7,2,1)+1)^(1/12)-1)*(E378+I378-J378-K378),0)</f>
        <v>4194566</v>
      </c>
      <c r="M378" s="31" t="n">
        <f aca="false">E378+I378-J378-K378+L378</f>
        <v>2543922058.01301</v>
      </c>
      <c r="N378" s="32" t="n">
        <f aca="false">HLOOKUP(ROUND(AVERAGE(M366:M377)/10^6,0),Assumption!$B$2:$E$3,2,1)*MAX((AVERAGE(M366:M377)-250*10^6),0)</f>
        <v>13340184.1120781</v>
      </c>
      <c r="O378" s="31" t="n">
        <f aca="false">M378+N378</f>
        <v>2557262242.12509</v>
      </c>
      <c r="P378" s="31" t="n">
        <f aca="false">IF(A378=1,SA,MAX(0,SA-M377))</f>
        <v>0</v>
      </c>
      <c r="S378" s="2" t="n">
        <v>0</v>
      </c>
      <c r="T378" s="2" t="n">
        <v>0</v>
      </c>
      <c r="U378" s="2" t="n">
        <v>1</v>
      </c>
      <c r="V378" s="33" t="n">
        <v>1</v>
      </c>
    </row>
    <row r="379" customFormat="false" ht="15.75" hidden="false" customHeight="true" outlineLevel="0" collapsed="false">
      <c r="A379" s="2" t="n">
        <v>377</v>
      </c>
      <c r="B379" s="2" t="n">
        <v>32</v>
      </c>
      <c r="C379" s="2" t="n">
        <f aca="false">A379-(B379-1)*12</f>
        <v>5</v>
      </c>
      <c r="D379" s="2" t="n">
        <f aca="false">'thong tin khach hang'!$B$4+B379-1</f>
        <v>33</v>
      </c>
      <c r="E379" s="31" t="n">
        <f aca="false">IF(A379=1,0,M378)</f>
        <v>2543922058.01301</v>
      </c>
      <c r="F379" s="2" t="n">
        <f aca="true">TP*VLOOKUP('thong tin khach hang'!$E$10,$X$2:$Z$5,3,0)*OFFSET($S379,0,VLOOKUP('thong tin khach hang'!$E$10,$X$2:$Z$5,2,0))</f>
        <v>0</v>
      </c>
      <c r="G379" s="2" t="n">
        <f aca="true">EP*VLOOKUP('thong tin khach hang'!$E$10,$X$2:$Z$5,3,0)*OFFSET($S379,0,VLOOKUP('thong tin khach hang'!$E$10,$X$2:$Z$5,2,0))</f>
        <v>0</v>
      </c>
      <c r="H379" s="2" t="n">
        <f aca="false">F379*HLOOKUP(B379,Assumption!$A$10:$G$12,2,1)+G379*HLOOKUP(B379,Assumption!$A$10:$G$12,3,1)</f>
        <v>0</v>
      </c>
      <c r="I379" s="2" t="n">
        <f aca="false">F379+G379-H379</f>
        <v>0</v>
      </c>
      <c r="J379" s="32" t="n">
        <f aca="false">VLOOKUP(D379,Assumption!$O$3:$Q$103,IF('thong tin khach hang'!$B$3="Nam",2,3),0)/12*P379</f>
        <v>0</v>
      </c>
      <c r="K379" s="2" t="n">
        <v>20000</v>
      </c>
      <c r="L379" s="31" t="n">
        <f aca="false">ROUND(((HLOOKUP(B379,Assumption!$A$6:$L$7,2,1)+1)^(1/12)-1)*(E379+I379-J379-K379),0)</f>
        <v>4201461</v>
      </c>
      <c r="M379" s="31" t="n">
        <f aca="false">E379+I379-J379-K379+L379</f>
        <v>2548103519.01301</v>
      </c>
      <c r="N379" s="32" t="n">
        <f aca="false">HLOOKUP(ROUND(AVERAGE(M367:M378)/10^6,0),Assumption!$B$2:$E$3,2,1)*MAX((AVERAGE(M367:M378)-250*10^6),0)</f>
        <v>13393871.9915781</v>
      </c>
      <c r="O379" s="31" t="n">
        <f aca="false">M379+N379</f>
        <v>2561497391.00459</v>
      </c>
      <c r="P379" s="31" t="n">
        <f aca="false">IF(A379=1,SA,MAX(0,SA-M378))</f>
        <v>0</v>
      </c>
      <c r="S379" s="2" t="n">
        <v>0</v>
      </c>
      <c r="T379" s="2" t="n">
        <v>0</v>
      </c>
      <c r="U379" s="2" t="n">
        <v>0</v>
      </c>
      <c r="V379" s="33" t="n">
        <v>1</v>
      </c>
    </row>
    <row r="380" customFormat="false" ht="15.75" hidden="false" customHeight="true" outlineLevel="0" collapsed="false">
      <c r="A380" s="2" t="n">
        <v>378</v>
      </c>
      <c r="B380" s="2" t="n">
        <v>32</v>
      </c>
      <c r="C380" s="2" t="n">
        <f aca="false">A380-(B380-1)*12</f>
        <v>6</v>
      </c>
      <c r="D380" s="2" t="n">
        <f aca="false">'thong tin khach hang'!$B$4+B380-1</f>
        <v>33</v>
      </c>
      <c r="E380" s="31" t="n">
        <f aca="false">IF(A380=1,0,M379)</f>
        <v>2548103519.01301</v>
      </c>
      <c r="F380" s="2" t="n">
        <f aca="true">TP*VLOOKUP('thong tin khach hang'!$E$10,$X$2:$Z$5,3,0)*OFFSET($S380,0,VLOOKUP('thong tin khach hang'!$E$10,$X$2:$Z$5,2,0))</f>
        <v>0</v>
      </c>
      <c r="G380" s="2" t="n">
        <f aca="true">EP*VLOOKUP('thong tin khach hang'!$E$10,$X$2:$Z$5,3,0)*OFFSET($S380,0,VLOOKUP('thong tin khach hang'!$E$10,$X$2:$Z$5,2,0))</f>
        <v>0</v>
      </c>
      <c r="H380" s="2" t="n">
        <f aca="false">F380*HLOOKUP(B380,Assumption!$A$10:$G$12,2,1)+G380*HLOOKUP(B380,Assumption!$A$10:$G$12,3,1)</f>
        <v>0</v>
      </c>
      <c r="I380" s="2" t="n">
        <f aca="false">F380+G380-H380</f>
        <v>0</v>
      </c>
      <c r="J380" s="32" t="n">
        <f aca="false">VLOOKUP(D380,Assumption!$O$3:$Q$103,IF('thong tin khach hang'!$B$3="Nam",2,3),0)/12*P380</f>
        <v>0</v>
      </c>
      <c r="K380" s="2" t="n">
        <v>20000</v>
      </c>
      <c r="L380" s="31" t="n">
        <f aca="false">ROUND(((HLOOKUP(B380,Assumption!$A$6:$L$7,2,1)+1)^(1/12)-1)*(E380+I380-J380-K380),0)</f>
        <v>4208367</v>
      </c>
      <c r="M380" s="31" t="n">
        <f aca="false">E380+I380-J380-K380+L380</f>
        <v>2552291886.01301</v>
      </c>
      <c r="N380" s="32" t="n">
        <f aca="false">HLOOKUP(ROUND(AVERAGE(M368:M379)/10^6,0),Assumption!$B$2:$E$3,2,1)*MAX((AVERAGE(M368:M379)-250*10^6),0)</f>
        <v>13447648.5410781</v>
      </c>
      <c r="O380" s="31" t="n">
        <f aca="false">M380+N380</f>
        <v>2565739534.55409</v>
      </c>
      <c r="P380" s="31" t="n">
        <f aca="false">IF(A380=1,SA,MAX(0,SA-M379))</f>
        <v>0</v>
      </c>
      <c r="S380" s="2" t="n">
        <v>0</v>
      </c>
      <c r="T380" s="2" t="n">
        <v>0</v>
      </c>
      <c r="U380" s="2" t="n">
        <v>0</v>
      </c>
      <c r="V380" s="33" t="n">
        <v>1</v>
      </c>
    </row>
    <row r="381" customFormat="false" ht="15.75" hidden="false" customHeight="true" outlineLevel="0" collapsed="false">
      <c r="A381" s="2" t="n">
        <v>379</v>
      </c>
      <c r="B381" s="2" t="n">
        <v>32</v>
      </c>
      <c r="C381" s="2" t="n">
        <f aca="false">A381-(B381-1)*12</f>
        <v>7</v>
      </c>
      <c r="D381" s="2" t="n">
        <f aca="false">'thong tin khach hang'!$B$4+B381-1</f>
        <v>33</v>
      </c>
      <c r="E381" s="31" t="n">
        <f aca="false">IF(A381=1,0,M380)</f>
        <v>2552291886.01301</v>
      </c>
      <c r="F381" s="2" t="n">
        <f aca="true">TP*VLOOKUP('thong tin khach hang'!$E$10,$X$2:$Z$5,3,0)*OFFSET($S381,0,VLOOKUP('thong tin khach hang'!$E$10,$X$2:$Z$5,2,0))</f>
        <v>0</v>
      </c>
      <c r="G381" s="2" t="n">
        <f aca="true">EP*VLOOKUP('thong tin khach hang'!$E$10,$X$2:$Z$5,3,0)*OFFSET($S381,0,VLOOKUP('thong tin khach hang'!$E$10,$X$2:$Z$5,2,0))</f>
        <v>0</v>
      </c>
      <c r="H381" s="2" t="n">
        <f aca="false">F381*HLOOKUP(B381,Assumption!$A$10:$G$12,2,1)+G381*HLOOKUP(B381,Assumption!$A$10:$G$12,3,1)</f>
        <v>0</v>
      </c>
      <c r="I381" s="2" t="n">
        <f aca="false">F381+G381-H381</f>
        <v>0</v>
      </c>
      <c r="J381" s="32" t="n">
        <f aca="false">VLOOKUP(D381,Assumption!$O$3:$Q$103,IF('thong tin khach hang'!$B$3="Nam",2,3),0)/12*P381</f>
        <v>0</v>
      </c>
      <c r="K381" s="2" t="n">
        <v>20000</v>
      </c>
      <c r="L381" s="31" t="n">
        <f aca="false">ROUND(((HLOOKUP(B381,Assumption!$A$6:$L$7,2,1)+1)^(1/12)-1)*(E381+I381-J381-K381),0)</f>
        <v>4215285</v>
      </c>
      <c r="M381" s="31" t="n">
        <f aca="false">E381+I381-J381-K381+L381</f>
        <v>2556487171.01301</v>
      </c>
      <c r="N381" s="32" t="n">
        <f aca="false">HLOOKUP(ROUND(AVERAGE(M369:M380)/10^6,0),Assumption!$B$2:$E$3,2,1)*MAX((AVERAGE(M369:M380)-250*10^6),0)</f>
        <v>13501513.9070781</v>
      </c>
      <c r="O381" s="31" t="n">
        <f aca="false">M381+N381</f>
        <v>2569988684.92009</v>
      </c>
      <c r="P381" s="31" t="n">
        <f aca="false">IF(A381=1,SA,MAX(0,SA-M380))</f>
        <v>0</v>
      </c>
      <c r="S381" s="2" t="n">
        <v>0</v>
      </c>
      <c r="T381" s="2" t="n">
        <v>1</v>
      </c>
      <c r="U381" s="2" t="n">
        <v>1</v>
      </c>
      <c r="V381" s="33" t="n">
        <v>1</v>
      </c>
    </row>
    <row r="382" customFormat="false" ht="15.75" hidden="false" customHeight="true" outlineLevel="0" collapsed="false">
      <c r="A382" s="2" t="n">
        <v>380</v>
      </c>
      <c r="B382" s="2" t="n">
        <v>32</v>
      </c>
      <c r="C382" s="2" t="n">
        <f aca="false">A382-(B382-1)*12</f>
        <v>8</v>
      </c>
      <c r="D382" s="2" t="n">
        <f aca="false">'thong tin khach hang'!$B$4+B382-1</f>
        <v>33</v>
      </c>
      <c r="E382" s="31" t="n">
        <f aca="false">IF(A382=1,0,M381)</f>
        <v>2556487171.01301</v>
      </c>
      <c r="F382" s="2" t="n">
        <f aca="true">TP*VLOOKUP('thong tin khach hang'!$E$10,$X$2:$Z$5,3,0)*OFFSET($S382,0,VLOOKUP('thong tin khach hang'!$E$10,$X$2:$Z$5,2,0))</f>
        <v>0</v>
      </c>
      <c r="G382" s="2" t="n">
        <f aca="true">EP*VLOOKUP('thong tin khach hang'!$E$10,$X$2:$Z$5,3,0)*OFFSET($S382,0,VLOOKUP('thong tin khach hang'!$E$10,$X$2:$Z$5,2,0))</f>
        <v>0</v>
      </c>
      <c r="H382" s="2" t="n">
        <f aca="false">F382*HLOOKUP(B382,Assumption!$A$10:$G$12,2,1)+G382*HLOOKUP(B382,Assumption!$A$10:$G$12,3,1)</f>
        <v>0</v>
      </c>
      <c r="I382" s="2" t="n">
        <f aca="false">F382+G382-H382</f>
        <v>0</v>
      </c>
      <c r="J382" s="32" t="n">
        <f aca="false">VLOOKUP(D382,Assumption!$O$3:$Q$103,IF('thong tin khach hang'!$B$3="Nam",2,3),0)/12*P382</f>
        <v>0</v>
      </c>
      <c r="K382" s="2" t="n">
        <v>20000</v>
      </c>
      <c r="L382" s="31" t="n">
        <f aca="false">ROUND(((HLOOKUP(B382,Assumption!$A$6:$L$7,2,1)+1)^(1/12)-1)*(E382+I382-J382-K382),0)</f>
        <v>4222213</v>
      </c>
      <c r="M382" s="31" t="n">
        <f aca="false">E382+I382-J382-K382+L382</f>
        <v>2560689384.01301</v>
      </c>
      <c r="N382" s="32" t="n">
        <f aca="false">HLOOKUP(ROUND(AVERAGE(M370:M381)/10^6,0),Assumption!$B$2:$E$3,2,1)*MAX((AVERAGE(M370:M381)-250*10^6),0)</f>
        <v>13555468.2365781</v>
      </c>
      <c r="O382" s="31" t="n">
        <f aca="false">M382+N382</f>
        <v>2574244852.24959</v>
      </c>
      <c r="P382" s="31" t="n">
        <f aca="false">IF(A382=1,SA,MAX(0,SA-M381))</f>
        <v>0</v>
      </c>
      <c r="S382" s="2" t="n">
        <v>0</v>
      </c>
      <c r="T382" s="2" t="n">
        <v>0</v>
      </c>
      <c r="U382" s="2" t="n">
        <v>0</v>
      </c>
      <c r="V382" s="33" t="n">
        <v>1</v>
      </c>
    </row>
    <row r="383" customFormat="false" ht="15.75" hidden="false" customHeight="true" outlineLevel="0" collapsed="false">
      <c r="A383" s="2" t="n">
        <v>381</v>
      </c>
      <c r="B383" s="2" t="n">
        <v>32</v>
      </c>
      <c r="C383" s="2" t="n">
        <f aca="false">A383-(B383-1)*12</f>
        <v>9</v>
      </c>
      <c r="D383" s="2" t="n">
        <f aca="false">'thong tin khach hang'!$B$4+B383-1</f>
        <v>33</v>
      </c>
      <c r="E383" s="31" t="n">
        <f aca="false">IF(A383=1,0,M382)</f>
        <v>2560689384.01301</v>
      </c>
      <c r="F383" s="2" t="n">
        <f aca="true">TP*VLOOKUP('thong tin khach hang'!$E$10,$X$2:$Z$5,3,0)*OFFSET($S383,0,VLOOKUP('thong tin khach hang'!$E$10,$X$2:$Z$5,2,0))</f>
        <v>0</v>
      </c>
      <c r="G383" s="2" t="n">
        <f aca="true">EP*VLOOKUP('thong tin khach hang'!$E$10,$X$2:$Z$5,3,0)*OFFSET($S383,0,VLOOKUP('thong tin khach hang'!$E$10,$X$2:$Z$5,2,0))</f>
        <v>0</v>
      </c>
      <c r="H383" s="2" t="n">
        <f aca="false">F383*HLOOKUP(B383,Assumption!$A$10:$G$12,2,1)+G383*HLOOKUP(B383,Assumption!$A$10:$G$12,3,1)</f>
        <v>0</v>
      </c>
      <c r="I383" s="2" t="n">
        <f aca="false">F383+G383-H383</f>
        <v>0</v>
      </c>
      <c r="J383" s="32" t="n">
        <f aca="false">VLOOKUP(D383,Assumption!$O$3:$Q$103,IF('thong tin khach hang'!$B$3="Nam",2,3),0)/12*P383</f>
        <v>0</v>
      </c>
      <c r="K383" s="2" t="n">
        <v>20000</v>
      </c>
      <c r="L383" s="31" t="n">
        <f aca="false">ROUND(((HLOOKUP(B383,Assumption!$A$6:$L$7,2,1)+1)^(1/12)-1)*(E383+I383-J383-K383),0)</f>
        <v>4229154</v>
      </c>
      <c r="M383" s="31" t="n">
        <f aca="false">E383+I383-J383-K383+L383</f>
        <v>2564898538.01301</v>
      </c>
      <c r="N383" s="32" t="n">
        <f aca="false">HLOOKUP(ROUND(AVERAGE(M371:M382)/10^6,0),Assumption!$B$2:$E$3,2,1)*MAX((AVERAGE(M371:M382)-250*10^6),0)</f>
        <v>13609511.6760781</v>
      </c>
      <c r="O383" s="31" t="n">
        <f aca="false">M383+N383</f>
        <v>2578508049.68909</v>
      </c>
      <c r="P383" s="31" t="n">
        <f aca="false">IF(A383=1,SA,MAX(0,SA-M382))</f>
        <v>0</v>
      </c>
      <c r="S383" s="2" t="n">
        <v>0</v>
      </c>
      <c r="T383" s="2" t="n">
        <v>0</v>
      </c>
      <c r="U383" s="2" t="n">
        <v>0</v>
      </c>
      <c r="V383" s="33" t="n">
        <v>1</v>
      </c>
    </row>
    <row r="384" customFormat="false" ht="15.75" hidden="false" customHeight="true" outlineLevel="0" collapsed="false">
      <c r="A384" s="2" t="n">
        <v>382</v>
      </c>
      <c r="B384" s="2" t="n">
        <v>32</v>
      </c>
      <c r="C384" s="2" t="n">
        <f aca="false">A384-(B384-1)*12</f>
        <v>10</v>
      </c>
      <c r="D384" s="2" t="n">
        <f aca="false">'thong tin khach hang'!$B$4+B384-1</f>
        <v>33</v>
      </c>
      <c r="E384" s="31" t="n">
        <f aca="false">IF(A384=1,0,M383)</f>
        <v>2564898538.01301</v>
      </c>
      <c r="F384" s="2" t="n">
        <f aca="true">TP*VLOOKUP('thong tin khach hang'!$E$10,$X$2:$Z$5,3,0)*OFFSET($S384,0,VLOOKUP('thong tin khach hang'!$E$10,$X$2:$Z$5,2,0))</f>
        <v>0</v>
      </c>
      <c r="G384" s="2" t="n">
        <f aca="true">EP*VLOOKUP('thong tin khach hang'!$E$10,$X$2:$Z$5,3,0)*OFFSET($S384,0,VLOOKUP('thong tin khach hang'!$E$10,$X$2:$Z$5,2,0))</f>
        <v>0</v>
      </c>
      <c r="H384" s="2" t="n">
        <f aca="false">F384*HLOOKUP(B384,Assumption!$A$10:$G$12,2,1)+G384*HLOOKUP(B384,Assumption!$A$10:$G$12,3,1)</f>
        <v>0</v>
      </c>
      <c r="I384" s="2" t="n">
        <f aca="false">F384+G384-H384</f>
        <v>0</v>
      </c>
      <c r="J384" s="32" t="n">
        <f aca="false">VLOOKUP(D384,Assumption!$O$3:$Q$103,IF('thong tin khach hang'!$B$3="Nam",2,3),0)/12*P384</f>
        <v>0</v>
      </c>
      <c r="K384" s="2" t="n">
        <v>20000</v>
      </c>
      <c r="L384" s="31" t="n">
        <f aca="false">ROUND(((HLOOKUP(B384,Assumption!$A$6:$L$7,2,1)+1)^(1/12)-1)*(E384+I384-J384-K384),0)</f>
        <v>4236105</v>
      </c>
      <c r="M384" s="31" t="n">
        <f aca="false">E384+I384-J384-K384+L384</f>
        <v>2569114643.01301</v>
      </c>
      <c r="N384" s="32" t="n">
        <f aca="false">HLOOKUP(ROUND(AVERAGE(M372:M383)/10^6,0),Assumption!$B$2:$E$3,2,1)*MAX((AVERAGE(M372:M383)-250*10^6),0)</f>
        <v>13663644.3730781</v>
      </c>
      <c r="O384" s="31" t="n">
        <f aca="false">M384+N384</f>
        <v>2582778287.38609</v>
      </c>
      <c r="P384" s="31" t="n">
        <f aca="false">IF(A384=1,SA,MAX(0,SA-M383))</f>
        <v>0</v>
      </c>
      <c r="S384" s="2" t="n">
        <v>0</v>
      </c>
      <c r="T384" s="2" t="n">
        <v>0</v>
      </c>
      <c r="U384" s="2" t="n">
        <v>1</v>
      </c>
      <c r="V384" s="33" t="n">
        <v>1</v>
      </c>
    </row>
    <row r="385" customFormat="false" ht="15.75" hidden="false" customHeight="true" outlineLevel="0" collapsed="false">
      <c r="A385" s="2" t="n">
        <v>383</v>
      </c>
      <c r="B385" s="2" t="n">
        <v>32</v>
      </c>
      <c r="C385" s="2" t="n">
        <f aca="false">A385-(B385-1)*12</f>
        <v>11</v>
      </c>
      <c r="D385" s="2" t="n">
        <f aca="false">'thong tin khach hang'!$B$4+B385-1</f>
        <v>33</v>
      </c>
      <c r="E385" s="31" t="n">
        <f aca="false">IF(A385=1,0,M384)</f>
        <v>2569114643.01301</v>
      </c>
      <c r="F385" s="2" t="n">
        <f aca="true">TP*VLOOKUP('thong tin khach hang'!$E$10,$X$2:$Z$5,3,0)*OFFSET($S385,0,VLOOKUP('thong tin khach hang'!$E$10,$X$2:$Z$5,2,0))</f>
        <v>0</v>
      </c>
      <c r="G385" s="2" t="n">
        <f aca="true">EP*VLOOKUP('thong tin khach hang'!$E$10,$X$2:$Z$5,3,0)*OFFSET($S385,0,VLOOKUP('thong tin khach hang'!$E$10,$X$2:$Z$5,2,0))</f>
        <v>0</v>
      </c>
      <c r="H385" s="2" t="n">
        <f aca="false">F385*HLOOKUP(B385,Assumption!$A$10:$G$12,2,1)+G385*HLOOKUP(B385,Assumption!$A$10:$G$12,3,1)</f>
        <v>0</v>
      </c>
      <c r="I385" s="2" t="n">
        <f aca="false">F385+G385-H385</f>
        <v>0</v>
      </c>
      <c r="J385" s="32" t="n">
        <f aca="false">VLOOKUP(D385,Assumption!$O$3:$Q$103,IF('thong tin khach hang'!$B$3="Nam",2,3),0)/12*P385</f>
        <v>0</v>
      </c>
      <c r="K385" s="2" t="n">
        <v>20000</v>
      </c>
      <c r="L385" s="31" t="n">
        <f aca="false">ROUND(((HLOOKUP(B385,Assumption!$A$6:$L$7,2,1)+1)^(1/12)-1)*(E385+I385-J385-K385),0)</f>
        <v>4243069</v>
      </c>
      <c r="M385" s="31" t="n">
        <f aca="false">E385+I385-J385-K385+L385</f>
        <v>2573337712.01301</v>
      </c>
      <c r="N385" s="32" t="n">
        <f aca="false">HLOOKUP(ROUND(AVERAGE(M373:M384)/10^6,0),Assumption!$B$2:$E$3,2,1)*MAX((AVERAGE(M373:M384)-250*10^6),0)</f>
        <v>13717866.4745781</v>
      </c>
      <c r="O385" s="31" t="n">
        <f aca="false">M385+N385</f>
        <v>2587055578.48759</v>
      </c>
      <c r="P385" s="31" t="n">
        <f aca="false">IF(A385=1,SA,MAX(0,SA-M384))</f>
        <v>0</v>
      </c>
      <c r="S385" s="2" t="n">
        <v>0</v>
      </c>
      <c r="T385" s="2" t="n">
        <v>0</v>
      </c>
      <c r="U385" s="2" t="n">
        <v>0</v>
      </c>
      <c r="V385" s="33" t="n">
        <v>1</v>
      </c>
    </row>
    <row r="386" customFormat="false" ht="15.75" hidden="false" customHeight="true" outlineLevel="0" collapsed="false">
      <c r="A386" s="2" t="n">
        <v>384</v>
      </c>
      <c r="B386" s="2" t="n">
        <v>32</v>
      </c>
      <c r="C386" s="2" t="n">
        <f aca="false">A386-(B386-1)*12</f>
        <v>12</v>
      </c>
      <c r="D386" s="2" t="n">
        <f aca="false">'thong tin khach hang'!$B$4+B386-1</f>
        <v>33</v>
      </c>
      <c r="E386" s="31" t="n">
        <f aca="false">IF(A386=1,0,M385)</f>
        <v>2573337712.01301</v>
      </c>
      <c r="F386" s="2" t="n">
        <f aca="true">TP*VLOOKUP('thong tin khach hang'!$E$10,$X$2:$Z$5,3,0)*OFFSET($S386,0,VLOOKUP('thong tin khach hang'!$E$10,$X$2:$Z$5,2,0))</f>
        <v>0</v>
      </c>
      <c r="G386" s="2" t="n">
        <f aca="true">EP*VLOOKUP('thong tin khach hang'!$E$10,$X$2:$Z$5,3,0)*OFFSET($S386,0,VLOOKUP('thong tin khach hang'!$E$10,$X$2:$Z$5,2,0))</f>
        <v>0</v>
      </c>
      <c r="H386" s="2" t="n">
        <f aca="false">F386*HLOOKUP(B386,Assumption!$A$10:$G$12,2,1)+G386*HLOOKUP(B386,Assumption!$A$10:$G$12,3,1)</f>
        <v>0</v>
      </c>
      <c r="I386" s="2" t="n">
        <f aca="false">F386+G386-H386</f>
        <v>0</v>
      </c>
      <c r="J386" s="32" t="n">
        <f aca="false">VLOOKUP(D386,Assumption!$O$3:$Q$103,IF('thong tin khach hang'!$B$3="Nam",2,3),0)/12*P386</f>
        <v>0</v>
      </c>
      <c r="K386" s="2" t="n">
        <v>20000</v>
      </c>
      <c r="L386" s="31" t="n">
        <f aca="false">ROUND(((HLOOKUP(B386,Assumption!$A$6:$L$7,2,1)+1)^(1/12)-1)*(E386+I386-J386-K386),0)</f>
        <v>4250043</v>
      </c>
      <c r="M386" s="31" t="n">
        <f aca="false">E386+I386-J386-K386+L386</f>
        <v>2577567755.01301</v>
      </c>
      <c r="N386" s="32" t="n">
        <f aca="false">HLOOKUP(ROUND(AVERAGE(M374:M385)/10^6,0),Assumption!$B$2:$E$3,2,1)*MAX((AVERAGE(M374:M385)-250*10^6),0)</f>
        <v>13772178.1285781</v>
      </c>
      <c r="O386" s="31" t="n">
        <f aca="false">M386+N386</f>
        <v>2591339933.14159</v>
      </c>
      <c r="P386" s="31" t="n">
        <f aca="false">IF(A386=1,SA,MAX(0,SA-M385))</f>
        <v>0</v>
      </c>
      <c r="S386" s="2" t="n">
        <v>0</v>
      </c>
      <c r="T386" s="2" t="n">
        <v>0</v>
      </c>
      <c r="U386" s="2" t="n">
        <v>0</v>
      </c>
      <c r="V386" s="33" t="n">
        <v>1</v>
      </c>
    </row>
    <row r="387" customFormat="false" ht="15.75" hidden="false" customHeight="true" outlineLevel="0" collapsed="false">
      <c r="A387" s="2" t="n">
        <v>385</v>
      </c>
      <c r="B387" s="2" t="n">
        <v>33</v>
      </c>
      <c r="C387" s="2" t="n">
        <f aca="false">A387-(B387-1)*12</f>
        <v>1</v>
      </c>
      <c r="D387" s="2" t="n">
        <f aca="false">'thong tin khach hang'!$B$4+B387-1</f>
        <v>34</v>
      </c>
      <c r="E387" s="31" t="n">
        <f aca="false">IF(A387=1,0,M386)</f>
        <v>2577567755.01301</v>
      </c>
      <c r="F387" s="2" t="n">
        <f aca="true">TP*VLOOKUP('thong tin khach hang'!$E$10,$X$2:$Z$5,3,0)*OFFSET($S387,0,VLOOKUP('thong tin khach hang'!$E$10,$X$2:$Z$5,2,0))</f>
        <v>30000000</v>
      </c>
      <c r="G387" s="2" t="n">
        <f aca="true">EP*VLOOKUP('thong tin khach hang'!$E$10,$X$2:$Z$5,3,0)*OFFSET($S387,0,VLOOKUP('thong tin khach hang'!$E$10,$X$2:$Z$5,2,0))</f>
        <v>30000000</v>
      </c>
      <c r="H387" s="2" t="n">
        <f aca="false">F387*HLOOKUP(B387,Assumption!$A$10:$G$12,2,1)+G387*HLOOKUP(B387,Assumption!$A$10:$G$12,3,1)</f>
        <v>1500000</v>
      </c>
      <c r="I387" s="2" t="n">
        <f aca="false">F387+G387-H387</f>
        <v>58500000</v>
      </c>
      <c r="J387" s="32" t="n">
        <f aca="false">VLOOKUP(D387,Assumption!$O$3:$Q$103,IF('thong tin khach hang'!$B$3="Nam",2,3),0)/12*P387</f>
        <v>0</v>
      </c>
      <c r="K387" s="2" t="n">
        <v>20000</v>
      </c>
      <c r="L387" s="31" t="n">
        <f aca="false">ROUND(((HLOOKUP(B387,Assumption!$A$6:$L$7,2,1)+1)^(1/12)-1)*(E387+I387-J387-K387),0)</f>
        <v>4353647</v>
      </c>
      <c r="M387" s="31" t="n">
        <f aca="false">E387+I387-J387-K387+L387</f>
        <v>2640401402.01301</v>
      </c>
      <c r="N387" s="32" t="n">
        <f aca="false">HLOOKUP(ROUND(AVERAGE(M375:M386)/10^6,0),Assumption!$B$2:$E$3,2,1)*MAX((AVERAGE(M375:M386)-250*10^6),0)</f>
        <v>13826579.4825781</v>
      </c>
      <c r="O387" s="31" t="n">
        <f aca="false">M387+N387</f>
        <v>2654227981.49559</v>
      </c>
      <c r="P387" s="31" t="n">
        <f aca="false">IF(A387=1,SA,MAX(0,SA-M386))</f>
        <v>0</v>
      </c>
      <c r="S387" s="2" t="n">
        <v>1</v>
      </c>
      <c r="T387" s="2" t="n">
        <v>1</v>
      </c>
      <c r="U387" s="2" t="n">
        <v>1</v>
      </c>
      <c r="V387" s="33" t="n">
        <v>1</v>
      </c>
    </row>
    <row r="388" customFormat="false" ht="15.75" hidden="false" customHeight="true" outlineLevel="0" collapsed="false">
      <c r="A388" s="2" t="n">
        <v>386</v>
      </c>
      <c r="B388" s="2" t="n">
        <v>33</v>
      </c>
      <c r="C388" s="2" t="n">
        <f aca="false">A388-(B388-1)*12</f>
        <v>2</v>
      </c>
      <c r="D388" s="2" t="n">
        <f aca="false">'thong tin khach hang'!$B$4+B388-1</f>
        <v>34</v>
      </c>
      <c r="E388" s="31" t="n">
        <f aca="false">IF(A388=1,0,M387)</f>
        <v>2640401402.01301</v>
      </c>
      <c r="F388" s="2" t="n">
        <f aca="true">TP*VLOOKUP('thong tin khach hang'!$E$10,$X$2:$Z$5,3,0)*OFFSET($S388,0,VLOOKUP('thong tin khach hang'!$E$10,$X$2:$Z$5,2,0))</f>
        <v>0</v>
      </c>
      <c r="G388" s="2" t="n">
        <f aca="true">EP*VLOOKUP('thong tin khach hang'!$E$10,$X$2:$Z$5,3,0)*OFFSET($S388,0,VLOOKUP('thong tin khach hang'!$E$10,$X$2:$Z$5,2,0))</f>
        <v>0</v>
      </c>
      <c r="H388" s="2" t="n">
        <f aca="false">F388*HLOOKUP(B388,Assumption!$A$10:$G$12,2,1)+G388*HLOOKUP(B388,Assumption!$A$10:$G$12,3,1)</f>
        <v>0</v>
      </c>
      <c r="I388" s="2" t="n">
        <f aca="false">F388+G388-H388</f>
        <v>0</v>
      </c>
      <c r="J388" s="32" t="n">
        <f aca="false">VLOOKUP(D388,Assumption!$O$3:$Q$103,IF('thong tin khach hang'!$B$3="Nam",2,3),0)/12*P388</f>
        <v>0</v>
      </c>
      <c r="K388" s="2" t="n">
        <v>20000</v>
      </c>
      <c r="L388" s="31" t="n">
        <f aca="false">ROUND(((HLOOKUP(B388,Assumption!$A$6:$L$7,2,1)+1)^(1/12)-1)*(E388+I388-J388-K388),0)</f>
        <v>4360805</v>
      </c>
      <c r="M388" s="31" t="n">
        <f aca="false">E388+I388-J388-K388+L388</f>
        <v>2644742207.01301</v>
      </c>
      <c r="N388" s="32" t="n">
        <f aca="false">HLOOKUP(ROUND(AVERAGE(M376:M387)/10^6,0),Assumption!$B$2:$E$3,2,1)*MAX((AVERAGE(M376:M387)-250*10^6),0)</f>
        <v>13881070.6845781</v>
      </c>
      <c r="O388" s="31" t="n">
        <f aca="false">M388+N388</f>
        <v>2658623277.69759</v>
      </c>
      <c r="P388" s="31" t="n">
        <f aca="false">IF(A388=1,SA,MAX(0,SA-M387))</f>
        <v>0</v>
      </c>
      <c r="S388" s="2" t="n">
        <v>0</v>
      </c>
      <c r="T388" s="2" t="n">
        <v>0</v>
      </c>
      <c r="U388" s="2" t="n">
        <v>0</v>
      </c>
      <c r="V388" s="33" t="n">
        <v>1</v>
      </c>
    </row>
    <row r="389" customFormat="false" ht="15.75" hidden="false" customHeight="true" outlineLevel="0" collapsed="false">
      <c r="A389" s="2" t="n">
        <v>387</v>
      </c>
      <c r="B389" s="2" t="n">
        <v>33</v>
      </c>
      <c r="C389" s="2" t="n">
        <f aca="false">A389-(B389-1)*12</f>
        <v>3</v>
      </c>
      <c r="D389" s="2" t="n">
        <f aca="false">'thong tin khach hang'!$B$4+B389-1</f>
        <v>34</v>
      </c>
      <c r="E389" s="31" t="n">
        <f aca="false">IF(A389=1,0,M388)</f>
        <v>2644742207.01301</v>
      </c>
      <c r="F389" s="2" t="n">
        <f aca="true">TP*VLOOKUP('thong tin khach hang'!$E$10,$X$2:$Z$5,3,0)*OFFSET($S389,0,VLOOKUP('thong tin khach hang'!$E$10,$X$2:$Z$5,2,0))</f>
        <v>0</v>
      </c>
      <c r="G389" s="2" t="n">
        <f aca="true">EP*VLOOKUP('thong tin khach hang'!$E$10,$X$2:$Z$5,3,0)*OFFSET($S389,0,VLOOKUP('thong tin khach hang'!$E$10,$X$2:$Z$5,2,0))</f>
        <v>0</v>
      </c>
      <c r="H389" s="2" t="n">
        <f aca="false">F389*HLOOKUP(B389,Assumption!$A$10:$G$12,2,1)+G389*HLOOKUP(B389,Assumption!$A$10:$G$12,3,1)</f>
        <v>0</v>
      </c>
      <c r="I389" s="2" t="n">
        <f aca="false">F389+G389-H389</f>
        <v>0</v>
      </c>
      <c r="J389" s="32" t="n">
        <f aca="false">VLOOKUP(D389,Assumption!$O$3:$Q$103,IF('thong tin khach hang'!$B$3="Nam",2,3),0)/12*P389</f>
        <v>0</v>
      </c>
      <c r="K389" s="2" t="n">
        <v>20000</v>
      </c>
      <c r="L389" s="31" t="n">
        <f aca="false">ROUND(((HLOOKUP(B389,Assumption!$A$6:$L$7,2,1)+1)^(1/12)-1)*(E389+I389-J389-K389),0)</f>
        <v>4367974</v>
      </c>
      <c r="M389" s="31" t="n">
        <f aca="false">E389+I389-J389-K389+L389</f>
        <v>2649090181.01301</v>
      </c>
      <c r="N389" s="32" t="n">
        <f aca="false">HLOOKUP(ROUND(AVERAGE(M377:M388)/10^6,0),Assumption!$B$2:$E$3,2,1)*MAX((AVERAGE(M377:M388)-250*10^6),0)</f>
        <v>13935651.8835781</v>
      </c>
      <c r="O389" s="31" t="n">
        <f aca="false">M389+N389</f>
        <v>2663025832.89659</v>
      </c>
      <c r="P389" s="31" t="n">
        <f aca="false">IF(A389=1,SA,MAX(0,SA-M388))</f>
        <v>0</v>
      </c>
      <c r="S389" s="2" t="n">
        <v>0</v>
      </c>
      <c r="T389" s="2" t="n">
        <v>0</v>
      </c>
      <c r="U389" s="2" t="n">
        <v>0</v>
      </c>
      <c r="V389" s="33" t="n">
        <v>1</v>
      </c>
    </row>
    <row r="390" customFormat="false" ht="15.75" hidden="false" customHeight="true" outlineLevel="0" collapsed="false">
      <c r="A390" s="2" t="n">
        <v>388</v>
      </c>
      <c r="B390" s="2" t="n">
        <v>33</v>
      </c>
      <c r="C390" s="2" t="n">
        <f aca="false">A390-(B390-1)*12</f>
        <v>4</v>
      </c>
      <c r="D390" s="2" t="n">
        <f aca="false">'thong tin khach hang'!$B$4+B390-1</f>
        <v>34</v>
      </c>
      <c r="E390" s="31" t="n">
        <f aca="false">IF(A390=1,0,M389)</f>
        <v>2649090181.01301</v>
      </c>
      <c r="F390" s="2" t="n">
        <f aca="true">TP*VLOOKUP('thong tin khach hang'!$E$10,$X$2:$Z$5,3,0)*OFFSET($S390,0,VLOOKUP('thong tin khach hang'!$E$10,$X$2:$Z$5,2,0))</f>
        <v>0</v>
      </c>
      <c r="G390" s="2" t="n">
        <f aca="true">EP*VLOOKUP('thong tin khach hang'!$E$10,$X$2:$Z$5,3,0)*OFFSET($S390,0,VLOOKUP('thong tin khach hang'!$E$10,$X$2:$Z$5,2,0))</f>
        <v>0</v>
      </c>
      <c r="H390" s="2" t="n">
        <f aca="false">F390*HLOOKUP(B390,Assumption!$A$10:$G$12,2,1)+G390*HLOOKUP(B390,Assumption!$A$10:$G$12,3,1)</f>
        <v>0</v>
      </c>
      <c r="I390" s="2" t="n">
        <f aca="false">F390+G390-H390</f>
        <v>0</v>
      </c>
      <c r="J390" s="32" t="n">
        <f aca="false">VLOOKUP(D390,Assumption!$O$3:$Q$103,IF('thong tin khach hang'!$B$3="Nam",2,3),0)/12*P390</f>
        <v>0</v>
      </c>
      <c r="K390" s="2" t="n">
        <v>20000</v>
      </c>
      <c r="L390" s="31" t="n">
        <f aca="false">ROUND(((HLOOKUP(B390,Assumption!$A$6:$L$7,2,1)+1)^(1/12)-1)*(E390+I390-J390-K390),0)</f>
        <v>4375155</v>
      </c>
      <c r="M390" s="31" t="n">
        <f aca="false">E390+I390-J390-K390+L390</f>
        <v>2653445336.01301</v>
      </c>
      <c r="N390" s="32" t="n">
        <f aca="false">HLOOKUP(ROUND(AVERAGE(M378:M389)/10^6,0),Assumption!$B$2:$E$3,2,1)*MAX((AVERAGE(M378:M389)-250*10^6),0)</f>
        <v>13990323.2280781</v>
      </c>
      <c r="O390" s="31" t="n">
        <f aca="false">M390+N390</f>
        <v>2667435659.24109</v>
      </c>
      <c r="P390" s="31" t="n">
        <f aca="false">IF(A390=1,SA,MAX(0,SA-M389))</f>
        <v>0</v>
      </c>
      <c r="S390" s="2" t="n">
        <v>0</v>
      </c>
      <c r="T390" s="2" t="n">
        <v>0</v>
      </c>
      <c r="U390" s="2" t="n">
        <v>1</v>
      </c>
      <c r="V390" s="33" t="n">
        <v>1</v>
      </c>
    </row>
    <row r="391" customFormat="false" ht="15.75" hidden="false" customHeight="true" outlineLevel="0" collapsed="false">
      <c r="A391" s="2" t="n">
        <v>389</v>
      </c>
      <c r="B391" s="2" t="n">
        <v>33</v>
      </c>
      <c r="C391" s="2" t="n">
        <f aca="false">A391-(B391-1)*12</f>
        <v>5</v>
      </c>
      <c r="D391" s="2" t="n">
        <f aca="false">'thong tin khach hang'!$B$4+B391-1</f>
        <v>34</v>
      </c>
      <c r="E391" s="31" t="n">
        <f aca="false">IF(A391=1,0,M390)</f>
        <v>2653445336.01301</v>
      </c>
      <c r="F391" s="2" t="n">
        <f aca="true">TP*VLOOKUP('thong tin khach hang'!$E$10,$X$2:$Z$5,3,0)*OFFSET($S391,0,VLOOKUP('thong tin khach hang'!$E$10,$X$2:$Z$5,2,0))</f>
        <v>0</v>
      </c>
      <c r="G391" s="2" t="n">
        <f aca="true">EP*VLOOKUP('thong tin khach hang'!$E$10,$X$2:$Z$5,3,0)*OFFSET($S391,0,VLOOKUP('thong tin khach hang'!$E$10,$X$2:$Z$5,2,0))</f>
        <v>0</v>
      </c>
      <c r="H391" s="2" t="n">
        <f aca="false">F391*HLOOKUP(B391,Assumption!$A$10:$G$12,2,1)+G391*HLOOKUP(B391,Assumption!$A$10:$G$12,3,1)</f>
        <v>0</v>
      </c>
      <c r="I391" s="2" t="n">
        <f aca="false">F391+G391-H391</f>
        <v>0</v>
      </c>
      <c r="J391" s="32" t="n">
        <f aca="false">VLOOKUP(D391,Assumption!$O$3:$Q$103,IF('thong tin khach hang'!$B$3="Nam",2,3),0)/12*P391</f>
        <v>0</v>
      </c>
      <c r="K391" s="2" t="n">
        <v>20000</v>
      </c>
      <c r="L391" s="31" t="n">
        <f aca="false">ROUND(((HLOOKUP(B391,Assumption!$A$6:$L$7,2,1)+1)^(1/12)-1)*(E391+I391-J391-K391),0)</f>
        <v>4382348</v>
      </c>
      <c r="M391" s="31" t="n">
        <f aca="false">E391+I391-J391-K391+L391</f>
        <v>2657807684.01301</v>
      </c>
      <c r="N391" s="32" t="n">
        <f aca="false">HLOOKUP(ROUND(AVERAGE(M379:M390)/10^6,0),Assumption!$B$2:$E$3,2,1)*MAX((AVERAGE(M379:M390)-250*10^6),0)</f>
        <v>14045084.8670781</v>
      </c>
      <c r="O391" s="31" t="n">
        <f aca="false">M391+N391</f>
        <v>2671852768.88009</v>
      </c>
      <c r="P391" s="31" t="n">
        <f aca="false">IF(A391=1,SA,MAX(0,SA-M390))</f>
        <v>0</v>
      </c>
      <c r="S391" s="2" t="n">
        <v>0</v>
      </c>
      <c r="T391" s="2" t="n">
        <v>0</v>
      </c>
      <c r="U391" s="2" t="n">
        <v>0</v>
      </c>
      <c r="V391" s="33" t="n">
        <v>1</v>
      </c>
    </row>
    <row r="392" customFormat="false" ht="15.75" hidden="false" customHeight="true" outlineLevel="0" collapsed="false">
      <c r="A392" s="2" t="n">
        <v>390</v>
      </c>
      <c r="B392" s="2" t="n">
        <v>33</v>
      </c>
      <c r="C392" s="2" t="n">
        <f aca="false">A392-(B392-1)*12</f>
        <v>6</v>
      </c>
      <c r="D392" s="2" t="n">
        <f aca="false">'thong tin khach hang'!$B$4+B392-1</f>
        <v>34</v>
      </c>
      <c r="E392" s="31" t="n">
        <f aca="false">IF(A392=1,0,M391)</f>
        <v>2657807684.01301</v>
      </c>
      <c r="F392" s="2" t="n">
        <f aca="true">TP*VLOOKUP('thong tin khach hang'!$E$10,$X$2:$Z$5,3,0)*OFFSET($S392,0,VLOOKUP('thong tin khach hang'!$E$10,$X$2:$Z$5,2,0))</f>
        <v>0</v>
      </c>
      <c r="G392" s="2" t="n">
        <f aca="true">EP*VLOOKUP('thong tin khach hang'!$E$10,$X$2:$Z$5,3,0)*OFFSET($S392,0,VLOOKUP('thong tin khach hang'!$E$10,$X$2:$Z$5,2,0))</f>
        <v>0</v>
      </c>
      <c r="H392" s="2" t="n">
        <f aca="false">F392*HLOOKUP(B392,Assumption!$A$10:$G$12,2,1)+G392*HLOOKUP(B392,Assumption!$A$10:$G$12,3,1)</f>
        <v>0</v>
      </c>
      <c r="I392" s="2" t="n">
        <f aca="false">F392+G392-H392</f>
        <v>0</v>
      </c>
      <c r="J392" s="32" t="n">
        <f aca="false">VLOOKUP(D392,Assumption!$O$3:$Q$103,IF('thong tin khach hang'!$B$3="Nam",2,3),0)/12*P392</f>
        <v>0</v>
      </c>
      <c r="K392" s="2" t="n">
        <v>20000</v>
      </c>
      <c r="L392" s="31" t="n">
        <f aca="false">ROUND(((HLOOKUP(B392,Assumption!$A$6:$L$7,2,1)+1)^(1/12)-1)*(E392+I392-J392-K392),0)</f>
        <v>4389552</v>
      </c>
      <c r="M392" s="31" t="n">
        <f aca="false">E392+I392-J392-K392+L392</f>
        <v>2662177236.01301</v>
      </c>
      <c r="N392" s="32" t="n">
        <f aca="false">HLOOKUP(ROUND(AVERAGE(M380:M391)/10^6,0),Assumption!$B$2:$E$3,2,1)*MAX((AVERAGE(M380:M391)-250*10^6),0)</f>
        <v>14099936.9495781</v>
      </c>
      <c r="O392" s="31" t="n">
        <f aca="false">M392+N392</f>
        <v>2676277172.96259</v>
      </c>
      <c r="P392" s="31" t="n">
        <f aca="false">IF(A392=1,SA,MAX(0,SA-M391))</f>
        <v>0</v>
      </c>
      <c r="S392" s="2" t="n">
        <v>0</v>
      </c>
      <c r="T392" s="2" t="n">
        <v>0</v>
      </c>
      <c r="U392" s="2" t="n">
        <v>0</v>
      </c>
      <c r="V392" s="33" t="n">
        <v>1</v>
      </c>
    </row>
    <row r="393" customFormat="false" ht="15.75" hidden="false" customHeight="true" outlineLevel="0" collapsed="false">
      <c r="A393" s="2" t="n">
        <v>391</v>
      </c>
      <c r="B393" s="2" t="n">
        <v>33</v>
      </c>
      <c r="C393" s="2" t="n">
        <f aca="false">A393-(B393-1)*12</f>
        <v>7</v>
      </c>
      <c r="D393" s="2" t="n">
        <f aca="false">'thong tin khach hang'!$B$4+B393-1</f>
        <v>34</v>
      </c>
      <c r="E393" s="31" t="n">
        <f aca="false">IF(A393=1,0,M392)</f>
        <v>2662177236.01301</v>
      </c>
      <c r="F393" s="2" t="n">
        <f aca="true">TP*VLOOKUP('thong tin khach hang'!$E$10,$X$2:$Z$5,3,0)*OFFSET($S393,0,VLOOKUP('thong tin khach hang'!$E$10,$X$2:$Z$5,2,0))</f>
        <v>0</v>
      </c>
      <c r="G393" s="2" t="n">
        <f aca="true">EP*VLOOKUP('thong tin khach hang'!$E$10,$X$2:$Z$5,3,0)*OFFSET($S393,0,VLOOKUP('thong tin khach hang'!$E$10,$X$2:$Z$5,2,0))</f>
        <v>0</v>
      </c>
      <c r="H393" s="2" t="n">
        <f aca="false">F393*HLOOKUP(B393,Assumption!$A$10:$G$12,2,1)+G393*HLOOKUP(B393,Assumption!$A$10:$G$12,3,1)</f>
        <v>0</v>
      </c>
      <c r="I393" s="2" t="n">
        <f aca="false">F393+G393-H393</f>
        <v>0</v>
      </c>
      <c r="J393" s="32" t="n">
        <f aca="false">VLOOKUP(D393,Assumption!$O$3:$Q$103,IF('thong tin khach hang'!$B$3="Nam",2,3),0)/12*P393</f>
        <v>0</v>
      </c>
      <c r="K393" s="2" t="n">
        <v>20000</v>
      </c>
      <c r="L393" s="31" t="n">
        <f aca="false">ROUND(((HLOOKUP(B393,Assumption!$A$6:$L$7,2,1)+1)^(1/12)-1)*(E393+I393-J393-K393),0)</f>
        <v>4396769</v>
      </c>
      <c r="M393" s="31" t="n">
        <f aca="false">E393+I393-J393-K393+L393</f>
        <v>2666554005.01301</v>
      </c>
      <c r="N393" s="32" t="n">
        <f aca="false">HLOOKUP(ROUND(AVERAGE(M381:M392)/10^6,0),Assumption!$B$2:$E$3,2,1)*MAX((AVERAGE(M381:M392)-250*10^6),0)</f>
        <v>14154879.6245781</v>
      </c>
      <c r="O393" s="31" t="n">
        <f aca="false">M393+N393</f>
        <v>2680708884.63759</v>
      </c>
      <c r="P393" s="31" t="n">
        <f aca="false">IF(A393=1,SA,MAX(0,SA-M392))</f>
        <v>0</v>
      </c>
      <c r="S393" s="2" t="n">
        <v>0</v>
      </c>
      <c r="T393" s="2" t="n">
        <v>1</v>
      </c>
      <c r="U393" s="2" t="n">
        <v>1</v>
      </c>
      <c r="V393" s="33" t="n">
        <v>1</v>
      </c>
    </row>
    <row r="394" customFormat="false" ht="15.75" hidden="false" customHeight="true" outlineLevel="0" collapsed="false">
      <c r="A394" s="2" t="n">
        <v>392</v>
      </c>
      <c r="B394" s="2" t="n">
        <v>33</v>
      </c>
      <c r="C394" s="2" t="n">
        <f aca="false">A394-(B394-1)*12</f>
        <v>8</v>
      </c>
      <c r="D394" s="2" t="n">
        <f aca="false">'thong tin khach hang'!$B$4+B394-1</f>
        <v>34</v>
      </c>
      <c r="E394" s="31" t="n">
        <f aca="false">IF(A394=1,0,M393)</f>
        <v>2666554005.01301</v>
      </c>
      <c r="F394" s="2" t="n">
        <f aca="true">TP*VLOOKUP('thong tin khach hang'!$E$10,$X$2:$Z$5,3,0)*OFFSET($S394,0,VLOOKUP('thong tin khach hang'!$E$10,$X$2:$Z$5,2,0))</f>
        <v>0</v>
      </c>
      <c r="G394" s="2" t="n">
        <f aca="true">EP*VLOOKUP('thong tin khach hang'!$E$10,$X$2:$Z$5,3,0)*OFFSET($S394,0,VLOOKUP('thong tin khach hang'!$E$10,$X$2:$Z$5,2,0))</f>
        <v>0</v>
      </c>
      <c r="H394" s="2" t="n">
        <f aca="false">F394*HLOOKUP(B394,Assumption!$A$10:$G$12,2,1)+G394*HLOOKUP(B394,Assumption!$A$10:$G$12,3,1)</f>
        <v>0</v>
      </c>
      <c r="I394" s="2" t="n">
        <f aca="false">F394+G394-H394</f>
        <v>0</v>
      </c>
      <c r="J394" s="32" t="n">
        <f aca="false">VLOOKUP(D394,Assumption!$O$3:$Q$103,IF('thong tin khach hang'!$B$3="Nam",2,3),0)/12*P394</f>
        <v>0</v>
      </c>
      <c r="K394" s="2" t="n">
        <v>20000</v>
      </c>
      <c r="L394" s="31" t="n">
        <f aca="false">ROUND(((HLOOKUP(B394,Assumption!$A$6:$L$7,2,1)+1)^(1/12)-1)*(E394+I394-J394-K394),0)</f>
        <v>4403998</v>
      </c>
      <c r="M394" s="31" t="n">
        <f aca="false">E394+I394-J394-K394+L394</f>
        <v>2670938003.01301</v>
      </c>
      <c r="N394" s="32" t="n">
        <f aca="false">HLOOKUP(ROUND(AVERAGE(M382:M393)/10^6,0),Assumption!$B$2:$E$3,2,1)*MAX((AVERAGE(M382:M393)-250*10^6),0)</f>
        <v>14209913.0415781</v>
      </c>
      <c r="O394" s="31" t="n">
        <f aca="false">M394+N394</f>
        <v>2685147916.05459</v>
      </c>
      <c r="P394" s="31" t="n">
        <f aca="false">IF(A394=1,SA,MAX(0,SA-M393))</f>
        <v>0</v>
      </c>
      <c r="S394" s="2" t="n">
        <v>0</v>
      </c>
      <c r="T394" s="2" t="n">
        <v>0</v>
      </c>
      <c r="U394" s="2" t="n">
        <v>0</v>
      </c>
      <c r="V394" s="33" t="n">
        <v>1</v>
      </c>
    </row>
    <row r="395" customFormat="false" ht="15.75" hidden="false" customHeight="true" outlineLevel="0" collapsed="false">
      <c r="A395" s="2" t="n">
        <v>393</v>
      </c>
      <c r="B395" s="2" t="n">
        <v>33</v>
      </c>
      <c r="C395" s="2" t="n">
        <f aca="false">A395-(B395-1)*12</f>
        <v>9</v>
      </c>
      <c r="D395" s="2" t="n">
        <f aca="false">'thong tin khach hang'!$B$4+B395-1</f>
        <v>34</v>
      </c>
      <c r="E395" s="31" t="n">
        <f aca="false">IF(A395=1,0,M394)</f>
        <v>2670938003.01301</v>
      </c>
      <c r="F395" s="2" t="n">
        <f aca="true">TP*VLOOKUP('thong tin khach hang'!$E$10,$X$2:$Z$5,3,0)*OFFSET($S395,0,VLOOKUP('thong tin khach hang'!$E$10,$X$2:$Z$5,2,0))</f>
        <v>0</v>
      </c>
      <c r="G395" s="2" t="n">
        <f aca="true">EP*VLOOKUP('thong tin khach hang'!$E$10,$X$2:$Z$5,3,0)*OFFSET($S395,0,VLOOKUP('thong tin khach hang'!$E$10,$X$2:$Z$5,2,0))</f>
        <v>0</v>
      </c>
      <c r="H395" s="2" t="n">
        <f aca="false">F395*HLOOKUP(B395,Assumption!$A$10:$G$12,2,1)+G395*HLOOKUP(B395,Assumption!$A$10:$G$12,3,1)</f>
        <v>0</v>
      </c>
      <c r="I395" s="2" t="n">
        <f aca="false">F395+G395-H395</f>
        <v>0</v>
      </c>
      <c r="J395" s="32" t="n">
        <f aca="false">VLOOKUP(D395,Assumption!$O$3:$Q$103,IF('thong tin khach hang'!$B$3="Nam",2,3),0)/12*P395</f>
        <v>0</v>
      </c>
      <c r="K395" s="2" t="n">
        <v>20000</v>
      </c>
      <c r="L395" s="31" t="n">
        <f aca="false">ROUND(((HLOOKUP(B395,Assumption!$A$6:$L$7,2,1)+1)^(1/12)-1)*(E395+I395-J395-K395),0)</f>
        <v>4411238</v>
      </c>
      <c r="M395" s="31" t="n">
        <f aca="false">E395+I395-J395-K395+L395</f>
        <v>2675329241.01301</v>
      </c>
      <c r="N395" s="32" t="n">
        <f aca="false">HLOOKUP(ROUND(AVERAGE(M383:M394)/10^6,0),Assumption!$B$2:$E$3,2,1)*MAX((AVERAGE(M383:M394)-250*10^6),0)</f>
        <v>14265037.3510781</v>
      </c>
      <c r="O395" s="31" t="n">
        <f aca="false">M395+N395</f>
        <v>2689594278.36409</v>
      </c>
      <c r="P395" s="31" t="n">
        <f aca="false">IF(A395=1,SA,MAX(0,SA-M394))</f>
        <v>0</v>
      </c>
      <c r="S395" s="2" t="n">
        <v>0</v>
      </c>
      <c r="T395" s="2" t="n">
        <v>0</v>
      </c>
      <c r="U395" s="2" t="n">
        <v>0</v>
      </c>
      <c r="V395" s="33" t="n">
        <v>1</v>
      </c>
    </row>
    <row r="396" customFormat="false" ht="15.75" hidden="false" customHeight="true" outlineLevel="0" collapsed="false">
      <c r="A396" s="2" t="n">
        <v>394</v>
      </c>
      <c r="B396" s="2" t="n">
        <v>33</v>
      </c>
      <c r="C396" s="2" t="n">
        <f aca="false">A396-(B396-1)*12</f>
        <v>10</v>
      </c>
      <c r="D396" s="2" t="n">
        <f aca="false">'thong tin khach hang'!$B$4+B396-1</f>
        <v>34</v>
      </c>
      <c r="E396" s="31" t="n">
        <f aca="false">IF(A396=1,0,M395)</f>
        <v>2675329241.01301</v>
      </c>
      <c r="F396" s="2" t="n">
        <f aca="true">TP*VLOOKUP('thong tin khach hang'!$E$10,$X$2:$Z$5,3,0)*OFFSET($S396,0,VLOOKUP('thong tin khach hang'!$E$10,$X$2:$Z$5,2,0))</f>
        <v>0</v>
      </c>
      <c r="G396" s="2" t="n">
        <f aca="true">EP*VLOOKUP('thong tin khach hang'!$E$10,$X$2:$Z$5,3,0)*OFFSET($S396,0,VLOOKUP('thong tin khach hang'!$E$10,$X$2:$Z$5,2,0))</f>
        <v>0</v>
      </c>
      <c r="H396" s="2" t="n">
        <f aca="false">F396*HLOOKUP(B396,Assumption!$A$10:$G$12,2,1)+G396*HLOOKUP(B396,Assumption!$A$10:$G$12,3,1)</f>
        <v>0</v>
      </c>
      <c r="I396" s="2" t="n">
        <f aca="false">F396+G396-H396</f>
        <v>0</v>
      </c>
      <c r="J396" s="32" t="n">
        <f aca="false">VLOOKUP(D396,Assumption!$O$3:$Q$103,IF('thong tin khach hang'!$B$3="Nam",2,3),0)/12*P396</f>
        <v>0</v>
      </c>
      <c r="K396" s="2" t="n">
        <v>20000</v>
      </c>
      <c r="L396" s="31" t="n">
        <f aca="false">ROUND(((HLOOKUP(B396,Assumption!$A$6:$L$7,2,1)+1)^(1/12)-1)*(E396+I396-J396-K396),0)</f>
        <v>4418491</v>
      </c>
      <c r="M396" s="31" t="n">
        <f aca="false">E396+I396-J396-K396+L396</f>
        <v>2679727732.01301</v>
      </c>
      <c r="N396" s="32" t="n">
        <f aca="false">HLOOKUP(ROUND(AVERAGE(M384:M395)/10^6,0),Assumption!$B$2:$E$3,2,1)*MAX((AVERAGE(M384:M395)-250*10^6),0)</f>
        <v>14320252.7025781</v>
      </c>
      <c r="O396" s="31" t="n">
        <f aca="false">M396+N396</f>
        <v>2694047984.71559</v>
      </c>
      <c r="P396" s="31" t="n">
        <f aca="false">IF(A396=1,SA,MAX(0,SA-M395))</f>
        <v>0</v>
      </c>
      <c r="S396" s="2" t="n">
        <v>0</v>
      </c>
      <c r="T396" s="2" t="n">
        <v>0</v>
      </c>
      <c r="U396" s="2" t="n">
        <v>1</v>
      </c>
      <c r="V396" s="33" t="n">
        <v>1</v>
      </c>
    </row>
    <row r="397" customFormat="false" ht="15.75" hidden="false" customHeight="true" outlineLevel="0" collapsed="false">
      <c r="A397" s="2" t="n">
        <v>395</v>
      </c>
      <c r="B397" s="2" t="n">
        <v>33</v>
      </c>
      <c r="C397" s="2" t="n">
        <f aca="false">A397-(B397-1)*12</f>
        <v>11</v>
      </c>
      <c r="D397" s="2" t="n">
        <f aca="false">'thong tin khach hang'!$B$4+B397-1</f>
        <v>34</v>
      </c>
      <c r="E397" s="31" t="n">
        <f aca="false">IF(A397=1,0,M396)</f>
        <v>2679727732.01301</v>
      </c>
      <c r="F397" s="2" t="n">
        <f aca="true">TP*VLOOKUP('thong tin khach hang'!$E$10,$X$2:$Z$5,3,0)*OFFSET($S397,0,VLOOKUP('thong tin khach hang'!$E$10,$X$2:$Z$5,2,0))</f>
        <v>0</v>
      </c>
      <c r="G397" s="2" t="n">
        <f aca="true">EP*VLOOKUP('thong tin khach hang'!$E$10,$X$2:$Z$5,3,0)*OFFSET($S397,0,VLOOKUP('thong tin khach hang'!$E$10,$X$2:$Z$5,2,0))</f>
        <v>0</v>
      </c>
      <c r="H397" s="2" t="n">
        <f aca="false">F397*HLOOKUP(B397,Assumption!$A$10:$G$12,2,1)+G397*HLOOKUP(B397,Assumption!$A$10:$G$12,3,1)</f>
        <v>0</v>
      </c>
      <c r="I397" s="2" t="n">
        <f aca="false">F397+G397-H397</f>
        <v>0</v>
      </c>
      <c r="J397" s="32" t="n">
        <f aca="false">VLOOKUP(D397,Assumption!$O$3:$Q$103,IF('thong tin khach hang'!$B$3="Nam",2,3),0)/12*P397</f>
        <v>0</v>
      </c>
      <c r="K397" s="2" t="n">
        <v>20000</v>
      </c>
      <c r="L397" s="31" t="n">
        <f aca="false">ROUND(((HLOOKUP(B397,Assumption!$A$6:$L$7,2,1)+1)^(1/12)-1)*(E397+I397-J397-K397),0)</f>
        <v>4425755</v>
      </c>
      <c r="M397" s="31" t="n">
        <f aca="false">E397+I397-J397-K397+L397</f>
        <v>2684133487.01301</v>
      </c>
      <c r="N397" s="32" t="n">
        <f aca="false">HLOOKUP(ROUND(AVERAGE(M385:M396)/10^6,0),Assumption!$B$2:$E$3,2,1)*MAX((AVERAGE(M385:M396)-250*10^6),0)</f>
        <v>14375559.2470781</v>
      </c>
      <c r="O397" s="31" t="n">
        <f aca="false">M397+N397</f>
        <v>2698509046.26009</v>
      </c>
      <c r="P397" s="31" t="n">
        <f aca="false">IF(A397=1,SA,MAX(0,SA-M396))</f>
        <v>0</v>
      </c>
      <c r="S397" s="2" t="n">
        <v>0</v>
      </c>
      <c r="T397" s="2" t="n">
        <v>0</v>
      </c>
      <c r="U397" s="2" t="n">
        <v>0</v>
      </c>
      <c r="V397" s="33" t="n">
        <v>1</v>
      </c>
    </row>
    <row r="398" customFormat="false" ht="15.75" hidden="false" customHeight="true" outlineLevel="0" collapsed="false">
      <c r="A398" s="2" t="n">
        <v>396</v>
      </c>
      <c r="B398" s="2" t="n">
        <v>33</v>
      </c>
      <c r="C398" s="2" t="n">
        <f aca="false">A398-(B398-1)*12</f>
        <v>12</v>
      </c>
      <c r="D398" s="2" t="n">
        <f aca="false">'thong tin khach hang'!$B$4+B398-1</f>
        <v>34</v>
      </c>
      <c r="E398" s="31" t="n">
        <f aca="false">IF(A398=1,0,M397)</f>
        <v>2684133487.01301</v>
      </c>
      <c r="F398" s="2" t="n">
        <f aca="true">TP*VLOOKUP('thong tin khach hang'!$E$10,$X$2:$Z$5,3,0)*OFFSET($S398,0,VLOOKUP('thong tin khach hang'!$E$10,$X$2:$Z$5,2,0))</f>
        <v>0</v>
      </c>
      <c r="G398" s="2" t="n">
        <f aca="true">EP*VLOOKUP('thong tin khach hang'!$E$10,$X$2:$Z$5,3,0)*OFFSET($S398,0,VLOOKUP('thong tin khach hang'!$E$10,$X$2:$Z$5,2,0))</f>
        <v>0</v>
      </c>
      <c r="H398" s="2" t="n">
        <f aca="false">F398*HLOOKUP(B398,Assumption!$A$10:$G$12,2,1)+G398*HLOOKUP(B398,Assumption!$A$10:$G$12,3,1)</f>
        <v>0</v>
      </c>
      <c r="I398" s="2" t="n">
        <f aca="false">F398+G398-H398</f>
        <v>0</v>
      </c>
      <c r="J398" s="32" t="n">
        <f aca="false">VLOOKUP(D398,Assumption!$O$3:$Q$103,IF('thong tin khach hang'!$B$3="Nam",2,3),0)/12*P398</f>
        <v>0</v>
      </c>
      <c r="K398" s="2" t="n">
        <v>20000</v>
      </c>
      <c r="L398" s="31" t="n">
        <f aca="false">ROUND(((HLOOKUP(B398,Assumption!$A$6:$L$7,2,1)+1)^(1/12)-1)*(E398+I398-J398-K398),0)</f>
        <v>4433032</v>
      </c>
      <c r="M398" s="31" t="n">
        <f aca="false">E398+I398-J398-K398+L398</f>
        <v>2688546519.01301</v>
      </c>
      <c r="N398" s="32" t="n">
        <f aca="false">HLOOKUP(ROUND(AVERAGE(M386:M397)/10^6,0),Assumption!$B$2:$E$3,2,1)*MAX((AVERAGE(M386:M397)-250*10^6),0)</f>
        <v>14430957.1345781</v>
      </c>
      <c r="O398" s="31" t="n">
        <f aca="false">M398+N398</f>
        <v>2702977476.14759</v>
      </c>
      <c r="P398" s="31" t="n">
        <f aca="false">IF(A398=1,SA,MAX(0,SA-M397))</f>
        <v>0</v>
      </c>
      <c r="S398" s="2" t="n">
        <v>0</v>
      </c>
      <c r="T398" s="2" t="n">
        <v>0</v>
      </c>
      <c r="U398" s="2" t="n">
        <v>0</v>
      </c>
      <c r="V398" s="33" t="n">
        <v>1</v>
      </c>
    </row>
    <row r="399" customFormat="false" ht="15.75" hidden="false" customHeight="true" outlineLevel="0" collapsed="false">
      <c r="A399" s="2" t="n">
        <v>397</v>
      </c>
      <c r="B399" s="2" t="n">
        <v>34</v>
      </c>
      <c r="C399" s="2" t="n">
        <f aca="false">A399-(B399-1)*12</f>
        <v>1</v>
      </c>
      <c r="D399" s="2" t="n">
        <f aca="false">'thong tin khach hang'!$B$4+B399-1</f>
        <v>35</v>
      </c>
      <c r="E399" s="31" t="n">
        <f aca="false">IF(A399=1,0,M398)</f>
        <v>2688546519.01301</v>
      </c>
      <c r="F399" s="2" t="n">
        <f aca="true">TP*VLOOKUP('thong tin khach hang'!$E$10,$X$2:$Z$5,3,0)*OFFSET($S399,0,VLOOKUP('thong tin khach hang'!$E$10,$X$2:$Z$5,2,0))</f>
        <v>30000000</v>
      </c>
      <c r="G399" s="2" t="n">
        <f aca="true">EP*VLOOKUP('thong tin khach hang'!$E$10,$X$2:$Z$5,3,0)*OFFSET($S399,0,VLOOKUP('thong tin khach hang'!$E$10,$X$2:$Z$5,2,0))</f>
        <v>30000000</v>
      </c>
      <c r="H399" s="2" t="n">
        <f aca="false">F399*HLOOKUP(B399,Assumption!$A$10:$G$12,2,1)+G399*HLOOKUP(B399,Assumption!$A$10:$G$12,3,1)</f>
        <v>1500000</v>
      </c>
      <c r="I399" s="2" t="n">
        <f aca="false">F399+G399-H399</f>
        <v>58500000</v>
      </c>
      <c r="J399" s="32" t="n">
        <f aca="false">VLOOKUP(D399,Assumption!$O$3:$Q$103,IF('thong tin khach hang'!$B$3="Nam",2,3),0)/12*P399</f>
        <v>0</v>
      </c>
      <c r="K399" s="2" t="n">
        <v>20000</v>
      </c>
      <c r="L399" s="31" t="n">
        <f aca="false">ROUND(((HLOOKUP(B399,Assumption!$A$6:$L$7,2,1)+1)^(1/12)-1)*(E399+I399-J399-K399),0)</f>
        <v>4536938</v>
      </c>
      <c r="M399" s="31" t="n">
        <f aca="false">E399+I399-J399-K399+L399</f>
        <v>2751563457.01301</v>
      </c>
      <c r="N399" s="32" t="n">
        <f aca="false">HLOOKUP(ROUND(AVERAGE(M387:M398)/10^6,0),Assumption!$B$2:$E$3,2,1)*MAX((AVERAGE(M387:M398)-250*10^6),0)</f>
        <v>14486446.5165781</v>
      </c>
      <c r="O399" s="31" t="n">
        <f aca="false">M399+N399</f>
        <v>2766049903.52959</v>
      </c>
      <c r="P399" s="31" t="n">
        <f aca="false">IF(A399=1,SA,MAX(0,SA-M398))</f>
        <v>0</v>
      </c>
      <c r="S399" s="2" t="n">
        <v>1</v>
      </c>
      <c r="T399" s="2" t="n">
        <v>1</v>
      </c>
      <c r="U399" s="2" t="n">
        <v>1</v>
      </c>
      <c r="V399" s="33" t="n">
        <v>1</v>
      </c>
    </row>
    <row r="400" customFormat="false" ht="15.75" hidden="false" customHeight="true" outlineLevel="0" collapsed="false">
      <c r="A400" s="2" t="n">
        <v>398</v>
      </c>
      <c r="B400" s="2" t="n">
        <v>34</v>
      </c>
      <c r="C400" s="2" t="n">
        <f aca="false">A400-(B400-1)*12</f>
        <v>2</v>
      </c>
      <c r="D400" s="2" t="n">
        <f aca="false">'thong tin khach hang'!$B$4+B400-1</f>
        <v>35</v>
      </c>
      <c r="E400" s="31" t="n">
        <f aca="false">IF(A400=1,0,M399)</f>
        <v>2751563457.01301</v>
      </c>
      <c r="F400" s="2" t="n">
        <f aca="true">TP*VLOOKUP('thong tin khach hang'!$E$10,$X$2:$Z$5,3,0)*OFFSET($S400,0,VLOOKUP('thong tin khach hang'!$E$10,$X$2:$Z$5,2,0))</f>
        <v>0</v>
      </c>
      <c r="G400" s="2" t="n">
        <f aca="true">EP*VLOOKUP('thong tin khach hang'!$E$10,$X$2:$Z$5,3,0)*OFFSET($S400,0,VLOOKUP('thong tin khach hang'!$E$10,$X$2:$Z$5,2,0))</f>
        <v>0</v>
      </c>
      <c r="H400" s="2" t="n">
        <f aca="false">F400*HLOOKUP(B400,Assumption!$A$10:$G$12,2,1)+G400*HLOOKUP(B400,Assumption!$A$10:$G$12,3,1)</f>
        <v>0</v>
      </c>
      <c r="I400" s="2" t="n">
        <f aca="false">F400+G400-H400</f>
        <v>0</v>
      </c>
      <c r="J400" s="32" t="n">
        <f aca="false">VLOOKUP(D400,Assumption!$O$3:$Q$103,IF('thong tin khach hang'!$B$3="Nam",2,3),0)/12*P400</f>
        <v>0</v>
      </c>
      <c r="K400" s="2" t="n">
        <v>20000</v>
      </c>
      <c r="L400" s="31" t="n">
        <f aca="false">ROUND(((HLOOKUP(B400,Assumption!$A$6:$L$7,2,1)+1)^(1/12)-1)*(E400+I400-J400-K400),0)</f>
        <v>4544398</v>
      </c>
      <c r="M400" s="31" t="n">
        <f aca="false">E400+I400-J400-K400+L400</f>
        <v>2756087855.01301</v>
      </c>
      <c r="N400" s="32" t="n">
        <f aca="false">HLOOKUP(ROUND(AVERAGE(M388:M399)/10^6,0),Assumption!$B$2:$E$3,2,1)*MAX((AVERAGE(M388:M399)-250*10^6),0)</f>
        <v>14542027.5440781</v>
      </c>
      <c r="O400" s="31" t="n">
        <f aca="false">M400+N400</f>
        <v>2770629882.55709</v>
      </c>
      <c r="P400" s="31" t="n">
        <f aca="false">IF(A400=1,SA,MAX(0,SA-M399))</f>
        <v>0</v>
      </c>
      <c r="S400" s="2" t="n">
        <v>0</v>
      </c>
      <c r="T400" s="2" t="n">
        <v>0</v>
      </c>
      <c r="U400" s="2" t="n">
        <v>0</v>
      </c>
      <c r="V400" s="33" t="n">
        <v>1</v>
      </c>
    </row>
    <row r="401" customFormat="false" ht="15.75" hidden="false" customHeight="true" outlineLevel="0" collapsed="false">
      <c r="A401" s="2" t="n">
        <v>399</v>
      </c>
      <c r="B401" s="2" t="n">
        <v>34</v>
      </c>
      <c r="C401" s="2" t="n">
        <f aca="false">A401-(B401-1)*12</f>
        <v>3</v>
      </c>
      <c r="D401" s="2" t="n">
        <f aca="false">'thong tin khach hang'!$B$4+B401-1</f>
        <v>35</v>
      </c>
      <c r="E401" s="31" t="n">
        <f aca="false">IF(A401=1,0,M400)</f>
        <v>2756087855.01301</v>
      </c>
      <c r="F401" s="2" t="n">
        <f aca="true">TP*VLOOKUP('thong tin khach hang'!$E$10,$X$2:$Z$5,3,0)*OFFSET($S401,0,VLOOKUP('thong tin khach hang'!$E$10,$X$2:$Z$5,2,0))</f>
        <v>0</v>
      </c>
      <c r="G401" s="2" t="n">
        <f aca="true">EP*VLOOKUP('thong tin khach hang'!$E$10,$X$2:$Z$5,3,0)*OFFSET($S401,0,VLOOKUP('thong tin khach hang'!$E$10,$X$2:$Z$5,2,0))</f>
        <v>0</v>
      </c>
      <c r="H401" s="2" t="n">
        <f aca="false">F401*HLOOKUP(B401,Assumption!$A$10:$G$12,2,1)+G401*HLOOKUP(B401,Assumption!$A$10:$G$12,3,1)</f>
        <v>0</v>
      </c>
      <c r="I401" s="2" t="n">
        <f aca="false">F401+G401-H401</f>
        <v>0</v>
      </c>
      <c r="J401" s="32" t="n">
        <f aca="false">VLOOKUP(D401,Assumption!$O$3:$Q$103,IF('thong tin khach hang'!$B$3="Nam",2,3),0)/12*P401</f>
        <v>0</v>
      </c>
      <c r="K401" s="2" t="n">
        <v>20000</v>
      </c>
      <c r="L401" s="31" t="n">
        <f aca="false">ROUND(((HLOOKUP(B401,Assumption!$A$6:$L$7,2,1)+1)^(1/12)-1)*(E401+I401-J401-K401),0)</f>
        <v>4551870</v>
      </c>
      <c r="M401" s="31" t="n">
        <f aca="false">E401+I401-J401-K401+L401</f>
        <v>2760619725.01301</v>
      </c>
      <c r="N401" s="32" t="n">
        <f aca="false">HLOOKUP(ROUND(AVERAGE(M389:M400)/10^6,0),Assumption!$B$2:$E$3,2,1)*MAX((AVERAGE(M389:M400)-250*10^6),0)</f>
        <v>14597700.3680781</v>
      </c>
      <c r="O401" s="31" t="n">
        <f aca="false">M401+N401</f>
        <v>2775217425.38109</v>
      </c>
      <c r="P401" s="31" t="n">
        <f aca="false">IF(A401=1,SA,MAX(0,SA-M400))</f>
        <v>0</v>
      </c>
      <c r="S401" s="2" t="n">
        <v>0</v>
      </c>
      <c r="T401" s="2" t="n">
        <v>0</v>
      </c>
      <c r="U401" s="2" t="n">
        <v>0</v>
      </c>
      <c r="V401" s="33" t="n">
        <v>1</v>
      </c>
    </row>
    <row r="402" customFormat="false" ht="15.75" hidden="false" customHeight="true" outlineLevel="0" collapsed="false">
      <c r="A402" s="2" t="n">
        <v>400</v>
      </c>
      <c r="B402" s="2" t="n">
        <v>34</v>
      </c>
      <c r="C402" s="2" t="n">
        <f aca="false">A402-(B402-1)*12</f>
        <v>4</v>
      </c>
      <c r="D402" s="2" t="n">
        <f aca="false">'thong tin khach hang'!$B$4+B402-1</f>
        <v>35</v>
      </c>
      <c r="E402" s="31" t="n">
        <f aca="false">IF(A402=1,0,M401)</f>
        <v>2760619725.01301</v>
      </c>
      <c r="F402" s="2" t="n">
        <f aca="true">TP*VLOOKUP('thong tin khach hang'!$E$10,$X$2:$Z$5,3,0)*OFFSET($S402,0,VLOOKUP('thong tin khach hang'!$E$10,$X$2:$Z$5,2,0))</f>
        <v>0</v>
      </c>
      <c r="G402" s="2" t="n">
        <f aca="true">EP*VLOOKUP('thong tin khach hang'!$E$10,$X$2:$Z$5,3,0)*OFFSET($S402,0,VLOOKUP('thong tin khach hang'!$E$10,$X$2:$Z$5,2,0))</f>
        <v>0</v>
      </c>
      <c r="H402" s="2" t="n">
        <f aca="false">F402*HLOOKUP(B402,Assumption!$A$10:$G$12,2,1)+G402*HLOOKUP(B402,Assumption!$A$10:$G$12,3,1)</f>
        <v>0</v>
      </c>
      <c r="I402" s="2" t="n">
        <f aca="false">F402+G402-H402</f>
        <v>0</v>
      </c>
      <c r="J402" s="32" t="n">
        <f aca="false">VLOOKUP(D402,Assumption!$O$3:$Q$103,IF('thong tin khach hang'!$B$3="Nam",2,3),0)/12*P402</f>
        <v>0</v>
      </c>
      <c r="K402" s="2" t="n">
        <v>20000</v>
      </c>
      <c r="L402" s="31" t="n">
        <f aca="false">ROUND(((HLOOKUP(B402,Assumption!$A$6:$L$7,2,1)+1)^(1/12)-1)*(E402+I402-J402-K402),0)</f>
        <v>4559355</v>
      </c>
      <c r="M402" s="31" t="n">
        <f aca="false">E402+I402-J402-K402+L402</f>
        <v>2765159080.01301</v>
      </c>
      <c r="N402" s="32" t="n">
        <f aca="false">HLOOKUP(ROUND(AVERAGE(M390:M401)/10^6,0),Assumption!$B$2:$E$3,2,1)*MAX((AVERAGE(M390:M401)-250*10^6),0)</f>
        <v>14653465.1400781</v>
      </c>
      <c r="O402" s="31" t="n">
        <f aca="false">M402+N402</f>
        <v>2779812545.15309</v>
      </c>
      <c r="P402" s="31" t="n">
        <f aca="false">IF(A402=1,SA,MAX(0,SA-M401))</f>
        <v>0</v>
      </c>
      <c r="S402" s="2" t="n">
        <v>0</v>
      </c>
      <c r="T402" s="2" t="n">
        <v>0</v>
      </c>
      <c r="U402" s="2" t="n">
        <v>1</v>
      </c>
      <c r="V402" s="33" t="n">
        <v>1</v>
      </c>
    </row>
    <row r="403" customFormat="false" ht="15.75" hidden="false" customHeight="true" outlineLevel="0" collapsed="false">
      <c r="A403" s="2" t="n">
        <v>401</v>
      </c>
      <c r="B403" s="2" t="n">
        <v>34</v>
      </c>
      <c r="C403" s="2" t="n">
        <f aca="false">A403-(B403-1)*12</f>
        <v>5</v>
      </c>
      <c r="D403" s="2" t="n">
        <f aca="false">'thong tin khach hang'!$B$4+B403-1</f>
        <v>35</v>
      </c>
      <c r="E403" s="31" t="n">
        <f aca="false">IF(A403=1,0,M402)</f>
        <v>2765159080.01301</v>
      </c>
      <c r="F403" s="2" t="n">
        <f aca="true">TP*VLOOKUP('thong tin khach hang'!$E$10,$X$2:$Z$5,3,0)*OFFSET($S403,0,VLOOKUP('thong tin khach hang'!$E$10,$X$2:$Z$5,2,0))</f>
        <v>0</v>
      </c>
      <c r="G403" s="2" t="n">
        <f aca="true">EP*VLOOKUP('thong tin khach hang'!$E$10,$X$2:$Z$5,3,0)*OFFSET($S403,0,VLOOKUP('thong tin khach hang'!$E$10,$X$2:$Z$5,2,0))</f>
        <v>0</v>
      </c>
      <c r="H403" s="2" t="n">
        <f aca="false">F403*HLOOKUP(B403,Assumption!$A$10:$G$12,2,1)+G403*HLOOKUP(B403,Assumption!$A$10:$G$12,3,1)</f>
        <v>0</v>
      </c>
      <c r="I403" s="2" t="n">
        <f aca="false">F403+G403-H403</f>
        <v>0</v>
      </c>
      <c r="J403" s="32" t="n">
        <f aca="false">VLOOKUP(D403,Assumption!$O$3:$Q$103,IF('thong tin khach hang'!$B$3="Nam",2,3),0)/12*P403</f>
        <v>0</v>
      </c>
      <c r="K403" s="2" t="n">
        <v>20000</v>
      </c>
      <c r="L403" s="31" t="n">
        <f aca="false">ROUND(((HLOOKUP(B403,Assumption!$A$6:$L$7,2,1)+1)^(1/12)-1)*(E403+I403-J403-K403),0)</f>
        <v>4566852</v>
      </c>
      <c r="M403" s="31" t="n">
        <f aca="false">E403+I403-J403-K403+L403</f>
        <v>2769705932.01301</v>
      </c>
      <c r="N403" s="32" t="n">
        <f aca="false">HLOOKUP(ROUND(AVERAGE(M391:M402)/10^6,0),Assumption!$B$2:$E$3,2,1)*MAX((AVERAGE(M391:M402)-250*10^6),0)</f>
        <v>14709322.0120781</v>
      </c>
      <c r="O403" s="31" t="n">
        <f aca="false">M403+N403</f>
        <v>2784415254.02509</v>
      </c>
      <c r="P403" s="31" t="n">
        <f aca="false">IF(A403=1,SA,MAX(0,SA-M402))</f>
        <v>0</v>
      </c>
      <c r="S403" s="2" t="n">
        <v>0</v>
      </c>
      <c r="T403" s="2" t="n">
        <v>0</v>
      </c>
      <c r="U403" s="2" t="n">
        <v>0</v>
      </c>
      <c r="V403" s="33" t="n">
        <v>1</v>
      </c>
    </row>
    <row r="404" customFormat="false" ht="15.75" hidden="false" customHeight="true" outlineLevel="0" collapsed="false">
      <c r="A404" s="2" t="n">
        <v>402</v>
      </c>
      <c r="B404" s="2" t="n">
        <v>34</v>
      </c>
      <c r="C404" s="2" t="n">
        <f aca="false">A404-(B404-1)*12</f>
        <v>6</v>
      </c>
      <c r="D404" s="2" t="n">
        <f aca="false">'thong tin khach hang'!$B$4+B404-1</f>
        <v>35</v>
      </c>
      <c r="E404" s="31" t="n">
        <f aca="false">IF(A404=1,0,M403)</f>
        <v>2769705932.01301</v>
      </c>
      <c r="F404" s="2" t="n">
        <f aca="true">TP*VLOOKUP('thong tin khach hang'!$E$10,$X$2:$Z$5,3,0)*OFFSET($S404,0,VLOOKUP('thong tin khach hang'!$E$10,$X$2:$Z$5,2,0))</f>
        <v>0</v>
      </c>
      <c r="G404" s="2" t="n">
        <f aca="true">EP*VLOOKUP('thong tin khach hang'!$E$10,$X$2:$Z$5,3,0)*OFFSET($S404,0,VLOOKUP('thong tin khach hang'!$E$10,$X$2:$Z$5,2,0))</f>
        <v>0</v>
      </c>
      <c r="H404" s="2" t="n">
        <f aca="false">F404*HLOOKUP(B404,Assumption!$A$10:$G$12,2,1)+G404*HLOOKUP(B404,Assumption!$A$10:$G$12,3,1)</f>
        <v>0</v>
      </c>
      <c r="I404" s="2" t="n">
        <f aca="false">F404+G404-H404</f>
        <v>0</v>
      </c>
      <c r="J404" s="32" t="n">
        <f aca="false">VLOOKUP(D404,Assumption!$O$3:$Q$103,IF('thong tin khach hang'!$B$3="Nam",2,3),0)/12*P404</f>
        <v>0</v>
      </c>
      <c r="K404" s="2" t="n">
        <v>20000</v>
      </c>
      <c r="L404" s="31" t="n">
        <f aca="false">ROUND(((HLOOKUP(B404,Assumption!$A$6:$L$7,2,1)+1)^(1/12)-1)*(E404+I404-J404-K404),0)</f>
        <v>4574361</v>
      </c>
      <c r="M404" s="31" t="n">
        <f aca="false">E404+I404-J404-K404+L404</f>
        <v>2774260293.01301</v>
      </c>
      <c r="N404" s="32" t="n">
        <f aca="false">HLOOKUP(ROUND(AVERAGE(M392:M403)/10^6,0),Assumption!$B$2:$E$3,2,1)*MAX((AVERAGE(M392:M403)-250*10^6),0)</f>
        <v>14765271.1360781</v>
      </c>
      <c r="O404" s="31" t="n">
        <f aca="false">M404+N404</f>
        <v>2789025564.14909</v>
      </c>
      <c r="P404" s="31" t="n">
        <f aca="false">IF(A404=1,SA,MAX(0,SA-M403))</f>
        <v>0</v>
      </c>
      <c r="S404" s="2" t="n">
        <v>0</v>
      </c>
      <c r="T404" s="2" t="n">
        <v>0</v>
      </c>
      <c r="U404" s="2" t="n">
        <v>0</v>
      </c>
      <c r="V404" s="33" t="n">
        <v>1</v>
      </c>
    </row>
    <row r="405" customFormat="false" ht="15.75" hidden="false" customHeight="true" outlineLevel="0" collapsed="false">
      <c r="A405" s="2" t="n">
        <v>403</v>
      </c>
      <c r="B405" s="2" t="n">
        <v>34</v>
      </c>
      <c r="C405" s="2" t="n">
        <f aca="false">A405-(B405-1)*12</f>
        <v>7</v>
      </c>
      <c r="D405" s="2" t="n">
        <f aca="false">'thong tin khach hang'!$B$4+B405-1</f>
        <v>35</v>
      </c>
      <c r="E405" s="31" t="n">
        <f aca="false">IF(A405=1,0,M404)</f>
        <v>2774260293.01301</v>
      </c>
      <c r="F405" s="2" t="n">
        <f aca="true">TP*VLOOKUP('thong tin khach hang'!$E$10,$X$2:$Z$5,3,0)*OFFSET($S405,0,VLOOKUP('thong tin khach hang'!$E$10,$X$2:$Z$5,2,0))</f>
        <v>0</v>
      </c>
      <c r="G405" s="2" t="n">
        <f aca="true">EP*VLOOKUP('thong tin khach hang'!$E$10,$X$2:$Z$5,3,0)*OFFSET($S405,0,VLOOKUP('thong tin khach hang'!$E$10,$X$2:$Z$5,2,0))</f>
        <v>0</v>
      </c>
      <c r="H405" s="2" t="n">
        <f aca="false">F405*HLOOKUP(B405,Assumption!$A$10:$G$12,2,1)+G405*HLOOKUP(B405,Assumption!$A$10:$G$12,3,1)</f>
        <v>0</v>
      </c>
      <c r="I405" s="2" t="n">
        <f aca="false">F405+G405-H405</f>
        <v>0</v>
      </c>
      <c r="J405" s="32" t="n">
        <f aca="false">VLOOKUP(D405,Assumption!$O$3:$Q$103,IF('thong tin khach hang'!$B$3="Nam",2,3),0)/12*P405</f>
        <v>0</v>
      </c>
      <c r="K405" s="2" t="n">
        <v>20000</v>
      </c>
      <c r="L405" s="31" t="n">
        <f aca="false">ROUND(((HLOOKUP(B405,Assumption!$A$6:$L$7,2,1)+1)^(1/12)-1)*(E405+I405-J405-K405),0)</f>
        <v>4581883</v>
      </c>
      <c r="M405" s="31" t="n">
        <f aca="false">E405+I405-J405-K405+L405</f>
        <v>2778822176.01301</v>
      </c>
      <c r="N405" s="32" t="n">
        <f aca="false">HLOOKUP(ROUND(AVERAGE(M393:M404)/10^6,0),Assumption!$B$2:$E$3,2,1)*MAX((AVERAGE(M393:M404)-250*10^6),0)</f>
        <v>14821312.6645781</v>
      </c>
      <c r="O405" s="31" t="n">
        <f aca="false">M405+N405</f>
        <v>2793643488.67759</v>
      </c>
      <c r="P405" s="31" t="n">
        <f aca="false">IF(A405=1,SA,MAX(0,SA-M404))</f>
        <v>0</v>
      </c>
      <c r="S405" s="2" t="n">
        <v>0</v>
      </c>
      <c r="T405" s="2" t="n">
        <v>1</v>
      </c>
      <c r="U405" s="2" t="n">
        <v>1</v>
      </c>
      <c r="V405" s="33" t="n">
        <v>1</v>
      </c>
    </row>
    <row r="406" customFormat="false" ht="15.75" hidden="false" customHeight="true" outlineLevel="0" collapsed="false">
      <c r="A406" s="2" t="n">
        <v>404</v>
      </c>
      <c r="B406" s="2" t="n">
        <v>34</v>
      </c>
      <c r="C406" s="2" t="n">
        <f aca="false">A406-(B406-1)*12</f>
        <v>8</v>
      </c>
      <c r="D406" s="2" t="n">
        <f aca="false">'thong tin khach hang'!$B$4+B406-1</f>
        <v>35</v>
      </c>
      <c r="E406" s="31" t="n">
        <f aca="false">IF(A406=1,0,M405)</f>
        <v>2778822176.01301</v>
      </c>
      <c r="F406" s="2" t="n">
        <f aca="true">TP*VLOOKUP('thong tin khach hang'!$E$10,$X$2:$Z$5,3,0)*OFFSET($S406,0,VLOOKUP('thong tin khach hang'!$E$10,$X$2:$Z$5,2,0))</f>
        <v>0</v>
      </c>
      <c r="G406" s="2" t="n">
        <f aca="true">EP*VLOOKUP('thong tin khach hang'!$E$10,$X$2:$Z$5,3,0)*OFFSET($S406,0,VLOOKUP('thong tin khach hang'!$E$10,$X$2:$Z$5,2,0))</f>
        <v>0</v>
      </c>
      <c r="H406" s="2" t="n">
        <f aca="false">F406*HLOOKUP(B406,Assumption!$A$10:$G$12,2,1)+G406*HLOOKUP(B406,Assumption!$A$10:$G$12,3,1)</f>
        <v>0</v>
      </c>
      <c r="I406" s="2" t="n">
        <f aca="false">F406+G406-H406</f>
        <v>0</v>
      </c>
      <c r="J406" s="32" t="n">
        <f aca="false">VLOOKUP(D406,Assumption!$O$3:$Q$103,IF('thong tin khach hang'!$B$3="Nam",2,3),0)/12*P406</f>
        <v>0</v>
      </c>
      <c r="K406" s="2" t="n">
        <v>20000</v>
      </c>
      <c r="L406" s="31" t="n">
        <f aca="false">ROUND(((HLOOKUP(B406,Assumption!$A$6:$L$7,2,1)+1)^(1/12)-1)*(E406+I406-J406-K406),0)</f>
        <v>4589418</v>
      </c>
      <c r="M406" s="31" t="n">
        <f aca="false">E406+I406-J406-K406+L406</f>
        <v>2783391594.01301</v>
      </c>
      <c r="N406" s="32" t="n">
        <f aca="false">HLOOKUP(ROUND(AVERAGE(M394:M405)/10^6,0),Assumption!$B$2:$E$3,2,1)*MAX((AVERAGE(M394:M405)-250*10^6),0)</f>
        <v>14877446.7500781</v>
      </c>
      <c r="O406" s="31" t="n">
        <f aca="false">M406+N406</f>
        <v>2798269040.76309</v>
      </c>
      <c r="P406" s="31" t="n">
        <f aca="false">IF(A406=1,SA,MAX(0,SA-M405))</f>
        <v>0</v>
      </c>
      <c r="S406" s="2" t="n">
        <v>0</v>
      </c>
      <c r="T406" s="2" t="n">
        <v>0</v>
      </c>
      <c r="U406" s="2" t="n">
        <v>0</v>
      </c>
      <c r="V406" s="33" t="n">
        <v>1</v>
      </c>
    </row>
    <row r="407" customFormat="false" ht="15.75" hidden="false" customHeight="true" outlineLevel="0" collapsed="false">
      <c r="A407" s="2" t="n">
        <v>405</v>
      </c>
      <c r="B407" s="2" t="n">
        <v>34</v>
      </c>
      <c r="C407" s="2" t="n">
        <f aca="false">A407-(B407-1)*12</f>
        <v>9</v>
      </c>
      <c r="D407" s="2" t="n">
        <f aca="false">'thong tin khach hang'!$B$4+B407-1</f>
        <v>35</v>
      </c>
      <c r="E407" s="31" t="n">
        <f aca="false">IF(A407=1,0,M406)</f>
        <v>2783391594.01301</v>
      </c>
      <c r="F407" s="2" t="n">
        <f aca="true">TP*VLOOKUP('thong tin khach hang'!$E$10,$X$2:$Z$5,3,0)*OFFSET($S407,0,VLOOKUP('thong tin khach hang'!$E$10,$X$2:$Z$5,2,0))</f>
        <v>0</v>
      </c>
      <c r="G407" s="2" t="n">
        <f aca="true">EP*VLOOKUP('thong tin khach hang'!$E$10,$X$2:$Z$5,3,0)*OFFSET($S407,0,VLOOKUP('thong tin khach hang'!$E$10,$X$2:$Z$5,2,0))</f>
        <v>0</v>
      </c>
      <c r="H407" s="2" t="n">
        <f aca="false">F407*HLOOKUP(B407,Assumption!$A$10:$G$12,2,1)+G407*HLOOKUP(B407,Assumption!$A$10:$G$12,3,1)</f>
        <v>0</v>
      </c>
      <c r="I407" s="2" t="n">
        <f aca="false">F407+G407-H407</f>
        <v>0</v>
      </c>
      <c r="J407" s="32" t="n">
        <f aca="false">VLOOKUP(D407,Assumption!$O$3:$Q$103,IF('thong tin khach hang'!$B$3="Nam",2,3),0)/12*P407</f>
        <v>0</v>
      </c>
      <c r="K407" s="2" t="n">
        <v>20000</v>
      </c>
      <c r="L407" s="31" t="n">
        <f aca="false">ROUND(((HLOOKUP(B407,Assumption!$A$6:$L$7,2,1)+1)^(1/12)-1)*(E407+I407-J407-K407),0)</f>
        <v>4596964</v>
      </c>
      <c r="M407" s="31" t="n">
        <f aca="false">E407+I407-J407-K407+L407</f>
        <v>2787968558.01301</v>
      </c>
      <c r="N407" s="32" t="n">
        <f aca="false">HLOOKUP(ROUND(AVERAGE(M395:M406)/10^6,0),Assumption!$B$2:$E$3,2,1)*MAX((AVERAGE(M395:M406)-250*10^6),0)</f>
        <v>14933673.5455781</v>
      </c>
      <c r="O407" s="31" t="n">
        <f aca="false">M407+N407</f>
        <v>2802902231.55859</v>
      </c>
      <c r="P407" s="31" t="n">
        <f aca="false">IF(A407=1,SA,MAX(0,SA-M406))</f>
        <v>0</v>
      </c>
      <c r="S407" s="2" t="n">
        <v>0</v>
      </c>
      <c r="T407" s="2" t="n">
        <v>0</v>
      </c>
      <c r="U407" s="2" t="n">
        <v>0</v>
      </c>
      <c r="V407" s="33" t="n">
        <v>1</v>
      </c>
    </row>
    <row r="408" customFormat="false" ht="15.75" hidden="false" customHeight="true" outlineLevel="0" collapsed="false">
      <c r="A408" s="2" t="n">
        <v>406</v>
      </c>
      <c r="B408" s="2" t="n">
        <v>34</v>
      </c>
      <c r="C408" s="2" t="n">
        <f aca="false">A408-(B408-1)*12</f>
        <v>10</v>
      </c>
      <c r="D408" s="2" t="n">
        <f aca="false">'thong tin khach hang'!$B$4+B408-1</f>
        <v>35</v>
      </c>
      <c r="E408" s="31" t="n">
        <f aca="false">IF(A408=1,0,M407)</f>
        <v>2787968558.01301</v>
      </c>
      <c r="F408" s="2" t="n">
        <f aca="true">TP*VLOOKUP('thong tin khach hang'!$E$10,$X$2:$Z$5,3,0)*OFFSET($S408,0,VLOOKUP('thong tin khach hang'!$E$10,$X$2:$Z$5,2,0))</f>
        <v>0</v>
      </c>
      <c r="G408" s="2" t="n">
        <f aca="true">EP*VLOOKUP('thong tin khach hang'!$E$10,$X$2:$Z$5,3,0)*OFFSET($S408,0,VLOOKUP('thong tin khach hang'!$E$10,$X$2:$Z$5,2,0))</f>
        <v>0</v>
      </c>
      <c r="H408" s="2" t="n">
        <f aca="false">F408*HLOOKUP(B408,Assumption!$A$10:$G$12,2,1)+G408*HLOOKUP(B408,Assumption!$A$10:$G$12,3,1)</f>
        <v>0</v>
      </c>
      <c r="I408" s="2" t="n">
        <f aca="false">F408+G408-H408</f>
        <v>0</v>
      </c>
      <c r="J408" s="32" t="n">
        <f aca="false">VLOOKUP(D408,Assumption!$O$3:$Q$103,IF('thong tin khach hang'!$B$3="Nam",2,3),0)/12*P408</f>
        <v>0</v>
      </c>
      <c r="K408" s="2" t="n">
        <v>20000</v>
      </c>
      <c r="L408" s="31" t="n">
        <f aca="false">ROUND(((HLOOKUP(B408,Assumption!$A$6:$L$7,2,1)+1)^(1/12)-1)*(E408+I408-J408-K408),0)</f>
        <v>4604524</v>
      </c>
      <c r="M408" s="31" t="n">
        <f aca="false">E408+I408-J408-K408+L408</f>
        <v>2792553082.01301</v>
      </c>
      <c r="N408" s="32" t="n">
        <f aca="false">HLOOKUP(ROUND(AVERAGE(M396:M407)/10^6,0),Assumption!$B$2:$E$3,2,1)*MAX((AVERAGE(M396:M407)-250*10^6),0)</f>
        <v>14989993.2040781</v>
      </c>
      <c r="O408" s="31" t="n">
        <f aca="false">M408+N408</f>
        <v>2807543075.21709</v>
      </c>
      <c r="P408" s="31" t="n">
        <f aca="false">IF(A408=1,SA,MAX(0,SA-M407))</f>
        <v>0</v>
      </c>
      <c r="S408" s="2" t="n">
        <v>0</v>
      </c>
      <c r="T408" s="2" t="n">
        <v>0</v>
      </c>
      <c r="U408" s="2" t="n">
        <v>1</v>
      </c>
      <c r="V408" s="33" t="n">
        <v>1</v>
      </c>
    </row>
    <row r="409" customFormat="false" ht="15.75" hidden="false" customHeight="true" outlineLevel="0" collapsed="false">
      <c r="A409" s="2" t="n">
        <v>407</v>
      </c>
      <c r="B409" s="2" t="n">
        <v>34</v>
      </c>
      <c r="C409" s="2" t="n">
        <f aca="false">A409-(B409-1)*12</f>
        <v>11</v>
      </c>
      <c r="D409" s="2" t="n">
        <f aca="false">'thong tin khach hang'!$B$4+B409-1</f>
        <v>35</v>
      </c>
      <c r="E409" s="31" t="n">
        <f aca="false">IF(A409=1,0,M408)</f>
        <v>2792553082.01301</v>
      </c>
      <c r="F409" s="2" t="n">
        <f aca="true">TP*VLOOKUP('thong tin khach hang'!$E$10,$X$2:$Z$5,3,0)*OFFSET($S409,0,VLOOKUP('thong tin khach hang'!$E$10,$X$2:$Z$5,2,0))</f>
        <v>0</v>
      </c>
      <c r="G409" s="2" t="n">
        <f aca="true">EP*VLOOKUP('thong tin khach hang'!$E$10,$X$2:$Z$5,3,0)*OFFSET($S409,0,VLOOKUP('thong tin khach hang'!$E$10,$X$2:$Z$5,2,0))</f>
        <v>0</v>
      </c>
      <c r="H409" s="2" t="n">
        <f aca="false">F409*HLOOKUP(B409,Assumption!$A$10:$G$12,2,1)+G409*HLOOKUP(B409,Assumption!$A$10:$G$12,3,1)</f>
        <v>0</v>
      </c>
      <c r="I409" s="2" t="n">
        <f aca="false">F409+G409-H409</f>
        <v>0</v>
      </c>
      <c r="J409" s="32" t="n">
        <f aca="false">VLOOKUP(D409,Assumption!$O$3:$Q$103,IF('thong tin khach hang'!$B$3="Nam",2,3),0)/12*P409</f>
        <v>0</v>
      </c>
      <c r="K409" s="2" t="n">
        <v>20000</v>
      </c>
      <c r="L409" s="31" t="n">
        <f aca="false">ROUND(((HLOOKUP(B409,Assumption!$A$6:$L$7,2,1)+1)^(1/12)-1)*(E409+I409-J409-K409),0)</f>
        <v>4612095</v>
      </c>
      <c r="M409" s="31" t="n">
        <f aca="false">E409+I409-J409-K409+L409</f>
        <v>2797145177.01301</v>
      </c>
      <c r="N409" s="32" t="n">
        <f aca="false">HLOOKUP(ROUND(AVERAGE(M397:M408)/10^6,0),Assumption!$B$2:$E$3,2,1)*MAX((AVERAGE(M397:M408)-250*10^6),0)</f>
        <v>15046405.8790781</v>
      </c>
      <c r="O409" s="31" t="n">
        <f aca="false">M409+N409</f>
        <v>2812191582.89209</v>
      </c>
      <c r="P409" s="31" t="n">
        <f aca="false">IF(A409=1,SA,MAX(0,SA-M408))</f>
        <v>0</v>
      </c>
      <c r="S409" s="2" t="n">
        <v>0</v>
      </c>
      <c r="T409" s="2" t="n">
        <v>0</v>
      </c>
      <c r="U409" s="2" t="n">
        <v>0</v>
      </c>
      <c r="V409" s="33" t="n">
        <v>1</v>
      </c>
    </row>
    <row r="410" customFormat="false" ht="15.75" hidden="false" customHeight="true" outlineLevel="0" collapsed="false">
      <c r="A410" s="2" t="n">
        <v>408</v>
      </c>
      <c r="B410" s="2" t="n">
        <v>34</v>
      </c>
      <c r="C410" s="2" t="n">
        <f aca="false">A410-(B410-1)*12</f>
        <v>12</v>
      </c>
      <c r="D410" s="2" t="n">
        <f aca="false">'thong tin khach hang'!$B$4+B410-1</f>
        <v>35</v>
      </c>
      <c r="E410" s="31" t="n">
        <f aca="false">IF(A410=1,0,M409)</f>
        <v>2797145177.01301</v>
      </c>
      <c r="F410" s="2" t="n">
        <f aca="true">TP*VLOOKUP('thong tin khach hang'!$E$10,$X$2:$Z$5,3,0)*OFFSET($S410,0,VLOOKUP('thong tin khach hang'!$E$10,$X$2:$Z$5,2,0))</f>
        <v>0</v>
      </c>
      <c r="G410" s="2" t="n">
        <f aca="true">EP*VLOOKUP('thong tin khach hang'!$E$10,$X$2:$Z$5,3,0)*OFFSET($S410,0,VLOOKUP('thong tin khach hang'!$E$10,$X$2:$Z$5,2,0))</f>
        <v>0</v>
      </c>
      <c r="H410" s="2" t="n">
        <f aca="false">F410*HLOOKUP(B410,Assumption!$A$10:$G$12,2,1)+G410*HLOOKUP(B410,Assumption!$A$10:$G$12,3,1)</f>
        <v>0</v>
      </c>
      <c r="I410" s="2" t="n">
        <f aca="false">F410+G410-H410</f>
        <v>0</v>
      </c>
      <c r="J410" s="32" t="n">
        <f aca="false">VLOOKUP(D410,Assumption!$O$3:$Q$103,IF('thong tin khach hang'!$B$3="Nam",2,3),0)/12*P410</f>
        <v>0</v>
      </c>
      <c r="K410" s="2" t="n">
        <v>20000</v>
      </c>
      <c r="L410" s="31" t="n">
        <f aca="false">ROUND(((HLOOKUP(B410,Assumption!$A$6:$L$7,2,1)+1)^(1/12)-1)*(E410+I410-J410-K410),0)</f>
        <v>4619680</v>
      </c>
      <c r="M410" s="31" t="n">
        <f aca="false">E410+I410-J410-K410+L410</f>
        <v>2801744857.01301</v>
      </c>
      <c r="N410" s="32" t="n">
        <f aca="false">HLOOKUP(ROUND(AVERAGE(M398:M409)/10^6,0),Assumption!$B$2:$E$3,2,1)*MAX((AVERAGE(M398:M409)-250*10^6),0)</f>
        <v>15102911.7240781</v>
      </c>
      <c r="O410" s="31" t="n">
        <f aca="false">M410+N410</f>
        <v>2816847768.73709</v>
      </c>
      <c r="P410" s="31" t="n">
        <f aca="false">IF(A410=1,SA,MAX(0,SA-M409))</f>
        <v>0</v>
      </c>
      <c r="S410" s="2" t="n">
        <v>0</v>
      </c>
      <c r="T410" s="2" t="n">
        <v>0</v>
      </c>
      <c r="U410" s="2" t="n">
        <v>0</v>
      </c>
      <c r="V410" s="33" t="n">
        <v>1</v>
      </c>
    </row>
    <row r="411" customFormat="false" ht="15.75" hidden="false" customHeight="true" outlineLevel="0" collapsed="false">
      <c r="A411" s="2" t="n">
        <v>409</v>
      </c>
      <c r="B411" s="2" t="n">
        <v>35</v>
      </c>
      <c r="C411" s="2" t="n">
        <f aca="false">A411-(B411-1)*12</f>
        <v>1</v>
      </c>
      <c r="D411" s="2" t="n">
        <f aca="false">'thong tin khach hang'!$B$4+B411-1</f>
        <v>36</v>
      </c>
      <c r="E411" s="31" t="n">
        <f aca="false">IF(A411=1,0,M410)</f>
        <v>2801744857.01301</v>
      </c>
      <c r="F411" s="2" t="n">
        <f aca="true">TP*VLOOKUP('thong tin khach hang'!$E$10,$X$2:$Z$5,3,0)*OFFSET($S411,0,VLOOKUP('thong tin khach hang'!$E$10,$X$2:$Z$5,2,0))</f>
        <v>30000000</v>
      </c>
      <c r="G411" s="2" t="n">
        <f aca="true">EP*VLOOKUP('thong tin khach hang'!$E$10,$X$2:$Z$5,3,0)*OFFSET($S411,0,VLOOKUP('thong tin khach hang'!$E$10,$X$2:$Z$5,2,0))</f>
        <v>30000000</v>
      </c>
      <c r="H411" s="2" t="n">
        <f aca="false">F411*HLOOKUP(B411,Assumption!$A$10:$G$12,2,1)+G411*HLOOKUP(B411,Assumption!$A$10:$G$12,3,1)</f>
        <v>1500000</v>
      </c>
      <c r="I411" s="2" t="n">
        <f aca="false">F411+G411-H411</f>
        <v>58500000</v>
      </c>
      <c r="J411" s="32" t="n">
        <f aca="false">VLOOKUP(D411,Assumption!$O$3:$Q$103,IF('thong tin khach hang'!$B$3="Nam",2,3),0)/12*P411</f>
        <v>0</v>
      </c>
      <c r="K411" s="2" t="n">
        <v>20000</v>
      </c>
      <c r="L411" s="31" t="n">
        <f aca="false">ROUND(((HLOOKUP(B411,Assumption!$A$6:$L$7,2,1)+1)^(1/12)-1)*(E411+I411-J411-K411),0)</f>
        <v>4723894</v>
      </c>
      <c r="M411" s="31" t="n">
        <f aca="false">E411+I411-J411-K411+L411</f>
        <v>2864948751.01301</v>
      </c>
      <c r="N411" s="32" t="n">
        <f aca="false">HLOOKUP(ROUND(AVERAGE(M399:M410)/10^6,0),Assumption!$B$2:$E$3,2,1)*MAX((AVERAGE(M399:M410)-250*10^6),0)</f>
        <v>15159510.8930781</v>
      </c>
      <c r="O411" s="31" t="n">
        <f aca="false">M411+N411</f>
        <v>2880108261.90609</v>
      </c>
      <c r="P411" s="31" t="n">
        <f aca="false">IF(A411=1,SA,MAX(0,SA-M410))</f>
        <v>0</v>
      </c>
      <c r="S411" s="2" t="n">
        <v>1</v>
      </c>
      <c r="T411" s="2" t="n">
        <v>1</v>
      </c>
      <c r="U411" s="2" t="n">
        <v>1</v>
      </c>
      <c r="V411" s="33" t="n">
        <v>1</v>
      </c>
    </row>
    <row r="412" customFormat="false" ht="15.75" hidden="false" customHeight="true" outlineLevel="0" collapsed="false">
      <c r="A412" s="2" t="n">
        <v>410</v>
      </c>
      <c r="B412" s="2" t="n">
        <v>35</v>
      </c>
      <c r="C412" s="2" t="n">
        <f aca="false">A412-(B412-1)*12</f>
        <v>2</v>
      </c>
      <c r="D412" s="2" t="n">
        <f aca="false">'thong tin khach hang'!$B$4+B412-1</f>
        <v>36</v>
      </c>
      <c r="E412" s="31" t="n">
        <f aca="false">IF(A412=1,0,M411)</f>
        <v>2864948751.01301</v>
      </c>
      <c r="F412" s="2" t="n">
        <f aca="true">TP*VLOOKUP('thong tin khach hang'!$E$10,$X$2:$Z$5,3,0)*OFFSET($S412,0,VLOOKUP('thong tin khach hang'!$E$10,$X$2:$Z$5,2,0))</f>
        <v>0</v>
      </c>
      <c r="G412" s="2" t="n">
        <f aca="true">EP*VLOOKUP('thong tin khach hang'!$E$10,$X$2:$Z$5,3,0)*OFFSET($S412,0,VLOOKUP('thong tin khach hang'!$E$10,$X$2:$Z$5,2,0))</f>
        <v>0</v>
      </c>
      <c r="H412" s="2" t="n">
        <f aca="false">F412*HLOOKUP(B412,Assumption!$A$10:$G$12,2,1)+G412*HLOOKUP(B412,Assumption!$A$10:$G$12,3,1)</f>
        <v>0</v>
      </c>
      <c r="I412" s="2" t="n">
        <f aca="false">F412+G412-H412</f>
        <v>0</v>
      </c>
      <c r="J412" s="32" t="n">
        <f aca="false">VLOOKUP(D412,Assumption!$O$3:$Q$103,IF('thong tin khach hang'!$B$3="Nam",2,3),0)/12*P412</f>
        <v>0</v>
      </c>
      <c r="K412" s="2" t="n">
        <v>20000</v>
      </c>
      <c r="L412" s="31" t="n">
        <f aca="false">ROUND(((HLOOKUP(B412,Assumption!$A$6:$L$7,2,1)+1)^(1/12)-1)*(E412+I412-J412-K412),0)</f>
        <v>4731663</v>
      </c>
      <c r="M412" s="31" t="n">
        <f aca="false">E412+I412-J412-K412+L412</f>
        <v>2869660414.01301</v>
      </c>
      <c r="N412" s="32" t="n">
        <f aca="false">HLOOKUP(ROUND(AVERAGE(M400:M411)/10^6,0),Assumption!$B$2:$E$3,2,1)*MAX((AVERAGE(M400:M411)-250*10^6),0)</f>
        <v>15216203.5400781</v>
      </c>
      <c r="O412" s="31" t="n">
        <f aca="false">M412+N412</f>
        <v>2884876617.55309</v>
      </c>
      <c r="P412" s="31" t="n">
        <f aca="false">IF(A412=1,SA,MAX(0,SA-M411))</f>
        <v>0</v>
      </c>
      <c r="S412" s="2" t="n">
        <v>0</v>
      </c>
      <c r="T412" s="2" t="n">
        <v>0</v>
      </c>
      <c r="U412" s="2" t="n">
        <v>0</v>
      </c>
      <c r="V412" s="33" t="n">
        <v>1</v>
      </c>
    </row>
    <row r="413" customFormat="false" ht="15.75" hidden="false" customHeight="true" outlineLevel="0" collapsed="false">
      <c r="A413" s="2" t="n">
        <v>411</v>
      </c>
      <c r="B413" s="2" t="n">
        <v>35</v>
      </c>
      <c r="C413" s="2" t="n">
        <f aca="false">A413-(B413-1)*12</f>
        <v>3</v>
      </c>
      <c r="D413" s="2" t="n">
        <f aca="false">'thong tin khach hang'!$B$4+B413-1</f>
        <v>36</v>
      </c>
      <c r="E413" s="31" t="n">
        <f aca="false">IF(A413=1,0,M412)</f>
        <v>2869660414.01301</v>
      </c>
      <c r="F413" s="2" t="n">
        <f aca="true">TP*VLOOKUP('thong tin khach hang'!$E$10,$X$2:$Z$5,3,0)*OFFSET($S413,0,VLOOKUP('thong tin khach hang'!$E$10,$X$2:$Z$5,2,0))</f>
        <v>0</v>
      </c>
      <c r="G413" s="2" t="n">
        <f aca="true">EP*VLOOKUP('thong tin khach hang'!$E$10,$X$2:$Z$5,3,0)*OFFSET($S413,0,VLOOKUP('thong tin khach hang'!$E$10,$X$2:$Z$5,2,0))</f>
        <v>0</v>
      </c>
      <c r="H413" s="2" t="n">
        <f aca="false">F413*HLOOKUP(B413,Assumption!$A$10:$G$12,2,1)+G413*HLOOKUP(B413,Assumption!$A$10:$G$12,3,1)</f>
        <v>0</v>
      </c>
      <c r="I413" s="2" t="n">
        <f aca="false">F413+G413-H413</f>
        <v>0</v>
      </c>
      <c r="J413" s="32" t="n">
        <f aca="false">VLOOKUP(D413,Assumption!$O$3:$Q$103,IF('thong tin khach hang'!$B$3="Nam",2,3),0)/12*P413</f>
        <v>0</v>
      </c>
      <c r="K413" s="2" t="n">
        <v>20000</v>
      </c>
      <c r="L413" s="31" t="n">
        <f aca="false">ROUND(((HLOOKUP(B413,Assumption!$A$6:$L$7,2,1)+1)^(1/12)-1)*(E413+I413-J413-K413),0)</f>
        <v>4739444</v>
      </c>
      <c r="M413" s="31" t="n">
        <f aca="false">E413+I413-J413-K413+L413</f>
        <v>2874379858.01301</v>
      </c>
      <c r="N413" s="32" t="n">
        <f aca="false">HLOOKUP(ROUND(AVERAGE(M401:M412)/10^6,0),Assumption!$B$2:$E$3,2,1)*MAX((AVERAGE(M401:M412)-250*10^6),0)</f>
        <v>15272989.8195781</v>
      </c>
      <c r="O413" s="31" t="n">
        <f aca="false">M413+N413</f>
        <v>2889652847.83259</v>
      </c>
      <c r="P413" s="31" t="n">
        <f aca="false">IF(A413=1,SA,MAX(0,SA-M412))</f>
        <v>0</v>
      </c>
      <c r="S413" s="2" t="n">
        <v>0</v>
      </c>
      <c r="T413" s="2" t="n">
        <v>0</v>
      </c>
      <c r="U413" s="2" t="n">
        <v>0</v>
      </c>
      <c r="V413" s="33" t="n">
        <v>1</v>
      </c>
    </row>
    <row r="414" customFormat="false" ht="15.75" hidden="false" customHeight="true" outlineLevel="0" collapsed="false">
      <c r="A414" s="2" t="n">
        <v>412</v>
      </c>
      <c r="B414" s="2" t="n">
        <v>35</v>
      </c>
      <c r="C414" s="2" t="n">
        <f aca="false">A414-(B414-1)*12</f>
        <v>4</v>
      </c>
      <c r="D414" s="2" t="n">
        <f aca="false">'thong tin khach hang'!$B$4+B414-1</f>
        <v>36</v>
      </c>
      <c r="E414" s="31" t="n">
        <f aca="false">IF(A414=1,0,M413)</f>
        <v>2874379858.01301</v>
      </c>
      <c r="F414" s="2" t="n">
        <f aca="true">TP*VLOOKUP('thong tin khach hang'!$E$10,$X$2:$Z$5,3,0)*OFFSET($S414,0,VLOOKUP('thong tin khach hang'!$E$10,$X$2:$Z$5,2,0))</f>
        <v>0</v>
      </c>
      <c r="G414" s="2" t="n">
        <f aca="true">EP*VLOOKUP('thong tin khach hang'!$E$10,$X$2:$Z$5,3,0)*OFFSET($S414,0,VLOOKUP('thong tin khach hang'!$E$10,$X$2:$Z$5,2,0))</f>
        <v>0</v>
      </c>
      <c r="H414" s="2" t="n">
        <f aca="false">F414*HLOOKUP(B414,Assumption!$A$10:$G$12,2,1)+G414*HLOOKUP(B414,Assumption!$A$10:$G$12,3,1)</f>
        <v>0</v>
      </c>
      <c r="I414" s="2" t="n">
        <f aca="false">F414+G414-H414</f>
        <v>0</v>
      </c>
      <c r="J414" s="32" t="n">
        <f aca="false">VLOOKUP(D414,Assumption!$O$3:$Q$103,IF('thong tin khach hang'!$B$3="Nam",2,3),0)/12*P414</f>
        <v>0</v>
      </c>
      <c r="K414" s="2" t="n">
        <v>20000</v>
      </c>
      <c r="L414" s="31" t="n">
        <f aca="false">ROUND(((HLOOKUP(B414,Assumption!$A$6:$L$7,2,1)+1)^(1/12)-1)*(E414+I414-J414-K414),0)</f>
        <v>4747239</v>
      </c>
      <c r="M414" s="31" t="n">
        <f aca="false">E414+I414-J414-K414+L414</f>
        <v>2879107097.01301</v>
      </c>
      <c r="N414" s="32" t="n">
        <f aca="false">HLOOKUP(ROUND(AVERAGE(M402:M413)/10^6,0),Assumption!$B$2:$E$3,2,1)*MAX((AVERAGE(M402:M413)-250*10^6),0)</f>
        <v>15329869.8860781</v>
      </c>
      <c r="O414" s="31" t="n">
        <f aca="false">M414+N414</f>
        <v>2894436966.89909</v>
      </c>
      <c r="P414" s="31" t="n">
        <f aca="false">IF(A414=1,SA,MAX(0,SA-M413))</f>
        <v>0</v>
      </c>
      <c r="S414" s="2" t="n">
        <v>0</v>
      </c>
      <c r="T414" s="2" t="n">
        <v>0</v>
      </c>
      <c r="U414" s="2" t="n">
        <v>1</v>
      </c>
      <c r="V414" s="33" t="n">
        <v>1</v>
      </c>
    </row>
    <row r="415" customFormat="false" ht="15.75" hidden="false" customHeight="true" outlineLevel="0" collapsed="false">
      <c r="A415" s="2" t="n">
        <v>413</v>
      </c>
      <c r="B415" s="2" t="n">
        <v>35</v>
      </c>
      <c r="C415" s="2" t="n">
        <f aca="false">A415-(B415-1)*12</f>
        <v>5</v>
      </c>
      <c r="D415" s="2" t="n">
        <f aca="false">'thong tin khach hang'!$B$4+B415-1</f>
        <v>36</v>
      </c>
      <c r="E415" s="31" t="n">
        <f aca="false">IF(A415=1,0,M414)</f>
        <v>2879107097.01301</v>
      </c>
      <c r="F415" s="2" t="n">
        <f aca="true">TP*VLOOKUP('thong tin khach hang'!$E$10,$X$2:$Z$5,3,0)*OFFSET($S415,0,VLOOKUP('thong tin khach hang'!$E$10,$X$2:$Z$5,2,0))</f>
        <v>0</v>
      </c>
      <c r="G415" s="2" t="n">
        <f aca="true">EP*VLOOKUP('thong tin khach hang'!$E$10,$X$2:$Z$5,3,0)*OFFSET($S415,0,VLOOKUP('thong tin khach hang'!$E$10,$X$2:$Z$5,2,0))</f>
        <v>0</v>
      </c>
      <c r="H415" s="2" t="n">
        <f aca="false">F415*HLOOKUP(B415,Assumption!$A$10:$G$12,2,1)+G415*HLOOKUP(B415,Assumption!$A$10:$G$12,3,1)</f>
        <v>0</v>
      </c>
      <c r="I415" s="2" t="n">
        <f aca="false">F415+G415-H415</f>
        <v>0</v>
      </c>
      <c r="J415" s="32" t="n">
        <f aca="false">VLOOKUP(D415,Assumption!$O$3:$Q$103,IF('thong tin khach hang'!$B$3="Nam",2,3),0)/12*P415</f>
        <v>0</v>
      </c>
      <c r="K415" s="2" t="n">
        <v>20000</v>
      </c>
      <c r="L415" s="31" t="n">
        <f aca="false">ROUND(((HLOOKUP(B415,Assumption!$A$6:$L$7,2,1)+1)^(1/12)-1)*(E415+I415-J415-K415),0)</f>
        <v>4755046</v>
      </c>
      <c r="M415" s="31" t="n">
        <f aca="false">E415+I415-J415-K415+L415</f>
        <v>2883842143.01301</v>
      </c>
      <c r="N415" s="32" t="n">
        <f aca="false">HLOOKUP(ROUND(AVERAGE(M403:M414)/10^6,0),Assumption!$B$2:$E$3,2,1)*MAX((AVERAGE(M403:M414)-250*10^6),0)</f>
        <v>15386843.8945781</v>
      </c>
      <c r="O415" s="31" t="n">
        <f aca="false">M415+N415</f>
        <v>2899228986.90759</v>
      </c>
      <c r="P415" s="31" t="n">
        <f aca="false">IF(A415=1,SA,MAX(0,SA-M414))</f>
        <v>0</v>
      </c>
      <c r="S415" s="2" t="n">
        <v>0</v>
      </c>
      <c r="T415" s="2" t="n">
        <v>0</v>
      </c>
      <c r="U415" s="2" t="n">
        <v>0</v>
      </c>
      <c r="V415" s="33" t="n">
        <v>1</v>
      </c>
    </row>
    <row r="416" customFormat="false" ht="15.75" hidden="false" customHeight="true" outlineLevel="0" collapsed="false">
      <c r="A416" s="2" t="n">
        <v>414</v>
      </c>
      <c r="B416" s="2" t="n">
        <v>35</v>
      </c>
      <c r="C416" s="2" t="n">
        <f aca="false">A416-(B416-1)*12</f>
        <v>6</v>
      </c>
      <c r="D416" s="2" t="n">
        <f aca="false">'thong tin khach hang'!$B$4+B416-1</f>
        <v>36</v>
      </c>
      <c r="E416" s="31" t="n">
        <f aca="false">IF(A416=1,0,M415)</f>
        <v>2883842143.01301</v>
      </c>
      <c r="F416" s="2" t="n">
        <f aca="true">TP*VLOOKUP('thong tin khach hang'!$E$10,$X$2:$Z$5,3,0)*OFFSET($S416,0,VLOOKUP('thong tin khach hang'!$E$10,$X$2:$Z$5,2,0))</f>
        <v>0</v>
      </c>
      <c r="G416" s="2" t="n">
        <f aca="true">EP*VLOOKUP('thong tin khach hang'!$E$10,$X$2:$Z$5,3,0)*OFFSET($S416,0,VLOOKUP('thong tin khach hang'!$E$10,$X$2:$Z$5,2,0))</f>
        <v>0</v>
      </c>
      <c r="H416" s="2" t="n">
        <f aca="false">F416*HLOOKUP(B416,Assumption!$A$10:$G$12,2,1)+G416*HLOOKUP(B416,Assumption!$A$10:$G$12,3,1)</f>
        <v>0</v>
      </c>
      <c r="I416" s="2" t="n">
        <f aca="false">F416+G416-H416</f>
        <v>0</v>
      </c>
      <c r="J416" s="32" t="n">
        <f aca="false">VLOOKUP(D416,Assumption!$O$3:$Q$103,IF('thong tin khach hang'!$B$3="Nam",2,3),0)/12*P416</f>
        <v>0</v>
      </c>
      <c r="K416" s="2" t="n">
        <v>20000</v>
      </c>
      <c r="L416" s="31" t="n">
        <f aca="false">ROUND(((HLOOKUP(B416,Assumption!$A$6:$L$7,2,1)+1)^(1/12)-1)*(E416+I416-J416-K416),0)</f>
        <v>4762867</v>
      </c>
      <c r="M416" s="31" t="n">
        <f aca="false">E416+I416-J416-K416+L416</f>
        <v>2888585010.01301</v>
      </c>
      <c r="N416" s="32" t="n">
        <f aca="false">HLOOKUP(ROUND(AVERAGE(M404:M415)/10^6,0),Assumption!$B$2:$E$3,2,1)*MAX((AVERAGE(M404:M415)-250*10^6),0)</f>
        <v>15443912.0000781</v>
      </c>
      <c r="O416" s="31" t="n">
        <f aca="false">M416+N416</f>
        <v>2904028922.01309</v>
      </c>
      <c r="P416" s="31" t="n">
        <f aca="false">IF(A416=1,SA,MAX(0,SA-M415))</f>
        <v>0</v>
      </c>
      <c r="S416" s="2" t="n">
        <v>0</v>
      </c>
      <c r="T416" s="2" t="n">
        <v>0</v>
      </c>
      <c r="U416" s="2" t="n">
        <v>0</v>
      </c>
      <c r="V416" s="33" t="n">
        <v>1</v>
      </c>
    </row>
    <row r="417" customFormat="false" ht="15.75" hidden="false" customHeight="true" outlineLevel="0" collapsed="false">
      <c r="A417" s="2" t="n">
        <v>415</v>
      </c>
      <c r="B417" s="2" t="n">
        <v>35</v>
      </c>
      <c r="C417" s="2" t="n">
        <f aca="false">A417-(B417-1)*12</f>
        <v>7</v>
      </c>
      <c r="D417" s="2" t="n">
        <f aca="false">'thong tin khach hang'!$B$4+B417-1</f>
        <v>36</v>
      </c>
      <c r="E417" s="31" t="n">
        <f aca="false">IF(A417=1,0,M416)</f>
        <v>2888585010.01301</v>
      </c>
      <c r="F417" s="2" t="n">
        <f aca="true">TP*VLOOKUP('thong tin khach hang'!$E$10,$X$2:$Z$5,3,0)*OFFSET($S417,0,VLOOKUP('thong tin khach hang'!$E$10,$X$2:$Z$5,2,0))</f>
        <v>0</v>
      </c>
      <c r="G417" s="2" t="n">
        <f aca="true">EP*VLOOKUP('thong tin khach hang'!$E$10,$X$2:$Z$5,3,0)*OFFSET($S417,0,VLOOKUP('thong tin khach hang'!$E$10,$X$2:$Z$5,2,0))</f>
        <v>0</v>
      </c>
      <c r="H417" s="2" t="n">
        <f aca="false">F417*HLOOKUP(B417,Assumption!$A$10:$G$12,2,1)+G417*HLOOKUP(B417,Assumption!$A$10:$G$12,3,1)</f>
        <v>0</v>
      </c>
      <c r="I417" s="2" t="n">
        <f aca="false">F417+G417-H417</f>
        <v>0</v>
      </c>
      <c r="J417" s="32" t="n">
        <f aca="false">VLOOKUP(D417,Assumption!$O$3:$Q$103,IF('thong tin khach hang'!$B$3="Nam",2,3),0)/12*P417</f>
        <v>0</v>
      </c>
      <c r="K417" s="2" t="n">
        <v>20000</v>
      </c>
      <c r="L417" s="31" t="n">
        <f aca="false">ROUND(((HLOOKUP(B417,Assumption!$A$6:$L$7,2,1)+1)^(1/12)-1)*(E417+I417-J417-K417),0)</f>
        <v>4770700</v>
      </c>
      <c r="M417" s="31" t="n">
        <f aca="false">E417+I417-J417-K417+L417</f>
        <v>2893335710.01301</v>
      </c>
      <c r="N417" s="32" t="n">
        <f aca="false">HLOOKUP(ROUND(AVERAGE(M405:M416)/10^6,0),Assumption!$B$2:$E$3,2,1)*MAX((AVERAGE(M405:M416)-250*10^6),0)</f>
        <v>15501074.3585781</v>
      </c>
      <c r="O417" s="31" t="n">
        <f aca="false">M417+N417</f>
        <v>2908836784.37159</v>
      </c>
      <c r="P417" s="31" t="n">
        <f aca="false">IF(A417=1,SA,MAX(0,SA-M416))</f>
        <v>0</v>
      </c>
      <c r="S417" s="2" t="n">
        <v>0</v>
      </c>
      <c r="T417" s="2" t="n">
        <v>1</v>
      </c>
      <c r="U417" s="2" t="n">
        <v>1</v>
      </c>
      <c r="V417" s="33" t="n">
        <v>1</v>
      </c>
    </row>
    <row r="418" customFormat="false" ht="15.75" hidden="false" customHeight="true" outlineLevel="0" collapsed="false">
      <c r="A418" s="2" t="n">
        <v>416</v>
      </c>
      <c r="B418" s="2" t="n">
        <v>35</v>
      </c>
      <c r="C418" s="2" t="n">
        <f aca="false">A418-(B418-1)*12</f>
        <v>8</v>
      </c>
      <c r="D418" s="2" t="n">
        <f aca="false">'thong tin khach hang'!$B$4+B418-1</f>
        <v>36</v>
      </c>
      <c r="E418" s="31" t="n">
        <f aca="false">IF(A418=1,0,M417)</f>
        <v>2893335710.01301</v>
      </c>
      <c r="F418" s="2" t="n">
        <f aca="true">TP*VLOOKUP('thong tin khach hang'!$E$10,$X$2:$Z$5,3,0)*OFFSET($S418,0,VLOOKUP('thong tin khach hang'!$E$10,$X$2:$Z$5,2,0))</f>
        <v>0</v>
      </c>
      <c r="G418" s="2" t="n">
        <f aca="true">EP*VLOOKUP('thong tin khach hang'!$E$10,$X$2:$Z$5,3,0)*OFFSET($S418,0,VLOOKUP('thong tin khach hang'!$E$10,$X$2:$Z$5,2,0))</f>
        <v>0</v>
      </c>
      <c r="H418" s="2" t="n">
        <f aca="false">F418*HLOOKUP(B418,Assumption!$A$10:$G$12,2,1)+G418*HLOOKUP(B418,Assumption!$A$10:$G$12,3,1)</f>
        <v>0</v>
      </c>
      <c r="I418" s="2" t="n">
        <f aca="false">F418+G418-H418</f>
        <v>0</v>
      </c>
      <c r="J418" s="32" t="n">
        <f aca="false">VLOOKUP(D418,Assumption!$O$3:$Q$103,IF('thong tin khach hang'!$B$3="Nam",2,3),0)/12*P418</f>
        <v>0</v>
      </c>
      <c r="K418" s="2" t="n">
        <v>20000</v>
      </c>
      <c r="L418" s="31" t="n">
        <f aca="false">ROUND(((HLOOKUP(B418,Assumption!$A$6:$L$7,2,1)+1)^(1/12)-1)*(E418+I418-J418-K418),0)</f>
        <v>4778546</v>
      </c>
      <c r="M418" s="31" t="n">
        <f aca="false">E418+I418-J418-K418+L418</f>
        <v>2898094256.01301</v>
      </c>
      <c r="N418" s="32" t="n">
        <f aca="false">HLOOKUP(ROUND(AVERAGE(M406:M417)/10^6,0),Assumption!$B$2:$E$3,2,1)*MAX((AVERAGE(M406:M417)-250*10^6),0)</f>
        <v>15558331.1255781</v>
      </c>
      <c r="O418" s="31" t="n">
        <f aca="false">M418+N418</f>
        <v>2913652587.13859</v>
      </c>
      <c r="P418" s="31" t="n">
        <f aca="false">IF(A418=1,SA,MAX(0,SA-M417))</f>
        <v>0</v>
      </c>
      <c r="S418" s="2" t="n">
        <v>0</v>
      </c>
      <c r="T418" s="2" t="n">
        <v>0</v>
      </c>
      <c r="U418" s="2" t="n">
        <v>0</v>
      </c>
      <c r="V418" s="33" t="n">
        <v>1</v>
      </c>
    </row>
    <row r="419" customFormat="false" ht="15.75" hidden="false" customHeight="true" outlineLevel="0" collapsed="false">
      <c r="A419" s="2" t="n">
        <v>417</v>
      </c>
      <c r="B419" s="2" t="n">
        <v>35</v>
      </c>
      <c r="C419" s="2" t="n">
        <f aca="false">A419-(B419-1)*12</f>
        <v>9</v>
      </c>
      <c r="D419" s="2" t="n">
        <f aca="false">'thong tin khach hang'!$B$4+B419-1</f>
        <v>36</v>
      </c>
      <c r="E419" s="31" t="n">
        <f aca="false">IF(A419=1,0,M418)</f>
        <v>2898094256.01301</v>
      </c>
      <c r="F419" s="2" t="n">
        <f aca="true">TP*VLOOKUP('thong tin khach hang'!$E$10,$X$2:$Z$5,3,0)*OFFSET($S419,0,VLOOKUP('thong tin khach hang'!$E$10,$X$2:$Z$5,2,0))</f>
        <v>0</v>
      </c>
      <c r="G419" s="2" t="n">
        <f aca="true">EP*VLOOKUP('thong tin khach hang'!$E$10,$X$2:$Z$5,3,0)*OFFSET($S419,0,VLOOKUP('thong tin khach hang'!$E$10,$X$2:$Z$5,2,0))</f>
        <v>0</v>
      </c>
      <c r="H419" s="2" t="n">
        <f aca="false">F419*HLOOKUP(B419,Assumption!$A$10:$G$12,2,1)+G419*HLOOKUP(B419,Assumption!$A$10:$G$12,3,1)</f>
        <v>0</v>
      </c>
      <c r="I419" s="2" t="n">
        <f aca="false">F419+G419-H419</f>
        <v>0</v>
      </c>
      <c r="J419" s="32" t="n">
        <f aca="false">VLOOKUP(D419,Assumption!$O$3:$Q$103,IF('thong tin khach hang'!$B$3="Nam",2,3),0)/12*P419</f>
        <v>0</v>
      </c>
      <c r="K419" s="2" t="n">
        <v>20000</v>
      </c>
      <c r="L419" s="31" t="n">
        <f aca="false">ROUND(((HLOOKUP(B419,Assumption!$A$6:$L$7,2,1)+1)^(1/12)-1)*(E419+I419-J419-K419),0)</f>
        <v>4786405</v>
      </c>
      <c r="M419" s="31" t="n">
        <f aca="false">E419+I419-J419-K419+L419</f>
        <v>2902860661.01301</v>
      </c>
      <c r="N419" s="32" t="n">
        <f aca="false">HLOOKUP(ROUND(AVERAGE(M407:M418)/10^6,0),Assumption!$B$2:$E$3,2,1)*MAX((AVERAGE(M407:M418)-250*10^6),0)</f>
        <v>15615682.4565781</v>
      </c>
      <c r="O419" s="31" t="n">
        <f aca="false">M419+N419</f>
        <v>2918476343.46959</v>
      </c>
      <c r="P419" s="31" t="n">
        <f aca="false">IF(A419=1,SA,MAX(0,SA-M418))</f>
        <v>0</v>
      </c>
      <c r="S419" s="2" t="n">
        <v>0</v>
      </c>
      <c r="T419" s="2" t="n">
        <v>0</v>
      </c>
      <c r="U419" s="2" t="n">
        <v>0</v>
      </c>
      <c r="V419" s="33" t="n">
        <v>1</v>
      </c>
    </row>
    <row r="420" customFormat="false" ht="15.75" hidden="false" customHeight="true" outlineLevel="0" collapsed="false">
      <c r="A420" s="2" t="n">
        <v>418</v>
      </c>
      <c r="B420" s="2" t="n">
        <v>35</v>
      </c>
      <c r="C420" s="2" t="n">
        <f aca="false">A420-(B420-1)*12</f>
        <v>10</v>
      </c>
      <c r="D420" s="2" t="n">
        <f aca="false">'thong tin khach hang'!$B$4+B420-1</f>
        <v>36</v>
      </c>
      <c r="E420" s="31" t="n">
        <f aca="false">IF(A420=1,0,M419)</f>
        <v>2902860661.01301</v>
      </c>
      <c r="F420" s="2" t="n">
        <f aca="true">TP*VLOOKUP('thong tin khach hang'!$E$10,$X$2:$Z$5,3,0)*OFFSET($S420,0,VLOOKUP('thong tin khach hang'!$E$10,$X$2:$Z$5,2,0))</f>
        <v>0</v>
      </c>
      <c r="G420" s="2" t="n">
        <f aca="true">EP*VLOOKUP('thong tin khach hang'!$E$10,$X$2:$Z$5,3,0)*OFFSET($S420,0,VLOOKUP('thong tin khach hang'!$E$10,$X$2:$Z$5,2,0))</f>
        <v>0</v>
      </c>
      <c r="H420" s="2" t="n">
        <f aca="false">F420*HLOOKUP(B420,Assumption!$A$10:$G$12,2,1)+G420*HLOOKUP(B420,Assumption!$A$10:$G$12,3,1)</f>
        <v>0</v>
      </c>
      <c r="I420" s="2" t="n">
        <f aca="false">F420+G420-H420</f>
        <v>0</v>
      </c>
      <c r="J420" s="32" t="n">
        <f aca="false">VLOOKUP(D420,Assumption!$O$3:$Q$103,IF('thong tin khach hang'!$B$3="Nam",2,3),0)/12*P420</f>
        <v>0</v>
      </c>
      <c r="K420" s="2" t="n">
        <v>20000</v>
      </c>
      <c r="L420" s="31" t="n">
        <f aca="false">ROUND(((HLOOKUP(B420,Assumption!$A$6:$L$7,2,1)+1)^(1/12)-1)*(E420+I420-J420-K420),0)</f>
        <v>4794277</v>
      </c>
      <c r="M420" s="31" t="n">
        <f aca="false">E420+I420-J420-K420+L420</f>
        <v>2907634938.01301</v>
      </c>
      <c r="N420" s="32" t="n">
        <f aca="false">HLOOKUP(ROUND(AVERAGE(M408:M419)/10^6,0),Assumption!$B$2:$E$3,2,1)*MAX((AVERAGE(M408:M419)-250*10^6),0)</f>
        <v>15673128.5080781</v>
      </c>
      <c r="O420" s="31" t="n">
        <f aca="false">M420+N420</f>
        <v>2923308066.52109</v>
      </c>
      <c r="P420" s="31" t="n">
        <f aca="false">IF(A420=1,SA,MAX(0,SA-M419))</f>
        <v>0</v>
      </c>
      <c r="S420" s="2" t="n">
        <v>0</v>
      </c>
      <c r="T420" s="2" t="n">
        <v>0</v>
      </c>
      <c r="U420" s="2" t="n">
        <v>1</v>
      </c>
      <c r="V420" s="33" t="n">
        <v>1</v>
      </c>
    </row>
    <row r="421" customFormat="false" ht="15.75" hidden="false" customHeight="true" outlineLevel="0" collapsed="false">
      <c r="A421" s="2" t="n">
        <v>419</v>
      </c>
      <c r="B421" s="2" t="n">
        <v>35</v>
      </c>
      <c r="C421" s="2" t="n">
        <f aca="false">A421-(B421-1)*12</f>
        <v>11</v>
      </c>
      <c r="D421" s="2" t="n">
        <f aca="false">'thong tin khach hang'!$B$4+B421-1</f>
        <v>36</v>
      </c>
      <c r="E421" s="31" t="n">
        <f aca="false">IF(A421=1,0,M420)</f>
        <v>2907634938.01301</v>
      </c>
      <c r="F421" s="2" t="n">
        <f aca="true">TP*VLOOKUP('thong tin khach hang'!$E$10,$X$2:$Z$5,3,0)*OFFSET($S421,0,VLOOKUP('thong tin khach hang'!$E$10,$X$2:$Z$5,2,0))</f>
        <v>0</v>
      </c>
      <c r="G421" s="2" t="n">
        <f aca="true">EP*VLOOKUP('thong tin khach hang'!$E$10,$X$2:$Z$5,3,0)*OFFSET($S421,0,VLOOKUP('thong tin khach hang'!$E$10,$X$2:$Z$5,2,0))</f>
        <v>0</v>
      </c>
      <c r="H421" s="2" t="n">
        <f aca="false">F421*HLOOKUP(B421,Assumption!$A$10:$G$12,2,1)+G421*HLOOKUP(B421,Assumption!$A$10:$G$12,3,1)</f>
        <v>0</v>
      </c>
      <c r="I421" s="2" t="n">
        <f aca="false">F421+G421-H421</f>
        <v>0</v>
      </c>
      <c r="J421" s="32" t="n">
        <f aca="false">VLOOKUP(D421,Assumption!$O$3:$Q$103,IF('thong tin khach hang'!$B$3="Nam",2,3),0)/12*P421</f>
        <v>0</v>
      </c>
      <c r="K421" s="2" t="n">
        <v>20000</v>
      </c>
      <c r="L421" s="31" t="n">
        <f aca="false">ROUND(((HLOOKUP(B421,Assumption!$A$6:$L$7,2,1)+1)^(1/12)-1)*(E421+I421-J421-K421),0)</f>
        <v>4802162</v>
      </c>
      <c r="M421" s="31" t="n">
        <f aca="false">E421+I421-J421-K421+L421</f>
        <v>2912417100.01301</v>
      </c>
      <c r="N421" s="32" t="n">
        <f aca="false">HLOOKUP(ROUND(AVERAGE(M409:M420)/10^6,0),Assumption!$B$2:$E$3,2,1)*MAX((AVERAGE(M409:M420)-250*10^6),0)</f>
        <v>15730669.4360781</v>
      </c>
      <c r="O421" s="31" t="n">
        <f aca="false">M421+N421</f>
        <v>2928147769.44909</v>
      </c>
      <c r="P421" s="31" t="n">
        <f aca="false">IF(A421=1,SA,MAX(0,SA-M420))</f>
        <v>0</v>
      </c>
      <c r="S421" s="2" t="n">
        <v>0</v>
      </c>
      <c r="T421" s="2" t="n">
        <v>0</v>
      </c>
      <c r="U421" s="2" t="n">
        <v>0</v>
      </c>
      <c r="V421" s="33" t="n">
        <v>1</v>
      </c>
    </row>
    <row r="422" customFormat="false" ht="15.75" hidden="false" customHeight="true" outlineLevel="0" collapsed="false">
      <c r="A422" s="2" t="n">
        <v>420</v>
      </c>
      <c r="B422" s="2" t="n">
        <v>35</v>
      </c>
      <c r="C422" s="2" t="n">
        <f aca="false">A422-(B422-1)*12</f>
        <v>12</v>
      </c>
      <c r="D422" s="2" t="n">
        <f aca="false">'thong tin khach hang'!$B$4+B422-1</f>
        <v>36</v>
      </c>
      <c r="E422" s="31" t="n">
        <f aca="false">IF(A422=1,0,M421)</f>
        <v>2912417100.01301</v>
      </c>
      <c r="F422" s="2" t="n">
        <f aca="true">TP*VLOOKUP('thong tin khach hang'!$E$10,$X$2:$Z$5,3,0)*OFFSET($S422,0,VLOOKUP('thong tin khach hang'!$E$10,$X$2:$Z$5,2,0))</f>
        <v>0</v>
      </c>
      <c r="G422" s="2" t="n">
        <f aca="true">EP*VLOOKUP('thong tin khach hang'!$E$10,$X$2:$Z$5,3,0)*OFFSET($S422,0,VLOOKUP('thong tin khach hang'!$E$10,$X$2:$Z$5,2,0))</f>
        <v>0</v>
      </c>
      <c r="H422" s="2" t="n">
        <f aca="false">F422*HLOOKUP(B422,Assumption!$A$10:$G$12,2,1)+G422*HLOOKUP(B422,Assumption!$A$10:$G$12,3,1)</f>
        <v>0</v>
      </c>
      <c r="I422" s="2" t="n">
        <f aca="false">F422+G422-H422</f>
        <v>0</v>
      </c>
      <c r="J422" s="32" t="n">
        <f aca="false">VLOOKUP(D422,Assumption!$O$3:$Q$103,IF('thong tin khach hang'!$B$3="Nam",2,3),0)/12*P422</f>
        <v>0</v>
      </c>
      <c r="K422" s="2" t="n">
        <v>20000</v>
      </c>
      <c r="L422" s="31" t="n">
        <f aca="false">ROUND(((HLOOKUP(B422,Assumption!$A$6:$L$7,2,1)+1)^(1/12)-1)*(E422+I422-J422-K422),0)</f>
        <v>4810061</v>
      </c>
      <c r="M422" s="31" t="n">
        <f aca="false">E422+I422-J422-K422+L422</f>
        <v>2917207161.01301</v>
      </c>
      <c r="N422" s="32" t="n">
        <f aca="false">HLOOKUP(ROUND(AVERAGE(M410:M421)/10^6,0),Assumption!$B$2:$E$3,2,1)*MAX((AVERAGE(M410:M421)-250*10^6),0)</f>
        <v>15788305.3975781</v>
      </c>
      <c r="O422" s="31" t="n">
        <f aca="false">M422+N422</f>
        <v>2932995466.41059</v>
      </c>
      <c r="P422" s="31" t="n">
        <f aca="false">IF(A422=1,SA,MAX(0,SA-M421))</f>
        <v>0</v>
      </c>
      <c r="S422" s="2" t="n">
        <v>0</v>
      </c>
      <c r="T422" s="2" t="n">
        <v>0</v>
      </c>
      <c r="U422" s="2" t="n">
        <v>0</v>
      </c>
      <c r="V422" s="33" t="n">
        <v>1</v>
      </c>
    </row>
    <row r="423" customFormat="false" ht="15.75" hidden="false" customHeight="true" outlineLevel="0" collapsed="false">
      <c r="A423" s="2" t="n">
        <v>421</v>
      </c>
      <c r="B423" s="2" t="n">
        <v>36</v>
      </c>
      <c r="C423" s="2" t="n">
        <f aca="false">A423-(B423-1)*12</f>
        <v>1</v>
      </c>
      <c r="D423" s="2" t="n">
        <f aca="false">'thong tin khach hang'!$B$4+B423-1</f>
        <v>37</v>
      </c>
      <c r="E423" s="31" t="n">
        <f aca="false">IF(A423=1,0,M422)</f>
        <v>2917207161.01301</v>
      </c>
      <c r="F423" s="2" t="n">
        <f aca="true">TP*VLOOKUP('thong tin khach hang'!$E$10,$X$2:$Z$5,3,0)*OFFSET($S423,0,VLOOKUP('thong tin khach hang'!$E$10,$X$2:$Z$5,2,0))</f>
        <v>30000000</v>
      </c>
      <c r="G423" s="2" t="n">
        <f aca="true">EP*VLOOKUP('thong tin khach hang'!$E$10,$X$2:$Z$5,3,0)*OFFSET($S423,0,VLOOKUP('thong tin khach hang'!$E$10,$X$2:$Z$5,2,0))</f>
        <v>30000000</v>
      </c>
      <c r="H423" s="2" t="n">
        <f aca="false">F423*HLOOKUP(B423,Assumption!$A$10:$G$12,2,1)+G423*HLOOKUP(B423,Assumption!$A$10:$G$12,3,1)</f>
        <v>1500000</v>
      </c>
      <c r="I423" s="2" t="n">
        <f aca="false">F423+G423-H423</f>
        <v>58500000</v>
      </c>
      <c r="J423" s="32" t="n">
        <f aca="false">VLOOKUP(D423,Assumption!$O$3:$Q$103,IF('thong tin khach hang'!$B$3="Nam",2,3),0)/12*P423</f>
        <v>0</v>
      </c>
      <c r="K423" s="2" t="n">
        <v>20000</v>
      </c>
      <c r="L423" s="31" t="n">
        <f aca="false">ROUND(((HLOOKUP(B423,Assumption!$A$6:$L$7,2,1)+1)^(1/12)-1)*(E423+I423-J423-K423),0)</f>
        <v>4914589</v>
      </c>
      <c r="M423" s="31" t="n">
        <f aca="false">E423+I423-J423-K423+L423</f>
        <v>2980601750.01301</v>
      </c>
      <c r="N423" s="32" t="n">
        <f aca="false">HLOOKUP(ROUND(AVERAGE(M411:M422)/10^6,0),Assumption!$B$2:$E$3,2,1)*MAX((AVERAGE(M411:M422)-250*10^6),0)</f>
        <v>15846036.5495781</v>
      </c>
      <c r="O423" s="31" t="n">
        <f aca="false">M423+N423</f>
        <v>2996447786.56259</v>
      </c>
      <c r="P423" s="31" t="n">
        <f aca="false">IF(A423=1,SA,MAX(0,SA-M422))</f>
        <v>0</v>
      </c>
      <c r="S423" s="2" t="n">
        <v>1</v>
      </c>
      <c r="T423" s="2" t="n">
        <v>1</v>
      </c>
      <c r="U423" s="2" t="n">
        <v>1</v>
      </c>
      <c r="V423" s="33" t="n">
        <v>1</v>
      </c>
    </row>
    <row r="424" customFormat="false" ht="15.75" hidden="false" customHeight="true" outlineLevel="0" collapsed="false">
      <c r="A424" s="2" t="n">
        <v>422</v>
      </c>
      <c r="B424" s="2" t="n">
        <v>36</v>
      </c>
      <c r="C424" s="2" t="n">
        <f aca="false">A424-(B424-1)*12</f>
        <v>2</v>
      </c>
      <c r="D424" s="2" t="n">
        <f aca="false">'thong tin khach hang'!$B$4+B424-1</f>
        <v>37</v>
      </c>
      <c r="E424" s="31" t="n">
        <f aca="false">IF(A424=1,0,M423)</f>
        <v>2980601750.01301</v>
      </c>
      <c r="F424" s="2" t="n">
        <f aca="true">TP*VLOOKUP('thong tin khach hang'!$E$10,$X$2:$Z$5,3,0)*OFFSET($S424,0,VLOOKUP('thong tin khach hang'!$E$10,$X$2:$Z$5,2,0))</f>
        <v>0</v>
      </c>
      <c r="G424" s="2" t="n">
        <f aca="true">EP*VLOOKUP('thong tin khach hang'!$E$10,$X$2:$Z$5,3,0)*OFFSET($S424,0,VLOOKUP('thong tin khach hang'!$E$10,$X$2:$Z$5,2,0))</f>
        <v>0</v>
      </c>
      <c r="H424" s="2" t="n">
        <f aca="false">F424*HLOOKUP(B424,Assumption!$A$10:$G$12,2,1)+G424*HLOOKUP(B424,Assumption!$A$10:$G$12,3,1)</f>
        <v>0</v>
      </c>
      <c r="I424" s="2" t="n">
        <f aca="false">F424+G424-H424</f>
        <v>0</v>
      </c>
      <c r="J424" s="32" t="n">
        <f aca="false">VLOOKUP(D424,Assumption!$O$3:$Q$103,IF('thong tin khach hang'!$B$3="Nam",2,3),0)/12*P424</f>
        <v>0</v>
      </c>
      <c r="K424" s="2" t="n">
        <v>20000</v>
      </c>
      <c r="L424" s="31" t="n">
        <f aca="false">ROUND(((HLOOKUP(B424,Assumption!$A$6:$L$7,2,1)+1)^(1/12)-1)*(E424+I424-J424-K424),0)</f>
        <v>4922673</v>
      </c>
      <c r="M424" s="31" t="n">
        <f aca="false">E424+I424-J424-K424+L424</f>
        <v>2985504423.01301</v>
      </c>
      <c r="N424" s="32" t="n">
        <f aca="false">HLOOKUP(ROUND(AVERAGE(M412:M423)/10^6,0),Assumption!$B$2:$E$3,2,1)*MAX((AVERAGE(M412:M423)-250*10^6),0)</f>
        <v>15903863.0490781</v>
      </c>
      <c r="O424" s="31" t="n">
        <f aca="false">M424+N424</f>
        <v>3001408286.06209</v>
      </c>
      <c r="P424" s="31" t="n">
        <f aca="false">IF(A424=1,SA,MAX(0,SA-M423))</f>
        <v>0</v>
      </c>
      <c r="S424" s="2" t="n">
        <v>0</v>
      </c>
      <c r="T424" s="2" t="n">
        <v>0</v>
      </c>
      <c r="U424" s="2" t="n">
        <v>0</v>
      </c>
      <c r="V424" s="33" t="n">
        <v>1</v>
      </c>
    </row>
    <row r="425" customFormat="false" ht="15.75" hidden="false" customHeight="true" outlineLevel="0" collapsed="false">
      <c r="A425" s="2" t="n">
        <v>423</v>
      </c>
      <c r="B425" s="2" t="n">
        <v>36</v>
      </c>
      <c r="C425" s="2" t="n">
        <f aca="false">A425-(B425-1)*12</f>
        <v>3</v>
      </c>
      <c r="D425" s="2" t="n">
        <f aca="false">'thong tin khach hang'!$B$4+B425-1</f>
        <v>37</v>
      </c>
      <c r="E425" s="31" t="n">
        <f aca="false">IF(A425=1,0,M424)</f>
        <v>2985504423.01301</v>
      </c>
      <c r="F425" s="2" t="n">
        <f aca="true">TP*VLOOKUP('thong tin khach hang'!$E$10,$X$2:$Z$5,3,0)*OFFSET($S425,0,VLOOKUP('thong tin khach hang'!$E$10,$X$2:$Z$5,2,0))</f>
        <v>0</v>
      </c>
      <c r="G425" s="2" t="n">
        <f aca="true">EP*VLOOKUP('thong tin khach hang'!$E$10,$X$2:$Z$5,3,0)*OFFSET($S425,0,VLOOKUP('thong tin khach hang'!$E$10,$X$2:$Z$5,2,0))</f>
        <v>0</v>
      </c>
      <c r="H425" s="2" t="n">
        <f aca="false">F425*HLOOKUP(B425,Assumption!$A$10:$G$12,2,1)+G425*HLOOKUP(B425,Assumption!$A$10:$G$12,3,1)</f>
        <v>0</v>
      </c>
      <c r="I425" s="2" t="n">
        <f aca="false">F425+G425-H425</f>
        <v>0</v>
      </c>
      <c r="J425" s="32" t="n">
        <f aca="false">VLOOKUP(D425,Assumption!$O$3:$Q$103,IF('thong tin khach hang'!$B$3="Nam",2,3),0)/12*P425</f>
        <v>0</v>
      </c>
      <c r="K425" s="2" t="n">
        <v>20000</v>
      </c>
      <c r="L425" s="31" t="n">
        <f aca="false">ROUND(((HLOOKUP(B425,Assumption!$A$6:$L$7,2,1)+1)^(1/12)-1)*(E425+I425-J425-K425),0)</f>
        <v>4930770</v>
      </c>
      <c r="M425" s="31" t="n">
        <f aca="false">E425+I425-J425-K425+L425</f>
        <v>2990415193.01301</v>
      </c>
      <c r="N425" s="32" t="n">
        <f aca="false">HLOOKUP(ROUND(AVERAGE(M413:M424)/10^6,0),Assumption!$B$2:$E$3,2,1)*MAX((AVERAGE(M413:M424)-250*10^6),0)</f>
        <v>15961785.0535781</v>
      </c>
      <c r="O425" s="31" t="n">
        <f aca="false">M425+N425</f>
        <v>3006376978.06659</v>
      </c>
      <c r="P425" s="31" t="n">
        <f aca="false">IF(A425=1,SA,MAX(0,SA-M424))</f>
        <v>0</v>
      </c>
      <c r="S425" s="2" t="n">
        <v>0</v>
      </c>
      <c r="T425" s="2" t="n">
        <v>0</v>
      </c>
      <c r="U425" s="2" t="n">
        <v>0</v>
      </c>
      <c r="V425" s="33" t="n">
        <v>1</v>
      </c>
    </row>
    <row r="426" customFormat="false" ht="15.75" hidden="false" customHeight="true" outlineLevel="0" collapsed="false">
      <c r="A426" s="2" t="n">
        <v>424</v>
      </c>
      <c r="B426" s="2" t="n">
        <v>36</v>
      </c>
      <c r="C426" s="2" t="n">
        <f aca="false">A426-(B426-1)*12</f>
        <v>4</v>
      </c>
      <c r="D426" s="2" t="n">
        <f aca="false">'thong tin khach hang'!$B$4+B426-1</f>
        <v>37</v>
      </c>
      <c r="E426" s="31" t="n">
        <f aca="false">IF(A426=1,0,M425)</f>
        <v>2990415193.01301</v>
      </c>
      <c r="F426" s="2" t="n">
        <f aca="true">TP*VLOOKUP('thong tin khach hang'!$E$10,$X$2:$Z$5,3,0)*OFFSET($S426,0,VLOOKUP('thong tin khach hang'!$E$10,$X$2:$Z$5,2,0))</f>
        <v>0</v>
      </c>
      <c r="G426" s="2" t="n">
        <f aca="true">EP*VLOOKUP('thong tin khach hang'!$E$10,$X$2:$Z$5,3,0)*OFFSET($S426,0,VLOOKUP('thong tin khach hang'!$E$10,$X$2:$Z$5,2,0))</f>
        <v>0</v>
      </c>
      <c r="H426" s="2" t="n">
        <f aca="false">F426*HLOOKUP(B426,Assumption!$A$10:$G$12,2,1)+G426*HLOOKUP(B426,Assumption!$A$10:$G$12,3,1)</f>
        <v>0</v>
      </c>
      <c r="I426" s="2" t="n">
        <f aca="false">F426+G426-H426</f>
        <v>0</v>
      </c>
      <c r="J426" s="32" t="n">
        <f aca="false">VLOOKUP(D426,Assumption!$O$3:$Q$103,IF('thong tin khach hang'!$B$3="Nam",2,3),0)/12*P426</f>
        <v>0</v>
      </c>
      <c r="K426" s="2" t="n">
        <v>20000</v>
      </c>
      <c r="L426" s="31" t="n">
        <f aca="false">ROUND(((HLOOKUP(B426,Assumption!$A$6:$L$7,2,1)+1)^(1/12)-1)*(E426+I426-J426-K426),0)</f>
        <v>4938881</v>
      </c>
      <c r="M426" s="31" t="n">
        <f aca="false">E426+I426-J426-K426+L426</f>
        <v>2995334074.01301</v>
      </c>
      <c r="N426" s="32" t="n">
        <f aca="false">HLOOKUP(ROUND(AVERAGE(M414:M425)/10^6,0),Assumption!$B$2:$E$3,2,1)*MAX((AVERAGE(M414:M425)-250*10^6),0)</f>
        <v>16019802.7210781</v>
      </c>
      <c r="O426" s="31" t="n">
        <f aca="false">M426+N426</f>
        <v>3011353876.73409</v>
      </c>
      <c r="P426" s="31" t="n">
        <f aca="false">IF(A426=1,SA,MAX(0,SA-M425))</f>
        <v>0</v>
      </c>
      <c r="S426" s="2" t="n">
        <v>0</v>
      </c>
      <c r="T426" s="2" t="n">
        <v>0</v>
      </c>
      <c r="U426" s="2" t="n">
        <v>1</v>
      </c>
      <c r="V426" s="33" t="n">
        <v>1</v>
      </c>
    </row>
    <row r="427" customFormat="false" ht="15.75" hidden="false" customHeight="true" outlineLevel="0" collapsed="false">
      <c r="A427" s="2" t="n">
        <v>425</v>
      </c>
      <c r="B427" s="2" t="n">
        <v>36</v>
      </c>
      <c r="C427" s="2" t="n">
        <f aca="false">A427-(B427-1)*12</f>
        <v>5</v>
      </c>
      <c r="D427" s="2" t="n">
        <f aca="false">'thong tin khach hang'!$B$4+B427-1</f>
        <v>37</v>
      </c>
      <c r="E427" s="31" t="n">
        <f aca="false">IF(A427=1,0,M426)</f>
        <v>2995334074.01301</v>
      </c>
      <c r="F427" s="2" t="n">
        <f aca="true">TP*VLOOKUP('thong tin khach hang'!$E$10,$X$2:$Z$5,3,0)*OFFSET($S427,0,VLOOKUP('thong tin khach hang'!$E$10,$X$2:$Z$5,2,0))</f>
        <v>0</v>
      </c>
      <c r="G427" s="2" t="n">
        <f aca="true">EP*VLOOKUP('thong tin khach hang'!$E$10,$X$2:$Z$5,3,0)*OFFSET($S427,0,VLOOKUP('thong tin khach hang'!$E$10,$X$2:$Z$5,2,0))</f>
        <v>0</v>
      </c>
      <c r="H427" s="2" t="n">
        <f aca="false">F427*HLOOKUP(B427,Assumption!$A$10:$G$12,2,1)+G427*HLOOKUP(B427,Assumption!$A$10:$G$12,3,1)</f>
        <v>0</v>
      </c>
      <c r="I427" s="2" t="n">
        <f aca="false">F427+G427-H427</f>
        <v>0</v>
      </c>
      <c r="J427" s="32" t="n">
        <f aca="false">VLOOKUP(D427,Assumption!$O$3:$Q$103,IF('thong tin khach hang'!$B$3="Nam",2,3),0)/12*P427</f>
        <v>0</v>
      </c>
      <c r="K427" s="2" t="n">
        <v>20000</v>
      </c>
      <c r="L427" s="31" t="n">
        <f aca="false">ROUND(((HLOOKUP(B427,Assumption!$A$6:$L$7,2,1)+1)^(1/12)-1)*(E427+I427-J427-K427),0)</f>
        <v>4947005</v>
      </c>
      <c r="M427" s="31" t="n">
        <f aca="false">E427+I427-J427-K427+L427</f>
        <v>3000261079.01301</v>
      </c>
      <c r="N427" s="32" t="n">
        <f aca="false">HLOOKUP(ROUND(AVERAGE(M415:M426)/10^6,0),Assumption!$B$2:$E$3,2,1)*MAX((AVERAGE(M415:M426)-250*10^6),0)</f>
        <v>16077916.2095781</v>
      </c>
      <c r="O427" s="31" t="n">
        <f aca="false">M427+N427</f>
        <v>3016338995.22259</v>
      </c>
      <c r="P427" s="31" t="n">
        <f aca="false">IF(A427=1,SA,MAX(0,SA-M426))</f>
        <v>0</v>
      </c>
      <c r="S427" s="2" t="n">
        <v>0</v>
      </c>
      <c r="T427" s="2" t="n">
        <v>0</v>
      </c>
      <c r="U427" s="2" t="n">
        <v>0</v>
      </c>
      <c r="V427" s="33" t="n">
        <v>1</v>
      </c>
    </row>
    <row r="428" customFormat="false" ht="15.75" hidden="false" customHeight="true" outlineLevel="0" collapsed="false">
      <c r="A428" s="2" t="n">
        <v>426</v>
      </c>
      <c r="B428" s="2" t="n">
        <v>36</v>
      </c>
      <c r="C428" s="2" t="n">
        <f aca="false">A428-(B428-1)*12</f>
        <v>6</v>
      </c>
      <c r="D428" s="2" t="n">
        <f aca="false">'thong tin khach hang'!$B$4+B428-1</f>
        <v>37</v>
      </c>
      <c r="E428" s="31" t="n">
        <f aca="false">IF(A428=1,0,M427)</f>
        <v>3000261079.01301</v>
      </c>
      <c r="F428" s="2" t="n">
        <f aca="true">TP*VLOOKUP('thong tin khach hang'!$E$10,$X$2:$Z$5,3,0)*OFFSET($S428,0,VLOOKUP('thong tin khach hang'!$E$10,$X$2:$Z$5,2,0))</f>
        <v>0</v>
      </c>
      <c r="G428" s="2" t="n">
        <f aca="true">EP*VLOOKUP('thong tin khach hang'!$E$10,$X$2:$Z$5,3,0)*OFFSET($S428,0,VLOOKUP('thong tin khach hang'!$E$10,$X$2:$Z$5,2,0))</f>
        <v>0</v>
      </c>
      <c r="H428" s="2" t="n">
        <f aca="false">F428*HLOOKUP(B428,Assumption!$A$10:$G$12,2,1)+G428*HLOOKUP(B428,Assumption!$A$10:$G$12,3,1)</f>
        <v>0</v>
      </c>
      <c r="I428" s="2" t="n">
        <f aca="false">F428+G428-H428</f>
        <v>0</v>
      </c>
      <c r="J428" s="32" t="n">
        <f aca="false">VLOOKUP(D428,Assumption!$O$3:$Q$103,IF('thong tin khach hang'!$B$3="Nam",2,3),0)/12*P428</f>
        <v>0</v>
      </c>
      <c r="K428" s="2" t="n">
        <v>20000</v>
      </c>
      <c r="L428" s="31" t="n">
        <f aca="false">ROUND(((HLOOKUP(B428,Assumption!$A$6:$L$7,2,1)+1)^(1/12)-1)*(E428+I428-J428-K428),0)</f>
        <v>4955142</v>
      </c>
      <c r="M428" s="31" t="n">
        <f aca="false">E428+I428-J428-K428+L428</f>
        <v>3005196221.01301</v>
      </c>
      <c r="N428" s="32" t="n">
        <f aca="false">HLOOKUP(ROUND(AVERAGE(M416:M427)/10^6,0),Assumption!$B$2:$E$3,2,1)*MAX((AVERAGE(M416:M427)-250*10^6),0)</f>
        <v>16136125.6775781</v>
      </c>
      <c r="O428" s="31" t="n">
        <f aca="false">M428+N428</f>
        <v>3021332346.69059</v>
      </c>
      <c r="P428" s="31" t="n">
        <f aca="false">IF(A428=1,SA,MAX(0,SA-M427))</f>
        <v>0</v>
      </c>
      <c r="S428" s="2" t="n">
        <v>0</v>
      </c>
      <c r="T428" s="2" t="n">
        <v>0</v>
      </c>
      <c r="U428" s="2" t="n">
        <v>0</v>
      </c>
      <c r="V428" s="33" t="n">
        <v>1</v>
      </c>
    </row>
    <row r="429" customFormat="false" ht="15.75" hidden="false" customHeight="true" outlineLevel="0" collapsed="false">
      <c r="A429" s="2" t="n">
        <v>427</v>
      </c>
      <c r="B429" s="2" t="n">
        <v>36</v>
      </c>
      <c r="C429" s="2" t="n">
        <f aca="false">A429-(B429-1)*12</f>
        <v>7</v>
      </c>
      <c r="D429" s="2" t="n">
        <f aca="false">'thong tin khach hang'!$B$4+B429-1</f>
        <v>37</v>
      </c>
      <c r="E429" s="31" t="n">
        <f aca="false">IF(A429=1,0,M428)</f>
        <v>3005196221.01301</v>
      </c>
      <c r="F429" s="2" t="n">
        <f aca="true">TP*VLOOKUP('thong tin khach hang'!$E$10,$X$2:$Z$5,3,0)*OFFSET($S429,0,VLOOKUP('thong tin khach hang'!$E$10,$X$2:$Z$5,2,0))</f>
        <v>0</v>
      </c>
      <c r="G429" s="2" t="n">
        <f aca="true">EP*VLOOKUP('thong tin khach hang'!$E$10,$X$2:$Z$5,3,0)*OFFSET($S429,0,VLOOKUP('thong tin khach hang'!$E$10,$X$2:$Z$5,2,0))</f>
        <v>0</v>
      </c>
      <c r="H429" s="2" t="n">
        <f aca="false">F429*HLOOKUP(B429,Assumption!$A$10:$G$12,2,1)+G429*HLOOKUP(B429,Assumption!$A$10:$G$12,3,1)</f>
        <v>0</v>
      </c>
      <c r="I429" s="2" t="n">
        <f aca="false">F429+G429-H429</f>
        <v>0</v>
      </c>
      <c r="J429" s="32" t="n">
        <f aca="false">VLOOKUP(D429,Assumption!$O$3:$Q$103,IF('thong tin khach hang'!$B$3="Nam",2,3),0)/12*P429</f>
        <v>0</v>
      </c>
      <c r="K429" s="2" t="n">
        <v>20000</v>
      </c>
      <c r="L429" s="31" t="n">
        <f aca="false">ROUND(((HLOOKUP(B429,Assumption!$A$6:$L$7,2,1)+1)^(1/12)-1)*(E429+I429-J429-K429),0)</f>
        <v>4963293</v>
      </c>
      <c r="M429" s="31" t="n">
        <f aca="false">E429+I429-J429-K429+L429</f>
        <v>3010139514.01301</v>
      </c>
      <c r="N429" s="32" t="n">
        <f aca="false">HLOOKUP(ROUND(AVERAGE(M417:M428)/10^6,0),Assumption!$B$2:$E$3,2,1)*MAX((AVERAGE(M417:M428)-250*10^6),0)</f>
        <v>16194431.2830781</v>
      </c>
      <c r="O429" s="31" t="n">
        <f aca="false">M429+N429</f>
        <v>3026333945.29609</v>
      </c>
      <c r="P429" s="31" t="n">
        <f aca="false">IF(A429=1,SA,MAX(0,SA-M428))</f>
        <v>0</v>
      </c>
      <c r="S429" s="2" t="n">
        <v>0</v>
      </c>
      <c r="T429" s="2" t="n">
        <v>1</v>
      </c>
      <c r="U429" s="2" t="n">
        <v>1</v>
      </c>
      <c r="V429" s="33" t="n">
        <v>1</v>
      </c>
    </row>
    <row r="430" customFormat="false" ht="15.75" hidden="false" customHeight="true" outlineLevel="0" collapsed="false">
      <c r="A430" s="2" t="n">
        <v>428</v>
      </c>
      <c r="B430" s="2" t="n">
        <v>36</v>
      </c>
      <c r="C430" s="2" t="n">
        <f aca="false">A430-(B430-1)*12</f>
        <v>8</v>
      </c>
      <c r="D430" s="2" t="n">
        <f aca="false">'thong tin khach hang'!$B$4+B430-1</f>
        <v>37</v>
      </c>
      <c r="E430" s="31" t="n">
        <f aca="false">IF(A430=1,0,M429)</f>
        <v>3010139514.01301</v>
      </c>
      <c r="F430" s="2" t="n">
        <f aca="true">TP*VLOOKUP('thong tin khach hang'!$E$10,$X$2:$Z$5,3,0)*OFFSET($S430,0,VLOOKUP('thong tin khach hang'!$E$10,$X$2:$Z$5,2,0))</f>
        <v>0</v>
      </c>
      <c r="G430" s="2" t="n">
        <f aca="true">EP*VLOOKUP('thong tin khach hang'!$E$10,$X$2:$Z$5,3,0)*OFFSET($S430,0,VLOOKUP('thong tin khach hang'!$E$10,$X$2:$Z$5,2,0))</f>
        <v>0</v>
      </c>
      <c r="H430" s="2" t="n">
        <f aca="false">F430*HLOOKUP(B430,Assumption!$A$10:$G$12,2,1)+G430*HLOOKUP(B430,Assumption!$A$10:$G$12,3,1)</f>
        <v>0</v>
      </c>
      <c r="I430" s="2" t="n">
        <f aca="false">F430+G430-H430</f>
        <v>0</v>
      </c>
      <c r="J430" s="32" t="n">
        <f aca="false">VLOOKUP(D430,Assumption!$O$3:$Q$103,IF('thong tin khach hang'!$B$3="Nam",2,3),0)/12*P430</f>
        <v>0</v>
      </c>
      <c r="K430" s="2" t="n">
        <v>20000</v>
      </c>
      <c r="L430" s="31" t="n">
        <f aca="false">ROUND(((HLOOKUP(B430,Assumption!$A$6:$L$7,2,1)+1)^(1/12)-1)*(E430+I430-J430-K430),0)</f>
        <v>4971457</v>
      </c>
      <c r="M430" s="31" t="n">
        <f aca="false">E430+I430-J430-K430+L430</f>
        <v>3015090971.01301</v>
      </c>
      <c r="N430" s="32" t="n">
        <f aca="false">HLOOKUP(ROUND(AVERAGE(M418:M429)/10^6,0),Assumption!$B$2:$E$3,2,1)*MAX((AVERAGE(M418:M429)-250*10^6),0)</f>
        <v>16252833.1850781</v>
      </c>
      <c r="O430" s="31" t="n">
        <f aca="false">M430+N430</f>
        <v>3031343804.19809</v>
      </c>
      <c r="P430" s="31" t="n">
        <f aca="false">IF(A430=1,SA,MAX(0,SA-M429))</f>
        <v>0</v>
      </c>
      <c r="S430" s="2" t="n">
        <v>0</v>
      </c>
      <c r="T430" s="2" t="n">
        <v>0</v>
      </c>
      <c r="U430" s="2" t="n">
        <v>0</v>
      </c>
      <c r="V430" s="33" t="n">
        <v>1</v>
      </c>
    </row>
    <row r="431" customFormat="false" ht="15.75" hidden="false" customHeight="true" outlineLevel="0" collapsed="false">
      <c r="A431" s="2" t="n">
        <v>429</v>
      </c>
      <c r="B431" s="2" t="n">
        <v>36</v>
      </c>
      <c r="C431" s="2" t="n">
        <f aca="false">A431-(B431-1)*12</f>
        <v>9</v>
      </c>
      <c r="D431" s="2" t="n">
        <f aca="false">'thong tin khach hang'!$B$4+B431-1</f>
        <v>37</v>
      </c>
      <c r="E431" s="31" t="n">
        <f aca="false">IF(A431=1,0,M430)</f>
        <v>3015090971.01301</v>
      </c>
      <c r="F431" s="2" t="n">
        <f aca="true">TP*VLOOKUP('thong tin khach hang'!$E$10,$X$2:$Z$5,3,0)*OFFSET($S431,0,VLOOKUP('thong tin khach hang'!$E$10,$X$2:$Z$5,2,0))</f>
        <v>0</v>
      </c>
      <c r="G431" s="2" t="n">
        <f aca="true">EP*VLOOKUP('thong tin khach hang'!$E$10,$X$2:$Z$5,3,0)*OFFSET($S431,0,VLOOKUP('thong tin khach hang'!$E$10,$X$2:$Z$5,2,0))</f>
        <v>0</v>
      </c>
      <c r="H431" s="2" t="n">
        <f aca="false">F431*HLOOKUP(B431,Assumption!$A$10:$G$12,2,1)+G431*HLOOKUP(B431,Assumption!$A$10:$G$12,3,1)</f>
        <v>0</v>
      </c>
      <c r="I431" s="2" t="n">
        <f aca="false">F431+G431-H431</f>
        <v>0</v>
      </c>
      <c r="J431" s="32" t="n">
        <f aca="false">VLOOKUP(D431,Assumption!$O$3:$Q$103,IF('thong tin khach hang'!$B$3="Nam",2,3),0)/12*P431</f>
        <v>0</v>
      </c>
      <c r="K431" s="2" t="n">
        <v>20000</v>
      </c>
      <c r="L431" s="31" t="n">
        <f aca="false">ROUND(((HLOOKUP(B431,Assumption!$A$6:$L$7,2,1)+1)^(1/12)-1)*(E431+I431-J431-K431),0)</f>
        <v>4979635</v>
      </c>
      <c r="M431" s="31" t="n">
        <f aca="false">E431+I431-J431-K431+L431</f>
        <v>3020050606.01301</v>
      </c>
      <c r="N431" s="32" t="n">
        <f aca="false">HLOOKUP(ROUND(AVERAGE(M419:M430)/10^6,0),Assumption!$B$2:$E$3,2,1)*MAX((AVERAGE(M419:M430)-250*10^6),0)</f>
        <v>16311331.5425781</v>
      </c>
      <c r="O431" s="31" t="n">
        <f aca="false">M431+N431</f>
        <v>3036361937.55559</v>
      </c>
      <c r="P431" s="31" t="n">
        <f aca="false">IF(A431=1,SA,MAX(0,SA-M430))</f>
        <v>0</v>
      </c>
      <c r="S431" s="2" t="n">
        <v>0</v>
      </c>
      <c r="T431" s="2" t="n">
        <v>0</v>
      </c>
      <c r="U431" s="2" t="n">
        <v>0</v>
      </c>
      <c r="V431" s="33" t="n">
        <v>1</v>
      </c>
    </row>
    <row r="432" customFormat="false" ht="15.75" hidden="false" customHeight="true" outlineLevel="0" collapsed="false">
      <c r="A432" s="2" t="n">
        <v>430</v>
      </c>
      <c r="B432" s="2" t="n">
        <v>36</v>
      </c>
      <c r="C432" s="2" t="n">
        <f aca="false">A432-(B432-1)*12</f>
        <v>10</v>
      </c>
      <c r="D432" s="2" t="n">
        <f aca="false">'thong tin khach hang'!$B$4+B432-1</f>
        <v>37</v>
      </c>
      <c r="E432" s="31" t="n">
        <f aca="false">IF(A432=1,0,M431)</f>
        <v>3020050606.01301</v>
      </c>
      <c r="F432" s="2" t="n">
        <f aca="true">TP*VLOOKUP('thong tin khach hang'!$E$10,$X$2:$Z$5,3,0)*OFFSET($S432,0,VLOOKUP('thong tin khach hang'!$E$10,$X$2:$Z$5,2,0))</f>
        <v>0</v>
      </c>
      <c r="G432" s="2" t="n">
        <f aca="true">EP*VLOOKUP('thong tin khach hang'!$E$10,$X$2:$Z$5,3,0)*OFFSET($S432,0,VLOOKUP('thong tin khach hang'!$E$10,$X$2:$Z$5,2,0))</f>
        <v>0</v>
      </c>
      <c r="H432" s="2" t="n">
        <f aca="false">F432*HLOOKUP(B432,Assumption!$A$10:$G$12,2,1)+G432*HLOOKUP(B432,Assumption!$A$10:$G$12,3,1)</f>
        <v>0</v>
      </c>
      <c r="I432" s="2" t="n">
        <f aca="false">F432+G432-H432</f>
        <v>0</v>
      </c>
      <c r="J432" s="32" t="n">
        <f aca="false">VLOOKUP(D432,Assumption!$O$3:$Q$103,IF('thong tin khach hang'!$B$3="Nam",2,3),0)/12*P432</f>
        <v>0</v>
      </c>
      <c r="K432" s="2" t="n">
        <v>20000</v>
      </c>
      <c r="L432" s="31" t="n">
        <f aca="false">ROUND(((HLOOKUP(B432,Assumption!$A$6:$L$7,2,1)+1)^(1/12)-1)*(E432+I432-J432-K432),0)</f>
        <v>4987826</v>
      </c>
      <c r="M432" s="31" t="n">
        <f aca="false">E432+I432-J432-K432+L432</f>
        <v>3025018432.01301</v>
      </c>
      <c r="N432" s="32" t="n">
        <f aca="false">HLOOKUP(ROUND(AVERAGE(M420:M431)/10^6,0),Assumption!$B$2:$E$3,2,1)*MAX((AVERAGE(M420:M431)-250*10^6),0)</f>
        <v>16369926.5150781</v>
      </c>
      <c r="O432" s="31" t="n">
        <f aca="false">M432+N432</f>
        <v>3041388358.52809</v>
      </c>
      <c r="P432" s="31" t="n">
        <f aca="false">IF(A432=1,SA,MAX(0,SA-M431))</f>
        <v>0</v>
      </c>
      <c r="S432" s="2" t="n">
        <v>0</v>
      </c>
      <c r="T432" s="2" t="n">
        <v>0</v>
      </c>
      <c r="U432" s="2" t="n">
        <v>1</v>
      </c>
      <c r="V432" s="33" t="n">
        <v>1</v>
      </c>
    </row>
    <row r="433" customFormat="false" ht="15.75" hidden="false" customHeight="true" outlineLevel="0" collapsed="false">
      <c r="A433" s="2" t="n">
        <v>431</v>
      </c>
      <c r="B433" s="2" t="n">
        <v>36</v>
      </c>
      <c r="C433" s="2" t="n">
        <f aca="false">A433-(B433-1)*12</f>
        <v>11</v>
      </c>
      <c r="D433" s="2" t="n">
        <f aca="false">'thong tin khach hang'!$B$4+B433-1</f>
        <v>37</v>
      </c>
      <c r="E433" s="31" t="n">
        <f aca="false">IF(A433=1,0,M432)</f>
        <v>3025018432.01301</v>
      </c>
      <c r="F433" s="2" t="n">
        <f aca="true">TP*VLOOKUP('thong tin khach hang'!$E$10,$X$2:$Z$5,3,0)*OFFSET($S433,0,VLOOKUP('thong tin khach hang'!$E$10,$X$2:$Z$5,2,0))</f>
        <v>0</v>
      </c>
      <c r="G433" s="2" t="n">
        <f aca="true">EP*VLOOKUP('thong tin khach hang'!$E$10,$X$2:$Z$5,3,0)*OFFSET($S433,0,VLOOKUP('thong tin khach hang'!$E$10,$X$2:$Z$5,2,0))</f>
        <v>0</v>
      </c>
      <c r="H433" s="2" t="n">
        <f aca="false">F433*HLOOKUP(B433,Assumption!$A$10:$G$12,2,1)+G433*HLOOKUP(B433,Assumption!$A$10:$G$12,3,1)</f>
        <v>0</v>
      </c>
      <c r="I433" s="2" t="n">
        <f aca="false">F433+G433-H433</f>
        <v>0</v>
      </c>
      <c r="J433" s="32" t="n">
        <f aca="false">VLOOKUP(D433,Assumption!$O$3:$Q$103,IF('thong tin khach hang'!$B$3="Nam",2,3),0)/12*P433</f>
        <v>0</v>
      </c>
      <c r="K433" s="2" t="n">
        <v>20000</v>
      </c>
      <c r="L433" s="31" t="n">
        <f aca="false">ROUND(((HLOOKUP(B433,Assumption!$A$6:$L$7,2,1)+1)^(1/12)-1)*(E433+I433-J433-K433),0)</f>
        <v>4996031</v>
      </c>
      <c r="M433" s="31" t="n">
        <f aca="false">E433+I433-J433-K433+L433</f>
        <v>3029994463.01301</v>
      </c>
      <c r="N433" s="32" t="n">
        <f aca="false">HLOOKUP(ROUND(AVERAGE(M421:M432)/10^6,0),Assumption!$B$2:$E$3,2,1)*MAX((AVERAGE(M421:M432)-250*10^6),0)</f>
        <v>16428618.2620781</v>
      </c>
      <c r="O433" s="31" t="n">
        <f aca="false">M433+N433</f>
        <v>3046423081.27509</v>
      </c>
      <c r="P433" s="31" t="n">
        <f aca="false">IF(A433=1,SA,MAX(0,SA-M432))</f>
        <v>0</v>
      </c>
      <c r="S433" s="2" t="n">
        <v>0</v>
      </c>
      <c r="T433" s="2" t="n">
        <v>0</v>
      </c>
      <c r="U433" s="2" t="n">
        <v>0</v>
      </c>
      <c r="V433" s="33" t="n">
        <v>1</v>
      </c>
    </row>
    <row r="434" customFormat="false" ht="15.75" hidden="false" customHeight="true" outlineLevel="0" collapsed="false">
      <c r="A434" s="2" t="n">
        <v>432</v>
      </c>
      <c r="B434" s="2" t="n">
        <v>36</v>
      </c>
      <c r="C434" s="2" t="n">
        <f aca="false">A434-(B434-1)*12</f>
        <v>12</v>
      </c>
      <c r="D434" s="2" t="n">
        <f aca="false">'thong tin khach hang'!$B$4+B434-1</f>
        <v>37</v>
      </c>
      <c r="E434" s="31" t="n">
        <f aca="false">IF(A434=1,0,M433)</f>
        <v>3029994463.01301</v>
      </c>
      <c r="F434" s="2" t="n">
        <f aca="true">TP*VLOOKUP('thong tin khach hang'!$E$10,$X$2:$Z$5,3,0)*OFFSET($S434,0,VLOOKUP('thong tin khach hang'!$E$10,$X$2:$Z$5,2,0))</f>
        <v>0</v>
      </c>
      <c r="G434" s="2" t="n">
        <f aca="true">EP*VLOOKUP('thong tin khach hang'!$E$10,$X$2:$Z$5,3,0)*OFFSET($S434,0,VLOOKUP('thong tin khach hang'!$E$10,$X$2:$Z$5,2,0))</f>
        <v>0</v>
      </c>
      <c r="H434" s="2" t="n">
        <f aca="false">F434*HLOOKUP(B434,Assumption!$A$10:$G$12,2,1)+G434*HLOOKUP(B434,Assumption!$A$10:$G$12,3,1)</f>
        <v>0</v>
      </c>
      <c r="I434" s="2" t="n">
        <f aca="false">F434+G434-H434</f>
        <v>0</v>
      </c>
      <c r="J434" s="32" t="n">
        <f aca="false">VLOOKUP(D434,Assumption!$O$3:$Q$103,IF('thong tin khach hang'!$B$3="Nam",2,3),0)/12*P434</f>
        <v>0</v>
      </c>
      <c r="K434" s="2" t="n">
        <v>20000</v>
      </c>
      <c r="L434" s="31" t="n">
        <f aca="false">ROUND(((HLOOKUP(B434,Assumption!$A$6:$L$7,2,1)+1)^(1/12)-1)*(E434+I434-J434-K434),0)</f>
        <v>5004249</v>
      </c>
      <c r="M434" s="31" t="n">
        <f aca="false">E434+I434-J434-K434+L434</f>
        <v>3034978712.01301</v>
      </c>
      <c r="N434" s="32" t="n">
        <f aca="false">HLOOKUP(ROUND(AVERAGE(M422:M433)/10^6,0),Assumption!$B$2:$E$3,2,1)*MAX((AVERAGE(M422:M433)-250*10^6),0)</f>
        <v>16487406.9435781</v>
      </c>
      <c r="O434" s="31" t="n">
        <f aca="false">M434+N434</f>
        <v>3051466118.95659</v>
      </c>
      <c r="P434" s="31" t="n">
        <f aca="false">IF(A434=1,SA,MAX(0,SA-M433))</f>
        <v>0</v>
      </c>
      <c r="S434" s="2" t="n">
        <v>0</v>
      </c>
      <c r="T434" s="2" t="n">
        <v>0</v>
      </c>
      <c r="U434" s="2" t="n">
        <v>0</v>
      </c>
      <c r="V434" s="33" t="n">
        <v>1</v>
      </c>
    </row>
    <row r="435" customFormat="false" ht="15.75" hidden="false" customHeight="true" outlineLevel="0" collapsed="false">
      <c r="A435" s="2" t="n">
        <v>433</v>
      </c>
      <c r="B435" s="2" t="n">
        <v>37</v>
      </c>
      <c r="C435" s="2" t="n">
        <f aca="false">A435-(B435-1)*12</f>
        <v>1</v>
      </c>
      <c r="D435" s="2" t="n">
        <f aca="false">'thong tin khach hang'!$B$4+B435-1</f>
        <v>38</v>
      </c>
      <c r="E435" s="31" t="n">
        <f aca="false">IF(A435=1,0,M434)</f>
        <v>3034978712.01301</v>
      </c>
      <c r="F435" s="2" t="n">
        <f aca="true">TP*VLOOKUP('thong tin khach hang'!$E$10,$X$2:$Z$5,3,0)*OFFSET($S435,0,VLOOKUP('thong tin khach hang'!$E$10,$X$2:$Z$5,2,0))</f>
        <v>30000000</v>
      </c>
      <c r="G435" s="2" t="n">
        <f aca="true">EP*VLOOKUP('thong tin khach hang'!$E$10,$X$2:$Z$5,3,0)*OFFSET($S435,0,VLOOKUP('thong tin khach hang'!$E$10,$X$2:$Z$5,2,0))</f>
        <v>30000000</v>
      </c>
      <c r="H435" s="2" t="n">
        <f aca="false">F435*HLOOKUP(B435,Assumption!$A$10:$G$12,2,1)+G435*HLOOKUP(B435,Assumption!$A$10:$G$12,3,1)</f>
        <v>1500000</v>
      </c>
      <c r="I435" s="2" t="n">
        <f aca="false">F435+G435-H435</f>
        <v>58500000</v>
      </c>
      <c r="J435" s="32" t="n">
        <f aca="false">VLOOKUP(D435,Assumption!$O$3:$Q$103,IF('thong tin khach hang'!$B$3="Nam",2,3),0)/12*P435</f>
        <v>0</v>
      </c>
      <c r="K435" s="2" t="n">
        <v>20000</v>
      </c>
      <c r="L435" s="31" t="n">
        <f aca="false">ROUND(((HLOOKUP(B435,Assumption!$A$6:$L$7,2,1)+1)^(1/12)-1)*(E435+I435-J435-K435),0)</f>
        <v>5109099</v>
      </c>
      <c r="M435" s="31" t="n">
        <f aca="false">E435+I435-J435-K435+L435</f>
        <v>3098567811.01301</v>
      </c>
      <c r="N435" s="32" t="n">
        <f aca="false">HLOOKUP(ROUND(AVERAGE(M423:M434)/10^6,0),Assumption!$B$2:$E$3,2,1)*MAX((AVERAGE(M423:M434)-250*10^6),0)</f>
        <v>16546292.7190781</v>
      </c>
      <c r="O435" s="31" t="n">
        <f aca="false">M435+N435</f>
        <v>3115114103.73209</v>
      </c>
      <c r="P435" s="31" t="n">
        <f aca="false">IF(A435=1,SA,MAX(0,SA-M434))</f>
        <v>0</v>
      </c>
      <c r="S435" s="2" t="n">
        <v>1</v>
      </c>
      <c r="T435" s="2" t="n">
        <v>1</v>
      </c>
      <c r="U435" s="2" t="n">
        <v>1</v>
      </c>
      <c r="V435" s="33" t="n">
        <v>1</v>
      </c>
    </row>
    <row r="436" customFormat="false" ht="15.75" hidden="false" customHeight="true" outlineLevel="0" collapsed="false">
      <c r="A436" s="2" t="n">
        <v>434</v>
      </c>
      <c r="B436" s="2" t="n">
        <v>37</v>
      </c>
      <c r="C436" s="2" t="n">
        <f aca="false">A436-(B436-1)*12</f>
        <v>2</v>
      </c>
      <c r="D436" s="2" t="n">
        <f aca="false">'thong tin khach hang'!$B$4+B436-1</f>
        <v>38</v>
      </c>
      <c r="E436" s="31" t="n">
        <f aca="false">IF(A436=1,0,M435)</f>
        <v>3098567811.01301</v>
      </c>
      <c r="F436" s="2" t="n">
        <f aca="true">TP*VLOOKUP('thong tin khach hang'!$E$10,$X$2:$Z$5,3,0)*OFFSET($S436,0,VLOOKUP('thong tin khach hang'!$E$10,$X$2:$Z$5,2,0))</f>
        <v>0</v>
      </c>
      <c r="G436" s="2" t="n">
        <f aca="true">EP*VLOOKUP('thong tin khach hang'!$E$10,$X$2:$Z$5,3,0)*OFFSET($S436,0,VLOOKUP('thong tin khach hang'!$E$10,$X$2:$Z$5,2,0))</f>
        <v>0</v>
      </c>
      <c r="H436" s="2" t="n">
        <f aca="false">F436*HLOOKUP(B436,Assumption!$A$10:$G$12,2,1)+G436*HLOOKUP(B436,Assumption!$A$10:$G$12,3,1)</f>
        <v>0</v>
      </c>
      <c r="I436" s="2" t="n">
        <f aca="false">F436+G436-H436</f>
        <v>0</v>
      </c>
      <c r="J436" s="32" t="n">
        <f aca="false">VLOOKUP(D436,Assumption!$O$3:$Q$103,IF('thong tin khach hang'!$B$3="Nam",2,3),0)/12*P436</f>
        <v>0</v>
      </c>
      <c r="K436" s="2" t="n">
        <v>20000</v>
      </c>
      <c r="L436" s="31" t="n">
        <f aca="false">ROUND(((HLOOKUP(B436,Assumption!$A$6:$L$7,2,1)+1)^(1/12)-1)*(E436+I436-J436-K436),0)</f>
        <v>5117504</v>
      </c>
      <c r="M436" s="31" t="n">
        <f aca="false">E436+I436-J436-K436+L436</f>
        <v>3103665315.01301</v>
      </c>
      <c r="N436" s="32" t="n">
        <f aca="false">HLOOKUP(ROUND(AVERAGE(M424:M435)/10^6,0),Assumption!$B$2:$E$3,2,1)*MAX((AVERAGE(M424:M435)-250*10^6),0)</f>
        <v>16605275.7495781</v>
      </c>
      <c r="O436" s="31" t="n">
        <f aca="false">M436+N436</f>
        <v>3120270590.76259</v>
      </c>
      <c r="P436" s="31" t="n">
        <f aca="false">IF(A436=1,SA,MAX(0,SA-M435))</f>
        <v>0</v>
      </c>
      <c r="S436" s="2" t="n">
        <v>0</v>
      </c>
      <c r="T436" s="2" t="n">
        <v>0</v>
      </c>
      <c r="U436" s="2" t="n">
        <v>0</v>
      </c>
      <c r="V436" s="33" t="n">
        <v>1</v>
      </c>
    </row>
    <row r="437" customFormat="false" ht="15.75" hidden="false" customHeight="true" outlineLevel="0" collapsed="false">
      <c r="A437" s="2" t="n">
        <v>435</v>
      </c>
      <c r="B437" s="2" t="n">
        <v>37</v>
      </c>
      <c r="C437" s="2" t="n">
        <f aca="false">A437-(B437-1)*12</f>
        <v>3</v>
      </c>
      <c r="D437" s="2" t="n">
        <f aca="false">'thong tin khach hang'!$B$4+B437-1</f>
        <v>38</v>
      </c>
      <c r="E437" s="31" t="n">
        <f aca="false">IF(A437=1,0,M436)</f>
        <v>3103665315.01301</v>
      </c>
      <c r="F437" s="2" t="n">
        <f aca="true">TP*VLOOKUP('thong tin khach hang'!$E$10,$X$2:$Z$5,3,0)*OFFSET($S437,0,VLOOKUP('thong tin khach hang'!$E$10,$X$2:$Z$5,2,0))</f>
        <v>0</v>
      </c>
      <c r="G437" s="2" t="n">
        <f aca="true">EP*VLOOKUP('thong tin khach hang'!$E$10,$X$2:$Z$5,3,0)*OFFSET($S437,0,VLOOKUP('thong tin khach hang'!$E$10,$X$2:$Z$5,2,0))</f>
        <v>0</v>
      </c>
      <c r="H437" s="2" t="n">
        <f aca="false">F437*HLOOKUP(B437,Assumption!$A$10:$G$12,2,1)+G437*HLOOKUP(B437,Assumption!$A$10:$G$12,3,1)</f>
        <v>0</v>
      </c>
      <c r="I437" s="2" t="n">
        <f aca="false">F437+G437-H437</f>
        <v>0</v>
      </c>
      <c r="J437" s="32" t="n">
        <f aca="false">VLOOKUP(D437,Assumption!$O$3:$Q$103,IF('thong tin khach hang'!$B$3="Nam",2,3),0)/12*P437</f>
        <v>0</v>
      </c>
      <c r="K437" s="2" t="n">
        <v>20000</v>
      </c>
      <c r="L437" s="31" t="n">
        <f aca="false">ROUND(((HLOOKUP(B437,Assumption!$A$6:$L$7,2,1)+1)^(1/12)-1)*(E437+I437-J437-K437),0)</f>
        <v>5125923</v>
      </c>
      <c r="M437" s="31" t="n">
        <f aca="false">E437+I437-J437-K437+L437</f>
        <v>3108771238.01301</v>
      </c>
      <c r="N437" s="32" t="n">
        <f aca="false">HLOOKUP(ROUND(AVERAGE(M425:M436)/10^6,0),Assumption!$B$2:$E$3,2,1)*MAX((AVERAGE(M425:M436)-250*10^6),0)</f>
        <v>16664356.1955781</v>
      </c>
      <c r="O437" s="31" t="n">
        <f aca="false">M437+N437</f>
        <v>3125435594.20859</v>
      </c>
      <c r="P437" s="31" t="n">
        <f aca="false">IF(A437=1,SA,MAX(0,SA-M436))</f>
        <v>0</v>
      </c>
      <c r="S437" s="2" t="n">
        <v>0</v>
      </c>
      <c r="T437" s="2" t="n">
        <v>0</v>
      </c>
      <c r="U437" s="2" t="n">
        <v>0</v>
      </c>
      <c r="V437" s="33" t="n">
        <v>1</v>
      </c>
    </row>
    <row r="438" customFormat="false" ht="15.75" hidden="false" customHeight="true" outlineLevel="0" collapsed="false">
      <c r="A438" s="2" t="n">
        <v>436</v>
      </c>
      <c r="B438" s="2" t="n">
        <v>37</v>
      </c>
      <c r="C438" s="2" t="n">
        <f aca="false">A438-(B438-1)*12</f>
        <v>4</v>
      </c>
      <c r="D438" s="2" t="n">
        <f aca="false">'thong tin khach hang'!$B$4+B438-1</f>
        <v>38</v>
      </c>
      <c r="E438" s="31" t="n">
        <f aca="false">IF(A438=1,0,M437)</f>
        <v>3108771238.01301</v>
      </c>
      <c r="F438" s="2" t="n">
        <f aca="true">TP*VLOOKUP('thong tin khach hang'!$E$10,$X$2:$Z$5,3,0)*OFFSET($S438,0,VLOOKUP('thong tin khach hang'!$E$10,$X$2:$Z$5,2,0))</f>
        <v>0</v>
      </c>
      <c r="G438" s="2" t="n">
        <f aca="true">EP*VLOOKUP('thong tin khach hang'!$E$10,$X$2:$Z$5,3,0)*OFFSET($S438,0,VLOOKUP('thong tin khach hang'!$E$10,$X$2:$Z$5,2,0))</f>
        <v>0</v>
      </c>
      <c r="H438" s="2" t="n">
        <f aca="false">F438*HLOOKUP(B438,Assumption!$A$10:$G$12,2,1)+G438*HLOOKUP(B438,Assumption!$A$10:$G$12,3,1)</f>
        <v>0</v>
      </c>
      <c r="I438" s="2" t="n">
        <f aca="false">F438+G438-H438</f>
        <v>0</v>
      </c>
      <c r="J438" s="32" t="n">
        <f aca="false">VLOOKUP(D438,Assumption!$O$3:$Q$103,IF('thong tin khach hang'!$B$3="Nam",2,3),0)/12*P438</f>
        <v>0</v>
      </c>
      <c r="K438" s="2" t="n">
        <v>20000</v>
      </c>
      <c r="L438" s="31" t="n">
        <f aca="false">ROUND(((HLOOKUP(B438,Assumption!$A$6:$L$7,2,1)+1)^(1/12)-1)*(E438+I438-J438-K438),0)</f>
        <v>5134355</v>
      </c>
      <c r="M438" s="31" t="n">
        <f aca="false">E438+I438-J438-K438+L438</f>
        <v>3113885593.01301</v>
      </c>
      <c r="N438" s="32" t="n">
        <f aca="false">HLOOKUP(ROUND(AVERAGE(M426:M437)/10^6,0),Assumption!$B$2:$E$3,2,1)*MAX((AVERAGE(M426:M437)-250*10^6),0)</f>
        <v>16723534.2180781</v>
      </c>
      <c r="O438" s="31" t="n">
        <f aca="false">M438+N438</f>
        <v>3130609127.23109</v>
      </c>
      <c r="P438" s="31" t="n">
        <f aca="false">IF(A438=1,SA,MAX(0,SA-M437))</f>
        <v>0</v>
      </c>
      <c r="S438" s="2" t="n">
        <v>0</v>
      </c>
      <c r="T438" s="2" t="n">
        <v>0</v>
      </c>
      <c r="U438" s="2" t="n">
        <v>1</v>
      </c>
      <c r="V438" s="33" t="n">
        <v>1</v>
      </c>
    </row>
    <row r="439" customFormat="false" ht="15.75" hidden="false" customHeight="true" outlineLevel="0" collapsed="false">
      <c r="A439" s="2" t="n">
        <v>437</v>
      </c>
      <c r="B439" s="2" t="n">
        <v>37</v>
      </c>
      <c r="C439" s="2" t="n">
        <f aca="false">A439-(B439-1)*12</f>
        <v>5</v>
      </c>
      <c r="D439" s="2" t="n">
        <f aca="false">'thong tin khach hang'!$B$4+B439-1</f>
        <v>38</v>
      </c>
      <c r="E439" s="31" t="n">
        <f aca="false">IF(A439=1,0,M438)</f>
        <v>3113885593.01301</v>
      </c>
      <c r="F439" s="2" t="n">
        <f aca="true">TP*VLOOKUP('thong tin khach hang'!$E$10,$X$2:$Z$5,3,0)*OFFSET($S439,0,VLOOKUP('thong tin khach hang'!$E$10,$X$2:$Z$5,2,0))</f>
        <v>0</v>
      </c>
      <c r="G439" s="2" t="n">
        <f aca="true">EP*VLOOKUP('thong tin khach hang'!$E$10,$X$2:$Z$5,3,0)*OFFSET($S439,0,VLOOKUP('thong tin khach hang'!$E$10,$X$2:$Z$5,2,0))</f>
        <v>0</v>
      </c>
      <c r="H439" s="2" t="n">
        <f aca="false">F439*HLOOKUP(B439,Assumption!$A$10:$G$12,2,1)+G439*HLOOKUP(B439,Assumption!$A$10:$G$12,3,1)</f>
        <v>0</v>
      </c>
      <c r="I439" s="2" t="n">
        <f aca="false">F439+G439-H439</f>
        <v>0</v>
      </c>
      <c r="J439" s="32" t="n">
        <f aca="false">VLOOKUP(D439,Assumption!$O$3:$Q$103,IF('thong tin khach hang'!$B$3="Nam",2,3),0)/12*P439</f>
        <v>0</v>
      </c>
      <c r="K439" s="2" t="n">
        <v>20000</v>
      </c>
      <c r="L439" s="31" t="n">
        <f aca="false">ROUND(((HLOOKUP(B439,Assumption!$A$6:$L$7,2,1)+1)^(1/12)-1)*(E439+I439-J439-K439),0)</f>
        <v>5142802</v>
      </c>
      <c r="M439" s="31" t="n">
        <f aca="false">E439+I439-J439-K439+L439</f>
        <v>3119008395.01301</v>
      </c>
      <c r="N439" s="32" t="n">
        <f aca="false">HLOOKUP(ROUND(AVERAGE(M427:M438)/10^6,0),Assumption!$B$2:$E$3,2,1)*MAX((AVERAGE(M427:M438)-250*10^6),0)</f>
        <v>16782809.9775781</v>
      </c>
      <c r="O439" s="31" t="n">
        <f aca="false">M439+N439</f>
        <v>3135791204.99059</v>
      </c>
      <c r="P439" s="31" t="n">
        <f aca="false">IF(A439=1,SA,MAX(0,SA-M438))</f>
        <v>0</v>
      </c>
      <c r="S439" s="2" t="n">
        <v>0</v>
      </c>
      <c r="T439" s="2" t="n">
        <v>0</v>
      </c>
      <c r="U439" s="2" t="n">
        <v>0</v>
      </c>
      <c r="V439" s="33" t="n">
        <v>1</v>
      </c>
    </row>
    <row r="440" customFormat="false" ht="15.75" hidden="false" customHeight="true" outlineLevel="0" collapsed="false">
      <c r="A440" s="2" t="n">
        <v>438</v>
      </c>
      <c r="B440" s="2" t="n">
        <v>37</v>
      </c>
      <c r="C440" s="2" t="n">
        <f aca="false">A440-(B440-1)*12</f>
        <v>6</v>
      </c>
      <c r="D440" s="2" t="n">
        <f aca="false">'thong tin khach hang'!$B$4+B440-1</f>
        <v>38</v>
      </c>
      <c r="E440" s="31" t="n">
        <f aca="false">IF(A440=1,0,M439)</f>
        <v>3119008395.01301</v>
      </c>
      <c r="F440" s="2" t="n">
        <f aca="true">TP*VLOOKUP('thong tin khach hang'!$E$10,$X$2:$Z$5,3,0)*OFFSET($S440,0,VLOOKUP('thong tin khach hang'!$E$10,$X$2:$Z$5,2,0))</f>
        <v>0</v>
      </c>
      <c r="G440" s="2" t="n">
        <f aca="true">EP*VLOOKUP('thong tin khach hang'!$E$10,$X$2:$Z$5,3,0)*OFFSET($S440,0,VLOOKUP('thong tin khach hang'!$E$10,$X$2:$Z$5,2,0))</f>
        <v>0</v>
      </c>
      <c r="H440" s="2" t="n">
        <f aca="false">F440*HLOOKUP(B440,Assumption!$A$10:$G$12,2,1)+G440*HLOOKUP(B440,Assumption!$A$10:$G$12,3,1)</f>
        <v>0</v>
      </c>
      <c r="I440" s="2" t="n">
        <f aca="false">F440+G440-H440</f>
        <v>0</v>
      </c>
      <c r="J440" s="32" t="n">
        <f aca="false">VLOOKUP(D440,Assumption!$O$3:$Q$103,IF('thong tin khach hang'!$B$3="Nam",2,3),0)/12*P440</f>
        <v>0</v>
      </c>
      <c r="K440" s="2" t="n">
        <v>20000</v>
      </c>
      <c r="L440" s="31" t="n">
        <f aca="false">ROUND(((HLOOKUP(B440,Assumption!$A$6:$L$7,2,1)+1)^(1/12)-1)*(E440+I440-J440-K440),0)</f>
        <v>5151263</v>
      </c>
      <c r="M440" s="31" t="n">
        <f aca="false">E440+I440-J440-K440+L440</f>
        <v>3124139658.01301</v>
      </c>
      <c r="N440" s="32" t="n">
        <f aca="false">HLOOKUP(ROUND(AVERAGE(M428:M439)/10^6,0),Assumption!$B$2:$E$3,2,1)*MAX((AVERAGE(M428:M439)-250*10^6),0)</f>
        <v>16842183.6355781</v>
      </c>
      <c r="O440" s="31" t="n">
        <f aca="false">M440+N440</f>
        <v>3140981841.64859</v>
      </c>
      <c r="P440" s="31" t="n">
        <f aca="false">IF(A440=1,SA,MAX(0,SA-M439))</f>
        <v>0</v>
      </c>
      <c r="S440" s="2" t="n">
        <v>0</v>
      </c>
      <c r="T440" s="2" t="n">
        <v>0</v>
      </c>
      <c r="U440" s="2" t="n">
        <v>0</v>
      </c>
      <c r="V440" s="33" t="n">
        <v>1</v>
      </c>
    </row>
    <row r="441" customFormat="false" ht="15.75" hidden="false" customHeight="true" outlineLevel="0" collapsed="false">
      <c r="A441" s="2" t="n">
        <v>439</v>
      </c>
      <c r="B441" s="2" t="n">
        <v>37</v>
      </c>
      <c r="C441" s="2" t="n">
        <f aca="false">A441-(B441-1)*12</f>
        <v>7</v>
      </c>
      <c r="D441" s="2" t="n">
        <f aca="false">'thong tin khach hang'!$B$4+B441-1</f>
        <v>38</v>
      </c>
      <c r="E441" s="31" t="n">
        <f aca="false">IF(A441=1,0,M440)</f>
        <v>3124139658.01301</v>
      </c>
      <c r="F441" s="2" t="n">
        <f aca="true">TP*VLOOKUP('thong tin khach hang'!$E$10,$X$2:$Z$5,3,0)*OFFSET($S441,0,VLOOKUP('thong tin khach hang'!$E$10,$X$2:$Z$5,2,0))</f>
        <v>0</v>
      </c>
      <c r="G441" s="2" t="n">
        <f aca="true">EP*VLOOKUP('thong tin khach hang'!$E$10,$X$2:$Z$5,3,0)*OFFSET($S441,0,VLOOKUP('thong tin khach hang'!$E$10,$X$2:$Z$5,2,0))</f>
        <v>0</v>
      </c>
      <c r="H441" s="2" t="n">
        <f aca="false">F441*HLOOKUP(B441,Assumption!$A$10:$G$12,2,1)+G441*HLOOKUP(B441,Assumption!$A$10:$G$12,3,1)</f>
        <v>0</v>
      </c>
      <c r="I441" s="2" t="n">
        <f aca="false">F441+G441-H441</f>
        <v>0</v>
      </c>
      <c r="J441" s="32" t="n">
        <f aca="false">VLOOKUP(D441,Assumption!$O$3:$Q$103,IF('thong tin khach hang'!$B$3="Nam",2,3),0)/12*P441</f>
        <v>0</v>
      </c>
      <c r="K441" s="2" t="n">
        <v>20000</v>
      </c>
      <c r="L441" s="31" t="n">
        <f aca="false">ROUND(((HLOOKUP(B441,Assumption!$A$6:$L$7,2,1)+1)^(1/12)-1)*(E441+I441-J441-K441),0)</f>
        <v>5159738</v>
      </c>
      <c r="M441" s="31" t="n">
        <f aca="false">E441+I441-J441-K441+L441</f>
        <v>3129279396.01301</v>
      </c>
      <c r="N441" s="32" t="n">
        <f aca="false">HLOOKUP(ROUND(AVERAGE(M429:M440)/10^6,0),Assumption!$B$2:$E$3,2,1)*MAX((AVERAGE(M429:M440)-250*10^6),0)</f>
        <v>16901655.3540781</v>
      </c>
      <c r="O441" s="31" t="n">
        <f aca="false">M441+N441</f>
        <v>3146181051.36709</v>
      </c>
      <c r="P441" s="31" t="n">
        <f aca="false">IF(A441=1,SA,MAX(0,SA-M440))</f>
        <v>0</v>
      </c>
      <c r="S441" s="2" t="n">
        <v>0</v>
      </c>
      <c r="T441" s="2" t="n">
        <v>1</v>
      </c>
      <c r="U441" s="2" t="n">
        <v>1</v>
      </c>
      <c r="V441" s="33" t="n">
        <v>1</v>
      </c>
    </row>
    <row r="442" customFormat="false" ht="15.75" hidden="false" customHeight="true" outlineLevel="0" collapsed="false">
      <c r="A442" s="2" t="n">
        <v>440</v>
      </c>
      <c r="B442" s="2" t="n">
        <v>37</v>
      </c>
      <c r="C442" s="2" t="n">
        <f aca="false">A442-(B442-1)*12</f>
        <v>8</v>
      </c>
      <c r="D442" s="2" t="n">
        <f aca="false">'thong tin khach hang'!$B$4+B442-1</f>
        <v>38</v>
      </c>
      <c r="E442" s="31" t="n">
        <f aca="false">IF(A442=1,0,M441)</f>
        <v>3129279396.01301</v>
      </c>
      <c r="F442" s="2" t="n">
        <f aca="true">TP*VLOOKUP('thong tin khach hang'!$E$10,$X$2:$Z$5,3,0)*OFFSET($S442,0,VLOOKUP('thong tin khach hang'!$E$10,$X$2:$Z$5,2,0))</f>
        <v>0</v>
      </c>
      <c r="G442" s="2" t="n">
        <f aca="true">EP*VLOOKUP('thong tin khach hang'!$E$10,$X$2:$Z$5,3,0)*OFFSET($S442,0,VLOOKUP('thong tin khach hang'!$E$10,$X$2:$Z$5,2,0))</f>
        <v>0</v>
      </c>
      <c r="H442" s="2" t="n">
        <f aca="false">F442*HLOOKUP(B442,Assumption!$A$10:$G$12,2,1)+G442*HLOOKUP(B442,Assumption!$A$10:$G$12,3,1)</f>
        <v>0</v>
      </c>
      <c r="I442" s="2" t="n">
        <f aca="false">F442+G442-H442</f>
        <v>0</v>
      </c>
      <c r="J442" s="32" t="n">
        <f aca="false">VLOOKUP(D442,Assumption!$O$3:$Q$103,IF('thong tin khach hang'!$B$3="Nam",2,3),0)/12*P442</f>
        <v>0</v>
      </c>
      <c r="K442" s="2" t="n">
        <v>20000</v>
      </c>
      <c r="L442" s="31" t="n">
        <f aca="false">ROUND(((HLOOKUP(B442,Assumption!$A$6:$L$7,2,1)+1)^(1/12)-1)*(E442+I442-J442-K442),0)</f>
        <v>5168226</v>
      </c>
      <c r="M442" s="31" t="n">
        <f aca="false">E442+I442-J442-K442+L442</f>
        <v>3134427622.01301</v>
      </c>
      <c r="N442" s="32" t="n">
        <f aca="false">HLOOKUP(ROUND(AVERAGE(M430:M441)/10^6,0),Assumption!$B$2:$E$3,2,1)*MAX((AVERAGE(M430:M441)-250*10^6),0)</f>
        <v>16961225.2950781</v>
      </c>
      <c r="O442" s="31" t="n">
        <f aca="false">M442+N442</f>
        <v>3151388847.30809</v>
      </c>
      <c r="P442" s="31" t="n">
        <f aca="false">IF(A442=1,SA,MAX(0,SA-M441))</f>
        <v>0</v>
      </c>
      <c r="S442" s="2" t="n">
        <v>0</v>
      </c>
      <c r="T442" s="2" t="n">
        <v>0</v>
      </c>
      <c r="U442" s="2" t="n">
        <v>0</v>
      </c>
      <c r="V442" s="33" t="n">
        <v>1</v>
      </c>
    </row>
    <row r="443" customFormat="false" ht="15.75" hidden="false" customHeight="true" outlineLevel="0" collapsed="false">
      <c r="A443" s="2" t="n">
        <v>441</v>
      </c>
      <c r="B443" s="2" t="n">
        <v>37</v>
      </c>
      <c r="C443" s="2" t="n">
        <f aca="false">A443-(B443-1)*12</f>
        <v>9</v>
      </c>
      <c r="D443" s="2" t="n">
        <f aca="false">'thong tin khach hang'!$B$4+B443-1</f>
        <v>38</v>
      </c>
      <c r="E443" s="31" t="n">
        <f aca="false">IF(A443=1,0,M442)</f>
        <v>3134427622.01301</v>
      </c>
      <c r="F443" s="2" t="n">
        <f aca="true">TP*VLOOKUP('thong tin khach hang'!$E$10,$X$2:$Z$5,3,0)*OFFSET($S443,0,VLOOKUP('thong tin khach hang'!$E$10,$X$2:$Z$5,2,0))</f>
        <v>0</v>
      </c>
      <c r="G443" s="2" t="n">
        <f aca="true">EP*VLOOKUP('thong tin khach hang'!$E$10,$X$2:$Z$5,3,0)*OFFSET($S443,0,VLOOKUP('thong tin khach hang'!$E$10,$X$2:$Z$5,2,0))</f>
        <v>0</v>
      </c>
      <c r="H443" s="2" t="n">
        <f aca="false">F443*HLOOKUP(B443,Assumption!$A$10:$G$12,2,1)+G443*HLOOKUP(B443,Assumption!$A$10:$G$12,3,1)</f>
        <v>0</v>
      </c>
      <c r="I443" s="2" t="n">
        <f aca="false">F443+G443-H443</f>
        <v>0</v>
      </c>
      <c r="J443" s="32" t="n">
        <f aca="false">VLOOKUP(D443,Assumption!$O$3:$Q$103,IF('thong tin khach hang'!$B$3="Nam",2,3),0)/12*P443</f>
        <v>0</v>
      </c>
      <c r="K443" s="2" t="n">
        <v>20000</v>
      </c>
      <c r="L443" s="31" t="n">
        <f aca="false">ROUND(((HLOOKUP(B443,Assumption!$A$6:$L$7,2,1)+1)^(1/12)-1)*(E443+I443-J443-K443),0)</f>
        <v>5176729</v>
      </c>
      <c r="M443" s="31" t="n">
        <f aca="false">E443+I443-J443-K443+L443</f>
        <v>3139584351.01301</v>
      </c>
      <c r="N443" s="32" t="n">
        <f aca="false">HLOOKUP(ROUND(AVERAGE(M431:M442)/10^6,0),Assumption!$B$2:$E$3,2,1)*MAX((AVERAGE(M431:M442)-250*10^6),0)</f>
        <v>17020893.6205781</v>
      </c>
      <c r="O443" s="31" t="n">
        <f aca="false">M443+N443</f>
        <v>3156605244.63359</v>
      </c>
      <c r="P443" s="31" t="n">
        <f aca="false">IF(A443=1,SA,MAX(0,SA-M442))</f>
        <v>0</v>
      </c>
      <c r="S443" s="2" t="n">
        <v>0</v>
      </c>
      <c r="T443" s="2" t="n">
        <v>0</v>
      </c>
      <c r="U443" s="2" t="n">
        <v>0</v>
      </c>
      <c r="V443" s="33" t="n">
        <v>1</v>
      </c>
    </row>
    <row r="444" customFormat="false" ht="15.75" hidden="false" customHeight="true" outlineLevel="0" collapsed="false">
      <c r="A444" s="2" t="n">
        <v>442</v>
      </c>
      <c r="B444" s="2" t="n">
        <v>37</v>
      </c>
      <c r="C444" s="2" t="n">
        <f aca="false">A444-(B444-1)*12</f>
        <v>10</v>
      </c>
      <c r="D444" s="2" t="n">
        <f aca="false">'thong tin khach hang'!$B$4+B444-1</f>
        <v>38</v>
      </c>
      <c r="E444" s="31" t="n">
        <f aca="false">IF(A444=1,0,M443)</f>
        <v>3139584351.01301</v>
      </c>
      <c r="F444" s="2" t="n">
        <f aca="true">TP*VLOOKUP('thong tin khach hang'!$E$10,$X$2:$Z$5,3,0)*OFFSET($S444,0,VLOOKUP('thong tin khach hang'!$E$10,$X$2:$Z$5,2,0))</f>
        <v>0</v>
      </c>
      <c r="G444" s="2" t="n">
        <f aca="true">EP*VLOOKUP('thong tin khach hang'!$E$10,$X$2:$Z$5,3,0)*OFFSET($S444,0,VLOOKUP('thong tin khach hang'!$E$10,$X$2:$Z$5,2,0))</f>
        <v>0</v>
      </c>
      <c r="H444" s="2" t="n">
        <f aca="false">F444*HLOOKUP(B444,Assumption!$A$10:$G$12,2,1)+G444*HLOOKUP(B444,Assumption!$A$10:$G$12,3,1)</f>
        <v>0</v>
      </c>
      <c r="I444" s="2" t="n">
        <f aca="false">F444+G444-H444</f>
        <v>0</v>
      </c>
      <c r="J444" s="32" t="n">
        <f aca="false">VLOOKUP(D444,Assumption!$O$3:$Q$103,IF('thong tin khach hang'!$B$3="Nam",2,3),0)/12*P444</f>
        <v>0</v>
      </c>
      <c r="K444" s="2" t="n">
        <v>20000</v>
      </c>
      <c r="L444" s="31" t="n">
        <f aca="false">ROUND(((HLOOKUP(B444,Assumption!$A$6:$L$7,2,1)+1)^(1/12)-1)*(E444+I444-J444-K444),0)</f>
        <v>5185246</v>
      </c>
      <c r="M444" s="31" t="n">
        <f aca="false">E444+I444-J444-K444+L444</f>
        <v>3144749597.01301</v>
      </c>
      <c r="N444" s="32" t="n">
        <f aca="false">HLOOKUP(ROUND(AVERAGE(M432:M443)/10^6,0),Assumption!$B$2:$E$3,2,1)*MAX((AVERAGE(M432:M443)-250*10^6),0)</f>
        <v>17080660.4930781</v>
      </c>
      <c r="O444" s="31" t="n">
        <f aca="false">M444+N444</f>
        <v>3161830257.50609</v>
      </c>
      <c r="P444" s="31" t="n">
        <f aca="false">IF(A444=1,SA,MAX(0,SA-M443))</f>
        <v>0</v>
      </c>
      <c r="S444" s="2" t="n">
        <v>0</v>
      </c>
      <c r="T444" s="2" t="n">
        <v>0</v>
      </c>
      <c r="U444" s="2" t="n">
        <v>1</v>
      </c>
      <c r="V444" s="33" t="n">
        <v>1</v>
      </c>
    </row>
    <row r="445" customFormat="false" ht="15.75" hidden="false" customHeight="true" outlineLevel="0" collapsed="false">
      <c r="A445" s="2" t="n">
        <v>443</v>
      </c>
      <c r="B445" s="2" t="n">
        <v>37</v>
      </c>
      <c r="C445" s="2" t="n">
        <f aca="false">A445-(B445-1)*12</f>
        <v>11</v>
      </c>
      <c r="D445" s="2" t="n">
        <f aca="false">'thong tin khach hang'!$B$4+B445-1</f>
        <v>38</v>
      </c>
      <c r="E445" s="31" t="n">
        <f aca="false">IF(A445=1,0,M444)</f>
        <v>3144749597.01301</v>
      </c>
      <c r="F445" s="2" t="n">
        <f aca="true">TP*VLOOKUP('thong tin khach hang'!$E$10,$X$2:$Z$5,3,0)*OFFSET($S445,0,VLOOKUP('thong tin khach hang'!$E$10,$X$2:$Z$5,2,0))</f>
        <v>0</v>
      </c>
      <c r="G445" s="2" t="n">
        <f aca="true">EP*VLOOKUP('thong tin khach hang'!$E$10,$X$2:$Z$5,3,0)*OFFSET($S445,0,VLOOKUP('thong tin khach hang'!$E$10,$X$2:$Z$5,2,0))</f>
        <v>0</v>
      </c>
      <c r="H445" s="2" t="n">
        <f aca="false">F445*HLOOKUP(B445,Assumption!$A$10:$G$12,2,1)+G445*HLOOKUP(B445,Assumption!$A$10:$G$12,3,1)</f>
        <v>0</v>
      </c>
      <c r="I445" s="2" t="n">
        <f aca="false">F445+G445-H445</f>
        <v>0</v>
      </c>
      <c r="J445" s="32" t="n">
        <f aca="false">VLOOKUP(D445,Assumption!$O$3:$Q$103,IF('thong tin khach hang'!$B$3="Nam",2,3),0)/12*P445</f>
        <v>0</v>
      </c>
      <c r="K445" s="2" t="n">
        <v>20000</v>
      </c>
      <c r="L445" s="31" t="n">
        <f aca="false">ROUND(((HLOOKUP(B445,Assumption!$A$6:$L$7,2,1)+1)^(1/12)-1)*(E445+I445-J445-K445),0)</f>
        <v>5193777</v>
      </c>
      <c r="M445" s="31" t="n">
        <f aca="false">E445+I445-J445-K445+L445</f>
        <v>3149923374.01301</v>
      </c>
      <c r="N445" s="32" t="n">
        <f aca="false">HLOOKUP(ROUND(AVERAGE(M433:M444)/10^6,0),Assumption!$B$2:$E$3,2,1)*MAX((AVERAGE(M433:M444)-250*10^6),0)</f>
        <v>17140526.0755781</v>
      </c>
      <c r="O445" s="31" t="n">
        <f aca="false">M445+N445</f>
        <v>3167063900.08859</v>
      </c>
      <c r="P445" s="31" t="n">
        <f aca="false">IF(A445=1,SA,MAX(0,SA-M444))</f>
        <v>0</v>
      </c>
      <c r="S445" s="2" t="n">
        <v>0</v>
      </c>
      <c r="T445" s="2" t="n">
        <v>0</v>
      </c>
      <c r="U445" s="2" t="n">
        <v>0</v>
      </c>
      <c r="V445" s="33" t="n">
        <v>1</v>
      </c>
    </row>
    <row r="446" customFormat="false" ht="15.75" hidden="false" customHeight="true" outlineLevel="0" collapsed="false">
      <c r="A446" s="2" t="n">
        <v>444</v>
      </c>
      <c r="B446" s="2" t="n">
        <v>37</v>
      </c>
      <c r="C446" s="2" t="n">
        <f aca="false">A446-(B446-1)*12</f>
        <v>12</v>
      </c>
      <c r="D446" s="2" t="n">
        <f aca="false">'thong tin khach hang'!$B$4+B446-1</f>
        <v>38</v>
      </c>
      <c r="E446" s="31" t="n">
        <f aca="false">IF(A446=1,0,M445)</f>
        <v>3149923374.01301</v>
      </c>
      <c r="F446" s="2" t="n">
        <f aca="true">TP*VLOOKUP('thong tin khach hang'!$E$10,$X$2:$Z$5,3,0)*OFFSET($S446,0,VLOOKUP('thong tin khach hang'!$E$10,$X$2:$Z$5,2,0))</f>
        <v>0</v>
      </c>
      <c r="G446" s="2" t="n">
        <f aca="true">EP*VLOOKUP('thong tin khach hang'!$E$10,$X$2:$Z$5,3,0)*OFFSET($S446,0,VLOOKUP('thong tin khach hang'!$E$10,$X$2:$Z$5,2,0))</f>
        <v>0</v>
      </c>
      <c r="H446" s="2" t="n">
        <f aca="false">F446*HLOOKUP(B446,Assumption!$A$10:$G$12,2,1)+G446*HLOOKUP(B446,Assumption!$A$10:$G$12,3,1)</f>
        <v>0</v>
      </c>
      <c r="I446" s="2" t="n">
        <f aca="false">F446+G446-H446</f>
        <v>0</v>
      </c>
      <c r="J446" s="32" t="n">
        <f aca="false">VLOOKUP(D446,Assumption!$O$3:$Q$103,IF('thong tin khach hang'!$B$3="Nam",2,3),0)/12*P446</f>
        <v>0</v>
      </c>
      <c r="K446" s="2" t="n">
        <v>20000</v>
      </c>
      <c r="L446" s="31" t="n">
        <f aca="false">ROUND(((HLOOKUP(B446,Assumption!$A$6:$L$7,2,1)+1)^(1/12)-1)*(E446+I446-J446-K446),0)</f>
        <v>5202322</v>
      </c>
      <c r="M446" s="31" t="n">
        <f aca="false">E446+I446-J446-K446+L446</f>
        <v>3155105696.01301</v>
      </c>
      <c r="N446" s="32" t="n">
        <f aca="false">HLOOKUP(ROUND(AVERAGE(M434:M445)/10^6,0),Assumption!$B$2:$E$3,2,1)*MAX((AVERAGE(M434:M445)-250*10^6),0)</f>
        <v>17200490.5310781</v>
      </c>
      <c r="O446" s="31" t="n">
        <f aca="false">M446+N446</f>
        <v>3172306186.54409</v>
      </c>
      <c r="P446" s="31" t="n">
        <f aca="false">IF(A446=1,SA,MAX(0,SA-M445))</f>
        <v>0</v>
      </c>
      <c r="S446" s="2" t="n">
        <v>0</v>
      </c>
      <c r="T446" s="2" t="n">
        <v>0</v>
      </c>
      <c r="U446" s="2" t="n">
        <v>0</v>
      </c>
      <c r="V446" s="33" t="n">
        <v>1</v>
      </c>
    </row>
    <row r="447" customFormat="false" ht="15.75" hidden="false" customHeight="true" outlineLevel="0" collapsed="false">
      <c r="A447" s="2" t="n">
        <v>445</v>
      </c>
      <c r="B447" s="2" t="n">
        <v>38</v>
      </c>
      <c r="C447" s="2" t="n">
        <f aca="false">A447-(B447-1)*12</f>
        <v>1</v>
      </c>
      <c r="D447" s="2" t="n">
        <f aca="false">'thong tin khach hang'!$B$4+B447-1</f>
        <v>39</v>
      </c>
      <c r="E447" s="31" t="n">
        <f aca="false">IF(A447=1,0,M446)</f>
        <v>3155105696.01301</v>
      </c>
      <c r="F447" s="2" t="n">
        <f aca="true">TP*VLOOKUP('thong tin khach hang'!$E$10,$X$2:$Z$5,3,0)*OFFSET($S447,0,VLOOKUP('thong tin khach hang'!$E$10,$X$2:$Z$5,2,0))</f>
        <v>30000000</v>
      </c>
      <c r="G447" s="2" t="n">
        <f aca="true">EP*VLOOKUP('thong tin khach hang'!$E$10,$X$2:$Z$5,3,0)*OFFSET($S447,0,VLOOKUP('thong tin khach hang'!$E$10,$X$2:$Z$5,2,0))</f>
        <v>30000000</v>
      </c>
      <c r="H447" s="2" t="n">
        <f aca="false">F447*HLOOKUP(B447,Assumption!$A$10:$G$12,2,1)+G447*HLOOKUP(B447,Assumption!$A$10:$G$12,3,1)</f>
        <v>1500000</v>
      </c>
      <c r="I447" s="2" t="n">
        <f aca="false">F447+G447-H447</f>
        <v>58500000</v>
      </c>
      <c r="J447" s="32" t="n">
        <f aca="false">VLOOKUP(D447,Assumption!$O$3:$Q$103,IF('thong tin khach hang'!$B$3="Nam",2,3),0)/12*P447</f>
        <v>0</v>
      </c>
      <c r="K447" s="2" t="n">
        <v>20000</v>
      </c>
      <c r="L447" s="31" t="n">
        <f aca="false">ROUND(((HLOOKUP(B447,Assumption!$A$6:$L$7,2,1)+1)^(1/12)-1)*(E447+I447-J447-K447),0)</f>
        <v>5307498</v>
      </c>
      <c r="M447" s="31" t="n">
        <f aca="false">E447+I447-J447-K447+L447</f>
        <v>3218893194.01301</v>
      </c>
      <c r="N447" s="32" t="n">
        <f aca="false">HLOOKUP(ROUND(AVERAGE(M435:M446)/10^6,0),Assumption!$B$2:$E$3,2,1)*MAX((AVERAGE(M435:M446)-250*10^6),0)</f>
        <v>17260554.0230781</v>
      </c>
      <c r="O447" s="31" t="n">
        <f aca="false">M447+N447</f>
        <v>3236153748.03609</v>
      </c>
      <c r="P447" s="31" t="n">
        <f aca="false">IF(A447=1,SA,MAX(0,SA-M446))</f>
        <v>0</v>
      </c>
      <c r="S447" s="2" t="n">
        <v>1</v>
      </c>
      <c r="T447" s="2" t="n">
        <v>1</v>
      </c>
      <c r="U447" s="2" t="n">
        <v>1</v>
      </c>
      <c r="V447" s="33" t="n">
        <v>1</v>
      </c>
    </row>
    <row r="448" customFormat="false" ht="15.75" hidden="false" customHeight="true" outlineLevel="0" collapsed="false">
      <c r="A448" s="2" t="n">
        <v>446</v>
      </c>
      <c r="B448" s="2" t="n">
        <v>38</v>
      </c>
      <c r="C448" s="2" t="n">
        <f aca="false">A448-(B448-1)*12</f>
        <v>2</v>
      </c>
      <c r="D448" s="2" t="n">
        <f aca="false">'thong tin khach hang'!$B$4+B448-1</f>
        <v>39</v>
      </c>
      <c r="E448" s="31" t="n">
        <f aca="false">IF(A448=1,0,M447)</f>
        <v>3218893194.01301</v>
      </c>
      <c r="F448" s="2" t="n">
        <f aca="true">TP*VLOOKUP('thong tin khach hang'!$E$10,$X$2:$Z$5,3,0)*OFFSET($S448,0,VLOOKUP('thong tin khach hang'!$E$10,$X$2:$Z$5,2,0))</f>
        <v>0</v>
      </c>
      <c r="G448" s="2" t="n">
        <f aca="true">EP*VLOOKUP('thong tin khach hang'!$E$10,$X$2:$Z$5,3,0)*OFFSET($S448,0,VLOOKUP('thong tin khach hang'!$E$10,$X$2:$Z$5,2,0))</f>
        <v>0</v>
      </c>
      <c r="H448" s="2" t="n">
        <f aca="false">F448*HLOOKUP(B448,Assumption!$A$10:$G$12,2,1)+G448*HLOOKUP(B448,Assumption!$A$10:$G$12,3,1)</f>
        <v>0</v>
      </c>
      <c r="I448" s="2" t="n">
        <f aca="false">F448+G448-H448</f>
        <v>0</v>
      </c>
      <c r="J448" s="32" t="n">
        <f aca="false">VLOOKUP(D448,Assumption!$O$3:$Q$103,IF('thong tin khach hang'!$B$3="Nam",2,3),0)/12*P448</f>
        <v>0</v>
      </c>
      <c r="K448" s="2" t="n">
        <v>20000</v>
      </c>
      <c r="L448" s="31" t="n">
        <f aca="false">ROUND(((HLOOKUP(B448,Assumption!$A$6:$L$7,2,1)+1)^(1/12)-1)*(E448+I448-J448-K448),0)</f>
        <v>5316231</v>
      </c>
      <c r="M448" s="31" t="n">
        <f aca="false">E448+I448-J448-K448+L448</f>
        <v>3224189425.01301</v>
      </c>
      <c r="N448" s="32" t="n">
        <f aca="false">HLOOKUP(ROUND(AVERAGE(M436:M447)/10^6,0),Assumption!$B$2:$E$3,2,1)*MAX((AVERAGE(M436:M447)-250*10^6),0)</f>
        <v>17320716.7145781</v>
      </c>
      <c r="O448" s="31" t="n">
        <f aca="false">M448+N448</f>
        <v>3241510141.72759</v>
      </c>
      <c r="P448" s="31" t="n">
        <f aca="false">IF(A448=1,SA,MAX(0,SA-M447))</f>
        <v>0</v>
      </c>
      <c r="S448" s="2" t="n">
        <v>0</v>
      </c>
      <c r="T448" s="2" t="n">
        <v>0</v>
      </c>
      <c r="U448" s="2" t="n">
        <v>0</v>
      </c>
      <c r="V448" s="33" t="n">
        <v>1</v>
      </c>
    </row>
    <row r="449" customFormat="false" ht="15.75" hidden="false" customHeight="true" outlineLevel="0" collapsed="false">
      <c r="A449" s="2" t="n">
        <v>447</v>
      </c>
      <c r="B449" s="2" t="n">
        <v>38</v>
      </c>
      <c r="C449" s="2" t="n">
        <f aca="false">A449-(B449-1)*12</f>
        <v>3</v>
      </c>
      <c r="D449" s="2" t="n">
        <f aca="false">'thong tin khach hang'!$B$4+B449-1</f>
        <v>39</v>
      </c>
      <c r="E449" s="31" t="n">
        <f aca="false">IF(A449=1,0,M448)</f>
        <v>3224189425.01301</v>
      </c>
      <c r="F449" s="2" t="n">
        <f aca="true">TP*VLOOKUP('thong tin khach hang'!$E$10,$X$2:$Z$5,3,0)*OFFSET($S449,0,VLOOKUP('thong tin khach hang'!$E$10,$X$2:$Z$5,2,0))</f>
        <v>0</v>
      </c>
      <c r="G449" s="2" t="n">
        <f aca="true">EP*VLOOKUP('thong tin khach hang'!$E$10,$X$2:$Z$5,3,0)*OFFSET($S449,0,VLOOKUP('thong tin khach hang'!$E$10,$X$2:$Z$5,2,0))</f>
        <v>0</v>
      </c>
      <c r="H449" s="2" t="n">
        <f aca="false">F449*HLOOKUP(B449,Assumption!$A$10:$G$12,2,1)+G449*HLOOKUP(B449,Assumption!$A$10:$G$12,3,1)</f>
        <v>0</v>
      </c>
      <c r="I449" s="2" t="n">
        <f aca="false">F449+G449-H449</f>
        <v>0</v>
      </c>
      <c r="J449" s="32" t="n">
        <f aca="false">VLOOKUP(D449,Assumption!$O$3:$Q$103,IF('thong tin khach hang'!$B$3="Nam",2,3),0)/12*P449</f>
        <v>0</v>
      </c>
      <c r="K449" s="2" t="n">
        <v>20000</v>
      </c>
      <c r="L449" s="31" t="n">
        <f aca="false">ROUND(((HLOOKUP(B449,Assumption!$A$6:$L$7,2,1)+1)^(1/12)-1)*(E449+I449-J449-K449),0)</f>
        <v>5324978</v>
      </c>
      <c r="M449" s="31" t="n">
        <f aca="false">E449+I449-J449-K449+L449</f>
        <v>3229494403.01301</v>
      </c>
      <c r="N449" s="32" t="n">
        <f aca="false">HLOOKUP(ROUND(AVERAGE(M437:M448)/10^6,0),Assumption!$B$2:$E$3,2,1)*MAX((AVERAGE(M437:M448)-250*10^6),0)</f>
        <v>17380978.7695781</v>
      </c>
      <c r="O449" s="31" t="n">
        <f aca="false">M449+N449</f>
        <v>3246875381.78259</v>
      </c>
      <c r="P449" s="31" t="n">
        <f aca="false">IF(A449=1,SA,MAX(0,SA-M448))</f>
        <v>0</v>
      </c>
      <c r="S449" s="2" t="n">
        <v>0</v>
      </c>
      <c r="T449" s="2" t="n">
        <v>0</v>
      </c>
      <c r="U449" s="2" t="n">
        <v>0</v>
      </c>
      <c r="V449" s="33" t="n">
        <v>1</v>
      </c>
    </row>
    <row r="450" customFormat="false" ht="15.75" hidden="false" customHeight="true" outlineLevel="0" collapsed="false">
      <c r="A450" s="2" t="n">
        <v>448</v>
      </c>
      <c r="B450" s="2" t="n">
        <v>38</v>
      </c>
      <c r="C450" s="2" t="n">
        <f aca="false">A450-(B450-1)*12</f>
        <v>4</v>
      </c>
      <c r="D450" s="2" t="n">
        <f aca="false">'thong tin khach hang'!$B$4+B450-1</f>
        <v>39</v>
      </c>
      <c r="E450" s="31" t="n">
        <f aca="false">IF(A450=1,0,M449)</f>
        <v>3229494403.01301</v>
      </c>
      <c r="F450" s="2" t="n">
        <f aca="true">TP*VLOOKUP('thong tin khach hang'!$E$10,$X$2:$Z$5,3,0)*OFFSET($S450,0,VLOOKUP('thong tin khach hang'!$E$10,$X$2:$Z$5,2,0))</f>
        <v>0</v>
      </c>
      <c r="G450" s="2" t="n">
        <f aca="true">EP*VLOOKUP('thong tin khach hang'!$E$10,$X$2:$Z$5,3,0)*OFFSET($S450,0,VLOOKUP('thong tin khach hang'!$E$10,$X$2:$Z$5,2,0))</f>
        <v>0</v>
      </c>
      <c r="H450" s="2" t="n">
        <f aca="false">F450*HLOOKUP(B450,Assumption!$A$10:$G$12,2,1)+G450*HLOOKUP(B450,Assumption!$A$10:$G$12,3,1)</f>
        <v>0</v>
      </c>
      <c r="I450" s="2" t="n">
        <f aca="false">F450+G450-H450</f>
        <v>0</v>
      </c>
      <c r="J450" s="32" t="n">
        <f aca="false">VLOOKUP(D450,Assumption!$O$3:$Q$103,IF('thong tin khach hang'!$B$3="Nam",2,3),0)/12*P450</f>
        <v>0</v>
      </c>
      <c r="K450" s="2" t="n">
        <v>20000</v>
      </c>
      <c r="L450" s="31" t="n">
        <f aca="false">ROUND(((HLOOKUP(B450,Assumption!$A$6:$L$7,2,1)+1)^(1/12)-1)*(E450+I450-J450-K450),0)</f>
        <v>5333740</v>
      </c>
      <c r="M450" s="31" t="n">
        <f aca="false">E450+I450-J450-K450+L450</f>
        <v>3234808143.01301</v>
      </c>
      <c r="N450" s="32" t="n">
        <f aca="false">HLOOKUP(ROUND(AVERAGE(M438:M449)/10^6,0),Assumption!$B$2:$E$3,2,1)*MAX((AVERAGE(M438:M449)-250*10^6),0)</f>
        <v>17441340.3520781</v>
      </c>
      <c r="O450" s="31" t="n">
        <f aca="false">M450+N450</f>
        <v>3252249483.36509</v>
      </c>
      <c r="P450" s="31" t="n">
        <f aca="false">IF(A450=1,SA,MAX(0,SA-M449))</f>
        <v>0</v>
      </c>
      <c r="S450" s="2" t="n">
        <v>0</v>
      </c>
      <c r="T450" s="2" t="n">
        <v>0</v>
      </c>
      <c r="U450" s="2" t="n">
        <v>1</v>
      </c>
      <c r="V450" s="33" t="n">
        <v>1</v>
      </c>
    </row>
    <row r="451" customFormat="false" ht="15.75" hidden="false" customHeight="true" outlineLevel="0" collapsed="false">
      <c r="A451" s="2" t="n">
        <v>449</v>
      </c>
      <c r="B451" s="2" t="n">
        <v>38</v>
      </c>
      <c r="C451" s="2" t="n">
        <f aca="false">A451-(B451-1)*12</f>
        <v>5</v>
      </c>
      <c r="D451" s="2" t="n">
        <f aca="false">'thong tin khach hang'!$B$4+B451-1</f>
        <v>39</v>
      </c>
      <c r="E451" s="31" t="n">
        <f aca="false">IF(A451=1,0,M450)</f>
        <v>3234808143.01301</v>
      </c>
      <c r="F451" s="2" t="n">
        <f aca="true">TP*VLOOKUP('thong tin khach hang'!$E$10,$X$2:$Z$5,3,0)*OFFSET($S451,0,VLOOKUP('thong tin khach hang'!$E$10,$X$2:$Z$5,2,0))</f>
        <v>0</v>
      </c>
      <c r="G451" s="2" t="n">
        <f aca="true">EP*VLOOKUP('thong tin khach hang'!$E$10,$X$2:$Z$5,3,0)*OFFSET($S451,0,VLOOKUP('thong tin khach hang'!$E$10,$X$2:$Z$5,2,0))</f>
        <v>0</v>
      </c>
      <c r="H451" s="2" t="n">
        <f aca="false">F451*HLOOKUP(B451,Assumption!$A$10:$G$12,2,1)+G451*HLOOKUP(B451,Assumption!$A$10:$G$12,3,1)</f>
        <v>0</v>
      </c>
      <c r="I451" s="2" t="n">
        <f aca="false">F451+G451-H451</f>
        <v>0</v>
      </c>
      <c r="J451" s="32" t="n">
        <f aca="false">VLOOKUP(D451,Assumption!$O$3:$Q$103,IF('thong tin khach hang'!$B$3="Nam",2,3),0)/12*P451</f>
        <v>0</v>
      </c>
      <c r="K451" s="2" t="n">
        <v>20000</v>
      </c>
      <c r="L451" s="31" t="n">
        <f aca="false">ROUND(((HLOOKUP(B451,Assumption!$A$6:$L$7,2,1)+1)^(1/12)-1)*(E451+I451-J451-K451),0)</f>
        <v>5342516</v>
      </c>
      <c r="M451" s="31" t="n">
        <f aca="false">E451+I451-J451-K451+L451</f>
        <v>3240130659.01301</v>
      </c>
      <c r="N451" s="32" t="n">
        <f aca="false">HLOOKUP(ROUND(AVERAGE(M439:M450)/10^6,0),Assumption!$B$2:$E$3,2,1)*MAX((AVERAGE(M439:M450)-250*10^6),0)</f>
        <v>17501801.6270781</v>
      </c>
      <c r="O451" s="31" t="n">
        <f aca="false">M451+N451</f>
        <v>3257632460.64009</v>
      </c>
      <c r="P451" s="31" t="n">
        <f aca="false">IF(A451=1,SA,MAX(0,SA-M450))</f>
        <v>0</v>
      </c>
      <c r="S451" s="2" t="n">
        <v>0</v>
      </c>
      <c r="T451" s="2" t="n">
        <v>0</v>
      </c>
      <c r="U451" s="2" t="n">
        <v>0</v>
      </c>
      <c r="V451" s="33" t="n">
        <v>1</v>
      </c>
    </row>
    <row r="452" customFormat="false" ht="15.75" hidden="false" customHeight="true" outlineLevel="0" collapsed="false">
      <c r="A452" s="2" t="n">
        <v>450</v>
      </c>
      <c r="B452" s="2" t="n">
        <v>38</v>
      </c>
      <c r="C452" s="2" t="n">
        <f aca="false">A452-(B452-1)*12</f>
        <v>6</v>
      </c>
      <c r="D452" s="2" t="n">
        <f aca="false">'thong tin khach hang'!$B$4+B452-1</f>
        <v>39</v>
      </c>
      <c r="E452" s="31" t="n">
        <f aca="false">IF(A452=1,0,M451)</f>
        <v>3240130659.01301</v>
      </c>
      <c r="F452" s="2" t="n">
        <f aca="true">TP*VLOOKUP('thong tin khach hang'!$E$10,$X$2:$Z$5,3,0)*OFFSET($S452,0,VLOOKUP('thong tin khach hang'!$E$10,$X$2:$Z$5,2,0))</f>
        <v>0</v>
      </c>
      <c r="G452" s="2" t="n">
        <f aca="true">EP*VLOOKUP('thong tin khach hang'!$E$10,$X$2:$Z$5,3,0)*OFFSET($S452,0,VLOOKUP('thong tin khach hang'!$E$10,$X$2:$Z$5,2,0))</f>
        <v>0</v>
      </c>
      <c r="H452" s="2" t="n">
        <f aca="false">F452*HLOOKUP(B452,Assumption!$A$10:$G$12,2,1)+G452*HLOOKUP(B452,Assumption!$A$10:$G$12,3,1)</f>
        <v>0</v>
      </c>
      <c r="I452" s="2" t="n">
        <f aca="false">F452+G452-H452</f>
        <v>0</v>
      </c>
      <c r="J452" s="32" t="n">
        <f aca="false">VLOOKUP(D452,Assumption!$O$3:$Q$103,IF('thong tin khach hang'!$B$3="Nam",2,3),0)/12*P452</f>
        <v>0</v>
      </c>
      <c r="K452" s="2" t="n">
        <v>20000</v>
      </c>
      <c r="L452" s="31" t="n">
        <f aca="false">ROUND(((HLOOKUP(B452,Assumption!$A$6:$L$7,2,1)+1)^(1/12)-1)*(E452+I452-J452-K452),0)</f>
        <v>5351306</v>
      </c>
      <c r="M452" s="31" t="n">
        <f aca="false">E452+I452-J452-K452+L452</f>
        <v>3245461965.01301</v>
      </c>
      <c r="N452" s="32" t="n">
        <f aca="false">HLOOKUP(ROUND(AVERAGE(M440:M451)/10^6,0),Assumption!$B$2:$E$3,2,1)*MAX((AVERAGE(M440:M451)-250*10^6),0)</f>
        <v>17562362.7590781</v>
      </c>
      <c r="O452" s="31" t="n">
        <f aca="false">M452+N452</f>
        <v>3263024327.77209</v>
      </c>
      <c r="P452" s="31" t="n">
        <f aca="false">IF(A452=1,SA,MAX(0,SA-M451))</f>
        <v>0</v>
      </c>
      <c r="S452" s="2" t="n">
        <v>0</v>
      </c>
      <c r="T452" s="2" t="n">
        <v>0</v>
      </c>
      <c r="U452" s="2" t="n">
        <v>0</v>
      </c>
      <c r="V452" s="33" t="n">
        <v>1</v>
      </c>
    </row>
    <row r="453" customFormat="false" ht="15.75" hidden="false" customHeight="true" outlineLevel="0" collapsed="false">
      <c r="A453" s="2" t="n">
        <v>451</v>
      </c>
      <c r="B453" s="2" t="n">
        <v>38</v>
      </c>
      <c r="C453" s="2" t="n">
        <f aca="false">A453-(B453-1)*12</f>
        <v>7</v>
      </c>
      <c r="D453" s="2" t="n">
        <f aca="false">'thong tin khach hang'!$B$4+B453-1</f>
        <v>39</v>
      </c>
      <c r="E453" s="31" t="n">
        <f aca="false">IF(A453=1,0,M452)</f>
        <v>3245461965.01301</v>
      </c>
      <c r="F453" s="2" t="n">
        <f aca="true">TP*VLOOKUP('thong tin khach hang'!$E$10,$X$2:$Z$5,3,0)*OFFSET($S453,0,VLOOKUP('thong tin khach hang'!$E$10,$X$2:$Z$5,2,0))</f>
        <v>0</v>
      </c>
      <c r="G453" s="2" t="n">
        <f aca="true">EP*VLOOKUP('thong tin khach hang'!$E$10,$X$2:$Z$5,3,0)*OFFSET($S453,0,VLOOKUP('thong tin khach hang'!$E$10,$X$2:$Z$5,2,0))</f>
        <v>0</v>
      </c>
      <c r="H453" s="2" t="n">
        <f aca="false">F453*HLOOKUP(B453,Assumption!$A$10:$G$12,2,1)+G453*HLOOKUP(B453,Assumption!$A$10:$G$12,3,1)</f>
        <v>0</v>
      </c>
      <c r="I453" s="2" t="n">
        <f aca="false">F453+G453-H453</f>
        <v>0</v>
      </c>
      <c r="J453" s="32" t="n">
        <f aca="false">VLOOKUP(D453,Assumption!$O$3:$Q$103,IF('thong tin khach hang'!$B$3="Nam",2,3),0)/12*P453</f>
        <v>0</v>
      </c>
      <c r="K453" s="2" t="n">
        <v>20000</v>
      </c>
      <c r="L453" s="31" t="n">
        <f aca="false">ROUND(((HLOOKUP(B453,Assumption!$A$6:$L$7,2,1)+1)^(1/12)-1)*(E453+I453-J453-K453),0)</f>
        <v>5360111</v>
      </c>
      <c r="M453" s="31" t="n">
        <f aca="false">E453+I453-J453-K453+L453</f>
        <v>3250802076.01301</v>
      </c>
      <c r="N453" s="32" t="n">
        <f aca="false">HLOOKUP(ROUND(AVERAGE(M441:M452)/10^6,0),Assumption!$B$2:$E$3,2,1)*MAX((AVERAGE(M441:M452)-250*10^6),0)</f>
        <v>17623023.9125781</v>
      </c>
      <c r="O453" s="31" t="n">
        <f aca="false">M453+N453</f>
        <v>3268425099.92559</v>
      </c>
      <c r="P453" s="31" t="n">
        <f aca="false">IF(A453=1,SA,MAX(0,SA-M452))</f>
        <v>0</v>
      </c>
      <c r="S453" s="2" t="n">
        <v>0</v>
      </c>
      <c r="T453" s="2" t="n">
        <v>1</v>
      </c>
      <c r="U453" s="2" t="n">
        <v>1</v>
      </c>
      <c r="V453" s="33" t="n">
        <v>1</v>
      </c>
    </row>
    <row r="454" customFormat="false" ht="15.75" hidden="false" customHeight="true" outlineLevel="0" collapsed="false">
      <c r="A454" s="2" t="n">
        <v>452</v>
      </c>
      <c r="B454" s="2" t="n">
        <v>38</v>
      </c>
      <c r="C454" s="2" t="n">
        <f aca="false">A454-(B454-1)*12</f>
        <v>8</v>
      </c>
      <c r="D454" s="2" t="n">
        <f aca="false">'thong tin khach hang'!$B$4+B454-1</f>
        <v>39</v>
      </c>
      <c r="E454" s="31" t="n">
        <f aca="false">IF(A454=1,0,M453)</f>
        <v>3250802076.01301</v>
      </c>
      <c r="F454" s="2" t="n">
        <f aca="true">TP*VLOOKUP('thong tin khach hang'!$E$10,$X$2:$Z$5,3,0)*OFFSET($S454,0,VLOOKUP('thong tin khach hang'!$E$10,$X$2:$Z$5,2,0))</f>
        <v>0</v>
      </c>
      <c r="G454" s="2" t="n">
        <f aca="true">EP*VLOOKUP('thong tin khach hang'!$E$10,$X$2:$Z$5,3,0)*OFFSET($S454,0,VLOOKUP('thong tin khach hang'!$E$10,$X$2:$Z$5,2,0))</f>
        <v>0</v>
      </c>
      <c r="H454" s="2" t="n">
        <f aca="false">F454*HLOOKUP(B454,Assumption!$A$10:$G$12,2,1)+G454*HLOOKUP(B454,Assumption!$A$10:$G$12,3,1)</f>
        <v>0</v>
      </c>
      <c r="I454" s="2" t="n">
        <f aca="false">F454+G454-H454</f>
        <v>0</v>
      </c>
      <c r="J454" s="32" t="n">
        <f aca="false">VLOOKUP(D454,Assumption!$O$3:$Q$103,IF('thong tin khach hang'!$B$3="Nam",2,3),0)/12*P454</f>
        <v>0</v>
      </c>
      <c r="K454" s="2" t="n">
        <v>20000</v>
      </c>
      <c r="L454" s="31" t="n">
        <f aca="false">ROUND(((HLOOKUP(B454,Assumption!$A$6:$L$7,2,1)+1)^(1/12)-1)*(E454+I454-J454-K454),0)</f>
        <v>5368931</v>
      </c>
      <c r="M454" s="31" t="n">
        <f aca="false">E454+I454-J454-K454+L454</f>
        <v>3256151007.01301</v>
      </c>
      <c r="N454" s="32" t="n">
        <f aca="false">HLOOKUP(ROUND(AVERAGE(M442:M453)/10^6,0),Assumption!$B$2:$E$3,2,1)*MAX((AVERAGE(M442:M453)-250*10^6),0)</f>
        <v>17683785.2525781</v>
      </c>
      <c r="O454" s="31" t="n">
        <f aca="false">M454+N454</f>
        <v>3273834792.26559</v>
      </c>
      <c r="P454" s="31" t="n">
        <f aca="false">IF(A454=1,SA,MAX(0,SA-M453))</f>
        <v>0</v>
      </c>
      <c r="S454" s="2" t="n">
        <v>0</v>
      </c>
      <c r="T454" s="2" t="n">
        <v>0</v>
      </c>
      <c r="U454" s="2" t="n">
        <v>0</v>
      </c>
      <c r="V454" s="33" t="n">
        <v>1</v>
      </c>
    </row>
    <row r="455" customFormat="false" ht="15.75" hidden="false" customHeight="true" outlineLevel="0" collapsed="false">
      <c r="A455" s="2" t="n">
        <v>453</v>
      </c>
      <c r="B455" s="2" t="n">
        <v>38</v>
      </c>
      <c r="C455" s="2" t="n">
        <f aca="false">A455-(B455-1)*12</f>
        <v>9</v>
      </c>
      <c r="D455" s="2" t="n">
        <f aca="false">'thong tin khach hang'!$B$4+B455-1</f>
        <v>39</v>
      </c>
      <c r="E455" s="31" t="n">
        <f aca="false">IF(A455=1,0,M454)</f>
        <v>3256151007.01301</v>
      </c>
      <c r="F455" s="2" t="n">
        <f aca="true">TP*VLOOKUP('thong tin khach hang'!$E$10,$X$2:$Z$5,3,0)*OFFSET($S455,0,VLOOKUP('thong tin khach hang'!$E$10,$X$2:$Z$5,2,0))</f>
        <v>0</v>
      </c>
      <c r="G455" s="2" t="n">
        <f aca="true">EP*VLOOKUP('thong tin khach hang'!$E$10,$X$2:$Z$5,3,0)*OFFSET($S455,0,VLOOKUP('thong tin khach hang'!$E$10,$X$2:$Z$5,2,0))</f>
        <v>0</v>
      </c>
      <c r="H455" s="2" t="n">
        <f aca="false">F455*HLOOKUP(B455,Assumption!$A$10:$G$12,2,1)+G455*HLOOKUP(B455,Assumption!$A$10:$G$12,3,1)</f>
        <v>0</v>
      </c>
      <c r="I455" s="2" t="n">
        <f aca="false">F455+G455-H455</f>
        <v>0</v>
      </c>
      <c r="J455" s="32" t="n">
        <f aca="false">VLOOKUP(D455,Assumption!$O$3:$Q$103,IF('thong tin khach hang'!$B$3="Nam",2,3),0)/12*P455</f>
        <v>0</v>
      </c>
      <c r="K455" s="2" t="n">
        <v>20000</v>
      </c>
      <c r="L455" s="31" t="n">
        <f aca="false">ROUND(((HLOOKUP(B455,Assumption!$A$6:$L$7,2,1)+1)^(1/12)-1)*(E455+I455-J455-K455),0)</f>
        <v>5377765</v>
      </c>
      <c r="M455" s="31" t="n">
        <f aca="false">E455+I455-J455-K455+L455</f>
        <v>3261508772.01301</v>
      </c>
      <c r="N455" s="32" t="n">
        <f aca="false">HLOOKUP(ROUND(AVERAGE(M443:M454)/10^6,0),Assumption!$B$2:$E$3,2,1)*MAX((AVERAGE(M443:M454)-250*10^6),0)</f>
        <v>17744646.9450781</v>
      </c>
      <c r="O455" s="31" t="n">
        <f aca="false">M455+N455</f>
        <v>3279253418.95809</v>
      </c>
      <c r="P455" s="31" t="n">
        <f aca="false">IF(A455=1,SA,MAX(0,SA-M454))</f>
        <v>0</v>
      </c>
      <c r="S455" s="2" t="n">
        <v>0</v>
      </c>
      <c r="T455" s="2" t="n">
        <v>0</v>
      </c>
      <c r="U455" s="2" t="n">
        <v>0</v>
      </c>
      <c r="V455" s="33" t="n">
        <v>1</v>
      </c>
    </row>
    <row r="456" customFormat="false" ht="15.75" hidden="false" customHeight="true" outlineLevel="0" collapsed="false">
      <c r="A456" s="2" t="n">
        <v>454</v>
      </c>
      <c r="B456" s="2" t="n">
        <v>38</v>
      </c>
      <c r="C456" s="2" t="n">
        <f aca="false">A456-(B456-1)*12</f>
        <v>10</v>
      </c>
      <c r="D456" s="2" t="n">
        <f aca="false">'thong tin khach hang'!$B$4+B456-1</f>
        <v>39</v>
      </c>
      <c r="E456" s="31" t="n">
        <f aca="false">IF(A456=1,0,M455)</f>
        <v>3261508772.01301</v>
      </c>
      <c r="F456" s="2" t="n">
        <f aca="true">TP*VLOOKUP('thong tin khach hang'!$E$10,$X$2:$Z$5,3,0)*OFFSET($S456,0,VLOOKUP('thong tin khach hang'!$E$10,$X$2:$Z$5,2,0))</f>
        <v>0</v>
      </c>
      <c r="G456" s="2" t="n">
        <f aca="true">EP*VLOOKUP('thong tin khach hang'!$E$10,$X$2:$Z$5,3,0)*OFFSET($S456,0,VLOOKUP('thong tin khach hang'!$E$10,$X$2:$Z$5,2,0))</f>
        <v>0</v>
      </c>
      <c r="H456" s="2" t="n">
        <f aca="false">F456*HLOOKUP(B456,Assumption!$A$10:$G$12,2,1)+G456*HLOOKUP(B456,Assumption!$A$10:$G$12,3,1)</f>
        <v>0</v>
      </c>
      <c r="I456" s="2" t="n">
        <f aca="false">F456+G456-H456</f>
        <v>0</v>
      </c>
      <c r="J456" s="32" t="n">
        <f aca="false">VLOOKUP(D456,Assumption!$O$3:$Q$103,IF('thong tin khach hang'!$B$3="Nam",2,3),0)/12*P456</f>
        <v>0</v>
      </c>
      <c r="K456" s="2" t="n">
        <v>20000</v>
      </c>
      <c r="L456" s="31" t="n">
        <f aca="false">ROUND(((HLOOKUP(B456,Assumption!$A$6:$L$7,2,1)+1)^(1/12)-1)*(E456+I456-J456-K456),0)</f>
        <v>5386614</v>
      </c>
      <c r="M456" s="31" t="n">
        <f aca="false">E456+I456-J456-K456+L456</f>
        <v>3266875386.01301</v>
      </c>
      <c r="N456" s="32" t="n">
        <f aca="false">HLOOKUP(ROUND(AVERAGE(M444:M455)/10^6,0),Assumption!$B$2:$E$3,2,1)*MAX((AVERAGE(M444:M455)-250*10^6),0)</f>
        <v>17805609.1555781</v>
      </c>
      <c r="O456" s="31" t="n">
        <f aca="false">M456+N456</f>
        <v>3284680995.16859</v>
      </c>
      <c r="P456" s="31" t="n">
        <f aca="false">IF(A456=1,SA,MAX(0,SA-M455))</f>
        <v>0</v>
      </c>
      <c r="S456" s="2" t="n">
        <v>0</v>
      </c>
      <c r="T456" s="2" t="n">
        <v>0</v>
      </c>
      <c r="U456" s="2" t="n">
        <v>1</v>
      </c>
      <c r="V456" s="33" t="n">
        <v>1</v>
      </c>
    </row>
    <row r="457" customFormat="false" ht="15.75" hidden="false" customHeight="true" outlineLevel="0" collapsed="false">
      <c r="A457" s="2" t="n">
        <v>455</v>
      </c>
      <c r="B457" s="2" t="n">
        <v>38</v>
      </c>
      <c r="C457" s="2" t="n">
        <f aca="false">A457-(B457-1)*12</f>
        <v>11</v>
      </c>
      <c r="D457" s="2" t="n">
        <f aca="false">'thong tin khach hang'!$B$4+B457-1</f>
        <v>39</v>
      </c>
      <c r="E457" s="31" t="n">
        <f aca="false">IF(A457=1,0,M456)</f>
        <v>3266875386.01301</v>
      </c>
      <c r="F457" s="2" t="n">
        <f aca="true">TP*VLOOKUP('thong tin khach hang'!$E$10,$X$2:$Z$5,3,0)*OFFSET($S457,0,VLOOKUP('thong tin khach hang'!$E$10,$X$2:$Z$5,2,0))</f>
        <v>0</v>
      </c>
      <c r="G457" s="2" t="n">
        <f aca="true">EP*VLOOKUP('thong tin khach hang'!$E$10,$X$2:$Z$5,3,0)*OFFSET($S457,0,VLOOKUP('thong tin khach hang'!$E$10,$X$2:$Z$5,2,0))</f>
        <v>0</v>
      </c>
      <c r="H457" s="2" t="n">
        <f aca="false">F457*HLOOKUP(B457,Assumption!$A$10:$G$12,2,1)+G457*HLOOKUP(B457,Assumption!$A$10:$G$12,3,1)</f>
        <v>0</v>
      </c>
      <c r="I457" s="2" t="n">
        <f aca="false">F457+G457-H457</f>
        <v>0</v>
      </c>
      <c r="J457" s="32" t="n">
        <f aca="false">VLOOKUP(D457,Assumption!$O$3:$Q$103,IF('thong tin khach hang'!$B$3="Nam",2,3),0)/12*P457</f>
        <v>0</v>
      </c>
      <c r="K457" s="2" t="n">
        <v>20000</v>
      </c>
      <c r="L457" s="31" t="n">
        <f aca="false">ROUND(((HLOOKUP(B457,Assumption!$A$6:$L$7,2,1)+1)^(1/12)-1)*(E457+I457-J457-K457),0)</f>
        <v>5395477</v>
      </c>
      <c r="M457" s="31" t="n">
        <f aca="false">E457+I457-J457-K457+L457</f>
        <v>3272250863.01301</v>
      </c>
      <c r="N457" s="32" t="n">
        <f aca="false">HLOOKUP(ROUND(AVERAGE(M445:M456)/10^6,0),Assumption!$B$2:$E$3,2,1)*MAX((AVERAGE(M445:M456)-250*10^6),0)</f>
        <v>17866672.0500781</v>
      </c>
      <c r="O457" s="31" t="n">
        <f aca="false">M457+N457</f>
        <v>3290117535.06309</v>
      </c>
      <c r="P457" s="31" t="n">
        <f aca="false">IF(A457=1,SA,MAX(0,SA-M456))</f>
        <v>0</v>
      </c>
      <c r="S457" s="2" t="n">
        <v>0</v>
      </c>
      <c r="T457" s="2" t="n">
        <v>0</v>
      </c>
      <c r="U457" s="2" t="n">
        <v>0</v>
      </c>
      <c r="V457" s="33" t="n">
        <v>1</v>
      </c>
    </row>
    <row r="458" customFormat="false" ht="15.75" hidden="false" customHeight="true" outlineLevel="0" collapsed="false">
      <c r="A458" s="2" t="n">
        <v>456</v>
      </c>
      <c r="B458" s="2" t="n">
        <v>38</v>
      </c>
      <c r="C458" s="2" t="n">
        <f aca="false">A458-(B458-1)*12</f>
        <v>12</v>
      </c>
      <c r="D458" s="2" t="n">
        <f aca="false">'thong tin khach hang'!$B$4+B458-1</f>
        <v>39</v>
      </c>
      <c r="E458" s="31" t="n">
        <f aca="false">IF(A458=1,0,M457)</f>
        <v>3272250863.01301</v>
      </c>
      <c r="F458" s="2" t="n">
        <f aca="true">TP*VLOOKUP('thong tin khach hang'!$E$10,$X$2:$Z$5,3,0)*OFFSET($S458,0,VLOOKUP('thong tin khach hang'!$E$10,$X$2:$Z$5,2,0))</f>
        <v>0</v>
      </c>
      <c r="G458" s="2" t="n">
        <f aca="true">EP*VLOOKUP('thong tin khach hang'!$E$10,$X$2:$Z$5,3,0)*OFFSET($S458,0,VLOOKUP('thong tin khach hang'!$E$10,$X$2:$Z$5,2,0))</f>
        <v>0</v>
      </c>
      <c r="H458" s="2" t="n">
        <f aca="false">F458*HLOOKUP(B458,Assumption!$A$10:$G$12,2,1)+G458*HLOOKUP(B458,Assumption!$A$10:$G$12,3,1)</f>
        <v>0</v>
      </c>
      <c r="I458" s="2" t="n">
        <f aca="false">F458+G458-H458</f>
        <v>0</v>
      </c>
      <c r="J458" s="32" t="n">
        <f aca="false">VLOOKUP(D458,Assumption!$O$3:$Q$103,IF('thong tin khach hang'!$B$3="Nam",2,3),0)/12*P458</f>
        <v>0</v>
      </c>
      <c r="K458" s="2" t="n">
        <v>20000</v>
      </c>
      <c r="L458" s="31" t="n">
        <f aca="false">ROUND(((HLOOKUP(B458,Assumption!$A$6:$L$7,2,1)+1)^(1/12)-1)*(E458+I458-J458-K458),0)</f>
        <v>5404355</v>
      </c>
      <c r="M458" s="31" t="n">
        <f aca="false">E458+I458-J458-K458+L458</f>
        <v>3277635218.01301</v>
      </c>
      <c r="N458" s="32" t="n">
        <f aca="false">HLOOKUP(ROUND(AVERAGE(M446:M457)/10^6,0),Assumption!$B$2:$E$3,2,1)*MAX((AVERAGE(M446:M457)-250*10^6),0)</f>
        <v>17927835.7945781</v>
      </c>
      <c r="O458" s="31" t="n">
        <f aca="false">M458+N458</f>
        <v>3295563053.80759</v>
      </c>
      <c r="P458" s="31" t="n">
        <f aca="false">IF(A458=1,SA,MAX(0,SA-M457))</f>
        <v>0</v>
      </c>
      <c r="S458" s="2" t="n">
        <v>0</v>
      </c>
      <c r="T458" s="2" t="n">
        <v>0</v>
      </c>
      <c r="U458" s="2" t="n">
        <v>0</v>
      </c>
      <c r="V458" s="33" t="n">
        <v>1</v>
      </c>
    </row>
    <row r="459" customFormat="false" ht="15.75" hidden="false" customHeight="true" outlineLevel="0" collapsed="false">
      <c r="A459" s="2" t="n">
        <v>457</v>
      </c>
      <c r="B459" s="2" t="n">
        <v>39</v>
      </c>
      <c r="C459" s="2" t="n">
        <f aca="false">A459-(B459-1)*12</f>
        <v>1</v>
      </c>
      <c r="D459" s="2" t="n">
        <f aca="false">'thong tin khach hang'!$B$4+B459-1</f>
        <v>40</v>
      </c>
      <c r="E459" s="31" t="n">
        <f aca="false">IF(A459=1,0,M458)</f>
        <v>3277635218.01301</v>
      </c>
      <c r="F459" s="2" t="n">
        <f aca="true">TP*VLOOKUP('thong tin khach hang'!$E$10,$X$2:$Z$5,3,0)*OFFSET($S459,0,VLOOKUP('thong tin khach hang'!$E$10,$X$2:$Z$5,2,0))</f>
        <v>30000000</v>
      </c>
      <c r="G459" s="2" t="n">
        <f aca="true">EP*VLOOKUP('thong tin khach hang'!$E$10,$X$2:$Z$5,3,0)*OFFSET($S459,0,VLOOKUP('thong tin khach hang'!$E$10,$X$2:$Z$5,2,0))</f>
        <v>30000000</v>
      </c>
      <c r="H459" s="2" t="n">
        <f aca="false">F459*HLOOKUP(B459,Assumption!$A$10:$G$12,2,1)+G459*HLOOKUP(B459,Assumption!$A$10:$G$12,3,1)</f>
        <v>1500000</v>
      </c>
      <c r="I459" s="2" t="n">
        <f aca="false">F459+G459-H459</f>
        <v>58500000</v>
      </c>
      <c r="J459" s="32" t="n">
        <f aca="false">VLOOKUP(D459,Assumption!$O$3:$Q$103,IF('thong tin khach hang'!$B$3="Nam",2,3),0)/12*P459</f>
        <v>0</v>
      </c>
      <c r="K459" s="2" t="n">
        <v>20000</v>
      </c>
      <c r="L459" s="31" t="n">
        <f aca="false">ROUND(((HLOOKUP(B459,Assumption!$A$6:$L$7,2,1)+1)^(1/12)-1)*(E459+I459-J459-K459),0)</f>
        <v>5509866</v>
      </c>
      <c r="M459" s="31" t="n">
        <f aca="false">E459+I459-J459-K459+L459</f>
        <v>3341625084.01301</v>
      </c>
      <c r="N459" s="32" t="n">
        <f aca="false">HLOOKUP(ROUND(AVERAGE(M447:M458)/10^6,0),Assumption!$B$2:$E$3,2,1)*MAX((AVERAGE(M447:M458)-250*10^6),0)</f>
        <v>17989100.5555781</v>
      </c>
      <c r="O459" s="31" t="n">
        <f aca="false">M459+N459</f>
        <v>3359614184.56859</v>
      </c>
      <c r="P459" s="31" t="n">
        <f aca="false">IF(A459=1,SA,MAX(0,SA-M458))</f>
        <v>0</v>
      </c>
      <c r="S459" s="2" t="n">
        <v>1</v>
      </c>
      <c r="T459" s="2" t="n">
        <v>1</v>
      </c>
      <c r="U459" s="2" t="n">
        <v>1</v>
      </c>
      <c r="V459" s="33" t="n">
        <v>1</v>
      </c>
    </row>
    <row r="460" customFormat="false" ht="15.75" hidden="false" customHeight="true" outlineLevel="0" collapsed="false">
      <c r="A460" s="2" t="n">
        <v>458</v>
      </c>
      <c r="B460" s="2" t="n">
        <v>39</v>
      </c>
      <c r="C460" s="2" t="n">
        <f aca="false">A460-(B460-1)*12</f>
        <v>2</v>
      </c>
      <c r="D460" s="2" t="n">
        <f aca="false">'thong tin khach hang'!$B$4+B460-1</f>
        <v>40</v>
      </c>
      <c r="E460" s="31" t="n">
        <f aca="false">IF(A460=1,0,M459)</f>
        <v>3341625084.01301</v>
      </c>
      <c r="F460" s="2" t="n">
        <f aca="true">TP*VLOOKUP('thong tin khach hang'!$E$10,$X$2:$Z$5,3,0)*OFFSET($S460,0,VLOOKUP('thong tin khach hang'!$E$10,$X$2:$Z$5,2,0))</f>
        <v>0</v>
      </c>
      <c r="G460" s="2" t="n">
        <f aca="true">EP*VLOOKUP('thong tin khach hang'!$E$10,$X$2:$Z$5,3,0)*OFFSET($S460,0,VLOOKUP('thong tin khach hang'!$E$10,$X$2:$Z$5,2,0))</f>
        <v>0</v>
      </c>
      <c r="H460" s="2" t="n">
        <f aca="false">F460*HLOOKUP(B460,Assumption!$A$10:$G$12,2,1)+G460*HLOOKUP(B460,Assumption!$A$10:$G$12,3,1)</f>
        <v>0</v>
      </c>
      <c r="I460" s="2" t="n">
        <f aca="false">F460+G460-H460</f>
        <v>0</v>
      </c>
      <c r="J460" s="32" t="n">
        <f aca="false">VLOOKUP(D460,Assumption!$O$3:$Q$103,IF('thong tin khach hang'!$B$3="Nam",2,3),0)/12*P460</f>
        <v>0</v>
      </c>
      <c r="K460" s="2" t="n">
        <v>20000</v>
      </c>
      <c r="L460" s="31" t="n">
        <f aca="false">ROUND(((HLOOKUP(B460,Assumption!$A$6:$L$7,2,1)+1)^(1/12)-1)*(E460+I460-J460-K460),0)</f>
        <v>5518932</v>
      </c>
      <c r="M460" s="31" t="n">
        <f aca="false">E460+I460-J460-K460+L460</f>
        <v>3347124016.01301</v>
      </c>
      <c r="N460" s="32" t="n">
        <f aca="false">HLOOKUP(ROUND(AVERAGE(M448:M459)/10^6,0),Assumption!$B$2:$E$3,2,1)*MAX((AVERAGE(M448:M459)-250*10^6),0)</f>
        <v>18050466.5005781</v>
      </c>
      <c r="O460" s="31" t="n">
        <f aca="false">M460+N460</f>
        <v>3365174482.51359</v>
      </c>
      <c r="P460" s="31" t="n">
        <f aca="false">IF(A460=1,SA,MAX(0,SA-M459))</f>
        <v>0</v>
      </c>
      <c r="S460" s="2" t="n">
        <v>0</v>
      </c>
      <c r="T460" s="2" t="n">
        <v>0</v>
      </c>
      <c r="U460" s="2" t="n">
        <v>0</v>
      </c>
      <c r="V460" s="33" t="n">
        <v>1</v>
      </c>
    </row>
    <row r="461" customFormat="false" ht="15.75" hidden="false" customHeight="true" outlineLevel="0" collapsed="false">
      <c r="A461" s="2" t="n">
        <v>459</v>
      </c>
      <c r="B461" s="2" t="n">
        <v>39</v>
      </c>
      <c r="C461" s="2" t="n">
        <f aca="false">A461-(B461-1)*12</f>
        <v>3</v>
      </c>
      <c r="D461" s="2" t="n">
        <f aca="false">'thong tin khach hang'!$B$4+B461-1</f>
        <v>40</v>
      </c>
      <c r="E461" s="31" t="n">
        <f aca="false">IF(A461=1,0,M460)</f>
        <v>3347124016.01301</v>
      </c>
      <c r="F461" s="2" t="n">
        <f aca="true">TP*VLOOKUP('thong tin khach hang'!$E$10,$X$2:$Z$5,3,0)*OFFSET($S461,0,VLOOKUP('thong tin khach hang'!$E$10,$X$2:$Z$5,2,0))</f>
        <v>0</v>
      </c>
      <c r="G461" s="2" t="n">
        <f aca="true">EP*VLOOKUP('thong tin khach hang'!$E$10,$X$2:$Z$5,3,0)*OFFSET($S461,0,VLOOKUP('thong tin khach hang'!$E$10,$X$2:$Z$5,2,0))</f>
        <v>0</v>
      </c>
      <c r="H461" s="2" t="n">
        <f aca="false">F461*HLOOKUP(B461,Assumption!$A$10:$G$12,2,1)+G461*HLOOKUP(B461,Assumption!$A$10:$G$12,3,1)</f>
        <v>0</v>
      </c>
      <c r="I461" s="2" t="n">
        <f aca="false">F461+G461-H461</f>
        <v>0</v>
      </c>
      <c r="J461" s="32" t="n">
        <f aca="false">VLOOKUP(D461,Assumption!$O$3:$Q$103,IF('thong tin khach hang'!$B$3="Nam",2,3),0)/12*P461</f>
        <v>0</v>
      </c>
      <c r="K461" s="2" t="n">
        <v>20000</v>
      </c>
      <c r="L461" s="31" t="n">
        <f aca="false">ROUND(((HLOOKUP(B461,Assumption!$A$6:$L$7,2,1)+1)^(1/12)-1)*(E461+I461-J461-K461),0)</f>
        <v>5528014</v>
      </c>
      <c r="M461" s="31" t="n">
        <f aca="false">E461+I461-J461-K461+L461</f>
        <v>3352632030.01301</v>
      </c>
      <c r="N461" s="32" t="n">
        <f aca="false">HLOOKUP(ROUND(AVERAGE(M449:M460)/10^6,0),Assumption!$B$2:$E$3,2,1)*MAX((AVERAGE(M449:M460)-250*10^6),0)</f>
        <v>18111933.7960781</v>
      </c>
      <c r="O461" s="31" t="n">
        <f aca="false">M461+N461</f>
        <v>3370743963.80909</v>
      </c>
      <c r="P461" s="31" t="n">
        <f aca="false">IF(A461=1,SA,MAX(0,SA-M460))</f>
        <v>0</v>
      </c>
      <c r="S461" s="2" t="n">
        <v>0</v>
      </c>
      <c r="T461" s="2" t="n">
        <v>0</v>
      </c>
      <c r="U461" s="2" t="n">
        <v>0</v>
      </c>
      <c r="V461" s="33" t="n">
        <v>1</v>
      </c>
    </row>
    <row r="462" customFormat="false" ht="15.75" hidden="false" customHeight="true" outlineLevel="0" collapsed="false">
      <c r="A462" s="2" t="n">
        <v>460</v>
      </c>
      <c r="B462" s="2" t="n">
        <v>39</v>
      </c>
      <c r="C462" s="2" t="n">
        <f aca="false">A462-(B462-1)*12</f>
        <v>4</v>
      </c>
      <c r="D462" s="2" t="n">
        <f aca="false">'thong tin khach hang'!$B$4+B462-1</f>
        <v>40</v>
      </c>
      <c r="E462" s="31" t="n">
        <f aca="false">IF(A462=1,0,M461)</f>
        <v>3352632030.01301</v>
      </c>
      <c r="F462" s="2" t="n">
        <f aca="true">TP*VLOOKUP('thong tin khach hang'!$E$10,$X$2:$Z$5,3,0)*OFFSET($S462,0,VLOOKUP('thong tin khach hang'!$E$10,$X$2:$Z$5,2,0))</f>
        <v>0</v>
      </c>
      <c r="G462" s="2" t="n">
        <f aca="true">EP*VLOOKUP('thong tin khach hang'!$E$10,$X$2:$Z$5,3,0)*OFFSET($S462,0,VLOOKUP('thong tin khach hang'!$E$10,$X$2:$Z$5,2,0))</f>
        <v>0</v>
      </c>
      <c r="H462" s="2" t="n">
        <f aca="false">F462*HLOOKUP(B462,Assumption!$A$10:$G$12,2,1)+G462*HLOOKUP(B462,Assumption!$A$10:$G$12,3,1)</f>
        <v>0</v>
      </c>
      <c r="I462" s="2" t="n">
        <f aca="false">F462+G462-H462</f>
        <v>0</v>
      </c>
      <c r="J462" s="32" t="n">
        <f aca="false">VLOOKUP(D462,Assumption!$O$3:$Q$103,IF('thong tin khach hang'!$B$3="Nam",2,3),0)/12*P462</f>
        <v>0</v>
      </c>
      <c r="K462" s="2" t="n">
        <v>20000</v>
      </c>
      <c r="L462" s="31" t="n">
        <f aca="false">ROUND(((HLOOKUP(B462,Assumption!$A$6:$L$7,2,1)+1)^(1/12)-1)*(E462+I462-J462-K462),0)</f>
        <v>5537111</v>
      </c>
      <c r="M462" s="31" t="n">
        <f aca="false">E462+I462-J462-K462+L462</f>
        <v>3358149141.01301</v>
      </c>
      <c r="N462" s="32" t="n">
        <f aca="false">HLOOKUP(ROUND(AVERAGE(M450:M461)/10^6,0),Assumption!$B$2:$E$3,2,1)*MAX((AVERAGE(M450:M461)-250*10^6),0)</f>
        <v>18173502.6095781</v>
      </c>
      <c r="O462" s="31" t="n">
        <f aca="false">M462+N462</f>
        <v>3376322643.62259</v>
      </c>
      <c r="P462" s="31" t="n">
        <f aca="false">IF(A462=1,SA,MAX(0,SA-M461))</f>
        <v>0</v>
      </c>
      <c r="S462" s="2" t="n">
        <v>0</v>
      </c>
      <c r="T462" s="2" t="n">
        <v>0</v>
      </c>
      <c r="U462" s="2" t="n">
        <v>1</v>
      </c>
      <c r="V462" s="33" t="n">
        <v>1</v>
      </c>
    </row>
    <row r="463" customFormat="false" ht="15.75" hidden="false" customHeight="true" outlineLevel="0" collapsed="false">
      <c r="A463" s="2" t="n">
        <v>461</v>
      </c>
      <c r="B463" s="2" t="n">
        <v>39</v>
      </c>
      <c r="C463" s="2" t="n">
        <f aca="false">A463-(B463-1)*12</f>
        <v>5</v>
      </c>
      <c r="D463" s="2" t="n">
        <f aca="false">'thong tin khach hang'!$B$4+B463-1</f>
        <v>40</v>
      </c>
      <c r="E463" s="31" t="n">
        <f aca="false">IF(A463=1,0,M462)</f>
        <v>3358149141.01301</v>
      </c>
      <c r="F463" s="2" t="n">
        <f aca="true">TP*VLOOKUP('thong tin khach hang'!$E$10,$X$2:$Z$5,3,0)*OFFSET($S463,0,VLOOKUP('thong tin khach hang'!$E$10,$X$2:$Z$5,2,0))</f>
        <v>0</v>
      </c>
      <c r="G463" s="2" t="n">
        <f aca="true">EP*VLOOKUP('thong tin khach hang'!$E$10,$X$2:$Z$5,3,0)*OFFSET($S463,0,VLOOKUP('thong tin khach hang'!$E$10,$X$2:$Z$5,2,0))</f>
        <v>0</v>
      </c>
      <c r="H463" s="2" t="n">
        <f aca="false">F463*HLOOKUP(B463,Assumption!$A$10:$G$12,2,1)+G463*HLOOKUP(B463,Assumption!$A$10:$G$12,3,1)</f>
        <v>0</v>
      </c>
      <c r="I463" s="2" t="n">
        <f aca="false">F463+G463-H463</f>
        <v>0</v>
      </c>
      <c r="J463" s="32" t="n">
        <f aca="false">VLOOKUP(D463,Assumption!$O$3:$Q$103,IF('thong tin khach hang'!$B$3="Nam",2,3),0)/12*P463</f>
        <v>0</v>
      </c>
      <c r="K463" s="2" t="n">
        <v>20000</v>
      </c>
      <c r="L463" s="31" t="n">
        <f aca="false">ROUND(((HLOOKUP(B463,Assumption!$A$6:$L$7,2,1)+1)^(1/12)-1)*(E463+I463-J463-K463),0)</f>
        <v>5546223</v>
      </c>
      <c r="M463" s="31" t="n">
        <f aca="false">E463+I463-J463-K463+L463</f>
        <v>3363675364.01301</v>
      </c>
      <c r="N463" s="32" t="n">
        <f aca="false">HLOOKUP(ROUND(AVERAGE(M451:M462)/10^6,0),Assumption!$B$2:$E$3,2,1)*MAX((AVERAGE(M451:M462)-250*10^6),0)</f>
        <v>18235173.1085781</v>
      </c>
      <c r="O463" s="31" t="n">
        <f aca="false">M463+N463</f>
        <v>3381910537.12159</v>
      </c>
      <c r="P463" s="31" t="n">
        <f aca="false">IF(A463=1,SA,MAX(0,SA-M462))</f>
        <v>0</v>
      </c>
      <c r="S463" s="2" t="n">
        <v>0</v>
      </c>
      <c r="T463" s="2" t="n">
        <v>0</v>
      </c>
      <c r="U463" s="2" t="n">
        <v>0</v>
      </c>
      <c r="V463" s="33" t="n">
        <v>1</v>
      </c>
    </row>
    <row r="464" customFormat="false" ht="15.75" hidden="false" customHeight="true" outlineLevel="0" collapsed="false">
      <c r="A464" s="2" t="n">
        <v>462</v>
      </c>
      <c r="B464" s="2" t="n">
        <v>39</v>
      </c>
      <c r="C464" s="2" t="n">
        <f aca="false">A464-(B464-1)*12</f>
        <v>6</v>
      </c>
      <c r="D464" s="2" t="n">
        <f aca="false">'thong tin khach hang'!$B$4+B464-1</f>
        <v>40</v>
      </c>
      <c r="E464" s="31" t="n">
        <f aca="false">IF(A464=1,0,M463)</f>
        <v>3363675364.01301</v>
      </c>
      <c r="F464" s="2" t="n">
        <f aca="true">TP*VLOOKUP('thong tin khach hang'!$E$10,$X$2:$Z$5,3,0)*OFFSET($S464,0,VLOOKUP('thong tin khach hang'!$E$10,$X$2:$Z$5,2,0))</f>
        <v>0</v>
      </c>
      <c r="G464" s="2" t="n">
        <f aca="true">EP*VLOOKUP('thong tin khach hang'!$E$10,$X$2:$Z$5,3,0)*OFFSET($S464,0,VLOOKUP('thong tin khach hang'!$E$10,$X$2:$Z$5,2,0))</f>
        <v>0</v>
      </c>
      <c r="H464" s="2" t="n">
        <f aca="false">F464*HLOOKUP(B464,Assumption!$A$10:$G$12,2,1)+G464*HLOOKUP(B464,Assumption!$A$10:$G$12,3,1)</f>
        <v>0</v>
      </c>
      <c r="I464" s="2" t="n">
        <f aca="false">F464+G464-H464</f>
        <v>0</v>
      </c>
      <c r="J464" s="32" t="n">
        <f aca="false">VLOOKUP(D464,Assumption!$O$3:$Q$103,IF('thong tin khach hang'!$B$3="Nam",2,3),0)/12*P464</f>
        <v>0</v>
      </c>
      <c r="K464" s="2" t="n">
        <v>20000</v>
      </c>
      <c r="L464" s="31" t="n">
        <f aca="false">ROUND(((HLOOKUP(B464,Assumption!$A$6:$L$7,2,1)+1)^(1/12)-1)*(E464+I464-J464-K464),0)</f>
        <v>5555350</v>
      </c>
      <c r="M464" s="31" t="n">
        <f aca="false">E464+I464-J464-K464+L464</f>
        <v>3369210714.01301</v>
      </c>
      <c r="N464" s="32" t="n">
        <f aca="false">HLOOKUP(ROUND(AVERAGE(M452:M463)/10^6,0),Assumption!$B$2:$E$3,2,1)*MAX((AVERAGE(M452:M463)-250*10^6),0)</f>
        <v>18296945.4610781</v>
      </c>
      <c r="O464" s="31" t="n">
        <f aca="false">M464+N464</f>
        <v>3387507659.47409</v>
      </c>
      <c r="P464" s="31" t="n">
        <f aca="false">IF(A464=1,SA,MAX(0,SA-M463))</f>
        <v>0</v>
      </c>
      <c r="S464" s="2" t="n">
        <v>0</v>
      </c>
      <c r="T464" s="2" t="n">
        <v>0</v>
      </c>
      <c r="U464" s="2" t="n">
        <v>0</v>
      </c>
      <c r="V464" s="33" t="n">
        <v>1</v>
      </c>
    </row>
    <row r="465" customFormat="false" ht="15.75" hidden="false" customHeight="true" outlineLevel="0" collapsed="false">
      <c r="A465" s="2" t="n">
        <v>463</v>
      </c>
      <c r="B465" s="2" t="n">
        <v>39</v>
      </c>
      <c r="C465" s="2" t="n">
        <f aca="false">A465-(B465-1)*12</f>
        <v>7</v>
      </c>
      <c r="D465" s="2" t="n">
        <f aca="false">'thong tin khach hang'!$B$4+B465-1</f>
        <v>40</v>
      </c>
      <c r="E465" s="31" t="n">
        <f aca="false">IF(A465=1,0,M464)</f>
        <v>3369210714.01301</v>
      </c>
      <c r="F465" s="2" t="n">
        <f aca="true">TP*VLOOKUP('thong tin khach hang'!$E$10,$X$2:$Z$5,3,0)*OFFSET($S465,0,VLOOKUP('thong tin khach hang'!$E$10,$X$2:$Z$5,2,0))</f>
        <v>0</v>
      </c>
      <c r="G465" s="2" t="n">
        <f aca="true">EP*VLOOKUP('thong tin khach hang'!$E$10,$X$2:$Z$5,3,0)*OFFSET($S465,0,VLOOKUP('thong tin khach hang'!$E$10,$X$2:$Z$5,2,0))</f>
        <v>0</v>
      </c>
      <c r="H465" s="2" t="n">
        <f aca="false">F465*HLOOKUP(B465,Assumption!$A$10:$G$12,2,1)+G465*HLOOKUP(B465,Assumption!$A$10:$G$12,3,1)</f>
        <v>0</v>
      </c>
      <c r="I465" s="2" t="n">
        <f aca="false">F465+G465-H465</f>
        <v>0</v>
      </c>
      <c r="J465" s="32" t="n">
        <f aca="false">VLOOKUP(D465,Assumption!$O$3:$Q$103,IF('thong tin khach hang'!$B$3="Nam",2,3),0)/12*P465</f>
        <v>0</v>
      </c>
      <c r="K465" s="2" t="n">
        <v>20000</v>
      </c>
      <c r="L465" s="31" t="n">
        <f aca="false">ROUND(((HLOOKUP(B465,Assumption!$A$6:$L$7,2,1)+1)^(1/12)-1)*(E465+I465-J465-K465),0)</f>
        <v>5564492</v>
      </c>
      <c r="M465" s="31" t="n">
        <f aca="false">E465+I465-J465-K465+L465</f>
        <v>3374755206.01301</v>
      </c>
      <c r="N465" s="32" t="n">
        <f aca="false">HLOOKUP(ROUND(AVERAGE(M453:M464)/10^6,0),Assumption!$B$2:$E$3,2,1)*MAX((AVERAGE(M453:M464)-250*10^6),0)</f>
        <v>18358819.8355781</v>
      </c>
      <c r="O465" s="31" t="n">
        <f aca="false">M465+N465</f>
        <v>3393114025.84859</v>
      </c>
      <c r="P465" s="31" t="n">
        <f aca="false">IF(A465=1,SA,MAX(0,SA-M464))</f>
        <v>0</v>
      </c>
      <c r="S465" s="2" t="n">
        <v>0</v>
      </c>
      <c r="T465" s="2" t="n">
        <v>1</v>
      </c>
      <c r="U465" s="2" t="n">
        <v>1</v>
      </c>
      <c r="V465" s="33" t="n">
        <v>1</v>
      </c>
    </row>
    <row r="466" customFormat="false" ht="15.75" hidden="false" customHeight="true" outlineLevel="0" collapsed="false">
      <c r="A466" s="2" t="n">
        <v>464</v>
      </c>
      <c r="B466" s="2" t="n">
        <v>39</v>
      </c>
      <c r="C466" s="2" t="n">
        <f aca="false">A466-(B466-1)*12</f>
        <v>8</v>
      </c>
      <c r="D466" s="2" t="n">
        <f aca="false">'thong tin khach hang'!$B$4+B466-1</f>
        <v>40</v>
      </c>
      <c r="E466" s="31" t="n">
        <f aca="false">IF(A466=1,0,M465)</f>
        <v>3374755206.01301</v>
      </c>
      <c r="F466" s="2" t="n">
        <f aca="true">TP*VLOOKUP('thong tin khach hang'!$E$10,$X$2:$Z$5,3,0)*OFFSET($S466,0,VLOOKUP('thong tin khach hang'!$E$10,$X$2:$Z$5,2,0))</f>
        <v>0</v>
      </c>
      <c r="G466" s="2" t="n">
        <f aca="true">EP*VLOOKUP('thong tin khach hang'!$E$10,$X$2:$Z$5,3,0)*OFFSET($S466,0,VLOOKUP('thong tin khach hang'!$E$10,$X$2:$Z$5,2,0))</f>
        <v>0</v>
      </c>
      <c r="H466" s="2" t="n">
        <f aca="false">F466*HLOOKUP(B466,Assumption!$A$10:$G$12,2,1)+G466*HLOOKUP(B466,Assumption!$A$10:$G$12,3,1)</f>
        <v>0</v>
      </c>
      <c r="I466" s="2" t="n">
        <f aca="false">F466+G466-H466</f>
        <v>0</v>
      </c>
      <c r="J466" s="32" t="n">
        <f aca="false">VLOOKUP(D466,Assumption!$O$3:$Q$103,IF('thong tin khach hang'!$B$3="Nam",2,3),0)/12*P466</f>
        <v>0</v>
      </c>
      <c r="K466" s="2" t="n">
        <v>20000</v>
      </c>
      <c r="L466" s="31" t="n">
        <f aca="false">ROUND(((HLOOKUP(B466,Assumption!$A$6:$L$7,2,1)+1)^(1/12)-1)*(E466+I466-J466-K466),0)</f>
        <v>5573650</v>
      </c>
      <c r="M466" s="31" t="n">
        <f aca="false">E466+I466-J466-K466+L466</f>
        <v>3380308856.01301</v>
      </c>
      <c r="N466" s="32" t="n">
        <f aca="false">HLOOKUP(ROUND(AVERAGE(M454:M465)/10^6,0),Assumption!$B$2:$E$3,2,1)*MAX((AVERAGE(M454:M465)-250*10^6),0)</f>
        <v>18420796.4005781</v>
      </c>
      <c r="O466" s="31" t="n">
        <f aca="false">M466+N466</f>
        <v>3398729652.41359</v>
      </c>
      <c r="P466" s="31" t="n">
        <f aca="false">IF(A466=1,SA,MAX(0,SA-M465))</f>
        <v>0</v>
      </c>
      <c r="S466" s="2" t="n">
        <v>0</v>
      </c>
      <c r="T466" s="2" t="n">
        <v>0</v>
      </c>
      <c r="U466" s="2" t="n">
        <v>0</v>
      </c>
      <c r="V466" s="33" t="n">
        <v>1</v>
      </c>
    </row>
    <row r="467" customFormat="false" ht="15.75" hidden="false" customHeight="true" outlineLevel="0" collapsed="false">
      <c r="A467" s="2" t="n">
        <v>465</v>
      </c>
      <c r="B467" s="2" t="n">
        <v>39</v>
      </c>
      <c r="C467" s="2" t="n">
        <f aca="false">A467-(B467-1)*12</f>
        <v>9</v>
      </c>
      <c r="D467" s="2" t="n">
        <f aca="false">'thong tin khach hang'!$B$4+B467-1</f>
        <v>40</v>
      </c>
      <c r="E467" s="31" t="n">
        <f aca="false">IF(A467=1,0,M466)</f>
        <v>3380308856.01301</v>
      </c>
      <c r="F467" s="2" t="n">
        <f aca="true">TP*VLOOKUP('thong tin khach hang'!$E$10,$X$2:$Z$5,3,0)*OFFSET($S467,0,VLOOKUP('thong tin khach hang'!$E$10,$X$2:$Z$5,2,0))</f>
        <v>0</v>
      </c>
      <c r="G467" s="2" t="n">
        <f aca="true">EP*VLOOKUP('thong tin khach hang'!$E$10,$X$2:$Z$5,3,0)*OFFSET($S467,0,VLOOKUP('thong tin khach hang'!$E$10,$X$2:$Z$5,2,0))</f>
        <v>0</v>
      </c>
      <c r="H467" s="2" t="n">
        <f aca="false">F467*HLOOKUP(B467,Assumption!$A$10:$G$12,2,1)+G467*HLOOKUP(B467,Assumption!$A$10:$G$12,3,1)</f>
        <v>0</v>
      </c>
      <c r="I467" s="2" t="n">
        <f aca="false">F467+G467-H467</f>
        <v>0</v>
      </c>
      <c r="J467" s="32" t="n">
        <f aca="false">VLOOKUP(D467,Assumption!$O$3:$Q$103,IF('thong tin khach hang'!$B$3="Nam",2,3),0)/12*P467</f>
        <v>0</v>
      </c>
      <c r="K467" s="2" t="n">
        <v>20000</v>
      </c>
      <c r="L467" s="31" t="n">
        <f aca="false">ROUND(((HLOOKUP(B467,Assumption!$A$6:$L$7,2,1)+1)^(1/12)-1)*(E467+I467-J467-K467),0)</f>
        <v>5582822</v>
      </c>
      <c r="M467" s="31" t="n">
        <f aca="false">E467+I467-J467-K467+L467</f>
        <v>3385871678.01301</v>
      </c>
      <c r="N467" s="32" t="n">
        <f aca="false">HLOOKUP(ROUND(AVERAGE(M455:M466)/10^6,0),Assumption!$B$2:$E$3,2,1)*MAX((AVERAGE(M455:M466)-250*10^6),0)</f>
        <v>18482875.3250781</v>
      </c>
      <c r="O467" s="31" t="n">
        <f aca="false">M467+N467</f>
        <v>3404354553.33809</v>
      </c>
      <c r="P467" s="31" t="n">
        <f aca="false">IF(A467=1,SA,MAX(0,SA-M466))</f>
        <v>0</v>
      </c>
      <c r="S467" s="2" t="n">
        <v>0</v>
      </c>
      <c r="T467" s="2" t="n">
        <v>0</v>
      </c>
      <c r="U467" s="2" t="n">
        <v>0</v>
      </c>
      <c r="V467" s="33" t="n">
        <v>1</v>
      </c>
    </row>
    <row r="468" customFormat="false" ht="15.75" hidden="false" customHeight="true" outlineLevel="0" collapsed="false">
      <c r="A468" s="2" t="n">
        <v>466</v>
      </c>
      <c r="B468" s="2" t="n">
        <v>39</v>
      </c>
      <c r="C468" s="2" t="n">
        <f aca="false">A468-(B468-1)*12</f>
        <v>10</v>
      </c>
      <c r="D468" s="2" t="n">
        <f aca="false">'thong tin khach hang'!$B$4+B468-1</f>
        <v>40</v>
      </c>
      <c r="E468" s="31" t="n">
        <f aca="false">IF(A468=1,0,M467)</f>
        <v>3385871678.01301</v>
      </c>
      <c r="F468" s="2" t="n">
        <f aca="true">TP*VLOOKUP('thong tin khach hang'!$E$10,$X$2:$Z$5,3,0)*OFFSET($S468,0,VLOOKUP('thong tin khach hang'!$E$10,$X$2:$Z$5,2,0))</f>
        <v>0</v>
      </c>
      <c r="G468" s="2" t="n">
        <f aca="true">EP*VLOOKUP('thong tin khach hang'!$E$10,$X$2:$Z$5,3,0)*OFFSET($S468,0,VLOOKUP('thong tin khach hang'!$E$10,$X$2:$Z$5,2,0))</f>
        <v>0</v>
      </c>
      <c r="H468" s="2" t="n">
        <f aca="false">F468*HLOOKUP(B468,Assumption!$A$10:$G$12,2,1)+G468*HLOOKUP(B468,Assumption!$A$10:$G$12,3,1)</f>
        <v>0</v>
      </c>
      <c r="I468" s="2" t="n">
        <f aca="false">F468+G468-H468</f>
        <v>0</v>
      </c>
      <c r="J468" s="32" t="n">
        <f aca="false">VLOOKUP(D468,Assumption!$O$3:$Q$103,IF('thong tin khach hang'!$B$3="Nam",2,3),0)/12*P468</f>
        <v>0</v>
      </c>
      <c r="K468" s="2" t="n">
        <v>20000</v>
      </c>
      <c r="L468" s="31" t="n">
        <f aca="false">ROUND(((HLOOKUP(B468,Assumption!$A$6:$L$7,2,1)+1)^(1/12)-1)*(E468+I468-J468-K468),0)</f>
        <v>5592009</v>
      </c>
      <c r="M468" s="31" t="n">
        <f aca="false">E468+I468-J468-K468+L468</f>
        <v>3391443687.01301</v>
      </c>
      <c r="N468" s="32" t="n">
        <f aca="false">HLOOKUP(ROUND(AVERAGE(M456:M467)/10^6,0),Assumption!$B$2:$E$3,2,1)*MAX((AVERAGE(M456:M467)-250*10^6),0)</f>
        <v>18545056.7780781</v>
      </c>
      <c r="O468" s="31" t="n">
        <f aca="false">M468+N468</f>
        <v>3409988743.79109</v>
      </c>
      <c r="P468" s="31" t="n">
        <f aca="false">IF(A468=1,SA,MAX(0,SA-M467))</f>
        <v>0</v>
      </c>
      <c r="S468" s="2" t="n">
        <v>0</v>
      </c>
      <c r="T468" s="2" t="n">
        <v>0</v>
      </c>
      <c r="U468" s="2" t="n">
        <v>1</v>
      </c>
      <c r="V468" s="33" t="n">
        <v>1</v>
      </c>
    </row>
    <row r="469" customFormat="false" ht="15.75" hidden="false" customHeight="true" outlineLevel="0" collapsed="false">
      <c r="A469" s="2" t="n">
        <v>467</v>
      </c>
      <c r="B469" s="2" t="n">
        <v>39</v>
      </c>
      <c r="C469" s="2" t="n">
        <f aca="false">A469-(B469-1)*12</f>
        <v>11</v>
      </c>
      <c r="D469" s="2" t="n">
        <f aca="false">'thong tin khach hang'!$B$4+B469-1</f>
        <v>40</v>
      </c>
      <c r="E469" s="31" t="n">
        <f aca="false">IF(A469=1,0,M468)</f>
        <v>3391443687.01301</v>
      </c>
      <c r="F469" s="2" t="n">
        <f aca="true">TP*VLOOKUP('thong tin khach hang'!$E$10,$X$2:$Z$5,3,0)*OFFSET($S469,0,VLOOKUP('thong tin khach hang'!$E$10,$X$2:$Z$5,2,0))</f>
        <v>0</v>
      </c>
      <c r="G469" s="2" t="n">
        <f aca="true">EP*VLOOKUP('thong tin khach hang'!$E$10,$X$2:$Z$5,3,0)*OFFSET($S469,0,VLOOKUP('thong tin khach hang'!$E$10,$X$2:$Z$5,2,0))</f>
        <v>0</v>
      </c>
      <c r="H469" s="2" t="n">
        <f aca="false">F469*HLOOKUP(B469,Assumption!$A$10:$G$12,2,1)+G469*HLOOKUP(B469,Assumption!$A$10:$G$12,3,1)</f>
        <v>0</v>
      </c>
      <c r="I469" s="2" t="n">
        <f aca="false">F469+G469-H469</f>
        <v>0</v>
      </c>
      <c r="J469" s="32" t="n">
        <f aca="false">VLOOKUP(D469,Assumption!$O$3:$Q$103,IF('thong tin khach hang'!$B$3="Nam",2,3),0)/12*P469</f>
        <v>0</v>
      </c>
      <c r="K469" s="2" t="n">
        <v>20000</v>
      </c>
      <c r="L469" s="31" t="n">
        <f aca="false">ROUND(((HLOOKUP(B469,Assumption!$A$6:$L$7,2,1)+1)^(1/12)-1)*(E469+I469-J469-K469),0)</f>
        <v>5601212</v>
      </c>
      <c r="M469" s="31" t="n">
        <f aca="false">E469+I469-J469-K469+L469</f>
        <v>3397024899.01301</v>
      </c>
      <c r="N469" s="32" t="n">
        <f aca="false">HLOOKUP(ROUND(AVERAGE(M457:M468)/10^6,0),Assumption!$B$2:$E$3,2,1)*MAX((AVERAGE(M457:M468)-250*10^6),0)</f>
        <v>18607340.9285781</v>
      </c>
      <c r="O469" s="31" t="n">
        <f aca="false">M469+N469</f>
        <v>3415632239.94159</v>
      </c>
      <c r="P469" s="31" t="n">
        <f aca="false">IF(A469=1,SA,MAX(0,SA-M468))</f>
        <v>0</v>
      </c>
      <c r="S469" s="2" t="n">
        <v>0</v>
      </c>
      <c r="T469" s="2" t="n">
        <v>0</v>
      </c>
      <c r="U469" s="2" t="n">
        <v>0</v>
      </c>
      <c r="V469" s="33" t="n">
        <v>1</v>
      </c>
    </row>
    <row r="470" customFormat="false" ht="15.75" hidden="false" customHeight="true" outlineLevel="0" collapsed="false">
      <c r="A470" s="2" t="n">
        <v>468</v>
      </c>
      <c r="B470" s="2" t="n">
        <v>39</v>
      </c>
      <c r="C470" s="2" t="n">
        <f aca="false">A470-(B470-1)*12</f>
        <v>12</v>
      </c>
      <c r="D470" s="2" t="n">
        <f aca="false">'thong tin khach hang'!$B$4+B470-1</f>
        <v>40</v>
      </c>
      <c r="E470" s="31" t="n">
        <f aca="false">IF(A470=1,0,M469)</f>
        <v>3397024899.01301</v>
      </c>
      <c r="F470" s="2" t="n">
        <f aca="true">TP*VLOOKUP('thong tin khach hang'!$E$10,$X$2:$Z$5,3,0)*OFFSET($S470,0,VLOOKUP('thong tin khach hang'!$E$10,$X$2:$Z$5,2,0))</f>
        <v>0</v>
      </c>
      <c r="G470" s="2" t="n">
        <f aca="true">EP*VLOOKUP('thong tin khach hang'!$E$10,$X$2:$Z$5,3,0)*OFFSET($S470,0,VLOOKUP('thong tin khach hang'!$E$10,$X$2:$Z$5,2,0))</f>
        <v>0</v>
      </c>
      <c r="H470" s="2" t="n">
        <f aca="false">F470*HLOOKUP(B470,Assumption!$A$10:$G$12,2,1)+G470*HLOOKUP(B470,Assumption!$A$10:$G$12,3,1)</f>
        <v>0</v>
      </c>
      <c r="I470" s="2" t="n">
        <f aca="false">F470+G470-H470</f>
        <v>0</v>
      </c>
      <c r="J470" s="32" t="n">
        <f aca="false">VLOOKUP(D470,Assumption!$O$3:$Q$103,IF('thong tin khach hang'!$B$3="Nam",2,3),0)/12*P470</f>
        <v>0</v>
      </c>
      <c r="K470" s="2" t="n">
        <v>20000</v>
      </c>
      <c r="L470" s="31" t="n">
        <f aca="false">ROUND(((HLOOKUP(B470,Assumption!$A$6:$L$7,2,1)+1)^(1/12)-1)*(E470+I470-J470-K470),0)</f>
        <v>5610430</v>
      </c>
      <c r="M470" s="31" t="n">
        <f aca="false">E470+I470-J470-K470+L470</f>
        <v>3402615329.01301</v>
      </c>
      <c r="N470" s="32" t="n">
        <f aca="false">HLOOKUP(ROUND(AVERAGE(M458:M469)/10^6,0),Assumption!$B$2:$E$3,2,1)*MAX((AVERAGE(M458:M469)-250*10^6),0)</f>
        <v>18669727.9465781</v>
      </c>
      <c r="O470" s="31" t="n">
        <f aca="false">M470+N470</f>
        <v>3421285056.95959</v>
      </c>
      <c r="P470" s="31" t="n">
        <f aca="false">IF(A470=1,SA,MAX(0,SA-M469))</f>
        <v>0</v>
      </c>
      <c r="S470" s="2" t="n">
        <v>0</v>
      </c>
      <c r="T470" s="2" t="n">
        <v>0</v>
      </c>
      <c r="U470" s="2" t="n">
        <v>0</v>
      </c>
      <c r="V470" s="33" t="n">
        <v>1</v>
      </c>
    </row>
    <row r="471" customFormat="false" ht="15.75" hidden="false" customHeight="true" outlineLevel="0" collapsed="false">
      <c r="A471" s="2" t="n">
        <v>469</v>
      </c>
      <c r="B471" s="2" t="n">
        <v>40</v>
      </c>
      <c r="C471" s="2" t="n">
        <f aca="false">A471-(B471-1)*12</f>
        <v>1</v>
      </c>
      <c r="D471" s="2" t="n">
        <f aca="false">'thong tin khach hang'!$B$4+B471-1</f>
        <v>41</v>
      </c>
      <c r="E471" s="31" t="n">
        <f aca="false">IF(A471=1,0,M470)</f>
        <v>3402615329.01301</v>
      </c>
      <c r="F471" s="2" t="n">
        <f aca="true">TP*VLOOKUP('thong tin khach hang'!$E$10,$X$2:$Z$5,3,0)*OFFSET($S471,0,VLOOKUP('thong tin khach hang'!$E$10,$X$2:$Z$5,2,0))</f>
        <v>30000000</v>
      </c>
      <c r="G471" s="2" t="n">
        <f aca="true">EP*VLOOKUP('thong tin khach hang'!$E$10,$X$2:$Z$5,3,0)*OFFSET($S471,0,VLOOKUP('thong tin khach hang'!$E$10,$X$2:$Z$5,2,0))</f>
        <v>30000000</v>
      </c>
      <c r="H471" s="2" t="n">
        <f aca="false">F471*HLOOKUP(B471,Assumption!$A$10:$G$12,2,1)+G471*HLOOKUP(B471,Assumption!$A$10:$G$12,3,1)</f>
        <v>1500000</v>
      </c>
      <c r="I471" s="2" t="n">
        <f aca="false">F471+G471-H471</f>
        <v>58500000</v>
      </c>
      <c r="J471" s="32" t="n">
        <f aca="false">VLOOKUP(D471,Assumption!$O$3:$Q$103,IF('thong tin khach hang'!$B$3="Nam",2,3),0)/12*P471</f>
        <v>0</v>
      </c>
      <c r="K471" s="2" t="n">
        <v>20000</v>
      </c>
      <c r="L471" s="31" t="n">
        <f aca="false">ROUND(((HLOOKUP(B471,Assumption!$A$6:$L$7,2,1)+1)^(1/12)-1)*(E471+I471-J471-K471),0)</f>
        <v>5716280</v>
      </c>
      <c r="M471" s="31" t="n">
        <f aca="false">E471+I471-J471-K471+L471</f>
        <v>3466811609.01301</v>
      </c>
      <c r="N471" s="32" t="n">
        <f aca="false">HLOOKUP(ROUND(AVERAGE(M459:M470)/10^6,0),Assumption!$B$2:$E$3,2,1)*MAX((AVERAGE(M459:M470)-250*10^6),0)</f>
        <v>18732218.0020781</v>
      </c>
      <c r="O471" s="31" t="n">
        <f aca="false">M471+N471</f>
        <v>3485543827.01509</v>
      </c>
      <c r="P471" s="31" t="n">
        <f aca="false">IF(A471=1,SA,MAX(0,SA-M470))</f>
        <v>0</v>
      </c>
      <c r="S471" s="2" t="n">
        <v>1</v>
      </c>
      <c r="T471" s="2" t="n">
        <v>1</v>
      </c>
      <c r="U471" s="2" t="n">
        <v>1</v>
      </c>
      <c r="V471" s="33" t="n">
        <v>1</v>
      </c>
    </row>
    <row r="472" customFormat="false" ht="15.75" hidden="false" customHeight="true" outlineLevel="0" collapsed="false">
      <c r="A472" s="2" t="n">
        <v>470</v>
      </c>
      <c r="B472" s="2" t="n">
        <v>40</v>
      </c>
      <c r="C472" s="2" t="n">
        <f aca="false">A472-(B472-1)*12</f>
        <v>2</v>
      </c>
      <c r="D472" s="2" t="n">
        <f aca="false">'thong tin khach hang'!$B$4+B472-1</f>
        <v>41</v>
      </c>
      <c r="E472" s="31" t="n">
        <f aca="false">IF(A472=1,0,M471)</f>
        <v>3466811609.01301</v>
      </c>
      <c r="F472" s="2" t="n">
        <f aca="true">TP*VLOOKUP('thong tin khach hang'!$E$10,$X$2:$Z$5,3,0)*OFFSET($S472,0,VLOOKUP('thong tin khach hang'!$E$10,$X$2:$Z$5,2,0))</f>
        <v>0</v>
      </c>
      <c r="G472" s="2" t="n">
        <f aca="true">EP*VLOOKUP('thong tin khach hang'!$E$10,$X$2:$Z$5,3,0)*OFFSET($S472,0,VLOOKUP('thong tin khach hang'!$E$10,$X$2:$Z$5,2,0))</f>
        <v>0</v>
      </c>
      <c r="H472" s="2" t="n">
        <f aca="false">F472*HLOOKUP(B472,Assumption!$A$10:$G$12,2,1)+G472*HLOOKUP(B472,Assumption!$A$10:$G$12,3,1)</f>
        <v>0</v>
      </c>
      <c r="I472" s="2" t="n">
        <f aca="false">F472+G472-H472</f>
        <v>0</v>
      </c>
      <c r="J472" s="32" t="n">
        <f aca="false">VLOOKUP(D472,Assumption!$O$3:$Q$103,IF('thong tin khach hang'!$B$3="Nam",2,3),0)/12*P472</f>
        <v>0</v>
      </c>
      <c r="K472" s="2" t="n">
        <v>20000</v>
      </c>
      <c r="L472" s="31" t="n">
        <f aca="false">ROUND(((HLOOKUP(B472,Assumption!$A$6:$L$7,2,1)+1)^(1/12)-1)*(E472+I472-J472-K472),0)</f>
        <v>5725688</v>
      </c>
      <c r="M472" s="31" t="n">
        <f aca="false">E472+I472-J472-K472+L472</f>
        <v>3472517297.01301</v>
      </c>
      <c r="N472" s="32" t="n">
        <f aca="false">HLOOKUP(ROUND(AVERAGE(M460:M471)/10^6,0),Assumption!$B$2:$E$3,2,1)*MAX((AVERAGE(M460:M471)-250*10^6),0)</f>
        <v>18794811.2645781</v>
      </c>
      <c r="O472" s="31" t="n">
        <f aca="false">M472+N472</f>
        <v>3491312108.27759</v>
      </c>
      <c r="P472" s="31" t="n">
        <f aca="false">IF(A472=1,SA,MAX(0,SA-M471))</f>
        <v>0</v>
      </c>
      <c r="S472" s="2" t="n">
        <v>0</v>
      </c>
      <c r="T472" s="2" t="n">
        <v>0</v>
      </c>
      <c r="U472" s="2" t="n">
        <v>0</v>
      </c>
      <c r="V472" s="33" t="n">
        <v>1</v>
      </c>
    </row>
    <row r="473" customFormat="false" ht="15.75" hidden="false" customHeight="true" outlineLevel="0" collapsed="false">
      <c r="A473" s="2" t="n">
        <v>471</v>
      </c>
      <c r="B473" s="2" t="n">
        <v>40</v>
      </c>
      <c r="C473" s="2" t="n">
        <f aca="false">A473-(B473-1)*12</f>
        <v>3</v>
      </c>
      <c r="D473" s="2" t="n">
        <f aca="false">'thong tin khach hang'!$B$4+B473-1</f>
        <v>41</v>
      </c>
      <c r="E473" s="31" t="n">
        <f aca="false">IF(A473=1,0,M472)</f>
        <v>3472517297.01301</v>
      </c>
      <c r="F473" s="2" t="n">
        <f aca="true">TP*VLOOKUP('thong tin khach hang'!$E$10,$X$2:$Z$5,3,0)*OFFSET($S473,0,VLOOKUP('thong tin khach hang'!$E$10,$X$2:$Z$5,2,0))</f>
        <v>0</v>
      </c>
      <c r="G473" s="2" t="n">
        <f aca="true">EP*VLOOKUP('thong tin khach hang'!$E$10,$X$2:$Z$5,3,0)*OFFSET($S473,0,VLOOKUP('thong tin khach hang'!$E$10,$X$2:$Z$5,2,0))</f>
        <v>0</v>
      </c>
      <c r="H473" s="2" t="n">
        <f aca="false">F473*HLOOKUP(B473,Assumption!$A$10:$G$12,2,1)+G473*HLOOKUP(B473,Assumption!$A$10:$G$12,3,1)</f>
        <v>0</v>
      </c>
      <c r="I473" s="2" t="n">
        <f aca="false">F473+G473-H473</f>
        <v>0</v>
      </c>
      <c r="J473" s="32" t="n">
        <f aca="false">VLOOKUP(D473,Assumption!$O$3:$Q$103,IF('thong tin khach hang'!$B$3="Nam",2,3),0)/12*P473</f>
        <v>0</v>
      </c>
      <c r="K473" s="2" t="n">
        <v>20000</v>
      </c>
      <c r="L473" s="31" t="n">
        <f aca="false">ROUND(((HLOOKUP(B473,Assumption!$A$6:$L$7,2,1)+1)^(1/12)-1)*(E473+I473-J473-K473),0)</f>
        <v>5735112</v>
      </c>
      <c r="M473" s="31" t="n">
        <f aca="false">E473+I473-J473-K473+L473</f>
        <v>3478232409.01301</v>
      </c>
      <c r="N473" s="32" t="n">
        <f aca="false">HLOOKUP(ROUND(AVERAGE(M461:M472)/10^6,0),Assumption!$B$2:$E$3,2,1)*MAX((AVERAGE(M461:M472)-250*10^6),0)</f>
        <v>18857507.9050781</v>
      </c>
      <c r="O473" s="31" t="n">
        <f aca="false">M473+N473</f>
        <v>3497089916.91809</v>
      </c>
      <c r="P473" s="31" t="n">
        <f aca="false">IF(A473=1,SA,MAX(0,SA-M472))</f>
        <v>0</v>
      </c>
      <c r="S473" s="2" t="n">
        <v>0</v>
      </c>
      <c r="T473" s="2" t="n">
        <v>0</v>
      </c>
      <c r="U473" s="2" t="n">
        <v>0</v>
      </c>
      <c r="V473" s="33" t="n">
        <v>1</v>
      </c>
    </row>
    <row r="474" customFormat="false" ht="15.75" hidden="false" customHeight="true" outlineLevel="0" collapsed="false">
      <c r="A474" s="2" t="n">
        <v>472</v>
      </c>
      <c r="B474" s="2" t="n">
        <v>40</v>
      </c>
      <c r="C474" s="2" t="n">
        <f aca="false">A474-(B474-1)*12</f>
        <v>4</v>
      </c>
      <c r="D474" s="2" t="n">
        <f aca="false">'thong tin khach hang'!$B$4+B474-1</f>
        <v>41</v>
      </c>
      <c r="E474" s="31" t="n">
        <f aca="false">IF(A474=1,0,M473)</f>
        <v>3478232409.01301</v>
      </c>
      <c r="F474" s="2" t="n">
        <f aca="true">TP*VLOOKUP('thong tin khach hang'!$E$10,$X$2:$Z$5,3,0)*OFFSET($S474,0,VLOOKUP('thong tin khach hang'!$E$10,$X$2:$Z$5,2,0))</f>
        <v>0</v>
      </c>
      <c r="G474" s="2" t="n">
        <f aca="true">EP*VLOOKUP('thong tin khach hang'!$E$10,$X$2:$Z$5,3,0)*OFFSET($S474,0,VLOOKUP('thong tin khach hang'!$E$10,$X$2:$Z$5,2,0))</f>
        <v>0</v>
      </c>
      <c r="H474" s="2" t="n">
        <f aca="false">F474*HLOOKUP(B474,Assumption!$A$10:$G$12,2,1)+G474*HLOOKUP(B474,Assumption!$A$10:$G$12,3,1)</f>
        <v>0</v>
      </c>
      <c r="I474" s="2" t="n">
        <f aca="false">F474+G474-H474</f>
        <v>0</v>
      </c>
      <c r="J474" s="32" t="n">
        <f aca="false">VLOOKUP(D474,Assumption!$O$3:$Q$103,IF('thong tin khach hang'!$B$3="Nam",2,3),0)/12*P474</f>
        <v>0</v>
      </c>
      <c r="K474" s="2" t="n">
        <v>20000</v>
      </c>
      <c r="L474" s="31" t="n">
        <f aca="false">ROUND(((HLOOKUP(B474,Assumption!$A$6:$L$7,2,1)+1)^(1/12)-1)*(E474+I474-J474-K474),0)</f>
        <v>5744551</v>
      </c>
      <c r="M474" s="31" t="n">
        <f aca="false">E474+I474-J474-K474+L474</f>
        <v>3483956960.01301</v>
      </c>
      <c r="N474" s="32" t="n">
        <f aca="false">HLOOKUP(ROUND(AVERAGE(M462:M473)/10^6,0),Assumption!$B$2:$E$3,2,1)*MAX((AVERAGE(M462:M473)-250*10^6),0)</f>
        <v>18920308.0945781</v>
      </c>
      <c r="O474" s="31" t="n">
        <f aca="false">M474+N474</f>
        <v>3502877268.10759</v>
      </c>
      <c r="P474" s="31" t="n">
        <f aca="false">IF(A474=1,SA,MAX(0,SA-M473))</f>
        <v>0</v>
      </c>
      <c r="S474" s="2" t="n">
        <v>0</v>
      </c>
      <c r="T474" s="2" t="n">
        <v>0</v>
      </c>
      <c r="U474" s="2" t="n">
        <v>1</v>
      </c>
      <c r="V474" s="33" t="n">
        <v>1</v>
      </c>
    </row>
    <row r="475" customFormat="false" ht="15.75" hidden="false" customHeight="true" outlineLevel="0" collapsed="false">
      <c r="A475" s="2" t="n">
        <v>473</v>
      </c>
      <c r="B475" s="2" t="n">
        <v>40</v>
      </c>
      <c r="C475" s="2" t="n">
        <f aca="false">A475-(B475-1)*12</f>
        <v>5</v>
      </c>
      <c r="D475" s="2" t="n">
        <f aca="false">'thong tin khach hang'!$B$4+B475-1</f>
        <v>41</v>
      </c>
      <c r="E475" s="31" t="n">
        <f aca="false">IF(A475=1,0,M474)</f>
        <v>3483956960.01301</v>
      </c>
      <c r="F475" s="2" t="n">
        <f aca="true">TP*VLOOKUP('thong tin khach hang'!$E$10,$X$2:$Z$5,3,0)*OFFSET($S475,0,VLOOKUP('thong tin khach hang'!$E$10,$X$2:$Z$5,2,0))</f>
        <v>0</v>
      </c>
      <c r="G475" s="2" t="n">
        <f aca="true">EP*VLOOKUP('thong tin khach hang'!$E$10,$X$2:$Z$5,3,0)*OFFSET($S475,0,VLOOKUP('thong tin khach hang'!$E$10,$X$2:$Z$5,2,0))</f>
        <v>0</v>
      </c>
      <c r="H475" s="2" t="n">
        <f aca="false">F475*HLOOKUP(B475,Assumption!$A$10:$G$12,2,1)+G475*HLOOKUP(B475,Assumption!$A$10:$G$12,3,1)</f>
        <v>0</v>
      </c>
      <c r="I475" s="2" t="n">
        <f aca="false">F475+G475-H475</f>
        <v>0</v>
      </c>
      <c r="J475" s="32" t="n">
        <f aca="false">VLOOKUP(D475,Assumption!$O$3:$Q$103,IF('thong tin khach hang'!$B$3="Nam",2,3),0)/12*P475</f>
        <v>0</v>
      </c>
      <c r="K475" s="2" t="n">
        <v>20000</v>
      </c>
      <c r="L475" s="31" t="n">
        <f aca="false">ROUND(((HLOOKUP(B475,Assumption!$A$6:$L$7,2,1)+1)^(1/12)-1)*(E475+I475-J475-K475),0)</f>
        <v>5754005</v>
      </c>
      <c r="M475" s="31" t="n">
        <f aca="false">E475+I475-J475-K475+L475</f>
        <v>3489690965.01301</v>
      </c>
      <c r="N475" s="32" t="n">
        <f aca="false">HLOOKUP(ROUND(AVERAGE(M463:M474)/10^6,0),Assumption!$B$2:$E$3,2,1)*MAX((AVERAGE(M463:M474)-250*10^6),0)</f>
        <v>18983212.0040781</v>
      </c>
      <c r="O475" s="31" t="n">
        <f aca="false">M475+N475</f>
        <v>3508674177.01709</v>
      </c>
      <c r="P475" s="31" t="n">
        <f aca="false">IF(A475=1,SA,MAX(0,SA-M474))</f>
        <v>0</v>
      </c>
      <c r="S475" s="2" t="n">
        <v>0</v>
      </c>
      <c r="T475" s="2" t="n">
        <v>0</v>
      </c>
      <c r="U475" s="2" t="n">
        <v>0</v>
      </c>
      <c r="V475" s="33" t="n">
        <v>1</v>
      </c>
    </row>
    <row r="476" customFormat="false" ht="15.75" hidden="false" customHeight="true" outlineLevel="0" collapsed="false">
      <c r="A476" s="2" t="n">
        <v>474</v>
      </c>
      <c r="B476" s="2" t="n">
        <v>40</v>
      </c>
      <c r="C476" s="2" t="n">
        <f aca="false">A476-(B476-1)*12</f>
        <v>6</v>
      </c>
      <c r="D476" s="2" t="n">
        <f aca="false">'thong tin khach hang'!$B$4+B476-1</f>
        <v>41</v>
      </c>
      <c r="E476" s="31" t="n">
        <f aca="false">IF(A476=1,0,M475)</f>
        <v>3489690965.01301</v>
      </c>
      <c r="F476" s="2" t="n">
        <f aca="true">TP*VLOOKUP('thong tin khach hang'!$E$10,$X$2:$Z$5,3,0)*OFFSET($S476,0,VLOOKUP('thong tin khach hang'!$E$10,$X$2:$Z$5,2,0))</f>
        <v>0</v>
      </c>
      <c r="G476" s="2" t="n">
        <f aca="true">EP*VLOOKUP('thong tin khach hang'!$E$10,$X$2:$Z$5,3,0)*OFFSET($S476,0,VLOOKUP('thong tin khach hang'!$E$10,$X$2:$Z$5,2,0))</f>
        <v>0</v>
      </c>
      <c r="H476" s="2" t="n">
        <f aca="false">F476*HLOOKUP(B476,Assumption!$A$10:$G$12,2,1)+G476*HLOOKUP(B476,Assumption!$A$10:$G$12,3,1)</f>
        <v>0</v>
      </c>
      <c r="I476" s="2" t="n">
        <f aca="false">F476+G476-H476</f>
        <v>0</v>
      </c>
      <c r="J476" s="32" t="n">
        <f aca="false">VLOOKUP(D476,Assumption!$O$3:$Q$103,IF('thong tin khach hang'!$B$3="Nam",2,3),0)/12*P476</f>
        <v>0</v>
      </c>
      <c r="K476" s="2" t="n">
        <v>20000</v>
      </c>
      <c r="L476" s="31" t="n">
        <f aca="false">ROUND(((HLOOKUP(B476,Assumption!$A$6:$L$7,2,1)+1)^(1/12)-1)*(E476+I476-J476-K476),0)</f>
        <v>5763475</v>
      </c>
      <c r="M476" s="31" t="n">
        <f aca="false">E476+I476-J476-K476+L476</f>
        <v>3495434440.01301</v>
      </c>
      <c r="N476" s="32" t="n">
        <f aca="false">HLOOKUP(ROUND(AVERAGE(M464:M475)/10^6,0),Assumption!$B$2:$E$3,2,1)*MAX((AVERAGE(M464:M475)-250*10^6),0)</f>
        <v>19046219.8045781</v>
      </c>
      <c r="O476" s="31" t="n">
        <f aca="false">M476+N476</f>
        <v>3514480659.81759</v>
      </c>
      <c r="P476" s="31" t="n">
        <f aca="false">IF(A476=1,SA,MAX(0,SA-M475))</f>
        <v>0</v>
      </c>
      <c r="S476" s="2" t="n">
        <v>0</v>
      </c>
      <c r="T476" s="2" t="n">
        <v>0</v>
      </c>
      <c r="U476" s="2" t="n">
        <v>0</v>
      </c>
      <c r="V476" s="33" t="n">
        <v>1</v>
      </c>
    </row>
    <row r="477" customFormat="false" ht="15.75" hidden="false" customHeight="true" outlineLevel="0" collapsed="false">
      <c r="A477" s="2" t="n">
        <v>475</v>
      </c>
      <c r="B477" s="2" t="n">
        <v>40</v>
      </c>
      <c r="C477" s="2" t="n">
        <f aca="false">A477-(B477-1)*12</f>
        <v>7</v>
      </c>
      <c r="D477" s="2" t="n">
        <f aca="false">'thong tin khach hang'!$B$4+B477-1</f>
        <v>41</v>
      </c>
      <c r="E477" s="31" t="n">
        <f aca="false">IF(A477=1,0,M476)</f>
        <v>3495434440.01301</v>
      </c>
      <c r="F477" s="2" t="n">
        <f aca="true">TP*VLOOKUP('thong tin khach hang'!$E$10,$X$2:$Z$5,3,0)*OFFSET($S477,0,VLOOKUP('thong tin khach hang'!$E$10,$X$2:$Z$5,2,0))</f>
        <v>0</v>
      </c>
      <c r="G477" s="2" t="n">
        <f aca="true">EP*VLOOKUP('thong tin khach hang'!$E$10,$X$2:$Z$5,3,0)*OFFSET($S477,0,VLOOKUP('thong tin khach hang'!$E$10,$X$2:$Z$5,2,0))</f>
        <v>0</v>
      </c>
      <c r="H477" s="2" t="n">
        <f aca="false">F477*HLOOKUP(B477,Assumption!$A$10:$G$12,2,1)+G477*HLOOKUP(B477,Assumption!$A$10:$G$12,3,1)</f>
        <v>0</v>
      </c>
      <c r="I477" s="2" t="n">
        <f aca="false">F477+G477-H477</f>
        <v>0</v>
      </c>
      <c r="J477" s="32" t="n">
        <f aca="false">VLOOKUP(D477,Assumption!$O$3:$Q$103,IF('thong tin khach hang'!$B$3="Nam",2,3),0)/12*P477</f>
        <v>0</v>
      </c>
      <c r="K477" s="2" t="n">
        <v>20000</v>
      </c>
      <c r="L477" s="31" t="n">
        <f aca="false">ROUND(((HLOOKUP(B477,Assumption!$A$6:$L$7,2,1)+1)^(1/12)-1)*(E477+I477-J477-K477),0)</f>
        <v>5772961</v>
      </c>
      <c r="M477" s="31" t="n">
        <f aca="false">E477+I477-J477-K477+L477</f>
        <v>3501187401.01301</v>
      </c>
      <c r="N477" s="32" t="n">
        <f aca="false">HLOOKUP(ROUND(AVERAGE(M465:M476)/10^6,0),Assumption!$B$2:$E$3,2,1)*MAX((AVERAGE(M465:M476)-250*10^6),0)</f>
        <v>19109331.6675781</v>
      </c>
      <c r="O477" s="31" t="n">
        <f aca="false">M477+N477</f>
        <v>3520296732.68059</v>
      </c>
      <c r="P477" s="31" t="n">
        <f aca="false">IF(A477=1,SA,MAX(0,SA-M476))</f>
        <v>0</v>
      </c>
      <c r="S477" s="2" t="n">
        <v>0</v>
      </c>
      <c r="T477" s="2" t="n">
        <v>1</v>
      </c>
      <c r="U477" s="2" t="n">
        <v>1</v>
      </c>
      <c r="V477" s="33" t="n">
        <v>1</v>
      </c>
    </row>
    <row r="478" customFormat="false" ht="15.75" hidden="false" customHeight="true" outlineLevel="0" collapsed="false">
      <c r="A478" s="2" t="n">
        <v>476</v>
      </c>
      <c r="B478" s="2" t="n">
        <v>40</v>
      </c>
      <c r="C478" s="2" t="n">
        <f aca="false">A478-(B478-1)*12</f>
        <v>8</v>
      </c>
      <c r="D478" s="2" t="n">
        <f aca="false">'thong tin khach hang'!$B$4+B478-1</f>
        <v>41</v>
      </c>
      <c r="E478" s="31" t="n">
        <f aca="false">IF(A478=1,0,M477)</f>
        <v>3501187401.01301</v>
      </c>
      <c r="F478" s="2" t="n">
        <f aca="true">TP*VLOOKUP('thong tin khach hang'!$E$10,$X$2:$Z$5,3,0)*OFFSET($S478,0,VLOOKUP('thong tin khach hang'!$E$10,$X$2:$Z$5,2,0))</f>
        <v>0</v>
      </c>
      <c r="G478" s="2" t="n">
        <f aca="true">EP*VLOOKUP('thong tin khach hang'!$E$10,$X$2:$Z$5,3,0)*OFFSET($S478,0,VLOOKUP('thong tin khach hang'!$E$10,$X$2:$Z$5,2,0))</f>
        <v>0</v>
      </c>
      <c r="H478" s="2" t="n">
        <f aca="false">F478*HLOOKUP(B478,Assumption!$A$10:$G$12,2,1)+G478*HLOOKUP(B478,Assumption!$A$10:$G$12,3,1)</f>
        <v>0</v>
      </c>
      <c r="I478" s="2" t="n">
        <f aca="false">F478+G478-H478</f>
        <v>0</v>
      </c>
      <c r="J478" s="32" t="n">
        <f aca="false">VLOOKUP(D478,Assumption!$O$3:$Q$103,IF('thong tin khach hang'!$B$3="Nam",2,3),0)/12*P478</f>
        <v>0</v>
      </c>
      <c r="K478" s="2" t="n">
        <v>20000</v>
      </c>
      <c r="L478" s="31" t="n">
        <f aca="false">ROUND(((HLOOKUP(B478,Assumption!$A$6:$L$7,2,1)+1)^(1/12)-1)*(E478+I478-J478-K478),0)</f>
        <v>5782463</v>
      </c>
      <c r="M478" s="31" t="n">
        <f aca="false">E478+I478-J478-K478+L478</f>
        <v>3506949864.01301</v>
      </c>
      <c r="N478" s="32" t="n">
        <f aca="false">HLOOKUP(ROUND(AVERAGE(M466:M477)/10^6,0),Assumption!$B$2:$E$3,2,1)*MAX((AVERAGE(M466:M477)-250*10^6),0)</f>
        <v>19172547.7650781</v>
      </c>
      <c r="O478" s="31" t="n">
        <f aca="false">M478+N478</f>
        <v>3526122411.77809</v>
      </c>
      <c r="P478" s="31" t="n">
        <f aca="false">IF(A478=1,SA,MAX(0,SA-M477))</f>
        <v>0</v>
      </c>
      <c r="S478" s="2" t="n">
        <v>0</v>
      </c>
      <c r="T478" s="2" t="n">
        <v>0</v>
      </c>
      <c r="U478" s="2" t="n">
        <v>0</v>
      </c>
      <c r="V478" s="33" t="n">
        <v>1</v>
      </c>
    </row>
    <row r="479" customFormat="false" ht="15.75" hidden="false" customHeight="true" outlineLevel="0" collapsed="false">
      <c r="A479" s="2" t="n">
        <v>477</v>
      </c>
      <c r="B479" s="2" t="n">
        <v>40</v>
      </c>
      <c r="C479" s="2" t="n">
        <f aca="false">A479-(B479-1)*12</f>
        <v>9</v>
      </c>
      <c r="D479" s="2" t="n">
        <f aca="false">'thong tin khach hang'!$B$4+B479-1</f>
        <v>41</v>
      </c>
      <c r="E479" s="31" t="n">
        <f aca="false">IF(A479=1,0,M478)</f>
        <v>3506949864.01301</v>
      </c>
      <c r="F479" s="2" t="n">
        <f aca="true">TP*VLOOKUP('thong tin khach hang'!$E$10,$X$2:$Z$5,3,0)*OFFSET($S479,0,VLOOKUP('thong tin khach hang'!$E$10,$X$2:$Z$5,2,0))</f>
        <v>0</v>
      </c>
      <c r="G479" s="2" t="n">
        <f aca="true">EP*VLOOKUP('thong tin khach hang'!$E$10,$X$2:$Z$5,3,0)*OFFSET($S479,0,VLOOKUP('thong tin khach hang'!$E$10,$X$2:$Z$5,2,0))</f>
        <v>0</v>
      </c>
      <c r="H479" s="2" t="n">
        <f aca="false">F479*HLOOKUP(B479,Assumption!$A$10:$G$12,2,1)+G479*HLOOKUP(B479,Assumption!$A$10:$G$12,3,1)</f>
        <v>0</v>
      </c>
      <c r="I479" s="2" t="n">
        <f aca="false">F479+G479-H479</f>
        <v>0</v>
      </c>
      <c r="J479" s="32" t="n">
        <f aca="false">VLOOKUP(D479,Assumption!$O$3:$Q$103,IF('thong tin khach hang'!$B$3="Nam",2,3),0)/12*P479</f>
        <v>0</v>
      </c>
      <c r="K479" s="2" t="n">
        <v>20000</v>
      </c>
      <c r="L479" s="31" t="n">
        <f aca="false">ROUND(((HLOOKUP(B479,Assumption!$A$6:$L$7,2,1)+1)^(1/12)-1)*(E479+I479-J479-K479),0)</f>
        <v>5791980</v>
      </c>
      <c r="M479" s="31" t="n">
        <f aca="false">E479+I479-J479-K479+L479</f>
        <v>3512721844.01301</v>
      </c>
      <c r="N479" s="32" t="n">
        <f aca="false">HLOOKUP(ROUND(AVERAGE(M467:M478)/10^6,0),Assumption!$B$2:$E$3,2,1)*MAX((AVERAGE(M467:M478)-250*10^6),0)</f>
        <v>19235868.2690781</v>
      </c>
      <c r="O479" s="31" t="n">
        <f aca="false">M479+N479</f>
        <v>3531957712.28209</v>
      </c>
      <c r="P479" s="31" t="n">
        <f aca="false">IF(A479=1,SA,MAX(0,SA-M478))</f>
        <v>0</v>
      </c>
      <c r="S479" s="2" t="n">
        <v>0</v>
      </c>
      <c r="T479" s="2" t="n">
        <v>0</v>
      </c>
      <c r="U479" s="2" t="n">
        <v>0</v>
      </c>
      <c r="V479" s="33" t="n">
        <v>1</v>
      </c>
    </row>
    <row r="480" customFormat="false" ht="15.75" hidden="false" customHeight="true" outlineLevel="0" collapsed="false">
      <c r="A480" s="2" t="n">
        <v>478</v>
      </c>
      <c r="B480" s="2" t="n">
        <v>40</v>
      </c>
      <c r="C480" s="2" t="n">
        <f aca="false">A480-(B480-1)*12</f>
        <v>10</v>
      </c>
      <c r="D480" s="2" t="n">
        <f aca="false">'thong tin khach hang'!$B$4+B480-1</f>
        <v>41</v>
      </c>
      <c r="E480" s="31" t="n">
        <f aca="false">IF(A480=1,0,M479)</f>
        <v>3512721844.01301</v>
      </c>
      <c r="F480" s="2" t="n">
        <f aca="true">TP*VLOOKUP('thong tin khach hang'!$E$10,$X$2:$Z$5,3,0)*OFFSET($S480,0,VLOOKUP('thong tin khach hang'!$E$10,$X$2:$Z$5,2,0))</f>
        <v>0</v>
      </c>
      <c r="G480" s="2" t="n">
        <f aca="true">EP*VLOOKUP('thong tin khach hang'!$E$10,$X$2:$Z$5,3,0)*OFFSET($S480,0,VLOOKUP('thong tin khach hang'!$E$10,$X$2:$Z$5,2,0))</f>
        <v>0</v>
      </c>
      <c r="H480" s="2" t="n">
        <f aca="false">F480*HLOOKUP(B480,Assumption!$A$10:$G$12,2,1)+G480*HLOOKUP(B480,Assumption!$A$10:$G$12,3,1)</f>
        <v>0</v>
      </c>
      <c r="I480" s="2" t="n">
        <f aca="false">F480+G480-H480</f>
        <v>0</v>
      </c>
      <c r="J480" s="32" t="n">
        <f aca="false">VLOOKUP(D480,Assumption!$O$3:$Q$103,IF('thong tin khach hang'!$B$3="Nam",2,3),0)/12*P480</f>
        <v>0</v>
      </c>
      <c r="K480" s="2" t="n">
        <v>20000</v>
      </c>
      <c r="L480" s="31" t="n">
        <f aca="false">ROUND(((HLOOKUP(B480,Assumption!$A$6:$L$7,2,1)+1)^(1/12)-1)*(E480+I480-J480-K480),0)</f>
        <v>5801513</v>
      </c>
      <c r="M480" s="31" t="n">
        <f aca="false">E480+I480-J480-K480+L480</f>
        <v>3518503357.01301</v>
      </c>
      <c r="N480" s="32" t="n">
        <f aca="false">HLOOKUP(ROUND(AVERAGE(M468:M479)/10^6,0),Assumption!$B$2:$E$3,2,1)*MAX((AVERAGE(M468:M479)-250*10^6),0)</f>
        <v>19299293.3520781</v>
      </c>
      <c r="O480" s="31" t="n">
        <f aca="false">M480+N480</f>
        <v>3537802650.36509</v>
      </c>
      <c r="P480" s="31" t="n">
        <f aca="false">IF(A480=1,SA,MAX(0,SA-M479))</f>
        <v>0</v>
      </c>
      <c r="S480" s="2" t="n">
        <v>0</v>
      </c>
      <c r="T480" s="2" t="n">
        <v>0</v>
      </c>
      <c r="U480" s="2" t="n">
        <v>1</v>
      </c>
      <c r="V480" s="33" t="n">
        <v>1</v>
      </c>
    </row>
    <row r="481" customFormat="false" ht="15.75" hidden="false" customHeight="true" outlineLevel="0" collapsed="false">
      <c r="A481" s="2" t="n">
        <v>479</v>
      </c>
      <c r="B481" s="2" t="n">
        <v>40</v>
      </c>
      <c r="C481" s="2" t="n">
        <f aca="false">A481-(B481-1)*12</f>
        <v>11</v>
      </c>
      <c r="D481" s="2" t="n">
        <f aca="false">'thong tin khach hang'!$B$4+B481-1</f>
        <v>41</v>
      </c>
      <c r="E481" s="31" t="n">
        <f aca="false">IF(A481=1,0,M480)</f>
        <v>3518503357.01301</v>
      </c>
      <c r="F481" s="2" t="n">
        <f aca="true">TP*VLOOKUP('thong tin khach hang'!$E$10,$X$2:$Z$5,3,0)*OFFSET($S481,0,VLOOKUP('thong tin khach hang'!$E$10,$X$2:$Z$5,2,0))</f>
        <v>0</v>
      </c>
      <c r="G481" s="2" t="n">
        <f aca="true">EP*VLOOKUP('thong tin khach hang'!$E$10,$X$2:$Z$5,3,0)*OFFSET($S481,0,VLOOKUP('thong tin khach hang'!$E$10,$X$2:$Z$5,2,0))</f>
        <v>0</v>
      </c>
      <c r="H481" s="2" t="n">
        <f aca="false">F481*HLOOKUP(B481,Assumption!$A$10:$G$12,2,1)+G481*HLOOKUP(B481,Assumption!$A$10:$G$12,3,1)</f>
        <v>0</v>
      </c>
      <c r="I481" s="2" t="n">
        <f aca="false">F481+G481-H481</f>
        <v>0</v>
      </c>
      <c r="J481" s="32" t="n">
        <f aca="false">VLOOKUP(D481,Assumption!$O$3:$Q$103,IF('thong tin khach hang'!$B$3="Nam",2,3),0)/12*P481</f>
        <v>0</v>
      </c>
      <c r="K481" s="2" t="n">
        <v>20000</v>
      </c>
      <c r="L481" s="31" t="n">
        <f aca="false">ROUND(((HLOOKUP(B481,Assumption!$A$6:$L$7,2,1)+1)^(1/12)-1)*(E481+I481-J481-K481),0)</f>
        <v>5811061</v>
      </c>
      <c r="M481" s="31" t="n">
        <f aca="false">E481+I481-J481-K481+L481</f>
        <v>3524294418.01301</v>
      </c>
      <c r="N481" s="32" t="n">
        <f aca="false">HLOOKUP(ROUND(AVERAGE(M469:M480)/10^6,0),Assumption!$B$2:$E$3,2,1)*MAX((AVERAGE(M469:M480)-250*10^6),0)</f>
        <v>19362823.1870781</v>
      </c>
      <c r="O481" s="31" t="n">
        <f aca="false">M481+N481</f>
        <v>3543657241.20009</v>
      </c>
      <c r="P481" s="31" t="n">
        <f aca="false">IF(A481=1,SA,MAX(0,SA-M480))</f>
        <v>0</v>
      </c>
      <c r="S481" s="2" t="n">
        <v>0</v>
      </c>
      <c r="T481" s="2" t="n">
        <v>0</v>
      </c>
      <c r="U481" s="2" t="n">
        <v>0</v>
      </c>
      <c r="V481" s="33" t="n">
        <v>1</v>
      </c>
    </row>
    <row r="482" customFormat="false" ht="15.75" hidden="false" customHeight="true" outlineLevel="0" collapsed="false">
      <c r="A482" s="2" t="n">
        <v>480</v>
      </c>
      <c r="B482" s="2" t="n">
        <v>40</v>
      </c>
      <c r="C482" s="2" t="n">
        <f aca="false">A482-(B482-1)*12</f>
        <v>12</v>
      </c>
      <c r="D482" s="2" t="n">
        <f aca="false">'thong tin khach hang'!$B$4+B482-1</f>
        <v>41</v>
      </c>
      <c r="E482" s="31" t="n">
        <f aca="false">IF(A482=1,0,M481)</f>
        <v>3524294418.01301</v>
      </c>
      <c r="F482" s="2" t="n">
        <f aca="true">TP*VLOOKUP('thong tin khach hang'!$E$10,$X$2:$Z$5,3,0)*OFFSET($S482,0,VLOOKUP('thong tin khach hang'!$E$10,$X$2:$Z$5,2,0))</f>
        <v>0</v>
      </c>
      <c r="G482" s="2" t="n">
        <f aca="true">EP*VLOOKUP('thong tin khach hang'!$E$10,$X$2:$Z$5,3,0)*OFFSET($S482,0,VLOOKUP('thong tin khach hang'!$E$10,$X$2:$Z$5,2,0))</f>
        <v>0</v>
      </c>
      <c r="H482" s="2" t="n">
        <f aca="false">F482*HLOOKUP(B482,Assumption!$A$10:$G$12,2,1)+G482*HLOOKUP(B482,Assumption!$A$10:$G$12,3,1)</f>
        <v>0</v>
      </c>
      <c r="I482" s="2" t="n">
        <f aca="false">F482+G482-H482</f>
        <v>0</v>
      </c>
      <c r="J482" s="32" t="n">
        <f aca="false">VLOOKUP(D482,Assumption!$O$3:$Q$103,IF('thong tin khach hang'!$B$3="Nam",2,3),0)/12*P482</f>
        <v>0</v>
      </c>
      <c r="K482" s="2" t="n">
        <v>20000</v>
      </c>
      <c r="L482" s="31" t="n">
        <f aca="false">ROUND(((HLOOKUP(B482,Assumption!$A$6:$L$7,2,1)+1)^(1/12)-1)*(E482+I482-J482-K482),0)</f>
        <v>5820626</v>
      </c>
      <c r="M482" s="31" t="n">
        <f aca="false">E482+I482-J482-K482+L482</f>
        <v>3530095044.01301</v>
      </c>
      <c r="N482" s="32" t="n">
        <f aca="false">HLOOKUP(ROUND(AVERAGE(M470:M481)/10^6,0),Assumption!$B$2:$E$3,2,1)*MAX((AVERAGE(M470:M481)-250*10^6),0)</f>
        <v>19426457.9465781</v>
      </c>
      <c r="O482" s="31" t="n">
        <f aca="false">M482+N482</f>
        <v>3549521501.95959</v>
      </c>
      <c r="P482" s="31" t="n">
        <f aca="false">IF(A482=1,SA,MAX(0,SA-M481))</f>
        <v>0</v>
      </c>
      <c r="S482" s="2" t="n">
        <v>0</v>
      </c>
      <c r="T482" s="2" t="n">
        <v>0</v>
      </c>
      <c r="U482" s="2" t="n">
        <v>0</v>
      </c>
      <c r="V482" s="33" t="n">
        <v>1</v>
      </c>
    </row>
    <row r="483" customFormat="false" ht="15.75" hidden="false" customHeight="true" outlineLevel="0" collapsed="false">
      <c r="A483" s="2" t="n">
        <v>481</v>
      </c>
      <c r="B483" s="2" t="n">
        <v>41</v>
      </c>
      <c r="C483" s="2" t="n">
        <f aca="false">A483-(B483-1)*12</f>
        <v>1</v>
      </c>
      <c r="D483" s="2" t="n">
        <f aca="false">'thong tin khach hang'!$B$4+B483-1</f>
        <v>42</v>
      </c>
      <c r="E483" s="31" t="n">
        <f aca="false">IF(A483=1,0,M482)</f>
        <v>3530095044.01301</v>
      </c>
      <c r="F483" s="2" t="n">
        <f aca="true">TP*VLOOKUP('thong tin khach hang'!$E$10,$X$2:$Z$5,3,0)*OFFSET($S483,0,VLOOKUP('thong tin khach hang'!$E$10,$X$2:$Z$5,2,0))</f>
        <v>30000000</v>
      </c>
      <c r="G483" s="2" t="n">
        <f aca="true">EP*VLOOKUP('thong tin khach hang'!$E$10,$X$2:$Z$5,3,0)*OFFSET($S483,0,VLOOKUP('thong tin khach hang'!$E$10,$X$2:$Z$5,2,0))</f>
        <v>30000000</v>
      </c>
      <c r="H483" s="2" t="n">
        <f aca="false">F483*HLOOKUP(B483,Assumption!$A$10:$G$12,2,1)+G483*HLOOKUP(B483,Assumption!$A$10:$G$12,3,1)</f>
        <v>1500000</v>
      </c>
      <c r="I483" s="2" t="n">
        <f aca="false">F483+G483-H483</f>
        <v>58500000</v>
      </c>
      <c r="J483" s="32" t="n">
        <f aca="false">VLOOKUP(D483,Assumption!$O$3:$Q$103,IF('thong tin khach hang'!$B$3="Nam",2,3),0)/12*P483</f>
        <v>0</v>
      </c>
      <c r="K483" s="2" t="n">
        <v>20000</v>
      </c>
      <c r="L483" s="31" t="n">
        <f aca="false">ROUND(((HLOOKUP(B483,Assumption!$A$6:$L$7,2,1)+1)^(1/12)-1)*(E483+I483-J483-K483),0)</f>
        <v>5926823</v>
      </c>
      <c r="M483" s="31" t="n">
        <f aca="false">E483+I483-J483-K483+L483</f>
        <v>3594501867.01301</v>
      </c>
      <c r="N483" s="32" t="n">
        <f aca="false">HLOOKUP(ROUND(AVERAGE(M471:M482)/10^6,0),Assumption!$B$2:$E$3,2,1)*MAX((AVERAGE(M471:M482)-250*10^6),0)</f>
        <v>19490197.8040781</v>
      </c>
      <c r="O483" s="31" t="n">
        <f aca="false">M483+N483</f>
        <v>3613992064.81709</v>
      </c>
      <c r="P483" s="31" t="n">
        <f aca="false">IF(A483=1,SA,MAX(0,SA-M482))</f>
        <v>0</v>
      </c>
      <c r="S483" s="2" t="n">
        <v>1</v>
      </c>
      <c r="T483" s="2" t="n">
        <v>1</v>
      </c>
      <c r="U483" s="2" t="n">
        <v>1</v>
      </c>
      <c r="V483" s="33" t="n">
        <v>1</v>
      </c>
    </row>
    <row r="484" customFormat="false" ht="15.75" hidden="false" customHeight="true" outlineLevel="0" collapsed="false">
      <c r="A484" s="2" t="n">
        <v>482</v>
      </c>
      <c r="B484" s="2" t="n">
        <v>41</v>
      </c>
      <c r="C484" s="2" t="n">
        <f aca="false">A484-(B484-1)*12</f>
        <v>2</v>
      </c>
      <c r="D484" s="2" t="n">
        <f aca="false">'thong tin khach hang'!$B$4+B484-1</f>
        <v>42</v>
      </c>
      <c r="E484" s="31" t="n">
        <f aca="false">IF(A484=1,0,M483)</f>
        <v>3594501867.01301</v>
      </c>
      <c r="F484" s="2" t="n">
        <f aca="true">TP*VLOOKUP('thong tin khach hang'!$E$10,$X$2:$Z$5,3,0)*OFFSET($S484,0,VLOOKUP('thong tin khach hang'!$E$10,$X$2:$Z$5,2,0))</f>
        <v>0</v>
      </c>
      <c r="G484" s="2" t="n">
        <f aca="true">EP*VLOOKUP('thong tin khach hang'!$E$10,$X$2:$Z$5,3,0)*OFFSET($S484,0,VLOOKUP('thong tin khach hang'!$E$10,$X$2:$Z$5,2,0))</f>
        <v>0</v>
      </c>
      <c r="H484" s="2" t="n">
        <f aca="false">F484*HLOOKUP(B484,Assumption!$A$10:$G$12,2,1)+G484*HLOOKUP(B484,Assumption!$A$10:$G$12,3,1)</f>
        <v>0</v>
      </c>
      <c r="I484" s="2" t="n">
        <f aca="false">F484+G484-H484</f>
        <v>0</v>
      </c>
      <c r="J484" s="32" t="n">
        <f aca="false">VLOOKUP(D484,Assumption!$O$3:$Q$103,IF('thong tin khach hang'!$B$3="Nam",2,3),0)/12*P484</f>
        <v>0</v>
      </c>
      <c r="K484" s="2" t="n">
        <v>20000</v>
      </c>
      <c r="L484" s="31" t="n">
        <f aca="false">ROUND(((HLOOKUP(B484,Assumption!$A$6:$L$7,2,1)+1)^(1/12)-1)*(E484+I484-J484-K484),0)</f>
        <v>5936579</v>
      </c>
      <c r="M484" s="31" t="n">
        <f aca="false">E484+I484-J484-K484+L484</f>
        <v>3600418446.01301</v>
      </c>
      <c r="N484" s="32" t="n">
        <f aca="false">HLOOKUP(ROUND(AVERAGE(M472:M483)/10^6,0),Assumption!$B$2:$E$3,2,1)*MAX((AVERAGE(M472:M483)-250*10^6),0)</f>
        <v>19554042.9330781</v>
      </c>
      <c r="O484" s="31" t="n">
        <f aca="false">M484+N484</f>
        <v>3619972488.94609</v>
      </c>
      <c r="P484" s="31" t="n">
        <f aca="false">IF(A484=1,SA,MAX(0,SA-M483))</f>
        <v>0</v>
      </c>
      <c r="S484" s="2" t="n">
        <v>0</v>
      </c>
      <c r="T484" s="2" t="n">
        <v>0</v>
      </c>
      <c r="U484" s="2" t="n">
        <v>0</v>
      </c>
      <c r="V484" s="33" t="n">
        <v>1</v>
      </c>
    </row>
    <row r="485" customFormat="false" ht="15.75" hidden="false" customHeight="true" outlineLevel="0" collapsed="false">
      <c r="A485" s="2" t="n">
        <v>483</v>
      </c>
      <c r="B485" s="2" t="n">
        <v>41</v>
      </c>
      <c r="C485" s="2" t="n">
        <f aca="false">A485-(B485-1)*12</f>
        <v>3</v>
      </c>
      <c r="D485" s="2" t="n">
        <f aca="false">'thong tin khach hang'!$B$4+B485-1</f>
        <v>42</v>
      </c>
      <c r="E485" s="31" t="n">
        <f aca="false">IF(A485=1,0,M484)</f>
        <v>3600418446.01301</v>
      </c>
      <c r="F485" s="2" t="n">
        <f aca="true">TP*VLOOKUP('thong tin khach hang'!$E$10,$X$2:$Z$5,3,0)*OFFSET($S485,0,VLOOKUP('thong tin khach hang'!$E$10,$X$2:$Z$5,2,0))</f>
        <v>0</v>
      </c>
      <c r="G485" s="2" t="n">
        <f aca="true">EP*VLOOKUP('thong tin khach hang'!$E$10,$X$2:$Z$5,3,0)*OFFSET($S485,0,VLOOKUP('thong tin khach hang'!$E$10,$X$2:$Z$5,2,0))</f>
        <v>0</v>
      </c>
      <c r="H485" s="2" t="n">
        <f aca="false">F485*HLOOKUP(B485,Assumption!$A$10:$G$12,2,1)+G485*HLOOKUP(B485,Assumption!$A$10:$G$12,3,1)</f>
        <v>0</v>
      </c>
      <c r="I485" s="2" t="n">
        <f aca="false">F485+G485-H485</f>
        <v>0</v>
      </c>
      <c r="J485" s="32" t="n">
        <f aca="false">VLOOKUP(D485,Assumption!$O$3:$Q$103,IF('thong tin khach hang'!$B$3="Nam",2,3),0)/12*P485</f>
        <v>0</v>
      </c>
      <c r="K485" s="2" t="n">
        <v>20000</v>
      </c>
      <c r="L485" s="31" t="n">
        <f aca="false">ROUND(((HLOOKUP(B485,Assumption!$A$6:$L$7,2,1)+1)^(1/12)-1)*(E485+I485-J485-K485),0)</f>
        <v>5946351</v>
      </c>
      <c r="M485" s="31" t="n">
        <f aca="false">E485+I485-J485-K485+L485</f>
        <v>3606344797.01301</v>
      </c>
      <c r="N485" s="32" t="n">
        <f aca="false">HLOOKUP(ROUND(AVERAGE(M473:M484)/10^6,0),Assumption!$B$2:$E$3,2,1)*MAX((AVERAGE(M473:M484)-250*10^6),0)</f>
        <v>19617993.5075781</v>
      </c>
      <c r="O485" s="31" t="n">
        <f aca="false">M485+N485</f>
        <v>3625962790.52059</v>
      </c>
      <c r="P485" s="31" t="n">
        <f aca="false">IF(A485=1,SA,MAX(0,SA-M484))</f>
        <v>0</v>
      </c>
      <c r="S485" s="2" t="n">
        <v>0</v>
      </c>
      <c r="T485" s="2" t="n">
        <v>0</v>
      </c>
      <c r="U485" s="2" t="n">
        <v>0</v>
      </c>
      <c r="V485" s="33" t="n">
        <v>1</v>
      </c>
    </row>
    <row r="486" customFormat="false" ht="15.75" hidden="false" customHeight="true" outlineLevel="0" collapsed="false">
      <c r="A486" s="2" t="n">
        <v>484</v>
      </c>
      <c r="B486" s="2" t="n">
        <v>41</v>
      </c>
      <c r="C486" s="2" t="n">
        <f aca="false">A486-(B486-1)*12</f>
        <v>4</v>
      </c>
      <c r="D486" s="2" t="n">
        <f aca="false">'thong tin khach hang'!$B$4+B486-1</f>
        <v>42</v>
      </c>
      <c r="E486" s="31" t="n">
        <f aca="false">IF(A486=1,0,M485)</f>
        <v>3606344797.01301</v>
      </c>
      <c r="F486" s="2" t="n">
        <f aca="true">TP*VLOOKUP('thong tin khach hang'!$E$10,$X$2:$Z$5,3,0)*OFFSET($S486,0,VLOOKUP('thong tin khach hang'!$E$10,$X$2:$Z$5,2,0))</f>
        <v>0</v>
      </c>
      <c r="G486" s="2" t="n">
        <f aca="true">EP*VLOOKUP('thong tin khach hang'!$E$10,$X$2:$Z$5,3,0)*OFFSET($S486,0,VLOOKUP('thong tin khach hang'!$E$10,$X$2:$Z$5,2,0))</f>
        <v>0</v>
      </c>
      <c r="H486" s="2" t="n">
        <f aca="false">F486*HLOOKUP(B486,Assumption!$A$10:$G$12,2,1)+G486*HLOOKUP(B486,Assumption!$A$10:$G$12,3,1)</f>
        <v>0</v>
      </c>
      <c r="I486" s="2" t="n">
        <f aca="false">F486+G486-H486</f>
        <v>0</v>
      </c>
      <c r="J486" s="32" t="n">
        <f aca="false">VLOOKUP(D486,Assumption!$O$3:$Q$103,IF('thong tin khach hang'!$B$3="Nam",2,3),0)/12*P486</f>
        <v>0</v>
      </c>
      <c r="K486" s="2" t="n">
        <v>20000</v>
      </c>
      <c r="L486" s="31" t="n">
        <f aca="false">ROUND(((HLOOKUP(B486,Assumption!$A$6:$L$7,2,1)+1)^(1/12)-1)*(E486+I486-J486-K486),0)</f>
        <v>5956139</v>
      </c>
      <c r="M486" s="31" t="n">
        <f aca="false">E486+I486-J486-K486+L486</f>
        <v>3612280936.01301</v>
      </c>
      <c r="N486" s="32" t="n">
        <f aca="false">HLOOKUP(ROUND(AVERAGE(M474:M485)/10^6,0),Assumption!$B$2:$E$3,2,1)*MAX((AVERAGE(M474:M485)-250*10^6),0)</f>
        <v>19682049.7015781</v>
      </c>
      <c r="O486" s="31" t="n">
        <f aca="false">M486+N486</f>
        <v>3631962985.71459</v>
      </c>
      <c r="P486" s="31" t="n">
        <f aca="false">IF(A486=1,SA,MAX(0,SA-M485))</f>
        <v>0</v>
      </c>
      <c r="S486" s="2" t="n">
        <v>0</v>
      </c>
      <c r="T486" s="2" t="n">
        <v>0</v>
      </c>
      <c r="U486" s="2" t="n">
        <v>1</v>
      </c>
      <c r="V486" s="33" t="n">
        <v>1</v>
      </c>
    </row>
    <row r="487" customFormat="false" ht="15.75" hidden="false" customHeight="true" outlineLevel="0" collapsed="false">
      <c r="A487" s="2" t="n">
        <v>485</v>
      </c>
      <c r="B487" s="2" t="n">
        <v>41</v>
      </c>
      <c r="C487" s="2" t="n">
        <f aca="false">A487-(B487-1)*12</f>
        <v>5</v>
      </c>
      <c r="D487" s="2" t="n">
        <f aca="false">'thong tin khach hang'!$B$4+B487-1</f>
        <v>42</v>
      </c>
      <c r="E487" s="31" t="n">
        <f aca="false">IF(A487=1,0,M486)</f>
        <v>3612280936.01301</v>
      </c>
      <c r="F487" s="2" t="n">
        <f aca="true">TP*VLOOKUP('thong tin khach hang'!$E$10,$X$2:$Z$5,3,0)*OFFSET($S487,0,VLOOKUP('thong tin khach hang'!$E$10,$X$2:$Z$5,2,0))</f>
        <v>0</v>
      </c>
      <c r="G487" s="2" t="n">
        <f aca="true">EP*VLOOKUP('thong tin khach hang'!$E$10,$X$2:$Z$5,3,0)*OFFSET($S487,0,VLOOKUP('thong tin khach hang'!$E$10,$X$2:$Z$5,2,0))</f>
        <v>0</v>
      </c>
      <c r="H487" s="2" t="n">
        <f aca="false">F487*HLOOKUP(B487,Assumption!$A$10:$G$12,2,1)+G487*HLOOKUP(B487,Assumption!$A$10:$G$12,3,1)</f>
        <v>0</v>
      </c>
      <c r="I487" s="2" t="n">
        <f aca="false">F487+G487-H487</f>
        <v>0</v>
      </c>
      <c r="J487" s="32" t="n">
        <f aca="false">VLOOKUP(D487,Assumption!$O$3:$Q$103,IF('thong tin khach hang'!$B$3="Nam",2,3),0)/12*P487</f>
        <v>0</v>
      </c>
      <c r="K487" s="2" t="n">
        <v>20000</v>
      </c>
      <c r="L487" s="31" t="n">
        <f aca="false">ROUND(((HLOOKUP(B487,Assumption!$A$6:$L$7,2,1)+1)^(1/12)-1)*(E487+I487-J487-K487),0)</f>
        <v>5965943</v>
      </c>
      <c r="M487" s="31" t="n">
        <f aca="false">E487+I487-J487-K487+L487</f>
        <v>3618226879.01301</v>
      </c>
      <c r="N487" s="32" t="n">
        <f aca="false">HLOOKUP(ROUND(AVERAGE(M475:M486)/10^6,0),Assumption!$B$2:$E$3,2,1)*MAX((AVERAGE(M475:M486)-250*10^6),0)</f>
        <v>19746211.6895781</v>
      </c>
      <c r="O487" s="31" t="n">
        <f aca="false">M487+N487</f>
        <v>3637973090.70259</v>
      </c>
      <c r="P487" s="31" t="n">
        <f aca="false">IF(A487=1,SA,MAX(0,SA-M486))</f>
        <v>0</v>
      </c>
      <c r="S487" s="2" t="n">
        <v>0</v>
      </c>
      <c r="T487" s="2" t="n">
        <v>0</v>
      </c>
      <c r="U487" s="2" t="n">
        <v>0</v>
      </c>
      <c r="V487" s="33" t="n">
        <v>1</v>
      </c>
    </row>
    <row r="488" customFormat="false" ht="15.75" hidden="false" customHeight="true" outlineLevel="0" collapsed="false">
      <c r="A488" s="2" t="n">
        <v>486</v>
      </c>
      <c r="B488" s="2" t="n">
        <v>41</v>
      </c>
      <c r="C488" s="2" t="n">
        <f aca="false">A488-(B488-1)*12</f>
        <v>6</v>
      </c>
      <c r="D488" s="2" t="n">
        <f aca="false">'thong tin khach hang'!$B$4+B488-1</f>
        <v>42</v>
      </c>
      <c r="E488" s="31" t="n">
        <f aca="false">IF(A488=1,0,M487)</f>
        <v>3618226879.01301</v>
      </c>
      <c r="F488" s="2" t="n">
        <f aca="true">TP*VLOOKUP('thong tin khach hang'!$E$10,$X$2:$Z$5,3,0)*OFFSET($S488,0,VLOOKUP('thong tin khach hang'!$E$10,$X$2:$Z$5,2,0))</f>
        <v>0</v>
      </c>
      <c r="G488" s="2" t="n">
        <f aca="true">EP*VLOOKUP('thong tin khach hang'!$E$10,$X$2:$Z$5,3,0)*OFFSET($S488,0,VLOOKUP('thong tin khach hang'!$E$10,$X$2:$Z$5,2,0))</f>
        <v>0</v>
      </c>
      <c r="H488" s="2" t="n">
        <f aca="false">F488*HLOOKUP(B488,Assumption!$A$10:$G$12,2,1)+G488*HLOOKUP(B488,Assumption!$A$10:$G$12,3,1)</f>
        <v>0</v>
      </c>
      <c r="I488" s="2" t="n">
        <f aca="false">F488+G488-H488</f>
        <v>0</v>
      </c>
      <c r="J488" s="32" t="n">
        <f aca="false">VLOOKUP(D488,Assumption!$O$3:$Q$103,IF('thong tin khach hang'!$B$3="Nam",2,3),0)/12*P488</f>
        <v>0</v>
      </c>
      <c r="K488" s="2" t="n">
        <v>20000</v>
      </c>
      <c r="L488" s="31" t="n">
        <f aca="false">ROUND(((HLOOKUP(B488,Assumption!$A$6:$L$7,2,1)+1)^(1/12)-1)*(E488+I488-J488-K488),0)</f>
        <v>5975763</v>
      </c>
      <c r="M488" s="31" t="n">
        <f aca="false">E488+I488-J488-K488+L488</f>
        <v>3624182642.01301</v>
      </c>
      <c r="N488" s="32" t="n">
        <f aca="false">HLOOKUP(ROUND(AVERAGE(M476:M487)/10^6,0),Assumption!$B$2:$E$3,2,1)*MAX((AVERAGE(M476:M487)-250*10^6),0)</f>
        <v>19810479.6465781</v>
      </c>
      <c r="O488" s="31" t="n">
        <f aca="false">M488+N488</f>
        <v>3643993121.65959</v>
      </c>
      <c r="P488" s="31" t="n">
        <f aca="false">IF(A488=1,SA,MAX(0,SA-M487))</f>
        <v>0</v>
      </c>
      <c r="S488" s="2" t="n">
        <v>0</v>
      </c>
      <c r="T488" s="2" t="n">
        <v>0</v>
      </c>
      <c r="U488" s="2" t="n">
        <v>0</v>
      </c>
      <c r="V488" s="33" t="n">
        <v>1</v>
      </c>
    </row>
    <row r="489" customFormat="false" ht="15.75" hidden="false" customHeight="true" outlineLevel="0" collapsed="false">
      <c r="A489" s="2" t="n">
        <v>487</v>
      </c>
      <c r="B489" s="2" t="n">
        <v>41</v>
      </c>
      <c r="C489" s="2" t="n">
        <f aca="false">A489-(B489-1)*12</f>
        <v>7</v>
      </c>
      <c r="D489" s="2" t="n">
        <f aca="false">'thong tin khach hang'!$B$4+B489-1</f>
        <v>42</v>
      </c>
      <c r="E489" s="31" t="n">
        <f aca="false">IF(A489=1,0,M488)</f>
        <v>3624182642.01301</v>
      </c>
      <c r="F489" s="2" t="n">
        <f aca="true">TP*VLOOKUP('thong tin khach hang'!$E$10,$X$2:$Z$5,3,0)*OFFSET($S489,0,VLOOKUP('thong tin khach hang'!$E$10,$X$2:$Z$5,2,0))</f>
        <v>0</v>
      </c>
      <c r="G489" s="2" t="n">
        <f aca="true">EP*VLOOKUP('thong tin khach hang'!$E$10,$X$2:$Z$5,3,0)*OFFSET($S489,0,VLOOKUP('thong tin khach hang'!$E$10,$X$2:$Z$5,2,0))</f>
        <v>0</v>
      </c>
      <c r="H489" s="2" t="n">
        <f aca="false">F489*HLOOKUP(B489,Assumption!$A$10:$G$12,2,1)+G489*HLOOKUP(B489,Assumption!$A$10:$G$12,3,1)</f>
        <v>0</v>
      </c>
      <c r="I489" s="2" t="n">
        <f aca="false">F489+G489-H489</f>
        <v>0</v>
      </c>
      <c r="J489" s="32" t="n">
        <f aca="false">VLOOKUP(D489,Assumption!$O$3:$Q$103,IF('thong tin khach hang'!$B$3="Nam",2,3),0)/12*P489</f>
        <v>0</v>
      </c>
      <c r="K489" s="2" t="n">
        <v>20000</v>
      </c>
      <c r="L489" s="31" t="n">
        <f aca="false">ROUND(((HLOOKUP(B489,Assumption!$A$6:$L$7,2,1)+1)^(1/12)-1)*(E489+I489-J489-K489),0)</f>
        <v>5985599</v>
      </c>
      <c r="M489" s="31" t="n">
        <f aca="false">E489+I489-J489-K489+L489</f>
        <v>3630148241.01301</v>
      </c>
      <c r="N489" s="32" t="n">
        <f aca="false">HLOOKUP(ROUND(AVERAGE(M477:M488)/10^6,0),Assumption!$B$2:$E$3,2,1)*MAX((AVERAGE(M477:M488)-250*10^6),0)</f>
        <v>19874853.7475781</v>
      </c>
      <c r="O489" s="31" t="n">
        <f aca="false">M489+N489</f>
        <v>3650023094.76059</v>
      </c>
      <c r="P489" s="31" t="n">
        <f aca="false">IF(A489=1,SA,MAX(0,SA-M488))</f>
        <v>0</v>
      </c>
      <c r="S489" s="2" t="n">
        <v>0</v>
      </c>
      <c r="T489" s="2" t="n">
        <v>1</v>
      </c>
      <c r="U489" s="2" t="n">
        <v>1</v>
      </c>
      <c r="V489" s="33" t="n">
        <v>1</v>
      </c>
    </row>
    <row r="490" customFormat="false" ht="15.75" hidden="false" customHeight="true" outlineLevel="0" collapsed="false">
      <c r="A490" s="2" t="n">
        <v>488</v>
      </c>
      <c r="B490" s="2" t="n">
        <v>41</v>
      </c>
      <c r="C490" s="2" t="n">
        <f aca="false">A490-(B490-1)*12</f>
        <v>8</v>
      </c>
      <c r="D490" s="2" t="n">
        <f aca="false">'thong tin khach hang'!$B$4+B490-1</f>
        <v>42</v>
      </c>
      <c r="E490" s="31" t="n">
        <f aca="false">IF(A490=1,0,M489)</f>
        <v>3630148241.01301</v>
      </c>
      <c r="F490" s="2" t="n">
        <f aca="true">TP*VLOOKUP('thong tin khach hang'!$E$10,$X$2:$Z$5,3,0)*OFFSET($S490,0,VLOOKUP('thong tin khach hang'!$E$10,$X$2:$Z$5,2,0))</f>
        <v>0</v>
      </c>
      <c r="G490" s="2" t="n">
        <f aca="true">EP*VLOOKUP('thong tin khach hang'!$E$10,$X$2:$Z$5,3,0)*OFFSET($S490,0,VLOOKUP('thong tin khach hang'!$E$10,$X$2:$Z$5,2,0))</f>
        <v>0</v>
      </c>
      <c r="H490" s="2" t="n">
        <f aca="false">F490*HLOOKUP(B490,Assumption!$A$10:$G$12,2,1)+G490*HLOOKUP(B490,Assumption!$A$10:$G$12,3,1)</f>
        <v>0</v>
      </c>
      <c r="I490" s="2" t="n">
        <f aca="false">F490+G490-H490</f>
        <v>0</v>
      </c>
      <c r="J490" s="32" t="n">
        <f aca="false">VLOOKUP(D490,Assumption!$O$3:$Q$103,IF('thong tin khach hang'!$B$3="Nam",2,3),0)/12*P490</f>
        <v>0</v>
      </c>
      <c r="K490" s="2" t="n">
        <v>20000</v>
      </c>
      <c r="L490" s="31" t="n">
        <f aca="false">ROUND(((HLOOKUP(B490,Assumption!$A$6:$L$7,2,1)+1)^(1/12)-1)*(E490+I490-J490-K490),0)</f>
        <v>5995452</v>
      </c>
      <c r="M490" s="31" t="n">
        <f aca="false">E490+I490-J490-K490+L490</f>
        <v>3636123693.01301</v>
      </c>
      <c r="N490" s="32" t="n">
        <f aca="false">HLOOKUP(ROUND(AVERAGE(M478:M489)/10^6,0),Assumption!$B$2:$E$3,2,1)*MAX((AVERAGE(M478:M489)-250*10^6),0)</f>
        <v>19939334.1675781</v>
      </c>
      <c r="O490" s="31" t="n">
        <f aca="false">M490+N490</f>
        <v>3656063027.18059</v>
      </c>
      <c r="P490" s="31" t="n">
        <f aca="false">IF(A490=1,SA,MAX(0,SA-M489))</f>
        <v>0</v>
      </c>
      <c r="S490" s="2" t="n">
        <v>0</v>
      </c>
      <c r="T490" s="2" t="n">
        <v>0</v>
      </c>
      <c r="U490" s="2" t="n">
        <v>0</v>
      </c>
      <c r="V490" s="33" t="n">
        <v>1</v>
      </c>
    </row>
    <row r="491" customFormat="false" ht="15.75" hidden="false" customHeight="true" outlineLevel="0" collapsed="false">
      <c r="A491" s="2" t="n">
        <v>489</v>
      </c>
      <c r="B491" s="2" t="n">
        <v>41</v>
      </c>
      <c r="C491" s="2" t="n">
        <f aca="false">A491-(B491-1)*12</f>
        <v>9</v>
      </c>
      <c r="D491" s="2" t="n">
        <f aca="false">'thong tin khach hang'!$B$4+B491-1</f>
        <v>42</v>
      </c>
      <c r="E491" s="31" t="n">
        <f aca="false">IF(A491=1,0,M490)</f>
        <v>3636123693.01301</v>
      </c>
      <c r="F491" s="2" t="n">
        <f aca="true">TP*VLOOKUP('thong tin khach hang'!$E$10,$X$2:$Z$5,3,0)*OFFSET($S491,0,VLOOKUP('thong tin khach hang'!$E$10,$X$2:$Z$5,2,0))</f>
        <v>0</v>
      </c>
      <c r="G491" s="2" t="n">
        <f aca="true">EP*VLOOKUP('thong tin khach hang'!$E$10,$X$2:$Z$5,3,0)*OFFSET($S491,0,VLOOKUP('thong tin khach hang'!$E$10,$X$2:$Z$5,2,0))</f>
        <v>0</v>
      </c>
      <c r="H491" s="2" t="n">
        <f aca="false">F491*HLOOKUP(B491,Assumption!$A$10:$G$12,2,1)+G491*HLOOKUP(B491,Assumption!$A$10:$G$12,3,1)</f>
        <v>0</v>
      </c>
      <c r="I491" s="2" t="n">
        <f aca="false">F491+G491-H491</f>
        <v>0</v>
      </c>
      <c r="J491" s="32" t="n">
        <f aca="false">VLOOKUP(D491,Assumption!$O$3:$Q$103,IF('thong tin khach hang'!$B$3="Nam",2,3),0)/12*P491</f>
        <v>0</v>
      </c>
      <c r="K491" s="2" t="n">
        <v>20000</v>
      </c>
      <c r="L491" s="31" t="n">
        <f aca="false">ROUND(((HLOOKUP(B491,Assumption!$A$6:$L$7,2,1)+1)^(1/12)-1)*(E491+I491-J491-K491),0)</f>
        <v>6005321</v>
      </c>
      <c r="M491" s="31" t="n">
        <f aca="false">E491+I491-J491-K491+L491</f>
        <v>3642109014.01301</v>
      </c>
      <c r="N491" s="32" t="n">
        <f aca="false">HLOOKUP(ROUND(AVERAGE(M479:M490)/10^6,0),Assumption!$B$2:$E$3,2,1)*MAX((AVERAGE(M479:M490)-250*10^6),0)</f>
        <v>20003921.082078</v>
      </c>
      <c r="O491" s="31" t="n">
        <f aca="false">M491+N491</f>
        <v>3662112935.09509</v>
      </c>
      <c r="P491" s="31" t="n">
        <f aca="false">IF(A491=1,SA,MAX(0,SA-M490))</f>
        <v>0</v>
      </c>
      <c r="S491" s="2" t="n">
        <v>0</v>
      </c>
      <c r="T491" s="2" t="n">
        <v>0</v>
      </c>
      <c r="U491" s="2" t="n">
        <v>0</v>
      </c>
      <c r="V491" s="33" t="n">
        <v>1</v>
      </c>
    </row>
    <row r="492" customFormat="false" ht="15.75" hidden="false" customHeight="true" outlineLevel="0" collapsed="false">
      <c r="A492" s="2" t="n">
        <v>490</v>
      </c>
      <c r="B492" s="2" t="n">
        <v>41</v>
      </c>
      <c r="C492" s="2" t="n">
        <f aca="false">A492-(B492-1)*12</f>
        <v>10</v>
      </c>
      <c r="D492" s="2" t="n">
        <f aca="false">'thong tin khach hang'!$B$4+B492-1</f>
        <v>42</v>
      </c>
      <c r="E492" s="31" t="n">
        <f aca="false">IF(A492=1,0,M491)</f>
        <v>3642109014.01301</v>
      </c>
      <c r="F492" s="2" t="n">
        <f aca="true">TP*VLOOKUP('thong tin khach hang'!$E$10,$X$2:$Z$5,3,0)*OFFSET($S492,0,VLOOKUP('thong tin khach hang'!$E$10,$X$2:$Z$5,2,0))</f>
        <v>0</v>
      </c>
      <c r="G492" s="2" t="n">
        <f aca="true">EP*VLOOKUP('thong tin khach hang'!$E$10,$X$2:$Z$5,3,0)*OFFSET($S492,0,VLOOKUP('thong tin khach hang'!$E$10,$X$2:$Z$5,2,0))</f>
        <v>0</v>
      </c>
      <c r="H492" s="2" t="n">
        <f aca="false">F492*HLOOKUP(B492,Assumption!$A$10:$G$12,2,1)+G492*HLOOKUP(B492,Assumption!$A$10:$G$12,3,1)</f>
        <v>0</v>
      </c>
      <c r="I492" s="2" t="n">
        <f aca="false">F492+G492-H492</f>
        <v>0</v>
      </c>
      <c r="J492" s="32" t="n">
        <f aca="false">VLOOKUP(D492,Assumption!$O$3:$Q$103,IF('thong tin khach hang'!$B$3="Nam",2,3),0)/12*P492</f>
        <v>0</v>
      </c>
      <c r="K492" s="2" t="n">
        <v>20000</v>
      </c>
      <c r="L492" s="31" t="n">
        <f aca="false">ROUND(((HLOOKUP(B492,Assumption!$A$6:$L$7,2,1)+1)^(1/12)-1)*(E492+I492-J492-K492),0)</f>
        <v>6015206</v>
      </c>
      <c r="M492" s="31" t="n">
        <f aca="false">E492+I492-J492-K492+L492</f>
        <v>3648104220.01301</v>
      </c>
      <c r="N492" s="32" t="n">
        <f aca="false">HLOOKUP(ROUND(AVERAGE(M480:M491)/10^6,0),Assumption!$B$2:$E$3,2,1)*MAX((AVERAGE(M480:M491)-250*10^6),0)</f>
        <v>20068614.6670781</v>
      </c>
      <c r="O492" s="31" t="n">
        <f aca="false">M492+N492</f>
        <v>3668172834.68009</v>
      </c>
      <c r="P492" s="31" t="n">
        <f aca="false">IF(A492=1,SA,MAX(0,SA-M491))</f>
        <v>0</v>
      </c>
      <c r="S492" s="2" t="n">
        <v>0</v>
      </c>
      <c r="T492" s="2" t="n">
        <v>0</v>
      </c>
      <c r="U492" s="2" t="n">
        <v>1</v>
      </c>
      <c r="V492" s="33" t="n">
        <v>1</v>
      </c>
    </row>
    <row r="493" customFormat="false" ht="15.75" hidden="false" customHeight="true" outlineLevel="0" collapsed="false">
      <c r="A493" s="2" t="n">
        <v>491</v>
      </c>
      <c r="B493" s="2" t="n">
        <v>41</v>
      </c>
      <c r="C493" s="2" t="n">
        <f aca="false">A493-(B493-1)*12</f>
        <v>11</v>
      </c>
      <c r="D493" s="2" t="n">
        <f aca="false">'thong tin khach hang'!$B$4+B493-1</f>
        <v>42</v>
      </c>
      <c r="E493" s="31" t="n">
        <f aca="false">IF(A493=1,0,M492)</f>
        <v>3648104220.01301</v>
      </c>
      <c r="F493" s="2" t="n">
        <f aca="true">TP*VLOOKUP('thong tin khach hang'!$E$10,$X$2:$Z$5,3,0)*OFFSET($S493,0,VLOOKUP('thong tin khach hang'!$E$10,$X$2:$Z$5,2,0))</f>
        <v>0</v>
      </c>
      <c r="G493" s="2" t="n">
        <f aca="true">EP*VLOOKUP('thong tin khach hang'!$E$10,$X$2:$Z$5,3,0)*OFFSET($S493,0,VLOOKUP('thong tin khach hang'!$E$10,$X$2:$Z$5,2,0))</f>
        <v>0</v>
      </c>
      <c r="H493" s="2" t="n">
        <f aca="false">F493*HLOOKUP(B493,Assumption!$A$10:$G$12,2,1)+G493*HLOOKUP(B493,Assumption!$A$10:$G$12,3,1)</f>
        <v>0</v>
      </c>
      <c r="I493" s="2" t="n">
        <f aca="false">F493+G493-H493</f>
        <v>0</v>
      </c>
      <c r="J493" s="32" t="n">
        <f aca="false">VLOOKUP(D493,Assumption!$O$3:$Q$103,IF('thong tin khach hang'!$B$3="Nam",2,3),0)/12*P493</f>
        <v>0</v>
      </c>
      <c r="K493" s="2" t="n">
        <v>20000</v>
      </c>
      <c r="L493" s="31" t="n">
        <f aca="false">ROUND(((HLOOKUP(B493,Assumption!$A$6:$L$7,2,1)+1)^(1/12)-1)*(E493+I493-J493-K493),0)</f>
        <v>6025108</v>
      </c>
      <c r="M493" s="31" t="n">
        <f aca="false">E493+I493-J493-K493+L493</f>
        <v>3654109328.01301</v>
      </c>
      <c r="N493" s="32" t="n">
        <f aca="false">HLOOKUP(ROUND(AVERAGE(M481:M492)/10^6,0),Assumption!$B$2:$E$3,2,1)*MAX((AVERAGE(M481:M492)-250*10^6),0)</f>
        <v>20133415.0985781</v>
      </c>
      <c r="O493" s="31" t="n">
        <f aca="false">M493+N493</f>
        <v>3674242743.11159</v>
      </c>
      <c r="P493" s="31" t="n">
        <f aca="false">IF(A493=1,SA,MAX(0,SA-M492))</f>
        <v>0</v>
      </c>
      <c r="S493" s="2" t="n">
        <v>0</v>
      </c>
      <c r="T493" s="2" t="n">
        <v>0</v>
      </c>
      <c r="U493" s="2" t="n">
        <v>0</v>
      </c>
      <c r="V493" s="33" t="n">
        <v>1</v>
      </c>
    </row>
    <row r="494" customFormat="false" ht="15.75" hidden="false" customHeight="true" outlineLevel="0" collapsed="false">
      <c r="A494" s="2" t="n">
        <v>492</v>
      </c>
      <c r="B494" s="2" t="n">
        <v>41</v>
      </c>
      <c r="C494" s="2" t="n">
        <f aca="false">A494-(B494-1)*12</f>
        <v>12</v>
      </c>
      <c r="D494" s="2" t="n">
        <f aca="false">'thong tin khach hang'!$B$4+B494-1</f>
        <v>42</v>
      </c>
      <c r="E494" s="31" t="n">
        <f aca="false">IF(A494=1,0,M493)</f>
        <v>3654109328.01301</v>
      </c>
      <c r="F494" s="2" t="n">
        <f aca="true">TP*VLOOKUP('thong tin khach hang'!$E$10,$X$2:$Z$5,3,0)*OFFSET($S494,0,VLOOKUP('thong tin khach hang'!$E$10,$X$2:$Z$5,2,0))</f>
        <v>0</v>
      </c>
      <c r="G494" s="2" t="n">
        <f aca="true">EP*VLOOKUP('thong tin khach hang'!$E$10,$X$2:$Z$5,3,0)*OFFSET($S494,0,VLOOKUP('thong tin khach hang'!$E$10,$X$2:$Z$5,2,0))</f>
        <v>0</v>
      </c>
      <c r="H494" s="2" t="n">
        <f aca="false">F494*HLOOKUP(B494,Assumption!$A$10:$G$12,2,1)+G494*HLOOKUP(B494,Assumption!$A$10:$G$12,3,1)</f>
        <v>0</v>
      </c>
      <c r="I494" s="2" t="n">
        <f aca="false">F494+G494-H494</f>
        <v>0</v>
      </c>
      <c r="J494" s="32" t="n">
        <f aca="false">VLOOKUP(D494,Assumption!$O$3:$Q$103,IF('thong tin khach hang'!$B$3="Nam",2,3),0)/12*P494</f>
        <v>0</v>
      </c>
      <c r="K494" s="2" t="n">
        <v>20000</v>
      </c>
      <c r="L494" s="31" t="n">
        <f aca="false">ROUND(((HLOOKUP(B494,Assumption!$A$6:$L$7,2,1)+1)^(1/12)-1)*(E494+I494-J494-K494),0)</f>
        <v>6035026</v>
      </c>
      <c r="M494" s="31" t="n">
        <f aca="false">E494+I494-J494-K494+L494</f>
        <v>3660124354.01301</v>
      </c>
      <c r="N494" s="32" t="n">
        <f aca="false">HLOOKUP(ROUND(AVERAGE(M482:M493)/10^6,0),Assumption!$B$2:$E$3,2,1)*MAX((AVERAGE(M482:M493)-250*10^6),0)</f>
        <v>20198322.5535781</v>
      </c>
      <c r="O494" s="31" t="n">
        <f aca="false">M494+N494</f>
        <v>3680322676.56659</v>
      </c>
      <c r="P494" s="31" t="n">
        <f aca="false">IF(A494=1,SA,MAX(0,SA-M493))</f>
        <v>0</v>
      </c>
      <c r="S494" s="2" t="n">
        <v>0</v>
      </c>
      <c r="T494" s="2" t="n">
        <v>0</v>
      </c>
      <c r="U494" s="2" t="n">
        <v>0</v>
      </c>
      <c r="V494" s="33" t="n">
        <v>1</v>
      </c>
    </row>
    <row r="495" customFormat="false" ht="15.75" hidden="false" customHeight="true" outlineLevel="0" collapsed="false">
      <c r="A495" s="2" t="n">
        <v>493</v>
      </c>
      <c r="B495" s="2" t="n">
        <v>42</v>
      </c>
      <c r="C495" s="2" t="n">
        <f aca="false">A495-(B495-1)*12</f>
        <v>1</v>
      </c>
      <c r="D495" s="2" t="n">
        <f aca="false">'thong tin khach hang'!$B$4+B495-1</f>
        <v>43</v>
      </c>
      <c r="E495" s="31" t="n">
        <f aca="false">IF(A495=1,0,M494)</f>
        <v>3660124354.01301</v>
      </c>
      <c r="F495" s="2" t="n">
        <f aca="true">TP*VLOOKUP('thong tin khach hang'!$E$10,$X$2:$Z$5,3,0)*OFFSET($S495,0,VLOOKUP('thong tin khach hang'!$E$10,$X$2:$Z$5,2,0))</f>
        <v>30000000</v>
      </c>
      <c r="G495" s="2" t="n">
        <f aca="true">EP*VLOOKUP('thong tin khach hang'!$E$10,$X$2:$Z$5,3,0)*OFFSET($S495,0,VLOOKUP('thong tin khach hang'!$E$10,$X$2:$Z$5,2,0))</f>
        <v>30000000</v>
      </c>
      <c r="H495" s="2" t="n">
        <f aca="false">F495*HLOOKUP(B495,Assumption!$A$10:$G$12,2,1)+G495*HLOOKUP(B495,Assumption!$A$10:$G$12,3,1)</f>
        <v>1500000</v>
      </c>
      <c r="I495" s="2" t="n">
        <f aca="false">F495+G495-H495</f>
        <v>58500000</v>
      </c>
      <c r="J495" s="32" t="n">
        <f aca="false">VLOOKUP(D495,Assumption!$O$3:$Q$103,IF('thong tin khach hang'!$B$3="Nam",2,3),0)/12*P495</f>
        <v>0</v>
      </c>
      <c r="K495" s="2" t="n">
        <v>20000</v>
      </c>
      <c r="L495" s="31" t="n">
        <f aca="false">ROUND(((HLOOKUP(B495,Assumption!$A$6:$L$7,2,1)+1)^(1/12)-1)*(E495+I495-J495-K495),0)</f>
        <v>6141577</v>
      </c>
      <c r="M495" s="31" t="n">
        <f aca="false">E495+I495-J495-K495+L495</f>
        <v>3724745931.01301</v>
      </c>
      <c r="N495" s="32" t="n">
        <f aca="false">HLOOKUP(ROUND(AVERAGE(M483:M494)/10^6,0),Assumption!$B$2:$E$3,2,1)*MAX((AVERAGE(M483:M494)-250*10^6),0)</f>
        <v>20263337.2085781</v>
      </c>
      <c r="O495" s="31" t="n">
        <f aca="false">M495+N495</f>
        <v>3745009268.22159</v>
      </c>
      <c r="P495" s="31" t="n">
        <f aca="false">IF(A495=1,SA,MAX(0,SA-M494))</f>
        <v>0</v>
      </c>
      <c r="S495" s="2" t="n">
        <v>1</v>
      </c>
      <c r="T495" s="2" t="n">
        <v>1</v>
      </c>
      <c r="U495" s="2" t="n">
        <v>1</v>
      </c>
      <c r="V495" s="33" t="n">
        <v>1</v>
      </c>
    </row>
    <row r="496" customFormat="false" ht="15.75" hidden="false" customHeight="true" outlineLevel="0" collapsed="false">
      <c r="A496" s="2" t="n">
        <v>494</v>
      </c>
      <c r="B496" s="2" t="n">
        <v>42</v>
      </c>
      <c r="C496" s="2" t="n">
        <f aca="false">A496-(B496-1)*12</f>
        <v>2</v>
      </c>
      <c r="D496" s="2" t="n">
        <f aca="false">'thong tin khach hang'!$B$4+B496-1</f>
        <v>43</v>
      </c>
      <c r="E496" s="31" t="n">
        <f aca="false">IF(A496=1,0,M495)</f>
        <v>3724745931.01301</v>
      </c>
      <c r="F496" s="2" t="n">
        <f aca="true">TP*VLOOKUP('thong tin khach hang'!$E$10,$X$2:$Z$5,3,0)*OFFSET($S496,0,VLOOKUP('thong tin khach hang'!$E$10,$X$2:$Z$5,2,0))</f>
        <v>0</v>
      </c>
      <c r="G496" s="2" t="n">
        <f aca="true">EP*VLOOKUP('thong tin khach hang'!$E$10,$X$2:$Z$5,3,0)*OFFSET($S496,0,VLOOKUP('thong tin khach hang'!$E$10,$X$2:$Z$5,2,0))</f>
        <v>0</v>
      </c>
      <c r="H496" s="2" t="n">
        <f aca="false">F496*HLOOKUP(B496,Assumption!$A$10:$G$12,2,1)+G496*HLOOKUP(B496,Assumption!$A$10:$G$12,3,1)</f>
        <v>0</v>
      </c>
      <c r="I496" s="2" t="n">
        <f aca="false">F496+G496-H496</f>
        <v>0</v>
      </c>
      <c r="J496" s="32" t="n">
        <f aca="false">VLOOKUP(D496,Assumption!$O$3:$Q$103,IF('thong tin khach hang'!$B$3="Nam",2,3),0)/12*P496</f>
        <v>0</v>
      </c>
      <c r="K496" s="2" t="n">
        <v>20000</v>
      </c>
      <c r="L496" s="31" t="n">
        <f aca="false">ROUND(((HLOOKUP(B496,Assumption!$A$6:$L$7,2,1)+1)^(1/12)-1)*(E496+I496-J496-K496),0)</f>
        <v>6151688</v>
      </c>
      <c r="M496" s="31" t="n">
        <f aca="false">E496+I496-J496-K496+L496</f>
        <v>3730877619.01301</v>
      </c>
      <c r="N496" s="32" t="n">
        <f aca="false">HLOOKUP(ROUND(AVERAGE(M484:M495)/10^6,0),Assumption!$B$2:$E$3,2,1)*MAX((AVERAGE(M484:M495)-250*10^6),0)</f>
        <v>20328459.240578</v>
      </c>
      <c r="O496" s="31" t="n">
        <f aca="false">M496+N496</f>
        <v>3751206078.25359</v>
      </c>
      <c r="P496" s="31" t="n">
        <f aca="false">IF(A496=1,SA,MAX(0,SA-M495))</f>
        <v>0</v>
      </c>
      <c r="S496" s="2" t="n">
        <v>0</v>
      </c>
      <c r="T496" s="2" t="n">
        <v>0</v>
      </c>
      <c r="U496" s="2" t="n">
        <v>0</v>
      </c>
      <c r="V496" s="33" t="n">
        <v>1</v>
      </c>
    </row>
    <row r="497" customFormat="false" ht="15.75" hidden="false" customHeight="true" outlineLevel="0" collapsed="false">
      <c r="A497" s="2" t="n">
        <v>495</v>
      </c>
      <c r="B497" s="2" t="n">
        <v>42</v>
      </c>
      <c r="C497" s="2" t="n">
        <f aca="false">A497-(B497-1)*12</f>
        <v>3</v>
      </c>
      <c r="D497" s="2" t="n">
        <f aca="false">'thong tin khach hang'!$B$4+B497-1</f>
        <v>43</v>
      </c>
      <c r="E497" s="31" t="n">
        <f aca="false">IF(A497=1,0,M496)</f>
        <v>3730877619.01301</v>
      </c>
      <c r="F497" s="2" t="n">
        <f aca="true">TP*VLOOKUP('thong tin khach hang'!$E$10,$X$2:$Z$5,3,0)*OFFSET($S497,0,VLOOKUP('thong tin khach hang'!$E$10,$X$2:$Z$5,2,0))</f>
        <v>0</v>
      </c>
      <c r="G497" s="2" t="n">
        <f aca="true">EP*VLOOKUP('thong tin khach hang'!$E$10,$X$2:$Z$5,3,0)*OFFSET($S497,0,VLOOKUP('thong tin khach hang'!$E$10,$X$2:$Z$5,2,0))</f>
        <v>0</v>
      </c>
      <c r="H497" s="2" t="n">
        <f aca="false">F497*HLOOKUP(B497,Assumption!$A$10:$G$12,2,1)+G497*HLOOKUP(B497,Assumption!$A$10:$G$12,3,1)</f>
        <v>0</v>
      </c>
      <c r="I497" s="2" t="n">
        <f aca="false">F497+G497-H497</f>
        <v>0</v>
      </c>
      <c r="J497" s="32" t="n">
        <f aca="false">VLOOKUP(D497,Assumption!$O$3:$Q$103,IF('thong tin khach hang'!$B$3="Nam",2,3),0)/12*P497</f>
        <v>0</v>
      </c>
      <c r="K497" s="2" t="n">
        <v>20000</v>
      </c>
      <c r="L497" s="31" t="n">
        <f aca="false">ROUND(((HLOOKUP(B497,Assumption!$A$6:$L$7,2,1)+1)^(1/12)-1)*(E497+I497-J497-K497),0)</f>
        <v>6161815</v>
      </c>
      <c r="M497" s="31" t="n">
        <f aca="false">E497+I497-J497-K497+L497</f>
        <v>3737019434.01301</v>
      </c>
      <c r="N497" s="32" t="n">
        <f aca="false">HLOOKUP(ROUND(AVERAGE(M485:M496)/10^6,0),Assumption!$B$2:$E$3,2,1)*MAX((AVERAGE(M485:M496)-250*10^6),0)</f>
        <v>20393688.8270781</v>
      </c>
      <c r="O497" s="31" t="n">
        <f aca="false">M497+N497</f>
        <v>3757413122.84009</v>
      </c>
      <c r="P497" s="31" t="n">
        <f aca="false">IF(A497=1,SA,MAX(0,SA-M496))</f>
        <v>0</v>
      </c>
      <c r="S497" s="2" t="n">
        <v>0</v>
      </c>
      <c r="T497" s="2" t="n">
        <v>0</v>
      </c>
      <c r="U497" s="2" t="n">
        <v>0</v>
      </c>
      <c r="V497" s="33" t="n">
        <v>1</v>
      </c>
    </row>
    <row r="498" customFormat="false" ht="15.75" hidden="false" customHeight="true" outlineLevel="0" collapsed="false">
      <c r="A498" s="2" t="n">
        <v>496</v>
      </c>
      <c r="B498" s="2" t="n">
        <v>42</v>
      </c>
      <c r="C498" s="2" t="n">
        <f aca="false">A498-(B498-1)*12</f>
        <v>4</v>
      </c>
      <c r="D498" s="2" t="n">
        <f aca="false">'thong tin khach hang'!$B$4+B498-1</f>
        <v>43</v>
      </c>
      <c r="E498" s="31" t="n">
        <f aca="false">IF(A498=1,0,M497)</f>
        <v>3737019434.01301</v>
      </c>
      <c r="F498" s="2" t="n">
        <f aca="true">TP*VLOOKUP('thong tin khach hang'!$E$10,$X$2:$Z$5,3,0)*OFFSET($S498,0,VLOOKUP('thong tin khach hang'!$E$10,$X$2:$Z$5,2,0))</f>
        <v>0</v>
      </c>
      <c r="G498" s="2" t="n">
        <f aca="true">EP*VLOOKUP('thong tin khach hang'!$E$10,$X$2:$Z$5,3,0)*OFFSET($S498,0,VLOOKUP('thong tin khach hang'!$E$10,$X$2:$Z$5,2,0))</f>
        <v>0</v>
      </c>
      <c r="H498" s="2" t="n">
        <f aca="false">F498*HLOOKUP(B498,Assumption!$A$10:$G$12,2,1)+G498*HLOOKUP(B498,Assumption!$A$10:$G$12,3,1)</f>
        <v>0</v>
      </c>
      <c r="I498" s="2" t="n">
        <f aca="false">F498+G498-H498</f>
        <v>0</v>
      </c>
      <c r="J498" s="32" t="n">
        <f aca="false">VLOOKUP(D498,Assumption!$O$3:$Q$103,IF('thong tin khach hang'!$B$3="Nam",2,3),0)/12*P498</f>
        <v>0</v>
      </c>
      <c r="K498" s="2" t="n">
        <v>20000</v>
      </c>
      <c r="L498" s="31" t="n">
        <f aca="false">ROUND(((HLOOKUP(B498,Assumption!$A$6:$L$7,2,1)+1)^(1/12)-1)*(E498+I498-J498-K498),0)</f>
        <v>6171958</v>
      </c>
      <c r="M498" s="31" t="n">
        <f aca="false">E498+I498-J498-K498+L498</f>
        <v>3743171392.01301</v>
      </c>
      <c r="N498" s="32" t="n">
        <f aca="false">HLOOKUP(ROUND(AVERAGE(M486:M497)/10^6,0),Assumption!$B$2:$E$3,2,1)*MAX((AVERAGE(M486:M497)-250*10^6),0)</f>
        <v>20459026.1455781</v>
      </c>
      <c r="O498" s="31" t="n">
        <f aca="false">M498+N498</f>
        <v>3763630418.15859</v>
      </c>
      <c r="P498" s="31" t="n">
        <f aca="false">IF(A498=1,SA,MAX(0,SA-M497))</f>
        <v>0</v>
      </c>
      <c r="S498" s="2" t="n">
        <v>0</v>
      </c>
      <c r="T498" s="2" t="n">
        <v>0</v>
      </c>
      <c r="U498" s="2" t="n">
        <v>1</v>
      </c>
      <c r="V498" s="33" t="n">
        <v>1</v>
      </c>
    </row>
    <row r="499" customFormat="false" ht="15.75" hidden="false" customHeight="true" outlineLevel="0" collapsed="false">
      <c r="A499" s="2" t="n">
        <v>497</v>
      </c>
      <c r="B499" s="2" t="n">
        <v>42</v>
      </c>
      <c r="C499" s="2" t="n">
        <f aca="false">A499-(B499-1)*12</f>
        <v>5</v>
      </c>
      <c r="D499" s="2" t="n">
        <f aca="false">'thong tin khach hang'!$B$4+B499-1</f>
        <v>43</v>
      </c>
      <c r="E499" s="31" t="n">
        <f aca="false">IF(A499=1,0,M498)</f>
        <v>3743171392.01301</v>
      </c>
      <c r="F499" s="2" t="n">
        <f aca="true">TP*VLOOKUP('thong tin khach hang'!$E$10,$X$2:$Z$5,3,0)*OFFSET($S499,0,VLOOKUP('thong tin khach hang'!$E$10,$X$2:$Z$5,2,0))</f>
        <v>0</v>
      </c>
      <c r="G499" s="2" t="n">
        <f aca="true">EP*VLOOKUP('thong tin khach hang'!$E$10,$X$2:$Z$5,3,0)*OFFSET($S499,0,VLOOKUP('thong tin khach hang'!$E$10,$X$2:$Z$5,2,0))</f>
        <v>0</v>
      </c>
      <c r="H499" s="2" t="n">
        <f aca="false">F499*HLOOKUP(B499,Assumption!$A$10:$G$12,2,1)+G499*HLOOKUP(B499,Assumption!$A$10:$G$12,3,1)</f>
        <v>0</v>
      </c>
      <c r="I499" s="2" t="n">
        <f aca="false">F499+G499-H499</f>
        <v>0</v>
      </c>
      <c r="J499" s="32" t="n">
        <f aca="false">VLOOKUP(D499,Assumption!$O$3:$Q$103,IF('thong tin khach hang'!$B$3="Nam",2,3),0)/12*P499</f>
        <v>0</v>
      </c>
      <c r="K499" s="2" t="n">
        <v>20000</v>
      </c>
      <c r="L499" s="31" t="n">
        <f aca="false">ROUND(((HLOOKUP(B499,Assumption!$A$6:$L$7,2,1)+1)^(1/12)-1)*(E499+I499-J499-K499),0)</f>
        <v>6182119</v>
      </c>
      <c r="M499" s="31" t="n">
        <f aca="false">E499+I499-J499-K499+L499</f>
        <v>3749333511.01301</v>
      </c>
      <c r="N499" s="32" t="n">
        <f aca="false">HLOOKUP(ROUND(AVERAGE(M487:M498)/10^6,0),Assumption!$B$2:$E$3,2,1)*MAX((AVERAGE(M487:M498)-250*10^6),0)</f>
        <v>20524471.3735781</v>
      </c>
      <c r="O499" s="31" t="n">
        <f aca="false">M499+N499</f>
        <v>3769857982.38659</v>
      </c>
      <c r="P499" s="31" t="n">
        <f aca="false">IF(A499=1,SA,MAX(0,SA-M498))</f>
        <v>0</v>
      </c>
      <c r="S499" s="2" t="n">
        <v>0</v>
      </c>
      <c r="T499" s="2" t="n">
        <v>0</v>
      </c>
      <c r="U499" s="2" t="n">
        <v>0</v>
      </c>
      <c r="V499" s="33" t="n">
        <v>1</v>
      </c>
    </row>
    <row r="500" customFormat="false" ht="15.75" hidden="false" customHeight="true" outlineLevel="0" collapsed="false">
      <c r="A500" s="2" t="n">
        <v>498</v>
      </c>
      <c r="B500" s="2" t="n">
        <v>42</v>
      </c>
      <c r="C500" s="2" t="n">
        <f aca="false">A500-(B500-1)*12</f>
        <v>6</v>
      </c>
      <c r="D500" s="2" t="n">
        <f aca="false">'thong tin khach hang'!$B$4+B500-1</f>
        <v>43</v>
      </c>
      <c r="E500" s="31" t="n">
        <f aca="false">IF(A500=1,0,M499)</f>
        <v>3749333511.01301</v>
      </c>
      <c r="F500" s="2" t="n">
        <f aca="true">TP*VLOOKUP('thong tin khach hang'!$E$10,$X$2:$Z$5,3,0)*OFFSET($S500,0,VLOOKUP('thong tin khach hang'!$E$10,$X$2:$Z$5,2,0))</f>
        <v>0</v>
      </c>
      <c r="G500" s="2" t="n">
        <f aca="true">EP*VLOOKUP('thong tin khach hang'!$E$10,$X$2:$Z$5,3,0)*OFFSET($S500,0,VLOOKUP('thong tin khach hang'!$E$10,$X$2:$Z$5,2,0))</f>
        <v>0</v>
      </c>
      <c r="H500" s="2" t="n">
        <f aca="false">F500*HLOOKUP(B500,Assumption!$A$10:$G$12,2,1)+G500*HLOOKUP(B500,Assumption!$A$10:$G$12,3,1)</f>
        <v>0</v>
      </c>
      <c r="I500" s="2" t="n">
        <f aca="false">F500+G500-H500</f>
        <v>0</v>
      </c>
      <c r="J500" s="32" t="n">
        <f aca="false">VLOOKUP(D500,Assumption!$O$3:$Q$103,IF('thong tin khach hang'!$B$3="Nam",2,3),0)/12*P500</f>
        <v>0</v>
      </c>
      <c r="K500" s="2" t="n">
        <v>20000</v>
      </c>
      <c r="L500" s="31" t="n">
        <f aca="false">ROUND(((HLOOKUP(B500,Assumption!$A$6:$L$7,2,1)+1)^(1/12)-1)*(E500+I500-J500-K500),0)</f>
        <v>6192296</v>
      </c>
      <c r="M500" s="31" t="n">
        <f aca="false">E500+I500-J500-K500+L500</f>
        <v>3755505807.01301</v>
      </c>
      <c r="N500" s="32" t="n">
        <f aca="false">HLOOKUP(ROUND(AVERAGE(M488:M499)/10^6,0),Assumption!$B$2:$E$3,2,1)*MAX((AVERAGE(M488:M499)-250*10^6),0)</f>
        <v>20590024.6895781</v>
      </c>
      <c r="O500" s="31" t="n">
        <f aca="false">M500+N500</f>
        <v>3776095831.70259</v>
      </c>
      <c r="P500" s="31" t="n">
        <f aca="false">IF(A500=1,SA,MAX(0,SA-M499))</f>
        <v>0</v>
      </c>
      <c r="S500" s="2" t="n">
        <v>0</v>
      </c>
      <c r="T500" s="2" t="n">
        <v>0</v>
      </c>
      <c r="U500" s="2" t="n">
        <v>0</v>
      </c>
      <c r="V500" s="33" t="n">
        <v>1</v>
      </c>
    </row>
    <row r="501" customFormat="false" ht="15.75" hidden="false" customHeight="true" outlineLevel="0" collapsed="false">
      <c r="A501" s="2" t="n">
        <v>499</v>
      </c>
      <c r="B501" s="2" t="n">
        <v>42</v>
      </c>
      <c r="C501" s="2" t="n">
        <f aca="false">A501-(B501-1)*12</f>
        <v>7</v>
      </c>
      <c r="D501" s="2" t="n">
        <f aca="false">'thong tin khach hang'!$B$4+B501-1</f>
        <v>43</v>
      </c>
      <c r="E501" s="31" t="n">
        <f aca="false">IF(A501=1,0,M500)</f>
        <v>3755505807.01301</v>
      </c>
      <c r="F501" s="2" t="n">
        <f aca="true">TP*VLOOKUP('thong tin khach hang'!$E$10,$X$2:$Z$5,3,0)*OFFSET($S501,0,VLOOKUP('thong tin khach hang'!$E$10,$X$2:$Z$5,2,0))</f>
        <v>0</v>
      </c>
      <c r="G501" s="2" t="n">
        <f aca="true">EP*VLOOKUP('thong tin khach hang'!$E$10,$X$2:$Z$5,3,0)*OFFSET($S501,0,VLOOKUP('thong tin khach hang'!$E$10,$X$2:$Z$5,2,0))</f>
        <v>0</v>
      </c>
      <c r="H501" s="2" t="n">
        <f aca="false">F501*HLOOKUP(B501,Assumption!$A$10:$G$12,2,1)+G501*HLOOKUP(B501,Assumption!$A$10:$G$12,3,1)</f>
        <v>0</v>
      </c>
      <c r="I501" s="2" t="n">
        <f aca="false">F501+G501-H501</f>
        <v>0</v>
      </c>
      <c r="J501" s="32" t="n">
        <f aca="false">VLOOKUP(D501,Assumption!$O$3:$Q$103,IF('thong tin khach hang'!$B$3="Nam",2,3),0)/12*P501</f>
        <v>0</v>
      </c>
      <c r="K501" s="2" t="n">
        <v>20000</v>
      </c>
      <c r="L501" s="31" t="n">
        <f aca="false">ROUND(((HLOOKUP(B501,Assumption!$A$6:$L$7,2,1)+1)^(1/12)-1)*(E501+I501-J501-K501),0)</f>
        <v>6202490</v>
      </c>
      <c r="M501" s="31" t="n">
        <f aca="false">E501+I501-J501-K501+L501</f>
        <v>3761688297.01301</v>
      </c>
      <c r="N501" s="32" t="n">
        <f aca="false">HLOOKUP(ROUND(AVERAGE(M489:M500)/10^6,0),Assumption!$B$2:$E$3,2,1)*MAX((AVERAGE(M489:M500)-250*10^6),0)</f>
        <v>20655686.272078</v>
      </c>
      <c r="O501" s="31" t="n">
        <f aca="false">M501+N501</f>
        <v>3782343983.28509</v>
      </c>
      <c r="P501" s="31" t="n">
        <f aca="false">IF(A501=1,SA,MAX(0,SA-M500))</f>
        <v>0</v>
      </c>
      <c r="S501" s="2" t="n">
        <v>0</v>
      </c>
      <c r="T501" s="2" t="n">
        <v>1</v>
      </c>
      <c r="U501" s="2" t="n">
        <v>1</v>
      </c>
      <c r="V501" s="33" t="n">
        <v>1</v>
      </c>
    </row>
    <row r="502" customFormat="false" ht="15.75" hidden="false" customHeight="true" outlineLevel="0" collapsed="false">
      <c r="A502" s="2" t="n">
        <v>500</v>
      </c>
      <c r="B502" s="2" t="n">
        <v>42</v>
      </c>
      <c r="C502" s="2" t="n">
        <f aca="false">A502-(B502-1)*12</f>
        <v>8</v>
      </c>
      <c r="D502" s="2" t="n">
        <f aca="false">'thong tin khach hang'!$B$4+B502-1</f>
        <v>43</v>
      </c>
      <c r="E502" s="31" t="n">
        <f aca="false">IF(A502=1,0,M501)</f>
        <v>3761688297.01301</v>
      </c>
      <c r="F502" s="2" t="n">
        <f aca="true">TP*VLOOKUP('thong tin khach hang'!$E$10,$X$2:$Z$5,3,0)*OFFSET($S502,0,VLOOKUP('thong tin khach hang'!$E$10,$X$2:$Z$5,2,0))</f>
        <v>0</v>
      </c>
      <c r="G502" s="2" t="n">
        <f aca="true">EP*VLOOKUP('thong tin khach hang'!$E$10,$X$2:$Z$5,3,0)*OFFSET($S502,0,VLOOKUP('thong tin khach hang'!$E$10,$X$2:$Z$5,2,0))</f>
        <v>0</v>
      </c>
      <c r="H502" s="2" t="n">
        <f aca="false">F502*HLOOKUP(B502,Assumption!$A$10:$G$12,2,1)+G502*HLOOKUP(B502,Assumption!$A$10:$G$12,3,1)</f>
        <v>0</v>
      </c>
      <c r="I502" s="2" t="n">
        <f aca="false">F502+G502-H502</f>
        <v>0</v>
      </c>
      <c r="J502" s="32" t="n">
        <f aca="false">VLOOKUP(D502,Assumption!$O$3:$Q$103,IF('thong tin khach hang'!$B$3="Nam",2,3),0)/12*P502</f>
        <v>0</v>
      </c>
      <c r="K502" s="2" t="n">
        <v>20000</v>
      </c>
      <c r="L502" s="31" t="n">
        <f aca="false">ROUND(((HLOOKUP(B502,Assumption!$A$6:$L$7,2,1)+1)^(1/12)-1)*(E502+I502-J502-K502),0)</f>
        <v>6212701</v>
      </c>
      <c r="M502" s="31" t="n">
        <f aca="false">E502+I502-J502-K502+L502</f>
        <v>3767880998.01301</v>
      </c>
      <c r="N502" s="32" t="n">
        <f aca="false">HLOOKUP(ROUND(AVERAGE(M490:M501)/10^6,0),Assumption!$B$2:$E$3,2,1)*MAX((AVERAGE(M490:M501)-250*10^6),0)</f>
        <v>20721456.3000781</v>
      </c>
      <c r="O502" s="31" t="n">
        <f aca="false">M502+N502</f>
        <v>3788602454.31309</v>
      </c>
      <c r="P502" s="31" t="n">
        <f aca="false">IF(A502=1,SA,MAX(0,SA-M501))</f>
        <v>0</v>
      </c>
      <c r="S502" s="2" t="n">
        <v>0</v>
      </c>
      <c r="T502" s="2" t="n">
        <v>0</v>
      </c>
      <c r="U502" s="2" t="n">
        <v>0</v>
      </c>
      <c r="V502" s="33" t="n">
        <v>1</v>
      </c>
    </row>
    <row r="503" customFormat="false" ht="15.75" hidden="false" customHeight="true" outlineLevel="0" collapsed="false">
      <c r="A503" s="2" t="n">
        <v>501</v>
      </c>
      <c r="B503" s="2" t="n">
        <v>42</v>
      </c>
      <c r="C503" s="2" t="n">
        <f aca="false">A503-(B503-1)*12</f>
        <v>9</v>
      </c>
      <c r="D503" s="2" t="n">
        <f aca="false">'thong tin khach hang'!$B$4+B503-1</f>
        <v>43</v>
      </c>
      <c r="E503" s="31" t="n">
        <f aca="false">IF(A503=1,0,M502)</f>
        <v>3767880998.01301</v>
      </c>
      <c r="F503" s="2" t="n">
        <f aca="true">TP*VLOOKUP('thong tin khach hang'!$E$10,$X$2:$Z$5,3,0)*OFFSET($S503,0,VLOOKUP('thong tin khach hang'!$E$10,$X$2:$Z$5,2,0))</f>
        <v>0</v>
      </c>
      <c r="G503" s="2" t="n">
        <f aca="true">EP*VLOOKUP('thong tin khach hang'!$E$10,$X$2:$Z$5,3,0)*OFFSET($S503,0,VLOOKUP('thong tin khach hang'!$E$10,$X$2:$Z$5,2,0))</f>
        <v>0</v>
      </c>
      <c r="H503" s="2" t="n">
        <f aca="false">F503*HLOOKUP(B503,Assumption!$A$10:$G$12,2,1)+G503*HLOOKUP(B503,Assumption!$A$10:$G$12,3,1)</f>
        <v>0</v>
      </c>
      <c r="I503" s="2" t="n">
        <f aca="false">F503+G503-H503</f>
        <v>0</v>
      </c>
      <c r="J503" s="32" t="n">
        <f aca="false">VLOOKUP(D503,Assumption!$O$3:$Q$103,IF('thong tin khach hang'!$B$3="Nam",2,3),0)/12*P503</f>
        <v>0</v>
      </c>
      <c r="K503" s="2" t="n">
        <v>20000</v>
      </c>
      <c r="L503" s="31" t="n">
        <f aca="false">ROUND(((HLOOKUP(B503,Assumption!$A$6:$L$7,2,1)+1)^(1/12)-1)*(E503+I503-J503-K503),0)</f>
        <v>6222929</v>
      </c>
      <c r="M503" s="31" t="n">
        <f aca="false">E503+I503-J503-K503+L503</f>
        <v>3774083927.01301</v>
      </c>
      <c r="N503" s="32" t="n">
        <f aca="false">HLOOKUP(ROUND(AVERAGE(M491:M502)/10^6,0),Assumption!$B$2:$E$3,2,1)*MAX((AVERAGE(M491:M502)-250*10^6),0)</f>
        <v>20787334.9525781</v>
      </c>
      <c r="O503" s="31" t="n">
        <f aca="false">M503+N503</f>
        <v>3794871261.96559</v>
      </c>
      <c r="P503" s="31" t="n">
        <f aca="false">IF(A503=1,SA,MAX(0,SA-M502))</f>
        <v>0</v>
      </c>
      <c r="S503" s="2" t="n">
        <v>0</v>
      </c>
      <c r="T503" s="2" t="n">
        <v>0</v>
      </c>
      <c r="U503" s="2" t="n">
        <v>0</v>
      </c>
      <c r="V503" s="33" t="n">
        <v>1</v>
      </c>
    </row>
    <row r="504" customFormat="false" ht="15.75" hidden="false" customHeight="true" outlineLevel="0" collapsed="false">
      <c r="A504" s="2" t="n">
        <v>502</v>
      </c>
      <c r="B504" s="2" t="n">
        <v>42</v>
      </c>
      <c r="C504" s="2" t="n">
        <f aca="false">A504-(B504-1)*12</f>
        <v>10</v>
      </c>
      <c r="D504" s="2" t="n">
        <f aca="false">'thong tin khach hang'!$B$4+B504-1</f>
        <v>43</v>
      </c>
      <c r="E504" s="31" t="n">
        <f aca="false">IF(A504=1,0,M503)</f>
        <v>3774083927.01301</v>
      </c>
      <c r="F504" s="2" t="n">
        <f aca="true">TP*VLOOKUP('thong tin khach hang'!$E$10,$X$2:$Z$5,3,0)*OFFSET($S504,0,VLOOKUP('thong tin khach hang'!$E$10,$X$2:$Z$5,2,0))</f>
        <v>0</v>
      </c>
      <c r="G504" s="2" t="n">
        <f aca="true">EP*VLOOKUP('thong tin khach hang'!$E$10,$X$2:$Z$5,3,0)*OFFSET($S504,0,VLOOKUP('thong tin khach hang'!$E$10,$X$2:$Z$5,2,0))</f>
        <v>0</v>
      </c>
      <c r="H504" s="2" t="n">
        <f aca="false">F504*HLOOKUP(B504,Assumption!$A$10:$G$12,2,1)+G504*HLOOKUP(B504,Assumption!$A$10:$G$12,3,1)</f>
        <v>0</v>
      </c>
      <c r="I504" s="2" t="n">
        <f aca="false">F504+G504-H504</f>
        <v>0</v>
      </c>
      <c r="J504" s="32" t="n">
        <f aca="false">VLOOKUP(D504,Assumption!$O$3:$Q$103,IF('thong tin khach hang'!$B$3="Nam",2,3),0)/12*P504</f>
        <v>0</v>
      </c>
      <c r="K504" s="2" t="n">
        <v>20000</v>
      </c>
      <c r="L504" s="31" t="n">
        <f aca="false">ROUND(((HLOOKUP(B504,Assumption!$A$6:$L$7,2,1)+1)^(1/12)-1)*(E504+I504-J504-K504),0)</f>
        <v>6233173</v>
      </c>
      <c r="M504" s="31" t="n">
        <f aca="false">E504+I504-J504-K504+L504</f>
        <v>3780297100.01301</v>
      </c>
      <c r="N504" s="32" t="n">
        <f aca="false">HLOOKUP(ROUND(AVERAGE(M492:M503)/10^6,0),Assumption!$B$2:$E$3,2,1)*MAX((AVERAGE(M492:M503)-250*10^6),0)</f>
        <v>20853322.4090781</v>
      </c>
      <c r="O504" s="31" t="n">
        <f aca="false">M504+N504</f>
        <v>3801150422.42209</v>
      </c>
      <c r="P504" s="31" t="n">
        <f aca="false">IF(A504=1,SA,MAX(0,SA-M503))</f>
        <v>0</v>
      </c>
      <c r="S504" s="2" t="n">
        <v>0</v>
      </c>
      <c r="T504" s="2" t="n">
        <v>0</v>
      </c>
      <c r="U504" s="2" t="n">
        <v>1</v>
      </c>
      <c r="V504" s="33" t="n">
        <v>1</v>
      </c>
    </row>
    <row r="505" customFormat="false" ht="15.75" hidden="false" customHeight="true" outlineLevel="0" collapsed="false">
      <c r="A505" s="2" t="n">
        <v>503</v>
      </c>
      <c r="B505" s="2" t="n">
        <v>42</v>
      </c>
      <c r="C505" s="2" t="n">
        <f aca="false">A505-(B505-1)*12</f>
        <v>11</v>
      </c>
      <c r="D505" s="2" t="n">
        <f aca="false">'thong tin khach hang'!$B$4+B505-1</f>
        <v>43</v>
      </c>
      <c r="E505" s="31" t="n">
        <f aca="false">IF(A505=1,0,M504)</f>
        <v>3780297100.01301</v>
      </c>
      <c r="F505" s="2" t="n">
        <f aca="true">TP*VLOOKUP('thong tin khach hang'!$E$10,$X$2:$Z$5,3,0)*OFFSET($S505,0,VLOOKUP('thong tin khach hang'!$E$10,$X$2:$Z$5,2,0))</f>
        <v>0</v>
      </c>
      <c r="G505" s="2" t="n">
        <f aca="true">EP*VLOOKUP('thong tin khach hang'!$E$10,$X$2:$Z$5,3,0)*OFFSET($S505,0,VLOOKUP('thong tin khach hang'!$E$10,$X$2:$Z$5,2,0))</f>
        <v>0</v>
      </c>
      <c r="H505" s="2" t="n">
        <f aca="false">F505*HLOOKUP(B505,Assumption!$A$10:$G$12,2,1)+G505*HLOOKUP(B505,Assumption!$A$10:$G$12,3,1)</f>
        <v>0</v>
      </c>
      <c r="I505" s="2" t="n">
        <f aca="false">F505+G505-H505</f>
        <v>0</v>
      </c>
      <c r="J505" s="32" t="n">
        <f aca="false">VLOOKUP(D505,Assumption!$O$3:$Q$103,IF('thong tin khach hang'!$B$3="Nam",2,3),0)/12*P505</f>
        <v>0</v>
      </c>
      <c r="K505" s="2" t="n">
        <v>20000</v>
      </c>
      <c r="L505" s="31" t="n">
        <f aca="false">ROUND(((HLOOKUP(B505,Assumption!$A$6:$L$7,2,1)+1)^(1/12)-1)*(E505+I505-J505-K505),0)</f>
        <v>6243435</v>
      </c>
      <c r="M505" s="31" t="n">
        <f aca="false">E505+I505-J505-K505+L505</f>
        <v>3786520535.01301</v>
      </c>
      <c r="N505" s="32" t="n">
        <f aca="false">HLOOKUP(ROUND(AVERAGE(M493:M504)/10^6,0),Assumption!$B$2:$E$3,2,1)*MAX((AVERAGE(M493:M504)-250*10^6),0)</f>
        <v>20919418.8490781</v>
      </c>
      <c r="O505" s="31" t="n">
        <f aca="false">M505+N505</f>
        <v>3807439953.86209</v>
      </c>
      <c r="P505" s="31" t="n">
        <f aca="false">IF(A505=1,SA,MAX(0,SA-M504))</f>
        <v>0</v>
      </c>
      <c r="S505" s="2" t="n">
        <v>0</v>
      </c>
      <c r="T505" s="2" t="n">
        <v>0</v>
      </c>
      <c r="U505" s="2" t="n">
        <v>0</v>
      </c>
      <c r="V505" s="33" t="n">
        <v>1</v>
      </c>
    </row>
    <row r="506" customFormat="false" ht="15.75" hidden="false" customHeight="true" outlineLevel="0" collapsed="false">
      <c r="A506" s="2" t="n">
        <v>504</v>
      </c>
      <c r="B506" s="2" t="n">
        <v>42</v>
      </c>
      <c r="C506" s="2" t="n">
        <f aca="false">A506-(B506-1)*12</f>
        <v>12</v>
      </c>
      <c r="D506" s="2" t="n">
        <f aca="false">'thong tin khach hang'!$B$4+B506-1</f>
        <v>43</v>
      </c>
      <c r="E506" s="31" t="n">
        <f aca="false">IF(A506=1,0,M505)</f>
        <v>3786520535.01301</v>
      </c>
      <c r="F506" s="2" t="n">
        <f aca="true">TP*VLOOKUP('thong tin khach hang'!$E$10,$X$2:$Z$5,3,0)*OFFSET($S506,0,VLOOKUP('thong tin khach hang'!$E$10,$X$2:$Z$5,2,0))</f>
        <v>0</v>
      </c>
      <c r="G506" s="2" t="n">
        <f aca="true">EP*VLOOKUP('thong tin khach hang'!$E$10,$X$2:$Z$5,3,0)*OFFSET($S506,0,VLOOKUP('thong tin khach hang'!$E$10,$X$2:$Z$5,2,0))</f>
        <v>0</v>
      </c>
      <c r="H506" s="2" t="n">
        <f aca="false">F506*HLOOKUP(B506,Assumption!$A$10:$G$12,2,1)+G506*HLOOKUP(B506,Assumption!$A$10:$G$12,3,1)</f>
        <v>0</v>
      </c>
      <c r="I506" s="2" t="n">
        <f aca="false">F506+G506-H506</f>
        <v>0</v>
      </c>
      <c r="J506" s="32" t="n">
        <f aca="false">VLOOKUP(D506,Assumption!$O$3:$Q$103,IF('thong tin khach hang'!$B$3="Nam",2,3),0)/12*P506</f>
        <v>0</v>
      </c>
      <c r="K506" s="2" t="n">
        <v>20000</v>
      </c>
      <c r="L506" s="31" t="n">
        <f aca="false">ROUND(((HLOOKUP(B506,Assumption!$A$6:$L$7,2,1)+1)^(1/12)-1)*(E506+I506-J506-K506),0)</f>
        <v>6253713</v>
      </c>
      <c r="M506" s="31" t="n">
        <f aca="false">E506+I506-J506-K506+L506</f>
        <v>3792754248.01301</v>
      </c>
      <c r="N506" s="32" t="n">
        <f aca="false">HLOOKUP(ROUND(AVERAGE(M494:M505)/10^6,0),Assumption!$B$2:$E$3,2,1)*MAX((AVERAGE(M494:M505)-250*10^6),0)</f>
        <v>20985624.452578</v>
      </c>
      <c r="O506" s="31" t="n">
        <f aca="false">M506+N506</f>
        <v>3813739872.46559</v>
      </c>
      <c r="P506" s="31" t="n">
        <f aca="false">IF(A506=1,SA,MAX(0,SA-M505))</f>
        <v>0</v>
      </c>
      <c r="S506" s="2" t="n">
        <v>0</v>
      </c>
      <c r="T506" s="2" t="n">
        <v>0</v>
      </c>
      <c r="U506" s="2" t="n">
        <v>0</v>
      </c>
      <c r="V506" s="33" t="n">
        <v>1</v>
      </c>
    </row>
    <row r="507" customFormat="false" ht="15.75" hidden="false" customHeight="true" outlineLevel="0" collapsed="false">
      <c r="A507" s="2" t="n">
        <v>505</v>
      </c>
      <c r="B507" s="2" t="n">
        <v>43</v>
      </c>
      <c r="C507" s="2" t="n">
        <f aca="false">A507-(B507-1)*12</f>
        <v>1</v>
      </c>
      <c r="D507" s="2" t="n">
        <f aca="false">'thong tin khach hang'!$B$4+B507-1</f>
        <v>44</v>
      </c>
      <c r="E507" s="31" t="n">
        <f aca="false">IF(A507=1,0,M506)</f>
        <v>3792754248.01301</v>
      </c>
      <c r="F507" s="2" t="n">
        <f aca="true">TP*VLOOKUP('thong tin khach hang'!$E$10,$X$2:$Z$5,3,0)*OFFSET($S507,0,VLOOKUP('thong tin khach hang'!$E$10,$X$2:$Z$5,2,0))</f>
        <v>30000000</v>
      </c>
      <c r="G507" s="2" t="n">
        <f aca="true">EP*VLOOKUP('thong tin khach hang'!$E$10,$X$2:$Z$5,3,0)*OFFSET($S507,0,VLOOKUP('thong tin khach hang'!$E$10,$X$2:$Z$5,2,0))</f>
        <v>30000000</v>
      </c>
      <c r="H507" s="2" t="n">
        <f aca="false">F507*HLOOKUP(B507,Assumption!$A$10:$G$12,2,1)+G507*HLOOKUP(B507,Assumption!$A$10:$G$12,3,1)</f>
        <v>1500000</v>
      </c>
      <c r="I507" s="2" t="n">
        <f aca="false">F507+G507-H507</f>
        <v>58500000</v>
      </c>
      <c r="J507" s="32" t="n">
        <f aca="false">VLOOKUP(D507,Assumption!$O$3:$Q$103,IF('thong tin khach hang'!$B$3="Nam",2,3),0)/12*P507</f>
        <v>0</v>
      </c>
      <c r="K507" s="2" t="n">
        <v>20000</v>
      </c>
      <c r="L507" s="31" t="n">
        <f aca="false">ROUND(((HLOOKUP(B507,Assumption!$A$6:$L$7,2,1)+1)^(1/12)-1)*(E507+I507-J507-K507),0)</f>
        <v>6360626</v>
      </c>
      <c r="M507" s="31" t="n">
        <f aca="false">E507+I507-J507-K507+L507</f>
        <v>3857594874.01301</v>
      </c>
      <c r="N507" s="32" t="n">
        <f aca="false">HLOOKUP(ROUND(AVERAGE(M495:M506)/10^6,0),Assumption!$B$2:$E$3,2,1)*MAX((AVERAGE(M495:M506)-250*10^6),0)</f>
        <v>21051939.3995781</v>
      </c>
      <c r="O507" s="31" t="n">
        <f aca="false">M507+N507</f>
        <v>3878646813.41259</v>
      </c>
      <c r="P507" s="31" t="n">
        <f aca="false">IF(A507=1,SA,MAX(0,SA-M506))</f>
        <v>0</v>
      </c>
      <c r="S507" s="2" t="n">
        <v>1</v>
      </c>
      <c r="T507" s="2" t="n">
        <v>1</v>
      </c>
      <c r="U507" s="2" t="n">
        <v>1</v>
      </c>
      <c r="V507" s="33" t="n">
        <v>1</v>
      </c>
    </row>
    <row r="508" customFormat="false" ht="15.75" hidden="false" customHeight="true" outlineLevel="0" collapsed="false">
      <c r="A508" s="2" t="n">
        <v>506</v>
      </c>
      <c r="B508" s="2" t="n">
        <v>43</v>
      </c>
      <c r="C508" s="2" t="n">
        <f aca="false">A508-(B508-1)*12</f>
        <v>2</v>
      </c>
      <c r="D508" s="2" t="n">
        <f aca="false">'thong tin khach hang'!$B$4+B508-1</f>
        <v>44</v>
      </c>
      <c r="E508" s="31" t="n">
        <f aca="false">IF(A508=1,0,M507)</f>
        <v>3857594874.01301</v>
      </c>
      <c r="F508" s="2" t="n">
        <f aca="true">TP*VLOOKUP('thong tin khach hang'!$E$10,$X$2:$Z$5,3,0)*OFFSET($S508,0,VLOOKUP('thong tin khach hang'!$E$10,$X$2:$Z$5,2,0))</f>
        <v>0</v>
      </c>
      <c r="G508" s="2" t="n">
        <f aca="true">EP*VLOOKUP('thong tin khach hang'!$E$10,$X$2:$Z$5,3,0)*OFFSET($S508,0,VLOOKUP('thong tin khach hang'!$E$10,$X$2:$Z$5,2,0))</f>
        <v>0</v>
      </c>
      <c r="H508" s="2" t="n">
        <f aca="false">F508*HLOOKUP(B508,Assumption!$A$10:$G$12,2,1)+G508*HLOOKUP(B508,Assumption!$A$10:$G$12,3,1)</f>
        <v>0</v>
      </c>
      <c r="I508" s="2" t="n">
        <f aca="false">F508+G508-H508</f>
        <v>0</v>
      </c>
      <c r="J508" s="32" t="n">
        <f aca="false">VLOOKUP(D508,Assumption!$O$3:$Q$103,IF('thong tin khach hang'!$B$3="Nam",2,3),0)/12*P508</f>
        <v>0</v>
      </c>
      <c r="K508" s="2" t="n">
        <v>20000</v>
      </c>
      <c r="L508" s="31" t="n">
        <f aca="false">ROUND(((HLOOKUP(B508,Assumption!$A$6:$L$7,2,1)+1)^(1/12)-1)*(E508+I508-J508-K508),0)</f>
        <v>6371099</v>
      </c>
      <c r="M508" s="31" t="n">
        <f aca="false">E508+I508-J508-K508+L508</f>
        <v>3863945973.01301</v>
      </c>
      <c r="N508" s="32" t="n">
        <f aca="false">HLOOKUP(ROUND(AVERAGE(M496:M507)/10^6,0),Assumption!$B$2:$E$3,2,1)*MAX((AVERAGE(M496:M507)-250*10^6),0)</f>
        <v>21118363.8710781</v>
      </c>
      <c r="O508" s="31" t="n">
        <f aca="false">M508+N508</f>
        <v>3885064336.88409</v>
      </c>
      <c r="P508" s="31" t="n">
        <f aca="false">IF(A508=1,SA,MAX(0,SA-M507))</f>
        <v>0</v>
      </c>
      <c r="S508" s="2" t="n">
        <v>0</v>
      </c>
      <c r="T508" s="2" t="n">
        <v>0</v>
      </c>
      <c r="U508" s="2" t="n">
        <v>0</v>
      </c>
      <c r="V508" s="33" t="n">
        <v>1</v>
      </c>
    </row>
    <row r="509" customFormat="false" ht="15.75" hidden="false" customHeight="true" outlineLevel="0" collapsed="false">
      <c r="A509" s="2" t="n">
        <v>507</v>
      </c>
      <c r="B509" s="2" t="n">
        <v>43</v>
      </c>
      <c r="C509" s="2" t="n">
        <f aca="false">A509-(B509-1)*12</f>
        <v>3</v>
      </c>
      <c r="D509" s="2" t="n">
        <f aca="false">'thong tin khach hang'!$B$4+B509-1</f>
        <v>44</v>
      </c>
      <c r="E509" s="31" t="n">
        <f aca="false">IF(A509=1,0,M508)</f>
        <v>3863945973.01301</v>
      </c>
      <c r="F509" s="2" t="n">
        <f aca="true">TP*VLOOKUP('thong tin khach hang'!$E$10,$X$2:$Z$5,3,0)*OFFSET($S509,0,VLOOKUP('thong tin khach hang'!$E$10,$X$2:$Z$5,2,0))</f>
        <v>0</v>
      </c>
      <c r="G509" s="2" t="n">
        <f aca="true">EP*VLOOKUP('thong tin khach hang'!$E$10,$X$2:$Z$5,3,0)*OFFSET($S509,0,VLOOKUP('thong tin khach hang'!$E$10,$X$2:$Z$5,2,0))</f>
        <v>0</v>
      </c>
      <c r="H509" s="2" t="n">
        <f aca="false">F509*HLOOKUP(B509,Assumption!$A$10:$G$12,2,1)+G509*HLOOKUP(B509,Assumption!$A$10:$G$12,3,1)</f>
        <v>0</v>
      </c>
      <c r="I509" s="2" t="n">
        <f aca="false">F509+G509-H509</f>
        <v>0</v>
      </c>
      <c r="J509" s="32" t="n">
        <f aca="false">VLOOKUP(D509,Assumption!$O$3:$Q$103,IF('thong tin khach hang'!$B$3="Nam",2,3),0)/12*P509</f>
        <v>0</v>
      </c>
      <c r="K509" s="2" t="n">
        <v>20000</v>
      </c>
      <c r="L509" s="31" t="n">
        <f aca="false">ROUND(((HLOOKUP(B509,Assumption!$A$6:$L$7,2,1)+1)^(1/12)-1)*(E509+I509-J509-K509),0)</f>
        <v>6381588</v>
      </c>
      <c r="M509" s="31" t="n">
        <f aca="false">E509+I509-J509-K509+L509</f>
        <v>3870307561.01301</v>
      </c>
      <c r="N509" s="32" t="n">
        <f aca="false">HLOOKUP(ROUND(AVERAGE(M497:M508)/10^6,0),Assumption!$B$2:$E$3,2,1)*MAX((AVERAGE(M497:M508)-250*10^6),0)</f>
        <v>21184898.0480781</v>
      </c>
      <c r="O509" s="31" t="n">
        <f aca="false">M509+N509</f>
        <v>3891492459.06109</v>
      </c>
      <c r="P509" s="31" t="n">
        <f aca="false">IF(A509=1,SA,MAX(0,SA-M508))</f>
        <v>0</v>
      </c>
      <c r="S509" s="2" t="n">
        <v>0</v>
      </c>
      <c r="T509" s="2" t="n">
        <v>0</v>
      </c>
      <c r="U509" s="2" t="n">
        <v>0</v>
      </c>
      <c r="V509" s="33" t="n">
        <v>1</v>
      </c>
    </row>
    <row r="510" customFormat="false" ht="15.75" hidden="false" customHeight="true" outlineLevel="0" collapsed="false">
      <c r="A510" s="2" t="n">
        <v>508</v>
      </c>
      <c r="B510" s="2" t="n">
        <v>43</v>
      </c>
      <c r="C510" s="2" t="n">
        <f aca="false">A510-(B510-1)*12</f>
        <v>4</v>
      </c>
      <c r="D510" s="2" t="n">
        <f aca="false">'thong tin khach hang'!$B$4+B510-1</f>
        <v>44</v>
      </c>
      <c r="E510" s="31" t="n">
        <f aca="false">IF(A510=1,0,M509)</f>
        <v>3870307561.01301</v>
      </c>
      <c r="F510" s="2" t="n">
        <f aca="true">TP*VLOOKUP('thong tin khach hang'!$E$10,$X$2:$Z$5,3,0)*OFFSET($S510,0,VLOOKUP('thong tin khach hang'!$E$10,$X$2:$Z$5,2,0))</f>
        <v>0</v>
      </c>
      <c r="G510" s="2" t="n">
        <f aca="true">EP*VLOOKUP('thong tin khach hang'!$E$10,$X$2:$Z$5,3,0)*OFFSET($S510,0,VLOOKUP('thong tin khach hang'!$E$10,$X$2:$Z$5,2,0))</f>
        <v>0</v>
      </c>
      <c r="H510" s="2" t="n">
        <f aca="false">F510*HLOOKUP(B510,Assumption!$A$10:$G$12,2,1)+G510*HLOOKUP(B510,Assumption!$A$10:$G$12,3,1)</f>
        <v>0</v>
      </c>
      <c r="I510" s="2" t="n">
        <f aca="false">F510+G510-H510</f>
        <v>0</v>
      </c>
      <c r="J510" s="32" t="n">
        <f aca="false">VLOOKUP(D510,Assumption!$O$3:$Q$103,IF('thong tin khach hang'!$B$3="Nam",2,3),0)/12*P510</f>
        <v>0</v>
      </c>
      <c r="K510" s="2" t="n">
        <v>20000</v>
      </c>
      <c r="L510" s="31" t="n">
        <f aca="false">ROUND(((HLOOKUP(B510,Assumption!$A$6:$L$7,2,1)+1)^(1/12)-1)*(E510+I510-J510-K510),0)</f>
        <v>6392095</v>
      </c>
      <c r="M510" s="31" t="n">
        <f aca="false">E510+I510-J510-K510+L510</f>
        <v>3876679656.01301</v>
      </c>
      <c r="N510" s="32" t="n">
        <f aca="false">HLOOKUP(ROUND(AVERAGE(M498:M509)/10^6,0),Assumption!$B$2:$E$3,2,1)*MAX((AVERAGE(M498:M509)-250*10^6),0)</f>
        <v>21251542.1115781</v>
      </c>
      <c r="O510" s="31" t="n">
        <f aca="false">M510+N510</f>
        <v>3897931198.12459</v>
      </c>
      <c r="P510" s="31" t="n">
        <f aca="false">IF(A510=1,SA,MAX(0,SA-M509))</f>
        <v>0</v>
      </c>
      <c r="S510" s="2" t="n">
        <v>0</v>
      </c>
      <c r="T510" s="2" t="n">
        <v>0</v>
      </c>
      <c r="U510" s="2" t="n">
        <v>1</v>
      </c>
      <c r="V510" s="33" t="n">
        <v>1</v>
      </c>
    </row>
    <row r="511" customFormat="false" ht="15.75" hidden="false" customHeight="true" outlineLevel="0" collapsed="false">
      <c r="A511" s="2" t="n">
        <v>509</v>
      </c>
      <c r="B511" s="2" t="n">
        <v>43</v>
      </c>
      <c r="C511" s="2" t="n">
        <f aca="false">A511-(B511-1)*12</f>
        <v>5</v>
      </c>
      <c r="D511" s="2" t="n">
        <f aca="false">'thong tin khach hang'!$B$4+B511-1</f>
        <v>44</v>
      </c>
      <c r="E511" s="31" t="n">
        <f aca="false">IF(A511=1,0,M510)</f>
        <v>3876679656.01301</v>
      </c>
      <c r="F511" s="2" t="n">
        <f aca="true">TP*VLOOKUP('thong tin khach hang'!$E$10,$X$2:$Z$5,3,0)*OFFSET($S511,0,VLOOKUP('thong tin khach hang'!$E$10,$X$2:$Z$5,2,0))</f>
        <v>0</v>
      </c>
      <c r="G511" s="2" t="n">
        <f aca="true">EP*VLOOKUP('thong tin khach hang'!$E$10,$X$2:$Z$5,3,0)*OFFSET($S511,0,VLOOKUP('thong tin khach hang'!$E$10,$X$2:$Z$5,2,0))</f>
        <v>0</v>
      </c>
      <c r="H511" s="2" t="n">
        <f aca="false">F511*HLOOKUP(B511,Assumption!$A$10:$G$12,2,1)+G511*HLOOKUP(B511,Assumption!$A$10:$G$12,3,1)</f>
        <v>0</v>
      </c>
      <c r="I511" s="2" t="n">
        <f aca="false">F511+G511-H511</f>
        <v>0</v>
      </c>
      <c r="J511" s="32" t="n">
        <f aca="false">VLOOKUP(D511,Assumption!$O$3:$Q$103,IF('thong tin khach hang'!$B$3="Nam",2,3),0)/12*P511</f>
        <v>0</v>
      </c>
      <c r="K511" s="2" t="n">
        <v>20000</v>
      </c>
      <c r="L511" s="31" t="n">
        <f aca="false">ROUND(((HLOOKUP(B511,Assumption!$A$6:$L$7,2,1)+1)^(1/12)-1)*(E511+I511-J511-K511),0)</f>
        <v>6402619</v>
      </c>
      <c r="M511" s="31" t="n">
        <f aca="false">E511+I511-J511-K511+L511</f>
        <v>3883062275.01301</v>
      </c>
      <c r="N511" s="32" t="n">
        <f aca="false">HLOOKUP(ROUND(AVERAGE(M499:M510)/10^6,0),Assumption!$B$2:$E$3,2,1)*MAX((AVERAGE(M499:M510)-250*10^6),0)</f>
        <v>21318296.2435781</v>
      </c>
      <c r="O511" s="31" t="n">
        <f aca="false">M511+N511</f>
        <v>3904380571.25659</v>
      </c>
      <c r="P511" s="31" t="n">
        <f aca="false">IF(A511=1,SA,MAX(0,SA-M510))</f>
        <v>0</v>
      </c>
      <c r="S511" s="2" t="n">
        <v>0</v>
      </c>
      <c r="T511" s="2" t="n">
        <v>0</v>
      </c>
      <c r="U511" s="2" t="n">
        <v>0</v>
      </c>
      <c r="V511" s="33" t="n">
        <v>1</v>
      </c>
    </row>
    <row r="512" customFormat="false" ht="15.75" hidden="false" customHeight="true" outlineLevel="0" collapsed="false">
      <c r="A512" s="2" t="n">
        <v>510</v>
      </c>
      <c r="B512" s="2" t="n">
        <v>43</v>
      </c>
      <c r="C512" s="2" t="n">
        <f aca="false">A512-(B512-1)*12</f>
        <v>6</v>
      </c>
      <c r="D512" s="2" t="n">
        <f aca="false">'thong tin khach hang'!$B$4+B512-1</f>
        <v>44</v>
      </c>
      <c r="E512" s="31" t="n">
        <f aca="false">IF(A512=1,0,M511)</f>
        <v>3883062275.01301</v>
      </c>
      <c r="F512" s="2" t="n">
        <f aca="true">TP*VLOOKUP('thong tin khach hang'!$E$10,$X$2:$Z$5,3,0)*OFFSET($S512,0,VLOOKUP('thong tin khach hang'!$E$10,$X$2:$Z$5,2,0))</f>
        <v>0</v>
      </c>
      <c r="G512" s="2" t="n">
        <f aca="true">EP*VLOOKUP('thong tin khach hang'!$E$10,$X$2:$Z$5,3,0)*OFFSET($S512,0,VLOOKUP('thong tin khach hang'!$E$10,$X$2:$Z$5,2,0))</f>
        <v>0</v>
      </c>
      <c r="H512" s="2" t="n">
        <f aca="false">F512*HLOOKUP(B512,Assumption!$A$10:$G$12,2,1)+G512*HLOOKUP(B512,Assumption!$A$10:$G$12,3,1)</f>
        <v>0</v>
      </c>
      <c r="I512" s="2" t="n">
        <f aca="false">F512+G512-H512</f>
        <v>0</v>
      </c>
      <c r="J512" s="32" t="n">
        <f aca="false">VLOOKUP(D512,Assumption!$O$3:$Q$103,IF('thong tin khach hang'!$B$3="Nam",2,3),0)/12*P512</f>
        <v>0</v>
      </c>
      <c r="K512" s="2" t="n">
        <v>20000</v>
      </c>
      <c r="L512" s="31" t="n">
        <f aca="false">ROUND(((HLOOKUP(B512,Assumption!$A$6:$L$7,2,1)+1)^(1/12)-1)*(E512+I512-J512-K512),0)</f>
        <v>6413160</v>
      </c>
      <c r="M512" s="31" t="n">
        <f aca="false">E512+I512-J512-K512+L512</f>
        <v>3889455435.01301</v>
      </c>
      <c r="N512" s="32" t="n">
        <f aca="false">HLOOKUP(ROUND(AVERAGE(M500:M511)/10^6,0),Assumption!$B$2:$E$3,2,1)*MAX((AVERAGE(M500:M511)-250*10^6),0)</f>
        <v>21385160.6255781</v>
      </c>
      <c r="O512" s="31" t="n">
        <f aca="false">M512+N512</f>
        <v>3910840595.63859</v>
      </c>
      <c r="P512" s="31" t="n">
        <f aca="false">IF(A512=1,SA,MAX(0,SA-M511))</f>
        <v>0</v>
      </c>
      <c r="S512" s="2" t="n">
        <v>0</v>
      </c>
      <c r="T512" s="2" t="n">
        <v>0</v>
      </c>
      <c r="U512" s="2" t="n">
        <v>0</v>
      </c>
      <c r="V512" s="33" t="n">
        <v>1</v>
      </c>
    </row>
    <row r="513" customFormat="false" ht="15.75" hidden="false" customHeight="true" outlineLevel="0" collapsed="false">
      <c r="A513" s="2" t="n">
        <v>511</v>
      </c>
      <c r="B513" s="2" t="n">
        <v>43</v>
      </c>
      <c r="C513" s="2" t="n">
        <f aca="false">A513-(B513-1)*12</f>
        <v>7</v>
      </c>
      <c r="D513" s="2" t="n">
        <f aca="false">'thong tin khach hang'!$B$4+B513-1</f>
        <v>44</v>
      </c>
      <c r="E513" s="31" t="n">
        <f aca="false">IF(A513=1,0,M512)</f>
        <v>3889455435.01301</v>
      </c>
      <c r="F513" s="2" t="n">
        <f aca="true">TP*VLOOKUP('thong tin khach hang'!$E$10,$X$2:$Z$5,3,0)*OFFSET($S513,0,VLOOKUP('thong tin khach hang'!$E$10,$X$2:$Z$5,2,0))</f>
        <v>0</v>
      </c>
      <c r="G513" s="2" t="n">
        <f aca="true">EP*VLOOKUP('thong tin khach hang'!$E$10,$X$2:$Z$5,3,0)*OFFSET($S513,0,VLOOKUP('thong tin khach hang'!$E$10,$X$2:$Z$5,2,0))</f>
        <v>0</v>
      </c>
      <c r="H513" s="2" t="n">
        <f aca="false">F513*HLOOKUP(B513,Assumption!$A$10:$G$12,2,1)+G513*HLOOKUP(B513,Assumption!$A$10:$G$12,3,1)</f>
        <v>0</v>
      </c>
      <c r="I513" s="2" t="n">
        <f aca="false">F513+G513-H513</f>
        <v>0</v>
      </c>
      <c r="J513" s="32" t="n">
        <f aca="false">VLOOKUP(D513,Assumption!$O$3:$Q$103,IF('thong tin khach hang'!$B$3="Nam",2,3),0)/12*P513</f>
        <v>0</v>
      </c>
      <c r="K513" s="2" t="n">
        <v>20000</v>
      </c>
      <c r="L513" s="31" t="n">
        <f aca="false">ROUND(((HLOOKUP(B513,Assumption!$A$6:$L$7,2,1)+1)^(1/12)-1)*(E513+I513-J513-K513),0)</f>
        <v>6423719</v>
      </c>
      <c r="M513" s="31" t="n">
        <f aca="false">E513+I513-J513-K513+L513</f>
        <v>3895859154.01301</v>
      </c>
      <c r="N513" s="32" t="n">
        <f aca="false">HLOOKUP(ROUND(AVERAGE(M501:M512)/10^6,0),Assumption!$B$2:$E$3,2,1)*MAX((AVERAGE(M501:M512)-250*10^6),0)</f>
        <v>21452135.439578</v>
      </c>
      <c r="O513" s="31" t="n">
        <f aca="false">M513+N513</f>
        <v>3917311289.45259</v>
      </c>
      <c r="P513" s="31" t="n">
        <f aca="false">IF(A513=1,SA,MAX(0,SA-M512))</f>
        <v>0</v>
      </c>
      <c r="S513" s="2" t="n">
        <v>0</v>
      </c>
      <c r="T513" s="2" t="n">
        <v>1</v>
      </c>
      <c r="U513" s="2" t="n">
        <v>1</v>
      </c>
      <c r="V513" s="33" t="n">
        <v>1</v>
      </c>
    </row>
    <row r="514" customFormat="false" ht="15.75" hidden="false" customHeight="true" outlineLevel="0" collapsed="false">
      <c r="A514" s="2" t="n">
        <v>512</v>
      </c>
      <c r="B514" s="2" t="n">
        <v>43</v>
      </c>
      <c r="C514" s="2" t="n">
        <f aca="false">A514-(B514-1)*12</f>
        <v>8</v>
      </c>
      <c r="D514" s="2" t="n">
        <f aca="false">'thong tin khach hang'!$B$4+B514-1</f>
        <v>44</v>
      </c>
      <c r="E514" s="31" t="n">
        <f aca="false">IF(A514=1,0,M513)</f>
        <v>3895859154.01301</v>
      </c>
      <c r="F514" s="2" t="n">
        <f aca="true">TP*VLOOKUP('thong tin khach hang'!$E$10,$X$2:$Z$5,3,0)*OFFSET($S514,0,VLOOKUP('thong tin khach hang'!$E$10,$X$2:$Z$5,2,0))</f>
        <v>0</v>
      </c>
      <c r="G514" s="2" t="n">
        <f aca="true">EP*VLOOKUP('thong tin khach hang'!$E$10,$X$2:$Z$5,3,0)*OFFSET($S514,0,VLOOKUP('thong tin khach hang'!$E$10,$X$2:$Z$5,2,0))</f>
        <v>0</v>
      </c>
      <c r="H514" s="2" t="n">
        <f aca="false">F514*HLOOKUP(B514,Assumption!$A$10:$G$12,2,1)+G514*HLOOKUP(B514,Assumption!$A$10:$G$12,3,1)</f>
        <v>0</v>
      </c>
      <c r="I514" s="2" t="n">
        <f aca="false">F514+G514-H514</f>
        <v>0</v>
      </c>
      <c r="J514" s="32" t="n">
        <f aca="false">VLOOKUP(D514,Assumption!$O$3:$Q$103,IF('thong tin khach hang'!$B$3="Nam",2,3),0)/12*P514</f>
        <v>0</v>
      </c>
      <c r="K514" s="2" t="n">
        <v>20000</v>
      </c>
      <c r="L514" s="31" t="n">
        <f aca="false">ROUND(((HLOOKUP(B514,Assumption!$A$6:$L$7,2,1)+1)^(1/12)-1)*(E514+I514-J514-K514),0)</f>
        <v>6434295</v>
      </c>
      <c r="M514" s="31" t="n">
        <f aca="false">E514+I514-J514-K514+L514</f>
        <v>3902273449.01301</v>
      </c>
      <c r="N514" s="32" t="n">
        <f aca="false">HLOOKUP(ROUND(AVERAGE(M502:M513)/10^6,0),Assumption!$B$2:$E$3,2,1)*MAX((AVERAGE(M502:M513)-250*10^6),0)</f>
        <v>21519220.8680781</v>
      </c>
      <c r="O514" s="31" t="n">
        <f aca="false">M514+N514</f>
        <v>3923792669.88109</v>
      </c>
      <c r="P514" s="31" t="n">
        <f aca="false">IF(A514=1,SA,MAX(0,SA-M513))</f>
        <v>0</v>
      </c>
      <c r="S514" s="2" t="n">
        <v>0</v>
      </c>
      <c r="T514" s="2" t="n">
        <v>0</v>
      </c>
      <c r="U514" s="2" t="n">
        <v>0</v>
      </c>
      <c r="V514" s="33" t="n">
        <v>1</v>
      </c>
    </row>
    <row r="515" customFormat="false" ht="15.75" hidden="false" customHeight="true" outlineLevel="0" collapsed="false">
      <c r="A515" s="2" t="n">
        <v>513</v>
      </c>
      <c r="B515" s="2" t="n">
        <v>43</v>
      </c>
      <c r="C515" s="2" t="n">
        <f aca="false">A515-(B515-1)*12</f>
        <v>9</v>
      </c>
      <c r="D515" s="2" t="n">
        <f aca="false">'thong tin khach hang'!$B$4+B515-1</f>
        <v>44</v>
      </c>
      <c r="E515" s="31" t="n">
        <f aca="false">IF(A515=1,0,M514)</f>
        <v>3902273449.01301</v>
      </c>
      <c r="F515" s="2" t="n">
        <f aca="true">TP*VLOOKUP('thong tin khach hang'!$E$10,$X$2:$Z$5,3,0)*OFFSET($S515,0,VLOOKUP('thong tin khach hang'!$E$10,$X$2:$Z$5,2,0))</f>
        <v>0</v>
      </c>
      <c r="G515" s="2" t="n">
        <f aca="true">EP*VLOOKUP('thong tin khach hang'!$E$10,$X$2:$Z$5,3,0)*OFFSET($S515,0,VLOOKUP('thong tin khach hang'!$E$10,$X$2:$Z$5,2,0))</f>
        <v>0</v>
      </c>
      <c r="H515" s="2" t="n">
        <f aca="false">F515*HLOOKUP(B515,Assumption!$A$10:$G$12,2,1)+G515*HLOOKUP(B515,Assumption!$A$10:$G$12,3,1)</f>
        <v>0</v>
      </c>
      <c r="I515" s="2" t="n">
        <f aca="false">F515+G515-H515</f>
        <v>0</v>
      </c>
      <c r="J515" s="32" t="n">
        <f aca="false">VLOOKUP(D515,Assumption!$O$3:$Q$103,IF('thong tin khach hang'!$B$3="Nam",2,3),0)/12*P515</f>
        <v>0</v>
      </c>
      <c r="K515" s="2" t="n">
        <v>20000</v>
      </c>
      <c r="L515" s="31" t="n">
        <f aca="false">ROUND(((HLOOKUP(B515,Assumption!$A$6:$L$7,2,1)+1)^(1/12)-1)*(E515+I515-J515-K515),0)</f>
        <v>6444889</v>
      </c>
      <c r="M515" s="31" t="n">
        <f aca="false">E515+I515-J515-K515+L515</f>
        <v>3908698338.01301</v>
      </c>
      <c r="N515" s="32" t="n">
        <f aca="false">HLOOKUP(ROUND(AVERAGE(M503:M514)/10^6,0),Assumption!$B$2:$E$3,2,1)*MAX((AVERAGE(M503:M514)-250*10^6),0)</f>
        <v>21586417.0935781</v>
      </c>
      <c r="O515" s="31" t="n">
        <f aca="false">M515+N515</f>
        <v>3930284755.10659</v>
      </c>
      <c r="P515" s="31" t="n">
        <f aca="false">IF(A515=1,SA,MAX(0,SA-M514))</f>
        <v>0</v>
      </c>
      <c r="S515" s="2" t="n">
        <v>0</v>
      </c>
      <c r="T515" s="2" t="n">
        <v>0</v>
      </c>
      <c r="U515" s="2" t="n">
        <v>0</v>
      </c>
      <c r="V515" s="33" t="n">
        <v>1</v>
      </c>
    </row>
    <row r="516" customFormat="false" ht="15.75" hidden="false" customHeight="true" outlineLevel="0" collapsed="false">
      <c r="A516" s="2" t="n">
        <v>514</v>
      </c>
      <c r="B516" s="2" t="n">
        <v>43</v>
      </c>
      <c r="C516" s="2" t="n">
        <f aca="false">A516-(B516-1)*12</f>
        <v>10</v>
      </c>
      <c r="D516" s="2" t="n">
        <f aca="false">'thong tin khach hang'!$B$4+B516-1</f>
        <v>44</v>
      </c>
      <c r="E516" s="31" t="n">
        <f aca="false">IF(A516=1,0,M515)</f>
        <v>3908698338.01301</v>
      </c>
      <c r="F516" s="2" t="n">
        <f aca="true">TP*VLOOKUP('thong tin khach hang'!$E$10,$X$2:$Z$5,3,0)*OFFSET($S516,0,VLOOKUP('thong tin khach hang'!$E$10,$X$2:$Z$5,2,0))</f>
        <v>0</v>
      </c>
      <c r="G516" s="2" t="n">
        <f aca="true">EP*VLOOKUP('thong tin khach hang'!$E$10,$X$2:$Z$5,3,0)*OFFSET($S516,0,VLOOKUP('thong tin khach hang'!$E$10,$X$2:$Z$5,2,0))</f>
        <v>0</v>
      </c>
      <c r="H516" s="2" t="n">
        <f aca="false">F516*HLOOKUP(B516,Assumption!$A$10:$G$12,2,1)+G516*HLOOKUP(B516,Assumption!$A$10:$G$12,3,1)</f>
        <v>0</v>
      </c>
      <c r="I516" s="2" t="n">
        <f aca="false">F516+G516-H516</f>
        <v>0</v>
      </c>
      <c r="J516" s="32" t="n">
        <f aca="false">VLOOKUP(D516,Assumption!$O$3:$Q$103,IF('thong tin khach hang'!$B$3="Nam",2,3),0)/12*P516</f>
        <v>0</v>
      </c>
      <c r="K516" s="2" t="n">
        <v>20000</v>
      </c>
      <c r="L516" s="31" t="n">
        <f aca="false">ROUND(((HLOOKUP(B516,Assumption!$A$6:$L$7,2,1)+1)^(1/12)-1)*(E516+I516-J516-K516),0)</f>
        <v>6455500</v>
      </c>
      <c r="M516" s="31" t="n">
        <f aca="false">E516+I516-J516-K516+L516</f>
        <v>3915133838.01301</v>
      </c>
      <c r="N516" s="32" t="n">
        <f aca="false">HLOOKUP(ROUND(AVERAGE(M504:M515)/10^6,0),Assumption!$B$2:$E$3,2,1)*MAX((AVERAGE(M504:M515)-250*10^6),0)</f>
        <v>21653724.2990781</v>
      </c>
      <c r="O516" s="31" t="n">
        <f aca="false">M516+N516</f>
        <v>3936787562.31209</v>
      </c>
      <c r="P516" s="31" t="n">
        <f aca="false">IF(A516=1,SA,MAX(0,SA-M515))</f>
        <v>0</v>
      </c>
      <c r="S516" s="2" t="n">
        <v>0</v>
      </c>
      <c r="T516" s="2" t="n">
        <v>0</v>
      </c>
      <c r="U516" s="2" t="n">
        <v>1</v>
      </c>
      <c r="V516" s="33" t="n">
        <v>1</v>
      </c>
    </row>
    <row r="517" customFormat="false" ht="15.75" hidden="false" customHeight="true" outlineLevel="0" collapsed="false">
      <c r="A517" s="2" t="n">
        <v>515</v>
      </c>
      <c r="B517" s="2" t="n">
        <v>43</v>
      </c>
      <c r="C517" s="2" t="n">
        <f aca="false">A517-(B517-1)*12</f>
        <v>11</v>
      </c>
      <c r="D517" s="2" t="n">
        <f aca="false">'thong tin khach hang'!$B$4+B517-1</f>
        <v>44</v>
      </c>
      <c r="E517" s="31" t="n">
        <f aca="false">IF(A517=1,0,M516)</f>
        <v>3915133838.01301</v>
      </c>
      <c r="F517" s="2" t="n">
        <f aca="true">TP*VLOOKUP('thong tin khach hang'!$E$10,$X$2:$Z$5,3,0)*OFFSET($S517,0,VLOOKUP('thong tin khach hang'!$E$10,$X$2:$Z$5,2,0))</f>
        <v>0</v>
      </c>
      <c r="G517" s="2" t="n">
        <f aca="true">EP*VLOOKUP('thong tin khach hang'!$E$10,$X$2:$Z$5,3,0)*OFFSET($S517,0,VLOOKUP('thong tin khach hang'!$E$10,$X$2:$Z$5,2,0))</f>
        <v>0</v>
      </c>
      <c r="H517" s="2" t="n">
        <f aca="false">F517*HLOOKUP(B517,Assumption!$A$10:$G$12,2,1)+G517*HLOOKUP(B517,Assumption!$A$10:$G$12,3,1)</f>
        <v>0</v>
      </c>
      <c r="I517" s="2" t="n">
        <f aca="false">F517+G517-H517</f>
        <v>0</v>
      </c>
      <c r="J517" s="32" t="n">
        <f aca="false">VLOOKUP(D517,Assumption!$O$3:$Q$103,IF('thong tin khach hang'!$B$3="Nam",2,3),0)/12*P517</f>
        <v>0</v>
      </c>
      <c r="K517" s="2" t="n">
        <v>20000</v>
      </c>
      <c r="L517" s="31" t="n">
        <f aca="false">ROUND(((HLOOKUP(B517,Assumption!$A$6:$L$7,2,1)+1)^(1/12)-1)*(E517+I517-J517-K517),0)</f>
        <v>6466129</v>
      </c>
      <c r="M517" s="31" t="n">
        <f aca="false">E517+I517-J517-K517+L517</f>
        <v>3921579967.01301</v>
      </c>
      <c r="N517" s="32" t="n">
        <f aca="false">HLOOKUP(ROUND(AVERAGE(M505:M516)/10^6,0),Assumption!$B$2:$E$3,2,1)*MAX((AVERAGE(M505:M516)-250*10^6),0)</f>
        <v>21721142.6680781</v>
      </c>
      <c r="O517" s="31" t="n">
        <f aca="false">M517+N517</f>
        <v>3943301109.68109</v>
      </c>
      <c r="P517" s="31" t="n">
        <f aca="false">IF(A517=1,SA,MAX(0,SA-M516))</f>
        <v>0</v>
      </c>
      <c r="S517" s="2" t="n">
        <v>0</v>
      </c>
      <c r="T517" s="2" t="n">
        <v>0</v>
      </c>
      <c r="U517" s="2" t="n">
        <v>0</v>
      </c>
      <c r="V517" s="33" t="n">
        <v>1</v>
      </c>
    </row>
    <row r="518" customFormat="false" ht="15.75" hidden="false" customHeight="true" outlineLevel="0" collapsed="false">
      <c r="A518" s="2" t="n">
        <v>516</v>
      </c>
      <c r="B518" s="2" t="n">
        <v>43</v>
      </c>
      <c r="C518" s="2" t="n">
        <f aca="false">A518-(B518-1)*12</f>
        <v>12</v>
      </c>
      <c r="D518" s="2" t="n">
        <f aca="false">'thong tin khach hang'!$B$4+B518-1</f>
        <v>44</v>
      </c>
      <c r="E518" s="31" t="n">
        <f aca="false">IF(A518=1,0,M517)</f>
        <v>3921579967.01301</v>
      </c>
      <c r="F518" s="2" t="n">
        <f aca="true">TP*VLOOKUP('thong tin khach hang'!$E$10,$X$2:$Z$5,3,0)*OFFSET($S518,0,VLOOKUP('thong tin khach hang'!$E$10,$X$2:$Z$5,2,0))</f>
        <v>0</v>
      </c>
      <c r="G518" s="2" t="n">
        <f aca="true">EP*VLOOKUP('thong tin khach hang'!$E$10,$X$2:$Z$5,3,0)*OFFSET($S518,0,VLOOKUP('thong tin khach hang'!$E$10,$X$2:$Z$5,2,0))</f>
        <v>0</v>
      </c>
      <c r="H518" s="2" t="n">
        <f aca="false">F518*HLOOKUP(B518,Assumption!$A$10:$G$12,2,1)+G518*HLOOKUP(B518,Assumption!$A$10:$G$12,3,1)</f>
        <v>0</v>
      </c>
      <c r="I518" s="2" t="n">
        <f aca="false">F518+G518-H518</f>
        <v>0</v>
      </c>
      <c r="J518" s="32" t="n">
        <f aca="false">VLOOKUP(D518,Assumption!$O$3:$Q$103,IF('thong tin khach hang'!$B$3="Nam",2,3),0)/12*P518</f>
        <v>0</v>
      </c>
      <c r="K518" s="2" t="n">
        <v>20000</v>
      </c>
      <c r="L518" s="31" t="n">
        <f aca="false">ROUND(((HLOOKUP(B518,Assumption!$A$6:$L$7,2,1)+1)^(1/12)-1)*(E518+I518-J518-K518),0)</f>
        <v>6476775</v>
      </c>
      <c r="M518" s="31" t="n">
        <f aca="false">E518+I518-J518-K518+L518</f>
        <v>3928036742.01301</v>
      </c>
      <c r="N518" s="32" t="n">
        <f aca="false">HLOOKUP(ROUND(AVERAGE(M506:M517)/10^6,0),Assumption!$B$2:$E$3,2,1)*MAX((AVERAGE(M506:M517)-250*10^6),0)</f>
        <v>21788672.3840781</v>
      </c>
      <c r="O518" s="31" t="n">
        <f aca="false">M518+N518</f>
        <v>3949825414.39709</v>
      </c>
      <c r="P518" s="31" t="n">
        <f aca="false">IF(A518=1,SA,MAX(0,SA-M517))</f>
        <v>0</v>
      </c>
      <c r="S518" s="2" t="n">
        <v>0</v>
      </c>
      <c r="T518" s="2" t="n">
        <v>0</v>
      </c>
      <c r="U518" s="2" t="n">
        <v>0</v>
      </c>
      <c r="V518" s="33" t="n">
        <v>1</v>
      </c>
    </row>
    <row r="519" customFormat="false" ht="15.75" hidden="false" customHeight="true" outlineLevel="0" collapsed="false">
      <c r="A519" s="2" t="n">
        <v>517</v>
      </c>
      <c r="B519" s="2" t="n">
        <v>44</v>
      </c>
      <c r="C519" s="2" t="n">
        <f aca="false">A519-(B519-1)*12</f>
        <v>1</v>
      </c>
      <c r="D519" s="2" t="n">
        <f aca="false">'thong tin khach hang'!$B$4+B519-1</f>
        <v>45</v>
      </c>
      <c r="E519" s="31" t="n">
        <f aca="false">IF(A519=1,0,M518)</f>
        <v>3928036742.01301</v>
      </c>
      <c r="F519" s="2" t="n">
        <f aca="true">TP*VLOOKUP('thong tin khach hang'!$E$10,$X$2:$Z$5,3,0)*OFFSET($S519,0,VLOOKUP('thong tin khach hang'!$E$10,$X$2:$Z$5,2,0))</f>
        <v>30000000</v>
      </c>
      <c r="G519" s="2" t="n">
        <f aca="true">EP*VLOOKUP('thong tin khach hang'!$E$10,$X$2:$Z$5,3,0)*OFFSET($S519,0,VLOOKUP('thong tin khach hang'!$E$10,$X$2:$Z$5,2,0))</f>
        <v>30000000</v>
      </c>
      <c r="H519" s="2" t="n">
        <f aca="false">F519*HLOOKUP(B519,Assumption!$A$10:$G$12,2,1)+G519*HLOOKUP(B519,Assumption!$A$10:$G$12,3,1)</f>
        <v>1500000</v>
      </c>
      <c r="I519" s="2" t="n">
        <f aca="false">F519+G519-H519</f>
        <v>58500000</v>
      </c>
      <c r="J519" s="32" t="n">
        <f aca="false">VLOOKUP(D519,Assumption!$O$3:$Q$103,IF('thong tin khach hang'!$B$3="Nam",2,3),0)/12*P519</f>
        <v>0</v>
      </c>
      <c r="K519" s="2" t="n">
        <v>20000</v>
      </c>
      <c r="L519" s="31" t="n">
        <f aca="false">ROUND(((HLOOKUP(B519,Assumption!$A$6:$L$7,2,1)+1)^(1/12)-1)*(E519+I519-J519-K519),0)</f>
        <v>6584057</v>
      </c>
      <c r="M519" s="31" t="n">
        <f aca="false">E519+I519-J519-K519+L519</f>
        <v>3993100799.01301</v>
      </c>
      <c r="N519" s="32" t="n">
        <f aca="false">HLOOKUP(ROUND(AVERAGE(M507:M518)/10^6,0),Assumption!$B$2:$E$3,2,1)*MAX((AVERAGE(M507:M518)-250*10^6),0)</f>
        <v>21856313.6310781</v>
      </c>
      <c r="O519" s="31" t="n">
        <f aca="false">M519+N519</f>
        <v>4014957112.64409</v>
      </c>
      <c r="P519" s="31" t="n">
        <f aca="false">IF(A519=1,SA,MAX(0,SA-M518))</f>
        <v>0</v>
      </c>
      <c r="S519" s="2" t="n">
        <v>1</v>
      </c>
      <c r="T519" s="2" t="n">
        <v>1</v>
      </c>
      <c r="U519" s="2" t="n">
        <v>1</v>
      </c>
      <c r="V519" s="33" t="n">
        <v>1</v>
      </c>
    </row>
    <row r="520" customFormat="false" ht="15.75" hidden="false" customHeight="true" outlineLevel="0" collapsed="false">
      <c r="A520" s="2" t="n">
        <v>518</v>
      </c>
      <c r="B520" s="2" t="n">
        <v>44</v>
      </c>
      <c r="C520" s="2" t="n">
        <f aca="false">A520-(B520-1)*12</f>
        <v>2</v>
      </c>
      <c r="D520" s="2" t="n">
        <f aca="false">'thong tin khach hang'!$B$4+B520-1</f>
        <v>45</v>
      </c>
      <c r="E520" s="31" t="n">
        <f aca="false">IF(A520=1,0,M519)</f>
        <v>3993100799.01301</v>
      </c>
      <c r="F520" s="2" t="n">
        <f aca="true">TP*VLOOKUP('thong tin khach hang'!$E$10,$X$2:$Z$5,3,0)*OFFSET($S520,0,VLOOKUP('thong tin khach hang'!$E$10,$X$2:$Z$5,2,0))</f>
        <v>0</v>
      </c>
      <c r="G520" s="2" t="n">
        <f aca="true">EP*VLOOKUP('thong tin khach hang'!$E$10,$X$2:$Z$5,3,0)*OFFSET($S520,0,VLOOKUP('thong tin khach hang'!$E$10,$X$2:$Z$5,2,0))</f>
        <v>0</v>
      </c>
      <c r="H520" s="2" t="n">
        <f aca="false">F520*HLOOKUP(B520,Assumption!$A$10:$G$12,2,1)+G520*HLOOKUP(B520,Assumption!$A$10:$G$12,3,1)</f>
        <v>0</v>
      </c>
      <c r="I520" s="2" t="n">
        <f aca="false">F520+G520-H520</f>
        <v>0</v>
      </c>
      <c r="J520" s="32" t="n">
        <f aca="false">VLOOKUP(D520,Assumption!$O$3:$Q$103,IF('thong tin khach hang'!$B$3="Nam",2,3),0)/12*P520</f>
        <v>0</v>
      </c>
      <c r="K520" s="2" t="n">
        <v>20000</v>
      </c>
      <c r="L520" s="31" t="n">
        <f aca="false">ROUND(((HLOOKUP(B520,Assumption!$A$6:$L$7,2,1)+1)^(1/12)-1)*(E520+I520-J520-K520),0)</f>
        <v>6594898</v>
      </c>
      <c r="M520" s="31" t="n">
        <f aca="false">E520+I520-J520-K520+L520</f>
        <v>3999675697.01301</v>
      </c>
      <c r="N520" s="32" t="n">
        <f aca="false">HLOOKUP(ROUND(AVERAGE(M508:M519)/10^6,0),Assumption!$B$2:$E$3,2,1)*MAX((AVERAGE(M508:M519)-250*10^6),0)</f>
        <v>21924066.5935781</v>
      </c>
      <c r="O520" s="31" t="n">
        <f aca="false">M520+N520</f>
        <v>4021599763.60659</v>
      </c>
      <c r="P520" s="31" t="n">
        <f aca="false">IF(A520=1,SA,MAX(0,SA-M519))</f>
        <v>0</v>
      </c>
      <c r="S520" s="2" t="n">
        <v>0</v>
      </c>
      <c r="T520" s="2" t="n">
        <v>0</v>
      </c>
      <c r="U520" s="2" t="n">
        <v>0</v>
      </c>
      <c r="V520" s="33" t="n">
        <v>1</v>
      </c>
    </row>
    <row r="521" customFormat="false" ht="15.75" hidden="false" customHeight="true" outlineLevel="0" collapsed="false">
      <c r="A521" s="2" t="n">
        <v>519</v>
      </c>
      <c r="B521" s="2" t="n">
        <v>44</v>
      </c>
      <c r="C521" s="2" t="n">
        <f aca="false">A521-(B521-1)*12</f>
        <v>3</v>
      </c>
      <c r="D521" s="2" t="n">
        <f aca="false">'thong tin khach hang'!$B$4+B521-1</f>
        <v>45</v>
      </c>
      <c r="E521" s="31" t="n">
        <f aca="false">IF(A521=1,0,M520)</f>
        <v>3999675697.01301</v>
      </c>
      <c r="F521" s="2" t="n">
        <f aca="true">TP*VLOOKUP('thong tin khach hang'!$E$10,$X$2:$Z$5,3,0)*OFFSET($S521,0,VLOOKUP('thong tin khach hang'!$E$10,$X$2:$Z$5,2,0))</f>
        <v>0</v>
      </c>
      <c r="G521" s="2" t="n">
        <f aca="true">EP*VLOOKUP('thong tin khach hang'!$E$10,$X$2:$Z$5,3,0)*OFFSET($S521,0,VLOOKUP('thong tin khach hang'!$E$10,$X$2:$Z$5,2,0))</f>
        <v>0</v>
      </c>
      <c r="H521" s="2" t="n">
        <f aca="false">F521*HLOOKUP(B521,Assumption!$A$10:$G$12,2,1)+G521*HLOOKUP(B521,Assumption!$A$10:$G$12,3,1)</f>
        <v>0</v>
      </c>
      <c r="I521" s="2" t="n">
        <f aca="false">F521+G521-H521</f>
        <v>0</v>
      </c>
      <c r="J521" s="32" t="n">
        <f aca="false">VLOOKUP(D521,Assumption!$O$3:$Q$103,IF('thong tin khach hang'!$B$3="Nam",2,3),0)/12*P521</f>
        <v>0</v>
      </c>
      <c r="K521" s="2" t="n">
        <v>20000</v>
      </c>
      <c r="L521" s="31" t="n">
        <f aca="false">ROUND(((HLOOKUP(B521,Assumption!$A$6:$L$7,2,1)+1)^(1/12)-1)*(E521+I521-J521-K521),0)</f>
        <v>6605757</v>
      </c>
      <c r="M521" s="31" t="n">
        <f aca="false">E521+I521-J521-K521+L521</f>
        <v>4006261454.01301</v>
      </c>
      <c r="N521" s="32" t="n">
        <f aca="false">HLOOKUP(ROUND(AVERAGE(M509:M520)/10^6,0),Assumption!$B$2:$E$3,2,1)*MAX((AVERAGE(M509:M520)-250*10^6),0)</f>
        <v>21991931.455578</v>
      </c>
      <c r="O521" s="31" t="n">
        <f aca="false">M521+N521</f>
        <v>4028253385.46859</v>
      </c>
      <c r="P521" s="31" t="n">
        <f aca="false">IF(A521=1,SA,MAX(0,SA-M520))</f>
        <v>0</v>
      </c>
      <c r="S521" s="2" t="n">
        <v>0</v>
      </c>
      <c r="T521" s="2" t="n">
        <v>0</v>
      </c>
      <c r="U521" s="2" t="n">
        <v>0</v>
      </c>
      <c r="V521" s="33" t="n">
        <v>1</v>
      </c>
    </row>
    <row r="522" customFormat="false" ht="15.75" hidden="false" customHeight="true" outlineLevel="0" collapsed="false">
      <c r="A522" s="2" t="n">
        <v>520</v>
      </c>
      <c r="B522" s="2" t="n">
        <v>44</v>
      </c>
      <c r="C522" s="2" t="n">
        <f aca="false">A522-(B522-1)*12</f>
        <v>4</v>
      </c>
      <c r="D522" s="2" t="n">
        <f aca="false">'thong tin khach hang'!$B$4+B522-1</f>
        <v>45</v>
      </c>
      <c r="E522" s="31" t="n">
        <f aca="false">IF(A522=1,0,M521)</f>
        <v>4006261454.01301</v>
      </c>
      <c r="F522" s="2" t="n">
        <f aca="true">TP*VLOOKUP('thong tin khach hang'!$E$10,$X$2:$Z$5,3,0)*OFFSET($S522,0,VLOOKUP('thong tin khach hang'!$E$10,$X$2:$Z$5,2,0))</f>
        <v>0</v>
      </c>
      <c r="G522" s="2" t="n">
        <f aca="true">EP*VLOOKUP('thong tin khach hang'!$E$10,$X$2:$Z$5,3,0)*OFFSET($S522,0,VLOOKUP('thong tin khach hang'!$E$10,$X$2:$Z$5,2,0))</f>
        <v>0</v>
      </c>
      <c r="H522" s="2" t="n">
        <f aca="false">F522*HLOOKUP(B522,Assumption!$A$10:$G$12,2,1)+G522*HLOOKUP(B522,Assumption!$A$10:$G$12,3,1)</f>
        <v>0</v>
      </c>
      <c r="I522" s="2" t="n">
        <f aca="false">F522+G522-H522</f>
        <v>0</v>
      </c>
      <c r="J522" s="32" t="n">
        <f aca="false">VLOOKUP(D522,Assumption!$O$3:$Q$103,IF('thong tin khach hang'!$B$3="Nam",2,3),0)/12*P522</f>
        <v>0</v>
      </c>
      <c r="K522" s="2" t="n">
        <v>20000</v>
      </c>
      <c r="L522" s="31" t="n">
        <f aca="false">ROUND(((HLOOKUP(B522,Assumption!$A$6:$L$7,2,1)+1)^(1/12)-1)*(E522+I522-J522-K522),0)</f>
        <v>6616633</v>
      </c>
      <c r="M522" s="31" t="n">
        <f aca="false">E522+I522-J522-K522+L522</f>
        <v>4012858087.01301</v>
      </c>
      <c r="N522" s="32" t="n">
        <f aca="false">HLOOKUP(ROUND(AVERAGE(M510:M521)/10^6,0),Assumption!$B$2:$E$3,2,1)*MAX((AVERAGE(M510:M521)-250*10^6),0)</f>
        <v>22059908.402078</v>
      </c>
      <c r="O522" s="31" t="n">
        <f aca="false">M522+N522</f>
        <v>4034917995.41509</v>
      </c>
      <c r="P522" s="31" t="n">
        <f aca="false">IF(A522=1,SA,MAX(0,SA-M521))</f>
        <v>0</v>
      </c>
      <c r="S522" s="2" t="n">
        <v>0</v>
      </c>
      <c r="T522" s="2" t="n">
        <v>0</v>
      </c>
      <c r="U522" s="2" t="n">
        <v>1</v>
      </c>
      <c r="V522" s="33" t="n">
        <v>1</v>
      </c>
    </row>
    <row r="523" customFormat="false" ht="15.75" hidden="false" customHeight="true" outlineLevel="0" collapsed="false">
      <c r="A523" s="2" t="n">
        <v>521</v>
      </c>
      <c r="B523" s="2" t="n">
        <v>44</v>
      </c>
      <c r="C523" s="2" t="n">
        <f aca="false">A523-(B523-1)*12</f>
        <v>5</v>
      </c>
      <c r="D523" s="2" t="n">
        <f aca="false">'thong tin khach hang'!$B$4+B523-1</f>
        <v>45</v>
      </c>
      <c r="E523" s="31" t="n">
        <f aca="false">IF(A523=1,0,M522)</f>
        <v>4012858087.01301</v>
      </c>
      <c r="F523" s="2" t="n">
        <f aca="true">TP*VLOOKUP('thong tin khach hang'!$E$10,$X$2:$Z$5,3,0)*OFFSET($S523,0,VLOOKUP('thong tin khach hang'!$E$10,$X$2:$Z$5,2,0))</f>
        <v>0</v>
      </c>
      <c r="G523" s="2" t="n">
        <f aca="true">EP*VLOOKUP('thong tin khach hang'!$E$10,$X$2:$Z$5,3,0)*OFFSET($S523,0,VLOOKUP('thong tin khach hang'!$E$10,$X$2:$Z$5,2,0))</f>
        <v>0</v>
      </c>
      <c r="H523" s="2" t="n">
        <f aca="false">F523*HLOOKUP(B523,Assumption!$A$10:$G$12,2,1)+G523*HLOOKUP(B523,Assumption!$A$10:$G$12,3,1)</f>
        <v>0</v>
      </c>
      <c r="I523" s="2" t="n">
        <f aca="false">F523+G523-H523</f>
        <v>0</v>
      </c>
      <c r="J523" s="32" t="n">
        <f aca="false">VLOOKUP(D523,Assumption!$O$3:$Q$103,IF('thong tin khach hang'!$B$3="Nam",2,3),0)/12*P523</f>
        <v>0</v>
      </c>
      <c r="K523" s="2" t="n">
        <v>20000</v>
      </c>
      <c r="L523" s="31" t="n">
        <f aca="false">ROUND(((HLOOKUP(B523,Assumption!$A$6:$L$7,2,1)+1)^(1/12)-1)*(E523+I523-J523-K523),0)</f>
        <v>6627528</v>
      </c>
      <c r="M523" s="31" t="n">
        <f aca="false">E523+I523-J523-K523+L523</f>
        <v>4019465615.01301</v>
      </c>
      <c r="N523" s="32" t="n">
        <f aca="false">HLOOKUP(ROUND(AVERAGE(M511:M522)/10^6,0),Assumption!$B$2:$E$3,2,1)*MAX((AVERAGE(M511:M522)-250*10^6),0)</f>
        <v>22127997.6175781</v>
      </c>
      <c r="O523" s="31" t="n">
        <f aca="false">M523+N523</f>
        <v>4041593612.63059</v>
      </c>
      <c r="P523" s="31" t="n">
        <f aca="false">IF(A523=1,SA,MAX(0,SA-M522))</f>
        <v>0</v>
      </c>
      <c r="S523" s="2" t="n">
        <v>0</v>
      </c>
      <c r="T523" s="2" t="n">
        <v>0</v>
      </c>
      <c r="U523" s="2" t="n">
        <v>0</v>
      </c>
      <c r="V523" s="33" t="n">
        <v>1</v>
      </c>
    </row>
    <row r="524" customFormat="false" ht="15.75" hidden="false" customHeight="true" outlineLevel="0" collapsed="false">
      <c r="A524" s="2" t="n">
        <v>522</v>
      </c>
      <c r="B524" s="2" t="n">
        <v>44</v>
      </c>
      <c r="C524" s="2" t="n">
        <f aca="false">A524-(B524-1)*12</f>
        <v>6</v>
      </c>
      <c r="D524" s="2" t="n">
        <f aca="false">'thong tin khach hang'!$B$4+B524-1</f>
        <v>45</v>
      </c>
      <c r="E524" s="31" t="n">
        <f aca="false">IF(A524=1,0,M523)</f>
        <v>4019465615.01301</v>
      </c>
      <c r="F524" s="2" t="n">
        <f aca="true">TP*VLOOKUP('thong tin khach hang'!$E$10,$X$2:$Z$5,3,0)*OFFSET($S524,0,VLOOKUP('thong tin khach hang'!$E$10,$X$2:$Z$5,2,0))</f>
        <v>0</v>
      </c>
      <c r="G524" s="2" t="n">
        <f aca="true">EP*VLOOKUP('thong tin khach hang'!$E$10,$X$2:$Z$5,3,0)*OFFSET($S524,0,VLOOKUP('thong tin khach hang'!$E$10,$X$2:$Z$5,2,0))</f>
        <v>0</v>
      </c>
      <c r="H524" s="2" t="n">
        <f aca="false">F524*HLOOKUP(B524,Assumption!$A$10:$G$12,2,1)+G524*HLOOKUP(B524,Assumption!$A$10:$G$12,3,1)</f>
        <v>0</v>
      </c>
      <c r="I524" s="2" t="n">
        <f aca="false">F524+G524-H524</f>
        <v>0</v>
      </c>
      <c r="J524" s="32" t="n">
        <f aca="false">VLOOKUP(D524,Assumption!$O$3:$Q$103,IF('thong tin khach hang'!$B$3="Nam",2,3),0)/12*P524</f>
        <v>0</v>
      </c>
      <c r="K524" s="2" t="n">
        <v>20000</v>
      </c>
      <c r="L524" s="31" t="n">
        <f aca="false">ROUND(((HLOOKUP(B524,Assumption!$A$6:$L$7,2,1)+1)^(1/12)-1)*(E524+I524-J524-K524),0)</f>
        <v>6638441</v>
      </c>
      <c r="M524" s="31" t="n">
        <f aca="false">E524+I524-J524-K524+L524</f>
        <v>4026084056.01301</v>
      </c>
      <c r="N524" s="32" t="n">
        <f aca="false">HLOOKUP(ROUND(AVERAGE(M512:M523)/10^6,0),Assumption!$B$2:$E$3,2,1)*MAX((AVERAGE(M512:M523)-250*10^6),0)</f>
        <v>22196199.2875781</v>
      </c>
      <c r="O524" s="31" t="n">
        <f aca="false">M524+N524</f>
        <v>4048280255.30059</v>
      </c>
      <c r="P524" s="31" t="n">
        <f aca="false">IF(A524=1,SA,MAX(0,SA-M523))</f>
        <v>0</v>
      </c>
      <c r="S524" s="2" t="n">
        <v>0</v>
      </c>
      <c r="T524" s="2" t="n">
        <v>0</v>
      </c>
      <c r="U524" s="2" t="n">
        <v>0</v>
      </c>
      <c r="V524" s="33" t="n">
        <v>1</v>
      </c>
    </row>
    <row r="525" customFormat="false" ht="15.75" hidden="false" customHeight="true" outlineLevel="0" collapsed="false">
      <c r="A525" s="2" t="n">
        <v>523</v>
      </c>
      <c r="B525" s="2" t="n">
        <v>44</v>
      </c>
      <c r="C525" s="2" t="n">
        <f aca="false">A525-(B525-1)*12</f>
        <v>7</v>
      </c>
      <c r="D525" s="2" t="n">
        <f aca="false">'thong tin khach hang'!$B$4+B525-1</f>
        <v>45</v>
      </c>
      <c r="E525" s="31" t="n">
        <f aca="false">IF(A525=1,0,M524)</f>
        <v>4026084056.01301</v>
      </c>
      <c r="F525" s="2" t="n">
        <f aca="true">TP*VLOOKUP('thong tin khach hang'!$E$10,$X$2:$Z$5,3,0)*OFFSET($S525,0,VLOOKUP('thong tin khach hang'!$E$10,$X$2:$Z$5,2,0))</f>
        <v>0</v>
      </c>
      <c r="G525" s="2" t="n">
        <f aca="true">EP*VLOOKUP('thong tin khach hang'!$E$10,$X$2:$Z$5,3,0)*OFFSET($S525,0,VLOOKUP('thong tin khach hang'!$E$10,$X$2:$Z$5,2,0))</f>
        <v>0</v>
      </c>
      <c r="H525" s="2" t="n">
        <f aca="false">F525*HLOOKUP(B525,Assumption!$A$10:$G$12,2,1)+G525*HLOOKUP(B525,Assumption!$A$10:$G$12,3,1)</f>
        <v>0</v>
      </c>
      <c r="I525" s="2" t="n">
        <f aca="false">F525+G525-H525</f>
        <v>0</v>
      </c>
      <c r="J525" s="32" t="n">
        <f aca="false">VLOOKUP(D525,Assumption!$O$3:$Q$103,IF('thong tin khach hang'!$B$3="Nam",2,3),0)/12*P525</f>
        <v>0</v>
      </c>
      <c r="K525" s="2" t="n">
        <v>20000</v>
      </c>
      <c r="L525" s="31" t="n">
        <f aca="false">ROUND(((HLOOKUP(B525,Assumption!$A$6:$L$7,2,1)+1)^(1/12)-1)*(E525+I525-J525-K525),0)</f>
        <v>6649372</v>
      </c>
      <c r="M525" s="31" t="n">
        <f aca="false">E525+I525-J525-K525+L525</f>
        <v>4032713428.01301</v>
      </c>
      <c r="N525" s="32" t="n">
        <f aca="false">HLOOKUP(ROUND(AVERAGE(M513:M524)/10^6,0),Assumption!$B$2:$E$3,2,1)*MAX((AVERAGE(M513:M524)-250*10^6),0)</f>
        <v>22264513.5980781</v>
      </c>
      <c r="O525" s="31" t="n">
        <f aca="false">M525+N525</f>
        <v>4054977941.61109</v>
      </c>
      <c r="P525" s="31" t="n">
        <f aca="false">IF(A525=1,SA,MAX(0,SA-M524))</f>
        <v>0</v>
      </c>
      <c r="S525" s="2" t="n">
        <v>0</v>
      </c>
      <c r="T525" s="2" t="n">
        <v>1</v>
      </c>
      <c r="U525" s="2" t="n">
        <v>1</v>
      </c>
      <c r="V525" s="33" t="n">
        <v>1</v>
      </c>
    </row>
    <row r="526" customFormat="false" ht="15.75" hidden="false" customHeight="true" outlineLevel="0" collapsed="false">
      <c r="A526" s="2" t="n">
        <v>524</v>
      </c>
      <c r="B526" s="2" t="n">
        <v>44</v>
      </c>
      <c r="C526" s="2" t="n">
        <f aca="false">A526-(B526-1)*12</f>
        <v>8</v>
      </c>
      <c r="D526" s="2" t="n">
        <f aca="false">'thong tin khach hang'!$B$4+B526-1</f>
        <v>45</v>
      </c>
      <c r="E526" s="31" t="n">
        <f aca="false">IF(A526=1,0,M525)</f>
        <v>4032713428.01301</v>
      </c>
      <c r="F526" s="2" t="n">
        <f aca="true">TP*VLOOKUP('thong tin khach hang'!$E$10,$X$2:$Z$5,3,0)*OFFSET($S526,0,VLOOKUP('thong tin khach hang'!$E$10,$X$2:$Z$5,2,0))</f>
        <v>0</v>
      </c>
      <c r="G526" s="2" t="n">
        <f aca="true">EP*VLOOKUP('thong tin khach hang'!$E$10,$X$2:$Z$5,3,0)*OFFSET($S526,0,VLOOKUP('thong tin khach hang'!$E$10,$X$2:$Z$5,2,0))</f>
        <v>0</v>
      </c>
      <c r="H526" s="2" t="n">
        <f aca="false">F526*HLOOKUP(B526,Assumption!$A$10:$G$12,2,1)+G526*HLOOKUP(B526,Assumption!$A$10:$G$12,3,1)</f>
        <v>0</v>
      </c>
      <c r="I526" s="2" t="n">
        <f aca="false">F526+G526-H526</f>
        <v>0</v>
      </c>
      <c r="J526" s="32" t="n">
        <f aca="false">VLOOKUP(D526,Assumption!$O$3:$Q$103,IF('thong tin khach hang'!$B$3="Nam",2,3),0)/12*P526</f>
        <v>0</v>
      </c>
      <c r="K526" s="2" t="n">
        <v>20000</v>
      </c>
      <c r="L526" s="31" t="n">
        <f aca="false">ROUND(((HLOOKUP(B526,Assumption!$A$6:$L$7,2,1)+1)^(1/12)-1)*(E526+I526-J526-K526),0)</f>
        <v>6660321</v>
      </c>
      <c r="M526" s="31" t="n">
        <f aca="false">E526+I526-J526-K526+L526</f>
        <v>4039353749.01301</v>
      </c>
      <c r="N526" s="32" t="n">
        <f aca="false">HLOOKUP(ROUND(AVERAGE(M514:M525)/10^6,0),Assumption!$B$2:$E$3,2,1)*MAX((AVERAGE(M514:M525)-250*10^6),0)</f>
        <v>22332940.7350781</v>
      </c>
      <c r="O526" s="31" t="n">
        <f aca="false">M526+N526</f>
        <v>4061686689.74809</v>
      </c>
      <c r="P526" s="31" t="n">
        <f aca="false">IF(A526=1,SA,MAX(0,SA-M525))</f>
        <v>0</v>
      </c>
      <c r="S526" s="2" t="n">
        <v>0</v>
      </c>
      <c r="T526" s="2" t="n">
        <v>0</v>
      </c>
      <c r="U526" s="2" t="n">
        <v>0</v>
      </c>
      <c r="V526" s="33" t="n">
        <v>1</v>
      </c>
    </row>
    <row r="527" customFormat="false" ht="15.75" hidden="false" customHeight="true" outlineLevel="0" collapsed="false">
      <c r="A527" s="2" t="n">
        <v>525</v>
      </c>
      <c r="B527" s="2" t="n">
        <v>44</v>
      </c>
      <c r="C527" s="2" t="n">
        <f aca="false">A527-(B527-1)*12</f>
        <v>9</v>
      </c>
      <c r="D527" s="2" t="n">
        <f aca="false">'thong tin khach hang'!$B$4+B527-1</f>
        <v>45</v>
      </c>
      <c r="E527" s="31" t="n">
        <f aca="false">IF(A527=1,0,M526)</f>
        <v>4039353749.01301</v>
      </c>
      <c r="F527" s="2" t="n">
        <f aca="true">TP*VLOOKUP('thong tin khach hang'!$E$10,$X$2:$Z$5,3,0)*OFFSET($S527,0,VLOOKUP('thong tin khach hang'!$E$10,$X$2:$Z$5,2,0))</f>
        <v>0</v>
      </c>
      <c r="G527" s="2" t="n">
        <f aca="true">EP*VLOOKUP('thong tin khach hang'!$E$10,$X$2:$Z$5,3,0)*OFFSET($S527,0,VLOOKUP('thong tin khach hang'!$E$10,$X$2:$Z$5,2,0))</f>
        <v>0</v>
      </c>
      <c r="H527" s="2" t="n">
        <f aca="false">F527*HLOOKUP(B527,Assumption!$A$10:$G$12,2,1)+G527*HLOOKUP(B527,Assumption!$A$10:$G$12,3,1)</f>
        <v>0</v>
      </c>
      <c r="I527" s="2" t="n">
        <f aca="false">F527+G527-H527</f>
        <v>0</v>
      </c>
      <c r="J527" s="32" t="n">
        <f aca="false">VLOOKUP(D527,Assumption!$O$3:$Q$103,IF('thong tin khach hang'!$B$3="Nam",2,3),0)/12*P527</f>
        <v>0</v>
      </c>
      <c r="K527" s="2" t="n">
        <v>20000</v>
      </c>
      <c r="L527" s="31" t="n">
        <f aca="false">ROUND(((HLOOKUP(B527,Assumption!$A$6:$L$7,2,1)+1)^(1/12)-1)*(E527+I527-J527-K527),0)</f>
        <v>6671288</v>
      </c>
      <c r="M527" s="31" t="n">
        <f aca="false">E527+I527-J527-K527+L527</f>
        <v>4046005037.01301</v>
      </c>
      <c r="N527" s="32" t="n">
        <f aca="false">HLOOKUP(ROUND(AVERAGE(M515:M526)/10^6,0),Assumption!$B$2:$E$3,2,1)*MAX((AVERAGE(M515:M526)-250*10^6),0)</f>
        <v>22401480.885078</v>
      </c>
      <c r="O527" s="31" t="n">
        <f aca="false">M527+N527</f>
        <v>4068406517.89809</v>
      </c>
      <c r="P527" s="31" t="n">
        <f aca="false">IF(A527=1,SA,MAX(0,SA-M526))</f>
        <v>0</v>
      </c>
      <c r="S527" s="2" t="n">
        <v>0</v>
      </c>
      <c r="T527" s="2" t="n">
        <v>0</v>
      </c>
      <c r="U527" s="2" t="n">
        <v>0</v>
      </c>
      <c r="V527" s="33" t="n">
        <v>1</v>
      </c>
    </row>
    <row r="528" customFormat="false" ht="15.75" hidden="false" customHeight="true" outlineLevel="0" collapsed="false">
      <c r="A528" s="2" t="n">
        <v>526</v>
      </c>
      <c r="B528" s="2" t="n">
        <v>44</v>
      </c>
      <c r="C528" s="2" t="n">
        <f aca="false">A528-(B528-1)*12</f>
        <v>10</v>
      </c>
      <c r="D528" s="2" t="n">
        <f aca="false">'thong tin khach hang'!$B$4+B528-1</f>
        <v>45</v>
      </c>
      <c r="E528" s="31" t="n">
        <f aca="false">IF(A528=1,0,M527)</f>
        <v>4046005037.01301</v>
      </c>
      <c r="F528" s="2" t="n">
        <f aca="true">TP*VLOOKUP('thong tin khach hang'!$E$10,$X$2:$Z$5,3,0)*OFFSET($S528,0,VLOOKUP('thong tin khach hang'!$E$10,$X$2:$Z$5,2,0))</f>
        <v>0</v>
      </c>
      <c r="G528" s="2" t="n">
        <f aca="true">EP*VLOOKUP('thong tin khach hang'!$E$10,$X$2:$Z$5,3,0)*OFFSET($S528,0,VLOOKUP('thong tin khach hang'!$E$10,$X$2:$Z$5,2,0))</f>
        <v>0</v>
      </c>
      <c r="H528" s="2" t="n">
        <f aca="false">F528*HLOOKUP(B528,Assumption!$A$10:$G$12,2,1)+G528*HLOOKUP(B528,Assumption!$A$10:$G$12,3,1)</f>
        <v>0</v>
      </c>
      <c r="I528" s="2" t="n">
        <f aca="false">F528+G528-H528</f>
        <v>0</v>
      </c>
      <c r="J528" s="32" t="n">
        <f aca="false">VLOOKUP(D528,Assumption!$O$3:$Q$103,IF('thong tin khach hang'!$B$3="Nam",2,3),0)/12*P528</f>
        <v>0</v>
      </c>
      <c r="K528" s="2" t="n">
        <v>20000</v>
      </c>
      <c r="L528" s="31" t="n">
        <f aca="false">ROUND(((HLOOKUP(B528,Assumption!$A$6:$L$7,2,1)+1)^(1/12)-1)*(E528+I528-J528-K528),0)</f>
        <v>6682273</v>
      </c>
      <c r="M528" s="31" t="n">
        <f aca="false">E528+I528-J528-K528+L528</f>
        <v>4052667310.01301</v>
      </c>
      <c r="N528" s="32" t="n">
        <f aca="false">HLOOKUP(ROUND(AVERAGE(M516:M527)/10^6,0),Assumption!$B$2:$E$3,2,1)*MAX((AVERAGE(M516:M527)-250*10^6),0)</f>
        <v>22470134.2345781</v>
      </c>
      <c r="O528" s="31" t="n">
        <f aca="false">M528+N528</f>
        <v>4075137444.24759</v>
      </c>
      <c r="P528" s="31" t="n">
        <f aca="false">IF(A528=1,SA,MAX(0,SA-M527))</f>
        <v>0</v>
      </c>
      <c r="S528" s="2" t="n">
        <v>0</v>
      </c>
      <c r="T528" s="2" t="n">
        <v>0</v>
      </c>
      <c r="U528" s="2" t="n">
        <v>1</v>
      </c>
      <c r="V528" s="33" t="n">
        <v>1</v>
      </c>
    </row>
    <row r="529" customFormat="false" ht="15.75" hidden="false" customHeight="true" outlineLevel="0" collapsed="false">
      <c r="A529" s="2" t="n">
        <v>527</v>
      </c>
      <c r="B529" s="2" t="n">
        <v>44</v>
      </c>
      <c r="C529" s="2" t="n">
        <f aca="false">A529-(B529-1)*12</f>
        <v>11</v>
      </c>
      <c r="D529" s="2" t="n">
        <f aca="false">'thong tin khach hang'!$B$4+B529-1</f>
        <v>45</v>
      </c>
      <c r="E529" s="31" t="n">
        <f aca="false">IF(A529=1,0,M528)</f>
        <v>4052667310.01301</v>
      </c>
      <c r="F529" s="2" t="n">
        <f aca="true">TP*VLOOKUP('thong tin khach hang'!$E$10,$X$2:$Z$5,3,0)*OFFSET($S529,0,VLOOKUP('thong tin khach hang'!$E$10,$X$2:$Z$5,2,0))</f>
        <v>0</v>
      </c>
      <c r="G529" s="2" t="n">
        <f aca="true">EP*VLOOKUP('thong tin khach hang'!$E$10,$X$2:$Z$5,3,0)*OFFSET($S529,0,VLOOKUP('thong tin khach hang'!$E$10,$X$2:$Z$5,2,0))</f>
        <v>0</v>
      </c>
      <c r="H529" s="2" t="n">
        <f aca="false">F529*HLOOKUP(B529,Assumption!$A$10:$G$12,2,1)+G529*HLOOKUP(B529,Assumption!$A$10:$G$12,3,1)</f>
        <v>0</v>
      </c>
      <c r="I529" s="2" t="n">
        <f aca="false">F529+G529-H529</f>
        <v>0</v>
      </c>
      <c r="J529" s="32" t="n">
        <f aca="false">VLOOKUP(D529,Assumption!$O$3:$Q$103,IF('thong tin khach hang'!$B$3="Nam",2,3),0)/12*P529</f>
        <v>0</v>
      </c>
      <c r="K529" s="2" t="n">
        <v>20000</v>
      </c>
      <c r="L529" s="31" t="n">
        <f aca="false">ROUND(((HLOOKUP(B529,Assumption!$A$6:$L$7,2,1)+1)^(1/12)-1)*(E529+I529-J529-K529),0)</f>
        <v>6693277</v>
      </c>
      <c r="M529" s="31" t="n">
        <f aca="false">E529+I529-J529-K529+L529</f>
        <v>4059340587.01301</v>
      </c>
      <c r="N529" s="32" t="n">
        <f aca="false">HLOOKUP(ROUND(AVERAGE(M517:M528)/10^6,0),Assumption!$B$2:$E$3,2,1)*MAX((AVERAGE(M517:M528)-250*10^6),0)</f>
        <v>22538900.970578</v>
      </c>
      <c r="O529" s="31" t="n">
        <f aca="false">M529+N529</f>
        <v>4081879487.98359</v>
      </c>
      <c r="P529" s="31" t="n">
        <f aca="false">IF(A529=1,SA,MAX(0,SA-M528))</f>
        <v>0</v>
      </c>
      <c r="S529" s="2" t="n">
        <v>0</v>
      </c>
      <c r="T529" s="2" t="n">
        <v>0</v>
      </c>
      <c r="U529" s="2" t="n">
        <v>0</v>
      </c>
      <c r="V529" s="33" t="n">
        <v>1</v>
      </c>
    </row>
    <row r="530" customFormat="false" ht="15.75" hidden="false" customHeight="true" outlineLevel="0" collapsed="false">
      <c r="A530" s="2" t="n">
        <v>528</v>
      </c>
      <c r="B530" s="2" t="n">
        <v>44</v>
      </c>
      <c r="C530" s="2" t="n">
        <f aca="false">A530-(B530-1)*12</f>
        <v>12</v>
      </c>
      <c r="D530" s="2" t="n">
        <f aca="false">'thong tin khach hang'!$B$4+B530-1</f>
        <v>45</v>
      </c>
      <c r="E530" s="31" t="n">
        <f aca="false">IF(A530=1,0,M529)</f>
        <v>4059340587.01301</v>
      </c>
      <c r="F530" s="2" t="n">
        <f aca="true">TP*VLOOKUP('thong tin khach hang'!$E$10,$X$2:$Z$5,3,0)*OFFSET($S530,0,VLOOKUP('thong tin khach hang'!$E$10,$X$2:$Z$5,2,0))</f>
        <v>0</v>
      </c>
      <c r="G530" s="2" t="n">
        <f aca="true">EP*VLOOKUP('thong tin khach hang'!$E$10,$X$2:$Z$5,3,0)*OFFSET($S530,0,VLOOKUP('thong tin khach hang'!$E$10,$X$2:$Z$5,2,0))</f>
        <v>0</v>
      </c>
      <c r="H530" s="2" t="n">
        <f aca="false">F530*HLOOKUP(B530,Assumption!$A$10:$G$12,2,1)+G530*HLOOKUP(B530,Assumption!$A$10:$G$12,3,1)</f>
        <v>0</v>
      </c>
      <c r="I530" s="2" t="n">
        <f aca="false">F530+G530-H530</f>
        <v>0</v>
      </c>
      <c r="J530" s="32" t="n">
        <f aca="false">VLOOKUP(D530,Assumption!$O$3:$Q$103,IF('thong tin khach hang'!$B$3="Nam",2,3),0)/12*P530</f>
        <v>0</v>
      </c>
      <c r="K530" s="2" t="n">
        <v>20000</v>
      </c>
      <c r="L530" s="31" t="n">
        <f aca="false">ROUND(((HLOOKUP(B530,Assumption!$A$6:$L$7,2,1)+1)^(1/12)-1)*(E530+I530-J530-K530),0)</f>
        <v>6704298</v>
      </c>
      <c r="M530" s="31" t="n">
        <f aca="false">E530+I530-J530-K530+L530</f>
        <v>4066024885.01301</v>
      </c>
      <c r="N530" s="32" t="n">
        <f aca="false">HLOOKUP(ROUND(AVERAGE(M518:M529)/10^6,0),Assumption!$B$2:$E$3,2,1)*MAX((AVERAGE(M518:M529)-250*10^6),0)</f>
        <v>22607781.280578</v>
      </c>
      <c r="O530" s="31" t="n">
        <f aca="false">M530+N530</f>
        <v>4088632666.29359</v>
      </c>
      <c r="P530" s="31" t="n">
        <f aca="false">IF(A530=1,SA,MAX(0,SA-M529))</f>
        <v>0</v>
      </c>
      <c r="S530" s="2" t="n">
        <v>0</v>
      </c>
      <c r="T530" s="2" t="n">
        <v>0</v>
      </c>
      <c r="U530" s="2" t="n">
        <v>0</v>
      </c>
      <c r="V530" s="33" t="n">
        <v>1</v>
      </c>
    </row>
    <row r="531" customFormat="false" ht="15.75" hidden="false" customHeight="true" outlineLevel="0" collapsed="false">
      <c r="A531" s="2" t="n">
        <v>529</v>
      </c>
      <c r="B531" s="2" t="n">
        <v>45</v>
      </c>
      <c r="C531" s="2" t="n">
        <f aca="false">A531-(B531-1)*12</f>
        <v>1</v>
      </c>
      <c r="D531" s="2" t="n">
        <f aca="false">'thong tin khach hang'!$B$4+B531-1</f>
        <v>46</v>
      </c>
      <c r="E531" s="31" t="n">
        <f aca="false">IF(A531=1,0,M530)</f>
        <v>4066024885.01301</v>
      </c>
      <c r="F531" s="2" t="n">
        <f aca="true">TP*VLOOKUP('thong tin khach hang'!$E$10,$X$2:$Z$5,3,0)*OFFSET($S531,0,VLOOKUP('thong tin khach hang'!$E$10,$X$2:$Z$5,2,0))</f>
        <v>30000000</v>
      </c>
      <c r="G531" s="2" t="n">
        <f aca="true">EP*VLOOKUP('thong tin khach hang'!$E$10,$X$2:$Z$5,3,0)*OFFSET($S531,0,VLOOKUP('thong tin khach hang'!$E$10,$X$2:$Z$5,2,0))</f>
        <v>30000000</v>
      </c>
      <c r="H531" s="2" t="n">
        <f aca="false">F531*HLOOKUP(B531,Assumption!$A$10:$G$12,2,1)+G531*HLOOKUP(B531,Assumption!$A$10:$G$12,3,1)</f>
        <v>1500000</v>
      </c>
      <c r="I531" s="2" t="n">
        <f aca="false">F531+G531-H531</f>
        <v>58500000</v>
      </c>
      <c r="J531" s="32" t="n">
        <f aca="false">VLOOKUP(D531,Assumption!$O$3:$Q$103,IF('thong tin khach hang'!$B$3="Nam",2,3),0)/12*P531</f>
        <v>0</v>
      </c>
      <c r="K531" s="2" t="n">
        <v>20000</v>
      </c>
      <c r="L531" s="31" t="n">
        <f aca="false">ROUND(((HLOOKUP(B531,Assumption!$A$6:$L$7,2,1)+1)^(1/12)-1)*(E531+I531-J531-K531),0)</f>
        <v>6811955</v>
      </c>
      <c r="M531" s="31" t="n">
        <f aca="false">E531+I531-J531-K531+L531</f>
        <v>4131316840.01301</v>
      </c>
      <c r="N531" s="32" t="n">
        <f aca="false">HLOOKUP(ROUND(AVERAGE(M519:M530)/10^6,0),Assumption!$B$2:$E$3,2,1)*MAX((AVERAGE(M519:M530)-250*10^6),0)</f>
        <v>22676775.3520781</v>
      </c>
      <c r="O531" s="31" t="n">
        <f aca="false">M531+N531</f>
        <v>4153993615.36509</v>
      </c>
      <c r="P531" s="31" t="n">
        <f aca="false">IF(A531=1,SA,MAX(0,SA-M530))</f>
        <v>0</v>
      </c>
      <c r="S531" s="2" t="n">
        <v>1</v>
      </c>
      <c r="T531" s="2" t="n">
        <v>1</v>
      </c>
      <c r="U531" s="2" t="n">
        <v>1</v>
      </c>
      <c r="V531" s="33" t="n">
        <v>1</v>
      </c>
    </row>
    <row r="532" customFormat="false" ht="15.75" hidden="false" customHeight="true" outlineLevel="0" collapsed="false">
      <c r="A532" s="2" t="n">
        <v>530</v>
      </c>
      <c r="B532" s="2" t="n">
        <v>45</v>
      </c>
      <c r="C532" s="2" t="n">
        <f aca="false">A532-(B532-1)*12</f>
        <v>2</v>
      </c>
      <c r="D532" s="2" t="n">
        <f aca="false">'thong tin khach hang'!$B$4+B532-1</f>
        <v>46</v>
      </c>
      <c r="E532" s="31" t="n">
        <f aca="false">IF(A532=1,0,M531)</f>
        <v>4131316840.01301</v>
      </c>
      <c r="F532" s="2" t="n">
        <f aca="true">TP*VLOOKUP('thong tin khach hang'!$E$10,$X$2:$Z$5,3,0)*OFFSET($S532,0,VLOOKUP('thong tin khach hang'!$E$10,$X$2:$Z$5,2,0))</f>
        <v>0</v>
      </c>
      <c r="G532" s="2" t="n">
        <f aca="true">EP*VLOOKUP('thong tin khach hang'!$E$10,$X$2:$Z$5,3,0)*OFFSET($S532,0,VLOOKUP('thong tin khach hang'!$E$10,$X$2:$Z$5,2,0))</f>
        <v>0</v>
      </c>
      <c r="H532" s="2" t="n">
        <f aca="false">F532*HLOOKUP(B532,Assumption!$A$10:$G$12,2,1)+G532*HLOOKUP(B532,Assumption!$A$10:$G$12,3,1)</f>
        <v>0</v>
      </c>
      <c r="I532" s="2" t="n">
        <f aca="false">F532+G532-H532</f>
        <v>0</v>
      </c>
      <c r="J532" s="32" t="n">
        <f aca="false">VLOOKUP(D532,Assumption!$O$3:$Q$103,IF('thong tin khach hang'!$B$3="Nam",2,3),0)/12*P532</f>
        <v>0</v>
      </c>
      <c r="K532" s="2" t="n">
        <v>20000</v>
      </c>
      <c r="L532" s="31" t="n">
        <f aca="false">ROUND(((HLOOKUP(B532,Assumption!$A$6:$L$7,2,1)+1)^(1/12)-1)*(E532+I532-J532-K532),0)</f>
        <v>6823173</v>
      </c>
      <c r="M532" s="31" t="n">
        <f aca="false">E532+I532-J532-K532+L532</f>
        <v>4138120013.01301</v>
      </c>
      <c r="N532" s="32" t="n">
        <f aca="false">HLOOKUP(ROUND(AVERAGE(M520:M531)/10^6,0),Assumption!$B$2:$E$3,2,1)*MAX((AVERAGE(M520:M531)-250*10^6),0)</f>
        <v>22745883.3725781</v>
      </c>
      <c r="O532" s="31" t="n">
        <f aca="false">M532+N532</f>
        <v>4160865896.38559</v>
      </c>
      <c r="P532" s="31" t="n">
        <f aca="false">IF(A532=1,SA,MAX(0,SA-M531))</f>
        <v>0</v>
      </c>
      <c r="S532" s="2" t="n">
        <v>0</v>
      </c>
      <c r="T532" s="2" t="n">
        <v>0</v>
      </c>
      <c r="U532" s="2" t="n">
        <v>0</v>
      </c>
      <c r="V532" s="33" t="n">
        <v>1</v>
      </c>
    </row>
    <row r="533" customFormat="false" ht="15.75" hidden="false" customHeight="true" outlineLevel="0" collapsed="false">
      <c r="A533" s="2" t="n">
        <v>531</v>
      </c>
      <c r="B533" s="2" t="n">
        <v>45</v>
      </c>
      <c r="C533" s="2" t="n">
        <f aca="false">A533-(B533-1)*12</f>
        <v>3</v>
      </c>
      <c r="D533" s="2" t="n">
        <f aca="false">'thong tin khach hang'!$B$4+B533-1</f>
        <v>46</v>
      </c>
      <c r="E533" s="31" t="n">
        <f aca="false">IF(A533=1,0,M532)</f>
        <v>4138120013.01301</v>
      </c>
      <c r="F533" s="2" t="n">
        <f aca="true">TP*VLOOKUP('thong tin khach hang'!$E$10,$X$2:$Z$5,3,0)*OFFSET($S533,0,VLOOKUP('thong tin khach hang'!$E$10,$X$2:$Z$5,2,0))</f>
        <v>0</v>
      </c>
      <c r="G533" s="2" t="n">
        <f aca="true">EP*VLOOKUP('thong tin khach hang'!$E$10,$X$2:$Z$5,3,0)*OFFSET($S533,0,VLOOKUP('thong tin khach hang'!$E$10,$X$2:$Z$5,2,0))</f>
        <v>0</v>
      </c>
      <c r="H533" s="2" t="n">
        <f aca="false">F533*HLOOKUP(B533,Assumption!$A$10:$G$12,2,1)+G533*HLOOKUP(B533,Assumption!$A$10:$G$12,3,1)</f>
        <v>0</v>
      </c>
      <c r="I533" s="2" t="n">
        <f aca="false">F533+G533-H533</f>
        <v>0</v>
      </c>
      <c r="J533" s="32" t="n">
        <f aca="false">VLOOKUP(D533,Assumption!$O$3:$Q$103,IF('thong tin khach hang'!$B$3="Nam",2,3),0)/12*P533</f>
        <v>0</v>
      </c>
      <c r="K533" s="2" t="n">
        <v>20000</v>
      </c>
      <c r="L533" s="31" t="n">
        <f aca="false">ROUND(((HLOOKUP(B533,Assumption!$A$6:$L$7,2,1)+1)^(1/12)-1)*(E533+I533-J533-K533),0)</f>
        <v>6834409</v>
      </c>
      <c r="M533" s="31" t="n">
        <f aca="false">E533+I533-J533-K533+L533</f>
        <v>4144934422.01301</v>
      </c>
      <c r="N533" s="32" t="n">
        <f aca="false">HLOOKUP(ROUND(AVERAGE(M521:M532)/10^6,0),Assumption!$B$2:$E$3,2,1)*MAX((AVERAGE(M521:M532)-250*10^6),0)</f>
        <v>22815105.5305781</v>
      </c>
      <c r="O533" s="31" t="n">
        <f aca="false">M533+N533</f>
        <v>4167749527.54359</v>
      </c>
      <c r="P533" s="31" t="n">
        <f aca="false">IF(A533=1,SA,MAX(0,SA-M532))</f>
        <v>0</v>
      </c>
      <c r="S533" s="2" t="n">
        <v>0</v>
      </c>
      <c r="T533" s="2" t="n">
        <v>0</v>
      </c>
      <c r="U533" s="2" t="n">
        <v>0</v>
      </c>
      <c r="V533" s="33" t="n">
        <v>1</v>
      </c>
    </row>
    <row r="534" customFormat="false" ht="15.75" hidden="false" customHeight="true" outlineLevel="0" collapsed="false">
      <c r="A534" s="2" t="n">
        <v>532</v>
      </c>
      <c r="B534" s="2" t="n">
        <v>45</v>
      </c>
      <c r="C534" s="2" t="n">
        <f aca="false">A534-(B534-1)*12</f>
        <v>4</v>
      </c>
      <c r="D534" s="2" t="n">
        <f aca="false">'thong tin khach hang'!$B$4+B534-1</f>
        <v>46</v>
      </c>
      <c r="E534" s="31" t="n">
        <f aca="false">IF(A534=1,0,M533)</f>
        <v>4144934422.01301</v>
      </c>
      <c r="F534" s="2" t="n">
        <f aca="true">TP*VLOOKUP('thong tin khach hang'!$E$10,$X$2:$Z$5,3,0)*OFFSET($S534,0,VLOOKUP('thong tin khach hang'!$E$10,$X$2:$Z$5,2,0))</f>
        <v>0</v>
      </c>
      <c r="G534" s="2" t="n">
        <f aca="true">EP*VLOOKUP('thong tin khach hang'!$E$10,$X$2:$Z$5,3,0)*OFFSET($S534,0,VLOOKUP('thong tin khach hang'!$E$10,$X$2:$Z$5,2,0))</f>
        <v>0</v>
      </c>
      <c r="H534" s="2" t="n">
        <f aca="false">F534*HLOOKUP(B534,Assumption!$A$10:$G$12,2,1)+G534*HLOOKUP(B534,Assumption!$A$10:$G$12,3,1)</f>
        <v>0</v>
      </c>
      <c r="I534" s="2" t="n">
        <f aca="false">F534+G534-H534</f>
        <v>0</v>
      </c>
      <c r="J534" s="32" t="n">
        <f aca="false">VLOOKUP(D534,Assumption!$O$3:$Q$103,IF('thong tin khach hang'!$B$3="Nam",2,3),0)/12*P534</f>
        <v>0</v>
      </c>
      <c r="K534" s="2" t="n">
        <v>20000</v>
      </c>
      <c r="L534" s="31" t="n">
        <f aca="false">ROUND(((HLOOKUP(B534,Assumption!$A$6:$L$7,2,1)+1)^(1/12)-1)*(E534+I534-J534-K534),0)</f>
        <v>6845663</v>
      </c>
      <c r="M534" s="31" t="n">
        <f aca="false">E534+I534-J534-K534+L534</f>
        <v>4151760085.01301</v>
      </c>
      <c r="N534" s="32" t="n">
        <f aca="false">HLOOKUP(ROUND(AVERAGE(M522:M533)/10^6,0),Assumption!$B$2:$E$3,2,1)*MAX((AVERAGE(M522:M533)-250*10^6),0)</f>
        <v>22884442.0145781</v>
      </c>
      <c r="O534" s="31" t="n">
        <f aca="false">M534+N534</f>
        <v>4174644527.02759</v>
      </c>
      <c r="P534" s="31" t="n">
        <f aca="false">IF(A534=1,SA,MAX(0,SA-M533))</f>
        <v>0</v>
      </c>
      <c r="S534" s="2" t="n">
        <v>0</v>
      </c>
      <c r="T534" s="2" t="n">
        <v>0</v>
      </c>
      <c r="U534" s="2" t="n">
        <v>1</v>
      </c>
      <c r="V534" s="33" t="n">
        <v>1</v>
      </c>
    </row>
    <row r="535" customFormat="false" ht="15.75" hidden="false" customHeight="true" outlineLevel="0" collapsed="false">
      <c r="A535" s="2" t="n">
        <v>533</v>
      </c>
      <c r="B535" s="2" t="n">
        <v>45</v>
      </c>
      <c r="C535" s="2" t="n">
        <f aca="false">A535-(B535-1)*12</f>
        <v>5</v>
      </c>
      <c r="D535" s="2" t="n">
        <f aca="false">'thong tin khach hang'!$B$4+B535-1</f>
        <v>46</v>
      </c>
      <c r="E535" s="31" t="n">
        <f aca="false">IF(A535=1,0,M534)</f>
        <v>4151760085.01301</v>
      </c>
      <c r="F535" s="2" t="n">
        <f aca="true">TP*VLOOKUP('thong tin khach hang'!$E$10,$X$2:$Z$5,3,0)*OFFSET($S535,0,VLOOKUP('thong tin khach hang'!$E$10,$X$2:$Z$5,2,0))</f>
        <v>0</v>
      </c>
      <c r="G535" s="2" t="n">
        <f aca="true">EP*VLOOKUP('thong tin khach hang'!$E$10,$X$2:$Z$5,3,0)*OFFSET($S535,0,VLOOKUP('thong tin khach hang'!$E$10,$X$2:$Z$5,2,0))</f>
        <v>0</v>
      </c>
      <c r="H535" s="2" t="n">
        <f aca="false">F535*HLOOKUP(B535,Assumption!$A$10:$G$12,2,1)+G535*HLOOKUP(B535,Assumption!$A$10:$G$12,3,1)</f>
        <v>0</v>
      </c>
      <c r="I535" s="2" t="n">
        <f aca="false">F535+G535-H535</f>
        <v>0</v>
      </c>
      <c r="J535" s="32" t="n">
        <f aca="false">VLOOKUP(D535,Assumption!$O$3:$Q$103,IF('thong tin khach hang'!$B$3="Nam",2,3),0)/12*P535</f>
        <v>0</v>
      </c>
      <c r="K535" s="2" t="n">
        <v>20000</v>
      </c>
      <c r="L535" s="31" t="n">
        <f aca="false">ROUND(((HLOOKUP(B535,Assumption!$A$6:$L$7,2,1)+1)^(1/12)-1)*(E535+I535-J535-K535),0)</f>
        <v>6856936</v>
      </c>
      <c r="M535" s="31" t="n">
        <f aca="false">E535+I535-J535-K535+L535</f>
        <v>4158597021.01301</v>
      </c>
      <c r="N535" s="32" t="n">
        <f aca="false">HLOOKUP(ROUND(AVERAGE(M523:M534)/10^6,0),Assumption!$B$2:$E$3,2,1)*MAX((AVERAGE(M523:M534)-250*10^6),0)</f>
        <v>22953893.0135781</v>
      </c>
      <c r="O535" s="31" t="n">
        <f aca="false">M535+N535</f>
        <v>4181550914.02659</v>
      </c>
      <c r="P535" s="31" t="n">
        <f aca="false">IF(A535=1,SA,MAX(0,SA-M534))</f>
        <v>0</v>
      </c>
      <c r="S535" s="2" t="n">
        <v>0</v>
      </c>
      <c r="T535" s="2" t="n">
        <v>0</v>
      </c>
      <c r="U535" s="2" t="n">
        <v>0</v>
      </c>
      <c r="V535" s="33" t="n">
        <v>1</v>
      </c>
    </row>
    <row r="536" customFormat="false" ht="15.75" hidden="false" customHeight="true" outlineLevel="0" collapsed="false">
      <c r="A536" s="2" t="n">
        <v>534</v>
      </c>
      <c r="B536" s="2" t="n">
        <v>45</v>
      </c>
      <c r="C536" s="2" t="n">
        <f aca="false">A536-(B536-1)*12</f>
        <v>6</v>
      </c>
      <c r="D536" s="2" t="n">
        <f aca="false">'thong tin khach hang'!$B$4+B536-1</f>
        <v>46</v>
      </c>
      <c r="E536" s="31" t="n">
        <f aca="false">IF(A536=1,0,M535)</f>
        <v>4158597021.01301</v>
      </c>
      <c r="F536" s="2" t="n">
        <f aca="true">TP*VLOOKUP('thong tin khach hang'!$E$10,$X$2:$Z$5,3,0)*OFFSET($S536,0,VLOOKUP('thong tin khach hang'!$E$10,$X$2:$Z$5,2,0))</f>
        <v>0</v>
      </c>
      <c r="G536" s="2" t="n">
        <f aca="true">EP*VLOOKUP('thong tin khach hang'!$E$10,$X$2:$Z$5,3,0)*OFFSET($S536,0,VLOOKUP('thong tin khach hang'!$E$10,$X$2:$Z$5,2,0))</f>
        <v>0</v>
      </c>
      <c r="H536" s="2" t="n">
        <f aca="false">F536*HLOOKUP(B536,Assumption!$A$10:$G$12,2,1)+G536*HLOOKUP(B536,Assumption!$A$10:$G$12,3,1)</f>
        <v>0</v>
      </c>
      <c r="I536" s="2" t="n">
        <f aca="false">F536+G536-H536</f>
        <v>0</v>
      </c>
      <c r="J536" s="32" t="n">
        <f aca="false">VLOOKUP(D536,Assumption!$O$3:$Q$103,IF('thong tin khach hang'!$B$3="Nam",2,3),0)/12*P536</f>
        <v>0</v>
      </c>
      <c r="K536" s="2" t="n">
        <v>20000</v>
      </c>
      <c r="L536" s="31" t="n">
        <f aca="false">ROUND(((HLOOKUP(B536,Assumption!$A$6:$L$7,2,1)+1)^(1/12)-1)*(E536+I536-J536-K536),0)</f>
        <v>6868228</v>
      </c>
      <c r="M536" s="31" t="n">
        <f aca="false">E536+I536-J536-K536+L536</f>
        <v>4165445249.01301</v>
      </c>
      <c r="N536" s="32" t="n">
        <f aca="false">HLOOKUP(ROUND(AVERAGE(M524:M535)/10^6,0),Assumption!$B$2:$E$3,2,1)*MAX((AVERAGE(M524:M535)-250*10^6),0)</f>
        <v>23023458.7165781</v>
      </c>
      <c r="O536" s="31" t="n">
        <f aca="false">M536+N536</f>
        <v>4188468707.72959</v>
      </c>
      <c r="P536" s="31" t="n">
        <f aca="false">IF(A536=1,SA,MAX(0,SA-M535))</f>
        <v>0</v>
      </c>
      <c r="S536" s="2" t="n">
        <v>0</v>
      </c>
      <c r="T536" s="2" t="n">
        <v>0</v>
      </c>
      <c r="U536" s="2" t="n">
        <v>0</v>
      </c>
      <c r="V536" s="33" t="n">
        <v>1</v>
      </c>
    </row>
    <row r="537" customFormat="false" ht="15.75" hidden="false" customHeight="true" outlineLevel="0" collapsed="false">
      <c r="A537" s="2" t="n">
        <v>535</v>
      </c>
      <c r="B537" s="2" t="n">
        <v>45</v>
      </c>
      <c r="C537" s="2" t="n">
        <f aca="false">A537-(B537-1)*12</f>
        <v>7</v>
      </c>
      <c r="D537" s="2" t="n">
        <f aca="false">'thong tin khach hang'!$B$4+B537-1</f>
        <v>46</v>
      </c>
      <c r="E537" s="31" t="n">
        <f aca="false">IF(A537=1,0,M536)</f>
        <v>4165445249.01301</v>
      </c>
      <c r="F537" s="2" t="n">
        <f aca="true">TP*VLOOKUP('thong tin khach hang'!$E$10,$X$2:$Z$5,3,0)*OFFSET($S537,0,VLOOKUP('thong tin khach hang'!$E$10,$X$2:$Z$5,2,0))</f>
        <v>0</v>
      </c>
      <c r="G537" s="2" t="n">
        <f aca="true">EP*VLOOKUP('thong tin khach hang'!$E$10,$X$2:$Z$5,3,0)*OFFSET($S537,0,VLOOKUP('thong tin khach hang'!$E$10,$X$2:$Z$5,2,0))</f>
        <v>0</v>
      </c>
      <c r="H537" s="2" t="n">
        <f aca="false">F537*HLOOKUP(B537,Assumption!$A$10:$G$12,2,1)+G537*HLOOKUP(B537,Assumption!$A$10:$G$12,3,1)</f>
        <v>0</v>
      </c>
      <c r="I537" s="2" t="n">
        <f aca="false">F537+G537-H537</f>
        <v>0</v>
      </c>
      <c r="J537" s="32" t="n">
        <f aca="false">VLOOKUP(D537,Assumption!$O$3:$Q$103,IF('thong tin khach hang'!$B$3="Nam",2,3),0)/12*P537</f>
        <v>0</v>
      </c>
      <c r="K537" s="2" t="n">
        <v>20000</v>
      </c>
      <c r="L537" s="31" t="n">
        <f aca="false">ROUND(((HLOOKUP(B537,Assumption!$A$6:$L$7,2,1)+1)^(1/12)-1)*(E537+I537-J537-K537),0)</f>
        <v>6879538</v>
      </c>
      <c r="M537" s="31" t="n">
        <f aca="false">E537+I537-J537-K537+L537</f>
        <v>4172304787.01301</v>
      </c>
      <c r="N537" s="32" t="n">
        <f aca="false">HLOOKUP(ROUND(AVERAGE(M525:M536)/10^6,0),Assumption!$B$2:$E$3,2,1)*MAX((AVERAGE(M525:M536)-250*10^6),0)</f>
        <v>23093139.3130781</v>
      </c>
      <c r="O537" s="31" t="n">
        <f aca="false">M537+N537</f>
        <v>4195397926.32609</v>
      </c>
      <c r="P537" s="31" t="n">
        <f aca="false">IF(A537=1,SA,MAX(0,SA-M536))</f>
        <v>0</v>
      </c>
      <c r="S537" s="2" t="n">
        <v>0</v>
      </c>
      <c r="T537" s="2" t="n">
        <v>1</v>
      </c>
      <c r="U537" s="2" t="n">
        <v>1</v>
      </c>
      <c r="V537" s="33" t="n">
        <v>1</v>
      </c>
    </row>
    <row r="538" customFormat="false" ht="15.75" hidden="false" customHeight="true" outlineLevel="0" collapsed="false">
      <c r="A538" s="2" t="n">
        <v>536</v>
      </c>
      <c r="B538" s="2" t="n">
        <v>45</v>
      </c>
      <c r="C538" s="2" t="n">
        <f aca="false">A538-(B538-1)*12</f>
        <v>8</v>
      </c>
      <c r="D538" s="2" t="n">
        <f aca="false">'thong tin khach hang'!$B$4+B538-1</f>
        <v>46</v>
      </c>
      <c r="E538" s="31" t="n">
        <f aca="false">IF(A538=1,0,M537)</f>
        <v>4172304787.01301</v>
      </c>
      <c r="F538" s="2" t="n">
        <f aca="true">TP*VLOOKUP('thong tin khach hang'!$E$10,$X$2:$Z$5,3,0)*OFFSET($S538,0,VLOOKUP('thong tin khach hang'!$E$10,$X$2:$Z$5,2,0))</f>
        <v>0</v>
      </c>
      <c r="G538" s="2" t="n">
        <f aca="true">EP*VLOOKUP('thong tin khach hang'!$E$10,$X$2:$Z$5,3,0)*OFFSET($S538,0,VLOOKUP('thong tin khach hang'!$E$10,$X$2:$Z$5,2,0))</f>
        <v>0</v>
      </c>
      <c r="H538" s="2" t="n">
        <f aca="false">F538*HLOOKUP(B538,Assumption!$A$10:$G$12,2,1)+G538*HLOOKUP(B538,Assumption!$A$10:$G$12,3,1)</f>
        <v>0</v>
      </c>
      <c r="I538" s="2" t="n">
        <f aca="false">F538+G538-H538</f>
        <v>0</v>
      </c>
      <c r="J538" s="32" t="n">
        <f aca="false">VLOOKUP(D538,Assumption!$O$3:$Q$103,IF('thong tin khach hang'!$B$3="Nam",2,3),0)/12*P538</f>
        <v>0</v>
      </c>
      <c r="K538" s="2" t="n">
        <v>20000</v>
      </c>
      <c r="L538" s="31" t="n">
        <f aca="false">ROUND(((HLOOKUP(B538,Assumption!$A$6:$L$7,2,1)+1)^(1/12)-1)*(E538+I538-J538-K538),0)</f>
        <v>6890868</v>
      </c>
      <c r="M538" s="31" t="n">
        <f aca="false">E538+I538-J538-K538+L538</f>
        <v>4179175655.01301</v>
      </c>
      <c r="N538" s="32" t="n">
        <f aca="false">HLOOKUP(ROUND(AVERAGE(M526:M537)/10^6,0),Assumption!$B$2:$E$3,2,1)*MAX((AVERAGE(M526:M537)-250*10^6),0)</f>
        <v>23162934.9925781</v>
      </c>
      <c r="O538" s="31" t="n">
        <f aca="false">M538+N538</f>
        <v>4202338590.00559</v>
      </c>
      <c r="P538" s="31" t="n">
        <f aca="false">IF(A538=1,SA,MAX(0,SA-M537))</f>
        <v>0</v>
      </c>
      <c r="S538" s="2" t="n">
        <v>0</v>
      </c>
      <c r="T538" s="2" t="n">
        <v>0</v>
      </c>
      <c r="U538" s="2" t="n">
        <v>0</v>
      </c>
      <c r="V538" s="33" t="n">
        <v>1</v>
      </c>
    </row>
    <row r="539" customFormat="false" ht="15.75" hidden="false" customHeight="true" outlineLevel="0" collapsed="false">
      <c r="A539" s="2" t="n">
        <v>537</v>
      </c>
      <c r="B539" s="2" t="n">
        <v>45</v>
      </c>
      <c r="C539" s="2" t="n">
        <f aca="false">A539-(B539-1)*12</f>
        <v>9</v>
      </c>
      <c r="D539" s="2" t="n">
        <f aca="false">'thong tin khach hang'!$B$4+B539-1</f>
        <v>46</v>
      </c>
      <c r="E539" s="31" t="n">
        <f aca="false">IF(A539=1,0,M538)</f>
        <v>4179175655.01301</v>
      </c>
      <c r="F539" s="2" t="n">
        <f aca="true">TP*VLOOKUP('thong tin khach hang'!$E$10,$X$2:$Z$5,3,0)*OFFSET($S539,0,VLOOKUP('thong tin khach hang'!$E$10,$X$2:$Z$5,2,0))</f>
        <v>0</v>
      </c>
      <c r="G539" s="2" t="n">
        <f aca="true">EP*VLOOKUP('thong tin khach hang'!$E$10,$X$2:$Z$5,3,0)*OFFSET($S539,0,VLOOKUP('thong tin khach hang'!$E$10,$X$2:$Z$5,2,0))</f>
        <v>0</v>
      </c>
      <c r="H539" s="2" t="n">
        <f aca="false">F539*HLOOKUP(B539,Assumption!$A$10:$G$12,2,1)+G539*HLOOKUP(B539,Assumption!$A$10:$G$12,3,1)</f>
        <v>0</v>
      </c>
      <c r="I539" s="2" t="n">
        <f aca="false">F539+G539-H539</f>
        <v>0</v>
      </c>
      <c r="J539" s="32" t="n">
        <f aca="false">VLOOKUP(D539,Assumption!$O$3:$Q$103,IF('thong tin khach hang'!$B$3="Nam",2,3),0)/12*P539</f>
        <v>0</v>
      </c>
      <c r="K539" s="2" t="n">
        <v>20000</v>
      </c>
      <c r="L539" s="31" t="n">
        <f aca="false">ROUND(((HLOOKUP(B539,Assumption!$A$6:$L$7,2,1)+1)^(1/12)-1)*(E539+I539-J539-K539),0)</f>
        <v>6902215</v>
      </c>
      <c r="M539" s="31" t="n">
        <f aca="false">E539+I539-J539-K539+L539</f>
        <v>4186057870.01301</v>
      </c>
      <c r="N539" s="32" t="n">
        <f aca="false">HLOOKUP(ROUND(AVERAGE(M527:M538)/10^6,0),Assumption!$B$2:$E$3,2,1)*MAX((AVERAGE(M527:M538)-250*10^6),0)</f>
        <v>23232845.9455781</v>
      </c>
      <c r="O539" s="31" t="n">
        <f aca="false">M539+N539</f>
        <v>4209290715.95859</v>
      </c>
      <c r="P539" s="31" t="n">
        <f aca="false">IF(A539=1,SA,MAX(0,SA-M538))</f>
        <v>0</v>
      </c>
      <c r="S539" s="2" t="n">
        <v>0</v>
      </c>
      <c r="T539" s="2" t="n">
        <v>0</v>
      </c>
      <c r="U539" s="2" t="n">
        <v>0</v>
      </c>
      <c r="V539" s="33" t="n">
        <v>1</v>
      </c>
    </row>
    <row r="540" customFormat="false" ht="15.75" hidden="false" customHeight="true" outlineLevel="0" collapsed="false">
      <c r="A540" s="2" t="n">
        <v>538</v>
      </c>
      <c r="B540" s="2" t="n">
        <v>45</v>
      </c>
      <c r="C540" s="2" t="n">
        <f aca="false">A540-(B540-1)*12</f>
        <v>10</v>
      </c>
      <c r="D540" s="2" t="n">
        <f aca="false">'thong tin khach hang'!$B$4+B540-1</f>
        <v>46</v>
      </c>
      <c r="E540" s="31" t="n">
        <f aca="false">IF(A540=1,0,M539)</f>
        <v>4186057870.01301</v>
      </c>
      <c r="F540" s="2" t="n">
        <f aca="true">TP*VLOOKUP('thong tin khach hang'!$E$10,$X$2:$Z$5,3,0)*OFFSET($S540,0,VLOOKUP('thong tin khach hang'!$E$10,$X$2:$Z$5,2,0))</f>
        <v>0</v>
      </c>
      <c r="G540" s="2" t="n">
        <f aca="true">EP*VLOOKUP('thong tin khach hang'!$E$10,$X$2:$Z$5,3,0)*OFFSET($S540,0,VLOOKUP('thong tin khach hang'!$E$10,$X$2:$Z$5,2,0))</f>
        <v>0</v>
      </c>
      <c r="H540" s="2" t="n">
        <f aca="false">F540*HLOOKUP(B540,Assumption!$A$10:$G$12,2,1)+G540*HLOOKUP(B540,Assumption!$A$10:$G$12,3,1)</f>
        <v>0</v>
      </c>
      <c r="I540" s="2" t="n">
        <f aca="false">F540+G540-H540</f>
        <v>0</v>
      </c>
      <c r="J540" s="32" t="n">
        <f aca="false">VLOOKUP(D540,Assumption!$O$3:$Q$103,IF('thong tin khach hang'!$B$3="Nam",2,3),0)/12*P540</f>
        <v>0</v>
      </c>
      <c r="K540" s="2" t="n">
        <v>20000</v>
      </c>
      <c r="L540" s="31" t="n">
        <f aca="false">ROUND(((HLOOKUP(B540,Assumption!$A$6:$L$7,2,1)+1)^(1/12)-1)*(E540+I540-J540-K540),0)</f>
        <v>6913582</v>
      </c>
      <c r="M540" s="31" t="n">
        <f aca="false">E540+I540-J540-K540+L540</f>
        <v>4192951452.01301</v>
      </c>
      <c r="N540" s="32" t="n">
        <f aca="false">HLOOKUP(ROUND(AVERAGE(M528:M539)/10^6,0),Assumption!$B$2:$E$3,2,1)*MAX((AVERAGE(M528:M539)-250*10^6),0)</f>
        <v>23302872.362078</v>
      </c>
      <c r="O540" s="31" t="n">
        <f aca="false">M540+N540</f>
        <v>4216254324.37509</v>
      </c>
      <c r="P540" s="31" t="n">
        <f aca="false">IF(A540=1,SA,MAX(0,SA-M539))</f>
        <v>0</v>
      </c>
      <c r="S540" s="2" t="n">
        <v>0</v>
      </c>
      <c r="T540" s="2" t="n">
        <v>0</v>
      </c>
      <c r="U540" s="2" t="n">
        <v>1</v>
      </c>
      <c r="V540" s="33" t="n">
        <v>1</v>
      </c>
    </row>
    <row r="541" customFormat="false" ht="15.75" hidden="false" customHeight="true" outlineLevel="0" collapsed="false">
      <c r="A541" s="2" t="n">
        <v>539</v>
      </c>
      <c r="B541" s="2" t="n">
        <v>45</v>
      </c>
      <c r="C541" s="2" t="n">
        <f aca="false">A541-(B541-1)*12</f>
        <v>11</v>
      </c>
      <c r="D541" s="2" t="n">
        <f aca="false">'thong tin khach hang'!$B$4+B541-1</f>
        <v>46</v>
      </c>
      <c r="E541" s="31" t="n">
        <f aca="false">IF(A541=1,0,M540)</f>
        <v>4192951452.01301</v>
      </c>
      <c r="F541" s="2" t="n">
        <f aca="true">TP*VLOOKUP('thong tin khach hang'!$E$10,$X$2:$Z$5,3,0)*OFFSET($S541,0,VLOOKUP('thong tin khach hang'!$E$10,$X$2:$Z$5,2,0))</f>
        <v>0</v>
      </c>
      <c r="G541" s="2" t="n">
        <f aca="true">EP*VLOOKUP('thong tin khach hang'!$E$10,$X$2:$Z$5,3,0)*OFFSET($S541,0,VLOOKUP('thong tin khach hang'!$E$10,$X$2:$Z$5,2,0))</f>
        <v>0</v>
      </c>
      <c r="H541" s="2" t="n">
        <f aca="false">F541*HLOOKUP(B541,Assumption!$A$10:$G$12,2,1)+G541*HLOOKUP(B541,Assumption!$A$10:$G$12,3,1)</f>
        <v>0</v>
      </c>
      <c r="I541" s="2" t="n">
        <f aca="false">F541+G541-H541</f>
        <v>0</v>
      </c>
      <c r="J541" s="32" t="n">
        <f aca="false">VLOOKUP(D541,Assumption!$O$3:$Q$103,IF('thong tin khach hang'!$B$3="Nam",2,3),0)/12*P541</f>
        <v>0</v>
      </c>
      <c r="K541" s="2" t="n">
        <v>20000</v>
      </c>
      <c r="L541" s="31" t="n">
        <f aca="false">ROUND(((HLOOKUP(B541,Assumption!$A$6:$L$7,2,1)+1)^(1/12)-1)*(E541+I541-J541-K541),0)</f>
        <v>6924967</v>
      </c>
      <c r="M541" s="31" t="n">
        <f aca="false">E541+I541-J541-K541+L541</f>
        <v>4199856419.01301</v>
      </c>
      <c r="N541" s="32" t="n">
        <f aca="false">HLOOKUP(ROUND(AVERAGE(M529:M540)/10^6,0),Assumption!$B$2:$E$3,2,1)*MAX((AVERAGE(M529:M540)-250*10^6),0)</f>
        <v>23373014.4330781</v>
      </c>
      <c r="O541" s="31" t="n">
        <f aca="false">M541+N541</f>
        <v>4223229433.44609</v>
      </c>
      <c r="P541" s="31" t="n">
        <f aca="false">IF(A541=1,SA,MAX(0,SA-M540))</f>
        <v>0</v>
      </c>
      <c r="S541" s="2" t="n">
        <v>0</v>
      </c>
      <c r="T541" s="2" t="n">
        <v>0</v>
      </c>
      <c r="U541" s="2" t="n">
        <v>0</v>
      </c>
      <c r="V541" s="33" t="n">
        <v>1</v>
      </c>
    </row>
    <row r="542" customFormat="false" ht="15.75" hidden="false" customHeight="true" outlineLevel="0" collapsed="false">
      <c r="A542" s="2" t="n">
        <v>540</v>
      </c>
      <c r="B542" s="2" t="n">
        <v>45</v>
      </c>
      <c r="C542" s="2" t="n">
        <f aca="false">A542-(B542-1)*12</f>
        <v>12</v>
      </c>
      <c r="D542" s="2" t="n">
        <f aca="false">'thong tin khach hang'!$B$4+B542-1</f>
        <v>46</v>
      </c>
      <c r="E542" s="31" t="n">
        <f aca="false">IF(A542=1,0,M541)</f>
        <v>4199856419.01301</v>
      </c>
      <c r="F542" s="2" t="n">
        <f aca="true">TP*VLOOKUP('thong tin khach hang'!$E$10,$X$2:$Z$5,3,0)*OFFSET($S542,0,VLOOKUP('thong tin khach hang'!$E$10,$X$2:$Z$5,2,0))</f>
        <v>0</v>
      </c>
      <c r="G542" s="2" t="n">
        <f aca="true">EP*VLOOKUP('thong tin khach hang'!$E$10,$X$2:$Z$5,3,0)*OFFSET($S542,0,VLOOKUP('thong tin khach hang'!$E$10,$X$2:$Z$5,2,0))</f>
        <v>0</v>
      </c>
      <c r="H542" s="2" t="n">
        <f aca="false">F542*HLOOKUP(B542,Assumption!$A$10:$G$12,2,1)+G542*HLOOKUP(B542,Assumption!$A$10:$G$12,3,1)</f>
        <v>0</v>
      </c>
      <c r="I542" s="2" t="n">
        <f aca="false">F542+G542-H542</f>
        <v>0</v>
      </c>
      <c r="J542" s="32" t="n">
        <f aca="false">VLOOKUP(D542,Assumption!$O$3:$Q$103,IF('thong tin khach hang'!$B$3="Nam",2,3),0)/12*P542</f>
        <v>0</v>
      </c>
      <c r="K542" s="2" t="n">
        <v>20000</v>
      </c>
      <c r="L542" s="31" t="n">
        <f aca="false">ROUND(((HLOOKUP(B542,Assumption!$A$6:$L$7,2,1)+1)^(1/12)-1)*(E542+I542-J542-K542),0)</f>
        <v>6936371</v>
      </c>
      <c r="M542" s="31" t="n">
        <f aca="false">E542+I542-J542-K542+L542</f>
        <v>4206772790.01301</v>
      </c>
      <c r="N542" s="32" t="n">
        <f aca="false">HLOOKUP(ROUND(AVERAGE(M530:M541)/10^6,0),Assumption!$B$2:$E$3,2,1)*MAX((AVERAGE(M530:M541)-250*10^6),0)</f>
        <v>23443272.3490781</v>
      </c>
      <c r="O542" s="31" t="n">
        <f aca="false">M542+N542</f>
        <v>4230216062.36209</v>
      </c>
      <c r="P542" s="31" t="n">
        <f aca="false">IF(A542=1,SA,MAX(0,SA-M541))</f>
        <v>0</v>
      </c>
      <c r="S542" s="2" t="n">
        <v>0</v>
      </c>
      <c r="T542" s="2" t="n">
        <v>0</v>
      </c>
      <c r="U542" s="2" t="n">
        <v>0</v>
      </c>
      <c r="V542" s="33" t="n">
        <v>1</v>
      </c>
    </row>
    <row r="543" customFormat="false" ht="15.75" hidden="false" customHeight="true" outlineLevel="0" collapsed="false">
      <c r="A543" s="2" t="n">
        <v>541</v>
      </c>
      <c r="B543" s="2" t="n">
        <v>46</v>
      </c>
      <c r="C543" s="2" t="n">
        <f aca="false">A543-(B543-1)*12</f>
        <v>1</v>
      </c>
      <c r="D543" s="2" t="n">
        <f aca="false">'thong tin khach hang'!$B$4+B543-1</f>
        <v>47</v>
      </c>
      <c r="E543" s="31" t="n">
        <f aca="false">IF(A543=1,0,M542)</f>
        <v>4206772790.01301</v>
      </c>
      <c r="F543" s="2" t="n">
        <f aca="true">TP*VLOOKUP('thong tin khach hang'!$E$10,$X$2:$Z$5,3,0)*OFFSET($S543,0,VLOOKUP('thong tin khach hang'!$E$10,$X$2:$Z$5,2,0))</f>
        <v>30000000</v>
      </c>
      <c r="G543" s="2" t="n">
        <f aca="true">EP*VLOOKUP('thong tin khach hang'!$E$10,$X$2:$Z$5,3,0)*OFFSET($S543,0,VLOOKUP('thong tin khach hang'!$E$10,$X$2:$Z$5,2,0))</f>
        <v>30000000</v>
      </c>
      <c r="H543" s="2" t="n">
        <f aca="false">F543*HLOOKUP(B543,Assumption!$A$10:$G$12,2,1)+G543*HLOOKUP(B543,Assumption!$A$10:$G$12,3,1)</f>
        <v>1500000</v>
      </c>
      <c r="I543" s="2" t="n">
        <f aca="false">F543+G543-H543</f>
        <v>58500000</v>
      </c>
      <c r="J543" s="32" t="n">
        <f aca="false">VLOOKUP(D543,Assumption!$O$3:$Q$103,IF('thong tin khach hang'!$B$3="Nam",2,3),0)/12*P543</f>
        <v>0</v>
      </c>
      <c r="K543" s="2" t="n">
        <v>20000</v>
      </c>
      <c r="L543" s="31" t="n">
        <f aca="false">ROUND(((HLOOKUP(B543,Assumption!$A$6:$L$7,2,1)+1)^(1/12)-1)*(E543+I543-J543-K543),0)</f>
        <v>7044412</v>
      </c>
      <c r="M543" s="31" t="n">
        <f aca="false">E543+I543-J543-K543+L543</f>
        <v>4272297202.01301</v>
      </c>
      <c r="N543" s="32" t="n">
        <f aca="false">HLOOKUP(ROUND(AVERAGE(M531:M542)/10^6,0),Assumption!$B$2:$E$3,2,1)*MAX((AVERAGE(M531:M542)-250*10^6),0)</f>
        <v>23513646.3015781</v>
      </c>
      <c r="O543" s="31" t="n">
        <f aca="false">M543+N543</f>
        <v>4295810848.31459</v>
      </c>
      <c r="P543" s="31" t="n">
        <f aca="false">IF(A543=1,SA,MAX(0,SA-M542))</f>
        <v>0</v>
      </c>
      <c r="S543" s="2" t="n">
        <v>1</v>
      </c>
      <c r="T543" s="2" t="n">
        <v>1</v>
      </c>
      <c r="U543" s="2" t="n">
        <v>1</v>
      </c>
      <c r="V543" s="33" t="n">
        <v>1</v>
      </c>
    </row>
    <row r="544" customFormat="false" ht="15.75" hidden="false" customHeight="true" outlineLevel="0" collapsed="false">
      <c r="A544" s="2" t="n">
        <v>542</v>
      </c>
      <c r="B544" s="2" t="n">
        <v>46</v>
      </c>
      <c r="C544" s="2" t="n">
        <f aca="false">A544-(B544-1)*12</f>
        <v>2</v>
      </c>
      <c r="D544" s="2" t="n">
        <f aca="false">'thong tin khach hang'!$B$4+B544-1</f>
        <v>47</v>
      </c>
      <c r="E544" s="31" t="n">
        <f aca="false">IF(A544=1,0,M543)</f>
        <v>4272297202.01301</v>
      </c>
      <c r="F544" s="2" t="n">
        <f aca="true">TP*VLOOKUP('thong tin khach hang'!$E$10,$X$2:$Z$5,3,0)*OFFSET($S544,0,VLOOKUP('thong tin khach hang'!$E$10,$X$2:$Z$5,2,0))</f>
        <v>0</v>
      </c>
      <c r="G544" s="2" t="n">
        <f aca="true">EP*VLOOKUP('thong tin khach hang'!$E$10,$X$2:$Z$5,3,0)*OFFSET($S544,0,VLOOKUP('thong tin khach hang'!$E$10,$X$2:$Z$5,2,0))</f>
        <v>0</v>
      </c>
      <c r="H544" s="2" t="n">
        <f aca="false">F544*HLOOKUP(B544,Assumption!$A$10:$G$12,2,1)+G544*HLOOKUP(B544,Assumption!$A$10:$G$12,3,1)</f>
        <v>0</v>
      </c>
      <c r="I544" s="2" t="n">
        <f aca="false">F544+G544-H544</f>
        <v>0</v>
      </c>
      <c r="J544" s="32" t="n">
        <f aca="false">VLOOKUP(D544,Assumption!$O$3:$Q$103,IF('thong tin khach hang'!$B$3="Nam",2,3),0)/12*P544</f>
        <v>0</v>
      </c>
      <c r="K544" s="2" t="n">
        <v>20000</v>
      </c>
      <c r="L544" s="31" t="n">
        <f aca="false">ROUND(((HLOOKUP(B544,Assumption!$A$6:$L$7,2,1)+1)^(1/12)-1)*(E544+I544-J544-K544),0)</f>
        <v>7056013</v>
      </c>
      <c r="M544" s="31" t="n">
        <f aca="false">E544+I544-J544-K544+L544</f>
        <v>4279333215.01301</v>
      </c>
      <c r="N544" s="32" t="n">
        <f aca="false">HLOOKUP(ROUND(AVERAGE(M532:M543)/10^6,0),Assumption!$B$2:$E$3,2,1)*MAX((AVERAGE(M532:M543)-250*10^6),0)</f>
        <v>23584136.482578</v>
      </c>
      <c r="O544" s="31" t="n">
        <f aca="false">M544+N544</f>
        <v>4302917351.49559</v>
      </c>
      <c r="P544" s="31" t="n">
        <f aca="false">IF(A544=1,SA,MAX(0,SA-M543))</f>
        <v>0</v>
      </c>
      <c r="S544" s="2" t="n">
        <v>0</v>
      </c>
      <c r="T544" s="2" t="n">
        <v>0</v>
      </c>
      <c r="U544" s="2" t="n">
        <v>0</v>
      </c>
      <c r="V544" s="33" t="n">
        <v>1</v>
      </c>
    </row>
    <row r="545" customFormat="false" ht="15.75" hidden="false" customHeight="true" outlineLevel="0" collapsed="false">
      <c r="A545" s="2" t="n">
        <v>543</v>
      </c>
      <c r="B545" s="2" t="n">
        <v>46</v>
      </c>
      <c r="C545" s="2" t="n">
        <f aca="false">A545-(B545-1)*12</f>
        <v>3</v>
      </c>
      <c r="D545" s="2" t="n">
        <f aca="false">'thong tin khach hang'!$B$4+B545-1</f>
        <v>47</v>
      </c>
      <c r="E545" s="31" t="n">
        <f aca="false">IF(A545=1,0,M544)</f>
        <v>4279333215.01301</v>
      </c>
      <c r="F545" s="2" t="n">
        <f aca="true">TP*VLOOKUP('thong tin khach hang'!$E$10,$X$2:$Z$5,3,0)*OFFSET($S545,0,VLOOKUP('thong tin khach hang'!$E$10,$X$2:$Z$5,2,0))</f>
        <v>0</v>
      </c>
      <c r="G545" s="2" t="n">
        <f aca="true">EP*VLOOKUP('thong tin khach hang'!$E$10,$X$2:$Z$5,3,0)*OFFSET($S545,0,VLOOKUP('thong tin khach hang'!$E$10,$X$2:$Z$5,2,0))</f>
        <v>0</v>
      </c>
      <c r="H545" s="2" t="n">
        <f aca="false">F545*HLOOKUP(B545,Assumption!$A$10:$G$12,2,1)+G545*HLOOKUP(B545,Assumption!$A$10:$G$12,3,1)</f>
        <v>0</v>
      </c>
      <c r="I545" s="2" t="n">
        <f aca="false">F545+G545-H545</f>
        <v>0</v>
      </c>
      <c r="J545" s="32" t="n">
        <f aca="false">VLOOKUP(D545,Assumption!$O$3:$Q$103,IF('thong tin khach hang'!$B$3="Nam",2,3),0)/12*P545</f>
        <v>0</v>
      </c>
      <c r="K545" s="2" t="n">
        <v>20000</v>
      </c>
      <c r="L545" s="31" t="n">
        <f aca="false">ROUND(((HLOOKUP(B545,Assumption!$A$6:$L$7,2,1)+1)^(1/12)-1)*(E545+I545-J545-K545),0)</f>
        <v>7067634</v>
      </c>
      <c r="M545" s="31" t="n">
        <f aca="false">E545+I545-J545-K545+L545</f>
        <v>4286380849.01301</v>
      </c>
      <c r="N545" s="32" t="n">
        <f aca="false">HLOOKUP(ROUND(AVERAGE(M533:M544)/10^6,0),Assumption!$B$2:$E$3,2,1)*MAX((AVERAGE(M533:M544)-250*10^6),0)</f>
        <v>23654743.0835781</v>
      </c>
      <c r="O545" s="31" t="n">
        <f aca="false">M545+N545</f>
        <v>4310035592.09659</v>
      </c>
      <c r="P545" s="31" t="n">
        <f aca="false">IF(A545=1,SA,MAX(0,SA-M544))</f>
        <v>0</v>
      </c>
      <c r="S545" s="2" t="n">
        <v>0</v>
      </c>
      <c r="T545" s="2" t="n">
        <v>0</v>
      </c>
      <c r="U545" s="2" t="n">
        <v>0</v>
      </c>
      <c r="V545" s="33" t="n">
        <v>1</v>
      </c>
    </row>
    <row r="546" customFormat="false" ht="15.75" hidden="false" customHeight="true" outlineLevel="0" collapsed="false">
      <c r="A546" s="2" t="n">
        <v>544</v>
      </c>
      <c r="B546" s="2" t="n">
        <v>46</v>
      </c>
      <c r="C546" s="2" t="n">
        <f aca="false">A546-(B546-1)*12</f>
        <v>4</v>
      </c>
      <c r="D546" s="2" t="n">
        <f aca="false">'thong tin khach hang'!$B$4+B546-1</f>
        <v>47</v>
      </c>
      <c r="E546" s="31" t="n">
        <f aca="false">IF(A546=1,0,M545)</f>
        <v>4286380849.01301</v>
      </c>
      <c r="F546" s="2" t="n">
        <f aca="true">TP*VLOOKUP('thong tin khach hang'!$E$10,$X$2:$Z$5,3,0)*OFFSET($S546,0,VLOOKUP('thong tin khach hang'!$E$10,$X$2:$Z$5,2,0))</f>
        <v>0</v>
      </c>
      <c r="G546" s="2" t="n">
        <f aca="true">EP*VLOOKUP('thong tin khach hang'!$E$10,$X$2:$Z$5,3,0)*OFFSET($S546,0,VLOOKUP('thong tin khach hang'!$E$10,$X$2:$Z$5,2,0))</f>
        <v>0</v>
      </c>
      <c r="H546" s="2" t="n">
        <f aca="false">F546*HLOOKUP(B546,Assumption!$A$10:$G$12,2,1)+G546*HLOOKUP(B546,Assumption!$A$10:$G$12,3,1)</f>
        <v>0</v>
      </c>
      <c r="I546" s="2" t="n">
        <f aca="false">F546+G546-H546</f>
        <v>0</v>
      </c>
      <c r="J546" s="32" t="n">
        <f aca="false">VLOOKUP(D546,Assumption!$O$3:$Q$103,IF('thong tin khach hang'!$B$3="Nam",2,3),0)/12*P546</f>
        <v>0</v>
      </c>
      <c r="K546" s="2" t="n">
        <v>20000</v>
      </c>
      <c r="L546" s="31" t="n">
        <f aca="false">ROUND(((HLOOKUP(B546,Assumption!$A$6:$L$7,2,1)+1)^(1/12)-1)*(E546+I546-J546-K546),0)</f>
        <v>7079273</v>
      </c>
      <c r="M546" s="31" t="n">
        <f aca="false">E546+I546-J546-K546+L546</f>
        <v>4293440122.01301</v>
      </c>
      <c r="N546" s="32" t="n">
        <f aca="false">HLOOKUP(ROUND(AVERAGE(M534:M545)/10^6,0),Assumption!$B$2:$E$3,2,1)*MAX((AVERAGE(M534:M545)-250*10^6),0)</f>
        <v>23725466.2970781</v>
      </c>
      <c r="O546" s="31" t="n">
        <f aca="false">M546+N546</f>
        <v>4317165588.31009</v>
      </c>
      <c r="P546" s="31" t="n">
        <f aca="false">IF(A546=1,SA,MAX(0,SA-M545))</f>
        <v>0</v>
      </c>
      <c r="S546" s="2" t="n">
        <v>0</v>
      </c>
      <c r="T546" s="2" t="n">
        <v>0</v>
      </c>
      <c r="U546" s="2" t="n">
        <v>1</v>
      </c>
      <c r="V546" s="33" t="n">
        <v>1</v>
      </c>
    </row>
    <row r="547" customFormat="false" ht="15.75" hidden="false" customHeight="true" outlineLevel="0" collapsed="false">
      <c r="A547" s="2" t="n">
        <v>545</v>
      </c>
      <c r="B547" s="2" t="n">
        <v>46</v>
      </c>
      <c r="C547" s="2" t="n">
        <f aca="false">A547-(B547-1)*12</f>
        <v>5</v>
      </c>
      <c r="D547" s="2" t="n">
        <f aca="false">'thong tin khach hang'!$B$4+B547-1</f>
        <v>47</v>
      </c>
      <c r="E547" s="31" t="n">
        <f aca="false">IF(A547=1,0,M546)</f>
        <v>4293440122.01301</v>
      </c>
      <c r="F547" s="2" t="n">
        <f aca="true">TP*VLOOKUP('thong tin khach hang'!$E$10,$X$2:$Z$5,3,0)*OFFSET($S547,0,VLOOKUP('thong tin khach hang'!$E$10,$X$2:$Z$5,2,0))</f>
        <v>0</v>
      </c>
      <c r="G547" s="2" t="n">
        <f aca="true">EP*VLOOKUP('thong tin khach hang'!$E$10,$X$2:$Z$5,3,0)*OFFSET($S547,0,VLOOKUP('thong tin khach hang'!$E$10,$X$2:$Z$5,2,0))</f>
        <v>0</v>
      </c>
      <c r="H547" s="2" t="n">
        <f aca="false">F547*HLOOKUP(B547,Assumption!$A$10:$G$12,2,1)+G547*HLOOKUP(B547,Assumption!$A$10:$G$12,3,1)</f>
        <v>0</v>
      </c>
      <c r="I547" s="2" t="n">
        <f aca="false">F547+G547-H547</f>
        <v>0</v>
      </c>
      <c r="J547" s="32" t="n">
        <f aca="false">VLOOKUP(D547,Assumption!$O$3:$Q$103,IF('thong tin khach hang'!$B$3="Nam",2,3),0)/12*P547</f>
        <v>0</v>
      </c>
      <c r="K547" s="2" t="n">
        <v>20000</v>
      </c>
      <c r="L547" s="31" t="n">
        <f aca="false">ROUND(((HLOOKUP(B547,Assumption!$A$6:$L$7,2,1)+1)^(1/12)-1)*(E547+I547-J547-K547),0)</f>
        <v>7090932</v>
      </c>
      <c r="M547" s="31" t="n">
        <f aca="false">E547+I547-J547-K547+L547</f>
        <v>4300511054.01301</v>
      </c>
      <c r="N547" s="32" t="n">
        <f aca="false">HLOOKUP(ROUND(AVERAGE(M535:M546)/10^6,0),Assumption!$B$2:$E$3,2,1)*MAX((AVERAGE(M535:M546)-250*10^6),0)</f>
        <v>23796306.3155781</v>
      </c>
      <c r="O547" s="31" t="n">
        <f aca="false">M547+N547</f>
        <v>4324307360.32859</v>
      </c>
      <c r="P547" s="31" t="n">
        <f aca="false">IF(A547=1,SA,MAX(0,SA-M546))</f>
        <v>0</v>
      </c>
      <c r="S547" s="2" t="n">
        <v>0</v>
      </c>
      <c r="T547" s="2" t="n">
        <v>0</v>
      </c>
      <c r="U547" s="2" t="n">
        <v>0</v>
      </c>
      <c r="V547" s="33" t="n">
        <v>1</v>
      </c>
    </row>
    <row r="548" customFormat="false" ht="15.75" hidden="false" customHeight="true" outlineLevel="0" collapsed="false">
      <c r="A548" s="2" t="n">
        <v>546</v>
      </c>
      <c r="B548" s="2" t="n">
        <v>46</v>
      </c>
      <c r="C548" s="2" t="n">
        <f aca="false">A548-(B548-1)*12</f>
        <v>6</v>
      </c>
      <c r="D548" s="2" t="n">
        <f aca="false">'thong tin khach hang'!$B$4+B548-1</f>
        <v>47</v>
      </c>
      <c r="E548" s="31" t="n">
        <f aca="false">IF(A548=1,0,M547)</f>
        <v>4300511054.01301</v>
      </c>
      <c r="F548" s="2" t="n">
        <f aca="true">TP*VLOOKUP('thong tin khach hang'!$E$10,$X$2:$Z$5,3,0)*OFFSET($S548,0,VLOOKUP('thong tin khach hang'!$E$10,$X$2:$Z$5,2,0))</f>
        <v>0</v>
      </c>
      <c r="G548" s="2" t="n">
        <f aca="true">EP*VLOOKUP('thong tin khach hang'!$E$10,$X$2:$Z$5,3,0)*OFFSET($S548,0,VLOOKUP('thong tin khach hang'!$E$10,$X$2:$Z$5,2,0))</f>
        <v>0</v>
      </c>
      <c r="H548" s="2" t="n">
        <f aca="false">F548*HLOOKUP(B548,Assumption!$A$10:$G$12,2,1)+G548*HLOOKUP(B548,Assumption!$A$10:$G$12,3,1)</f>
        <v>0</v>
      </c>
      <c r="I548" s="2" t="n">
        <f aca="false">F548+G548-H548</f>
        <v>0</v>
      </c>
      <c r="J548" s="32" t="n">
        <f aca="false">VLOOKUP(D548,Assumption!$O$3:$Q$103,IF('thong tin khach hang'!$B$3="Nam",2,3),0)/12*P548</f>
        <v>0</v>
      </c>
      <c r="K548" s="2" t="n">
        <v>20000</v>
      </c>
      <c r="L548" s="31" t="n">
        <f aca="false">ROUND(((HLOOKUP(B548,Assumption!$A$6:$L$7,2,1)+1)^(1/12)-1)*(E548+I548-J548-K548),0)</f>
        <v>7102611</v>
      </c>
      <c r="M548" s="31" t="n">
        <f aca="false">E548+I548-J548-K548+L548</f>
        <v>4307593665.01301</v>
      </c>
      <c r="N548" s="32" t="n">
        <f aca="false">HLOOKUP(ROUND(AVERAGE(M536:M547)/10^6,0),Assumption!$B$2:$E$3,2,1)*MAX((AVERAGE(M536:M547)-250*10^6),0)</f>
        <v>23867263.3320781</v>
      </c>
      <c r="O548" s="31" t="n">
        <f aca="false">M548+N548</f>
        <v>4331460928.34509</v>
      </c>
      <c r="P548" s="31" t="n">
        <f aca="false">IF(A548=1,SA,MAX(0,SA-M547))</f>
        <v>0</v>
      </c>
      <c r="S548" s="2" t="n">
        <v>0</v>
      </c>
      <c r="T548" s="2" t="n">
        <v>0</v>
      </c>
      <c r="U548" s="2" t="n">
        <v>0</v>
      </c>
      <c r="V548" s="33" t="n">
        <v>1</v>
      </c>
    </row>
    <row r="549" customFormat="false" ht="15.75" hidden="false" customHeight="true" outlineLevel="0" collapsed="false">
      <c r="A549" s="2" t="n">
        <v>547</v>
      </c>
      <c r="B549" s="2" t="n">
        <v>46</v>
      </c>
      <c r="C549" s="2" t="n">
        <f aca="false">A549-(B549-1)*12</f>
        <v>7</v>
      </c>
      <c r="D549" s="2" t="n">
        <f aca="false">'thong tin khach hang'!$B$4+B549-1</f>
        <v>47</v>
      </c>
      <c r="E549" s="31" t="n">
        <f aca="false">IF(A549=1,0,M548)</f>
        <v>4307593665.01301</v>
      </c>
      <c r="F549" s="2" t="n">
        <f aca="true">TP*VLOOKUP('thong tin khach hang'!$E$10,$X$2:$Z$5,3,0)*OFFSET($S549,0,VLOOKUP('thong tin khach hang'!$E$10,$X$2:$Z$5,2,0))</f>
        <v>0</v>
      </c>
      <c r="G549" s="2" t="n">
        <f aca="true">EP*VLOOKUP('thong tin khach hang'!$E$10,$X$2:$Z$5,3,0)*OFFSET($S549,0,VLOOKUP('thong tin khach hang'!$E$10,$X$2:$Z$5,2,0))</f>
        <v>0</v>
      </c>
      <c r="H549" s="2" t="n">
        <f aca="false">F549*HLOOKUP(B549,Assumption!$A$10:$G$12,2,1)+G549*HLOOKUP(B549,Assumption!$A$10:$G$12,3,1)</f>
        <v>0</v>
      </c>
      <c r="I549" s="2" t="n">
        <f aca="false">F549+G549-H549</f>
        <v>0</v>
      </c>
      <c r="J549" s="32" t="n">
        <f aca="false">VLOOKUP(D549,Assumption!$O$3:$Q$103,IF('thong tin khach hang'!$B$3="Nam",2,3),0)/12*P549</f>
        <v>0</v>
      </c>
      <c r="K549" s="2" t="n">
        <v>20000</v>
      </c>
      <c r="L549" s="31" t="n">
        <f aca="false">ROUND(((HLOOKUP(B549,Assumption!$A$6:$L$7,2,1)+1)^(1/12)-1)*(E549+I549-J549-K549),0)</f>
        <v>7114308</v>
      </c>
      <c r="M549" s="31" t="n">
        <f aca="false">E549+I549-J549-K549+L549</f>
        <v>4314687973.01301</v>
      </c>
      <c r="N549" s="32" t="n">
        <f aca="false">HLOOKUP(ROUND(AVERAGE(M537:M548)/10^6,0),Assumption!$B$2:$E$3,2,1)*MAX((AVERAGE(M537:M548)-250*10^6),0)</f>
        <v>23938337.540078</v>
      </c>
      <c r="O549" s="31" t="n">
        <f aca="false">M549+N549</f>
        <v>4338626310.55309</v>
      </c>
      <c r="P549" s="31" t="n">
        <f aca="false">IF(A549=1,SA,MAX(0,SA-M548))</f>
        <v>0</v>
      </c>
      <c r="S549" s="2" t="n">
        <v>0</v>
      </c>
      <c r="T549" s="2" t="n">
        <v>1</v>
      </c>
      <c r="U549" s="2" t="n">
        <v>1</v>
      </c>
      <c r="V549" s="33" t="n">
        <v>1</v>
      </c>
    </row>
    <row r="550" customFormat="false" ht="15.75" hidden="false" customHeight="true" outlineLevel="0" collapsed="false">
      <c r="A550" s="2" t="n">
        <v>548</v>
      </c>
      <c r="B550" s="2" t="n">
        <v>46</v>
      </c>
      <c r="C550" s="2" t="n">
        <f aca="false">A550-(B550-1)*12</f>
        <v>8</v>
      </c>
      <c r="D550" s="2" t="n">
        <f aca="false">'thong tin khach hang'!$B$4+B550-1</f>
        <v>47</v>
      </c>
      <c r="E550" s="31" t="n">
        <f aca="false">IF(A550=1,0,M549)</f>
        <v>4314687973.01301</v>
      </c>
      <c r="F550" s="2" t="n">
        <f aca="true">TP*VLOOKUP('thong tin khach hang'!$E$10,$X$2:$Z$5,3,0)*OFFSET($S550,0,VLOOKUP('thong tin khach hang'!$E$10,$X$2:$Z$5,2,0))</f>
        <v>0</v>
      </c>
      <c r="G550" s="2" t="n">
        <f aca="true">EP*VLOOKUP('thong tin khach hang'!$E$10,$X$2:$Z$5,3,0)*OFFSET($S550,0,VLOOKUP('thong tin khach hang'!$E$10,$X$2:$Z$5,2,0))</f>
        <v>0</v>
      </c>
      <c r="H550" s="2" t="n">
        <f aca="false">F550*HLOOKUP(B550,Assumption!$A$10:$G$12,2,1)+G550*HLOOKUP(B550,Assumption!$A$10:$G$12,3,1)</f>
        <v>0</v>
      </c>
      <c r="I550" s="2" t="n">
        <f aca="false">F550+G550-H550</f>
        <v>0</v>
      </c>
      <c r="J550" s="32" t="n">
        <f aca="false">VLOOKUP(D550,Assumption!$O$3:$Q$103,IF('thong tin khach hang'!$B$3="Nam",2,3),0)/12*P550</f>
        <v>0</v>
      </c>
      <c r="K550" s="2" t="n">
        <v>20000</v>
      </c>
      <c r="L550" s="31" t="n">
        <f aca="false">ROUND(((HLOOKUP(B550,Assumption!$A$6:$L$7,2,1)+1)^(1/12)-1)*(E550+I550-J550-K550),0)</f>
        <v>7126025</v>
      </c>
      <c r="M550" s="31" t="n">
        <f aca="false">E550+I550-J550-K550+L550</f>
        <v>4321793998.01301</v>
      </c>
      <c r="N550" s="32" t="n">
        <f aca="false">HLOOKUP(ROUND(AVERAGE(M538:M549)/10^6,0),Assumption!$B$2:$E$3,2,1)*MAX((AVERAGE(M538:M549)-250*10^6),0)</f>
        <v>24009529.1330781</v>
      </c>
      <c r="O550" s="31" t="n">
        <f aca="false">M550+N550</f>
        <v>4345803527.14609</v>
      </c>
      <c r="P550" s="31" t="n">
        <f aca="false">IF(A550=1,SA,MAX(0,SA-M549))</f>
        <v>0</v>
      </c>
      <c r="S550" s="2" t="n">
        <v>0</v>
      </c>
      <c r="T550" s="2" t="n">
        <v>0</v>
      </c>
      <c r="U550" s="2" t="n">
        <v>0</v>
      </c>
      <c r="V550" s="33" t="n">
        <v>1</v>
      </c>
    </row>
    <row r="551" customFormat="false" ht="15.75" hidden="false" customHeight="true" outlineLevel="0" collapsed="false">
      <c r="A551" s="2" t="n">
        <v>549</v>
      </c>
      <c r="B551" s="2" t="n">
        <v>46</v>
      </c>
      <c r="C551" s="2" t="n">
        <f aca="false">A551-(B551-1)*12</f>
        <v>9</v>
      </c>
      <c r="D551" s="2" t="n">
        <f aca="false">'thong tin khach hang'!$B$4+B551-1</f>
        <v>47</v>
      </c>
      <c r="E551" s="31" t="n">
        <f aca="false">IF(A551=1,0,M550)</f>
        <v>4321793998.01301</v>
      </c>
      <c r="F551" s="2" t="n">
        <f aca="true">TP*VLOOKUP('thong tin khach hang'!$E$10,$X$2:$Z$5,3,0)*OFFSET($S551,0,VLOOKUP('thong tin khach hang'!$E$10,$X$2:$Z$5,2,0))</f>
        <v>0</v>
      </c>
      <c r="G551" s="2" t="n">
        <f aca="true">EP*VLOOKUP('thong tin khach hang'!$E$10,$X$2:$Z$5,3,0)*OFFSET($S551,0,VLOOKUP('thong tin khach hang'!$E$10,$X$2:$Z$5,2,0))</f>
        <v>0</v>
      </c>
      <c r="H551" s="2" t="n">
        <f aca="false">F551*HLOOKUP(B551,Assumption!$A$10:$G$12,2,1)+G551*HLOOKUP(B551,Assumption!$A$10:$G$12,3,1)</f>
        <v>0</v>
      </c>
      <c r="I551" s="2" t="n">
        <f aca="false">F551+G551-H551</f>
        <v>0</v>
      </c>
      <c r="J551" s="32" t="n">
        <f aca="false">VLOOKUP(D551,Assumption!$O$3:$Q$103,IF('thong tin khach hang'!$B$3="Nam",2,3),0)/12*P551</f>
        <v>0</v>
      </c>
      <c r="K551" s="2" t="n">
        <v>20000</v>
      </c>
      <c r="L551" s="31" t="n">
        <f aca="false">ROUND(((HLOOKUP(B551,Assumption!$A$6:$L$7,2,1)+1)^(1/12)-1)*(E551+I551-J551-K551),0)</f>
        <v>7137761</v>
      </c>
      <c r="M551" s="31" t="n">
        <f aca="false">E551+I551-J551-K551+L551</f>
        <v>4328911759.01301</v>
      </c>
      <c r="N551" s="32" t="n">
        <f aca="false">HLOOKUP(ROUND(AVERAGE(M539:M550)/10^6,0),Assumption!$B$2:$E$3,2,1)*MAX((AVERAGE(M539:M550)-250*10^6),0)</f>
        <v>24080838.3045781</v>
      </c>
      <c r="O551" s="31" t="n">
        <f aca="false">M551+N551</f>
        <v>4352992597.31759</v>
      </c>
      <c r="P551" s="31" t="n">
        <f aca="false">IF(A551=1,SA,MAX(0,SA-M550))</f>
        <v>0</v>
      </c>
      <c r="S551" s="2" t="n">
        <v>0</v>
      </c>
      <c r="T551" s="2" t="n">
        <v>0</v>
      </c>
      <c r="U551" s="2" t="n">
        <v>0</v>
      </c>
      <c r="V551" s="33" t="n">
        <v>1</v>
      </c>
    </row>
    <row r="552" customFormat="false" ht="15.75" hidden="false" customHeight="true" outlineLevel="0" collapsed="false">
      <c r="A552" s="2" t="n">
        <v>550</v>
      </c>
      <c r="B552" s="2" t="n">
        <v>46</v>
      </c>
      <c r="C552" s="2" t="n">
        <f aca="false">A552-(B552-1)*12</f>
        <v>10</v>
      </c>
      <c r="D552" s="2" t="n">
        <f aca="false">'thong tin khach hang'!$B$4+B552-1</f>
        <v>47</v>
      </c>
      <c r="E552" s="31" t="n">
        <f aca="false">IF(A552=1,0,M551)</f>
        <v>4328911759.01301</v>
      </c>
      <c r="F552" s="2" t="n">
        <f aca="true">TP*VLOOKUP('thong tin khach hang'!$E$10,$X$2:$Z$5,3,0)*OFFSET($S552,0,VLOOKUP('thong tin khach hang'!$E$10,$X$2:$Z$5,2,0))</f>
        <v>0</v>
      </c>
      <c r="G552" s="2" t="n">
        <f aca="true">EP*VLOOKUP('thong tin khach hang'!$E$10,$X$2:$Z$5,3,0)*OFFSET($S552,0,VLOOKUP('thong tin khach hang'!$E$10,$X$2:$Z$5,2,0))</f>
        <v>0</v>
      </c>
      <c r="H552" s="2" t="n">
        <f aca="false">F552*HLOOKUP(B552,Assumption!$A$10:$G$12,2,1)+G552*HLOOKUP(B552,Assumption!$A$10:$G$12,3,1)</f>
        <v>0</v>
      </c>
      <c r="I552" s="2" t="n">
        <f aca="false">F552+G552-H552</f>
        <v>0</v>
      </c>
      <c r="J552" s="32" t="n">
        <f aca="false">VLOOKUP(D552,Assumption!$O$3:$Q$103,IF('thong tin khach hang'!$B$3="Nam",2,3),0)/12*P552</f>
        <v>0</v>
      </c>
      <c r="K552" s="2" t="n">
        <v>20000</v>
      </c>
      <c r="L552" s="31" t="n">
        <f aca="false">ROUND(((HLOOKUP(B552,Assumption!$A$6:$L$7,2,1)+1)^(1/12)-1)*(E552+I552-J552-K552),0)</f>
        <v>7149517</v>
      </c>
      <c r="M552" s="31" t="n">
        <f aca="false">E552+I552-J552-K552+L552</f>
        <v>4336041276.01301</v>
      </c>
      <c r="N552" s="32" t="n">
        <f aca="false">HLOOKUP(ROUND(AVERAGE(M540:M551)/10^6,0),Assumption!$B$2:$E$3,2,1)*MAX((AVERAGE(M540:M551)-250*10^6),0)</f>
        <v>24152265.249078</v>
      </c>
      <c r="O552" s="31" t="n">
        <f aca="false">M552+N552</f>
        <v>4360193541.26209</v>
      </c>
      <c r="P552" s="31" t="n">
        <f aca="false">IF(A552=1,SA,MAX(0,SA-M551))</f>
        <v>0</v>
      </c>
      <c r="S552" s="2" t="n">
        <v>0</v>
      </c>
      <c r="T552" s="2" t="n">
        <v>0</v>
      </c>
      <c r="U552" s="2" t="n">
        <v>1</v>
      </c>
      <c r="V552" s="33" t="n">
        <v>1</v>
      </c>
    </row>
    <row r="553" customFormat="false" ht="15.75" hidden="false" customHeight="true" outlineLevel="0" collapsed="false">
      <c r="A553" s="2" t="n">
        <v>551</v>
      </c>
      <c r="B553" s="2" t="n">
        <v>46</v>
      </c>
      <c r="C553" s="2" t="n">
        <f aca="false">A553-(B553-1)*12</f>
        <v>11</v>
      </c>
      <c r="D553" s="2" t="n">
        <f aca="false">'thong tin khach hang'!$B$4+B553-1</f>
        <v>47</v>
      </c>
      <c r="E553" s="31" t="n">
        <f aca="false">IF(A553=1,0,M552)</f>
        <v>4336041276.01301</v>
      </c>
      <c r="F553" s="2" t="n">
        <f aca="true">TP*VLOOKUP('thong tin khach hang'!$E$10,$X$2:$Z$5,3,0)*OFFSET($S553,0,VLOOKUP('thong tin khach hang'!$E$10,$X$2:$Z$5,2,0))</f>
        <v>0</v>
      </c>
      <c r="G553" s="2" t="n">
        <f aca="true">EP*VLOOKUP('thong tin khach hang'!$E$10,$X$2:$Z$5,3,0)*OFFSET($S553,0,VLOOKUP('thong tin khach hang'!$E$10,$X$2:$Z$5,2,0))</f>
        <v>0</v>
      </c>
      <c r="H553" s="2" t="n">
        <f aca="false">F553*HLOOKUP(B553,Assumption!$A$10:$G$12,2,1)+G553*HLOOKUP(B553,Assumption!$A$10:$G$12,3,1)</f>
        <v>0</v>
      </c>
      <c r="I553" s="2" t="n">
        <f aca="false">F553+G553-H553</f>
        <v>0</v>
      </c>
      <c r="J553" s="32" t="n">
        <f aca="false">VLOOKUP(D553,Assumption!$O$3:$Q$103,IF('thong tin khach hang'!$B$3="Nam",2,3),0)/12*P553</f>
        <v>0</v>
      </c>
      <c r="K553" s="2" t="n">
        <v>20000</v>
      </c>
      <c r="L553" s="31" t="n">
        <f aca="false">ROUND(((HLOOKUP(B553,Assumption!$A$6:$L$7,2,1)+1)^(1/12)-1)*(E553+I553-J553-K553),0)</f>
        <v>7161292</v>
      </c>
      <c r="M553" s="31" t="n">
        <f aca="false">E553+I553-J553-K553+L553</f>
        <v>4343182568.01301</v>
      </c>
      <c r="N553" s="32" t="n">
        <f aca="false">HLOOKUP(ROUND(AVERAGE(M541:M552)/10^6,0),Assumption!$B$2:$E$3,2,1)*MAX((AVERAGE(M541:M552)-250*10^6),0)</f>
        <v>24223810.161078</v>
      </c>
      <c r="O553" s="31" t="n">
        <f aca="false">M553+N553</f>
        <v>4367406378.17409</v>
      </c>
      <c r="P553" s="31" t="n">
        <f aca="false">IF(A553=1,SA,MAX(0,SA-M552))</f>
        <v>0</v>
      </c>
      <c r="S553" s="2" t="n">
        <v>0</v>
      </c>
      <c r="T553" s="2" t="n">
        <v>0</v>
      </c>
      <c r="U553" s="2" t="n">
        <v>0</v>
      </c>
      <c r="V553" s="33" t="n">
        <v>1</v>
      </c>
    </row>
    <row r="554" customFormat="false" ht="15.75" hidden="false" customHeight="true" outlineLevel="0" collapsed="false">
      <c r="A554" s="2" t="n">
        <v>552</v>
      </c>
      <c r="B554" s="2" t="n">
        <v>46</v>
      </c>
      <c r="C554" s="2" t="n">
        <f aca="false">A554-(B554-1)*12</f>
        <v>12</v>
      </c>
      <c r="D554" s="2" t="n">
        <f aca="false">'thong tin khach hang'!$B$4+B554-1</f>
        <v>47</v>
      </c>
      <c r="E554" s="31" t="n">
        <f aca="false">IF(A554=1,0,M553)</f>
        <v>4343182568.01301</v>
      </c>
      <c r="F554" s="2" t="n">
        <f aca="true">TP*VLOOKUP('thong tin khach hang'!$E$10,$X$2:$Z$5,3,0)*OFFSET($S554,0,VLOOKUP('thong tin khach hang'!$E$10,$X$2:$Z$5,2,0))</f>
        <v>0</v>
      </c>
      <c r="G554" s="2" t="n">
        <f aca="true">EP*VLOOKUP('thong tin khach hang'!$E$10,$X$2:$Z$5,3,0)*OFFSET($S554,0,VLOOKUP('thong tin khach hang'!$E$10,$X$2:$Z$5,2,0))</f>
        <v>0</v>
      </c>
      <c r="H554" s="2" t="n">
        <f aca="false">F554*HLOOKUP(B554,Assumption!$A$10:$G$12,2,1)+G554*HLOOKUP(B554,Assumption!$A$10:$G$12,3,1)</f>
        <v>0</v>
      </c>
      <c r="I554" s="2" t="n">
        <f aca="false">F554+G554-H554</f>
        <v>0</v>
      </c>
      <c r="J554" s="32" t="n">
        <f aca="false">VLOOKUP(D554,Assumption!$O$3:$Q$103,IF('thong tin khach hang'!$B$3="Nam",2,3),0)/12*P554</f>
        <v>0</v>
      </c>
      <c r="K554" s="2" t="n">
        <v>20000</v>
      </c>
      <c r="L554" s="31" t="n">
        <f aca="false">ROUND(((HLOOKUP(B554,Assumption!$A$6:$L$7,2,1)+1)^(1/12)-1)*(E554+I554-J554-K554),0)</f>
        <v>7173086</v>
      </c>
      <c r="M554" s="31" t="n">
        <f aca="false">E554+I554-J554-K554+L554</f>
        <v>4350335654.01301</v>
      </c>
      <c r="N554" s="32" t="n">
        <f aca="false">HLOOKUP(ROUND(AVERAGE(M542:M553)/10^6,0),Assumption!$B$2:$E$3,2,1)*MAX((AVERAGE(M542:M553)-250*10^6),0)</f>
        <v>24295473.2355781</v>
      </c>
      <c r="O554" s="31" t="n">
        <f aca="false">M554+N554</f>
        <v>4374631127.24859</v>
      </c>
      <c r="P554" s="31" t="n">
        <f aca="false">IF(A554=1,SA,MAX(0,SA-M553))</f>
        <v>0</v>
      </c>
      <c r="S554" s="2" t="n">
        <v>0</v>
      </c>
      <c r="T554" s="2" t="n">
        <v>0</v>
      </c>
      <c r="U554" s="2" t="n">
        <v>0</v>
      </c>
      <c r="V554" s="33" t="n">
        <v>1</v>
      </c>
    </row>
    <row r="555" customFormat="false" ht="15.75" hidden="false" customHeight="true" outlineLevel="0" collapsed="false">
      <c r="A555" s="2" t="n">
        <v>553</v>
      </c>
      <c r="B555" s="2" t="n">
        <v>47</v>
      </c>
      <c r="C555" s="2" t="n">
        <f aca="false">A555-(B555-1)*12</f>
        <v>1</v>
      </c>
      <c r="D555" s="2" t="n">
        <f aca="false">'thong tin khach hang'!$B$4+B555-1</f>
        <v>48</v>
      </c>
      <c r="E555" s="31" t="n">
        <f aca="false">IF(A555=1,0,M554)</f>
        <v>4350335654.01301</v>
      </c>
      <c r="F555" s="2" t="n">
        <f aca="true">TP*VLOOKUP('thong tin khach hang'!$E$10,$X$2:$Z$5,3,0)*OFFSET($S555,0,VLOOKUP('thong tin khach hang'!$E$10,$X$2:$Z$5,2,0))</f>
        <v>30000000</v>
      </c>
      <c r="G555" s="2" t="n">
        <f aca="true">EP*VLOOKUP('thong tin khach hang'!$E$10,$X$2:$Z$5,3,0)*OFFSET($S555,0,VLOOKUP('thong tin khach hang'!$E$10,$X$2:$Z$5,2,0))</f>
        <v>30000000</v>
      </c>
      <c r="H555" s="2" t="n">
        <f aca="false">F555*HLOOKUP(B555,Assumption!$A$10:$G$12,2,1)+G555*HLOOKUP(B555,Assumption!$A$10:$G$12,3,1)</f>
        <v>1500000</v>
      </c>
      <c r="I555" s="2" t="n">
        <f aca="false">F555+G555-H555</f>
        <v>58500000</v>
      </c>
      <c r="J555" s="32" t="n">
        <f aca="false">VLOOKUP(D555,Assumption!$O$3:$Q$103,IF('thong tin khach hang'!$B$3="Nam",2,3),0)/12*P555</f>
        <v>0</v>
      </c>
      <c r="K555" s="2" t="n">
        <v>20000</v>
      </c>
      <c r="L555" s="31" t="n">
        <f aca="false">ROUND(((HLOOKUP(B555,Assumption!$A$6:$L$7,2,1)+1)^(1/12)-1)*(E555+I555-J555-K555),0)</f>
        <v>7281517</v>
      </c>
      <c r="M555" s="31" t="n">
        <f aca="false">E555+I555-J555-K555+L555</f>
        <v>4416097171.01301</v>
      </c>
      <c r="N555" s="32" t="n">
        <f aca="false">HLOOKUP(ROUND(AVERAGE(M543:M554)/10^6,0),Assumption!$B$2:$E$3,2,1)*MAX((AVERAGE(M543:M554)-250*10^6),0)</f>
        <v>24367254.6675781</v>
      </c>
      <c r="O555" s="31" t="n">
        <f aca="false">M555+N555</f>
        <v>4440464425.68059</v>
      </c>
      <c r="P555" s="31" t="n">
        <f aca="false">IF(A555=1,SA,MAX(0,SA-M554))</f>
        <v>0</v>
      </c>
      <c r="S555" s="2" t="n">
        <v>1</v>
      </c>
      <c r="T555" s="2" t="n">
        <v>1</v>
      </c>
      <c r="U555" s="2" t="n">
        <v>1</v>
      </c>
      <c r="V555" s="33" t="n">
        <v>1</v>
      </c>
    </row>
    <row r="556" customFormat="false" ht="15.75" hidden="false" customHeight="true" outlineLevel="0" collapsed="false">
      <c r="A556" s="2" t="n">
        <v>554</v>
      </c>
      <c r="B556" s="2" t="n">
        <v>47</v>
      </c>
      <c r="C556" s="2" t="n">
        <f aca="false">A556-(B556-1)*12</f>
        <v>2</v>
      </c>
      <c r="D556" s="2" t="n">
        <f aca="false">'thong tin khach hang'!$B$4+B556-1</f>
        <v>48</v>
      </c>
      <c r="E556" s="31" t="n">
        <f aca="false">IF(A556=1,0,M555)</f>
        <v>4416097171.01301</v>
      </c>
      <c r="F556" s="2" t="n">
        <f aca="true">TP*VLOOKUP('thong tin khach hang'!$E$10,$X$2:$Z$5,3,0)*OFFSET($S556,0,VLOOKUP('thong tin khach hang'!$E$10,$X$2:$Z$5,2,0))</f>
        <v>0</v>
      </c>
      <c r="G556" s="2" t="n">
        <f aca="true">EP*VLOOKUP('thong tin khach hang'!$E$10,$X$2:$Z$5,3,0)*OFFSET($S556,0,VLOOKUP('thong tin khach hang'!$E$10,$X$2:$Z$5,2,0))</f>
        <v>0</v>
      </c>
      <c r="H556" s="2" t="n">
        <f aca="false">F556*HLOOKUP(B556,Assumption!$A$10:$G$12,2,1)+G556*HLOOKUP(B556,Assumption!$A$10:$G$12,3,1)</f>
        <v>0</v>
      </c>
      <c r="I556" s="2" t="n">
        <f aca="false">F556+G556-H556</f>
        <v>0</v>
      </c>
      <c r="J556" s="32" t="n">
        <f aca="false">VLOOKUP(D556,Assumption!$O$3:$Q$103,IF('thong tin khach hang'!$B$3="Nam",2,3),0)/12*P556</f>
        <v>0</v>
      </c>
      <c r="K556" s="2" t="n">
        <v>20000</v>
      </c>
      <c r="L556" s="31" t="n">
        <f aca="false">ROUND(((HLOOKUP(B556,Assumption!$A$6:$L$7,2,1)+1)^(1/12)-1)*(E556+I556-J556-K556),0)</f>
        <v>7293510</v>
      </c>
      <c r="M556" s="31" t="n">
        <f aca="false">E556+I556-J556-K556+L556</f>
        <v>4423370681.01301</v>
      </c>
      <c r="N556" s="32" t="n">
        <f aca="false">HLOOKUP(ROUND(AVERAGE(M544:M555)/10^6,0),Assumption!$B$2:$E$3,2,1)*MAX((AVERAGE(M544:M555)-250*10^6),0)</f>
        <v>24439154.6520781</v>
      </c>
      <c r="O556" s="31" t="n">
        <f aca="false">M556+N556</f>
        <v>4447809835.66509</v>
      </c>
      <c r="P556" s="31" t="n">
        <f aca="false">IF(A556=1,SA,MAX(0,SA-M555))</f>
        <v>0</v>
      </c>
      <c r="S556" s="2" t="n">
        <v>0</v>
      </c>
      <c r="T556" s="2" t="n">
        <v>0</v>
      </c>
      <c r="U556" s="2" t="n">
        <v>0</v>
      </c>
      <c r="V556" s="33" t="n">
        <v>1</v>
      </c>
    </row>
    <row r="557" customFormat="false" ht="15.75" hidden="false" customHeight="true" outlineLevel="0" collapsed="false">
      <c r="A557" s="2" t="n">
        <v>555</v>
      </c>
      <c r="B557" s="2" t="n">
        <v>47</v>
      </c>
      <c r="C557" s="2" t="n">
        <f aca="false">A557-(B557-1)*12</f>
        <v>3</v>
      </c>
      <c r="D557" s="2" t="n">
        <f aca="false">'thong tin khach hang'!$B$4+B557-1</f>
        <v>48</v>
      </c>
      <c r="E557" s="31" t="n">
        <f aca="false">IF(A557=1,0,M556)</f>
        <v>4423370681.01301</v>
      </c>
      <c r="F557" s="2" t="n">
        <f aca="true">TP*VLOOKUP('thong tin khach hang'!$E$10,$X$2:$Z$5,3,0)*OFFSET($S557,0,VLOOKUP('thong tin khach hang'!$E$10,$X$2:$Z$5,2,0))</f>
        <v>0</v>
      </c>
      <c r="G557" s="2" t="n">
        <f aca="true">EP*VLOOKUP('thong tin khach hang'!$E$10,$X$2:$Z$5,3,0)*OFFSET($S557,0,VLOOKUP('thong tin khach hang'!$E$10,$X$2:$Z$5,2,0))</f>
        <v>0</v>
      </c>
      <c r="H557" s="2" t="n">
        <f aca="false">F557*HLOOKUP(B557,Assumption!$A$10:$G$12,2,1)+G557*HLOOKUP(B557,Assumption!$A$10:$G$12,3,1)</f>
        <v>0</v>
      </c>
      <c r="I557" s="2" t="n">
        <f aca="false">F557+G557-H557</f>
        <v>0</v>
      </c>
      <c r="J557" s="32" t="n">
        <f aca="false">VLOOKUP(D557,Assumption!$O$3:$Q$103,IF('thong tin khach hang'!$B$3="Nam",2,3),0)/12*P557</f>
        <v>0</v>
      </c>
      <c r="K557" s="2" t="n">
        <v>20000</v>
      </c>
      <c r="L557" s="31" t="n">
        <f aca="false">ROUND(((HLOOKUP(B557,Assumption!$A$6:$L$7,2,1)+1)^(1/12)-1)*(E557+I557-J557-K557),0)</f>
        <v>7305523</v>
      </c>
      <c r="M557" s="31" t="n">
        <f aca="false">E557+I557-J557-K557+L557</f>
        <v>4430656204.01301</v>
      </c>
      <c r="N557" s="32" t="n">
        <f aca="false">HLOOKUP(ROUND(AVERAGE(M545:M556)/10^6,0),Assumption!$B$2:$E$3,2,1)*MAX((AVERAGE(M545:M556)-250*10^6),0)</f>
        <v>24511173.385078</v>
      </c>
      <c r="O557" s="31" t="n">
        <f aca="false">M557+N557</f>
        <v>4455167377.39809</v>
      </c>
      <c r="P557" s="31" t="n">
        <f aca="false">IF(A557=1,SA,MAX(0,SA-M556))</f>
        <v>0</v>
      </c>
      <c r="S557" s="2" t="n">
        <v>0</v>
      </c>
      <c r="T557" s="2" t="n">
        <v>0</v>
      </c>
      <c r="U557" s="2" t="n">
        <v>0</v>
      </c>
      <c r="V557" s="33" t="n">
        <v>1</v>
      </c>
    </row>
    <row r="558" customFormat="false" ht="15.75" hidden="false" customHeight="true" outlineLevel="0" collapsed="false">
      <c r="A558" s="2" t="n">
        <v>556</v>
      </c>
      <c r="B558" s="2" t="n">
        <v>47</v>
      </c>
      <c r="C558" s="2" t="n">
        <f aca="false">A558-(B558-1)*12</f>
        <v>4</v>
      </c>
      <c r="D558" s="2" t="n">
        <f aca="false">'thong tin khach hang'!$B$4+B558-1</f>
        <v>48</v>
      </c>
      <c r="E558" s="31" t="n">
        <f aca="false">IF(A558=1,0,M557)</f>
        <v>4430656204.01301</v>
      </c>
      <c r="F558" s="2" t="n">
        <f aca="true">TP*VLOOKUP('thong tin khach hang'!$E$10,$X$2:$Z$5,3,0)*OFFSET($S558,0,VLOOKUP('thong tin khach hang'!$E$10,$X$2:$Z$5,2,0))</f>
        <v>0</v>
      </c>
      <c r="G558" s="2" t="n">
        <f aca="true">EP*VLOOKUP('thong tin khach hang'!$E$10,$X$2:$Z$5,3,0)*OFFSET($S558,0,VLOOKUP('thong tin khach hang'!$E$10,$X$2:$Z$5,2,0))</f>
        <v>0</v>
      </c>
      <c r="H558" s="2" t="n">
        <f aca="false">F558*HLOOKUP(B558,Assumption!$A$10:$G$12,2,1)+G558*HLOOKUP(B558,Assumption!$A$10:$G$12,3,1)</f>
        <v>0</v>
      </c>
      <c r="I558" s="2" t="n">
        <f aca="false">F558+G558-H558</f>
        <v>0</v>
      </c>
      <c r="J558" s="32" t="n">
        <f aca="false">VLOOKUP(D558,Assumption!$O$3:$Q$103,IF('thong tin khach hang'!$B$3="Nam",2,3),0)/12*P558</f>
        <v>0</v>
      </c>
      <c r="K558" s="2" t="n">
        <v>20000</v>
      </c>
      <c r="L558" s="31" t="n">
        <f aca="false">ROUND(((HLOOKUP(B558,Assumption!$A$6:$L$7,2,1)+1)^(1/12)-1)*(E558+I558-J558-K558),0)</f>
        <v>7317556</v>
      </c>
      <c r="M558" s="31" t="n">
        <f aca="false">E558+I558-J558-K558+L558</f>
        <v>4437953760.01301</v>
      </c>
      <c r="N558" s="32" t="n">
        <f aca="false">HLOOKUP(ROUND(AVERAGE(M546:M557)/10^6,0),Assumption!$B$2:$E$3,2,1)*MAX((AVERAGE(M546:M557)-250*10^6),0)</f>
        <v>24583311.062578</v>
      </c>
      <c r="O558" s="31" t="n">
        <f aca="false">M558+N558</f>
        <v>4462537071.07559</v>
      </c>
      <c r="P558" s="31" t="n">
        <f aca="false">IF(A558=1,SA,MAX(0,SA-M557))</f>
        <v>0</v>
      </c>
      <c r="S558" s="2" t="n">
        <v>0</v>
      </c>
      <c r="T558" s="2" t="n">
        <v>0</v>
      </c>
      <c r="U558" s="2" t="n">
        <v>1</v>
      </c>
      <c r="V558" s="33" t="n">
        <v>1</v>
      </c>
    </row>
    <row r="559" customFormat="false" ht="15.75" hidden="false" customHeight="true" outlineLevel="0" collapsed="false">
      <c r="A559" s="2" t="n">
        <v>557</v>
      </c>
      <c r="B559" s="2" t="n">
        <v>47</v>
      </c>
      <c r="C559" s="2" t="n">
        <f aca="false">A559-(B559-1)*12</f>
        <v>5</v>
      </c>
      <c r="D559" s="2" t="n">
        <f aca="false">'thong tin khach hang'!$B$4+B559-1</f>
        <v>48</v>
      </c>
      <c r="E559" s="31" t="n">
        <f aca="false">IF(A559=1,0,M558)</f>
        <v>4437953760.01301</v>
      </c>
      <c r="F559" s="2" t="n">
        <f aca="true">TP*VLOOKUP('thong tin khach hang'!$E$10,$X$2:$Z$5,3,0)*OFFSET($S559,0,VLOOKUP('thong tin khach hang'!$E$10,$X$2:$Z$5,2,0))</f>
        <v>0</v>
      </c>
      <c r="G559" s="2" t="n">
        <f aca="true">EP*VLOOKUP('thong tin khach hang'!$E$10,$X$2:$Z$5,3,0)*OFFSET($S559,0,VLOOKUP('thong tin khach hang'!$E$10,$X$2:$Z$5,2,0))</f>
        <v>0</v>
      </c>
      <c r="H559" s="2" t="n">
        <f aca="false">F559*HLOOKUP(B559,Assumption!$A$10:$G$12,2,1)+G559*HLOOKUP(B559,Assumption!$A$10:$G$12,3,1)</f>
        <v>0</v>
      </c>
      <c r="I559" s="2" t="n">
        <f aca="false">F559+G559-H559</f>
        <v>0</v>
      </c>
      <c r="J559" s="32" t="n">
        <f aca="false">VLOOKUP(D559,Assumption!$O$3:$Q$103,IF('thong tin khach hang'!$B$3="Nam",2,3),0)/12*P559</f>
        <v>0</v>
      </c>
      <c r="K559" s="2" t="n">
        <v>20000</v>
      </c>
      <c r="L559" s="31" t="n">
        <f aca="false">ROUND(((HLOOKUP(B559,Assumption!$A$6:$L$7,2,1)+1)^(1/12)-1)*(E559+I559-J559-K559),0)</f>
        <v>7329608</v>
      </c>
      <c r="M559" s="31" t="n">
        <f aca="false">E559+I559-J559-K559+L559</f>
        <v>4445263368.01301</v>
      </c>
      <c r="N559" s="32" t="n">
        <f aca="false">HLOOKUP(ROUND(AVERAGE(M547:M558)/10^6,0),Assumption!$B$2:$E$3,2,1)*MAX((AVERAGE(M547:M558)-250*10^6),0)</f>
        <v>24655567.8815781</v>
      </c>
      <c r="O559" s="31" t="n">
        <f aca="false">M559+N559</f>
        <v>4469918935.89459</v>
      </c>
      <c r="P559" s="31" t="n">
        <f aca="false">IF(A559=1,SA,MAX(0,SA-M558))</f>
        <v>0</v>
      </c>
      <c r="S559" s="2" t="n">
        <v>0</v>
      </c>
      <c r="T559" s="2" t="n">
        <v>0</v>
      </c>
      <c r="U559" s="2" t="n">
        <v>0</v>
      </c>
      <c r="V559" s="33" t="n">
        <v>1</v>
      </c>
    </row>
    <row r="560" customFormat="false" ht="15.75" hidden="false" customHeight="true" outlineLevel="0" collapsed="false">
      <c r="A560" s="2" t="n">
        <v>558</v>
      </c>
      <c r="B560" s="2" t="n">
        <v>47</v>
      </c>
      <c r="C560" s="2" t="n">
        <f aca="false">A560-(B560-1)*12</f>
        <v>6</v>
      </c>
      <c r="D560" s="2" t="n">
        <f aca="false">'thong tin khach hang'!$B$4+B560-1</f>
        <v>48</v>
      </c>
      <c r="E560" s="31" t="n">
        <f aca="false">IF(A560=1,0,M559)</f>
        <v>4445263368.01301</v>
      </c>
      <c r="F560" s="2" t="n">
        <f aca="true">TP*VLOOKUP('thong tin khach hang'!$E$10,$X$2:$Z$5,3,0)*OFFSET($S560,0,VLOOKUP('thong tin khach hang'!$E$10,$X$2:$Z$5,2,0))</f>
        <v>0</v>
      </c>
      <c r="G560" s="2" t="n">
        <f aca="true">EP*VLOOKUP('thong tin khach hang'!$E$10,$X$2:$Z$5,3,0)*OFFSET($S560,0,VLOOKUP('thong tin khach hang'!$E$10,$X$2:$Z$5,2,0))</f>
        <v>0</v>
      </c>
      <c r="H560" s="2" t="n">
        <f aca="false">F560*HLOOKUP(B560,Assumption!$A$10:$G$12,2,1)+G560*HLOOKUP(B560,Assumption!$A$10:$G$12,3,1)</f>
        <v>0</v>
      </c>
      <c r="I560" s="2" t="n">
        <f aca="false">F560+G560-H560</f>
        <v>0</v>
      </c>
      <c r="J560" s="32" t="n">
        <f aca="false">VLOOKUP(D560,Assumption!$O$3:$Q$103,IF('thong tin khach hang'!$B$3="Nam",2,3),0)/12*P560</f>
        <v>0</v>
      </c>
      <c r="K560" s="2" t="n">
        <v>20000</v>
      </c>
      <c r="L560" s="31" t="n">
        <f aca="false">ROUND(((HLOOKUP(B560,Assumption!$A$6:$L$7,2,1)+1)^(1/12)-1)*(E560+I560-J560-K560),0)</f>
        <v>7341681</v>
      </c>
      <c r="M560" s="31" t="n">
        <f aca="false">E560+I560-J560-K560+L560</f>
        <v>4452585049.01301</v>
      </c>
      <c r="N560" s="32" t="n">
        <f aca="false">HLOOKUP(ROUND(AVERAGE(M548:M559)/10^6,0),Assumption!$B$2:$E$3,2,1)*MAX((AVERAGE(M548:M559)-250*10^6),0)</f>
        <v>24727944.0385781</v>
      </c>
      <c r="O560" s="31" t="n">
        <f aca="false">M560+N560</f>
        <v>4477312993.05159</v>
      </c>
      <c r="P560" s="31" t="n">
        <f aca="false">IF(A560=1,SA,MAX(0,SA-M559))</f>
        <v>0</v>
      </c>
      <c r="S560" s="2" t="n">
        <v>0</v>
      </c>
      <c r="T560" s="2" t="n">
        <v>0</v>
      </c>
      <c r="U560" s="2" t="n">
        <v>0</v>
      </c>
      <c r="V560" s="33" t="n">
        <v>1</v>
      </c>
    </row>
    <row r="561" customFormat="false" ht="15.75" hidden="false" customHeight="true" outlineLevel="0" collapsed="false">
      <c r="A561" s="2" t="n">
        <v>559</v>
      </c>
      <c r="B561" s="2" t="n">
        <v>47</v>
      </c>
      <c r="C561" s="2" t="n">
        <f aca="false">A561-(B561-1)*12</f>
        <v>7</v>
      </c>
      <c r="D561" s="2" t="n">
        <f aca="false">'thong tin khach hang'!$B$4+B561-1</f>
        <v>48</v>
      </c>
      <c r="E561" s="31" t="n">
        <f aca="false">IF(A561=1,0,M560)</f>
        <v>4452585049.01301</v>
      </c>
      <c r="F561" s="2" t="n">
        <f aca="true">TP*VLOOKUP('thong tin khach hang'!$E$10,$X$2:$Z$5,3,0)*OFFSET($S561,0,VLOOKUP('thong tin khach hang'!$E$10,$X$2:$Z$5,2,0))</f>
        <v>0</v>
      </c>
      <c r="G561" s="2" t="n">
        <f aca="true">EP*VLOOKUP('thong tin khach hang'!$E$10,$X$2:$Z$5,3,0)*OFFSET($S561,0,VLOOKUP('thong tin khach hang'!$E$10,$X$2:$Z$5,2,0))</f>
        <v>0</v>
      </c>
      <c r="H561" s="2" t="n">
        <f aca="false">F561*HLOOKUP(B561,Assumption!$A$10:$G$12,2,1)+G561*HLOOKUP(B561,Assumption!$A$10:$G$12,3,1)</f>
        <v>0</v>
      </c>
      <c r="I561" s="2" t="n">
        <f aca="false">F561+G561-H561</f>
        <v>0</v>
      </c>
      <c r="J561" s="32" t="n">
        <f aca="false">VLOOKUP(D561,Assumption!$O$3:$Q$103,IF('thong tin khach hang'!$B$3="Nam",2,3),0)/12*P561</f>
        <v>0</v>
      </c>
      <c r="K561" s="2" t="n">
        <v>20000</v>
      </c>
      <c r="L561" s="31" t="n">
        <f aca="false">ROUND(((HLOOKUP(B561,Assumption!$A$6:$L$7,2,1)+1)^(1/12)-1)*(E561+I561-J561-K561),0)</f>
        <v>7353773</v>
      </c>
      <c r="M561" s="31" t="n">
        <f aca="false">E561+I561-J561-K561+L561</f>
        <v>4459918822.01301</v>
      </c>
      <c r="N561" s="32" t="n">
        <f aca="false">HLOOKUP(ROUND(AVERAGE(M549:M560)/10^6,0),Assumption!$B$2:$E$3,2,1)*MAX((AVERAGE(M549:M560)-250*10^6),0)</f>
        <v>24800439.7305781</v>
      </c>
      <c r="O561" s="31" t="n">
        <f aca="false">M561+N561</f>
        <v>4484719261.74359</v>
      </c>
      <c r="P561" s="31" t="n">
        <f aca="false">IF(A561=1,SA,MAX(0,SA-M560))</f>
        <v>0</v>
      </c>
      <c r="S561" s="2" t="n">
        <v>0</v>
      </c>
      <c r="T561" s="2" t="n">
        <v>1</v>
      </c>
      <c r="U561" s="2" t="n">
        <v>1</v>
      </c>
      <c r="V561" s="33" t="n">
        <v>1</v>
      </c>
    </row>
    <row r="562" customFormat="false" ht="15.75" hidden="false" customHeight="true" outlineLevel="0" collapsed="false">
      <c r="A562" s="2" t="n">
        <v>560</v>
      </c>
      <c r="B562" s="2" t="n">
        <v>47</v>
      </c>
      <c r="C562" s="2" t="n">
        <f aca="false">A562-(B562-1)*12</f>
        <v>8</v>
      </c>
      <c r="D562" s="2" t="n">
        <f aca="false">'thong tin khach hang'!$B$4+B562-1</f>
        <v>48</v>
      </c>
      <c r="E562" s="31" t="n">
        <f aca="false">IF(A562=1,0,M561)</f>
        <v>4459918822.01301</v>
      </c>
      <c r="F562" s="2" t="n">
        <f aca="true">TP*VLOOKUP('thong tin khach hang'!$E$10,$X$2:$Z$5,3,0)*OFFSET($S562,0,VLOOKUP('thong tin khach hang'!$E$10,$X$2:$Z$5,2,0))</f>
        <v>0</v>
      </c>
      <c r="G562" s="2" t="n">
        <f aca="true">EP*VLOOKUP('thong tin khach hang'!$E$10,$X$2:$Z$5,3,0)*OFFSET($S562,0,VLOOKUP('thong tin khach hang'!$E$10,$X$2:$Z$5,2,0))</f>
        <v>0</v>
      </c>
      <c r="H562" s="2" t="n">
        <f aca="false">F562*HLOOKUP(B562,Assumption!$A$10:$G$12,2,1)+G562*HLOOKUP(B562,Assumption!$A$10:$G$12,3,1)</f>
        <v>0</v>
      </c>
      <c r="I562" s="2" t="n">
        <f aca="false">F562+G562-H562</f>
        <v>0</v>
      </c>
      <c r="J562" s="32" t="n">
        <f aca="false">VLOOKUP(D562,Assumption!$O$3:$Q$103,IF('thong tin khach hang'!$B$3="Nam",2,3),0)/12*P562</f>
        <v>0</v>
      </c>
      <c r="K562" s="2" t="n">
        <v>20000</v>
      </c>
      <c r="L562" s="31" t="n">
        <f aca="false">ROUND(((HLOOKUP(B562,Assumption!$A$6:$L$7,2,1)+1)^(1/12)-1)*(E562+I562-J562-K562),0)</f>
        <v>7365886</v>
      </c>
      <c r="M562" s="31" t="n">
        <f aca="false">E562+I562-J562-K562+L562</f>
        <v>4467264708.01301</v>
      </c>
      <c r="N562" s="32" t="n">
        <f aca="false">HLOOKUP(ROUND(AVERAGE(M550:M561)/10^6,0),Assumption!$B$2:$E$3,2,1)*MAX((AVERAGE(M550:M561)-250*10^6),0)</f>
        <v>24873055.1550781</v>
      </c>
      <c r="O562" s="31" t="n">
        <f aca="false">M562+N562</f>
        <v>4492137763.16809</v>
      </c>
      <c r="P562" s="31" t="n">
        <f aca="false">IF(A562=1,SA,MAX(0,SA-M561))</f>
        <v>0</v>
      </c>
      <c r="S562" s="2" t="n">
        <v>0</v>
      </c>
      <c r="T562" s="2" t="n">
        <v>0</v>
      </c>
      <c r="U562" s="2" t="n">
        <v>0</v>
      </c>
      <c r="V562" s="33" t="n">
        <v>1</v>
      </c>
    </row>
    <row r="563" customFormat="false" ht="15.75" hidden="false" customHeight="true" outlineLevel="0" collapsed="false">
      <c r="A563" s="2" t="n">
        <v>561</v>
      </c>
      <c r="B563" s="2" t="n">
        <v>47</v>
      </c>
      <c r="C563" s="2" t="n">
        <f aca="false">A563-(B563-1)*12</f>
        <v>9</v>
      </c>
      <c r="D563" s="2" t="n">
        <f aca="false">'thong tin khach hang'!$B$4+B563-1</f>
        <v>48</v>
      </c>
      <c r="E563" s="31" t="n">
        <f aca="false">IF(A563=1,0,M562)</f>
        <v>4467264708.01301</v>
      </c>
      <c r="F563" s="2" t="n">
        <f aca="true">TP*VLOOKUP('thong tin khach hang'!$E$10,$X$2:$Z$5,3,0)*OFFSET($S563,0,VLOOKUP('thong tin khach hang'!$E$10,$X$2:$Z$5,2,0))</f>
        <v>0</v>
      </c>
      <c r="G563" s="2" t="n">
        <f aca="true">EP*VLOOKUP('thong tin khach hang'!$E$10,$X$2:$Z$5,3,0)*OFFSET($S563,0,VLOOKUP('thong tin khach hang'!$E$10,$X$2:$Z$5,2,0))</f>
        <v>0</v>
      </c>
      <c r="H563" s="2" t="n">
        <f aca="false">F563*HLOOKUP(B563,Assumption!$A$10:$G$12,2,1)+G563*HLOOKUP(B563,Assumption!$A$10:$G$12,3,1)</f>
        <v>0</v>
      </c>
      <c r="I563" s="2" t="n">
        <f aca="false">F563+G563-H563</f>
        <v>0</v>
      </c>
      <c r="J563" s="32" t="n">
        <f aca="false">VLOOKUP(D563,Assumption!$O$3:$Q$103,IF('thong tin khach hang'!$B$3="Nam",2,3),0)/12*P563</f>
        <v>0</v>
      </c>
      <c r="K563" s="2" t="n">
        <v>20000</v>
      </c>
      <c r="L563" s="31" t="n">
        <f aca="false">ROUND(((HLOOKUP(B563,Assumption!$A$6:$L$7,2,1)+1)^(1/12)-1)*(E563+I563-J563-K563),0)</f>
        <v>7378018</v>
      </c>
      <c r="M563" s="31" t="n">
        <f aca="false">E563+I563-J563-K563+L563</f>
        <v>4474622726.01301</v>
      </c>
      <c r="N563" s="32" t="n">
        <f aca="false">HLOOKUP(ROUND(AVERAGE(M551:M562)/10^6,0),Assumption!$B$2:$E$3,2,1)*MAX((AVERAGE(M551:M562)-250*10^6),0)</f>
        <v>24945790.510078</v>
      </c>
      <c r="O563" s="31" t="n">
        <f aca="false">M563+N563</f>
        <v>4499568516.52309</v>
      </c>
      <c r="P563" s="31" t="n">
        <f aca="false">IF(A563=1,SA,MAX(0,SA-M562))</f>
        <v>0</v>
      </c>
      <c r="S563" s="2" t="n">
        <v>0</v>
      </c>
      <c r="T563" s="2" t="n">
        <v>0</v>
      </c>
      <c r="U563" s="2" t="n">
        <v>0</v>
      </c>
      <c r="V563" s="33" t="n">
        <v>1</v>
      </c>
    </row>
    <row r="564" customFormat="false" ht="15.75" hidden="false" customHeight="true" outlineLevel="0" collapsed="false">
      <c r="A564" s="2" t="n">
        <v>562</v>
      </c>
      <c r="B564" s="2" t="n">
        <v>47</v>
      </c>
      <c r="C564" s="2" t="n">
        <f aca="false">A564-(B564-1)*12</f>
        <v>10</v>
      </c>
      <c r="D564" s="2" t="n">
        <f aca="false">'thong tin khach hang'!$B$4+B564-1</f>
        <v>48</v>
      </c>
      <c r="E564" s="31" t="n">
        <f aca="false">IF(A564=1,0,M563)</f>
        <v>4474622726.01301</v>
      </c>
      <c r="F564" s="2" t="n">
        <f aca="true">TP*VLOOKUP('thong tin khach hang'!$E$10,$X$2:$Z$5,3,0)*OFFSET($S564,0,VLOOKUP('thong tin khach hang'!$E$10,$X$2:$Z$5,2,0))</f>
        <v>0</v>
      </c>
      <c r="G564" s="2" t="n">
        <f aca="true">EP*VLOOKUP('thong tin khach hang'!$E$10,$X$2:$Z$5,3,0)*OFFSET($S564,0,VLOOKUP('thong tin khach hang'!$E$10,$X$2:$Z$5,2,0))</f>
        <v>0</v>
      </c>
      <c r="H564" s="2" t="n">
        <f aca="false">F564*HLOOKUP(B564,Assumption!$A$10:$G$12,2,1)+G564*HLOOKUP(B564,Assumption!$A$10:$G$12,3,1)</f>
        <v>0</v>
      </c>
      <c r="I564" s="2" t="n">
        <f aca="false">F564+G564-H564</f>
        <v>0</v>
      </c>
      <c r="J564" s="32" t="n">
        <f aca="false">VLOOKUP(D564,Assumption!$O$3:$Q$103,IF('thong tin khach hang'!$B$3="Nam",2,3),0)/12*P564</f>
        <v>0</v>
      </c>
      <c r="K564" s="2" t="n">
        <v>20000</v>
      </c>
      <c r="L564" s="31" t="n">
        <f aca="false">ROUND(((HLOOKUP(B564,Assumption!$A$6:$L$7,2,1)+1)^(1/12)-1)*(E564+I564-J564-K564),0)</f>
        <v>7390170</v>
      </c>
      <c r="M564" s="31" t="n">
        <f aca="false">E564+I564-J564-K564+L564</f>
        <v>4481992896.01301</v>
      </c>
      <c r="N564" s="32" t="n">
        <f aca="false">HLOOKUP(ROUND(AVERAGE(M552:M563)/10^6,0),Assumption!$B$2:$E$3,2,1)*MAX((AVERAGE(M552:M563)-250*10^6),0)</f>
        <v>25018645.9935781</v>
      </c>
      <c r="O564" s="31" t="n">
        <f aca="false">M564+N564</f>
        <v>4507011542.00659</v>
      </c>
      <c r="P564" s="31" t="n">
        <f aca="false">IF(A564=1,SA,MAX(0,SA-M563))</f>
        <v>0</v>
      </c>
      <c r="S564" s="2" t="n">
        <v>0</v>
      </c>
      <c r="T564" s="2" t="n">
        <v>0</v>
      </c>
      <c r="U564" s="2" t="n">
        <v>1</v>
      </c>
      <c r="V564" s="33" t="n">
        <v>1</v>
      </c>
    </row>
    <row r="565" customFormat="false" ht="15.75" hidden="false" customHeight="true" outlineLevel="0" collapsed="false">
      <c r="A565" s="2" t="n">
        <v>563</v>
      </c>
      <c r="B565" s="2" t="n">
        <v>47</v>
      </c>
      <c r="C565" s="2" t="n">
        <f aca="false">A565-(B565-1)*12</f>
        <v>11</v>
      </c>
      <c r="D565" s="2" t="n">
        <f aca="false">'thong tin khach hang'!$B$4+B565-1</f>
        <v>48</v>
      </c>
      <c r="E565" s="31" t="n">
        <f aca="false">IF(A565=1,0,M564)</f>
        <v>4481992896.01301</v>
      </c>
      <c r="F565" s="2" t="n">
        <f aca="true">TP*VLOOKUP('thong tin khach hang'!$E$10,$X$2:$Z$5,3,0)*OFFSET($S565,0,VLOOKUP('thong tin khach hang'!$E$10,$X$2:$Z$5,2,0))</f>
        <v>0</v>
      </c>
      <c r="G565" s="2" t="n">
        <f aca="true">EP*VLOOKUP('thong tin khach hang'!$E$10,$X$2:$Z$5,3,0)*OFFSET($S565,0,VLOOKUP('thong tin khach hang'!$E$10,$X$2:$Z$5,2,0))</f>
        <v>0</v>
      </c>
      <c r="H565" s="2" t="n">
        <f aca="false">F565*HLOOKUP(B565,Assumption!$A$10:$G$12,2,1)+G565*HLOOKUP(B565,Assumption!$A$10:$G$12,3,1)</f>
        <v>0</v>
      </c>
      <c r="I565" s="2" t="n">
        <f aca="false">F565+G565-H565</f>
        <v>0</v>
      </c>
      <c r="J565" s="32" t="n">
        <f aca="false">VLOOKUP(D565,Assumption!$O$3:$Q$103,IF('thong tin khach hang'!$B$3="Nam",2,3),0)/12*P565</f>
        <v>0</v>
      </c>
      <c r="K565" s="2" t="n">
        <v>20000</v>
      </c>
      <c r="L565" s="31" t="n">
        <f aca="false">ROUND(((HLOOKUP(B565,Assumption!$A$6:$L$7,2,1)+1)^(1/12)-1)*(E565+I565-J565-K565),0)</f>
        <v>7402343</v>
      </c>
      <c r="M565" s="31" t="n">
        <f aca="false">E565+I565-J565-K565+L565</f>
        <v>4489375239.01301</v>
      </c>
      <c r="N565" s="32" t="n">
        <f aca="false">HLOOKUP(ROUND(AVERAGE(M553:M564)/10^6,0),Assumption!$B$2:$E$3,2,1)*MAX((AVERAGE(M553:M564)-250*10^6),0)</f>
        <v>25091621.8035781</v>
      </c>
      <c r="O565" s="31" t="n">
        <f aca="false">M565+N565</f>
        <v>4514466860.81659</v>
      </c>
      <c r="P565" s="31" t="n">
        <f aca="false">IF(A565=1,SA,MAX(0,SA-M564))</f>
        <v>0</v>
      </c>
      <c r="S565" s="2" t="n">
        <v>0</v>
      </c>
      <c r="T565" s="2" t="n">
        <v>0</v>
      </c>
      <c r="U565" s="2" t="n">
        <v>0</v>
      </c>
      <c r="V565" s="33" t="n">
        <v>1</v>
      </c>
    </row>
    <row r="566" customFormat="false" ht="15.75" hidden="false" customHeight="true" outlineLevel="0" collapsed="false">
      <c r="A566" s="2" t="n">
        <v>564</v>
      </c>
      <c r="B566" s="2" t="n">
        <v>47</v>
      </c>
      <c r="C566" s="2" t="n">
        <f aca="false">A566-(B566-1)*12</f>
        <v>12</v>
      </c>
      <c r="D566" s="2" t="n">
        <f aca="false">'thong tin khach hang'!$B$4+B566-1</f>
        <v>48</v>
      </c>
      <c r="E566" s="31" t="n">
        <f aca="false">IF(A566=1,0,M565)</f>
        <v>4489375239.01301</v>
      </c>
      <c r="F566" s="2" t="n">
        <f aca="true">TP*VLOOKUP('thong tin khach hang'!$E$10,$X$2:$Z$5,3,0)*OFFSET($S566,0,VLOOKUP('thong tin khach hang'!$E$10,$X$2:$Z$5,2,0))</f>
        <v>0</v>
      </c>
      <c r="G566" s="2" t="n">
        <f aca="true">EP*VLOOKUP('thong tin khach hang'!$E$10,$X$2:$Z$5,3,0)*OFFSET($S566,0,VLOOKUP('thong tin khach hang'!$E$10,$X$2:$Z$5,2,0))</f>
        <v>0</v>
      </c>
      <c r="H566" s="2" t="n">
        <f aca="false">F566*HLOOKUP(B566,Assumption!$A$10:$G$12,2,1)+G566*HLOOKUP(B566,Assumption!$A$10:$G$12,3,1)</f>
        <v>0</v>
      </c>
      <c r="I566" s="2" t="n">
        <f aca="false">F566+G566-H566</f>
        <v>0</v>
      </c>
      <c r="J566" s="32" t="n">
        <f aca="false">VLOOKUP(D566,Assumption!$O$3:$Q$103,IF('thong tin khach hang'!$B$3="Nam",2,3),0)/12*P566</f>
        <v>0</v>
      </c>
      <c r="K566" s="2" t="n">
        <v>20000</v>
      </c>
      <c r="L566" s="31" t="n">
        <f aca="false">ROUND(((HLOOKUP(B566,Assumption!$A$6:$L$7,2,1)+1)^(1/12)-1)*(E566+I566-J566-K566),0)</f>
        <v>7414535</v>
      </c>
      <c r="M566" s="31" t="n">
        <f aca="false">E566+I566-J566-K566+L566</f>
        <v>4496769774.01301</v>
      </c>
      <c r="N566" s="32" t="n">
        <f aca="false">HLOOKUP(ROUND(AVERAGE(M554:M565)/10^6,0),Assumption!$B$2:$E$3,2,1)*MAX((AVERAGE(M554:M565)-250*10^6),0)</f>
        <v>25164718.1390781</v>
      </c>
      <c r="O566" s="31" t="n">
        <f aca="false">M566+N566</f>
        <v>4521934492.15209</v>
      </c>
      <c r="P566" s="31" t="n">
        <f aca="false">IF(A566=1,SA,MAX(0,SA-M565))</f>
        <v>0</v>
      </c>
      <c r="S566" s="2" t="n">
        <v>0</v>
      </c>
      <c r="T566" s="2" t="n">
        <v>0</v>
      </c>
      <c r="U566" s="2" t="n">
        <v>0</v>
      </c>
      <c r="V566" s="33" t="n">
        <v>1</v>
      </c>
    </row>
    <row r="567" customFormat="false" ht="15.75" hidden="false" customHeight="true" outlineLevel="0" collapsed="false">
      <c r="A567" s="2" t="n">
        <v>565</v>
      </c>
      <c r="B567" s="2" t="n">
        <v>48</v>
      </c>
      <c r="C567" s="2" t="n">
        <f aca="false">A567-(B567-1)*12</f>
        <v>1</v>
      </c>
      <c r="D567" s="2" t="n">
        <f aca="false">'thong tin khach hang'!$B$4+B567-1</f>
        <v>49</v>
      </c>
      <c r="E567" s="31" t="n">
        <f aca="false">IF(A567=1,0,M566)</f>
        <v>4496769774.01301</v>
      </c>
      <c r="F567" s="2" t="n">
        <f aca="true">TP*VLOOKUP('thong tin khach hang'!$E$10,$X$2:$Z$5,3,0)*OFFSET($S567,0,VLOOKUP('thong tin khach hang'!$E$10,$X$2:$Z$5,2,0))</f>
        <v>30000000</v>
      </c>
      <c r="G567" s="2" t="n">
        <f aca="true">EP*VLOOKUP('thong tin khach hang'!$E$10,$X$2:$Z$5,3,0)*OFFSET($S567,0,VLOOKUP('thong tin khach hang'!$E$10,$X$2:$Z$5,2,0))</f>
        <v>30000000</v>
      </c>
      <c r="H567" s="2" t="n">
        <f aca="false">F567*HLOOKUP(B567,Assumption!$A$10:$G$12,2,1)+G567*HLOOKUP(B567,Assumption!$A$10:$G$12,3,1)</f>
        <v>1500000</v>
      </c>
      <c r="I567" s="2" t="n">
        <f aca="false">F567+G567-H567</f>
        <v>58500000</v>
      </c>
      <c r="J567" s="32" t="n">
        <f aca="false">VLOOKUP(D567,Assumption!$O$3:$Q$103,IF('thong tin khach hang'!$B$3="Nam",2,3),0)/12*P567</f>
        <v>0</v>
      </c>
      <c r="K567" s="2" t="n">
        <v>20000</v>
      </c>
      <c r="L567" s="31" t="n">
        <f aca="false">ROUND(((HLOOKUP(B567,Assumption!$A$6:$L$7,2,1)+1)^(1/12)-1)*(E567+I567-J567-K567),0)</f>
        <v>7523365</v>
      </c>
      <c r="M567" s="31" t="n">
        <f aca="false">E567+I567-J567-K567+L567</f>
        <v>4562773139.01301</v>
      </c>
      <c r="N567" s="32" t="n">
        <f aca="false">HLOOKUP(ROUND(AVERAGE(M555:M566)/10^6,0),Assumption!$B$2:$E$3,2,1)*MAX((AVERAGE(M555:M566)-250*10^6),0)</f>
        <v>25237935.199078</v>
      </c>
      <c r="O567" s="31" t="n">
        <f aca="false">M567+N567</f>
        <v>4588011074.21209</v>
      </c>
      <c r="P567" s="31" t="n">
        <f aca="false">IF(A567=1,SA,MAX(0,SA-M566))</f>
        <v>0</v>
      </c>
      <c r="S567" s="2" t="n">
        <v>1</v>
      </c>
      <c r="T567" s="2" t="n">
        <v>1</v>
      </c>
      <c r="U567" s="2" t="n">
        <v>1</v>
      </c>
      <c r="V567" s="33" t="n">
        <v>1</v>
      </c>
    </row>
    <row r="568" customFormat="false" ht="15.75" hidden="false" customHeight="true" outlineLevel="0" collapsed="false">
      <c r="A568" s="2" t="n">
        <v>566</v>
      </c>
      <c r="B568" s="2" t="n">
        <v>48</v>
      </c>
      <c r="C568" s="2" t="n">
        <f aca="false">A568-(B568-1)*12</f>
        <v>2</v>
      </c>
      <c r="D568" s="2" t="n">
        <f aca="false">'thong tin khach hang'!$B$4+B568-1</f>
        <v>49</v>
      </c>
      <c r="E568" s="31" t="n">
        <f aca="false">IF(A568=1,0,M567)</f>
        <v>4562773139.01301</v>
      </c>
      <c r="F568" s="2" t="n">
        <f aca="true">TP*VLOOKUP('thong tin khach hang'!$E$10,$X$2:$Z$5,3,0)*OFFSET($S568,0,VLOOKUP('thong tin khach hang'!$E$10,$X$2:$Z$5,2,0))</f>
        <v>0</v>
      </c>
      <c r="G568" s="2" t="n">
        <f aca="true">EP*VLOOKUP('thong tin khach hang'!$E$10,$X$2:$Z$5,3,0)*OFFSET($S568,0,VLOOKUP('thong tin khach hang'!$E$10,$X$2:$Z$5,2,0))</f>
        <v>0</v>
      </c>
      <c r="H568" s="2" t="n">
        <f aca="false">F568*HLOOKUP(B568,Assumption!$A$10:$G$12,2,1)+G568*HLOOKUP(B568,Assumption!$A$10:$G$12,3,1)</f>
        <v>0</v>
      </c>
      <c r="I568" s="2" t="n">
        <f aca="false">F568+G568-H568</f>
        <v>0</v>
      </c>
      <c r="J568" s="32" t="n">
        <f aca="false">VLOOKUP(D568,Assumption!$O$3:$Q$103,IF('thong tin khach hang'!$B$3="Nam",2,3),0)/12*P568</f>
        <v>0</v>
      </c>
      <c r="K568" s="2" t="n">
        <v>20000</v>
      </c>
      <c r="L568" s="31" t="n">
        <f aca="false">ROUND(((HLOOKUP(B568,Assumption!$A$6:$L$7,2,1)+1)^(1/12)-1)*(E568+I568-J568-K568),0)</f>
        <v>7535758</v>
      </c>
      <c r="M568" s="31" t="n">
        <f aca="false">E568+I568-J568-K568+L568</f>
        <v>4570288897.01301</v>
      </c>
      <c r="N568" s="32" t="n">
        <f aca="false">HLOOKUP(ROUND(AVERAGE(M556:M567)/10^6,0),Assumption!$B$2:$E$3,2,1)*MAX((AVERAGE(M556:M567)-250*10^6),0)</f>
        <v>25311273.1830781</v>
      </c>
      <c r="O568" s="31" t="n">
        <f aca="false">M568+N568</f>
        <v>4595600170.19609</v>
      </c>
      <c r="P568" s="31" t="n">
        <f aca="false">IF(A568=1,SA,MAX(0,SA-M567))</f>
        <v>0</v>
      </c>
      <c r="S568" s="2" t="n">
        <v>0</v>
      </c>
      <c r="T568" s="2" t="n">
        <v>0</v>
      </c>
      <c r="U568" s="2" t="n">
        <v>0</v>
      </c>
      <c r="V568" s="33" t="n">
        <v>1</v>
      </c>
    </row>
    <row r="569" customFormat="false" ht="15.75" hidden="false" customHeight="true" outlineLevel="0" collapsed="false">
      <c r="A569" s="2" t="n">
        <v>567</v>
      </c>
      <c r="B569" s="2" t="n">
        <v>48</v>
      </c>
      <c r="C569" s="2" t="n">
        <f aca="false">A569-(B569-1)*12</f>
        <v>3</v>
      </c>
      <c r="D569" s="2" t="n">
        <f aca="false">'thong tin khach hang'!$B$4+B569-1</f>
        <v>49</v>
      </c>
      <c r="E569" s="31" t="n">
        <f aca="false">IF(A569=1,0,M568)</f>
        <v>4570288897.01301</v>
      </c>
      <c r="F569" s="2" t="n">
        <f aca="true">TP*VLOOKUP('thong tin khach hang'!$E$10,$X$2:$Z$5,3,0)*OFFSET($S569,0,VLOOKUP('thong tin khach hang'!$E$10,$X$2:$Z$5,2,0))</f>
        <v>0</v>
      </c>
      <c r="G569" s="2" t="n">
        <f aca="true">EP*VLOOKUP('thong tin khach hang'!$E$10,$X$2:$Z$5,3,0)*OFFSET($S569,0,VLOOKUP('thong tin khach hang'!$E$10,$X$2:$Z$5,2,0))</f>
        <v>0</v>
      </c>
      <c r="H569" s="2" t="n">
        <f aca="false">F569*HLOOKUP(B569,Assumption!$A$10:$G$12,2,1)+G569*HLOOKUP(B569,Assumption!$A$10:$G$12,3,1)</f>
        <v>0</v>
      </c>
      <c r="I569" s="2" t="n">
        <f aca="false">F569+G569-H569</f>
        <v>0</v>
      </c>
      <c r="J569" s="32" t="n">
        <f aca="false">VLOOKUP(D569,Assumption!$O$3:$Q$103,IF('thong tin khach hang'!$B$3="Nam",2,3),0)/12*P569</f>
        <v>0</v>
      </c>
      <c r="K569" s="2" t="n">
        <v>20000</v>
      </c>
      <c r="L569" s="31" t="n">
        <f aca="false">ROUND(((HLOOKUP(B569,Assumption!$A$6:$L$7,2,1)+1)^(1/12)-1)*(E569+I569-J569-K569),0)</f>
        <v>7548171</v>
      </c>
      <c r="M569" s="31" t="n">
        <f aca="false">E569+I569-J569-K569+L569</f>
        <v>4577817068.01301</v>
      </c>
      <c r="N569" s="32" t="n">
        <f aca="false">HLOOKUP(ROUND(AVERAGE(M557:M568)/10^6,0),Assumption!$B$2:$E$3,2,1)*MAX((AVERAGE(M557:M568)-250*10^6),0)</f>
        <v>25384732.291078</v>
      </c>
      <c r="O569" s="31" t="n">
        <f aca="false">M569+N569</f>
        <v>4603201800.30409</v>
      </c>
      <c r="P569" s="31" t="n">
        <f aca="false">IF(A569=1,SA,MAX(0,SA-M568))</f>
        <v>0</v>
      </c>
      <c r="S569" s="2" t="n">
        <v>0</v>
      </c>
      <c r="T569" s="2" t="n">
        <v>0</v>
      </c>
      <c r="U569" s="2" t="n">
        <v>0</v>
      </c>
      <c r="V569" s="33" t="n">
        <v>1</v>
      </c>
    </row>
    <row r="570" customFormat="false" ht="15.75" hidden="false" customHeight="true" outlineLevel="0" collapsed="false">
      <c r="A570" s="2" t="n">
        <v>568</v>
      </c>
      <c r="B570" s="2" t="n">
        <v>48</v>
      </c>
      <c r="C570" s="2" t="n">
        <f aca="false">A570-(B570-1)*12</f>
        <v>4</v>
      </c>
      <c r="D570" s="2" t="n">
        <f aca="false">'thong tin khach hang'!$B$4+B570-1</f>
        <v>49</v>
      </c>
      <c r="E570" s="31" t="n">
        <f aca="false">IF(A570=1,0,M569)</f>
        <v>4577817068.01301</v>
      </c>
      <c r="F570" s="2" t="n">
        <f aca="true">TP*VLOOKUP('thong tin khach hang'!$E$10,$X$2:$Z$5,3,0)*OFFSET($S570,0,VLOOKUP('thong tin khach hang'!$E$10,$X$2:$Z$5,2,0))</f>
        <v>0</v>
      </c>
      <c r="G570" s="2" t="n">
        <f aca="true">EP*VLOOKUP('thong tin khach hang'!$E$10,$X$2:$Z$5,3,0)*OFFSET($S570,0,VLOOKUP('thong tin khach hang'!$E$10,$X$2:$Z$5,2,0))</f>
        <v>0</v>
      </c>
      <c r="H570" s="2" t="n">
        <f aca="false">F570*HLOOKUP(B570,Assumption!$A$10:$G$12,2,1)+G570*HLOOKUP(B570,Assumption!$A$10:$G$12,3,1)</f>
        <v>0</v>
      </c>
      <c r="I570" s="2" t="n">
        <f aca="false">F570+G570-H570</f>
        <v>0</v>
      </c>
      <c r="J570" s="32" t="n">
        <f aca="false">VLOOKUP(D570,Assumption!$O$3:$Q$103,IF('thong tin khach hang'!$B$3="Nam",2,3),0)/12*P570</f>
        <v>0</v>
      </c>
      <c r="K570" s="2" t="n">
        <v>20000</v>
      </c>
      <c r="L570" s="31" t="n">
        <f aca="false">ROUND(((HLOOKUP(B570,Assumption!$A$6:$L$7,2,1)+1)^(1/12)-1)*(E570+I570-J570-K570),0)</f>
        <v>7560604</v>
      </c>
      <c r="M570" s="31" t="n">
        <f aca="false">E570+I570-J570-K570+L570</f>
        <v>4585357672.01301</v>
      </c>
      <c r="N570" s="32" t="n">
        <f aca="false">HLOOKUP(ROUND(AVERAGE(M558:M569)/10^6,0),Assumption!$B$2:$E$3,2,1)*MAX((AVERAGE(M558:M569)-250*10^6),0)</f>
        <v>25458312.7230781</v>
      </c>
      <c r="O570" s="31" t="n">
        <f aca="false">M570+N570</f>
        <v>4610815984.73609</v>
      </c>
      <c r="P570" s="31" t="n">
        <f aca="false">IF(A570=1,SA,MAX(0,SA-M569))</f>
        <v>0</v>
      </c>
      <c r="S570" s="2" t="n">
        <v>0</v>
      </c>
      <c r="T570" s="2" t="n">
        <v>0</v>
      </c>
      <c r="U570" s="2" t="n">
        <v>1</v>
      </c>
      <c r="V570" s="33" t="n">
        <v>1</v>
      </c>
    </row>
    <row r="571" customFormat="false" ht="15.75" hidden="false" customHeight="true" outlineLevel="0" collapsed="false">
      <c r="A571" s="2" t="n">
        <v>569</v>
      </c>
      <c r="B571" s="2" t="n">
        <v>48</v>
      </c>
      <c r="C571" s="2" t="n">
        <f aca="false">A571-(B571-1)*12</f>
        <v>5</v>
      </c>
      <c r="D571" s="2" t="n">
        <f aca="false">'thong tin khach hang'!$B$4+B571-1</f>
        <v>49</v>
      </c>
      <c r="E571" s="31" t="n">
        <f aca="false">IF(A571=1,0,M570)</f>
        <v>4585357672.01301</v>
      </c>
      <c r="F571" s="2" t="n">
        <f aca="true">TP*VLOOKUP('thong tin khach hang'!$E$10,$X$2:$Z$5,3,0)*OFFSET($S571,0,VLOOKUP('thong tin khach hang'!$E$10,$X$2:$Z$5,2,0))</f>
        <v>0</v>
      </c>
      <c r="G571" s="2" t="n">
        <f aca="true">EP*VLOOKUP('thong tin khach hang'!$E$10,$X$2:$Z$5,3,0)*OFFSET($S571,0,VLOOKUP('thong tin khach hang'!$E$10,$X$2:$Z$5,2,0))</f>
        <v>0</v>
      </c>
      <c r="H571" s="2" t="n">
        <f aca="false">F571*HLOOKUP(B571,Assumption!$A$10:$G$12,2,1)+G571*HLOOKUP(B571,Assumption!$A$10:$G$12,3,1)</f>
        <v>0</v>
      </c>
      <c r="I571" s="2" t="n">
        <f aca="false">F571+G571-H571</f>
        <v>0</v>
      </c>
      <c r="J571" s="32" t="n">
        <f aca="false">VLOOKUP(D571,Assumption!$O$3:$Q$103,IF('thong tin khach hang'!$B$3="Nam",2,3),0)/12*P571</f>
        <v>0</v>
      </c>
      <c r="K571" s="2" t="n">
        <v>20000</v>
      </c>
      <c r="L571" s="31" t="n">
        <f aca="false">ROUND(((HLOOKUP(B571,Assumption!$A$6:$L$7,2,1)+1)^(1/12)-1)*(E571+I571-J571-K571),0)</f>
        <v>7573058</v>
      </c>
      <c r="M571" s="31" t="n">
        <f aca="false">E571+I571-J571-K571+L571</f>
        <v>4592910730.01301</v>
      </c>
      <c r="N571" s="32" t="n">
        <f aca="false">HLOOKUP(ROUND(AVERAGE(M559:M570)/10^6,0),Assumption!$B$2:$E$3,2,1)*MAX((AVERAGE(M559:M570)-250*10^6),0)</f>
        <v>25532014.6790781</v>
      </c>
      <c r="O571" s="31" t="n">
        <f aca="false">M571+N571</f>
        <v>4618442744.69209</v>
      </c>
      <c r="P571" s="31" t="n">
        <f aca="false">IF(A571=1,SA,MAX(0,SA-M570))</f>
        <v>0</v>
      </c>
      <c r="S571" s="2" t="n">
        <v>0</v>
      </c>
      <c r="T571" s="2" t="n">
        <v>0</v>
      </c>
      <c r="U571" s="2" t="n">
        <v>0</v>
      </c>
      <c r="V571" s="33" t="n">
        <v>1</v>
      </c>
    </row>
    <row r="572" customFormat="false" ht="15.75" hidden="false" customHeight="true" outlineLevel="0" collapsed="false">
      <c r="A572" s="2" t="n">
        <v>570</v>
      </c>
      <c r="B572" s="2" t="n">
        <v>48</v>
      </c>
      <c r="C572" s="2" t="n">
        <f aca="false">A572-(B572-1)*12</f>
        <v>6</v>
      </c>
      <c r="D572" s="2" t="n">
        <f aca="false">'thong tin khach hang'!$B$4+B572-1</f>
        <v>49</v>
      </c>
      <c r="E572" s="31" t="n">
        <f aca="false">IF(A572=1,0,M571)</f>
        <v>4592910730.01301</v>
      </c>
      <c r="F572" s="2" t="n">
        <f aca="true">TP*VLOOKUP('thong tin khach hang'!$E$10,$X$2:$Z$5,3,0)*OFFSET($S572,0,VLOOKUP('thong tin khach hang'!$E$10,$X$2:$Z$5,2,0))</f>
        <v>0</v>
      </c>
      <c r="G572" s="2" t="n">
        <f aca="true">EP*VLOOKUP('thong tin khach hang'!$E$10,$X$2:$Z$5,3,0)*OFFSET($S572,0,VLOOKUP('thong tin khach hang'!$E$10,$X$2:$Z$5,2,0))</f>
        <v>0</v>
      </c>
      <c r="H572" s="2" t="n">
        <f aca="false">F572*HLOOKUP(B572,Assumption!$A$10:$G$12,2,1)+G572*HLOOKUP(B572,Assumption!$A$10:$G$12,3,1)</f>
        <v>0</v>
      </c>
      <c r="I572" s="2" t="n">
        <f aca="false">F572+G572-H572</f>
        <v>0</v>
      </c>
      <c r="J572" s="32" t="n">
        <f aca="false">VLOOKUP(D572,Assumption!$O$3:$Q$103,IF('thong tin khach hang'!$B$3="Nam",2,3),0)/12*P572</f>
        <v>0</v>
      </c>
      <c r="K572" s="2" t="n">
        <v>20000</v>
      </c>
      <c r="L572" s="31" t="n">
        <f aca="false">ROUND(((HLOOKUP(B572,Assumption!$A$6:$L$7,2,1)+1)^(1/12)-1)*(E572+I572-J572-K572),0)</f>
        <v>7585532</v>
      </c>
      <c r="M572" s="31" t="n">
        <f aca="false">E572+I572-J572-K572+L572</f>
        <v>4600476262.01301</v>
      </c>
      <c r="N572" s="32" t="n">
        <f aca="false">HLOOKUP(ROUND(AVERAGE(M560:M571)/10^6,0),Assumption!$B$2:$E$3,2,1)*MAX((AVERAGE(M560:M571)-250*10^6),0)</f>
        <v>25605838.360078</v>
      </c>
      <c r="O572" s="31" t="n">
        <f aca="false">M572+N572</f>
        <v>4626082100.37309</v>
      </c>
      <c r="P572" s="31" t="n">
        <f aca="false">IF(A572=1,SA,MAX(0,SA-M571))</f>
        <v>0</v>
      </c>
      <c r="S572" s="2" t="n">
        <v>0</v>
      </c>
      <c r="T572" s="2" t="n">
        <v>0</v>
      </c>
      <c r="U572" s="2" t="n">
        <v>0</v>
      </c>
      <c r="V572" s="33" t="n">
        <v>1</v>
      </c>
    </row>
    <row r="573" customFormat="false" ht="15.75" hidden="false" customHeight="true" outlineLevel="0" collapsed="false">
      <c r="A573" s="2" t="n">
        <v>571</v>
      </c>
      <c r="B573" s="2" t="n">
        <v>48</v>
      </c>
      <c r="C573" s="2" t="n">
        <f aca="false">A573-(B573-1)*12</f>
        <v>7</v>
      </c>
      <c r="D573" s="2" t="n">
        <f aca="false">'thong tin khach hang'!$B$4+B573-1</f>
        <v>49</v>
      </c>
      <c r="E573" s="31" t="n">
        <f aca="false">IF(A573=1,0,M572)</f>
        <v>4600476262.01301</v>
      </c>
      <c r="F573" s="2" t="n">
        <f aca="true">TP*VLOOKUP('thong tin khach hang'!$E$10,$X$2:$Z$5,3,0)*OFFSET($S573,0,VLOOKUP('thong tin khach hang'!$E$10,$X$2:$Z$5,2,0))</f>
        <v>0</v>
      </c>
      <c r="G573" s="2" t="n">
        <f aca="true">EP*VLOOKUP('thong tin khach hang'!$E$10,$X$2:$Z$5,3,0)*OFFSET($S573,0,VLOOKUP('thong tin khach hang'!$E$10,$X$2:$Z$5,2,0))</f>
        <v>0</v>
      </c>
      <c r="H573" s="2" t="n">
        <f aca="false">F573*HLOOKUP(B573,Assumption!$A$10:$G$12,2,1)+G573*HLOOKUP(B573,Assumption!$A$10:$G$12,3,1)</f>
        <v>0</v>
      </c>
      <c r="I573" s="2" t="n">
        <f aca="false">F573+G573-H573</f>
        <v>0</v>
      </c>
      <c r="J573" s="32" t="n">
        <f aca="false">VLOOKUP(D573,Assumption!$O$3:$Q$103,IF('thong tin khach hang'!$B$3="Nam",2,3),0)/12*P573</f>
        <v>0</v>
      </c>
      <c r="K573" s="2" t="n">
        <v>20000</v>
      </c>
      <c r="L573" s="31" t="n">
        <f aca="false">ROUND(((HLOOKUP(B573,Assumption!$A$6:$L$7,2,1)+1)^(1/12)-1)*(E573+I573-J573-K573),0)</f>
        <v>7598028</v>
      </c>
      <c r="M573" s="31" t="n">
        <f aca="false">E573+I573-J573-K573+L573</f>
        <v>4608054290.01301</v>
      </c>
      <c r="N573" s="32" t="n">
        <f aca="false">HLOOKUP(ROUND(AVERAGE(M561:M572)/10^6,0),Assumption!$B$2:$E$3,2,1)*MAX((AVERAGE(M561:M572)-250*10^6),0)</f>
        <v>25679783.9665781</v>
      </c>
      <c r="O573" s="31" t="n">
        <f aca="false">M573+N573</f>
        <v>4633734073.97959</v>
      </c>
      <c r="P573" s="31" t="n">
        <f aca="false">IF(A573=1,SA,MAX(0,SA-M572))</f>
        <v>0</v>
      </c>
      <c r="S573" s="2" t="n">
        <v>0</v>
      </c>
      <c r="T573" s="2" t="n">
        <v>1</v>
      </c>
      <c r="U573" s="2" t="n">
        <v>1</v>
      </c>
      <c r="V573" s="33" t="n">
        <v>1</v>
      </c>
    </row>
    <row r="574" customFormat="false" ht="15.75" hidden="false" customHeight="true" outlineLevel="0" collapsed="false">
      <c r="A574" s="2" t="n">
        <v>572</v>
      </c>
      <c r="B574" s="2" t="n">
        <v>48</v>
      </c>
      <c r="C574" s="2" t="n">
        <f aca="false">A574-(B574-1)*12</f>
        <v>8</v>
      </c>
      <c r="D574" s="2" t="n">
        <f aca="false">'thong tin khach hang'!$B$4+B574-1</f>
        <v>49</v>
      </c>
      <c r="E574" s="31" t="n">
        <f aca="false">IF(A574=1,0,M573)</f>
        <v>4608054290.01301</v>
      </c>
      <c r="F574" s="2" t="n">
        <f aca="true">TP*VLOOKUP('thong tin khach hang'!$E$10,$X$2:$Z$5,3,0)*OFFSET($S574,0,VLOOKUP('thong tin khach hang'!$E$10,$X$2:$Z$5,2,0))</f>
        <v>0</v>
      </c>
      <c r="G574" s="2" t="n">
        <f aca="true">EP*VLOOKUP('thong tin khach hang'!$E$10,$X$2:$Z$5,3,0)*OFFSET($S574,0,VLOOKUP('thong tin khach hang'!$E$10,$X$2:$Z$5,2,0))</f>
        <v>0</v>
      </c>
      <c r="H574" s="2" t="n">
        <f aca="false">F574*HLOOKUP(B574,Assumption!$A$10:$G$12,2,1)+G574*HLOOKUP(B574,Assumption!$A$10:$G$12,3,1)</f>
        <v>0</v>
      </c>
      <c r="I574" s="2" t="n">
        <f aca="false">F574+G574-H574</f>
        <v>0</v>
      </c>
      <c r="J574" s="32" t="n">
        <f aca="false">VLOOKUP(D574,Assumption!$O$3:$Q$103,IF('thong tin khach hang'!$B$3="Nam",2,3),0)/12*P574</f>
        <v>0</v>
      </c>
      <c r="K574" s="2" t="n">
        <v>20000</v>
      </c>
      <c r="L574" s="31" t="n">
        <f aca="false">ROUND(((HLOOKUP(B574,Assumption!$A$6:$L$7,2,1)+1)^(1/12)-1)*(E574+I574-J574-K574),0)</f>
        <v>7610543</v>
      </c>
      <c r="M574" s="31" t="n">
        <f aca="false">E574+I574-J574-K574+L574</f>
        <v>4615644833.01301</v>
      </c>
      <c r="N574" s="32" t="n">
        <f aca="false">HLOOKUP(ROUND(AVERAGE(M562:M573)/10^6,0),Assumption!$B$2:$E$3,2,1)*MAX((AVERAGE(M562:M573)-250*10^6),0)</f>
        <v>25753851.7005781</v>
      </c>
      <c r="O574" s="31" t="n">
        <f aca="false">M574+N574</f>
        <v>4641398684.71359</v>
      </c>
      <c r="P574" s="31" t="n">
        <f aca="false">IF(A574=1,SA,MAX(0,SA-M573))</f>
        <v>0</v>
      </c>
      <c r="S574" s="2" t="n">
        <v>0</v>
      </c>
      <c r="T574" s="2" t="n">
        <v>0</v>
      </c>
      <c r="U574" s="2" t="n">
        <v>0</v>
      </c>
      <c r="V574" s="33" t="n">
        <v>1</v>
      </c>
    </row>
    <row r="575" customFormat="false" ht="15.75" hidden="false" customHeight="true" outlineLevel="0" collapsed="false">
      <c r="A575" s="2" t="n">
        <v>573</v>
      </c>
      <c r="B575" s="2" t="n">
        <v>48</v>
      </c>
      <c r="C575" s="2" t="n">
        <f aca="false">A575-(B575-1)*12</f>
        <v>9</v>
      </c>
      <c r="D575" s="2" t="n">
        <f aca="false">'thong tin khach hang'!$B$4+B575-1</f>
        <v>49</v>
      </c>
      <c r="E575" s="31" t="n">
        <f aca="false">IF(A575=1,0,M574)</f>
        <v>4615644833.01301</v>
      </c>
      <c r="F575" s="2" t="n">
        <f aca="true">TP*VLOOKUP('thong tin khach hang'!$E$10,$X$2:$Z$5,3,0)*OFFSET($S575,0,VLOOKUP('thong tin khach hang'!$E$10,$X$2:$Z$5,2,0))</f>
        <v>0</v>
      </c>
      <c r="G575" s="2" t="n">
        <f aca="true">EP*VLOOKUP('thong tin khach hang'!$E$10,$X$2:$Z$5,3,0)*OFFSET($S575,0,VLOOKUP('thong tin khach hang'!$E$10,$X$2:$Z$5,2,0))</f>
        <v>0</v>
      </c>
      <c r="H575" s="2" t="n">
        <f aca="false">F575*HLOOKUP(B575,Assumption!$A$10:$G$12,2,1)+G575*HLOOKUP(B575,Assumption!$A$10:$G$12,3,1)</f>
        <v>0</v>
      </c>
      <c r="I575" s="2" t="n">
        <f aca="false">F575+G575-H575</f>
        <v>0</v>
      </c>
      <c r="J575" s="32" t="n">
        <f aca="false">VLOOKUP(D575,Assumption!$O$3:$Q$103,IF('thong tin khach hang'!$B$3="Nam",2,3),0)/12*P575</f>
        <v>0</v>
      </c>
      <c r="K575" s="2" t="n">
        <v>20000</v>
      </c>
      <c r="L575" s="31" t="n">
        <f aca="false">ROUND(((HLOOKUP(B575,Assumption!$A$6:$L$7,2,1)+1)^(1/12)-1)*(E575+I575-J575-K575),0)</f>
        <v>7623080</v>
      </c>
      <c r="M575" s="31" t="n">
        <f aca="false">E575+I575-J575-K575+L575</f>
        <v>4623247913.01301</v>
      </c>
      <c r="N575" s="32" t="n">
        <f aca="false">HLOOKUP(ROUND(AVERAGE(M563:M574)/10^6,0),Assumption!$B$2:$E$3,2,1)*MAX((AVERAGE(M563:M574)-250*10^6),0)</f>
        <v>25828041.7630781</v>
      </c>
      <c r="O575" s="31" t="n">
        <f aca="false">M575+N575</f>
        <v>4649075954.77609</v>
      </c>
      <c r="P575" s="31" t="n">
        <f aca="false">IF(A575=1,SA,MAX(0,SA-M574))</f>
        <v>0</v>
      </c>
      <c r="S575" s="2" t="n">
        <v>0</v>
      </c>
      <c r="T575" s="2" t="n">
        <v>0</v>
      </c>
      <c r="U575" s="2" t="n">
        <v>0</v>
      </c>
      <c r="V575" s="33" t="n">
        <v>1</v>
      </c>
    </row>
    <row r="576" customFormat="false" ht="15.75" hidden="false" customHeight="true" outlineLevel="0" collapsed="false">
      <c r="A576" s="2" t="n">
        <v>574</v>
      </c>
      <c r="B576" s="2" t="n">
        <v>48</v>
      </c>
      <c r="C576" s="2" t="n">
        <f aca="false">A576-(B576-1)*12</f>
        <v>10</v>
      </c>
      <c r="D576" s="2" t="n">
        <f aca="false">'thong tin khach hang'!$B$4+B576-1</f>
        <v>49</v>
      </c>
      <c r="E576" s="31" t="n">
        <f aca="false">IF(A576=1,0,M575)</f>
        <v>4623247913.01301</v>
      </c>
      <c r="F576" s="2" t="n">
        <f aca="true">TP*VLOOKUP('thong tin khach hang'!$E$10,$X$2:$Z$5,3,0)*OFFSET($S576,0,VLOOKUP('thong tin khach hang'!$E$10,$X$2:$Z$5,2,0))</f>
        <v>0</v>
      </c>
      <c r="G576" s="2" t="n">
        <f aca="true">EP*VLOOKUP('thong tin khach hang'!$E$10,$X$2:$Z$5,3,0)*OFFSET($S576,0,VLOOKUP('thong tin khach hang'!$E$10,$X$2:$Z$5,2,0))</f>
        <v>0</v>
      </c>
      <c r="H576" s="2" t="n">
        <f aca="false">F576*HLOOKUP(B576,Assumption!$A$10:$G$12,2,1)+G576*HLOOKUP(B576,Assumption!$A$10:$G$12,3,1)</f>
        <v>0</v>
      </c>
      <c r="I576" s="2" t="n">
        <f aca="false">F576+G576-H576</f>
        <v>0</v>
      </c>
      <c r="J576" s="32" t="n">
        <f aca="false">VLOOKUP(D576,Assumption!$O$3:$Q$103,IF('thong tin khach hang'!$B$3="Nam",2,3),0)/12*P576</f>
        <v>0</v>
      </c>
      <c r="K576" s="2" t="n">
        <v>20000</v>
      </c>
      <c r="L576" s="31" t="n">
        <f aca="false">ROUND(((HLOOKUP(B576,Assumption!$A$6:$L$7,2,1)+1)^(1/12)-1)*(E576+I576-J576-K576),0)</f>
        <v>7635637</v>
      </c>
      <c r="M576" s="31" t="n">
        <f aca="false">E576+I576-J576-K576+L576</f>
        <v>4630863550.01301</v>
      </c>
      <c r="N576" s="32" t="n">
        <f aca="false">HLOOKUP(ROUND(AVERAGE(M564:M575)/10^6,0),Assumption!$B$2:$E$3,2,1)*MAX((AVERAGE(M564:M575)-250*10^6),0)</f>
        <v>25902354.3565781</v>
      </c>
      <c r="O576" s="31" t="n">
        <f aca="false">M576+N576</f>
        <v>4656765904.36959</v>
      </c>
      <c r="P576" s="31" t="n">
        <f aca="false">IF(A576=1,SA,MAX(0,SA-M575))</f>
        <v>0</v>
      </c>
      <c r="S576" s="2" t="n">
        <v>0</v>
      </c>
      <c r="T576" s="2" t="n">
        <v>0</v>
      </c>
      <c r="U576" s="2" t="n">
        <v>1</v>
      </c>
      <c r="V576" s="33" t="n">
        <v>1</v>
      </c>
    </row>
    <row r="577" customFormat="false" ht="15.75" hidden="false" customHeight="true" outlineLevel="0" collapsed="false">
      <c r="A577" s="2" t="n">
        <v>575</v>
      </c>
      <c r="B577" s="2" t="n">
        <v>48</v>
      </c>
      <c r="C577" s="2" t="n">
        <f aca="false">A577-(B577-1)*12</f>
        <v>11</v>
      </c>
      <c r="D577" s="2" t="n">
        <f aca="false">'thong tin khach hang'!$B$4+B577-1</f>
        <v>49</v>
      </c>
      <c r="E577" s="31" t="n">
        <f aca="false">IF(A577=1,0,M576)</f>
        <v>4630863550.01301</v>
      </c>
      <c r="F577" s="2" t="n">
        <f aca="true">TP*VLOOKUP('thong tin khach hang'!$E$10,$X$2:$Z$5,3,0)*OFFSET($S577,0,VLOOKUP('thong tin khach hang'!$E$10,$X$2:$Z$5,2,0))</f>
        <v>0</v>
      </c>
      <c r="G577" s="2" t="n">
        <f aca="true">EP*VLOOKUP('thong tin khach hang'!$E$10,$X$2:$Z$5,3,0)*OFFSET($S577,0,VLOOKUP('thong tin khach hang'!$E$10,$X$2:$Z$5,2,0))</f>
        <v>0</v>
      </c>
      <c r="H577" s="2" t="n">
        <f aca="false">F577*HLOOKUP(B577,Assumption!$A$10:$G$12,2,1)+G577*HLOOKUP(B577,Assumption!$A$10:$G$12,3,1)</f>
        <v>0</v>
      </c>
      <c r="I577" s="2" t="n">
        <f aca="false">F577+G577-H577</f>
        <v>0</v>
      </c>
      <c r="J577" s="32" t="n">
        <f aca="false">VLOOKUP(D577,Assumption!$O$3:$Q$103,IF('thong tin khach hang'!$B$3="Nam",2,3),0)/12*P577</f>
        <v>0</v>
      </c>
      <c r="K577" s="2" t="n">
        <v>20000</v>
      </c>
      <c r="L577" s="31" t="n">
        <f aca="false">ROUND(((HLOOKUP(B577,Assumption!$A$6:$L$7,2,1)+1)^(1/12)-1)*(E577+I577-J577-K577),0)</f>
        <v>7648215</v>
      </c>
      <c r="M577" s="31" t="n">
        <f aca="false">E577+I577-J577-K577+L577</f>
        <v>4638491765.01301</v>
      </c>
      <c r="N577" s="32" t="n">
        <f aca="false">HLOOKUP(ROUND(AVERAGE(M565:M576)/10^6,0),Assumption!$B$2:$E$3,2,1)*MAX((AVERAGE(M565:M576)-250*10^6),0)</f>
        <v>25976789.6835781</v>
      </c>
      <c r="O577" s="31" t="n">
        <f aca="false">M577+N577</f>
        <v>4664468554.69659</v>
      </c>
      <c r="P577" s="31" t="n">
        <f aca="false">IF(A577=1,SA,MAX(0,SA-M576))</f>
        <v>0</v>
      </c>
      <c r="S577" s="2" t="n">
        <v>0</v>
      </c>
      <c r="T577" s="2" t="n">
        <v>0</v>
      </c>
      <c r="U577" s="2" t="n">
        <v>0</v>
      </c>
      <c r="V577" s="33" t="n">
        <v>1</v>
      </c>
    </row>
    <row r="578" customFormat="false" ht="15.75" hidden="false" customHeight="true" outlineLevel="0" collapsed="false">
      <c r="A578" s="2" t="n">
        <v>576</v>
      </c>
      <c r="B578" s="2" t="n">
        <v>48</v>
      </c>
      <c r="C578" s="2" t="n">
        <f aca="false">A578-(B578-1)*12</f>
        <v>12</v>
      </c>
      <c r="D578" s="2" t="n">
        <f aca="false">'thong tin khach hang'!$B$4+B578-1</f>
        <v>49</v>
      </c>
      <c r="E578" s="31" t="n">
        <f aca="false">IF(A578=1,0,M577)</f>
        <v>4638491765.01301</v>
      </c>
      <c r="F578" s="2" t="n">
        <f aca="true">TP*VLOOKUP('thong tin khach hang'!$E$10,$X$2:$Z$5,3,0)*OFFSET($S578,0,VLOOKUP('thong tin khach hang'!$E$10,$X$2:$Z$5,2,0))</f>
        <v>0</v>
      </c>
      <c r="G578" s="2" t="n">
        <f aca="true">EP*VLOOKUP('thong tin khach hang'!$E$10,$X$2:$Z$5,3,0)*OFFSET($S578,0,VLOOKUP('thong tin khach hang'!$E$10,$X$2:$Z$5,2,0))</f>
        <v>0</v>
      </c>
      <c r="H578" s="2" t="n">
        <f aca="false">F578*HLOOKUP(B578,Assumption!$A$10:$G$12,2,1)+G578*HLOOKUP(B578,Assumption!$A$10:$G$12,3,1)</f>
        <v>0</v>
      </c>
      <c r="I578" s="2" t="n">
        <f aca="false">F578+G578-H578</f>
        <v>0</v>
      </c>
      <c r="J578" s="32" t="n">
        <f aca="false">VLOOKUP(D578,Assumption!$O$3:$Q$103,IF('thong tin khach hang'!$B$3="Nam",2,3),0)/12*P578</f>
        <v>0</v>
      </c>
      <c r="K578" s="2" t="n">
        <v>20000</v>
      </c>
      <c r="L578" s="31" t="n">
        <f aca="false">ROUND(((HLOOKUP(B578,Assumption!$A$6:$L$7,2,1)+1)^(1/12)-1)*(E578+I578-J578-K578),0)</f>
        <v>7660813</v>
      </c>
      <c r="M578" s="31" t="n">
        <f aca="false">E578+I578-J578-K578+L578</f>
        <v>4646132578.01301</v>
      </c>
      <c r="N578" s="32" t="n">
        <f aca="false">HLOOKUP(ROUND(AVERAGE(M566:M577)/10^6,0),Assumption!$B$2:$E$3,2,1)*MAX((AVERAGE(M566:M577)-250*10^6),0)</f>
        <v>26051347.9465781</v>
      </c>
      <c r="O578" s="31" t="n">
        <f aca="false">M578+N578</f>
        <v>4672183925.95959</v>
      </c>
      <c r="P578" s="31" t="n">
        <f aca="false">IF(A578=1,SA,MAX(0,SA-M577))</f>
        <v>0</v>
      </c>
      <c r="S578" s="2" t="n">
        <v>0</v>
      </c>
      <c r="T578" s="2" t="n">
        <v>0</v>
      </c>
      <c r="U578" s="2" t="n">
        <v>0</v>
      </c>
      <c r="V578" s="33" t="n">
        <v>1</v>
      </c>
    </row>
    <row r="579" customFormat="false" ht="15.75" hidden="false" customHeight="true" outlineLevel="0" collapsed="false">
      <c r="A579" s="2" t="n">
        <v>577</v>
      </c>
      <c r="B579" s="2" t="n">
        <v>49</v>
      </c>
      <c r="C579" s="2" t="n">
        <f aca="false">A579-(B579-1)*12</f>
        <v>1</v>
      </c>
      <c r="D579" s="2" t="n">
        <f aca="false">'thong tin khach hang'!$B$4+B579-1</f>
        <v>50</v>
      </c>
      <c r="E579" s="31" t="n">
        <f aca="false">IF(A579=1,0,M578)</f>
        <v>4646132578.01301</v>
      </c>
      <c r="F579" s="2" t="n">
        <f aca="true">TP*VLOOKUP('thong tin khach hang'!$E$10,$X$2:$Z$5,3,0)*OFFSET($S579,0,VLOOKUP('thong tin khach hang'!$E$10,$X$2:$Z$5,2,0))</f>
        <v>30000000</v>
      </c>
      <c r="G579" s="2" t="n">
        <f aca="true">EP*VLOOKUP('thong tin khach hang'!$E$10,$X$2:$Z$5,3,0)*OFFSET($S579,0,VLOOKUP('thong tin khach hang'!$E$10,$X$2:$Z$5,2,0))</f>
        <v>30000000</v>
      </c>
      <c r="H579" s="2" t="n">
        <f aca="false">F579*HLOOKUP(B579,Assumption!$A$10:$G$12,2,1)+G579*HLOOKUP(B579,Assumption!$A$10:$G$12,3,1)</f>
        <v>1500000</v>
      </c>
      <c r="I579" s="2" t="n">
        <f aca="false">F579+G579-H579</f>
        <v>58500000</v>
      </c>
      <c r="J579" s="32" t="n">
        <f aca="false">VLOOKUP(D579,Assumption!$O$3:$Q$103,IF('thong tin khach hang'!$B$3="Nam",2,3),0)/12*P579</f>
        <v>0</v>
      </c>
      <c r="K579" s="2" t="n">
        <v>20000</v>
      </c>
      <c r="L579" s="31" t="n">
        <f aca="false">ROUND(((HLOOKUP(B579,Assumption!$A$6:$L$7,2,1)+1)^(1/12)-1)*(E579+I579-J579-K579),0)</f>
        <v>7770050</v>
      </c>
      <c r="M579" s="31" t="n">
        <f aca="false">E579+I579-J579-K579+L579</f>
        <v>4712382628.01301</v>
      </c>
      <c r="N579" s="32" t="n">
        <f aca="false">HLOOKUP(ROUND(AVERAGE(M567:M578)/10^6,0),Assumption!$B$2:$E$3,2,1)*MAX((AVERAGE(M567:M578)-250*10^6),0)</f>
        <v>26126029.3485781</v>
      </c>
      <c r="O579" s="31" t="n">
        <f aca="false">M579+N579</f>
        <v>4738508657.36159</v>
      </c>
      <c r="P579" s="31" t="n">
        <f aca="false">IF(A579=1,SA,MAX(0,SA-M578))</f>
        <v>0</v>
      </c>
      <c r="S579" s="2" t="n">
        <v>1</v>
      </c>
      <c r="T579" s="2" t="n">
        <v>1</v>
      </c>
      <c r="U579" s="2" t="n">
        <v>1</v>
      </c>
      <c r="V579" s="33" t="n">
        <v>1</v>
      </c>
    </row>
    <row r="580" customFormat="false" ht="15.75" hidden="false" customHeight="true" outlineLevel="0" collapsed="false">
      <c r="A580" s="2" t="n">
        <v>578</v>
      </c>
      <c r="B580" s="2" t="n">
        <v>49</v>
      </c>
      <c r="C580" s="2" t="n">
        <f aca="false">A580-(B580-1)*12</f>
        <v>2</v>
      </c>
      <c r="D580" s="2" t="n">
        <f aca="false">'thong tin khach hang'!$B$4+B580-1</f>
        <v>50</v>
      </c>
      <c r="E580" s="31" t="n">
        <f aca="false">IF(A580=1,0,M579)</f>
        <v>4712382628.01301</v>
      </c>
      <c r="F580" s="2" t="n">
        <f aca="true">TP*VLOOKUP('thong tin khach hang'!$E$10,$X$2:$Z$5,3,0)*OFFSET($S580,0,VLOOKUP('thong tin khach hang'!$E$10,$X$2:$Z$5,2,0))</f>
        <v>0</v>
      </c>
      <c r="G580" s="2" t="n">
        <f aca="true">EP*VLOOKUP('thong tin khach hang'!$E$10,$X$2:$Z$5,3,0)*OFFSET($S580,0,VLOOKUP('thong tin khach hang'!$E$10,$X$2:$Z$5,2,0))</f>
        <v>0</v>
      </c>
      <c r="H580" s="2" t="n">
        <f aca="false">F580*HLOOKUP(B580,Assumption!$A$10:$G$12,2,1)+G580*HLOOKUP(B580,Assumption!$A$10:$G$12,3,1)</f>
        <v>0</v>
      </c>
      <c r="I580" s="2" t="n">
        <f aca="false">F580+G580-H580</f>
        <v>0</v>
      </c>
      <c r="J580" s="32" t="n">
        <f aca="false">VLOOKUP(D580,Assumption!$O$3:$Q$103,IF('thong tin khach hang'!$B$3="Nam",2,3),0)/12*P580</f>
        <v>0</v>
      </c>
      <c r="K580" s="2" t="n">
        <v>20000</v>
      </c>
      <c r="L580" s="31" t="n">
        <f aca="false">ROUND(((HLOOKUP(B580,Assumption!$A$6:$L$7,2,1)+1)^(1/12)-1)*(E580+I580-J580-K580),0)</f>
        <v>7782850</v>
      </c>
      <c r="M580" s="31" t="n">
        <f aca="false">E580+I580-J580-K580+L580</f>
        <v>4720145478.01301</v>
      </c>
      <c r="N580" s="32" t="n">
        <f aca="false">HLOOKUP(ROUND(AVERAGE(M568:M579)/10^6,0),Assumption!$B$2:$E$3,2,1)*MAX((AVERAGE(M568:M579)-250*10^6),0)</f>
        <v>26200834.0930781</v>
      </c>
      <c r="O580" s="31" t="n">
        <f aca="false">M580+N580</f>
        <v>4746346312.10609</v>
      </c>
      <c r="P580" s="31" t="n">
        <f aca="false">IF(A580=1,SA,MAX(0,SA-M579))</f>
        <v>0</v>
      </c>
      <c r="S580" s="2" t="n">
        <v>0</v>
      </c>
      <c r="T580" s="2" t="n">
        <v>0</v>
      </c>
      <c r="U580" s="2" t="n">
        <v>0</v>
      </c>
      <c r="V580" s="33" t="n">
        <v>1</v>
      </c>
    </row>
    <row r="581" customFormat="false" ht="15.75" hidden="false" customHeight="true" outlineLevel="0" collapsed="false">
      <c r="A581" s="2" t="n">
        <v>579</v>
      </c>
      <c r="B581" s="2" t="n">
        <v>49</v>
      </c>
      <c r="C581" s="2" t="n">
        <f aca="false">A581-(B581-1)*12</f>
        <v>3</v>
      </c>
      <c r="D581" s="2" t="n">
        <f aca="false">'thong tin khach hang'!$B$4+B581-1</f>
        <v>50</v>
      </c>
      <c r="E581" s="31" t="n">
        <f aca="false">IF(A581=1,0,M580)</f>
        <v>4720145478.01301</v>
      </c>
      <c r="F581" s="2" t="n">
        <f aca="true">TP*VLOOKUP('thong tin khach hang'!$E$10,$X$2:$Z$5,3,0)*OFFSET($S581,0,VLOOKUP('thong tin khach hang'!$E$10,$X$2:$Z$5,2,0))</f>
        <v>0</v>
      </c>
      <c r="G581" s="2" t="n">
        <f aca="true">EP*VLOOKUP('thong tin khach hang'!$E$10,$X$2:$Z$5,3,0)*OFFSET($S581,0,VLOOKUP('thong tin khach hang'!$E$10,$X$2:$Z$5,2,0))</f>
        <v>0</v>
      </c>
      <c r="H581" s="2" t="n">
        <f aca="false">F581*HLOOKUP(B581,Assumption!$A$10:$G$12,2,1)+G581*HLOOKUP(B581,Assumption!$A$10:$G$12,3,1)</f>
        <v>0</v>
      </c>
      <c r="I581" s="2" t="n">
        <f aca="false">F581+G581-H581</f>
        <v>0</v>
      </c>
      <c r="J581" s="32" t="n">
        <f aca="false">VLOOKUP(D581,Assumption!$O$3:$Q$103,IF('thong tin khach hang'!$B$3="Nam",2,3),0)/12*P581</f>
        <v>0</v>
      </c>
      <c r="K581" s="2" t="n">
        <v>20000</v>
      </c>
      <c r="L581" s="31" t="n">
        <f aca="false">ROUND(((HLOOKUP(B581,Assumption!$A$6:$L$7,2,1)+1)^(1/12)-1)*(E581+I581-J581-K581),0)</f>
        <v>7795671</v>
      </c>
      <c r="M581" s="31" t="n">
        <f aca="false">E581+I581-J581-K581+L581</f>
        <v>4727921149.01301</v>
      </c>
      <c r="N581" s="32" t="n">
        <f aca="false">HLOOKUP(ROUND(AVERAGE(M569:M580)/10^6,0),Assumption!$B$2:$E$3,2,1)*MAX((AVERAGE(M569:M580)-250*10^6),0)</f>
        <v>26275762.3835781</v>
      </c>
      <c r="O581" s="31" t="n">
        <f aca="false">M581+N581</f>
        <v>4754196911.39659</v>
      </c>
      <c r="P581" s="31" t="n">
        <f aca="false">IF(A581=1,SA,MAX(0,SA-M580))</f>
        <v>0</v>
      </c>
      <c r="S581" s="2" t="n">
        <v>0</v>
      </c>
      <c r="T581" s="2" t="n">
        <v>0</v>
      </c>
      <c r="U581" s="2" t="n">
        <v>0</v>
      </c>
      <c r="V581" s="33" t="n">
        <v>1</v>
      </c>
    </row>
    <row r="582" customFormat="false" ht="15.75" hidden="false" customHeight="true" outlineLevel="0" collapsed="false">
      <c r="A582" s="2" t="n">
        <v>580</v>
      </c>
      <c r="B582" s="2" t="n">
        <v>49</v>
      </c>
      <c r="C582" s="2" t="n">
        <f aca="false">A582-(B582-1)*12</f>
        <v>4</v>
      </c>
      <c r="D582" s="2" t="n">
        <f aca="false">'thong tin khach hang'!$B$4+B582-1</f>
        <v>50</v>
      </c>
      <c r="E582" s="31" t="n">
        <f aca="false">IF(A582=1,0,M581)</f>
        <v>4727921149.01301</v>
      </c>
      <c r="F582" s="2" t="n">
        <f aca="true">TP*VLOOKUP('thong tin khach hang'!$E$10,$X$2:$Z$5,3,0)*OFFSET($S582,0,VLOOKUP('thong tin khach hang'!$E$10,$X$2:$Z$5,2,0))</f>
        <v>0</v>
      </c>
      <c r="G582" s="2" t="n">
        <f aca="true">EP*VLOOKUP('thong tin khach hang'!$E$10,$X$2:$Z$5,3,0)*OFFSET($S582,0,VLOOKUP('thong tin khach hang'!$E$10,$X$2:$Z$5,2,0))</f>
        <v>0</v>
      </c>
      <c r="H582" s="2" t="n">
        <f aca="false">F582*HLOOKUP(B582,Assumption!$A$10:$G$12,2,1)+G582*HLOOKUP(B582,Assumption!$A$10:$G$12,3,1)</f>
        <v>0</v>
      </c>
      <c r="I582" s="2" t="n">
        <f aca="false">F582+G582-H582</f>
        <v>0</v>
      </c>
      <c r="J582" s="32" t="n">
        <f aca="false">VLOOKUP(D582,Assumption!$O$3:$Q$103,IF('thong tin khach hang'!$B$3="Nam",2,3),0)/12*P582</f>
        <v>0</v>
      </c>
      <c r="K582" s="2" t="n">
        <v>20000</v>
      </c>
      <c r="L582" s="31" t="n">
        <f aca="false">ROUND(((HLOOKUP(B582,Assumption!$A$6:$L$7,2,1)+1)^(1/12)-1)*(E582+I582-J582-K582),0)</f>
        <v>7808513</v>
      </c>
      <c r="M582" s="31" t="n">
        <f aca="false">E582+I582-J582-K582+L582</f>
        <v>4735709662.01301</v>
      </c>
      <c r="N582" s="32" t="n">
        <f aca="false">HLOOKUP(ROUND(AVERAGE(M570:M581)/10^6,0),Assumption!$B$2:$E$3,2,1)*MAX((AVERAGE(M570:M581)-250*10^6),0)</f>
        <v>26350814.4240781</v>
      </c>
      <c r="O582" s="31" t="n">
        <f aca="false">M582+N582</f>
        <v>4762060476.43709</v>
      </c>
      <c r="P582" s="31" t="n">
        <f aca="false">IF(A582=1,SA,MAX(0,SA-M581))</f>
        <v>0</v>
      </c>
      <c r="S582" s="2" t="n">
        <v>0</v>
      </c>
      <c r="T582" s="2" t="n">
        <v>0</v>
      </c>
      <c r="U582" s="2" t="n">
        <v>1</v>
      </c>
      <c r="V582" s="33" t="n">
        <v>1</v>
      </c>
    </row>
    <row r="583" customFormat="false" ht="15.75" hidden="false" customHeight="true" outlineLevel="0" collapsed="false">
      <c r="A583" s="2" t="n">
        <v>581</v>
      </c>
      <c r="B583" s="2" t="n">
        <v>49</v>
      </c>
      <c r="C583" s="2" t="n">
        <f aca="false">A583-(B583-1)*12</f>
        <v>5</v>
      </c>
      <c r="D583" s="2" t="n">
        <f aca="false">'thong tin khach hang'!$B$4+B583-1</f>
        <v>50</v>
      </c>
      <c r="E583" s="31" t="n">
        <f aca="false">IF(A583=1,0,M582)</f>
        <v>4735709662.01301</v>
      </c>
      <c r="F583" s="2" t="n">
        <f aca="true">TP*VLOOKUP('thong tin khach hang'!$E$10,$X$2:$Z$5,3,0)*OFFSET($S583,0,VLOOKUP('thong tin khach hang'!$E$10,$X$2:$Z$5,2,0))</f>
        <v>0</v>
      </c>
      <c r="G583" s="2" t="n">
        <f aca="true">EP*VLOOKUP('thong tin khach hang'!$E$10,$X$2:$Z$5,3,0)*OFFSET($S583,0,VLOOKUP('thong tin khach hang'!$E$10,$X$2:$Z$5,2,0))</f>
        <v>0</v>
      </c>
      <c r="H583" s="2" t="n">
        <f aca="false">F583*HLOOKUP(B583,Assumption!$A$10:$G$12,2,1)+G583*HLOOKUP(B583,Assumption!$A$10:$G$12,3,1)</f>
        <v>0</v>
      </c>
      <c r="I583" s="2" t="n">
        <f aca="false">F583+G583-H583</f>
        <v>0</v>
      </c>
      <c r="J583" s="32" t="n">
        <f aca="false">VLOOKUP(D583,Assumption!$O$3:$Q$103,IF('thong tin khach hang'!$B$3="Nam",2,3),0)/12*P583</f>
        <v>0</v>
      </c>
      <c r="K583" s="2" t="n">
        <v>20000</v>
      </c>
      <c r="L583" s="31" t="n">
        <f aca="false">ROUND(((HLOOKUP(B583,Assumption!$A$6:$L$7,2,1)+1)^(1/12)-1)*(E583+I583-J583-K583),0)</f>
        <v>7821376</v>
      </c>
      <c r="M583" s="31" t="n">
        <f aca="false">E583+I583-J583-K583+L583</f>
        <v>4743511038.01301</v>
      </c>
      <c r="N583" s="32" t="n">
        <f aca="false">HLOOKUP(ROUND(AVERAGE(M571:M582)/10^6,0),Assumption!$B$2:$E$3,2,1)*MAX((AVERAGE(M571:M582)-250*10^6),0)</f>
        <v>26425990.4190781</v>
      </c>
      <c r="O583" s="31" t="n">
        <f aca="false">M583+N583</f>
        <v>4769937028.43209</v>
      </c>
      <c r="P583" s="31" t="n">
        <f aca="false">IF(A583=1,SA,MAX(0,SA-M582))</f>
        <v>0</v>
      </c>
      <c r="S583" s="2" t="n">
        <v>0</v>
      </c>
      <c r="T583" s="2" t="n">
        <v>0</v>
      </c>
      <c r="U583" s="2" t="n">
        <v>0</v>
      </c>
      <c r="V583" s="33" t="n">
        <v>1</v>
      </c>
    </row>
    <row r="584" customFormat="false" ht="15.75" hidden="false" customHeight="true" outlineLevel="0" collapsed="false">
      <c r="A584" s="2" t="n">
        <v>582</v>
      </c>
      <c r="B584" s="2" t="n">
        <v>49</v>
      </c>
      <c r="C584" s="2" t="n">
        <f aca="false">A584-(B584-1)*12</f>
        <v>6</v>
      </c>
      <c r="D584" s="2" t="n">
        <f aca="false">'thong tin khach hang'!$B$4+B584-1</f>
        <v>50</v>
      </c>
      <c r="E584" s="31" t="n">
        <f aca="false">IF(A584=1,0,M583)</f>
        <v>4743511038.01301</v>
      </c>
      <c r="F584" s="2" t="n">
        <f aca="true">TP*VLOOKUP('thong tin khach hang'!$E$10,$X$2:$Z$5,3,0)*OFFSET($S584,0,VLOOKUP('thong tin khach hang'!$E$10,$X$2:$Z$5,2,0))</f>
        <v>0</v>
      </c>
      <c r="G584" s="2" t="n">
        <f aca="true">EP*VLOOKUP('thong tin khach hang'!$E$10,$X$2:$Z$5,3,0)*OFFSET($S584,0,VLOOKUP('thong tin khach hang'!$E$10,$X$2:$Z$5,2,0))</f>
        <v>0</v>
      </c>
      <c r="H584" s="2" t="n">
        <f aca="false">F584*HLOOKUP(B584,Assumption!$A$10:$G$12,2,1)+G584*HLOOKUP(B584,Assumption!$A$10:$G$12,3,1)</f>
        <v>0</v>
      </c>
      <c r="I584" s="2" t="n">
        <f aca="false">F584+G584-H584</f>
        <v>0</v>
      </c>
      <c r="J584" s="32" t="n">
        <f aca="false">VLOOKUP(D584,Assumption!$O$3:$Q$103,IF('thong tin khach hang'!$B$3="Nam",2,3),0)/12*P584</f>
        <v>0</v>
      </c>
      <c r="K584" s="2" t="n">
        <v>20000</v>
      </c>
      <c r="L584" s="31" t="n">
        <f aca="false">ROUND(((HLOOKUP(B584,Assumption!$A$6:$L$7,2,1)+1)^(1/12)-1)*(E584+I584-J584-K584),0)</f>
        <v>7834261</v>
      </c>
      <c r="M584" s="31" t="n">
        <f aca="false">E584+I584-J584-K584+L584</f>
        <v>4751325299.01301</v>
      </c>
      <c r="N584" s="32" t="n">
        <f aca="false">HLOOKUP(ROUND(AVERAGE(M572:M583)/10^6,0),Assumption!$B$2:$E$3,2,1)*MAX((AVERAGE(M572:M583)-250*10^6),0)</f>
        <v>26501290.573078</v>
      </c>
      <c r="O584" s="31" t="n">
        <f aca="false">M584+N584</f>
        <v>4777826589.58609</v>
      </c>
      <c r="P584" s="31" t="n">
        <f aca="false">IF(A584=1,SA,MAX(0,SA-M583))</f>
        <v>0</v>
      </c>
      <c r="S584" s="2" t="n">
        <v>0</v>
      </c>
      <c r="T584" s="2" t="n">
        <v>0</v>
      </c>
      <c r="U584" s="2" t="n">
        <v>0</v>
      </c>
      <c r="V584" s="33" t="n">
        <v>1</v>
      </c>
    </row>
    <row r="585" customFormat="false" ht="15.75" hidden="false" customHeight="true" outlineLevel="0" collapsed="false">
      <c r="A585" s="2" t="n">
        <v>583</v>
      </c>
      <c r="B585" s="2" t="n">
        <v>49</v>
      </c>
      <c r="C585" s="2" t="n">
        <f aca="false">A585-(B585-1)*12</f>
        <v>7</v>
      </c>
      <c r="D585" s="2" t="n">
        <f aca="false">'thong tin khach hang'!$B$4+B585-1</f>
        <v>50</v>
      </c>
      <c r="E585" s="31" t="n">
        <f aca="false">IF(A585=1,0,M584)</f>
        <v>4751325299.01301</v>
      </c>
      <c r="F585" s="2" t="n">
        <f aca="true">TP*VLOOKUP('thong tin khach hang'!$E$10,$X$2:$Z$5,3,0)*OFFSET($S585,0,VLOOKUP('thong tin khach hang'!$E$10,$X$2:$Z$5,2,0))</f>
        <v>0</v>
      </c>
      <c r="G585" s="2" t="n">
        <f aca="true">EP*VLOOKUP('thong tin khach hang'!$E$10,$X$2:$Z$5,3,0)*OFFSET($S585,0,VLOOKUP('thong tin khach hang'!$E$10,$X$2:$Z$5,2,0))</f>
        <v>0</v>
      </c>
      <c r="H585" s="2" t="n">
        <f aca="false">F585*HLOOKUP(B585,Assumption!$A$10:$G$12,2,1)+G585*HLOOKUP(B585,Assumption!$A$10:$G$12,3,1)</f>
        <v>0</v>
      </c>
      <c r="I585" s="2" t="n">
        <f aca="false">F585+G585-H585</f>
        <v>0</v>
      </c>
      <c r="J585" s="32" t="n">
        <f aca="false">VLOOKUP(D585,Assumption!$O$3:$Q$103,IF('thong tin khach hang'!$B$3="Nam",2,3),0)/12*P585</f>
        <v>0</v>
      </c>
      <c r="K585" s="2" t="n">
        <v>20000</v>
      </c>
      <c r="L585" s="31" t="n">
        <f aca="false">ROUND(((HLOOKUP(B585,Assumption!$A$6:$L$7,2,1)+1)^(1/12)-1)*(E585+I585-J585-K585),0)</f>
        <v>7847167</v>
      </c>
      <c r="M585" s="31" t="n">
        <f aca="false">E585+I585-J585-K585+L585</f>
        <v>4759152466.01301</v>
      </c>
      <c r="N585" s="32" t="n">
        <f aca="false">HLOOKUP(ROUND(AVERAGE(M573:M584)/10^6,0),Assumption!$B$2:$E$3,2,1)*MAX((AVERAGE(M573:M584)-250*10^6),0)</f>
        <v>26576715.0915781</v>
      </c>
      <c r="O585" s="31" t="n">
        <f aca="false">M585+N585</f>
        <v>4785729181.10459</v>
      </c>
      <c r="P585" s="31" t="n">
        <f aca="false">IF(A585=1,SA,MAX(0,SA-M584))</f>
        <v>0</v>
      </c>
      <c r="S585" s="2" t="n">
        <v>0</v>
      </c>
      <c r="T585" s="2" t="n">
        <v>1</v>
      </c>
      <c r="U585" s="2" t="n">
        <v>1</v>
      </c>
      <c r="V585" s="33" t="n">
        <v>1</v>
      </c>
    </row>
    <row r="586" customFormat="false" ht="15.75" hidden="false" customHeight="true" outlineLevel="0" collapsed="false">
      <c r="A586" s="2" t="n">
        <v>584</v>
      </c>
      <c r="B586" s="2" t="n">
        <v>49</v>
      </c>
      <c r="C586" s="2" t="n">
        <f aca="false">A586-(B586-1)*12</f>
        <v>8</v>
      </c>
      <c r="D586" s="2" t="n">
        <f aca="false">'thong tin khach hang'!$B$4+B586-1</f>
        <v>50</v>
      </c>
      <c r="E586" s="31" t="n">
        <f aca="false">IF(A586=1,0,M585)</f>
        <v>4759152466.01301</v>
      </c>
      <c r="F586" s="2" t="n">
        <f aca="true">TP*VLOOKUP('thong tin khach hang'!$E$10,$X$2:$Z$5,3,0)*OFFSET($S586,0,VLOOKUP('thong tin khach hang'!$E$10,$X$2:$Z$5,2,0))</f>
        <v>0</v>
      </c>
      <c r="G586" s="2" t="n">
        <f aca="true">EP*VLOOKUP('thong tin khach hang'!$E$10,$X$2:$Z$5,3,0)*OFFSET($S586,0,VLOOKUP('thong tin khach hang'!$E$10,$X$2:$Z$5,2,0))</f>
        <v>0</v>
      </c>
      <c r="H586" s="2" t="n">
        <f aca="false">F586*HLOOKUP(B586,Assumption!$A$10:$G$12,2,1)+G586*HLOOKUP(B586,Assumption!$A$10:$G$12,3,1)</f>
        <v>0</v>
      </c>
      <c r="I586" s="2" t="n">
        <f aca="false">F586+G586-H586</f>
        <v>0</v>
      </c>
      <c r="J586" s="32" t="n">
        <f aca="false">VLOOKUP(D586,Assumption!$O$3:$Q$103,IF('thong tin khach hang'!$B$3="Nam",2,3),0)/12*P586</f>
        <v>0</v>
      </c>
      <c r="K586" s="2" t="n">
        <v>20000</v>
      </c>
      <c r="L586" s="31" t="n">
        <f aca="false">ROUND(((HLOOKUP(B586,Assumption!$A$6:$L$7,2,1)+1)^(1/12)-1)*(E586+I586-J586-K586),0)</f>
        <v>7860094</v>
      </c>
      <c r="M586" s="31" t="n">
        <f aca="false">E586+I586-J586-K586+L586</f>
        <v>4766992560.01301</v>
      </c>
      <c r="N586" s="32" t="n">
        <f aca="false">HLOOKUP(ROUND(AVERAGE(M574:M585)/10^6,0),Assumption!$B$2:$E$3,2,1)*MAX((AVERAGE(M574:M585)-250*10^6),0)</f>
        <v>26652264.179578</v>
      </c>
      <c r="O586" s="31" t="n">
        <f aca="false">M586+N586</f>
        <v>4793644824.19259</v>
      </c>
      <c r="P586" s="31" t="n">
        <f aca="false">IF(A586=1,SA,MAX(0,SA-M585))</f>
        <v>0</v>
      </c>
      <c r="S586" s="2" t="n">
        <v>0</v>
      </c>
      <c r="T586" s="2" t="n">
        <v>0</v>
      </c>
      <c r="U586" s="2" t="n">
        <v>0</v>
      </c>
      <c r="V586" s="33" t="n">
        <v>1</v>
      </c>
    </row>
    <row r="587" customFormat="false" ht="15.75" hidden="false" customHeight="true" outlineLevel="0" collapsed="false">
      <c r="A587" s="2" t="n">
        <v>585</v>
      </c>
      <c r="B587" s="2" t="n">
        <v>49</v>
      </c>
      <c r="C587" s="2" t="n">
        <f aca="false">A587-(B587-1)*12</f>
        <v>9</v>
      </c>
      <c r="D587" s="2" t="n">
        <f aca="false">'thong tin khach hang'!$B$4+B587-1</f>
        <v>50</v>
      </c>
      <c r="E587" s="31" t="n">
        <f aca="false">IF(A587=1,0,M586)</f>
        <v>4766992560.01301</v>
      </c>
      <c r="F587" s="2" t="n">
        <f aca="true">TP*VLOOKUP('thong tin khach hang'!$E$10,$X$2:$Z$5,3,0)*OFFSET($S587,0,VLOOKUP('thong tin khach hang'!$E$10,$X$2:$Z$5,2,0))</f>
        <v>0</v>
      </c>
      <c r="G587" s="2" t="n">
        <f aca="true">EP*VLOOKUP('thong tin khach hang'!$E$10,$X$2:$Z$5,3,0)*OFFSET($S587,0,VLOOKUP('thong tin khach hang'!$E$10,$X$2:$Z$5,2,0))</f>
        <v>0</v>
      </c>
      <c r="H587" s="2" t="n">
        <f aca="false">F587*HLOOKUP(B587,Assumption!$A$10:$G$12,2,1)+G587*HLOOKUP(B587,Assumption!$A$10:$G$12,3,1)</f>
        <v>0</v>
      </c>
      <c r="I587" s="2" t="n">
        <f aca="false">F587+G587-H587</f>
        <v>0</v>
      </c>
      <c r="J587" s="32" t="n">
        <f aca="false">VLOOKUP(D587,Assumption!$O$3:$Q$103,IF('thong tin khach hang'!$B$3="Nam",2,3),0)/12*P587</f>
        <v>0</v>
      </c>
      <c r="K587" s="2" t="n">
        <v>20000</v>
      </c>
      <c r="L587" s="31" t="n">
        <f aca="false">ROUND(((HLOOKUP(B587,Assumption!$A$6:$L$7,2,1)+1)^(1/12)-1)*(E587+I587-J587-K587),0)</f>
        <v>7873043</v>
      </c>
      <c r="M587" s="31" t="n">
        <f aca="false">E587+I587-J587-K587+L587</f>
        <v>4774845603.01301</v>
      </c>
      <c r="N587" s="32" t="n">
        <f aca="false">HLOOKUP(ROUND(AVERAGE(M575:M586)/10^6,0),Assumption!$B$2:$E$3,2,1)*MAX((AVERAGE(M575:M586)-250*10^6),0)</f>
        <v>26727938.0430781</v>
      </c>
      <c r="O587" s="31" t="n">
        <f aca="false">M587+N587</f>
        <v>4801573541.05609</v>
      </c>
      <c r="P587" s="31" t="n">
        <f aca="false">IF(A587=1,SA,MAX(0,SA-M586))</f>
        <v>0</v>
      </c>
      <c r="S587" s="2" t="n">
        <v>0</v>
      </c>
      <c r="T587" s="2" t="n">
        <v>0</v>
      </c>
      <c r="U587" s="2" t="n">
        <v>0</v>
      </c>
      <c r="V587" s="33" t="n">
        <v>1</v>
      </c>
    </row>
    <row r="588" customFormat="false" ht="15.75" hidden="false" customHeight="true" outlineLevel="0" collapsed="false">
      <c r="A588" s="2" t="n">
        <v>586</v>
      </c>
      <c r="B588" s="2" t="n">
        <v>49</v>
      </c>
      <c r="C588" s="2" t="n">
        <f aca="false">A588-(B588-1)*12</f>
        <v>10</v>
      </c>
      <c r="D588" s="2" t="n">
        <f aca="false">'thong tin khach hang'!$B$4+B588-1</f>
        <v>50</v>
      </c>
      <c r="E588" s="31" t="n">
        <f aca="false">IF(A588=1,0,M587)</f>
        <v>4774845603.01301</v>
      </c>
      <c r="F588" s="2" t="n">
        <f aca="true">TP*VLOOKUP('thong tin khach hang'!$E$10,$X$2:$Z$5,3,0)*OFFSET($S588,0,VLOOKUP('thong tin khach hang'!$E$10,$X$2:$Z$5,2,0))</f>
        <v>0</v>
      </c>
      <c r="G588" s="2" t="n">
        <f aca="true">EP*VLOOKUP('thong tin khach hang'!$E$10,$X$2:$Z$5,3,0)*OFFSET($S588,0,VLOOKUP('thong tin khach hang'!$E$10,$X$2:$Z$5,2,0))</f>
        <v>0</v>
      </c>
      <c r="H588" s="2" t="n">
        <f aca="false">F588*HLOOKUP(B588,Assumption!$A$10:$G$12,2,1)+G588*HLOOKUP(B588,Assumption!$A$10:$G$12,3,1)</f>
        <v>0</v>
      </c>
      <c r="I588" s="2" t="n">
        <f aca="false">F588+G588-H588</f>
        <v>0</v>
      </c>
      <c r="J588" s="32" t="n">
        <f aca="false">VLOOKUP(D588,Assumption!$O$3:$Q$103,IF('thong tin khach hang'!$B$3="Nam",2,3),0)/12*P588</f>
        <v>0</v>
      </c>
      <c r="K588" s="2" t="n">
        <v>20000</v>
      </c>
      <c r="L588" s="31" t="n">
        <f aca="false">ROUND(((HLOOKUP(B588,Assumption!$A$6:$L$7,2,1)+1)^(1/12)-1)*(E588+I588-J588-K588),0)</f>
        <v>7886013</v>
      </c>
      <c r="M588" s="31" t="n">
        <f aca="false">E588+I588-J588-K588+L588</f>
        <v>4782711616.01301</v>
      </c>
      <c r="N588" s="32" t="n">
        <f aca="false">HLOOKUP(ROUND(AVERAGE(M576:M587)/10^6,0),Assumption!$B$2:$E$3,2,1)*MAX((AVERAGE(M576:M587)-250*10^6),0)</f>
        <v>26803736.8880781</v>
      </c>
      <c r="O588" s="31" t="n">
        <f aca="false">M588+N588</f>
        <v>4809515352.90109</v>
      </c>
      <c r="P588" s="31" t="n">
        <f aca="false">IF(A588=1,SA,MAX(0,SA-M587))</f>
        <v>0</v>
      </c>
      <c r="S588" s="2" t="n">
        <v>0</v>
      </c>
      <c r="T588" s="2" t="n">
        <v>0</v>
      </c>
      <c r="U588" s="2" t="n">
        <v>1</v>
      </c>
      <c r="V588" s="33" t="n">
        <v>1</v>
      </c>
    </row>
    <row r="589" customFormat="false" ht="15.75" hidden="false" customHeight="true" outlineLevel="0" collapsed="false">
      <c r="A589" s="2" t="n">
        <v>587</v>
      </c>
      <c r="B589" s="2" t="n">
        <v>49</v>
      </c>
      <c r="C589" s="2" t="n">
        <f aca="false">A589-(B589-1)*12</f>
        <v>11</v>
      </c>
      <c r="D589" s="2" t="n">
        <f aca="false">'thong tin khach hang'!$B$4+B589-1</f>
        <v>50</v>
      </c>
      <c r="E589" s="31" t="n">
        <f aca="false">IF(A589=1,0,M588)</f>
        <v>4782711616.01301</v>
      </c>
      <c r="F589" s="2" t="n">
        <f aca="true">TP*VLOOKUP('thong tin khach hang'!$E$10,$X$2:$Z$5,3,0)*OFFSET($S589,0,VLOOKUP('thong tin khach hang'!$E$10,$X$2:$Z$5,2,0))</f>
        <v>0</v>
      </c>
      <c r="G589" s="2" t="n">
        <f aca="true">EP*VLOOKUP('thong tin khach hang'!$E$10,$X$2:$Z$5,3,0)*OFFSET($S589,0,VLOOKUP('thong tin khach hang'!$E$10,$X$2:$Z$5,2,0))</f>
        <v>0</v>
      </c>
      <c r="H589" s="2" t="n">
        <f aca="false">F589*HLOOKUP(B589,Assumption!$A$10:$G$12,2,1)+G589*HLOOKUP(B589,Assumption!$A$10:$G$12,3,1)</f>
        <v>0</v>
      </c>
      <c r="I589" s="2" t="n">
        <f aca="false">F589+G589-H589</f>
        <v>0</v>
      </c>
      <c r="J589" s="32" t="n">
        <f aca="false">VLOOKUP(D589,Assumption!$O$3:$Q$103,IF('thong tin khach hang'!$B$3="Nam",2,3),0)/12*P589</f>
        <v>0</v>
      </c>
      <c r="K589" s="2" t="n">
        <v>20000</v>
      </c>
      <c r="L589" s="31" t="n">
        <f aca="false">ROUND(((HLOOKUP(B589,Assumption!$A$6:$L$7,2,1)+1)^(1/12)-1)*(E589+I589-J589-K589),0)</f>
        <v>7899004</v>
      </c>
      <c r="M589" s="31" t="n">
        <f aca="false">E589+I589-J589-K589+L589</f>
        <v>4790590620.01301</v>
      </c>
      <c r="N589" s="32" t="n">
        <f aca="false">HLOOKUP(ROUND(AVERAGE(M577:M588)/10^6,0),Assumption!$B$2:$E$3,2,1)*MAX((AVERAGE(M577:M588)-250*10^6),0)</f>
        <v>26879660.9210781</v>
      </c>
      <c r="O589" s="31" t="n">
        <f aca="false">M589+N589</f>
        <v>4817470280.93409</v>
      </c>
      <c r="P589" s="31" t="n">
        <f aca="false">IF(A589=1,SA,MAX(0,SA-M588))</f>
        <v>0</v>
      </c>
      <c r="S589" s="2" t="n">
        <v>0</v>
      </c>
      <c r="T589" s="2" t="n">
        <v>0</v>
      </c>
      <c r="U589" s="2" t="n">
        <v>0</v>
      </c>
      <c r="V589" s="33" t="n">
        <v>1</v>
      </c>
    </row>
    <row r="590" customFormat="false" ht="15.75" hidden="false" customHeight="true" outlineLevel="0" collapsed="false">
      <c r="A590" s="2" t="n">
        <v>588</v>
      </c>
      <c r="B590" s="2" t="n">
        <v>49</v>
      </c>
      <c r="C590" s="2" t="n">
        <f aca="false">A590-(B590-1)*12</f>
        <v>12</v>
      </c>
      <c r="D590" s="2" t="n">
        <f aca="false">'thong tin khach hang'!$B$4+B590-1</f>
        <v>50</v>
      </c>
      <c r="E590" s="31" t="n">
        <f aca="false">IF(A590=1,0,M589)</f>
        <v>4790590620.01301</v>
      </c>
      <c r="F590" s="2" t="n">
        <f aca="true">TP*VLOOKUP('thong tin khach hang'!$E$10,$X$2:$Z$5,3,0)*OFFSET($S590,0,VLOOKUP('thong tin khach hang'!$E$10,$X$2:$Z$5,2,0))</f>
        <v>0</v>
      </c>
      <c r="G590" s="2" t="n">
        <f aca="true">EP*VLOOKUP('thong tin khach hang'!$E$10,$X$2:$Z$5,3,0)*OFFSET($S590,0,VLOOKUP('thong tin khach hang'!$E$10,$X$2:$Z$5,2,0))</f>
        <v>0</v>
      </c>
      <c r="H590" s="2" t="n">
        <f aca="false">F590*HLOOKUP(B590,Assumption!$A$10:$G$12,2,1)+G590*HLOOKUP(B590,Assumption!$A$10:$G$12,3,1)</f>
        <v>0</v>
      </c>
      <c r="I590" s="2" t="n">
        <f aca="false">F590+G590-H590</f>
        <v>0</v>
      </c>
      <c r="J590" s="32" t="n">
        <f aca="false">VLOOKUP(D590,Assumption!$O$3:$Q$103,IF('thong tin khach hang'!$B$3="Nam",2,3),0)/12*P590</f>
        <v>0</v>
      </c>
      <c r="K590" s="2" t="n">
        <v>20000</v>
      </c>
      <c r="L590" s="31" t="n">
        <f aca="false">ROUND(((HLOOKUP(B590,Assumption!$A$6:$L$7,2,1)+1)^(1/12)-1)*(E590+I590-J590-K590),0)</f>
        <v>7912017</v>
      </c>
      <c r="M590" s="31" t="n">
        <f aca="false">E590+I590-J590-K590+L590</f>
        <v>4798482637.01301</v>
      </c>
      <c r="N590" s="32" t="n">
        <f aca="false">HLOOKUP(ROUND(AVERAGE(M578:M589)/10^6,0),Assumption!$B$2:$E$3,2,1)*MAX((AVERAGE(M578:M589)-250*10^6),0)</f>
        <v>26955710.3485781</v>
      </c>
      <c r="O590" s="31" t="n">
        <f aca="false">M590+N590</f>
        <v>4825438347.36159</v>
      </c>
      <c r="P590" s="31" t="n">
        <f aca="false">IF(A590=1,SA,MAX(0,SA-M589))</f>
        <v>0</v>
      </c>
      <c r="S590" s="2" t="n">
        <v>0</v>
      </c>
      <c r="T590" s="2" t="n">
        <v>0</v>
      </c>
      <c r="U590" s="2" t="n">
        <v>0</v>
      </c>
      <c r="V590" s="33" t="n">
        <v>1</v>
      </c>
    </row>
    <row r="591" customFormat="false" ht="15.75" hidden="false" customHeight="true" outlineLevel="0" collapsed="false">
      <c r="A591" s="2" t="n">
        <v>589</v>
      </c>
      <c r="B591" s="2" t="n">
        <v>50</v>
      </c>
      <c r="C591" s="2" t="n">
        <f aca="false">A591-(B591-1)*12</f>
        <v>1</v>
      </c>
      <c r="D591" s="2" t="n">
        <f aca="false">'thong tin khach hang'!$B$4+B591-1</f>
        <v>51</v>
      </c>
      <c r="E591" s="31" t="n">
        <f aca="false">IF(A591=1,0,M590)</f>
        <v>4798482637.01301</v>
      </c>
      <c r="F591" s="2" t="n">
        <f aca="true">TP*VLOOKUP('thong tin khach hang'!$E$10,$X$2:$Z$5,3,0)*OFFSET($S591,0,VLOOKUP('thong tin khach hang'!$E$10,$X$2:$Z$5,2,0))</f>
        <v>30000000</v>
      </c>
      <c r="G591" s="2" t="n">
        <f aca="true">EP*VLOOKUP('thong tin khach hang'!$E$10,$X$2:$Z$5,3,0)*OFFSET($S591,0,VLOOKUP('thong tin khach hang'!$E$10,$X$2:$Z$5,2,0))</f>
        <v>30000000</v>
      </c>
      <c r="H591" s="2" t="n">
        <f aca="false">F591*HLOOKUP(B591,Assumption!$A$10:$G$12,2,1)+G591*HLOOKUP(B591,Assumption!$A$10:$G$12,3,1)</f>
        <v>1500000</v>
      </c>
      <c r="I591" s="2" t="n">
        <f aca="false">F591+G591-H591</f>
        <v>58500000</v>
      </c>
      <c r="J591" s="32" t="n">
        <f aca="false">VLOOKUP(D591,Assumption!$O$3:$Q$103,IF('thong tin khach hang'!$B$3="Nam",2,3),0)/12*P591</f>
        <v>0</v>
      </c>
      <c r="K591" s="2" t="n">
        <v>20000</v>
      </c>
      <c r="L591" s="31" t="n">
        <f aca="false">ROUND(((HLOOKUP(B591,Assumption!$A$6:$L$7,2,1)+1)^(1/12)-1)*(E591+I591-J591-K591),0)</f>
        <v>8021669</v>
      </c>
      <c r="M591" s="31" t="n">
        <f aca="false">E591+I591-J591-K591+L591</f>
        <v>4864984306.01301</v>
      </c>
      <c r="N591" s="32" t="n">
        <f aca="false">HLOOKUP(ROUND(AVERAGE(M579:M590)/10^6,0),Assumption!$B$2:$E$3,2,1)*MAX((AVERAGE(M579:M590)-250*10^6),0)</f>
        <v>27031885.378078</v>
      </c>
      <c r="O591" s="31" t="n">
        <f aca="false">M591+N591</f>
        <v>4892016191.39109</v>
      </c>
      <c r="P591" s="31" t="n">
        <f aca="false">IF(A591=1,SA,MAX(0,SA-M590))</f>
        <v>0</v>
      </c>
      <c r="S591" s="2" t="n">
        <v>1</v>
      </c>
      <c r="T591" s="2" t="n">
        <v>1</v>
      </c>
      <c r="U591" s="2" t="n">
        <v>1</v>
      </c>
      <c r="V591" s="33" t="n">
        <v>1</v>
      </c>
    </row>
    <row r="592" customFormat="false" ht="15.75" hidden="false" customHeight="true" outlineLevel="0" collapsed="false">
      <c r="A592" s="2" t="n">
        <v>590</v>
      </c>
      <c r="B592" s="2" t="n">
        <v>50</v>
      </c>
      <c r="C592" s="2" t="n">
        <f aca="false">A592-(B592-1)*12</f>
        <v>2</v>
      </c>
      <c r="D592" s="2" t="n">
        <f aca="false">'thong tin khach hang'!$B$4+B592-1</f>
        <v>51</v>
      </c>
      <c r="E592" s="31" t="n">
        <f aca="false">IF(A592=1,0,M591)</f>
        <v>4864984306.01301</v>
      </c>
      <c r="F592" s="2" t="n">
        <f aca="true">TP*VLOOKUP('thong tin khach hang'!$E$10,$X$2:$Z$5,3,0)*OFFSET($S592,0,VLOOKUP('thong tin khach hang'!$E$10,$X$2:$Z$5,2,0))</f>
        <v>0</v>
      </c>
      <c r="G592" s="2" t="n">
        <f aca="true">EP*VLOOKUP('thong tin khach hang'!$E$10,$X$2:$Z$5,3,0)*OFFSET($S592,0,VLOOKUP('thong tin khach hang'!$E$10,$X$2:$Z$5,2,0))</f>
        <v>0</v>
      </c>
      <c r="H592" s="2" t="n">
        <f aca="false">F592*HLOOKUP(B592,Assumption!$A$10:$G$12,2,1)+G592*HLOOKUP(B592,Assumption!$A$10:$G$12,3,1)</f>
        <v>0</v>
      </c>
      <c r="I592" s="2" t="n">
        <f aca="false">F592+G592-H592</f>
        <v>0</v>
      </c>
      <c r="J592" s="32" t="n">
        <f aca="false">VLOOKUP(D592,Assumption!$O$3:$Q$103,IF('thong tin khach hang'!$B$3="Nam",2,3),0)/12*P592</f>
        <v>0</v>
      </c>
      <c r="K592" s="2" t="n">
        <v>20000</v>
      </c>
      <c r="L592" s="31" t="n">
        <f aca="false">ROUND(((HLOOKUP(B592,Assumption!$A$6:$L$7,2,1)+1)^(1/12)-1)*(E592+I592-J592-K592),0)</f>
        <v>8034884</v>
      </c>
      <c r="M592" s="31" t="n">
        <f aca="false">E592+I592-J592-K592+L592</f>
        <v>4872999190.01301</v>
      </c>
      <c r="N592" s="32" t="n">
        <f aca="false">HLOOKUP(ROUND(AVERAGE(M580:M591)/10^6,0),Assumption!$B$2:$E$3,2,1)*MAX((AVERAGE(M580:M591)-250*10^6),0)</f>
        <v>27108186.2170781</v>
      </c>
      <c r="O592" s="31" t="n">
        <f aca="false">M592+N592</f>
        <v>4900107376.23009</v>
      </c>
      <c r="P592" s="31" t="n">
        <f aca="false">IF(A592=1,SA,MAX(0,SA-M591))</f>
        <v>0</v>
      </c>
      <c r="S592" s="2" t="n">
        <v>0</v>
      </c>
      <c r="T592" s="2" t="n">
        <v>0</v>
      </c>
      <c r="U592" s="2" t="n">
        <v>0</v>
      </c>
      <c r="V592" s="33" t="n">
        <v>1</v>
      </c>
    </row>
    <row r="593" customFormat="false" ht="15.75" hidden="false" customHeight="true" outlineLevel="0" collapsed="false">
      <c r="A593" s="2" t="n">
        <v>591</v>
      </c>
      <c r="B593" s="2" t="n">
        <v>50</v>
      </c>
      <c r="C593" s="2" t="n">
        <f aca="false">A593-(B593-1)*12</f>
        <v>3</v>
      </c>
      <c r="D593" s="2" t="n">
        <f aca="false">'thong tin khach hang'!$B$4+B593-1</f>
        <v>51</v>
      </c>
      <c r="E593" s="31" t="n">
        <f aca="false">IF(A593=1,0,M592)</f>
        <v>4872999190.01301</v>
      </c>
      <c r="F593" s="2" t="n">
        <f aca="true">TP*VLOOKUP('thong tin khach hang'!$E$10,$X$2:$Z$5,3,0)*OFFSET($S593,0,VLOOKUP('thong tin khach hang'!$E$10,$X$2:$Z$5,2,0))</f>
        <v>0</v>
      </c>
      <c r="G593" s="2" t="n">
        <f aca="true">EP*VLOOKUP('thong tin khach hang'!$E$10,$X$2:$Z$5,3,0)*OFFSET($S593,0,VLOOKUP('thong tin khach hang'!$E$10,$X$2:$Z$5,2,0))</f>
        <v>0</v>
      </c>
      <c r="H593" s="2" t="n">
        <f aca="false">F593*HLOOKUP(B593,Assumption!$A$10:$G$12,2,1)+G593*HLOOKUP(B593,Assumption!$A$10:$G$12,3,1)</f>
        <v>0</v>
      </c>
      <c r="I593" s="2" t="n">
        <f aca="false">F593+G593-H593</f>
        <v>0</v>
      </c>
      <c r="J593" s="32" t="n">
        <f aca="false">VLOOKUP(D593,Assumption!$O$3:$Q$103,IF('thong tin khach hang'!$B$3="Nam",2,3),0)/12*P593</f>
        <v>0</v>
      </c>
      <c r="K593" s="2" t="n">
        <v>20000</v>
      </c>
      <c r="L593" s="31" t="n">
        <f aca="false">ROUND(((HLOOKUP(B593,Assumption!$A$6:$L$7,2,1)+1)^(1/12)-1)*(E593+I593-J593-K593),0)</f>
        <v>8048121</v>
      </c>
      <c r="M593" s="31" t="n">
        <f aca="false">E593+I593-J593-K593+L593</f>
        <v>4881027311.01301</v>
      </c>
      <c r="N593" s="32" t="n">
        <f aca="false">HLOOKUP(ROUND(AVERAGE(M581:M592)/10^6,0),Assumption!$B$2:$E$3,2,1)*MAX((AVERAGE(M581:M592)-250*10^6),0)</f>
        <v>27184613.0730781</v>
      </c>
      <c r="O593" s="31" t="n">
        <f aca="false">M593+N593</f>
        <v>4908211924.08609</v>
      </c>
      <c r="P593" s="31" t="n">
        <f aca="false">IF(A593=1,SA,MAX(0,SA-M592))</f>
        <v>0</v>
      </c>
      <c r="S593" s="2" t="n">
        <v>0</v>
      </c>
      <c r="T593" s="2" t="n">
        <v>0</v>
      </c>
      <c r="U593" s="2" t="n">
        <v>0</v>
      </c>
      <c r="V593" s="33" t="n">
        <v>1</v>
      </c>
    </row>
    <row r="594" customFormat="false" ht="15.75" hidden="false" customHeight="true" outlineLevel="0" collapsed="false">
      <c r="A594" s="2" t="n">
        <v>592</v>
      </c>
      <c r="B594" s="2" t="n">
        <v>50</v>
      </c>
      <c r="C594" s="2" t="n">
        <f aca="false">A594-(B594-1)*12</f>
        <v>4</v>
      </c>
      <c r="D594" s="2" t="n">
        <f aca="false">'thong tin khach hang'!$B$4+B594-1</f>
        <v>51</v>
      </c>
      <c r="E594" s="31" t="n">
        <f aca="false">IF(A594=1,0,M593)</f>
        <v>4881027311.01301</v>
      </c>
      <c r="F594" s="2" t="n">
        <f aca="true">TP*VLOOKUP('thong tin khach hang'!$E$10,$X$2:$Z$5,3,0)*OFFSET($S594,0,VLOOKUP('thong tin khach hang'!$E$10,$X$2:$Z$5,2,0))</f>
        <v>0</v>
      </c>
      <c r="G594" s="2" t="n">
        <f aca="true">EP*VLOOKUP('thong tin khach hang'!$E$10,$X$2:$Z$5,3,0)*OFFSET($S594,0,VLOOKUP('thong tin khach hang'!$E$10,$X$2:$Z$5,2,0))</f>
        <v>0</v>
      </c>
      <c r="H594" s="2" t="n">
        <f aca="false">F594*HLOOKUP(B594,Assumption!$A$10:$G$12,2,1)+G594*HLOOKUP(B594,Assumption!$A$10:$G$12,3,1)</f>
        <v>0</v>
      </c>
      <c r="I594" s="2" t="n">
        <f aca="false">F594+G594-H594</f>
        <v>0</v>
      </c>
      <c r="J594" s="32" t="n">
        <f aca="false">VLOOKUP(D594,Assumption!$O$3:$Q$103,IF('thong tin khach hang'!$B$3="Nam",2,3),0)/12*P594</f>
        <v>0</v>
      </c>
      <c r="K594" s="2" t="n">
        <v>20000</v>
      </c>
      <c r="L594" s="31" t="n">
        <f aca="false">ROUND(((HLOOKUP(B594,Assumption!$A$6:$L$7,2,1)+1)^(1/12)-1)*(E594+I594-J594-K594),0)</f>
        <v>8061380</v>
      </c>
      <c r="M594" s="31" t="n">
        <f aca="false">E594+I594-J594-K594+L594</f>
        <v>4889068691.01301</v>
      </c>
      <c r="N594" s="32" t="n">
        <f aca="false">HLOOKUP(ROUND(AVERAGE(M582:M593)/10^6,0),Assumption!$B$2:$E$3,2,1)*MAX((AVERAGE(M582:M593)-250*10^6),0)</f>
        <v>27261166.1540781</v>
      </c>
      <c r="O594" s="31" t="n">
        <f aca="false">M594+N594</f>
        <v>4916329857.16709</v>
      </c>
      <c r="P594" s="31" t="n">
        <f aca="false">IF(A594=1,SA,MAX(0,SA-M593))</f>
        <v>0</v>
      </c>
      <c r="S594" s="2" t="n">
        <v>0</v>
      </c>
      <c r="T594" s="2" t="n">
        <v>0</v>
      </c>
      <c r="U594" s="2" t="n">
        <v>1</v>
      </c>
      <c r="V594" s="33" t="n">
        <v>1</v>
      </c>
    </row>
    <row r="595" customFormat="false" ht="15.75" hidden="false" customHeight="true" outlineLevel="0" collapsed="false">
      <c r="A595" s="2" t="n">
        <v>593</v>
      </c>
      <c r="B595" s="2" t="n">
        <v>50</v>
      </c>
      <c r="C595" s="2" t="n">
        <f aca="false">A595-(B595-1)*12</f>
        <v>5</v>
      </c>
      <c r="D595" s="2" t="n">
        <f aca="false">'thong tin khach hang'!$B$4+B595-1</f>
        <v>51</v>
      </c>
      <c r="E595" s="31" t="n">
        <f aca="false">IF(A595=1,0,M594)</f>
        <v>4889068691.01301</v>
      </c>
      <c r="F595" s="2" t="n">
        <f aca="true">TP*VLOOKUP('thong tin khach hang'!$E$10,$X$2:$Z$5,3,0)*OFFSET($S595,0,VLOOKUP('thong tin khach hang'!$E$10,$X$2:$Z$5,2,0))</f>
        <v>0</v>
      </c>
      <c r="G595" s="2" t="n">
        <f aca="true">EP*VLOOKUP('thong tin khach hang'!$E$10,$X$2:$Z$5,3,0)*OFFSET($S595,0,VLOOKUP('thong tin khach hang'!$E$10,$X$2:$Z$5,2,0))</f>
        <v>0</v>
      </c>
      <c r="H595" s="2" t="n">
        <f aca="false">F595*HLOOKUP(B595,Assumption!$A$10:$G$12,2,1)+G595*HLOOKUP(B595,Assumption!$A$10:$G$12,3,1)</f>
        <v>0</v>
      </c>
      <c r="I595" s="2" t="n">
        <f aca="false">F595+G595-H595</f>
        <v>0</v>
      </c>
      <c r="J595" s="32" t="n">
        <f aca="false">VLOOKUP(D595,Assumption!$O$3:$Q$103,IF('thong tin khach hang'!$B$3="Nam",2,3),0)/12*P595</f>
        <v>0</v>
      </c>
      <c r="K595" s="2" t="n">
        <v>20000</v>
      </c>
      <c r="L595" s="31" t="n">
        <f aca="false">ROUND(((HLOOKUP(B595,Assumption!$A$6:$L$7,2,1)+1)^(1/12)-1)*(E595+I595-J595-K595),0)</f>
        <v>8074661</v>
      </c>
      <c r="M595" s="31" t="n">
        <f aca="false">E595+I595-J595-K595+L595</f>
        <v>4897123352.01301</v>
      </c>
      <c r="N595" s="32" t="n">
        <f aca="false">HLOOKUP(ROUND(AVERAGE(M583:M594)/10^6,0),Assumption!$B$2:$E$3,2,1)*MAX((AVERAGE(M583:M594)-250*10^6),0)</f>
        <v>27337845.6685781</v>
      </c>
      <c r="O595" s="31" t="n">
        <f aca="false">M595+N595</f>
        <v>4924461197.68159</v>
      </c>
      <c r="P595" s="31" t="n">
        <f aca="false">IF(A595=1,SA,MAX(0,SA-M594))</f>
        <v>0</v>
      </c>
      <c r="S595" s="2" t="n">
        <v>0</v>
      </c>
      <c r="T595" s="2" t="n">
        <v>0</v>
      </c>
      <c r="U595" s="2" t="n">
        <v>0</v>
      </c>
      <c r="V595" s="33" t="n">
        <v>1</v>
      </c>
    </row>
    <row r="596" customFormat="false" ht="15.75" hidden="false" customHeight="true" outlineLevel="0" collapsed="false">
      <c r="A596" s="2" t="n">
        <v>594</v>
      </c>
      <c r="B596" s="2" t="n">
        <v>50</v>
      </c>
      <c r="C596" s="2" t="n">
        <f aca="false">A596-(B596-1)*12</f>
        <v>6</v>
      </c>
      <c r="D596" s="2" t="n">
        <f aca="false">'thong tin khach hang'!$B$4+B596-1</f>
        <v>51</v>
      </c>
      <c r="E596" s="31" t="n">
        <f aca="false">IF(A596=1,0,M595)</f>
        <v>4897123352.01301</v>
      </c>
      <c r="F596" s="2" t="n">
        <f aca="true">TP*VLOOKUP('thong tin khach hang'!$E$10,$X$2:$Z$5,3,0)*OFFSET($S596,0,VLOOKUP('thong tin khach hang'!$E$10,$X$2:$Z$5,2,0))</f>
        <v>0</v>
      </c>
      <c r="G596" s="2" t="n">
        <f aca="true">EP*VLOOKUP('thong tin khach hang'!$E$10,$X$2:$Z$5,3,0)*OFFSET($S596,0,VLOOKUP('thong tin khach hang'!$E$10,$X$2:$Z$5,2,0))</f>
        <v>0</v>
      </c>
      <c r="H596" s="2" t="n">
        <f aca="false">F596*HLOOKUP(B596,Assumption!$A$10:$G$12,2,1)+G596*HLOOKUP(B596,Assumption!$A$10:$G$12,3,1)</f>
        <v>0</v>
      </c>
      <c r="I596" s="2" t="n">
        <f aca="false">F596+G596-H596</f>
        <v>0</v>
      </c>
      <c r="J596" s="32" t="n">
        <f aca="false">VLOOKUP(D596,Assumption!$O$3:$Q$103,IF('thong tin khach hang'!$B$3="Nam",2,3),0)/12*P596</f>
        <v>0</v>
      </c>
      <c r="K596" s="2" t="n">
        <v>20000</v>
      </c>
      <c r="L596" s="31" t="n">
        <f aca="false">ROUND(((HLOOKUP(B596,Assumption!$A$6:$L$7,2,1)+1)^(1/12)-1)*(E596+I596-J596-K596),0)</f>
        <v>8087964</v>
      </c>
      <c r="M596" s="31" t="n">
        <f aca="false">E596+I596-J596-K596+L596</f>
        <v>4905191316.01301</v>
      </c>
      <c r="N596" s="32" t="n">
        <f aca="false">HLOOKUP(ROUND(AVERAGE(M584:M595)/10^6,0),Assumption!$B$2:$E$3,2,1)*MAX((AVERAGE(M584:M595)-250*10^6),0)</f>
        <v>27414651.8255781</v>
      </c>
      <c r="O596" s="31" t="n">
        <f aca="false">M596+N596</f>
        <v>4932605967.83859</v>
      </c>
      <c r="P596" s="31" t="n">
        <f aca="false">IF(A596=1,SA,MAX(0,SA-M595))</f>
        <v>0</v>
      </c>
      <c r="S596" s="2" t="n">
        <v>0</v>
      </c>
      <c r="T596" s="2" t="n">
        <v>0</v>
      </c>
      <c r="U596" s="2" t="n">
        <v>0</v>
      </c>
      <c r="V596" s="33" t="n">
        <v>1</v>
      </c>
    </row>
    <row r="597" customFormat="false" ht="15.75" hidden="false" customHeight="true" outlineLevel="0" collapsed="false">
      <c r="A597" s="2" t="n">
        <v>595</v>
      </c>
      <c r="B597" s="2" t="n">
        <v>50</v>
      </c>
      <c r="C597" s="2" t="n">
        <f aca="false">A597-(B597-1)*12</f>
        <v>7</v>
      </c>
      <c r="D597" s="2" t="n">
        <f aca="false">'thong tin khach hang'!$B$4+B597-1</f>
        <v>51</v>
      </c>
      <c r="E597" s="31" t="n">
        <f aca="false">IF(A597=1,0,M596)</f>
        <v>4905191316.01301</v>
      </c>
      <c r="F597" s="2" t="n">
        <f aca="true">TP*VLOOKUP('thong tin khach hang'!$E$10,$X$2:$Z$5,3,0)*OFFSET($S597,0,VLOOKUP('thong tin khach hang'!$E$10,$X$2:$Z$5,2,0))</f>
        <v>0</v>
      </c>
      <c r="G597" s="2" t="n">
        <f aca="true">EP*VLOOKUP('thong tin khach hang'!$E$10,$X$2:$Z$5,3,0)*OFFSET($S597,0,VLOOKUP('thong tin khach hang'!$E$10,$X$2:$Z$5,2,0))</f>
        <v>0</v>
      </c>
      <c r="H597" s="2" t="n">
        <f aca="false">F597*HLOOKUP(B597,Assumption!$A$10:$G$12,2,1)+G597*HLOOKUP(B597,Assumption!$A$10:$G$12,3,1)</f>
        <v>0</v>
      </c>
      <c r="I597" s="2" t="n">
        <f aca="false">F597+G597-H597</f>
        <v>0</v>
      </c>
      <c r="J597" s="32" t="n">
        <f aca="false">VLOOKUP(D597,Assumption!$O$3:$Q$103,IF('thong tin khach hang'!$B$3="Nam",2,3),0)/12*P597</f>
        <v>0</v>
      </c>
      <c r="K597" s="2" t="n">
        <v>20000</v>
      </c>
      <c r="L597" s="31" t="n">
        <f aca="false">ROUND(((HLOOKUP(B597,Assumption!$A$6:$L$7,2,1)+1)^(1/12)-1)*(E597+I597-J597-K597),0)</f>
        <v>8101289</v>
      </c>
      <c r="M597" s="31" t="n">
        <f aca="false">E597+I597-J597-K597+L597</f>
        <v>4913272605.01301</v>
      </c>
      <c r="N597" s="32" t="n">
        <f aca="false">HLOOKUP(ROUND(AVERAGE(M585:M596)/10^6,0),Assumption!$B$2:$E$3,2,1)*MAX((AVERAGE(M585:M596)-250*10^6),0)</f>
        <v>27491584.8340781</v>
      </c>
      <c r="O597" s="31" t="n">
        <f aca="false">M597+N597</f>
        <v>4940764189.84709</v>
      </c>
      <c r="P597" s="31" t="n">
        <f aca="false">IF(A597=1,SA,MAX(0,SA-M596))</f>
        <v>0</v>
      </c>
      <c r="S597" s="2" t="n">
        <v>0</v>
      </c>
      <c r="T597" s="2" t="n">
        <v>1</v>
      </c>
      <c r="U597" s="2" t="n">
        <v>1</v>
      </c>
      <c r="V597" s="33" t="n">
        <v>1</v>
      </c>
    </row>
    <row r="598" customFormat="false" ht="15.75" hidden="false" customHeight="true" outlineLevel="0" collapsed="false">
      <c r="A598" s="2" t="n">
        <v>596</v>
      </c>
      <c r="B598" s="2" t="n">
        <v>50</v>
      </c>
      <c r="C598" s="2" t="n">
        <f aca="false">A598-(B598-1)*12</f>
        <v>8</v>
      </c>
      <c r="D598" s="2" t="n">
        <f aca="false">'thong tin khach hang'!$B$4+B598-1</f>
        <v>51</v>
      </c>
      <c r="E598" s="31" t="n">
        <f aca="false">IF(A598=1,0,M597)</f>
        <v>4913272605.01301</v>
      </c>
      <c r="F598" s="2" t="n">
        <f aca="true">TP*VLOOKUP('thong tin khach hang'!$E$10,$X$2:$Z$5,3,0)*OFFSET($S598,0,VLOOKUP('thong tin khach hang'!$E$10,$X$2:$Z$5,2,0))</f>
        <v>0</v>
      </c>
      <c r="G598" s="2" t="n">
        <f aca="true">EP*VLOOKUP('thong tin khach hang'!$E$10,$X$2:$Z$5,3,0)*OFFSET($S598,0,VLOOKUP('thong tin khach hang'!$E$10,$X$2:$Z$5,2,0))</f>
        <v>0</v>
      </c>
      <c r="H598" s="2" t="n">
        <f aca="false">F598*HLOOKUP(B598,Assumption!$A$10:$G$12,2,1)+G598*HLOOKUP(B598,Assumption!$A$10:$G$12,3,1)</f>
        <v>0</v>
      </c>
      <c r="I598" s="2" t="n">
        <f aca="false">F598+G598-H598</f>
        <v>0</v>
      </c>
      <c r="J598" s="32" t="n">
        <f aca="false">VLOOKUP(D598,Assumption!$O$3:$Q$103,IF('thong tin khach hang'!$B$3="Nam",2,3),0)/12*P598</f>
        <v>0</v>
      </c>
      <c r="K598" s="2" t="n">
        <v>20000</v>
      </c>
      <c r="L598" s="31" t="n">
        <f aca="false">ROUND(((HLOOKUP(B598,Assumption!$A$6:$L$7,2,1)+1)^(1/12)-1)*(E598+I598-J598-K598),0)</f>
        <v>8114636</v>
      </c>
      <c r="M598" s="31" t="n">
        <f aca="false">E598+I598-J598-K598+L598</f>
        <v>4921367241.01301</v>
      </c>
      <c r="N598" s="32" t="n">
        <f aca="false">HLOOKUP(ROUND(AVERAGE(M586:M597)/10^6,0),Assumption!$B$2:$E$3,2,1)*MAX((AVERAGE(M586:M597)-250*10^6),0)</f>
        <v>27568644.9035781</v>
      </c>
      <c r="O598" s="31" t="n">
        <f aca="false">M598+N598</f>
        <v>4948935885.91659</v>
      </c>
      <c r="P598" s="31" t="n">
        <f aca="false">IF(A598=1,SA,MAX(0,SA-M597))</f>
        <v>0</v>
      </c>
      <c r="S598" s="2" t="n">
        <v>0</v>
      </c>
      <c r="T598" s="2" t="n">
        <v>0</v>
      </c>
      <c r="U598" s="2" t="n">
        <v>0</v>
      </c>
      <c r="V598" s="33" t="n">
        <v>1</v>
      </c>
    </row>
    <row r="599" customFormat="false" ht="15.75" hidden="false" customHeight="true" outlineLevel="0" collapsed="false">
      <c r="A599" s="2" t="n">
        <v>597</v>
      </c>
      <c r="B599" s="2" t="n">
        <v>50</v>
      </c>
      <c r="C599" s="2" t="n">
        <f aca="false">A599-(B599-1)*12</f>
        <v>9</v>
      </c>
      <c r="D599" s="2" t="n">
        <f aca="false">'thong tin khach hang'!$B$4+B599-1</f>
        <v>51</v>
      </c>
      <c r="E599" s="31" t="n">
        <f aca="false">IF(A599=1,0,M598)</f>
        <v>4921367241.01301</v>
      </c>
      <c r="F599" s="2" t="n">
        <f aca="true">TP*VLOOKUP('thong tin khach hang'!$E$10,$X$2:$Z$5,3,0)*OFFSET($S599,0,VLOOKUP('thong tin khach hang'!$E$10,$X$2:$Z$5,2,0))</f>
        <v>0</v>
      </c>
      <c r="G599" s="2" t="n">
        <f aca="true">EP*VLOOKUP('thong tin khach hang'!$E$10,$X$2:$Z$5,3,0)*OFFSET($S599,0,VLOOKUP('thong tin khach hang'!$E$10,$X$2:$Z$5,2,0))</f>
        <v>0</v>
      </c>
      <c r="H599" s="2" t="n">
        <f aca="false">F599*HLOOKUP(B599,Assumption!$A$10:$G$12,2,1)+G599*HLOOKUP(B599,Assumption!$A$10:$G$12,3,1)</f>
        <v>0</v>
      </c>
      <c r="I599" s="2" t="n">
        <f aca="false">F599+G599-H599</f>
        <v>0</v>
      </c>
      <c r="J599" s="32" t="n">
        <f aca="false">VLOOKUP(D599,Assumption!$O$3:$Q$103,IF('thong tin khach hang'!$B$3="Nam",2,3),0)/12*P599</f>
        <v>0</v>
      </c>
      <c r="K599" s="2" t="n">
        <v>20000</v>
      </c>
      <c r="L599" s="31" t="n">
        <f aca="false">ROUND(((HLOOKUP(B599,Assumption!$A$6:$L$7,2,1)+1)^(1/12)-1)*(E599+I599-J599-K599),0)</f>
        <v>8128005</v>
      </c>
      <c r="M599" s="31" t="n">
        <f aca="false">E599+I599-J599-K599+L599</f>
        <v>4929475246.01301</v>
      </c>
      <c r="N599" s="32" t="n">
        <f aca="false">HLOOKUP(ROUND(AVERAGE(M587:M598)/10^6,0),Assumption!$B$2:$E$3,2,1)*MAX((AVERAGE(M587:M598)-250*10^6),0)</f>
        <v>27645832.2440781</v>
      </c>
      <c r="O599" s="31" t="n">
        <f aca="false">M599+N599</f>
        <v>4957121078.25709</v>
      </c>
      <c r="P599" s="31" t="n">
        <f aca="false">IF(A599=1,SA,MAX(0,SA-M598))</f>
        <v>0</v>
      </c>
      <c r="S599" s="2" t="n">
        <v>0</v>
      </c>
      <c r="T599" s="2" t="n">
        <v>0</v>
      </c>
      <c r="U599" s="2" t="n">
        <v>0</v>
      </c>
      <c r="V599" s="33" t="n">
        <v>1</v>
      </c>
    </row>
    <row r="600" customFormat="false" ht="15.75" hidden="false" customHeight="true" outlineLevel="0" collapsed="false">
      <c r="A600" s="2" t="n">
        <v>598</v>
      </c>
      <c r="B600" s="2" t="n">
        <v>50</v>
      </c>
      <c r="C600" s="2" t="n">
        <f aca="false">A600-(B600-1)*12</f>
        <v>10</v>
      </c>
      <c r="D600" s="2" t="n">
        <f aca="false">'thong tin khach hang'!$B$4+B600-1</f>
        <v>51</v>
      </c>
      <c r="E600" s="31" t="n">
        <f aca="false">IF(A600=1,0,M599)</f>
        <v>4929475246.01301</v>
      </c>
      <c r="F600" s="2" t="n">
        <f aca="true">TP*VLOOKUP('thong tin khach hang'!$E$10,$X$2:$Z$5,3,0)*OFFSET($S600,0,VLOOKUP('thong tin khach hang'!$E$10,$X$2:$Z$5,2,0))</f>
        <v>0</v>
      </c>
      <c r="G600" s="2" t="n">
        <f aca="true">EP*VLOOKUP('thong tin khach hang'!$E$10,$X$2:$Z$5,3,0)*OFFSET($S600,0,VLOOKUP('thong tin khach hang'!$E$10,$X$2:$Z$5,2,0))</f>
        <v>0</v>
      </c>
      <c r="H600" s="2" t="n">
        <f aca="false">F600*HLOOKUP(B600,Assumption!$A$10:$G$12,2,1)+G600*HLOOKUP(B600,Assumption!$A$10:$G$12,3,1)</f>
        <v>0</v>
      </c>
      <c r="I600" s="2" t="n">
        <f aca="false">F600+G600-H600</f>
        <v>0</v>
      </c>
      <c r="J600" s="32" t="n">
        <f aca="false">VLOOKUP(D600,Assumption!$O$3:$Q$103,IF('thong tin khach hang'!$B$3="Nam",2,3),0)/12*P600</f>
        <v>0</v>
      </c>
      <c r="K600" s="2" t="n">
        <v>20000</v>
      </c>
      <c r="L600" s="31" t="n">
        <f aca="false">ROUND(((HLOOKUP(B600,Assumption!$A$6:$L$7,2,1)+1)^(1/12)-1)*(E600+I600-J600-K600),0)</f>
        <v>8141396</v>
      </c>
      <c r="M600" s="31" t="n">
        <f aca="false">E600+I600-J600-K600+L600</f>
        <v>4937596642.01301</v>
      </c>
      <c r="N600" s="32" t="n">
        <f aca="false">HLOOKUP(ROUND(AVERAGE(M588:M599)/10^6,0),Assumption!$B$2:$E$3,2,1)*MAX((AVERAGE(M588:M599)-250*10^6),0)</f>
        <v>27723147.065578</v>
      </c>
      <c r="O600" s="31" t="n">
        <f aca="false">M600+N600</f>
        <v>4965319789.07859</v>
      </c>
      <c r="P600" s="31" t="n">
        <f aca="false">IF(A600=1,SA,MAX(0,SA-M599))</f>
        <v>0</v>
      </c>
      <c r="S600" s="2" t="n">
        <v>0</v>
      </c>
      <c r="T600" s="2" t="n">
        <v>0</v>
      </c>
      <c r="U600" s="2" t="n">
        <v>1</v>
      </c>
      <c r="V600" s="33" t="n">
        <v>1</v>
      </c>
    </row>
    <row r="601" customFormat="false" ht="15.75" hidden="false" customHeight="true" outlineLevel="0" collapsed="false">
      <c r="A601" s="2" t="n">
        <v>599</v>
      </c>
      <c r="B601" s="2" t="n">
        <v>50</v>
      </c>
      <c r="C601" s="2" t="n">
        <f aca="false">A601-(B601-1)*12</f>
        <v>11</v>
      </c>
      <c r="D601" s="2" t="n">
        <f aca="false">'thong tin khach hang'!$B$4+B601-1</f>
        <v>51</v>
      </c>
      <c r="E601" s="31" t="n">
        <f aca="false">IF(A601=1,0,M600)</f>
        <v>4937596642.01301</v>
      </c>
      <c r="F601" s="2" t="n">
        <f aca="true">TP*VLOOKUP('thong tin khach hang'!$E$10,$X$2:$Z$5,3,0)*OFFSET($S601,0,VLOOKUP('thong tin khach hang'!$E$10,$X$2:$Z$5,2,0))</f>
        <v>0</v>
      </c>
      <c r="G601" s="2" t="n">
        <f aca="true">EP*VLOOKUP('thong tin khach hang'!$E$10,$X$2:$Z$5,3,0)*OFFSET($S601,0,VLOOKUP('thong tin khach hang'!$E$10,$X$2:$Z$5,2,0))</f>
        <v>0</v>
      </c>
      <c r="H601" s="2" t="n">
        <f aca="false">F601*HLOOKUP(B601,Assumption!$A$10:$G$12,2,1)+G601*HLOOKUP(B601,Assumption!$A$10:$G$12,3,1)</f>
        <v>0</v>
      </c>
      <c r="I601" s="2" t="n">
        <f aca="false">F601+G601-H601</f>
        <v>0</v>
      </c>
      <c r="J601" s="32" t="n">
        <f aca="false">VLOOKUP(D601,Assumption!$O$3:$Q$103,IF('thong tin khach hang'!$B$3="Nam",2,3),0)/12*P601</f>
        <v>0</v>
      </c>
      <c r="K601" s="2" t="n">
        <v>20000</v>
      </c>
      <c r="L601" s="31" t="n">
        <f aca="false">ROUND(((HLOOKUP(B601,Assumption!$A$6:$L$7,2,1)+1)^(1/12)-1)*(E601+I601-J601-K601),0)</f>
        <v>8154809</v>
      </c>
      <c r="M601" s="31" t="n">
        <f aca="false">E601+I601-J601-K601+L601</f>
        <v>4945731451.01301</v>
      </c>
      <c r="N601" s="32" t="n">
        <f aca="false">HLOOKUP(ROUND(AVERAGE(M589:M600)/10^6,0),Assumption!$B$2:$E$3,2,1)*MAX((AVERAGE(M589:M600)-250*10^6),0)</f>
        <v>27800589.578578</v>
      </c>
      <c r="O601" s="31" t="n">
        <f aca="false">M601+N601</f>
        <v>4973532040.59159</v>
      </c>
      <c r="P601" s="31" t="n">
        <f aca="false">IF(A601=1,SA,MAX(0,SA-M600))</f>
        <v>0</v>
      </c>
      <c r="S601" s="2" t="n">
        <v>0</v>
      </c>
      <c r="T601" s="2" t="n">
        <v>0</v>
      </c>
      <c r="U601" s="2" t="n">
        <v>0</v>
      </c>
      <c r="V601" s="33" t="n">
        <v>1</v>
      </c>
    </row>
    <row r="602" customFormat="false" ht="15.75" hidden="false" customHeight="true" outlineLevel="0" collapsed="false">
      <c r="A602" s="2" t="n">
        <v>600</v>
      </c>
      <c r="B602" s="2" t="n">
        <v>50</v>
      </c>
      <c r="C602" s="2" t="n">
        <f aca="false">A602-(B602-1)*12</f>
        <v>12</v>
      </c>
      <c r="D602" s="2" t="n">
        <f aca="false">'thong tin khach hang'!$B$4+B602-1</f>
        <v>51</v>
      </c>
      <c r="E602" s="31" t="n">
        <f aca="false">IF(A602=1,0,M601)</f>
        <v>4945731451.01301</v>
      </c>
      <c r="F602" s="2" t="n">
        <f aca="true">TP*VLOOKUP('thong tin khach hang'!$E$10,$X$2:$Z$5,3,0)*OFFSET($S602,0,VLOOKUP('thong tin khach hang'!$E$10,$X$2:$Z$5,2,0))</f>
        <v>0</v>
      </c>
      <c r="G602" s="2" t="n">
        <f aca="true">EP*VLOOKUP('thong tin khach hang'!$E$10,$X$2:$Z$5,3,0)*OFFSET($S602,0,VLOOKUP('thong tin khach hang'!$E$10,$X$2:$Z$5,2,0))</f>
        <v>0</v>
      </c>
      <c r="H602" s="2" t="n">
        <f aca="false">F602*HLOOKUP(B602,Assumption!$A$10:$G$12,2,1)+G602*HLOOKUP(B602,Assumption!$A$10:$G$12,3,1)</f>
        <v>0</v>
      </c>
      <c r="I602" s="2" t="n">
        <f aca="false">F602+G602-H602</f>
        <v>0</v>
      </c>
      <c r="J602" s="32" t="n">
        <f aca="false">VLOOKUP(D602,Assumption!$O$3:$Q$103,IF('thong tin khach hang'!$B$3="Nam",2,3),0)/12*P602</f>
        <v>0</v>
      </c>
      <c r="K602" s="2" t="n">
        <v>20000</v>
      </c>
      <c r="L602" s="31" t="n">
        <f aca="false">ROUND(((HLOOKUP(B602,Assumption!$A$6:$L$7,2,1)+1)^(1/12)-1)*(E602+I602-J602-K602),0)</f>
        <v>8168245</v>
      </c>
      <c r="M602" s="31" t="n">
        <f aca="false">E602+I602-J602-K602+L602</f>
        <v>4953879696.01301</v>
      </c>
      <c r="N602" s="32" t="n">
        <f aca="false">HLOOKUP(ROUND(AVERAGE(M590:M601)/10^6,0),Assumption!$B$2:$E$3,2,1)*MAX((AVERAGE(M590:M601)-250*10^6),0)</f>
        <v>27878159.9940781</v>
      </c>
      <c r="O602" s="31" t="n">
        <f aca="false">M602+N602</f>
        <v>4981757856.00709</v>
      </c>
      <c r="P602" s="31" t="n">
        <f aca="false">IF(A602=1,SA,MAX(0,SA-M601))</f>
        <v>0</v>
      </c>
      <c r="S602" s="2" t="n">
        <v>0</v>
      </c>
      <c r="T602" s="2" t="n">
        <v>0</v>
      </c>
      <c r="U602" s="2" t="n">
        <v>0</v>
      </c>
      <c r="V602" s="33" t="n">
        <v>1</v>
      </c>
    </row>
    <row r="603" customFormat="false" ht="15.75" hidden="false" customHeight="true" outlineLevel="0" collapsed="false">
      <c r="A603" s="2" t="n">
        <v>601</v>
      </c>
      <c r="B603" s="2" t="n">
        <v>51</v>
      </c>
      <c r="C603" s="2" t="n">
        <f aca="false">A603-(B603-1)*12</f>
        <v>1</v>
      </c>
      <c r="D603" s="2" t="n">
        <f aca="false">'thong tin khach hang'!$B$4+B603-1</f>
        <v>52</v>
      </c>
      <c r="E603" s="31" t="n">
        <f aca="false">IF(A603=1,0,M602)</f>
        <v>4953879696.01301</v>
      </c>
      <c r="F603" s="2" t="n">
        <f aca="true">TP*VLOOKUP('thong tin khach hang'!$E$10,$X$2:$Z$5,3,0)*OFFSET($S603,0,VLOOKUP('thong tin khach hang'!$E$10,$X$2:$Z$5,2,0))</f>
        <v>30000000</v>
      </c>
      <c r="G603" s="2" t="n">
        <f aca="true">EP*VLOOKUP('thong tin khach hang'!$E$10,$X$2:$Z$5,3,0)*OFFSET($S603,0,VLOOKUP('thong tin khach hang'!$E$10,$X$2:$Z$5,2,0))</f>
        <v>30000000</v>
      </c>
      <c r="H603" s="2" t="n">
        <f aca="false">F603*HLOOKUP(B603,Assumption!$A$10:$G$12,2,1)+G603*HLOOKUP(B603,Assumption!$A$10:$G$12,3,1)</f>
        <v>1500000</v>
      </c>
      <c r="I603" s="2" t="n">
        <f aca="false">F603+G603-H603</f>
        <v>58500000</v>
      </c>
      <c r="J603" s="32" t="n">
        <f aca="false">VLOOKUP(D603,Assumption!$O$3:$Q$103,IF('thong tin khach hang'!$B$3="Nam",2,3),0)/12*P603</f>
        <v>0</v>
      </c>
      <c r="K603" s="2" t="n">
        <v>20000</v>
      </c>
      <c r="L603" s="31" t="n">
        <f aca="false">ROUND(((HLOOKUP(B603,Assumption!$A$6:$L$7,2,1)+1)^(1/12)-1)*(E603+I603-J603-K603),0)</f>
        <v>8278320</v>
      </c>
      <c r="M603" s="31" t="n">
        <f aca="false">E603+I603-J603-K603+L603</f>
        <v>5020638016.01301</v>
      </c>
      <c r="N603" s="32" t="n">
        <f aca="false">HLOOKUP(ROUND(AVERAGE(M591:M602)/10^6,0),Assumption!$B$2:$E$3,2,1)*MAX((AVERAGE(M591:M602)-250*10^6),0)</f>
        <v>27955858.5235781</v>
      </c>
      <c r="O603" s="31" t="n">
        <f aca="false">M603+N603</f>
        <v>5048593874.53659</v>
      </c>
      <c r="P603" s="31" t="n">
        <f aca="false">IF(A603=1,SA,MAX(0,SA-M602))</f>
        <v>0</v>
      </c>
      <c r="S603" s="2" t="n">
        <v>1</v>
      </c>
      <c r="T603" s="2" t="n">
        <v>1</v>
      </c>
      <c r="U603" s="2" t="n">
        <v>1</v>
      </c>
      <c r="V603" s="33" t="n">
        <v>1</v>
      </c>
    </row>
    <row r="604" customFormat="false" ht="15.75" hidden="false" customHeight="true" outlineLevel="0" collapsed="false">
      <c r="A604" s="2" t="n">
        <v>602</v>
      </c>
      <c r="B604" s="2" t="n">
        <v>51</v>
      </c>
      <c r="C604" s="2" t="n">
        <f aca="false">A604-(B604-1)*12</f>
        <v>2</v>
      </c>
      <c r="D604" s="2" t="n">
        <f aca="false">'thong tin khach hang'!$B$4+B604-1</f>
        <v>52</v>
      </c>
      <c r="E604" s="31" t="n">
        <f aca="false">IF(A604=1,0,M603)</f>
        <v>5020638016.01301</v>
      </c>
      <c r="F604" s="2" t="n">
        <f aca="true">TP*VLOOKUP('thong tin khach hang'!$E$10,$X$2:$Z$5,3,0)*OFFSET($S604,0,VLOOKUP('thong tin khach hang'!$E$10,$X$2:$Z$5,2,0))</f>
        <v>0</v>
      </c>
      <c r="G604" s="2" t="n">
        <f aca="true">EP*VLOOKUP('thong tin khach hang'!$E$10,$X$2:$Z$5,3,0)*OFFSET($S604,0,VLOOKUP('thong tin khach hang'!$E$10,$X$2:$Z$5,2,0))</f>
        <v>0</v>
      </c>
      <c r="H604" s="2" t="n">
        <f aca="false">F604*HLOOKUP(B604,Assumption!$A$10:$G$12,2,1)+G604*HLOOKUP(B604,Assumption!$A$10:$G$12,3,1)</f>
        <v>0</v>
      </c>
      <c r="I604" s="2" t="n">
        <f aca="false">F604+G604-H604</f>
        <v>0</v>
      </c>
      <c r="J604" s="32" t="n">
        <f aca="false">VLOOKUP(D604,Assumption!$O$3:$Q$103,IF('thong tin khach hang'!$B$3="Nam",2,3),0)/12*P604</f>
        <v>0</v>
      </c>
      <c r="K604" s="2" t="n">
        <v>20000</v>
      </c>
      <c r="L604" s="31" t="n">
        <f aca="false">ROUND(((HLOOKUP(B604,Assumption!$A$6:$L$7,2,1)+1)^(1/12)-1)*(E604+I604-J604-K604),0)</f>
        <v>8291959</v>
      </c>
      <c r="M604" s="31" t="n">
        <f aca="false">E604+I604-J604-K604+L604</f>
        <v>5028909975.01301</v>
      </c>
      <c r="N604" s="32" t="n">
        <f aca="false">HLOOKUP(ROUND(AVERAGE(M592:M603)/10^6,0),Assumption!$B$2:$E$3,2,1)*MAX((AVERAGE(M592:M603)-250*10^6),0)</f>
        <v>28033685.3785781</v>
      </c>
      <c r="O604" s="31" t="n">
        <f aca="false">M604+N604</f>
        <v>5056943660.39159</v>
      </c>
      <c r="P604" s="31" t="n">
        <f aca="false">IF(A604=1,SA,MAX(0,SA-M603))</f>
        <v>0</v>
      </c>
      <c r="S604" s="2" t="n">
        <v>0</v>
      </c>
      <c r="T604" s="2" t="n">
        <v>0</v>
      </c>
      <c r="U604" s="2" t="n">
        <v>0</v>
      </c>
      <c r="V604" s="33" t="n">
        <v>1</v>
      </c>
    </row>
    <row r="605" customFormat="false" ht="15.75" hidden="false" customHeight="true" outlineLevel="0" collapsed="false">
      <c r="A605" s="2" t="n">
        <v>603</v>
      </c>
      <c r="B605" s="2" t="n">
        <v>51</v>
      </c>
      <c r="C605" s="2" t="n">
        <f aca="false">A605-(B605-1)*12</f>
        <v>3</v>
      </c>
      <c r="D605" s="2" t="n">
        <f aca="false">'thong tin khach hang'!$B$4+B605-1</f>
        <v>52</v>
      </c>
      <c r="E605" s="31" t="n">
        <f aca="false">IF(A605=1,0,M604)</f>
        <v>5028909975.01301</v>
      </c>
      <c r="F605" s="2" t="n">
        <f aca="true">TP*VLOOKUP('thong tin khach hang'!$E$10,$X$2:$Z$5,3,0)*OFFSET($S605,0,VLOOKUP('thong tin khach hang'!$E$10,$X$2:$Z$5,2,0))</f>
        <v>0</v>
      </c>
      <c r="G605" s="2" t="n">
        <f aca="true">EP*VLOOKUP('thong tin khach hang'!$E$10,$X$2:$Z$5,3,0)*OFFSET($S605,0,VLOOKUP('thong tin khach hang'!$E$10,$X$2:$Z$5,2,0))</f>
        <v>0</v>
      </c>
      <c r="H605" s="2" t="n">
        <f aca="false">F605*HLOOKUP(B605,Assumption!$A$10:$G$12,2,1)+G605*HLOOKUP(B605,Assumption!$A$10:$G$12,3,1)</f>
        <v>0</v>
      </c>
      <c r="I605" s="2" t="n">
        <f aca="false">F605+G605-H605</f>
        <v>0</v>
      </c>
      <c r="J605" s="32" t="n">
        <f aca="false">VLOOKUP(D605,Assumption!$O$3:$Q$103,IF('thong tin khach hang'!$B$3="Nam",2,3),0)/12*P605</f>
        <v>0</v>
      </c>
      <c r="K605" s="2" t="n">
        <v>20000</v>
      </c>
      <c r="L605" s="31" t="n">
        <f aca="false">ROUND(((HLOOKUP(B605,Assumption!$A$6:$L$7,2,1)+1)^(1/12)-1)*(E605+I605-J605-K605),0)</f>
        <v>8305621</v>
      </c>
      <c r="M605" s="31" t="n">
        <f aca="false">E605+I605-J605-K605+L605</f>
        <v>5037195596.01301</v>
      </c>
      <c r="N605" s="32" t="n">
        <f aca="false">HLOOKUP(ROUND(AVERAGE(M593:M604)/10^6,0),Assumption!$B$2:$E$3,2,1)*MAX((AVERAGE(M593:M604)-250*10^6),0)</f>
        <v>28111640.7710781</v>
      </c>
      <c r="O605" s="31" t="n">
        <f aca="false">M605+N605</f>
        <v>5065307236.78409</v>
      </c>
      <c r="P605" s="31" t="n">
        <f aca="false">IF(A605=1,SA,MAX(0,SA-M604))</f>
        <v>0</v>
      </c>
      <c r="S605" s="2" t="n">
        <v>0</v>
      </c>
      <c r="T605" s="2" t="n">
        <v>0</v>
      </c>
      <c r="U605" s="2" t="n">
        <v>0</v>
      </c>
      <c r="V605" s="33" t="n">
        <v>1</v>
      </c>
    </row>
    <row r="606" customFormat="false" ht="15.75" hidden="false" customHeight="true" outlineLevel="0" collapsed="false">
      <c r="A606" s="2" t="n">
        <v>604</v>
      </c>
      <c r="B606" s="2" t="n">
        <v>51</v>
      </c>
      <c r="C606" s="2" t="n">
        <f aca="false">A606-(B606-1)*12</f>
        <v>4</v>
      </c>
      <c r="D606" s="2" t="n">
        <f aca="false">'thong tin khach hang'!$B$4+B606-1</f>
        <v>52</v>
      </c>
      <c r="E606" s="31" t="n">
        <f aca="false">IF(A606=1,0,M605)</f>
        <v>5037195596.01301</v>
      </c>
      <c r="F606" s="2" t="n">
        <f aca="true">TP*VLOOKUP('thong tin khach hang'!$E$10,$X$2:$Z$5,3,0)*OFFSET($S606,0,VLOOKUP('thong tin khach hang'!$E$10,$X$2:$Z$5,2,0))</f>
        <v>0</v>
      </c>
      <c r="G606" s="2" t="n">
        <f aca="true">EP*VLOOKUP('thong tin khach hang'!$E$10,$X$2:$Z$5,3,0)*OFFSET($S606,0,VLOOKUP('thong tin khach hang'!$E$10,$X$2:$Z$5,2,0))</f>
        <v>0</v>
      </c>
      <c r="H606" s="2" t="n">
        <f aca="false">F606*HLOOKUP(B606,Assumption!$A$10:$G$12,2,1)+G606*HLOOKUP(B606,Assumption!$A$10:$G$12,3,1)</f>
        <v>0</v>
      </c>
      <c r="I606" s="2" t="n">
        <f aca="false">F606+G606-H606</f>
        <v>0</v>
      </c>
      <c r="J606" s="32" t="n">
        <f aca="false">VLOOKUP(D606,Assumption!$O$3:$Q$103,IF('thong tin khach hang'!$B$3="Nam",2,3),0)/12*P606</f>
        <v>0</v>
      </c>
      <c r="K606" s="2" t="n">
        <v>20000</v>
      </c>
      <c r="L606" s="31" t="n">
        <f aca="false">ROUND(((HLOOKUP(B606,Assumption!$A$6:$L$7,2,1)+1)^(1/12)-1)*(E606+I606-J606-K606),0)</f>
        <v>8319305</v>
      </c>
      <c r="M606" s="31" t="n">
        <f aca="false">E606+I606-J606-K606+L606</f>
        <v>5045494901.01301</v>
      </c>
      <c r="N606" s="32" t="n">
        <f aca="false">HLOOKUP(ROUND(AVERAGE(M594:M605)/10^6,0),Assumption!$B$2:$E$3,2,1)*MAX((AVERAGE(M594:M605)-250*10^6),0)</f>
        <v>28189724.9135781</v>
      </c>
      <c r="O606" s="31" t="n">
        <f aca="false">M606+N606</f>
        <v>5073684625.92659</v>
      </c>
      <c r="P606" s="31" t="n">
        <f aca="false">IF(A606=1,SA,MAX(0,SA-M605))</f>
        <v>0</v>
      </c>
      <c r="S606" s="2" t="n">
        <v>0</v>
      </c>
      <c r="T606" s="2" t="n">
        <v>0</v>
      </c>
      <c r="U606" s="2" t="n">
        <v>1</v>
      </c>
      <c r="V606" s="33" t="n">
        <v>1</v>
      </c>
    </row>
    <row r="607" customFormat="false" ht="15.75" hidden="false" customHeight="true" outlineLevel="0" collapsed="false">
      <c r="A607" s="2" t="n">
        <v>605</v>
      </c>
      <c r="B607" s="2" t="n">
        <v>51</v>
      </c>
      <c r="C607" s="2" t="n">
        <f aca="false">A607-(B607-1)*12</f>
        <v>5</v>
      </c>
      <c r="D607" s="2" t="n">
        <f aca="false">'thong tin khach hang'!$B$4+B607-1</f>
        <v>52</v>
      </c>
      <c r="E607" s="31" t="n">
        <f aca="false">IF(A607=1,0,M606)</f>
        <v>5045494901.01301</v>
      </c>
      <c r="F607" s="2" t="n">
        <f aca="true">TP*VLOOKUP('thong tin khach hang'!$E$10,$X$2:$Z$5,3,0)*OFFSET($S607,0,VLOOKUP('thong tin khach hang'!$E$10,$X$2:$Z$5,2,0))</f>
        <v>0</v>
      </c>
      <c r="G607" s="2" t="n">
        <f aca="true">EP*VLOOKUP('thong tin khach hang'!$E$10,$X$2:$Z$5,3,0)*OFFSET($S607,0,VLOOKUP('thong tin khach hang'!$E$10,$X$2:$Z$5,2,0))</f>
        <v>0</v>
      </c>
      <c r="H607" s="2" t="n">
        <f aca="false">F607*HLOOKUP(B607,Assumption!$A$10:$G$12,2,1)+G607*HLOOKUP(B607,Assumption!$A$10:$G$12,3,1)</f>
        <v>0</v>
      </c>
      <c r="I607" s="2" t="n">
        <f aca="false">F607+G607-H607</f>
        <v>0</v>
      </c>
      <c r="J607" s="32" t="n">
        <f aca="false">VLOOKUP(D607,Assumption!$O$3:$Q$103,IF('thong tin khach hang'!$B$3="Nam",2,3),0)/12*P607</f>
        <v>0</v>
      </c>
      <c r="K607" s="2" t="n">
        <v>20000</v>
      </c>
      <c r="L607" s="31" t="n">
        <f aca="false">ROUND(((HLOOKUP(B607,Assumption!$A$6:$L$7,2,1)+1)^(1/12)-1)*(E607+I607-J607-K607),0)</f>
        <v>8333012</v>
      </c>
      <c r="M607" s="31" t="n">
        <f aca="false">E607+I607-J607-K607+L607</f>
        <v>5053807913.01301</v>
      </c>
      <c r="N607" s="32" t="n">
        <f aca="false">HLOOKUP(ROUND(AVERAGE(M595:M606)/10^6,0),Assumption!$B$2:$E$3,2,1)*MAX((AVERAGE(M595:M606)-250*10^6),0)</f>
        <v>28267938.0185781</v>
      </c>
      <c r="O607" s="31" t="n">
        <f aca="false">M607+N607</f>
        <v>5082075851.03159</v>
      </c>
      <c r="P607" s="31" t="n">
        <f aca="false">IF(A607=1,SA,MAX(0,SA-M606))</f>
        <v>0</v>
      </c>
      <c r="S607" s="2" t="n">
        <v>0</v>
      </c>
      <c r="T607" s="2" t="n">
        <v>0</v>
      </c>
      <c r="U607" s="2" t="n">
        <v>0</v>
      </c>
      <c r="V607" s="33" t="n">
        <v>1</v>
      </c>
    </row>
    <row r="608" customFormat="false" ht="15.75" hidden="false" customHeight="true" outlineLevel="0" collapsed="false">
      <c r="A608" s="2" t="n">
        <v>606</v>
      </c>
      <c r="B608" s="2" t="n">
        <v>51</v>
      </c>
      <c r="C608" s="2" t="n">
        <f aca="false">A608-(B608-1)*12</f>
        <v>6</v>
      </c>
      <c r="D608" s="2" t="n">
        <f aca="false">'thong tin khach hang'!$B$4+B608-1</f>
        <v>52</v>
      </c>
      <c r="E608" s="31" t="n">
        <f aca="false">IF(A608=1,0,M607)</f>
        <v>5053807913.01301</v>
      </c>
      <c r="F608" s="2" t="n">
        <f aca="true">TP*VLOOKUP('thong tin khach hang'!$E$10,$X$2:$Z$5,3,0)*OFFSET($S608,0,VLOOKUP('thong tin khach hang'!$E$10,$X$2:$Z$5,2,0))</f>
        <v>0</v>
      </c>
      <c r="G608" s="2" t="n">
        <f aca="true">EP*VLOOKUP('thong tin khach hang'!$E$10,$X$2:$Z$5,3,0)*OFFSET($S608,0,VLOOKUP('thong tin khach hang'!$E$10,$X$2:$Z$5,2,0))</f>
        <v>0</v>
      </c>
      <c r="H608" s="2" t="n">
        <f aca="false">F608*HLOOKUP(B608,Assumption!$A$10:$G$12,2,1)+G608*HLOOKUP(B608,Assumption!$A$10:$G$12,3,1)</f>
        <v>0</v>
      </c>
      <c r="I608" s="2" t="n">
        <f aca="false">F608+G608-H608</f>
        <v>0</v>
      </c>
      <c r="J608" s="32" t="n">
        <f aca="false">VLOOKUP(D608,Assumption!$O$3:$Q$103,IF('thong tin khach hang'!$B$3="Nam",2,3),0)/12*P608</f>
        <v>0</v>
      </c>
      <c r="K608" s="2" t="n">
        <v>20000</v>
      </c>
      <c r="L608" s="31" t="n">
        <f aca="false">ROUND(((HLOOKUP(B608,Assumption!$A$6:$L$7,2,1)+1)^(1/12)-1)*(E608+I608-J608-K608),0)</f>
        <v>8346742</v>
      </c>
      <c r="M608" s="31" t="n">
        <f aca="false">E608+I608-J608-K608+L608</f>
        <v>5062134655.01301</v>
      </c>
      <c r="N608" s="32" t="n">
        <f aca="false">HLOOKUP(ROUND(AVERAGE(M596:M607)/10^6,0),Assumption!$B$2:$E$3,2,1)*MAX((AVERAGE(M596:M607)-250*10^6),0)</f>
        <v>28346280.2990781</v>
      </c>
      <c r="O608" s="31" t="n">
        <f aca="false">M608+N608</f>
        <v>5090480935.31209</v>
      </c>
      <c r="P608" s="31" t="n">
        <f aca="false">IF(A608=1,SA,MAX(0,SA-M607))</f>
        <v>0</v>
      </c>
      <c r="S608" s="2" t="n">
        <v>0</v>
      </c>
      <c r="T608" s="2" t="n">
        <v>0</v>
      </c>
      <c r="U608" s="2" t="n">
        <v>0</v>
      </c>
      <c r="V608" s="33" t="n">
        <v>1</v>
      </c>
    </row>
    <row r="609" customFormat="false" ht="15.75" hidden="false" customHeight="true" outlineLevel="0" collapsed="false">
      <c r="A609" s="2" t="n">
        <v>607</v>
      </c>
      <c r="B609" s="2" t="n">
        <v>51</v>
      </c>
      <c r="C609" s="2" t="n">
        <f aca="false">A609-(B609-1)*12</f>
        <v>7</v>
      </c>
      <c r="D609" s="2" t="n">
        <f aca="false">'thong tin khach hang'!$B$4+B609-1</f>
        <v>52</v>
      </c>
      <c r="E609" s="31" t="n">
        <f aca="false">IF(A609=1,0,M608)</f>
        <v>5062134655.01301</v>
      </c>
      <c r="F609" s="2" t="n">
        <f aca="true">TP*VLOOKUP('thong tin khach hang'!$E$10,$X$2:$Z$5,3,0)*OFFSET($S609,0,VLOOKUP('thong tin khach hang'!$E$10,$X$2:$Z$5,2,0))</f>
        <v>0</v>
      </c>
      <c r="G609" s="2" t="n">
        <f aca="true">EP*VLOOKUP('thong tin khach hang'!$E$10,$X$2:$Z$5,3,0)*OFFSET($S609,0,VLOOKUP('thong tin khach hang'!$E$10,$X$2:$Z$5,2,0))</f>
        <v>0</v>
      </c>
      <c r="H609" s="2" t="n">
        <f aca="false">F609*HLOOKUP(B609,Assumption!$A$10:$G$12,2,1)+G609*HLOOKUP(B609,Assumption!$A$10:$G$12,3,1)</f>
        <v>0</v>
      </c>
      <c r="I609" s="2" t="n">
        <f aca="false">F609+G609-H609</f>
        <v>0</v>
      </c>
      <c r="J609" s="32" t="n">
        <f aca="false">VLOOKUP(D609,Assumption!$O$3:$Q$103,IF('thong tin khach hang'!$B$3="Nam",2,3),0)/12*P609</f>
        <v>0</v>
      </c>
      <c r="K609" s="2" t="n">
        <v>20000</v>
      </c>
      <c r="L609" s="31" t="n">
        <f aca="false">ROUND(((HLOOKUP(B609,Assumption!$A$6:$L$7,2,1)+1)^(1/12)-1)*(E609+I609-J609-K609),0)</f>
        <v>8360494</v>
      </c>
      <c r="M609" s="31" t="n">
        <f aca="false">E609+I609-J609-K609+L609</f>
        <v>5070475149.01301</v>
      </c>
      <c r="N609" s="32" t="n">
        <f aca="false">HLOOKUP(ROUND(AVERAGE(M597:M608)/10^6,0),Assumption!$B$2:$E$3,2,1)*MAX((AVERAGE(M597:M608)-250*10^6),0)</f>
        <v>28424751.9685781</v>
      </c>
      <c r="O609" s="31" t="n">
        <f aca="false">M609+N609</f>
        <v>5098899900.98159</v>
      </c>
      <c r="P609" s="31" t="n">
        <f aca="false">IF(A609=1,SA,MAX(0,SA-M608))</f>
        <v>0</v>
      </c>
      <c r="S609" s="2" t="n">
        <v>0</v>
      </c>
      <c r="T609" s="2" t="n">
        <v>1</v>
      </c>
      <c r="U609" s="2" t="n">
        <v>1</v>
      </c>
      <c r="V609" s="33" t="n">
        <v>1</v>
      </c>
    </row>
    <row r="610" customFormat="false" ht="15.75" hidden="false" customHeight="true" outlineLevel="0" collapsed="false">
      <c r="A610" s="2" t="n">
        <v>608</v>
      </c>
      <c r="B610" s="2" t="n">
        <v>51</v>
      </c>
      <c r="C610" s="2" t="n">
        <f aca="false">A610-(B610-1)*12</f>
        <v>8</v>
      </c>
      <c r="D610" s="2" t="n">
        <f aca="false">'thong tin khach hang'!$B$4+B610-1</f>
        <v>52</v>
      </c>
      <c r="E610" s="31" t="n">
        <f aca="false">IF(A610=1,0,M609)</f>
        <v>5070475149.01301</v>
      </c>
      <c r="F610" s="2" t="n">
        <f aca="true">TP*VLOOKUP('thong tin khach hang'!$E$10,$X$2:$Z$5,3,0)*OFFSET($S610,0,VLOOKUP('thong tin khach hang'!$E$10,$X$2:$Z$5,2,0))</f>
        <v>0</v>
      </c>
      <c r="G610" s="2" t="n">
        <f aca="true">EP*VLOOKUP('thong tin khach hang'!$E$10,$X$2:$Z$5,3,0)*OFFSET($S610,0,VLOOKUP('thong tin khach hang'!$E$10,$X$2:$Z$5,2,0))</f>
        <v>0</v>
      </c>
      <c r="H610" s="2" t="n">
        <f aca="false">F610*HLOOKUP(B610,Assumption!$A$10:$G$12,2,1)+G610*HLOOKUP(B610,Assumption!$A$10:$G$12,3,1)</f>
        <v>0</v>
      </c>
      <c r="I610" s="2" t="n">
        <f aca="false">F610+G610-H610</f>
        <v>0</v>
      </c>
      <c r="J610" s="32" t="n">
        <f aca="false">VLOOKUP(D610,Assumption!$O$3:$Q$103,IF('thong tin khach hang'!$B$3="Nam",2,3),0)/12*P610</f>
        <v>0</v>
      </c>
      <c r="K610" s="2" t="n">
        <v>20000</v>
      </c>
      <c r="L610" s="31" t="n">
        <f aca="false">ROUND(((HLOOKUP(B610,Assumption!$A$6:$L$7,2,1)+1)^(1/12)-1)*(E610+I610-J610-K610),0)</f>
        <v>8374269</v>
      </c>
      <c r="M610" s="31" t="n">
        <f aca="false">E610+I610-J610-K610+L610</f>
        <v>5078829418.01301</v>
      </c>
      <c r="N610" s="32" t="n">
        <f aca="false">HLOOKUP(ROUND(AVERAGE(M598:M609)/10^6,0),Assumption!$B$2:$E$3,2,1)*MAX((AVERAGE(M598:M609)-250*10^6),0)</f>
        <v>28503353.2405781</v>
      </c>
      <c r="O610" s="31" t="n">
        <f aca="false">M610+N610</f>
        <v>5107332771.25359</v>
      </c>
      <c r="P610" s="31" t="n">
        <f aca="false">IF(A610=1,SA,MAX(0,SA-M609))</f>
        <v>0</v>
      </c>
      <c r="S610" s="2" t="n">
        <v>0</v>
      </c>
      <c r="T610" s="2" t="n">
        <v>0</v>
      </c>
      <c r="U610" s="2" t="n">
        <v>0</v>
      </c>
      <c r="V610" s="33" t="n">
        <v>1</v>
      </c>
    </row>
    <row r="611" customFormat="false" ht="15.75" hidden="false" customHeight="true" outlineLevel="0" collapsed="false">
      <c r="A611" s="2" t="n">
        <v>609</v>
      </c>
      <c r="B611" s="2" t="n">
        <v>51</v>
      </c>
      <c r="C611" s="2" t="n">
        <f aca="false">A611-(B611-1)*12</f>
        <v>9</v>
      </c>
      <c r="D611" s="2" t="n">
        <f aca="false">'thong tin khach hang'!$B$4+B611-1</f>
        <v>52</v>
      </c>
      <c r="E611" s="31" t="n">
        <f aca="false">IF(A611=1,0,M610)</f>
        <v>5078829418.01301</v>
      </c>
      <c r="F611" s="2" t="n">
        <f aca="true">TP*VLOOKUP('thong tin khach hang'!$E$10,$X$2:$Z$5,3,0)*OFFSET($S611,0,VLOOKUP('thong tin khach hang'!$E$10,$X$2:$Z$5,2,0))</f>
        <v>0</v>
      </c>
      <c r="G611" s="2" t="n">
        <f aca="true">EP*VLOOKUP('thong tin khach hang'!$E$10,$X$2:$Z$5,3,0)*OFFSET($S611,0,VLOOKUP('thong tin khach hang'!$E$10,$X$2:$Z$5,2,0))</f>
        <v>0</v>
      </c>
      <c r="H611" s="2" t="n">
        <f aca="false">F611*HLOOKUP(B611,Assumption!$A$10:$G$12,2,1)+G611*HLOOKUP(B611,Assumption!$A$10:$G$12,3,1)</f>
        <v>0</v>
      </c>
      <c r="I611" s="2" t="n">
        <f aca="false">F611+G611-H611</f>
        <v>0</v>
      </c>
      <c r="J611" s="32" t="n">
        <f aca="false">VLOOKUP(D611,Assumption!$O$3:$Q$103,IF('thong tin khach hang'!$B$3="Nam",2,3),0)/12*P611</f>
        <v>0</v>
      </c>
      <c r="K611" s="2" t="n">
        <v>20000</v>
      </c>
      <c r="L611" s="31" t="n">
        <f aca="false">ROUND(((HLOOKUP(B611,Assumption!$A$6:$L$7,2,1)+1)^(1/12)-1)*(E611+I611-J611-K611),0)</f>
        <v>8388067</v>
      </c>
      <c r="M611" s="31" t="n">
        <f aca="false">E611+I611-J611-K611+L611</f>
        <v>5087197485.01301</v>
      </c>
      <c r="N611" s="32" t="n">
        <f aca="false">HLOOKUP(ROUND(AVERAGE(M599:M610)/10^6,0),Assumption!$B$2:$E$3,2,1)*MAX((AVERAGE(M599:M610)-250*10^6),0)</f>
        <v>28582084.3290781</v>
      </c>
      <c r="O611" s="31" t="n">
        <f aca="false">M611+N611</f>
        <v>5115779569.34209</v>
      </c>
      <c r="P611" s="31" t="n">
        <f aca="false">IF(A611=1,SA,MAX(0,SA-M610))</f>
        <v>0</v>
      </c>
      <c r="S611" s="2" t="n">
        <v>0</v>
      </c>
      <c r="T611" s="2" t="n">
        <v>0</v>
      </c>
      <c r="U611" s="2" t="n">
        <v>0</v>
      </c>
      <c r="V611" s="33" t="n">
        <v>1</v>
      </c>
    </row>
    <row r="612" customFormat="false" ht="15.75" hidden="false" customHeight="true" outlineLevel="0" collapsed="false">
      <c r="A612" s="2" t="n">
        <v>610</v>
      </c>
      <c r="B612" s="2" t="n">
        <v>51</v>
      </c>
      <c r="C612" s="2" t="n">
        <f aca="false">A612-(B612-1)*12</f>
        <v>10</v>
      </c>
      <c r="D612" s="2" t="n">
        <f aca="false">'thong tin khach hang'!$B$4+B612-1</f>
        <v>52</v>
      </c>
      <c r="E612" s="31" t="n">
        <f aca="false">IF(A612=1,0,M611)</f>
        <v>5087197485.01301</v>
      </c>
      <c r="F612" s="2" t="n">
        <f aca="true">TP*VLOOKUP('thong tin khach hang'!$E$10,$X$2:$Z$5,3,0)*OFFSET($S612,0,VLOOKUP('thong tin khach hang'!$E$10,$X$2:$Z$5,2,0))</f>
        <v>0</v>
      </c>
      <c r="G612" s="2" t="n">
        <f aca="true">EP*VLOOKUP('thong tin khach hang'!$E$10,$X$2:$Z$5,3,0)*OFFSET($S612,0,VLOOKUP('thong tin khach hang'!$E$10,$X$2:$Z$5,2,0))</f>
        <v>0</v>
      </c>
      <c r="H612" s="2" t="n">
        <f aca="false">F612*HLOOKUP(B612,Assumption!$A$10:$G$12,2,1)+G612*HLOOKUP(B612,Assumption!$A$10:$G$12,3,1)</f>
        <v>0</v>
      </c>
      <c r="I612" s="2" t="n">
        <f aca="false">F612+G612-H612</f>
        <v>0</v>
      </c>
      <c r="J612" s="32" t="n">
        <f aca="false">VLOOKUP(D612,Assumption!$O$3:$Q$103,IF('thong tin khach hang'!$B$3="Nam",2,3),0)/12*P612</f>
        <v>0</v>
      </c>
      <c r="K612" s="2" t="n">
        <v>20000</v>
      </c>
      <c r="L612" s="31" t="n">
        <f aca="false">ROUND(((HLOOKUP(B612,Assumption!$A$6:$L$7,2,1)+1)^(1/12)-1)*(E612+I612-J612-K612),0)</f>
        <v>8401887</v>
      </c>
      <c r="M612" s="31" t="n">
        <f aca="false">E612+I612-J612-K612+L612</f>
        <v>5095579372.01301</v>
      </c>
      <c r="N612" s="32" t="n">
        <f aca="false">HLOOKUP(ROUND(AVERAGE(M600:M611)/10^6,0),Assumption!$B$2:$E$3,2,1)*MAX((AVERAGE(M600:M611)-250*10^6),0)</f>
        <v>28660945.448578</v>
      </c>
      <c r="O612" s="31" t="n">
        <f aca="false">M612+N612</f>
        <v>5124240317.46159</v>
      </c>
      <c r="P612" s="31" t="n">
        <f aca="false">IF(A612=1,SA,MAX(0,SA-M611))</f>
        <v>0</v>
      </c>
      <c r="S612" s="2" t="n">
        <v>0</v>
      </c>
      <c r="T612" s="2" t="n">
        <v>0</v>
      </c>
      <c r="U612" s="2" t="n">
        <v>1</v>
      </c>
      <c r="V612" s="33" t="n">
        <v>1</v>
      </c>
    </row>
    <row r="613" customFormat="false" ht="15.75" hidden="false" customHeight="true" outlineLevel="0" collapsed="false">
      <c r="A613" s="2" t="n">
        <v>611</v>
      </c>
      <c r="B613" s="2" t="n">
        <v>51</v>
      </c>
      <c r="C613" s="2" t="n">
        <f aca="false">A613-(B613-1)*12</f>
        <v>11</v>
      </c>
      <c r="D613" s="2" t="n">
        <f aca="false">'thong tin khach hang'!$B$4+B613-1</f>
        <v>52</v>
      </c>
      <c r="E613" s="31" t="n">
        <f aca="false">IF(A613=1,0,M612)</f>
        <v>5095579372.01301</v>
      </c>
      <c r="F613" s="2" t="n">
        <f aca="true">TP*VLOOKUP('thong tin khach hang'!$E$10,$X$2:$Z$5,3,0)*OFFSET($S613,0,VLOOKUP('thong tin khach hang'!$E$10,$X$2:$Z$5,2,0))</f>
        <v>0</v>
      </c>
      <c r="G613" s="2" t="n">
        <f aca="true">EP*VLOOKUP('thong tin khach hang'!$E$10,$X$2:$Z$5,3,0)*OFFSET($S613,0,VLOOKUP('thong tin khach hang'!$E$10,$X$2:$Z$5,2,0))</f>
        <v>0</v>
      </c>
      <c r="H613" s="2" t="n">
        <f aca="false">F613*HLOOKUP(B613,Assumption!$A$10:$G$12,2,1)+G613*HLOOKUP(B613,Assumption!$A$10:$G$12,3,1)</f>
        <v>0</v>
      </c>
      <c r="I613" s="2" t="n">
        <f aca="false">F613+G613-H613</f>
        <v>0</v>
      </c>
      <c r="J613" s="32" t="n">
        <f aca="false">VLOOKUP(D613,Assumption!$O$3:$Q$103,IF('thong tin khach hang'!$B$3="Nam",2,3),0)/12*P613</f>
        <v>0</v>
      </c>
      <c r="K613" s="2" t="n">
        <v>20000</v>
      </c>
      <c r="L613" s="31" t="n">
        <f aca="false">ROUND(((HLOOKUP(B613,Assumption!$A$6:$L$7,2,1)+1)^(1/12)-1)*(E613+I613-J613-K613),0)</f>
        <v>8415731</v>
      </c>
      <c r="M613" s="31" t="n">
        <f aca="false">E613+I613-J613-K613+L613</f>
        <v>5103975103.01301</v>
      </c>
      <c r="N613" s="32" t="n">
        <f aca="false">HLOOKUP(ROUND(AVERAGE(M601:M612)/10^6,0),Assumption!$B$2:$E$3,2,1)*MAX((AVERAGE(M601:M612)-250*10^6),0)</f>
        <v>28739936.813578</v>
      </c>
      <c r="O613" s="31" t="n">
        <f aca="false">M613+N613</f>
        <v>5132715039.82659</v>
      </c>
      <c r="P613" s="31" t="n">
        <f aca="false">IF(A613=1,SA,MAX(0,SA-M612))</f>
        <v>0</v>
      </c>
      <c r="S613" s="2" t="n">
        <v>0</v>
      </c>
      <c r="T613" s="2" t="n">
        <v>0</v>
      </c>
      <c r="U613" s="2" t="n">
        <v>0</v>
      </c>
      <c r="V613" s="33" t="n">
        <v>1</v>
      </c>
    </row>
    <row r="614" customFormat="false" ht="15.75" hidden="false" customHeight="true" outlineLevel="0" collapsed="false">
      <c r="A614" s="2" t="n">
        <v>612</v>
      </c>
      <c r="B614" s="2" t="n">
        <v>51</v>
      </c>
      <c r="C614" s="2" t="n">
        <f aca="false">A614-(B614-1)*12</f>
        <v>12</v>
      </c>
      <c r="D614" s="2" t="n">
        <f aca="false">'thong tin khach hang'!$B$4+B614-1</f>
        <v>52</v>
      </c>
      <c r="E614" s="31" t="n">
        <f aca="false">IF(A614=1,0,M613)</f>
        <v>5103975103.01301</v>
      </c>
      <c r="F614" s="2" t="n">
        <f aca="true">TP*VLOOKUP('thong tin khach hang'!$E$10,$X$2:$Z$5,3,0)*OFFSET($S614,0,VLOOKUP('thong tin khach hang'!$E$10,$X$2:$Z$5,2,0))</f>
        <v>0</v>
      </c>
      <c r="G614" s="2" t="n">
        <f aca="true">EP*VLOOKUP('thong tin khach hang'!$E$10,$X$2:$Z$5,3,0)*OFFSET($S614,0,VLOOKUP('thong tin khach hang'!$E$10,$X$2:$Z$5,2,0))</f>
        <v>0</v>
      </c>
      <c r="H614" s="2" t="n">
        <f aca="false">F614*HLOOKUP(B614,Assumption!$A$10:$G$12,2,1)+G614*HLOOKUP(B614,Assumption!$A$10:$G$12,3,1)</f>
        <v>0</v>
      </c>
      <c r="I614" s="2" t="n">
        <f aca="false">F614+G614-H614</f>
        <v>0</v>
      </c>
      <c r="J614" s="32" t="n">
        <f aca="false">VLOOKUP(D614,Assumption!$O$3:$Q$103,IF('thong tin khach hang'!$B$3="Nam",2,3),0)/12*P614</f>
        <v>0</v>
      </c>
      <c r="K614" s="2" t="n">
        <v>20000</v>
      </c>
      <c r="L614" s="31" t="n">
        <f aca="false">ROUND(((HLOOKUP(B614,Assumption!$A$6:$L$7,2,1)+1)^(1/12)-1)*(E614+I614-J614-K614),0)</f>
        <v>8429597</v>
      </c>
      <c r="M614" s="31" t="n">
        <f aca="false">E614+I614-J614-K614+L614</f>
        <v>5112384700.01301</v>
      </c>
      <c r="N614" s="32" t="n">
        <f aca="false">HLOOKUP(ROUND(AVERAGE(M602:M613)/10^6,0),Assumption!$B$2:$E$3,2,1)*MAX((AVERAGE(M602:M613)-250*10^6),0)</f>
        <v>28819058.639578</v>
      </c>
      <c r="O614" s="31" t="n">
        <f aca="false">M614+N614</f>
        <v>5141203758.65259</v>
      </c>
      <c r="P614" s="31" t="n">
        <f aca="false">IF(A614=1,SA,MAX(0,SA-M613))</f>
        <v>0</v>
      </c>
      <c r="S614" s="2" t="n">
        <v>0</v>
      </c>
      <c r="T614" s="2" t="n">
        <v>0</v>
      </c>
      <c r="U614" s="2" t="n">
        <v>0</v>
      </c>
      <c r="V614" s="33" t="n">
        <v>1</v>
      </c>
    </row>
    <row r="615" customFormat="false" ht="15.75" hidden="false" customHeight="true" outlineLevel="0" collapsed="false">
      <c r="A615" s="2" t="n">
        <v>613</v>
      </c>
      <c r="B615" s="2" t="n">
        <v>52</v>
      </c>
      <c r="C615" s="2" t="n">
        <f aca="false">A615-(B615-1)*12</f>
        <v>1</v>
      </c>
      <c r="D615" s="2" t="n">
        <f aca="false">'thong tin khach hang'!$B$4+B615-1</f>
        <v>53</v>
      </c>
      <c r="E615" s="31" t="n">
        <f aca="false">IF(A615=1,0,M614)</f>
        <v>5112384700.01301</v>
      </c>
      <c r="F615" s="2" t="n">
        <f aca="true">TP*VLOOKUP('thong tin khach hang'!$E$10,$X$2:$Z$5,3,0)*OFFSET($S615,0,VLOOKUP('thong tin khach hang'!$E$10,$X$2:$Z$5,2,0))</f>
        <v>30000000</v>
      </c>
      <c r="G615" s="2" t="n">
        <f aca="true">EP*VLOOKUP('thong tin khach hang'!$E$10,$X$2:$Z$5,3,0)*OFFSET($S615,0,VLOOKUP('thong tin khach hang'!$E$10,$X$2:$Z$5,2,0))</f>
        <v>30000000</v>
      </c>
      <c r="H615" s="2" t="n">
        <f aca="false">F615*HLOOKUP(B615,Assumption!$A$10:$G$12,2,1)+G615*HLOOKUP(B615,Assumption!$A$10:$G$12,3,1)</f>
        <v>1500000</v>
      </c>
      <c r="I615" s="2" t="n">
        <f aca="false">F615+G615-H615</f>
        <v>58500000</v>
      </c>
      <c r="J615" s="32" t="n">
        <f aca="false">VLOOKUP(D615,Assumption!$O$3:$Q$103,IF('thong tin khach hang'!$B$3="Nam",2,3),0)/12*P615</f>
        <v>0</v>
      </c>
      <c r="K615" s="2" t="n">
        <v>20000</v>
      </c>
      <c r="L615" s="31" t="n">
        <f aca="false">ROUND(((HLOOKUP(B615,Assumption!$A$6:$L$7,2,1)+1)^(1/12)-1)*(E615+I615-J615-K615),0)</f>
        <v>8540103</v>
      </c>
      <c r="M615" s="31" t="n">
        <f aca="false">E615+I615-J615-K615+L615</f>
        <v>5179404803.01301</v>
      </c>
      <c r="N615" s="32" t="n">
        <f aca="false">HLOOKUP(ROUND(AVERAGE(M603:M614)/10^6,0),Assumption!$B$2:$E$3,2,1)*MAX((AVERAGE(M603:M614)-250*10^6),0)</f>
        <v>28898311.1415781</v>
      </c>
      <c r="O615" s="31" t="n">
        <f aca="false">M615+N615</f>
        <v>5208303114.15459</v>
      </c>
      <c r="P615" s="31" t="n">
        <f aca="false">IF(A615=1,SA,MAX(0,SA-M614))</f>
        <v>0</v>
      </c>
      <c r="S615" s="2" t="n">
        <v>1</v>
      </c>
      <c r="T615" s="2" t="n">
        <v>1</v>
      </c>
      <c r="U615" s="2" t="n">
        <v>1</v>
      </c>
      <c r="V615" s="33" t="n">
        <v>1</v>
      </c>
    </row>
    <row r="616" customFormat="false" ht="15.75" hidden="false" customHeight="true" outlineLevel="0" collapsed="false">
      <c r="A616" s="2" t="n">
        <v>614</v>
      </c>
      <c r="B616" s="2" t="n">
        <v>52</v>
      </c>
      <c r="C616" s="2" t="n">
        <f aca="false">A616-(B616-1)*12</f>
        <v>2</v>
      </c>
      <c r="D616" s="2" t="n">
        <f aca="false">'thong tin khach hang'!$B$4+B616-1</f>
        <v>53</v>
      </c>
      <c r="E616" s="31" t="n">
        <f aca="false">IF(A616=1,0,M615)</f>
        <v>5179404803.01301</v>
      </c>
      <c r="F616" s="2" t="n">
        <f aca="true">TP*VLOOKUP('thong tin khach hang'!$E$10,$X$2:$Z$5,3,0)*OFFSET($S616,0,VLOOKUP('thong tin khach hang'!$E$10,$X$2:$Z$5,2,0))</f>
        <v>0</v>
      </c>
      <c r="G616" s="2" t="n">
        <f aca="true">EP*VLOOKUP('thong tin khach hang'!$E$10,$X$2:$Z$5,3,0)*OFFSET($S616,0,VLOOKUP('thong tin khach hang'!$E$10,$X$2:$Z$5,2,0))</f>
        <v>0</v>
      </c>
      <c r="H616" s="2" t="n">
        <f aca="false">F616*HLOOKUP(B616,Assumption!$A$10:$G$12,2,1)+G616*HLOOKUP(B616,Assumption!$A$10:$G$12,3,1)</f>
        <v>0</v>
      </c>
      <c r="I616" s="2" t="n">
        <f aca="false">F616+G616-H616</f>
        <v>0</v>
      </c>
      <c r="J616" s="32" t="n">
        <f aca="false">VLOOKUP(D616,Assumption!$O$3:$Q$103,IF('thong tin khach hang'!$B$3="Nam",2,3),0)/12*P616</f>
        <v>0</v>
      </c>
      <c r="K616" s="2" t="n">
        <v>20000</v>
      </c>
      <c r="L616" s="31" t="n">
        <f aca="false">ROUND(((HLOOKUP(B616,Assumption!$A$6:$L$7,2,1)+1)^(1/12)-1)*(E616+I616-J616-K616),0)</f>
        <v>8554175</v>
      </c>
      <c r="M616" s="31" t="n">
        <f aca="false">E616+I616-J616-K616+L616</f>
        <v>5187938978.01301</v>
      </c>
      <c r="N616" s="32" t="n">
        <f aca="false">HLOOKUP(ROUND(AVERAGE(M604:M615)/10^6,0),Assumption!$B$2:$E$3,2,1)*MAX((AVERAGE(M604:M615)-250*10^6),0)</f>
        <v>28977694.5350781</v>
      </c>
      <c r="O616" s="31" t="n">
        <f aca="false">M616+N616</f>
        <v>5216916672.54809</v>
      </c>
      <c r="P616" s="31" t="n">
        <f aca="false">IF(A616=1,SA,MAX(0,SA-M615))</f>
        <v>0</v>
      </c>
      <c r="S616" s="2" t="n">
        <v>0</v>
      </c>
      <c r="T616" s="2" t="n">
        <v>0</v>
      </c>
      <c r="U616" s="2" t="n">
        <v>0</v>
      </c>
      <c r="V616" s="33" t="n">
        <v>1</v>
      </c>
    </row>
    <row r="617" customFormat="false" ht="15.75" hidden="false" customHeight="true" outlineLevel="0" collapsed="false">
      <c r="A617" s="2" t="n">
        <v>615</v>
      </c>
      <c r="B617" s="2" t="n">
        <v>52</v>
      </c>
      <c r="C617" s="2" t="n">
        <f aca="false">A617-(B617-1)*12</f>
        <v>3</v>
      </c>
      <c r="D617" s="2" t="n">
        <f aca="false">'thong tin khach hang'!$B$4+B617-1</f>
        <v>53</v>
      </c>
      <c r="E617" s="31" t="n">
        <f aca="false">IF(A617=1,0,M616)</f>
        <v>5187938978.01301</v>
      </c>
      <c r="F617" s="2" t="n">
        <f aca="true">TP*VLOOKUP('thong tin khach hang'!$E$10,$X$2:$Z$5,3,0)*OFFSET($S617,0,VLOOKUP('thong tin khach hang'!$E$10,$X$2:$Z$5,2,0))</f>
        <v>0</v>
      </c>
      <c r="G617" s="2" t="n">
        <f aca="true">EP*VLOOKUP('thong tin khach hang'!$E$10,$X$2:$Z$5,3,0)*OFFSET($S617,0,VLOOKUP('thong tin khach hang'!$E$10,$X$2:$Z$5,2,0))</f>
        <v>0</v>
      </c>
      <c r="H617" s="2" t="n">
        <f aca="false">F617*HLOOKUP(B617,Assumption!$A$10:$G$12,2,1)+G617*HLOOKUP(B617,Assumption!$A$10:$G$12,3,1)</f>
        <v>0</v>
      </c>
      <c r="I617" s="2" t="n">
        <f aca="false">F617+G617-H617</f>
        <v>0</v>
      </c>
      <c r="J617" s="32" t="n">
        <f aca="false">VLOOKUP(D617,Assumption!$O$3:$Q$103,IF('thong tin khach hang'!$B$3="Nam",2,3),0)/12*P617</f>
        <v>0</v>
      </c>
      <c r="K617" s="2" t="n">
        <v>20000</v>
      </c>
      <c r="L617" s="31" t="n">
        <f aca="false">ROUND(((HLOOKUP(B617,Assumption!$A$6:$L$7,2,1)+1)^(1/12)-1)*(E617+I617-J617-K617),0)</f>
        <v>8568270</v>
      </c>
      <c r="M617" s="31" t="n">
        <f aca="false">E617+I617-J617-K617+L617</f>
        <v>5196487248.01301</v>
      </c>
      <c r="N617" s="32" t="n">
        <f aca="false">HLOOKUP(ROUND(AVERAGE(M605:M616)/10^6,0),Assumption!$B$2:$E$3,2,1)*MAX((AVERAGE(M605:M616)-250*10^6),0)</f>
        <v>29057209.0365781</v>
      </c>
      <c r="O617" s="31" t="n">
        <f aca="false">M617+N617</f>
        <v>5225544457.04959</v>
      </c>
      <c r="P617" s="31" t="n">
        <f aca="false">IF(A617=1,SA,MAX(0,SA-M616))</f>
        <v>0</v>
      </c>
      <c r="S617" s="2" t="n">
        <v>0</v>
      </c>
      <c r="T617" s="2" t="n">
        <v>0</v>
      </c>
      <c r="U617" s="2" t="n">
        <v>0</v>
      </c>
      <c r="V617" s="33" t="n">
        <v>1</v>
      </c>
    </row>
    <row r="618" customFormat="false" ht="15.75" hidden="false" customHeight="true" outlineLevel="0" collapsed="false">
      <c r="A618" s="2" t="n">
        <v>616</v>
      </c>
      <c r="B618" s="2" t="n">
        <v>52</v>
      </c>
      <c r="C618" s="2" t="n">
        <f aca="false">A618-(B618-1)*12</f>
        <v>4</v>
      </c>
      <c r="D618" s="2" t="n">
        <f aca="false">'thong tin khach hang'!$B$4+B618-1</f>
        <v>53</v>
      </c>
      <c r="E618" s="31" t="n">
        <f aca="false">IF(A618=1,0,M617)</f>
        <v>5196487248.01301</v>
      </c>
      <c r="F618" s="2" t="n">
        <f aca="true">TP*VLOOKUP('thong tin khach hang'!$E$10,$X$2:$Z$5,3,0)*OFFSET($S618,0,VLOOKUP('thong tin khach hang'!$E$10,$X$2:$Z$5,2,0))</f>
        <v>0</v>
      </c>
      <c r="G618" s="2" t="n">
        <f aca="true">EP*VLOOKUP('thong tin khach hang'!$E$10,$X$2:$Z$5,3,0)*OFFSET($S618,0,VLOOKUP('thong tin khach hang'!$E$10,$X$2:$Z$5,2,0))</f>
        <v>0</v>
      </c>
      <c r="H618" s="2" t="n">
        <f aca="false">F618*HLOOKUP(B618,Assumption!$A$10:$G$12,2,1)+G618*HLOOKUP(B618,Assumption!$A$10:$G$12,3,1)</f>
        <v>0</v>
      </c>
      <c r="I618" s="2" t="n">
        <f aca="false">F618+G618-H618</f>
        <v>0</v>
      </c>
      <c r="J618" s="32" t="n">
        <f aca="false">VLOOKUP(D618,Assumption!$O$3:$Q$103,IF('thong tin khach hang'!$B$3="Nam",2,3),0)/12*P618</f>
        <v>0</v>
      </c>
      <c r="K618" s="2" t="n">
        <v>20000</v>
      </c>
      <c r="L618" s="31" t="n">
        <f aca="false">ROUND(((HLOOKUP(B618,Assumption!$A$6:$L$7,2,1)+1)^(1/12)-1)*(E618+I618-J618-K618),0)</f>
        <v>8582388</v>
      </c>
      <c r="M618" s="31" t="n">
        <f aca="false">E618+I618-J618-K618+L618</f>
        <v>5205049636.01301</v>
      </c>
      <c r="N618" s="32" t="n">
        <f aca="false">HLOOKUP(ROUND(AVERAGE(M606:M617)/10^6,0),Assumption!$B$2:$E$3,2,1)*MAX((AVERAGE(M606:M617)-250*10^6),0)</f>
        <v>29136854.8625781</v>
      </c>
      <c r="O618" s="31" t="n">
        <f aca="false">M618+N618</f>
        <v>5234186490.87559</v>
      </c>
      <c r="P618" s="31" t="n">
        <f aca="false">IF(A618=1,SA,MAX(0,SA-M617))</f>
        <v>0</v>
      </c>
      <c r="S618" s="2" t="n">
        <v>0</v>
      </c>
      <c r="T618" s="2" t="n">
        <v>0</v>
      </c>
      <c r="U618" s="2" t="n">
        <v>1</v>
      </c>
      <c r="V618" s="33" t="n">
        <v>1</v>
      </c>
    </row>
    <row r="619" customFormat="false" ht="15.75" hidden="false" customHeight="true" outlineLevel="0" collapsed="false">
      <c r="A619" s="2" t="n">
        <v>617</v>
      </c>
      <c r="B619" s="2" t="n">
        <v>52</v>
      </c>
      <c r="C619" s="2" t="n">
        <f aca="false">A619-(B619-1)*12</f>
        <v>5</v>
      </c>
      <c r="D619" s="2" t="n">
        <f aca="false">'thong tin khach hang'!$B$4+B619-1</f>
        <v>53</v>
      </c>
      <c r="E619" s="31" t="n">
        <f aca="false">IF(A619=1,0,M618)</f>
        <v>5205049636.01301</v>
      </c>
      <c r="F619" s="2" t="n">
        <f aca="true">TP*VLOOKUP('thong tin khach hang'!$E$10,$X$2:$Z$5,3,0)*OFFSET($S619,0,VLOOKUP('thong tin khach hang'!$E$10,$X$2:$Z$5,2,0))</f>
        <v>0</v>
      </c>
      <c r="G619" s="2" t="n">
        <f aca="true">EP*VLOOKUP('thong tin khach hang'!$E$10,$X$2:$Z$5,3,0)*OFFSET($S619,0,VLOOKUP('thong tin khach hang'!$E$10,$X$2:$Z$5,2,0))</f>
        <v>0</v>
      </c>
      <c r="H619" s="2" t="n">
        <f aca="false">F619*HLOOKUP(B619,Assumption!$A$10:$G$12,2,1)+G619*HLOOKUP(B619,Assumption!$A$10:$G$12,3,1)</f>
        <v>0</v>
      </c>
      <c r="I619" s="2" t="n">
        <f aca="false">F619+G619-H619</f>
        <v>0</v>
      </c>
      <c r="J619" s="32" t="n">
        <f aca="false">VLOOKUP(D619,Assumption!$O$3:$Q$103,IF('thong tin khach hang'!$B$3="Nam",2,3),0)/12*P619</f>
        <v>0</v>
      </c>
      <c r="K619" s="2" t="n">
        <v>20000</v>
      </c>
      <c r="L619" s="31" t="n">
        <f aca="false">ROUND(((HLOOKUP(B619,Assumption!$A$6:$L$7,2,1)+1)^(1/12)-1)*(E619+I619-J619-K619),0)</f>
        <v>8596530</v>
      </c>
      <c r="M619" s="31" t="n">
        <f aca="false">E619+I619-J619-K619+L619</f>
        <v>5213626166.01301</v>
      </c>
      <c r="N619" s="32" t="n">
        <f aca="false">HLOOKUP(ROUND(AVERAGE(M607:M618)/10^6,0),Assumption!$B$2:$E$3,2,1)*MAX((AVERAGE(M607:M618)-250*10^6),0)</f>
        <v>29216632.2300781</v>
      </c>
      <c r="O619" s="31" t="n">
        <f aca="false">M619+N619</f>
        <v>5242842798.24309</v>
      </c>
      <c r="P619" s="31" t="n">
        <f aca="false">IF(A619=1,SA,MAX(0,SA-M618))</f>
        <v>0</v>
      </c>
      <c r="S619" s="2" t="n">
        <v>0</v>
      </c>
      <c r="T619" s="2" t="n">
        <v>0</v>
      </c>
      <c r="U619" s="2" t="n">
        <v>0</v>
      </c>
      <c r="V619" s="33" t="n">
        <v>1</v>
      </c>
    </row>
    <row r="620" customFormat="false" ht="15.75" hidden="false" customHeight="true" outlineLevel="0" collapsed="false">
      <c r="A620" s="2" t="n">
        <v>618</v>
      </c>
      <c r="B620" s="2" t="n">
        <v>52</v>
      </c>
      <c r="C620" s="2" t="n">
        <f aca="false">A620-(B620-1)*12</f>
        <v>6</v>
      </c>
      <c r="D620" s="2" t="n">
        <f aca="false">'thong tin khach hang'!$B$4+B620-1</f>
        <v>53</v>
      </c>
      <c r="E620" s="31" t="n">
        <f aca="false">IF(A620=1,0,M619)</f>
        <v>5213626166.01301</v>
      </c>
      <c r="F620" s="2" t="n">
        <f aca="true">TP*VLOOKUP('thong tin khach hang'!$E$10,$X$2:$Z$5,3,0)*OFFSET($S620,0,VLOOKUP('thong tin khach hang'!$E$10,$X$2:$Z$5,2,0))</f>
        <v>0</v>
      </c>
      <c r="G620" s="2" t="n">
        <f aca="true">EP*VLOOKUP('thong tin khach hang'!$E$10,$X$2:$Z$5,3,0)*OFFSET($S620,0,VLOOKUP('thong tin khach hang'!$E$10,$X$2:$Z$5,2,0))</f>
        <v>0</v>
      </c>
      <c r="H620" s="2" t="n">
        <f aca="false">F620*HLOOKUP(B620,Assumption!$A$10:$G$12,2,1)+G620*HLOOKUP(B620,Assumption!$A$10:$G$12,3,1)</f>
        <v>0</v>
      </c>
      <c r="I620" s="2" t="n">
        <f aca="false">F620+G620-H620</f>
        <v>0</v>
      </c>
      <c r="J620" s="32" t="n">
        <f aca="false">VLOOKUP(D620,Assumption!$O$3:$Q$103,IF('thong tin khach hang'!$B$3="Nam",2,3),0)/12*P620</f>
        <v>0</v>
      </c>
      <c r="K620" s="2" t="n">
        <v>20000</v>
      </c>
      <c r="L620" s="31" t="n">
        <f aca="false">ROUND(((HLOOKUP(B620,Assumption!$A$6:$L$7,2,1)+1)^(1/12)-1)*(E620+I620-J620-K620),0)</f>
        <v>8610694</v>
      </c>
      <c r="M620" s="31" t="n">
        <f aca="false">E620+I620-J620-K620+L620</f>
        <v>5222216860.01301</v>
      </c>
      <c r="N620" s="32" t="n">
        <f aca="false">HLOOKUP(ROUND(AVERAGE(M608:M619)/10^6,0),Assumption!$B$2:$E$3,2,1)*MAX((AVERAGE(M608:M619)-250*10^6),0)</f>
        <v>29296541.3565781</v>
      </c>
      <c r="O620" s="31" t="n">
        <f aca="false">M620+N620</f>
        <v>5251513401.36959</v>
      </c>
      <c r="P620" s="31" t="n">
        <f aca="false">IF(A620=1,SA,MAX(0,SA-M619))</f>
        <v>0</v>
      </c>
      <c r="S620" s="2" t="n">
        <v>0</v>
      </c>
      <c r="T620" s="2" t="n">
        <v>0</v>
      </c>
      <c r="U620" s="2" t="n">
        <v>0</v>
      </c>
      <c r="V620" s="33" t="n">
        <v>1</v>
      </c>
    </row>
    <row r="621" customFormat="false" ht="15.75" hidden="false" customHeight="true" outlineLevel="0" collapsed="false">
      <c r="A621" s="2" t="n">
        <v>619</v>
      </c>
      <c r="B621" s="2" t="n">
        <v>52</v>
      </c>
      <c r="C621" s="2" t="n">
        <f aca="false">A621-(B621-1)*12</f>
        <v>7</v>
      </c>
      <c r="D621" s="2" t="n">
        <f aca="false">'thong tin khach hang'!$B$4+B621-1</f>
        <v>53</v>
      </c>
      <c r="E621" s="31" t="n">
        <f aca="false">IF(A621=1,0,M620)</f>
        <v>5222216860.01301</v>
      </c>
      <c r="F621" s="2" t="n">
        <f aca="true">TP*VLOOKUP('thong tin khach hang'!$E$10,$X$2:$Z$5,3,0)*OFFSET($S621,0,VLOOKUP('thong tin khach hang'!$E$10,$X$2:$Z$5,2,0))</f>
        <v>0</v>
      </c>
      <c r="G621" s="2" t="n">
        <f aca="true">EP*VLOOKUP('thong tin khach hang'!$E$10,$X$2:$Z$5,3,0)*OFFSET($S621,0,VLOOKUP('thong tin khach hang'!$E$10,$X$2:$Z$5,2,0))</f>
        <v>0</v>
      </c>
      <c r="H621" s="2" t="n">
        <f aca="false">F621*HLOOKUP(B621,Assumption!$A$10:$G$12,2,1)+G621*HLOOKUP(B621,Assumption!$A$10:$G$12,3,1)</f>
        <v>0</v>
      </c>
      <c r="I621" s="2" t="n">
        <f aca="false">F621+G621-H621</f>
        <v>0</v>
      </c>
      <c r="J621" s="32" t="n">
        <f aca="false">VLOOKUP(D621,Assumption!$O$3:$Q$103,IF('thong tin khach hang'!$B$3="Nam",2,3),0)/12*P621</f>
        <v>0</v>
      </c>
      <c r="K621" s="2" t="n">
        <v>20000</v>
      </c>
      <c r="L621" s="31" t="n">
        <f aca="false">ROUND(((HLOOKUP(B621,Assumption!$A$6:$L$7,2,1)+1)^(1/12)-1)*(E621+I621-J621-K621),0)</f>
        <v>8624883</v>
      </c>
      <c r="M621" s="31" t="n">
        <f aca="false">E621+I621-J621-K621+L621</f>
        <v>5230821743.01301</v>
      </c>
      <c r="N621" s="32" t="n">
        <f aca="false">HLOOKUP(ROUND(AVERAGE(M609:M620)/10^6,0),Assumption!$B$2:$E$3,2,1)*MAX((AVERAGE(M609:M620)-250*10^6),0)</f>
        <v>29376582.4590781</v>
      </c>
      <c r="O621" s="31" t="n">
        <f aca="false">M621+N621</f>
        <v>5260198325.47209</v>
      </c>
      <c r="P621" s="31" t="n">
        <f aca="false">IF(A621=1,SA,MAX(0,SA-M620))</f>
        <v>0</v>
      </c>
      <c r="S621" s="2" t="n">
        <v>0</v>
      </c>
      <c r="T621" s="2" t="n">
        <v>1</v>
      </c>
      <c r="U621" s="2" t="n">
        <v>1</v>
      </c>
      <c r="V621" s="33" t="n">
        <v>1</v>
      </c>
    </row>
    <row r="622" customFormat="false" ht="15.75" hidden="false" customHeight="true" outlineLevel="0" collapsed="false">
      <c r="A622" s="2" t="n">
        <v>620</v>
      </c>
      <c r="B622" s="2" t="n">
        <v>52</v>
      </c>
      <c r="C622" s="2" t="n">
        <f aca="false">A622-(B622-1)*12</f>
        <v>8</v>
      </c>
      <c r="D622" s="2" t="n">
        <f aca="false">'thong tin khach hang'!$B$4+B622-1</f>
        <v>53</v>
      </c>
      <c r="E622" s="31" t="n">
        <f aca="false">IF(A622=1,0,M621)</f>
        <v>5230821743.01301</v>
      </c>
      <c r="F622" s="2" t="n">
        <f aca="true">TP*VLOOKUP('thong tin khach hang'!$E$10,$X$2:$Z$5,3,0)*OFFSET($S622,0,VLOOKUP('thong tin khach hang'!$E$10,$X$2:$Z$5,2,0))</f>
        <v>0</v>
      </c>
      <c r="G622" s="2" t="n">
        <f aca="true">EP*VLOOKUP('thong tin khach hang'!$E$10,$X$2:$Z$5,3,0)*OFFSET($S622,0,VLOOKUP('thong tin khach hang'!$E$10,$X$2:$Z$5,2,0))</f>
        <v>0</v>
      </c>
      <c r="H622" s="2" t="n">
        <f aca="false">F622*HLOOKUP(B622,Assumption!$A$10:$G$12,2,1)+G622*HLOOKUP(B622,Assumption!$A$10:$G$12,3,1)</f>
        <v>0</v>
      </c>
      <c r="I622" s="2" t="n">
        <f aca="false">F622+G622-H622</f>
        <v>0</v>
      </c>
      <c r="J622" s="32" t="n">
        <f aca="false">VLOOKUP(D622,Assumption!$O$3:$Q$103,IF('thong tin khach hang'!$B$3="Nam",2,3),0)/12*P622</f>
        <v>0</v>
      </c>
      <c r="K622" s="2" t="n">
        <v>20000</v>
      </c>
      <c r="L622" s="31" t="n">
        <f aca="false">ROUND(((HLOOKUP(B622,Assumption!$A$6:$L$7,2,1)+1)^(1/12)-1)*(E622+I622-J622-K622),0)</f>
        <v>8639094</v>
      </c>
      <c r="M622" s="31" t="n">
        <f aca="false">E622+I622-J622-K622+L622</f>
        <v>5239440837.01301</v>
      </c>
      <c r="N622" s="32" t="n">
        <f aca="false">HLOOKUP(ROUND(AVERAGE(M610:M621)/10^6,0),Assumption!$B$2:$E$3,2,1)*MAX((AVERAGE(M610:M621)-250*10^6),0)</f>
        <v>29456755.756078</v>
      </c>
      <c r="O622" s="31" t="n">
        <f aca="false">M622+N622</f>
        <v>5268897592.76909</v>
      </c>
      <c r="P622" s="31" t="n">
        <f aca="false">IF(A622=1,SA,MAX(0,SA-M621))</f>
        <v>0</v>
      </c>
      <c r="S622" s="2" t="n">
        <v>0</v>
      </c>
      <c r="T622" s="2" t="n">
        <v>0</v>
      </c>
      <c r="U622" s="2" t="n">
        <v>0</v>
      </c>
      <c r="V622" s="33" t="n">
        <v>1</v>
      </c>
    </row>
    <row r="623" customFormat="false" ht="15.75" hidden="false" customHeight="true" outlineLevel="0" collapsed="false">
      <c r="A623" s="2" t="n">
        <v>621</v>
      </c>
      <c r="B623" s="2" t="n">
        <v>52</v>
      </c>
      <c r="C623" s="2" t="n">
        <f aca="false">A623-(B623-1)*12</f>
        <v>9</v>
      </c>
      <c r="D623" s="2" t="n">
        <f aca="false">'thong tin khach hang'!$B$4+B623-1</f>
        <v>53</v>
      </c>
      <c r="E623" s="31" t="n">
        <f aca="false">IF(A623=1,0,M622)</f>
        <v>5239440837.01301</v>
      </c>
      <c r="F623" s="2" t="n">
        <f aca="true">TP*VLOOKUP('thong tin khach hang'!$E$10,$X$2:$Z$5,3,0)*OFFSET($S623,0,VLOOKUP('thong tin khach hang'!$E$10,$X$2:$Z$5,2,0))</f>
        <v>0</v>
      </c>
      <c r="G623" s="2" t="n">
        <f aca="true">EP*VLOOKUP('thong tin khach hang'!$E$10,$X$2:$Z$5,3,0)*OFFSET($S623,0,VLOOKUP('thong tin khach hang'!$E$10,$X$2:$Z$5,2,0))</f>
        <v>0</v>
      </c>
      <c r="H623" s="2" t="n">
        <f aca="false">F623*HLOOKUP(B623,Assumption!$A$10:$G$12,2,1)+G623*HLOOKUP(B623,Assumption!$A$10:$G$12,3,1)</f>
        <v>0</v>
      </c>
      <c r="I623" s="2" t="n">
        <f aca="false">F623+G623-H623</f>
        <v>0</v>
      </c>
      <c r="J623" s="32" t="n">
        <f aca="false">VLOOKUP(D623,Assumption!$O$3:$Q$103,IF('thong tin khach hang'!$B$3="Nam",2,3),0)/12*P623</f>
        <v>0</v>
      </c>
      <c r="K623" s="2" t="n">
        <v>20000</v>
      </c>
      <c r="L623" s="31" t="n">
        <f aca="false">ROUND(((HLOOKUP(B623,Assumption!$A$6:$L$7,2,1)+1)^(1/12)-1)*(E623+I623-J623-K623),0)</f>
        <v>8653329</v>
      </c>
      <c r="M623" s="31" t="n">
        <f aca="false">E623+I623-J623-K623+L623</f>
        <v>5248074166.01301</v>
      </c>
      <c r="N623" s="32" t="n">
        <f aca="false">HLOOKUP(ROUND(AVERAGE(M611:M622)/10^6,0),Assumption!$B$2:$E$3,2,1)*MAX((AVERAGE(M611:M622)-250*10^6),0)</f>
        <v>29537061.4655781</v>
      </c>
      <c r="O623" s="31" t="n">
        <f aca="false">M623+N623</f>
        <v>5277611227.47859</v>
      </c>
      <c r="P623" s="31" t="n">
        <f aca="false">IF(A623=1,SA,MAX(0,SA-M622))</f>
        <v>0</v>
      </c>
      <c r="S623" s="2" t="n">
        <v>0</v>
      </c>
      <c r="T623" s="2" t="n">
        <v>0</v>
      </c>
      <c r="U623" s="2" t="n">
        <v>0</v>
      </c>
      <c r="V623" s="33" t="n">
        <v>1</v>
      </c>
    </row>
    <row r="624" customFormat="false" ht="15.75" hidden="false" customHeight="true" outlineLevel="0" collapsed="false">
      <c r="A624" s="2" t="n">
        <v>622</v>
      </c>
      <c r="B624" s="2" t="n">
        <v>52</v>
      </c>
      <c r="C624" s="2" t="n">
        <f aca="false">A624-(B624-1)*12</f>
        <v>10</v>
      </c>
      <c r="D624" s="2" t="n">
        <f aca="false">'thong tin khach hang'!$B$4+B624-1</f>
        <v>53</v>
      </c>
      <c r="E624" s="31" t="n">
        <f aca="false">IF(A624=1,0,M623)</f>
        <v>5248074166.01301</v>
      </c>
      <c r="F624" s="2" t="n">
        <f aca="true">TP*VLOOKUP('thong tin khach hang'!$E$10,$X$2:$Z$5,3,0)*OFFSET($S624,0,VLOOKUP('thong tin khach hang'!$E$10,$X$2:$Z$5,2,0))</f>
        <v>0</v>
      </c>
      <c r="G624" s="2" t="n">
        <f aca="true">EP*VLOOKUP('thong tin khach hang'!$E$10,$X$2:$Z$5,3,0)*OFFSET($S624,0,VLOOKUP('thong tin khach hang'!$E$10,$X$2:$Z$5,2,0))</f>
        <v>0</v>
      </c>
      <c r="H624" s="2" t="n">
        <f aca="false">F624*HLOOKUP(B624,Assumption!$A$10:$G$12,2,1)+G624*HLOOKUP(B624,Assumption!$A$10:$G$12,3,1)</f>
        <v>0</v>
      </c>
      <c r="I624" s="2" t="n">
        <f aca="false">F624+G624-H624</f>
        <v>0</v>
      </c>
      <c r="J624" s="32" t="n">
        <f aca="false">VLOOKUP(D624,Assumption!$O$3:$Q$103,IF('thong tin khach hang'!$B$3="Nam",2,3),0)/12*P624</f>
        <v>0</v>
      </c>
      <c r="K624" s="2" t="n">
        <v>20000</v>
      </c>
      <c r="L624" s="31" t="n">
        <f aca="false">ROUND(((HLOOKUP(B624,Assumption!$A$6:$L$7,2,1)+1)^(1/12)-1)*(E624+I624-J624-K624),0)</f>
        <v>8667588</v>
      </c>
      <c r="M624" s="31" t="n">
        <f aca="false">E624+I624-J624-K624+L624</f>
        <v>5256721754.01301</v>
      </c>
      <c r="N624" s="32" t="n">
        <f aca="false">HLOOKUP(ROUND(AVERAGE(M612:M623)/10^6,0),Assumption!$B$2:$E$3,2,1)*MAX((AVERAGE(M612:M623)-250*10^6),0)</f>
        <v>29617499.806078</v>
      </c>
      <c r="O624" s="31" t="n">
        <f aca="false">M624+N624</f>
        <v>5286339253.81909</v>
      </c>
      <c r="P624" s="31" t="n">
        <f aca="false">IF(A624=1,SA,MAX(0,SA-M623))</f>
        <v>0</v>
      </c>
      <c r="S624" s="2" t="n">
        <v>0</v>
      </c>
      <c r="T624" s="2" t="n">
        <v>0</v>
      </c>
      <c r="U624" s="2" t="n">
        <v>1</v>
      </c>
      <c r="V624" s="33" t="n">
        <v>1</v>
      </c>
    </row>
    <row r="625" customFormat="false" ht="15.75" hidden="false" customHeight="true" outlineLevel="0" collapsed="false">
      <c r="A625" s="2" t="n">
        <v>623</v>
      </c>
      <c r="B625" s="2" t="n">
        <v>52</v>
      </c>
      <c r="C625" s="2" t="n">
        <f aca="false">A625-(B625-1)*12</f>
        <v>11</v>
      </c>
      <c r="D625" s="2" t="n">
        <f aca="false">'thong tin khach hang'!$B$4+B625-1</f>
        <v>53</v>
      </c>
      <c r="E625" s="31" t="n">
        <f aca="false">IF(A625=1,0,M624)</f>
        <v>5256721754.01301</v>
      </c>
      <c r="F625" s="2" t="n">
        <f aca="true">TP*VLOOKUP('thong tin khach hang'!$E$10,$X$2:$Z$5,3,0)*OFFSET($S625,0,VLOOKUP('thong tin khach hang'!$E$10,$X$2:$Z$5,2,0))</f>
        <v>0</v>
      </c>
      <c r="G625" s="2" t="n">
        <f aca="true">EP*VLOOKUP('thong tin khach hang'!$E$10,$X$2:$Z$5,3,0)*OFFSET($S625,0,VLOOKUP('thong tin khach hang'!$E$10,$X$2:$Z$5,2,0))</f>
        <v>0</v>
      </c>
      <c r="H625" s="2" t="n">
        <f aca="false">F625*HLOOKUP(B625,Assumption!$A$10:$G$12,2,1)+G625*HLOOKUP(B625,Assumption!$A$10:$G$12,3,1)</f>
        <v>0</v>
      </c>
      <c r="I625" s="2" t="n">
        <f aca="false">F625+G625-H625</f>
        <v>0</v>
      </c>
      <c r="J625" s="32" t="n">
        <f aca="false">VLOOKUP(D625,Assumption!$O$3:$Q$103,IF('thong tin khach hang'!$B$3="Nam",2,3),0)/12*P625</f>
        <v>0</v>
      </c>
      <c r="K625" s="2" t="n">
        <v>20000</v>
      </c>
      <c r="L625" s="31" t="n">
        <f aca="false">ROUND(((HLOOKUP(B625,Assumption!$A$6:$L$7,2,1)+1)^(1/12)-1)*(E625+I625-J625-K625),0)</f>
        <v>8681870</v>
      </c>
      <c r="M625" s="31" t="n">
        <f aca="false">E625+I625-J625-K625+L625</f>
        <v>5265383624.01301</v>
      </c>
      <c r="N625" s="32" t="n">
        <f aca="false">HLOOKUP(ROUND(AVERAGE(M613:M624)/10^6,0),Assumption!$B$2:$E$3,2,1)*MAX((AVERAGE(M613:M624)-250*10^6),0)</f>
        <v>29698070.9970781</v>
      </c>
      <c r="O625" s="31" t="n">
        <f aca="false">M625+N625</f>
        <v>5295081695.01009</v>
      </c>
      <c r="P625" s="31" t="n">
        <f aca="false">IF(A625=1,SA,MAX(0,SA-M624))</f>
        <v>0</v>
      </c>
      <c r="S625" s="2" t="n">
        <v>0</v>
      </c>
      <c r="T625" s="2" t="n">
        <v>0</v>
      </c>
      <c r="U625" s="2" t="n">
        <v>0</v>
      </c>
      <c r="V625" s="33" t="n">
        <v>1</v>
      </c>
    </row>
    <row r="626" customFormat="false" ht="15.75" hidden="false" customHeight="true" outlineLevel="0" collapsed="false">
      <c r="A626" s="2" t="n">
        <v>624</v>
      </c>
      <c r="B626" s="2" t="n">
        <v>52</v>
      </c>
      <c r="C626" s="2" t="n">
        <f aca="false">A626-(B626-1)*12</f>
        <v>12</v>
      </c>
      <c r="D626" s="2" t="n">
        <f aca="false">'thong tin khach hang'!$B$4+B626-1</f>
        <v>53</v>
      </c>
      <c r="E626" s="31" t="n">
        <f aca="false">IF(A626=1,0,M625)</f>
        <v>5265383624.01301</v>
      </c>
      <c r="F626" s="2" t="n">
        <f aca="true">TP*VLOOKUP('thong tin khach hang'!$E$10,$X$2:$Z$5,3,0)*OFFSET($S626,0,VLOOKUP('thong tin khach hang'!$E$10,$X$2:$Z$5,2,0))</f>
        <v>0</v>
      </c>
      <c r="G626" s="2" t="n">
        <f aca="true">EP*VLOOKUP('thong tin khach hang'!$E$10,$X$2:$Z$5,3,0)*OFFSET($S626,0,VLOOKUP('thong tin khach hang'!$E$10,$X$2:$Z$5,2,0))</f>
        <v>0</v>
      </c>
      <c r="H626" s="2" t="n">
        <f aca="false">F626*HLOOKUP(B626,Assumption!$A$10:$G$12,2,1)+G626*HLOOKUP(B626,Assumption!$A$10:$G$12,3,1)</f>
        <v>0</v>
      </c>
      <c r="I626" s="2" t="n">
        <f aca="false">F626+G626-H626</f>
        <v>0</v>
      </c>
      <c r="J626" s="32" t="n">
        <f aca="false">VLOOKUP(D626,Assumption!$O$3:$Q$103,IF('thong tin khach hang'!$B$3="Nam",2,3),0)/12*P626</f>
        <v>0</v>
      </c>
      <c r="K626" s="2" t="n">
        <v>20000</v>
      </c>
      <c r="L626" s="31" t="n">
        <f aca="false">ROUND(((HLOOKUP(B626,Assumption!$A$6:$L$7,2,1)+1)^(1/12)-1)*(E626+I626-J626-K626),0)</f>
        <v>8696176</v>
      </c>
      <c r="M626" s="31" t="n">
        <f aca="false">E626+I626-J626-K626+L626</f>
        <v>5274059800.01301</v>
      </c>
      <c r="N626" s="32" t="n">
        <f aca="false">HLOOKUP(ROUND(AVERAGE(M614:M625)/10^6,0),Assumption!$B$2:$E$3,2,1)*MAX((AVERAGE(M614:M625)-250*10^6),0)</f>
        <v>29778775.2575781</v>
      </c>
      <c r="O626" s="31" t="n">
        <f aca="false">M626+N626</f>
        <v>5303838575.27059</v>
      </c>
      <c r="P626" s="31" t="n">
        <f aca="false">IF(A626=1,SA,MAX(0,SA-M625))</f>
        <v>0</v>
      </c>
      <c r="S626" s="2" t="n">
        <v>0</v>
      </c>
      <c r="T626" s="2" t="n">
        <v>0</v>
      </c>
      <c r="U626" s="2" t="n">
        <v>0</v>
      </c>
      <c r="V626" s="33" t="n">
        <v>1</v>
      </c>
    </row>
    <row r="627" customFormat="false" ht="15.75" hidden="false" customHeight="true" outlineLevel="0" collapsed="false">
      <c r="A627" s="2" t="n">
        <v>625</v>
      </c>
      <c r="B627" s="2" t="n">
        <v>53</v>
      </c>
      <c r="C627" s="2" t="n">
        <f aca="false">A627-(B627-1)*12</f>
        <v>1</v>
      </c>
      <c r="D627" s="2" t="n">
        <f aca="false">'thong tin khach hang'!$B$4+B627-1</f>
        <v>54</v>
      </c>
      <c r="E627" s="31" t="n">
        <f aca="false">IF(A627=1,0,M626)</f>
        <v>5274059800.01301</v>
      </c>
      <c r="F627" s="2" t="n">
        <f aca="true">TP*VLOOKUP('thong tin khach hang'!$E$10,$X$2:$Z$5,3,0)*OFFSET($S627,0,VLOOKUP('thong tin khach hang'!$E$10,$X$2:$Z$5,2,0))</f>
        <v>30000000</v>
      </c>
      <c r="G627" s="2" t="n">
        <f aca="true">EP*VLOOKUP('thong tin khach hang'!$E$10,$X$2:$Z$5,3,0)*OFFSET($S627,0,VLOOKUP('thong tin khach hang'!$E$10,$X$2:$Z$5,2,0))</f>
        <v>30000000</v>
      </c>
      <c r="H627" s="2" t="n">
        <f aca="false">F627*HLOOKUP(B627,Assumption!$A$10:$G$12,2,1)+G627*HLOOKUP(B627,Assumption!$A$10:$G$12,3,1)</f>
        <v>1500000</v>
      </c>
      <c r="I627" s="2" t="n">
        <f aca="false">F627+G627-H627</f>
        <v>58500000</v>
      </c>
      <c r="J627" s="32" t="n">
        <f aca="false">VLOOKUP(D627,Assumption!$O$3:$Q$103,IF('thong tin khach hang'!$B$3="Nam",2,3),0)/12*P627</f>
        <v>0</v>
      </c>
      <c r="K627" s="2" t="n">
        <v>20000</v>
      </c>
      <c r="L627" s="31" t="n">
        <f aca="false">ROUND(((HLOOKUP(B627,Assumption!$A$6:$L$7,2,1)+1)^(1/12)-1)*(E627+I627-J627-K627),0)</f>
        <v>8807123</v>
      </c>
      <c r="M627" s="31" t="n">
        <f aca="false">E627+I627-J627-K627+L627</f>
        <v>5341346923.01301</v>
      </c>
      <c r="N627" s="32" t="n">
        <f aca="false">HLOOKUP(ROUND(AVERAGE(M615:M626)/10^6,0),Assumption!$B$2:$E$3,2,1)*MAX((AVERAGE(M615:M626)-250*10^6),0)</f>
        <v>29859612.8075781</v>
      </c>
      <c r="O627" s="31" t="n">
        <f aca="false">M627+N627</f>
        <v>5371206535.82059</v>
      </c>
      <c r="P627" s="31" t="n">
        <f aca="false">IF(A627=1,SA,MAX(0,SA-M626))</f>
        <v>0</v>
      </c>
      <c r="S627" s="2" t="n">
        <v>1</v>
      </c>
      <c r="T627" s="2" t="n">
        <v>1</v>
      </c>
      <c r="U627" s="2" t="n">
        <v>1</v>
      </c>
      <c r="V627" s="33" t="n">
        <v>1</v>
      </c>
    </row>
    <row r="628" customFormat="false" ht="15.75" hidden="false" customHeight="true" outlineLevel="0" collapsed="false">
      <c r="A628" s="2" t="n">
        <v>626</v>
      </c>
      <c r="B628" s="2" t="n">
        <v>53</v>
      </c>
      <c r="C628" s="2" t="n">
        <f aca="false">A628-(B628-1)*12</f>
        <v>2</v>
      </c>
      <c r="D628" s="2" t="n">
        <f aca="false">'thong tin khach hang'!$B$4+B628-1</f>
        <v>54</v>
      </c>
      <c r="E628" s="31" t="n">
        <f aca="false">IF(A628=1,0,M627)</f>
        <v>5341346923.01301</v>
      </c>
      <c r="F628" s="2" t="n">
        <f aca="true">TP*VLOOKUP('thong tin khach hang'!$E$10,$X$2:$Z$5,3,0)*OFFSET($S628,0,VLOOKUP('thong tin khach hang'!$E$10,$X$2:$Z$5,2,0))</f>
        <v>0</v>
      </c>
      <c r="G628" s="2" t="n">
        <f aca="true">EP*VLOOKUP('thong tin khach hang'!$E$10,$X$2:$Z$5,3,0)*OFFSET($S628,0,VLOOKUP('thong tin khach hang'!$E$10,$X$2:$Z$5,2,0))</f>
        <v>0</v>
      </c>
      <c r="H628" s="2" t="n">
        <f aca="false">F628*HLOOKUP(B628,Assumption!$A$10:$G$12,2,1)+G628*HLOOKUP(B628,Assumption!$A$10:$G$12,3,1)</f>
        <v>0</v>
      </c>
      <c r="I628" s="2" t="n">
        <f aca="false">F628+G628-H628</f>
        <v>0</v>
      </c>
      <c r="J628" s="32" t="n">
        <f aca="false">VLOOKUP(D628,Assumption!$O$3:$Q$103,IF('thong tin khach hang'!$B$3="Nam",2,3),0)/12*P628</f>
        <v>0</v>
      </c>
      <c r="K628" s="2" t="n">
        <v>20000</v>
      </c>
      <c r="L628" s="31" t="n">
        <f aca="false">ROUND(((HLOOKUP(B628,Assumption!$A$6:$L$7,2,1)+1)^(1/12)-1)*(E628+I628-J628-K628),0)</f>
        <v>8821636</v>
      </c>
      <c r="M628" s="31" t="n">
        <f aca="false">E628+I628-J628-K628+L628</f>
        <v>5350148559.01301</v>
      </c>
      <c r="N628" s="32" t="n">
        <f aca="false">HLOOKUP(ROUND(AVERAGE(M616:M627)/10^6,0),Assumption!$B$2:$E$3,2,1)*MAX((AVERAGE(M616:M627)-250*10^6),0)</f>
        <v>29940583.8675781</v>
      </c>
      <c r="O628" s="31" t="n">
        <f aca="false">M628+N628</f>
        <v>5380089142.88059</v>
      </c>
      <c r="P628" s="31" t="n">
        <f aca="false">IF(A628=1,SA,MAX(0,SA-M627))</f>
        <v>0</v>
      </c>
      <c r="S628" s="2" t="n">
        <v>0</v>
      </c>
      <c r="T628" s="2" t="n">
        <v>0</v>
      </c>
      <c r="U628" s="2" t="n">
        <v>0</v>
      </c>
      <c r="V628" s="33" t="n">
        <v>1</v>
      </c>
    </row>
    <row r="629" customFormat="false" ht="15.75" hidden="false" customHeight="true" outlineLevel="0" collapsed="false">
      <c r="A629" s="2" t="n">
        <v>627</v>
      </c>
      <c r="B629" s="2" t="n">
        <v>53</v>
      </c>
      <c r="C629" s="2" t="n">
        <f aca="false">A629-(B629-1)*12</f>
        <v>3</v>
      </c>
      <c r="D629" s="2" t="n">
        <f aca="false">'thong tin khach hang'!$B$4+B629-1</f>
        <v>54</v>
      </c>
      <c r="E629" s="31" t="n">
        <f aca="false">IF(A629=1,0,M628)</f>
        <v>5350148559.01301</v>
      </c>
      <c r="F629" s="2" t="n">
        <f aca="true">TP*VLOOKUP('thong tin khach hang'!$E$10,$X$2:$Z$5,3,0)*OFFSET($S629,0,VLOOKUP('thong tin khach hang'!$E$10,$X$2:$Z$5,2,0))</f>
        <v>0</v>
      </c>
      <c r="G629" s="2" t="n">
        <f aca="true">EP*VLOOKUP('thong tin khach hang'!$E$10,$X$2:$Z$5,3,0)*OFFSET($S629,0,VLOOKUP('thong tin khach hang'!$E$10,$X$2:$Z$5,2,0))</f>
        <v>0</v>
      </c>
      <c r="H629" s="2" t="n">
        <f aca="false">F629*HLOOKUP(B629,Assumption!$A$10:$G$12,2,1)+G629*HLOOKUP(B629,Assumption!$A$10:$G$12,3,1)</f>
        <v>0</v>
      </c>
      <c r="I629" s="2" t="n">
        <f aca="false">F629+G629-H629</f>
        <v>0</v>
      </c>
      <c r="J629" s="32" t="n">
        <f aca="false">VLOOKUP(D629,Assumption!$O$3:$Q$103,IF('thong tin khach hang'!$B$3="Nam",2,3),0)/12*P629</f>
        <v>0</v>
      </c>
      <c r="K629" s="2" t="n">
        <v>20000</v>
      </c>
      <c r="L629" s="31" t="n">
        <f aca="false">ROUND(((HLOOKUP(B629,Assumption!$A$6:$L$7,2,1)+1)^(1/12)-1)*(E629+I629-J629-K629),0)</f>
        <v>8836172</v>
      </c>
      <c r="M629" s="31" t="n">
        <f aca="false">E629+I629-J629-K629+L629</f>
        <v>5358964731.01301</v>
      </c>
      <c r="N629" s="32" t="n">
        <f aca="false">HLOOKUP(ROUND(AVERAGE(M617:M628)/10^6,0),Assumption!$B$2:$E$3,2,1)*MAX((AVERAGE(M617:M628)-250*10^6),0)</f>
        <v>30021688.6580781</v>
      </c>
      <c r="O629" s="31" t="n">
        <f aca="false">M629+N629</f>
        <v>5388986419.67109</v>
      </c>
      <c r="P629" s="31" t="n">
        <f aca="false">IF(A629=1,SA,MAX(0,SA-M628))</f>
        <v>0</v>
      </c>
      <c r="S629" s="2" t="n">
        <v>0</v>
      </c>
      <c r="T629" s="2" t="n">
        <v>0</v>
      </c>
      <c r="U629" s="2" t="n">
        <v>0</v>
      </c>
      <c r="V629" s="33" t="n">
        <v>1</v>
      </c>
    </row>
    <row r="630" customFormat="false" ht="15.75" hidden="false" customHeight="true" outlineLevel="0" collapsed="false">
      <c r="A630" s="2" t="n">
        <v>628</v>
      </c>
      <c r="B630" s="2" t="n">
        <v>53</v>
      </c>
      <c r="C630" s="2" t="n">
        <f aca="false">A630-(B630-1)*12</f>
        <v>4</v>
      </c>
      <c r="D630" s="2" t="n">
        <f aca="false">'thong tin khach hang'!$B$4+B630-1</f>
        <v>54</v>
      </c>
      <c r="E630" s="31" t="n">
        <f aca="false">IF(A630=1,0,M629)</f>
        <v>5358964731.01301</v>
      </c>
      <c r="F630" s="2" t="n">
        <f aca="true">TP*VLOOKUP('thong tin khach hang'!$E$10,$X$2:$Z$5,3,0)*OFFSET($S630,0,VLOOKUP('thong tin khach hang'!$E$10,$X$2:$Z$5,2,0))</f>
        <v>0</v>
      </c>
      <c r="G630" s="2" t="n">
        <f aca="true">EP*VLOOKUP('thong tin khach hang'!$E$10,$X$2:$Z$5,3,0)*OFFSET($S630,0,VLOOKUP('thong tin khach hang'!$E$10,$X$2:$Z$5,2,0))</f>
        <v>0</v>
      </c>
      <c r="H630" s="2" t="n">
        <f aca="false">F630*HLOOKUP(B630,Assumption!$A$10:$G$12,2,1)+G630*HLOOKUP(B630,Assumption!$A$10:$G$12,3,1)</f>
        <v>0</v>
      </c>
      <c r="I630" s="2" t="n">
        <f aca="false">F630+G630-H630</f>
        <v>0</v>
      </c>
      <c r="J630" s="32" t="n">
        <f aca="false">VLOOKUP(D630,Assumption!$O$3:$Q$103,IF('thong tin khach hang'!$B$3="Nam",2,3),0)/12*P630</f>
        <v>0</v>
      </c>
      <c r="K630" s="2" t="n">
        <v>20000</v>
      </c>
      <c r="L630" s="31" t="n">
        <f aca="false">ROUND(((HLOOKUP(B630,Assumption!$A$6:$L$7,2,1)+1)^(1/12)-1)*(E630+I630-J630-K630),0)</f>
        <v>8850733</v>
      </c>
      <c r="M630" s="31" t="n">
        <f aca="false">E630+I630-J630-K630+L630</f>
        <v>5367795464.01301</v>
      </c>
      <c r="N630" s="32" t="n">
        <f aca="false">HLOOKUP(ROUND(AVERAGE(M618:M629)/10^6,0),Assumption!$B$2:$E$3,2,1)*MAX((AVERAGE(M618:M629)-250*10^6),0)</f>
        <v>30102927.3995781</v>
      </c>
      <c r="O630" s="31" t="n">
        <f aca="false">M630+N630</f>
        <v>5397898391.41259</v>
      </c>
      <c r="P630" s="31" t="n">
        <f aca="false">IF(A630=1,SA,MAX(0,SA-M629))</f>
        <v>0</v>
      </c>
      <c r="S630" s="2" t="n">
        <v>0</v>
      </c>
      <c r="T630" s="2" t="n">
        <v>0</v>
      </c>
      <c r="U630" s="2" t="n">
        <v>1</v>
      </c>
      <c r="V630" s="33" t="n">
        <v>1</v>
      </c>
    </row>
    <row r="631" customFormat="false" ht="15.75" hidden="false" customHeight="true" outlineLevel="0" collapsed="false">
      <c r="A631" s="2" t="n">
        <v>629</v>
      </c>
      <c r="B631" s="2" t="n">
        <v>53</v>
      </c>
      <c r="C631" s="2" t="n">
        <f aca="false">A631-(B631-1)*12</f>
        <v>5</v>
      </c>
      <c r="D631" s="2" t="n">
        <f aca="false">'thong tin khach hang'!$B$4+B631-1</f>
        <v>54</v>
      </c>
      <c r="E631" s="31" t="n">
        <f aca="false">IF(A631=1,0,M630)</f>
        <v>5367795464.01301</v>
      </c>
      <c r="F631" s="2" t="n">
        <f aca="true">TP*VLOOKUP('thong tin khach hang'!$E$10,$X$2:$Z$5,3,0)*OFFSET($S631,0,VLOOKUP('thong tin khach hang'!$E$10,$X$2:$Z$5,2,0))</f>
        <v>0</v>
      </c>
      <c r="G631" s="2" t="n">
        <f aca="true">EP*VLOOKUP('thong tin khach hang'!$E$10,$X$2:$Z$5,3,0)*OFFSET($S631,0,VLOOKUP('thong tin khach hang'!$E$10,$X$2:$Z$5,2,0))</f>
        <v>0</v>
      </c>
      <c r="H631" s="2" t="n">
        <f aca="false">F631*HLOOKUP(B631,Assumption!$A$10:$G$12,2,1)+G631*HLOOKUP(B631,Assumption!$A$10:$G$12,3,1)</f>
        <v>0</v>
      </c>
      <c r="I631" s="2" t="n">
        <f aca="false">F631+G631-H631</f>
        <v>0</v>
      </c>
      <c r="J631" s="32" t="n">
        <f aca="false">VLOOKUP(D631,Assumption!$O$3:$Q$103,IF('thong tin khach hang'!$B$3="Nam",2,3),0)/12*P631</f>
        <v>0</v>
      </c>
      <c r="K631" s="2" t="n">
        <v>20000</v>
      </c>
      <c r="L631" s="31" t="n">
        <f aca="false">ROUND(((HLOOKUP(B631,Assumption!$A$6:$L$7,2,1)+1)^(1/12)-1)*(E631+I631-J631-K631),0)</f>
        <v>8865318</v>
      </c>
      <c r="M631" s="31" t="n">
        <f aca="false">E631+I631-J631-K631+L631</f>
        <v>5376640782.01301</v>
      </c>
      <c r="N631" s="32" t="n">
        <f aca="false">HLOOKUP(ROUND(AVERAGE(M619:M630)/10^6,0),Assumption!$B$2:$E$3,2,1)*MAX((AVERAGE(M619:M630)-250*10^6),0)</f>
        <v>30184300.3135781</v>
      </c>
      <c r="O631" s="31" t="n">
        <f aca="false">M631+N631</f>
        <v>5406825082.32659</v>
      </c>
      <c r="P631" s="31" t="n">
        <f aca="false">IF(A631=1,SA,MAX(0,SA-M630))</f>
        <v>0</v>
      </c>
      <c r="S631" s="2" t="n">
        <v>0</v>
      </c>
      <c r="T631" s="2" t="n">
        <v>0</v>
      </c>
      <c r="U631" s="2" t="n">
        <v>0</v>
      </c>
      <c r="V631" s="33" t="n">
        <v>1</v>
      </c>
    </row>
    <row r="632" customFormat="false" ht="15.75" hidden="false" customHeight="true" outlineLevel="0" collapsed="false">
      <c r="A632" s="2" t="n">
        <v>630</v>
      </c>
      <c r="B632" s="2" t="n">
        <v>53</v>
      </c>
      <c r="C632" s="2" t="n">
        <f aca="false">A632-(B632-1)*12</f>
        <v>6</v>
      </c>
      <c r="D632" s="2" t="n">
        <f aca="false">'thong tin khach hang'!$B$4+B632-1</f>
        <v>54</v>
      </c>
      <c r="E632" s="31" t="n">
        <f aca="false">IF(A632=1,0,M631)</f>
        <v>5376640782.01301</v>
      </c>
      <c r="F632" s="2" t="n">
        <f aca="true">TP*VLOOKUP('thong tin khach hang'!$E$10,$X$2:$Z$5,3,0)*OFFSET($S632,0,VLOOKUP('thong tin khach hang'!$E$10,$X$2:$Z$5,2,0))</f>
        <v>0</v>
      </c>
      <c r="G632" s="2" t="n">
        <f aca="true">EP*VLOOKUP('thong tin khach hang'!$E$10,$X$2:$Z$5,3,0)*OFFSET($S632,0,VLOOKUP('thong tin khach hang'!$E$10,$X$2:$Z$5,2,0))</f>
        <v>0</v>
      </c>
      <c r="H632" s="2" t="n">
        <f aca="false">F632*HLOOKUP(B632,Assumption!$A$10:$G$12,2,1)+G632*HLOOKUP(B632,Assumption!$A$10:$G$12,3,1)</f>
        <v>0</v>
      </c>
      <c r="I632" s="2" t="n">
        <f aca="false">F632+G632-H632</f>
        <v>0</v>
      </c>
      <c r="J632" s="32" t="n">
        <f aca="false">VLOOKUP(D632,Assumption!$O$3:$Q$103,IF('thong tin khach hang'!$B$3="Nam",2,3),0)/12*P632</f>
        <v>0</v>
      </c>
      <c r="K632" s="2" t="n">
        <v>20000</v>
      </c>
      <c r="L632" s="31" t="n">
        <f aca="false">ROUND(((HLOOKUP(B632,Assumption!$A$6:$L$7,2,1)+1)^(1/12)-1)*(E632+I632-J632-K632),0)</f>
        <v>8879926</v>
      </c>
      <c r="M632" s="31" t="n">
        <f aca="false">E632+I632-J632-K632+L632</f>
        <v>5385500708.01301</v>
      </c>
      <c r="N632" s="32" t="n">
        <f aca="false">HLOOKUP(ROUND(AVERAGE(M620:M631)/10^6,0),Assumption!$B$2:$E$3,2,1)*MAX((AVERAGE(M620:M631)-250*10^6),0)</f>
        <v>30265807.6215781</v>
      </c>
      <c r="O632" s="31" t="n">
        <f aca="false">M632+N632</f>
        <v>5415766515.63459</v>
      </c>
      <c r="P632" s="31" t="n">
        <f aca="false">IF(A632=1,SA,MAX(0,SA-M631))</f>
        <v>0</v>
      </c>
      <c r="S632" s="2" t="n">
        <v>0</v>
      </c>
      <c r="T632" s="2" t="n">
        <v>0</v>
      </c>
      <c r="U632" s="2" t="n">
        <v>0</v>
      </c>
      <c r="V632" s="33" t="n">
        <v>1</v>
      </c>
    </row>
    <row r="633" customFormat="false" ht="15.75" hidden="false" customHeight="true" outlineLevel="0" collapsed="false">
      <c r="A633" s="2" t="n">
        <v>631</v>
      </c>
      <c r="B633" s="2" t="n">
        <v>53</v>
      </c>
      <c r="C633" s="2" t="n">
        <f aca="false">A633-(B633-1)*12</f>
        <v>7</v>
      </c>
      <c r="D633" s="2" t="n">
        <f aca="false">'thong tin khach hang'!$B$4+B633-1</f>
        <v>54</v>
      </c>
      <c r="E633" s="31" t="n">
        <f aca="false">IF(A633=1,0,M632)</f>
        <v>5385500708.01301</v>
      </c>
      <c r="F633" s="2" t="n">
        <f aca="true">TP*VLOOKUP('thong tin khach hang'!$E$10,$X$2:$Z$5,3,0)*OFFSET($S633,0,VLOOKUP('thong tin khach hang'!$E$10,$X$2:$Z$5,2,0))</f>
        <v>0</v>
      </c>
      <c r="G633" s="2" t="n">
        <f aca="true">EP*VLOOKUP('thong tin khach hang'!$E$10,$X$2:$Z$5,3,0)*OFFSET($S633,0,VLOOKUP('thong tin khach hang'!$E$10,$X$2:$Z$5,2,0))</f>
        <v>0</v>
      </c>
      <c r="H633" s="2" t="n">
        <f aca="false">F633*HLOOKUP(B633,Assumption!$A$10:$G$12,2,1)+G633*HLOOKUP(B633,Assumption!$A$10:$G$12,3,1)</f>
        <v>0</v>
      </c>
      <c r="I633" s="2" t="n">
        <f aca="false">F633+G633-H633</f>
        <v>0</v>
      </c>
      <c r="J633" s="32" t="n">
        <f aca="false">VLOOKUP(D633,Assumption!$O$3:$Q$103,IF('thong tin khach hang'!$B$3="Nam",2,3),0)/12*P633</f>
        <v>0</v>
      </c>
      <c r="K633" s="2" t="n">
        <v>20000</v>
      </c>
      <c r="L633" s="31" t="n">
        <f aca="false">ROUND(((HLOOKUP(B633,Assumption!$A$6:$L$7,2,1)+1)^(1/12)-1)*(E633+I633-J633-K633),0)</f>
        <v>8894559</v>
      </c>
      <c r="M633" s="31" t="n">
        <f aca="false">E633+I633-J633-K633+L633</f>
        <v>5394375267.01301</v>
      </c>
      <c r="N633" s="32" t="n">
        <f aca="false">HLOOKUP(ROUND(AVERAGE(M621:M632)/10^6,0),Assumption!$B$2:$E$3,2,1)*MAX((AVERAGE(M621:M632)-250*10^6),0)</f>
        <v>30347449.5455781</v>
      </c>
      <c r="O633" s="31" t="n">
        <f aca="false">M633+N633</f>
        <v>5424722716.55859</v>
      </c>
      <c r="P633" s="31" t="n">
        <f aca="false">IF(A633=1,SA,MAX(0,SA-M632))</f>
        <v>0</v>
      </c>
      <c r="S633" s="2" t="n">
        <v>0</v>
      </c>
      <c r="T633" s="2" t="n">
        <v>1</v>
      </c>
      <c r="U633" s="2" t="n">
        <v>1</v>
      </c>
      <c r="V633" s="33" t="n">
        <v>1</v>
      </c>
    </row>
    <row r="634" customFormat="false" ht="15.75" hidden="false" customHeight="true" outlineLevel="0" collapsed="false">
      <c r="A634" s="2" t="n">
        <v>632</v>
      </c>
      <c r="B634" s="2" t="n">
        <v>53</v>
      </c>
      <c r="C634" s="2" t="n">
        <f aca="false">A634-(B634-1)*12</f>
        <v>8</v>
      </c>
      <c r="D634" s="2" t="n">
        <f aca="false">'thong tin khach hang'!$B$4+B634-1</f>
        <v>54</v>
      </c>
      <c r="E634" s="31" t="n">
        <f aca="false">IF(A634=1,0,M633)</f>
        <v>5394375267.01301</v>
      </c>
      <c r="F634" s="2" t="n">
        <f aca="true">TP*VLOOKUP('thong tin khach hang'!$E$10,$X$2:$Z$5,3,0)*OFFSET($S634,0,VLOOKUP('thong tin khach hang'!$E$10,$X$2:$Z$5,2,0))</f>
        <v>0</v>
      </c>
      <c r="G634" s="2" t="n">
        <f aca="true">EP*VLOOKUP('thong tin khach hang'!$E$10,$X$2:$Z$5,3,0)*OFFSET($S634,0,VLOOKUP('thong tin khach hang'!$E$10,$X$2:$Z$5,2,0))</f>
        <v>0</v>
      </c>
      <c r="H634" s="2" t="n">
        <f aca="false">F634*HLOOKUP(B634,Assumption!$A$10:$G$12,2,1)+G634*HLOOKUP(B634,Assumption!$A$10:$G$12,3,1)</f>
        <v>0</v>
      </c>
      <c r="I634" s="2" t="n">
        <f aca="false">F634+G634-H634</f>
        <v>0</v>
      </c>
      <c r="J634" s="32" t="n">
        <f aca="false">VLOOKUP(D634,Assumption!$O$3:$Q$103,IF('thong tin khach hang'!$B$3="Nam",2,3),0)/12*P634</f>
        <v>0</v>
      </c>
      <c r="K634" s="2" t="n">
        <v>20000</v>
      </c>
      <c r="L634" s="31" t="n">
        <f aca="false">ROUND(((HLOOKUP(B634,Assumption!$A$6:$L$7,2,1)+1)^(1/12)-1)*(E634+I634-J634-K634),0)</f>
        <v>8909216</v>
      </c>
      <c r="M634" s="31" t="n">
        <f aca="false">E634+I634-J634-K634+L634</f>
        <v>5403264483.01301</v>
      </c>
      <c r="N634" s="32" t="n">
        <f aca="false">HLOOKUP(ROUND(AVERAGE(M622:M633)/10^6,0),Assumption!$B$2:$E$3,2,1)*MAX((AVERAGE(M622:M633)-250*10^6),0)</f>
        <v>30429226.307578</v>
      </c>
      <c r="O634" s="31" t="n">
        <f aca="false">M634+N634</f>
        <v>5433693709.32059</v>
      </c>
      <c r="P634" s="31" t="n">
        <f aca="false">IF(A634=1,SA,MAX(0,SA-M633))</f>
        <v>0</v>
      </c>
      <c r="S634" s="2" t="n">
        <v>0</v>
      </c>
      <c r="T634" s="2" t="n">
        <v>0</v>
      </c>
      <c r="U634" s="2" t="n">
        <v>0</v>
      </c>
      <c r="V634" s="33" t="n">
        <v>1</v>
      </c>
    </row>
    <row r="635" customFormat="false" ht="15.75" hidden="false" customHeight="true" outlineLevel="0" collapsed="false">
      <c r="A635" s="2" t="n">
        <v>633</v>
      </c>
      <c r="B635" s="2" t="n">
        <v>53</v>
      </c>
      <c r="C635" s="2" t="n">
        <f aca="false">A635-(B635-1)*12</f>
        <v>9</v>
      </c>
      <c r="D635" s="2" t="n">
        <f aca="false">'thong tin khach hang'!$B$4+B635-1</f>
        <v>54</v>
      </c>
      <c r="E635" s="31" t="n">
        <f aca="false">IF(A635=1,0,M634)</f>
        <v>5403264483.01301</v>
      </c>
      <c r="F635" s="2" t="n">
        <f aca="true">TP*VLOOKUP('thong tin khach hang'!$E$10,$X$2:$Z$5,3,0)*OFFSET($S635,0,VLOOKUP('thong tin khach hang'!$E$10,$X$2:$Z$5,2,0))</f>
        <v>0</v>
      </c>
      <c r="G635" s="2" t="n">
        <f aca="true">EP*VLOOKUP('thong tin khach hang'!$E$10,$X$2:$Z$5,3,0)*OFFSET($S635,0,VLOOKUP('thong tin khach hang'!$E$10,$X$2:$Z$5,2,0))</f>
        <v>0</v>
      </c>
      <c r="H635" s="2" t="n">
        <f aca="false">F635*HLOOKUP(B635,Assumption!$A$10:$G$12,2,1)+G635*HLOOKUP(B635,Assumption!$A$10:$G$12,3,1)</f>
        <v>0</v>
      </c>
      <c r="I635" s="2" t="n">
        <f aca="false">F635+G635-H635</f>
        <v>0</v>
      </c>
      <c r="J635" s="32" t="n">
        <f aca="false">VLOOKUP(D635,Assumption!$O$3:$Q$103,IF('thong tin khach hang'!$B$3="Nam",2,3),0)/12*P635</f>
        <v>0</v>
      </c>
      <c r="K635" s="2" t="n">
        <v>20000</v>
      </c>
      <c r="L635" s="31" t="n">
        <f aca="false">ROUND(((HLOOKUP(B635,Assumption!$A$6:$L$7,2,1)+1)^(1/12)-1)*(E635+I635-J635-K635),0)</f>
        <v>8923898</v>
      </c>
      <c r="M635" s="31" t="n">
        <f aca="false">E635+I635-J635-K635+L635</f>
        <v>5412168381.01301</v>
      </c>
      <c r="N635" s="32" t="n">
        <f aca="false">HLOOKUP(ROUND(AVERAGE(M623:M634)/10^6,0),Assumption!$B$2:$E$3,2,1)*MAX((AVERAGE(M623:M634)-250*10^6),0)</f>
        <v>30511138.130578</v>
      </c>
      <c r="O635" s="31" t="n">
        <f aca="false">M635+N635</f>
        <v>5442679519.14359</v>
      </c>
      <c r="P635" s="31" t="n">
        <f aca="false">IF(A635=1,SA,MAX(0,SA-M634))</f>
        <v>0</v>
      </c>
      <c r="S635" s="2" t="n">
        <v>0</v>
      </c>
      <c r="T635" s="2" t="n">
        <v>0</v>
      </c>
      <c r="U635" s="2" t="n">
        <v>0</v>
      </c>
      <c r="V635" s="33" t="n">
        <v>1</v>
      </c>
    </row>
    <row r="636" customFormat="false" ht="15.75" hidden="false" customHeight="true" outlineLevel="0" collapsed="false">
      <c r="A636" s="2" t="n">
        <v>634</v>
      </c>
      <c r="B636" s="2" t="n">
        <v>53</v>
      </c>
      <c r="C636" s="2" t="n">
        <f aca="false">A636-(B636-1)*12</f>
        <v>10</v>
      </c>
      <c r="D636" s="2" t="n">
        <f aca="false">'thong tin khach hang'!$B$4+B636-1</f>
        <v>54</v>
      </c>
      <c r="E636" s="31" t="n">
        <f aca="false">IF(A636=1,0,M635)</f>
        <v>5412168381.01301</v>
      </c>
      <c r="F636" s="2" t="n">
        <f aca="true">TP*VLOOKUP('thong tin khach hang'!$E$10,$X$2:$Z$5,3,0)*OFFSET($S636,0,VLOOKUP('thong tin khach hang'!$E$10,$X$2:$Z$5,2,0))</f>
        <v>0</v>
      </c>
      <c r="G636" s="2" t="n">
        <f aca="true">EP*VLOOKUP('thong tin khach hang'!$E$10,$X$2:$Z$5,3,0)*OFFSET($S636,0,VLOOKUP('thong tin khach hang'!$E$10,$X$2:$Z$5,2,0))</f>
        <v>0</v>
      </c>
      <c r="H636" s="2" t="n">
        <f aca="false">F636*HLOOKUP(B636,Assumption!$A$10:$G$12,2,1)+G636*HLOOKUP(B636,Assumption!$A$10:$G$12,3,1)</f>
        <v>0</v>
      </c>
      <c r="I636" s="2" t="n">
        <f aca="false">F636+G636-H636</f>
        <v>0</v>
      </c>
      <c r="J636" s="32" t="n">
        <f aca="false">VLOOKUP(D636,Assumption!$O$3:$Q$103,IF('thong tin khach hang'!$B$3="Nam",2,3),0)/12*P636</f>
        <v>0</v>
      </c>
      <c r="K636" s="2" t="n">
        <v>20000</v>
      </c>
      <c r="L636" s="31" t="n">
        <f aca="false">ROUND(((HLOOKUP(B636,Assumption!$A$6:$L$7,2,1)+1)^(1/12)-1)*(E636+I636-J636-K636),0)</f>
        <v>8938603</v>
      </c>
      <c r="M636" s="31" t="n">
        <f aca="false">E636+I636-J636-K636+L636</f>
        <v>5421086984.01301</v>
      </c>
      <c r="N636" s="32" t="n">
        <f aca="false">HLOOKUP(ROUND(AVERAGE(M624:M635)/10^6,0),Assumption!$B$2:$E$3,2,1)*MAX((AVERAGE(M624:M635)-250*10^6),0)</f>
        <v>30593185.2380781</v>
      </c>
      <c r="O636" s="31" t="n">
        <f aca="false">M636+N636</f>
        <v>5451680169.25109</v>
      </c>
      <c r="P636" s="31" t="n">
        <f aca="false">IF(A636=1,SA,MAX(0,SA-M635))</f>
        <v>0</v>
      </c>
      <c r="S636" s="2" t="n">
        <v>0</v>
      </c>
      <c r="T636" s="2" t="n">
        <v>0</v>
      </c>
      <c r="U636" s="2" t="n">
        <v>1</v>
      </c>
      <c r="V636" s="33" t="n">
        <v>1</v>
      </c>
    </row>
    <row r="637" customFormat="false" ht="15.75" hidden="false" customHeight="true" outlineLevel="0" collapsed="false">
      <c r="A637" s="2" t="n">
        <v>635</v>
      </c>
      <c r="B637" s="2" t="n">
        <v>53</v>
      </c>
      <c r="C637" s="2" t="n">
        <f aca="false">A637-(B637-1)*12</f>
        <v>11</v>
      </c>
      <c r="D637" s="2" t="n">
        <f aca="false">'thong tin khach hang'!$B$4+B637-1</f>
        <v>54</v>
      </c>
      <c r="E637" s="31" t="n">
        <f aca="false">IF(A637=1,0,M636)</f>
        <v>5421086984.01301</v>
      </c>
      <c r="F637" s="2" t="n">
        <f aca="true">TP*VLOOKUP('thong tin khach hang'!$E$10,$X$2:$Z$5,3,0)*OFFSET($S637,0,VLOOKUP('thong tin khach hang'!$E$10,$X$2:$Z$5,2,0))</f>
        <v>0</v>
      </c>
      <c r="G637" s="2" t="n">
        <f aca="true">EP*VLOOKUP('thong tin khach hang'!$E$10,$X$2:$Z$5,3,0)*OFFSET($S637,0,VLOOKUP('thong tin khach hang'!$E$10,$X$2:$Z$5,2,0))</f>
        <v>0</v>
      </c>
      <c r="H637" s="2" t="n">
        <f aca="false">F637*HLOOKUP(B637,Assumption!$A$10:$G$12,2,1)+G637*HLOOKUP(B637,Assumption!$A$10:$G$12,3,1)</f>
        <v>0</v>
      </c>
      <c r="I637" s="2" t="n">
        <f aca="false">F637+G637-H637</f>
        <v>0</v>
      </c>
      <c r="J637" s="32" t="n">
        <f aca="false">VLOOKUP(D637,Assumption!$O$3:$Q$103,IF('thong tin khach hang'!$B$3="Nam",2,3),0)/12*P637</f>
        <v>0</v>
      </c>
      <c r="K637" s="2" t="n">
        <v>20000</v>
      </c>
      <c r="L637" s="31" t="n">
        <f aca="false">ROUND(((HLOOKUP(B637,Assumption!$A$6:$L$7,2,1)+1)^(1/12)-1)*(E637+I637-J637-K637),0)</f>
        <v>8953333</v>
      </c>
      <c r="M637" s="31" t="n">
        <f aca="false">E637+I637-J637-K637+L637</f>
        <v>5430020317.01301</v>
      </c>
      <c r="N637" s="32" t="n">
        <f aca="false">HLOOKUP(ROUND(AVERAGE(M625:M636)/10^6,0),Assumption!$B$2:$E$3,2,1)*MAX((AVERAGE(M625:M636)-250*10^6),0)</f>
        <v>30675367.853078</v>
      </c>
      <c r="O637" s="31" t="n">
        <f aca="false">M637+N637</f>
        <v>5460695684.86609</v>
      </c>
      <c r="P637" s="31" t="n">
        <f aca="false">IF(A637=1,SA,MAX(0,SA-M636))</f>
        <v>0</v>
      </c>
      <c r="S637" s="2" t="n">
        <v>0</v>
      </c>
      <c r="T637" s="2" t="n">
        <v>0</v>
      </c>
      <c r="U637" s="2" t="n">
        <v>0</v>
      </c>
      <c r="V637" s="33" t="n">
        <v>1</v>
      </c>
    </row>
    <row r="638" customFormat="false" ht="15.75" hidden="false" customHeight="true" outlineLevel="0" collapsed="false">
      <c r="A638" s="2" t="n">
        <v>636</v>
      </c>
      <c r="B638" s="2" t="n">
        <v>53</v>
      </c>
      <c r="C638" s="2" t="n">
        <f aca="false">A638-(B638-1)*12</f>
        <v>12</v>
      </c>
      <c r="D638" s="2" t="n">
        <f aca="false">'thong tin khach hang'!$B$4+B638-1</f>
        <v>54</v>
      </c>
      <c r="E638" s="31" t="n">
        <f aca="false">IF(A638=1,0,M637)</f>
        <v>5430020317.01301</v>
      </c>
      <c r="F638" s="2" t="n">
        <f aca="true">TP*VLOOKUP('thong tin khach hang'!$E$10,$X$2:$Z$5,3,0)*OFFSET($S638,0,VLOOKUP('thong tin khach hang'!$E$10,$X$2:$Z$5,2,0))</f>
        <v>0</v>
      </c>
      <c r="G638" s="2" t="n">
        <f aca="true">EP*VLOOKUP('thong tin khach hang'!$E$10,$X$2:$Z$5,3,0)*OFFSET($S638,0,VLOOKUP('thong tin khach hang'!$E$10,$X$2:$Z$5,2,0))</f>
        <v>0</v>
      </c>
      <c r="H638" s="2" t="n">
        <f aca="false">F638*HLOOKUP(B638,Assumption!$A$10:$G$12,2,1)+G638*HLOOKUP(B638,Assumption!$A$10:$G$12,3,1)</f>
        <v>0</v>
      </c>
      <c r="I638" s="2" t="n">
        <f aca="false">F638+G638-H638</f>
        <v>0</v>
      </c>
      <c r="J638" s="32" t="n">
        <f aca="false">VLOOKUP(D638,Assumption!$O$3:$Q$103,IF('thong tin khach hang'!$B$3="Nam",2,3),0)/12*P638</f>
        <v>0</v>
      </c>
      <c r="K638" s="2" t="n">
        <v>20000</v>
      </c>
      <c r="L638" s="31" t="n">
        <f aca="false">ROUND(((HLOOKUP(B638,Assumption!$A$6:$L$7,2,1)+1)^(1/12)-1)*(E638+I638-J638-K638),0)</f>
        <v>8968087</v>
      </c>
      <c r="M638" s="31" t="n">
        <f aca="false">E638+I638-J638-K638+L638</f>
        <v>5438968404.01301</v>
      </c>
      <c r="N638" s="32" t="n">
        <f aca="false">HLOOKUP(ROUND(AVERAGE(M626:M637)/10^6,0),Assumption!$B$2:$E$3,2,1)*MAX((AVERAGE(M626:M637)-250*10^6),0)</f>
        <v>30757686.1995781</v>
      </c>
      <c r="O638" s="31" t="n">
        <f aca="false">M638+N638</f>
        <v>5469726090.21259</v>
      </c>
      <c r="P638" s="31" t="n">
        <f aca="false">IF(A638=1,SA,MAX(0,SA-M637))</f>
        <v>0</v>
      </c>
      <c r="S638" s="2" t="n">
        <v>0</v>
      </c>
      <c r="T638" s="2" t="n">
        <v>0</v>
      </c>
      <c r="U638" s="2" t="n">
        <v>0</v>
      </c>
      <c r="V638" s="33" t="n">
        <v>1</v>
      </c>
    </row>
    <row r="639" customFormat="false" ht="15.75" hidden="false" customHeight="true" outlineLevel="0" collapsed="false">
      <c r="A639" s="2" t="n">
        <v>637</v>
      </c>
      <c r="B639" s="2" t="n">
        <v>54</v>
      </c>
      <c r="C639" s="2" t="n">
        <f aca="false">A639-(B639-1)*12</f>
        <v>1</v>
      </c>
      <c r="D639" s="2" t="n">
        <f aca="false">'thong tin khach hang'!$B$4+B639-1</f>
        <v>55</v>
      </c>
      <c r="E639" s="31" t="n">
        <f aca="false">IF(A639=1,0,M638)</f>
        <v>5438968404.01301</v>
      </c>
      <c r="F639" s="2" t="n">
        <f aca="true">TP*VLOOKUP('thong tin khach hang'!$E$10,$X$2:$Z$5,3,0)*OFFSET($S639,0,VLOOKUP('thong tin khach hang'!$E$10,$X$2:$Z$5,2,0))</f>
        <v>30000000</v>
      </c>
      <c r="G639" s="2" t="n">
        <f aca="true">EP*VLOOKUP('thong tin khach hang'!$E$10,$X$2:$Z$5,3,0)*OFFSET($S639,0,VLOOKUP('thong tin khach hang'!$E$10,$X$2:$Z$5,2,0))</f>
        <v>30000000</v>
      </c>
      <c r="H639" s="2" t="n">
        <f aca="false">F639*HLOOKUP(B639,Assumption!$A$10:$G$12,2,1)+G639*HLOOKUP(B639,Assumption!$A$10:$G$12,3,1)</f>
        <v>1500000</v>
      </c>
      <c r="I639" s="2" t="n">
        <f aca="false">F639+G639-H639</f>
        <v>58500000</v>
      </c>
      <c r="J639" s="32" t="n">
        <f aca="false">VLOOKUP(D639,Assumption!$O$3:$Q$103,IF('thong tin khach hang'!$B$3="Nam",2,3),0)/12*P639</f>
        <v>0</v>
      </c>
      <c r="K639" s="2" t="n">
        <v>20000</v>
      </c>
      <c r="L639" s="31" t="n">
        <f aca="false">ROUND(((HLOOKUP(B639,Assumption!$A$6:$L$7,2,1)+1)^(1/12)-1)*(E639+I639-J639-K639),0)</f>
        <v>9079483</v>
      </c>
      <c r="M639" s="31" t="n">
        <f aca="false">E639+I639-J639-K639+L639</f>
        <v>5506527887.01301</v>
      </c>
      <c r="N639" s="32" t="n">
        <f aca="false">HLOOKUP(ROUND(AVERAGE(M627:M638)/10^6,0),Assumption!$B$2:$E$3,2,1)*MAX((AVERAGE(M627:M638)-250*10^6),0)</f>
        <v>30840140.5015781</v>
      </c>
      <c r="O639" s="31" t="n">
        <f aca="false">M639+N639</f>
        <v>5537368027.51459</v>
      </c>
      <c r="P639" s="31" t="n">
        <f aca="false">IF(A639=1,SA,MAX(0,SA-M638))</f>
        <v>0</v>
      </c>
      <c r="S639" s="2" t="n">
        <v>1</v>
      </c>
      <c r="T639" s="2" t="n">
        <v>1</v>
      </c>
      <c r="U639" s="2" t="n">
        <v>1</v>
      </c>
      <c r="V639" s="33" t="n">
        <v>1</v>
      </c>
    </row>
    <row r="640" customFormat="false" ht="15.75" hidden="false" customHeight="true" outlineLevel="0" collapsed="false">
      <c r="A640" s="2" t="n">
        <v>638</v>
      </c>
      <c r="B640" s="2" t="n">
        <v>54</v>
      </c>
      <c r="C640" s="2" t="n">
        <f aca="false">A640-(B640-1)*12</f>
        <v>2</v>
      </c>
      <c r="D640" s="2" t="n">
        <f aca="false">'thong tin khach hang'!$B$4+B640-1</f>
        <v>55</v>
      </c>
      <c r="E640" s="31" t="n">
        <f aca="false">IF(A640=1,0,M639)</f>
        <v>5506527887.01301</v>
      </c>
      <c r="F640" s="2" t="n">
        <f aca="true">TP*VLOOKUP('thong tin khach hang'!$E$10,$X$2:$Z$5,3,0)*OFFSET($S640,0,VLOOKUP('thong tin khach hang'!$E$10,$X$2:$Z$5,2,0))</f>
        <v>0</v>
      </c>
      <c r="G640" s="2" t="n">
        <f aca="true">EP*VLOOKUP('thong tin khach hang'!$E$10,$X$2:$Z$5,3,0)*OFFSET($S640,0,VLOOKUP('thong tin khach hang'!$E$10,$X$2:$Z$5,2,0))</f>
        <v>0</v>
      </c>
      <c r="H640" s="2" t="n">
        <f aca="false">F640*HLOOKUP(B640,Assumption!$A$10:$G$12,2,1)+G640*HLOOKUP(B640,Assumption!$A$10:$G$12,3,1)</f>
        <v>0</v>
      </c>
      <c r="I640" s="2" t="n">
        <f aca="false">F640+G640-H640</f>
        <v>0</v>
      </c>
      <c r="J640" s="32" t="n">
        <f aca="false">VLOOKUP(D640,Assumption!$O$3:$Q$103,IF('thong tin khach hang'!$B$3="Nam",2,3),0)/12*P640</f>
        <v>0</v>
      </c>
      <c r="K640" s="2" t="n">
        <v>20000</v>
      </c>
      <c r="L640" s="31" t="n">
        <f aca="false">ROUND(((HLOOKUP(B640,Assumption!$A$6:$L$7,2,1)+1)^(1/12)-1)*(E640+I640-J640-K640),0)</f>
        <v>9094445</v>
      </c>
      <c r="M640" s="31" t="n">
        <f aca="false">E640+I640-J640-K640+L640</f>
        <v>5515602332.01301</v>
      </c>
      <c r="N640" s="32" t="n">
        <f aca="false">HLOOKUP(ROUND(AVERAGE(M628:M639)/10^6,0),Assumption!$B$2:$E$3,2,1)*MAX((AVERAGE(M628:M639)-250*10^6),0)</f>
        <v>30922730.9835781</v>
      </c>
      <c r="O640" s="31" t="n">
        <f aca="false">M640+N640</f>
        <v>5546525062.99659</v>
      </c>
      <c r="P640" s="31" t="n">
        <f aca="false">IF(A640=1,SA,MAX(0,SA-M639))</f>
        <v>0</v>
      </c>
      <c r="S640" s="2" t="n">
        <v>0</v>
      </c>
      <c r="T640" s="2" t="n">
        <v>0</v>
      </c>
      <c r="U640" s="2" t="n">
        <v>0</v>
      </c>
      <c r="V640" s="33" t="n">
        <v>1</v>
      </c>
    </row>
    <row r="641" customFormat="false" ht="15.75" hidden="false" customHeight="true" outlineLevel="0" collapsed="false">
      <c r="A641" s="2" t="n">
        <v>639</v>
      </c>
      <c r="B641" s="2" t="n">
        <v>54</v>
      </c>
      <c r="C641" s="2" t="n">
        <f aca="false">A641-(B641-1)*12</f>
        <v>3</v>
      </c>
      <c r="D641" s="2" t="n">
        <f aca="false">'thong tin khach hang'!$B$4+B641-1</f>
        <v>55</v>
      </c>
      <c r="E641" s="31" t="n">
        <f aca="false">IF(A641=1,0,M640)</f>
        <v>5515602332.01301</v>
      </c>
      <c r="F641" s="2" t="n">
        <f aca="true">TP*VLOOKUP('thong tin khach hang'!$E$10,$X$2:$Z$5,3,0)*OFFSET($S641,0,VLOOKUP('thong tin khach hang'!$E$10,$X$2:$Z$5,2,0))</f>
        <v>0</v>
      </c>
      <c r="G641" s="2" t="n">
        <f aca="true">EP*VLOOKUP('thong tin khach hang'!$E$10,$X$2:$Z$5,3,0)*OFFSET($S641,0,VLOOKUP('thong tin khach hang'!$E$10,$X$2:$Z$5,2,0))</f>
        <v>0</v>
      </c>
      <c r="H641" s="2" t="n">
        <f aca="false">F641*HLOOKUP(B641,Assumption!$A$10:$G$12,2,1)+G641*HLOOKUP(B641,Assumption!$A$10:$G$12,3,1)</f>
        <v>0</v>
      </c>
      <c r="I641" s="2" t="n">
        <f aca="false">F641+G641-H641</f>
        <v>0</v>
      </c>
      <c r="J641" s="32" t="n">
        <f aca="false">VLOOKUP(D641,Assumption!$O$3:$Q$103,IF('thong tin khach hang'!$B$3="Nam",2,3),0)/12*P641</f>
        <v>0</v>
      </c>
      <c r="K641" s="2" t="n">
        <v>20000</v>
      </c>
      <c r="L641" s="31" t="n">
        <f aca="false">ROUND(((HLOOKUP(B641,Assumption!$A$6:$L$7,2,1)+1)^(1/12)-1)*(E641+I641-J641-K641),0)</f>
        <v>9109433</v>
      </c>
      <c r="M641" s="31" t="n">
        <f aca="false">E641+I641-J641-K641+L641</f>
        <v>5524691765.01301</v>
      </c>
      <c r="N641" s="32" t="n">
        <f aca="false">HLOOKUP(ROUND(AVERAGE(M629:M640)/10^6,0),Assumption!$B$2:$E$3,2,1)*MAX((AVERAGE(M629:M640)-250*10^6),0)</f>
        <v>31005457.870078</v>
      </c>
      <c r="O641" s="31" t="n">
        <f aca="false">M641+N641</f>
        <v>5555697222.88309</v>
      </c>
      <c r="P641" s="31" t="n">
        <f aca="false">IF(A641=1,SA,MAX(0,SA-M640))</f>
        <v>0</v>
      </c>
      <c r="S641" s="2" t="n">
        <v>0</v>
      </c>
      <c r="T641" s="2" t="n">
        <v>0</v>
      </c>
      <c r="U641" s="2" t="n">
        <v>0</v>
      </c>
      <c r="V641" s="33" t="n">
        <v>1</v>
      </c>
    </row>
    <row r="642" customFormat="false" ht="15.75" hidden="false" customHeight="true" outlineLevel="0" collapsed="false">
      <c r="A642" s="2" t="n">
        <v>640</v>
      </c>
      <c r="B642" s="2" t="n">
        <v>54</v>
      </c>
      <c r="C642" s="2" t="n">
        <f aca="false">A642-(B642-1)*12</f>
        <v>4</v>
      </c>
      <c r="D642" s="2" t="n">
        <f aca="false">'thong tin khach hang'!$B$4+B642-1</f>
        <v>55</v>
      </c>
      <c r="E642" s="31" t="n">
        <f aca="false">IF(A642=1,0,M641)</f>
        <v>5524691765.01301</v>
      </c>
      <c r="F642" s="2" t="n">
        <f aca="true">TP*VLOOKUP('thong tin khach hang'!$E$10,$X$2:$Z$5,3,0)*OFFSET($S642,0,VLOOKUP('thong tin khach hang'!$E$10,$X$2:$Z$5,2,0))</f>
        <v>0</v>
      </c>
      <c r="G642" s="2" t="n">
        <f aca="true">EP*VLOOKUP('thong tin khach hang'!$E$10,$X$2:$Z$5,3,0)*OFFSET($S642,0,VLOOKUP('thong tin khach hang'!$E$10,$X$2:$Z$5,2,0))</f>
        <v>0</v>
      </c>
      <c r="H642" s="2" t="n">
        <f aca="false">F642*HLOOKUP(B642,Assumption!$A$10:$G$12,2,1)+G642*HLOOKUP(B642,Assumption!$A$10:$G$12,3,1)</f>
        <v>0</v>
      </c>
      <c r="I642" s="2" t="n">
        <f aca="false">F642+G642-H642</f>
        <v>0</v>
      </c>
      <c r="J642" s="32" t="n">
        <f aca="false">VLOOKUP(D642,Assumption!$O$3:$Q$103,IF('thong tin khach hang'!$B$3="Nam",2,3),0)/12*P642</f>
        <v>0</v>
      </c>
      <c r="K642" s="2" t="n">
        <v>20000</v>
      </c>
      <c r="L642" s="31" t="n">
        <f aca="false">ROUND(((HLOOKUP(B642,Assumption!$A$6:$L$7,2,1)+1)^(1/12)-1)*(E642+I642-J642-K642),0)</f>
        <v>9124445</v>
      </c>
      <c r="M642" s="31" t="n">
        <f aca="false">E642+I642-J642-K642+L642</f>
        <v>5533796210.01301</v>
      </c>
      <c r="N642" s="32" t="n">
        <f aca="false">HLOOKUP(ROUND(AVERAGE(M630:M641)/10^6,0),Assumption!$B$2:$E$3,2,1)*MAX((AVERAGE(M630:M641)-250*10^6),0)</f>
        <v>31088321.3870781</v>
      </c>
      <c r="O642" s="31" t="n">
        <f aca="false">M642+N642</f>
        <v>5564884531.40009</v>
      </c>
      <c r="P642" s="31" t="n">
        <f aca="false">IF(A642=1,SA,MAX(0,SA-M641))</f>
        <v>0</v>
      </c>
      <c r="S642" s="2" t="n">
        <v>0</v>
      </c>
      <c r="T642" s="2" t="n">
        <v>0</v>
      </c>
      <c r="U642" s="2" t="n">
        <v>1</v>
      </c>
      <c r="V642" s="33" t="n">
        <v>1</v>
      </c>
    </row>
    <row r="643" customFormat="false" ht="15.75" hidden="false" customHeight="true" outlineLevel="0" collapsed="false">
      <c r="A643" s="2" t="n">
        <v>641</v>
      </c>
      <c r="B643" s="2" t="n">
        <v>54</v>
      </c>
      <c r="C643" s="2" t="n">
        <f aca="false">A643-(B643-1)*12</f>
        <v>5</v>
      </c>
      <c r="D643" s="2" t="n">
        <f aca="false">'thong tin khach hang'!$B$4+B643-1</f>
        <v>55</v>
      </c>
      <c r="E643" s="31" t="n">
        <f aca="false">IF(A643=1,0,M642)</f>
        <v>5533796210.01301</v>
      </c>
      <c r="F643" s="2" t="n">
        <f aca="true">TP*VLOOKUP('thong tin khach hang'!$E$10,$X$2:$Z$5,3,0)*OFFSET($S643,0,VLOOKUP('thong tin khach hang'!$E$10,$X$2:$Z$5,2,0))</f>
        <v>0</v>
      </c>
      <c r="G643" s="2" t="n">
        <f aca="true">EP*VLOOKUP('thong tin khach hang'!$E$10,$X$2:$Z$5,3,0)*OFFSET($S643,0,VLOOKUP('thong tin khach hang'!$E$10,$X$2:$Z$5,2,0))</f>
        <v>0</v>
      </c>
      <c r="H643" s="2" t="n">
        <f aca="false">F643*HLOOKUP(B643,Assumption!$A$10:$G$12,2,1)+G643*HLOOKUP(B643,Assumption!$A$10:$G$12,3,1)</f>
        <v>0</v>
      </c>
      <c r="I643" s="2" t="n">
        <f aca="false">F643+G643-H643</f>
        <v>0</v>
      </c>
      <c r="J643" s="32" t="n">
        <f aca="false">VLOOKUP(D643,Assumption!$O$3:$Q$103,IF('thong tin khach hang'!$B$3="Nam",2,3),0)/12*P643</f>
        <v>0</v>
      </c>
      <c r="K643" s="2" t="n">
        <v>20000</v>
      </c>
      <c r="L643" s="31" t="n">
        <f aca="false">ROUND(((HLOOKUP(B643,Assumption!$A$6:$L$7,2,1)+1)^(1/12)-1)*(E643+I643-J643-K643),0)</f>
        <v>9139481</v>
      </c>
      <c r="M643" s="31" t="n">
        <f aca="false">E643+I643-J643-K643+L643</f>
        <v>5542915691.01301</v>
      </c>
      <c r="N643" s="32" t="n">
        <f aca="false">HLOOKUP(ROUND(AVERAGE(M631:M642)/10^6,0),Assumption!$B$2:$E$3,2,1)*MAX((AVERAGE(M631:M642)-250*10^6),0)</f>
        <v>31171321.7600781</v>
      </c>
      <c r="O643" s="31" t="n">
        <f aca="false">M643+N643</f>
        <v>5574087012.77309</v>
      </c>
      <c r="P643" s="31" t="n">
        <f aca="false">IF(A643=1,SA,MAX(0,SA-M642))</f>
        <v>0</v>
      </c>
      <c r="S643" s="2" t="n">
        <v>0</v>
      </c>
      <c r="T643" s="2" t="n">
        <v>0</v>
      </c>
      <c r="U643" s="2" t="n">
        <v>0</v>
      </c>
      <c r="V643" s="33" t="n">
        <v>1</v>
      </c>
    </row>
    <row r="644" customFormat="false" ht="15.75" hidden="false" customHeight="true" outlineLevel="0" collapsed="false">
      <c r="A644" s="2" t="n">
        <v>642</v>
      </c>
      <c r="B644" s="2" t="n">
        <v>54</v>
      </c>
      <c r="C644" s="2" t="n">
        <f aca="false">A644-(B644-1)*12</f>
        <v>6</v>
      </c>
      <c r="D644" s="2" t="n">
        <f aca="false">'thong tin khach hang'!$B$4+B644-1</f>
        <v>55</v>
      </c>
      <c r="E644" s="31" t="n">
        <f aca="false">IF(A644=1,0,M643)</f>
        <v>5542915691.01301</v>
      </c>
      <c r="F644" s="2" t="n">
        <f aca="true">TP*VLOOKUP('thong tin khach hang'!$E$10,$X$2:$Z$5,3,0)*OFFSET($S644,0,VLOOKUP('thong tin khach hang'!$E$10,$X$2:$Z$5,2,0))</f>
        <v>0</v>
      </c>
      <c r="G644" s="2" t="n">
        <f aca="true">EP*VLOOKUP('thong tin khach hang'!$E$10,$X$2:$Z$5,3,0)*OFFSET($S644,0,VLOOKUP('thong tin khach hang'!$E$10,$X$2:$Z$5,2,0))</f>
        <v>0</v>
      </c>
      <c r="H644" s="2" t="n">
        <f aca="false">F644*HLOOKUP(B644,Assumption!$A$10:$G$12,2,1)+G644*HLOOKUP(B644,Assumption!$A$10:$G$12,3,1)</f>
        <v>0</v>
      </c>
      <c r="I644" s="2" t="n">
        <f aca="false">F644+G644-H644</f>
        <v>0</v>
      </c>
      <c r="J644" s="32" t="n">
        <f aca="false">VLOOKUP(D644,Assumption!$O$3:$Q$103,IF('thong tin khach hang'!$B$3="Nam",2,3),0)/12*P644</f>
        <v>0</v>
      </c>
      <c r="K644" s="2" t="n">
        <v>20000</v>
      </c>
      <c r="L644" s="31" t="n">
        <f aca="false">ROUND(((HLOOKUP(B644,Assumption!$A$6:$L$7,2,1)+1)^(1/12)-1)*(E644+I644-J644-K644),0)</f>
        <v>9154543</v>
      </c>
      <c r="M644" s="31" t="n">
        <f aca="false">E644+I644-J644-K644+L644</f>
        <v>5552050234.01301</v>
      </c>
      <c r="N644" s="32" t="n">
        <f aca="false">HLOOKUP(ROUND(AVERAGE(M632:M643)/10^6,0),Assumption!$B$2:$E$3,2,1)*MAX((AVERAGE(M632:M643)-250*10^6),0)</f>
        <v>31254459.2145781</v>
      </c>
      <c r="O644" s="31" t="n">
        <f aca="false">M644+N644</f>
        <v>5583304693.22759</v>
      </c>
      <c r="P644" s="31" t="n">
        <f aca="false">IF(A644=1,SA,MAX(0,SA-M643))</f>
        <v>0</v>
      </c>
      <c r="S644" s="2" t="n">
        <v>0</v>
      </c>
      <c r="T644" s="2" t="n">
        <v>0</v>
      </c>
      <c r="U644" s="2" t="n">
        <v>0</v>
      </c>
      <c r="V644" s="33" t="n">
        <v>1</v>
      </c>
    </row>
    <row r="645" customFormat="false" ht="15.75" hidden="false" customHeight="true" outlineLevel="0" collapsed="false">
      <c r="A645" s="2" t="n">
        <v>643</v>
      </c>
      <c r="B645" s="2" t="n">
        <v>54</v>
      </c>
      <c r="C645" s="2" t="n">
        <f aca="false">A645-(B645-1)*12</f>
        <v>7</v>
      </c>
      <c r="D645" s="2" t="n">
        <f aca="false">'thong tin khach hang'!$B$4+B645-1</f>
        <v>55</v>
      </c>
      <c r="E645" s="31" t="n">
        <f aca="false">IF(A645=1,0,M644)</f>
        <v>5552050234.01301</v>
      </c>
      <c r="F645" s="2" t="n">
        <f aca="true">TP*VLOOKUP('thong tin khach hang'!$E$10,$X$2:$Z$5,3,0)*OFFSET($S645,0,VLOOKUP('thong tin khach hang'!$E$10,$X$2:$Z$5,2,0))</f>
        <v>0</v>
      </c>
      <c r="G645" s="2" t="n">
        <f aca="true">EP*VLOOKUP('thong tin khach hang'!$E$10,$X$2:$Z$5,3,0)*OFFSET($S645,0,VLOOKUP('thong tin khach hang'!$E$10,$X$2:$Z$5,2,0))</f>
        <v>0</v>
      </c>
      <c r="H645" s="2" t="n">
        <f aca="false">F645*HLOOKUP(B645,Assumption!$A$10:$G$12,2,1)+G645*HLOOKUP(B645,Assumption!$A$10:$G$12,3,1)</f>
        <v>0</v>
      </c>
      <c r="I645" s="2" t="n">
        <f aca="false">F645+G645-H645</f>
        <v>0</v>
      </c>
      <c r="J645" s="32" t="n">
        <f aca="false">VLOOKUP(D645,Assumption!$O$3:$Q$103,IF('thong tin khach hang'!$B$3="Nam",2,3),0)/12*P645</f>
        <v>0</v>
      </c>
      <c r="K645" s="2" t="n">
        <v>20000</v>
      </c>
      <c r="L645" s="31" t="n">
        <f aca="false">ROUND(((HLOOKUP(B645,Assumption!$A$6:$L$7,2,1)+1)^(1/12)-1)*(E645+I645-J645-K645),0)</f>
        <v>9169629</v>
      </c>
      <c r="M645" s="31" t="n">
        <f aca="false">E645+I645-J645-K645+L645</f>
        <v>5561199863.01301</v>
      </c>
      <c r="N645" s="32" t="n">
        <f aca="false">HLOOKUP(ROUND(AVERAGE(M633:M644)/10^6,0),Assumption!$B$2:$E$3,2,1)*MAX((AVERAGE(M633:M644)-250*10^6),0)</f>
        <v>31337733.977578</v>
      </c>
      <c r="O645" s="31" t="n">
        <f aca="false">M645+N645</f>
        <v>5592537596.99059</v>
      </c>
      <c r="P645" s="31" t="n">
        <f aca="false">IF(A645=1,SA,MAX(0,SA-M644))</f>
        <v>0</v>
      </c>
      <c r="S645" s="2" t="n">
        <v>0</v>
      </c>
      <c r="T645" s="2" t="n">
        <v>1</v>
      </c>
      <c r="U645" s="2" t="n">
        <v>1</v>
      </c>
      <c r="V645" s="33" t="n">
        <v>1</v>
      </c>
    </row>
    <row r="646" customFormat="false" ht="15.75" hidden="false" customHeight="true" outlineLevel="0" collapsed="false">
      <c r="A646" s="2" t="n">
        <v>644</v>
      </c>
      <c r="B646" s="2" t="n">
        <v>54</v>
      </c>
      <c r="C646" s="2" t="n">
        <f aca="false">A646-(B646-1)*12</f>
        <v>8</v>
      </c>
      <c r="D646" s="2" t="n">
        <f aca="false">'thong tin khach hang'!$B$4+B646-1</f>
        <v>55</v>
      </c>
      <c r="E646" s="31" t="n">
        <f aca="false">IF(A646=1,0,M645)</f>
        <v>5561199863.01301</v>
      </c>
      <c r="F646" s="2" t="n">
        <f aca="true">TP*VLOOKUP('thong tin khach hang'!$E$10,$X$2:$Z$5,3,0)*OFFSET($S646,0,VLOOKUP('thong tin khach hang'!$E$10,$X$2:$Z$5,2,0))</f>
        <v>0</v>
      </c>
      <c r="G646" s="2" t="n">
        <f aca="true">EP*VLOOKUP('thong tin khach hang'!$E$10,$X$2:$Z$5,3,0)*OFFSET($S646,0,VLOOKUP('thong tin khach hang'!$E$10,$X$2:$Z$5,2,0))</f>
        <v>0</v>
      </c>
      <c r="H646" s="2" t="n">
        <f aca="false">F646*HLOOKUP(B646,Assumption!$A$10:$G$12,2,1)+G646*HLOOKUP(B646,Assumption!$A$10:$G$12,3,1)</f>
        <v>0</v>
      </c>
      <c r="I646" s="2" t="n">
        <f aca="false">F646+G646-H646</f>
        <v>0</v>
      </c>
      <c r="J646" s="32" t="n">
        <f aca="false">VLOOKUP(D646,Assumption!$O$3:$Q$103,IF('thong tin khach hang'!$B$3="Nam",2,3),0)/12*P646</f>
        <v>0</v>
      </c>
      <c r="K646" s="2" t="n">
        <v>20000</v>
      </c>
      <c r="L646" s="31" t="n">
        <f aca="false">ROUND(((HLOOKUP(B646,Assumption!$A$6:$L$7,2,1)+1)^(1/12)-1)*(E646+I646-J646-K646),0)</f>
        <v>9184741</v>
      </c>
      <c r="M646" s="31" t="n">
        <f aca="false">E646+I646-J646-K646+L646</f>
        <v>5570364604.01301</v>
      </c>
      <c r="N646" s="32" t="n">
        <f aca="false">HLOOKUP(ROUND(AVERAGE(M634:M645)/10^6,0),Assumption!$B$2:$E$3,2,1)*MAX((AVERAGE(M634:M645)-250*10^6),0)</f>
        <v>31421146.2755781</v>
      </c>
      <c r="O646" s="31" t="n">
        <f aca="false">M646+N646</f>
        <v>5601785750.28859</v>
      </c>
      <c r="P646" s="31" t="n">
        <f aca="false">IF(A646=1,SA,MAX(0,SA-M645))</f>
        <v>0</v>
      </c>
      <c r="S646" s="2" t="n">
        <v>0</v>
      </c>
      <c r="T646" s="2" t="n">
        <v>0</v>
      </c>
      <c r="U646" s="2" t="n">
        <v>0</v>
      </c>
      <c r="V646" s="33" t="n">
        <v>1</v>
      </c>
    </row>
    <row r="647" customFormat="false" ht="15.75" hidden="false" customHeight="true" outlineLevel="0" collapsed="false">
      <c r="A647" s="2" t="n">
        <v>645</v>
      </c>
      <c r="B647" s="2" t="n">
        <v>54</v>
      </c>
      <c r="C647" s="2" t="n">
        <f aca="false">A647-(B647-1)*12</f>
        <v>9</v>
      </c>
      <c r="D647" s="2" t="n">
        <f aca="false">'thong tin khach hang'!$B$4+B647-1</f>
        <v>55</v>
      </c>
      <c r="E647" s="31" t="n">
        <f aca="false">IF(A647=1,0,M646)</f>
        <v>5570364604.01301</v>
      </c>
      <c r="F647" s="2" t="n">
        <f aca="true">TP*VLOOKUP('thong tin khach hang'!$E$10,$X$2:$Z$5,3,0)*OFFSET($S647,0,VLOOKUP('thong tin khach hang'!$E$10,$X$2:$Z$5,2,0))</f>
        <v>0</v>
      </c>
      <c r="G647" s="2" t="n">
        <f aca="true">EP*VLOOKUP('thong tin khach hang'!$E$10,$X$2:$Z$5,3,0)*OFFSET($S647,0,VLOOKUP('thong tin khach hang'!$E$10,$X$2:$Z$5,2,0))</f>
        <v>0</v>
      </c>
      <c r="H647" s="2" t="n">
        <f aca="false">F647*HLOOKUP(B647,Assumption!$A$10:$G$12,2,1)+G647*HLOOKUP(B647,Assumption!$A$10:$G$12,3,1)</f>
        <v>0</v>
      </c>
      <c r="I647" s="2" t="n">
        <f aca="false">F647+G647-H647</f>
        <v>0</v>
      </c>
      <c r="J647" s="32" t="n">
        <f aca="false">VLOOKUP(D647,Assumption!$O$3:$Q$103,IF('thong tin khach hang'!$B$3="Nam",2,3),0)/12*P647</f>
        <v>0</v>
      </c>
      <c r="K647" s="2" t="n">
        <v>20000</v>
      </c>
      <c r="L647" s="31" t="n">
        <f aca="false">ROUND(((HLOOKUP(B647,Assumption!$A$6:$L$7,2,1)+1)^(1/12)-1)*(E647+I647-J647-K647),0)</f>
        <v>9199877</v>
      </c>
      <c r="M647" s="31" t="n">
        <f aca="false">E647+I647-J647-K647+L647</f>
        <v>5579544481.01301</v>
      </c>
      <c r="N647" s="32" t="n">
        <f aca="false">HLOOKUP(ROUND(AVERAGE(M635:M646)/10^6,0),Assumption!$B$2:$E$3,2,1)*MAX((AVERAGE(M635:M646)-250*10^6),0)</f>
        <v>31504696.336078</v>
      </c>
      <c r="O647" s="31" t="n">
        <f aca="false">M647+N647</f>
        <v>5611049177.34909</v>
      </c>
      <c r="P647" s="31" t="n">
        <f aca="false">IF(A647=1,SA,MAX(0,SA-M646))</f>
        <v>0</v>
      </c>
      <c r="S647" s="2" t="n">
        <v>0</v>
      </c>
      <c r="T647" s="2" t="n">
        <v>0</v>
      </c>
      <c r="U647" s="2" t="n">
        <v>0</v>
      </c>
      <c r="V647" s="33" t="n">
        <v>1</v>
      </c>
    </row>
    <row r="648" customFormat="false" ht="15.75" hidden="false" customHeight="true" outlineLevel="0" collapsed="false">
      <c r="A648" s="2" t="n">
        <v>646</v>
      </c>
      <c r="B648" s="2" t="n">
        <v>54</v>
      </c>
      <c r="C648" s="2" t="n">
        <f aca="false">A648-(B648-1)*12</f>
        <v>10</v>
      </c>
      <c r="D648" s="2" t="n">
        <f aca="false">'thong tin khach hang'!$B$4+B648-1</f>
        <v>55</v>
      </c>
      <c r="E648" s="31" t="n">
        <f aca="false">IF(A648=1,0,M647)</f>
        <v>5579544481.01301</v>
      </c>
      <c r="F648" s="2" t="n">
        <f aca="true">TP*VLOOKUP('thong tin khach hang'!$E$10,$X$2:$Z$5,3,0)*OFFSET($S648,0,VLOOKUP('thong tin khach hang'!$E$10,$X$2:$Z$5,2,0))</f>
        <v>0</v>
      </c>
      <c r="G648" s="2" t="n">
        <f aca="true">EP*VLOOKUP('thong tin khach hang'!$E$10,$X$2:$Z$5,3,0)*OFFSET($S648,0,VLOOKUP('thong tin khach hang'!$E$10,$X$2:$Z$5,2,0))</f>
        <v>0</v>
      </c>
      <c r="H648" s="2" t="n">
        <f aca="false">F648*HLOOKUP(B648,Assumption!$A$10:$G$12,2,1)+G648*HLOOKUP(B648,Assumption!$A$10:$G$12,3,1)</f>
        <v>0</v>
      </c>
      <c r="I648" s="2" t="n">
        <f aca="false">F648+G648-H648</f>
        <v>0</v>
      </c>
      <c r="J648" s="32" t="n">
        <f aca="false">VLOOKUP(D648,Assumption!$O$3:$Q$103,IF('thong tin khach hang'!$B$3="Nam",2,3),0)/12*P648</f>
        <v>0</v>
      </c>
      <c r="K648" s="2" t="n">
        <v>20000</v>
      </c>
      <c r="L648" s="31" t="n">
        <f aca="false">ROUND(((HLOOKUP(B648,Assumption!$A$6:$L$7,2,1)+1)^(1/12)-1)*(E648+I648-J648-K648),0)</f>
        <v>9215038</v>
      </c>
      <c r="M648" s="31" t="n">
        <f aca="false">E648+I648-J648-K648+L648</f>
        <v>5588739519.01301</v>
      </c>
      <c r="N648" s="32" t="n">
        <f aca="false">HLOOKUP(ROUND(AVERAGE(M636:M647)/10^6,0),Assumption!$B$2:$E$3,2,1)*MAX((AVERAGE(M636:M647)-250*10^6),0)</f>
        <v>31588384.3860781</v>
      </c>
      <c r="O648" s="31" t="n">
        <f aca="false">M648+N648</f>
        <v>5620327903.39909</v>
      </c>
      <c r="P648" s="31" t="n">
        <f aca="false">IF(A648=1,SA,MAX(0,SA-M647))</f>
        <v>0</v>
      </c>
      <c r="S648" s="2" t="n">
        <v>0</v>
      </c>
      <c r="T648" s="2" t="n">
        <v>0</v>
      </c>
      <c r="U648" s="2" t="n">
        <v>1</v>
      </c>
      <c r="V648" s="33" t="n">
        <v>1</v>
      </c>
    </row>
    <row r="649" customFormat="false" ht="15.75" hidden="false" customHeight="true" outlineLevel="0" collapsed="false">
      <c r="A649" s="2" t="n">
        <v>647</v>
      </c>
      <c r="B649" s="2" t="n">
        <v>54</v>
      </c>
      <c r="C649" s="2" t="n">
        <f aca="false">A649-(B649-1)*12</f>
        <v>11</v>
      </c>
      <c r="D649" s="2" t="n">
        <f aca="false">'thong tin khach hang'!$B$4+B649-1</f>
        <v>55</v>
      </c>
      <c r="E649" s="31" t="n">
        <f aca="false">IF(A649=1,0,M648)</f>
        <v>5588739519.01301</v>
      </c>
      <c r="F649" s="2" t="n">
        <f aca="true">TP*VLOOKUP('thong tin khach hang'!$E$10,$X$2:$Z$5,3,0)*OFFSET($S649,0,VLOOKUP('thong tin khach hang'!$E$10,$X$2:$Z$5,2,0))</f>
        <v>0</v>
      </c>
      <c r="G649" s="2" t="n">
        <f aca="true">EP*VLOOKUP('thong tin khach hang'!$E$10,$X$2:$Z$5,3,0)*OFFSET($S649,0,VLOOKUP('thong tin khach hang'!$E$10,$X$2:$Z$5,2,0))</f>
        <v>0</v>
      </c>
      <c r="H649" s="2" t="n">
        <f aca="false">F649*HLOOKUP(B649,Assumption!$A$10:$G$12,2,1)+G649*HLOOKUP(B649,Assumption!$A$10:$G$12,3,1)</f>
        <v>0</v>
      </c>
      <c r="I649" s="2" t="n">
        <f aca="false">F649+G649-H649</f>
        <v>0</v>
      </c>
      <c r="J649" s="32" t="n">
        <f aca="false">VLOOKUP(D649,Assumption!$O$3:$Q$103,IF('thong tin khach hang'!$B$3="Nam",2,3),0)/12*P649</f>
        <v>0</v>
      </c>
      <c r="K649" s="2" t="n">
        <v>20000</v>
      </c>
      <c r="L649" s="31" t="n">
        <f aca="false">ROUND(((HLOOKUP(B649,Assumption!$A$6:$L$7,2,1)+1)^(1/12)-1)*(E649+I649-J649-K649),0)</f>
        <v>9230225</v>
      </c>
      <c r="M649" s="31" t="n">
        <f aca="false">E649+I649-J649-K649+L649</f>
        <v>5597949744.01301</v>
      </c>
      <c r="N649" s="32" t="n">
        <f aca="false">HLOOKUP(ROUND(AVERAGE(M637:M648)/10^6,0),Assumption!$B$2:$E$3,2,1)*MAX((AVERAGE(M637:M648)-250*10^6),0)</f>
        <v>31672210.6535781</v>
      </c>
      <c r="O649" s="31" t="n">
        <f aca="false">M649+N649</f>
        <v>5629621954.66659</v>
      </c>
      <c r="P649" s="31" t="n">
        <f aca="false">IF(A649=1,SA,MAX(0,SA-M648))</f>
        <v>0</v>
      </c>
      <c r="S649" s="2" t="n">
        <v>0</v>
      </c>
      <c r="T649" s="2" t="n">
        <v>0</v>
      </c>
      <c r="U649" s="2" t="n">
        <v>0</v>
      </c>
      <c r="V649" s="33" t="n">
        <v>1</v>
      </c>
    </row>
    <row r="650" customFormat="false" ht="15.75" hidden="false" customHeight="true" outlineLevel="0" collapsed="false">
      <c r="A650" s="2" t="n">
        <v>648</v>
      </c>
      <c r="B650" s="2" t="n">
        <v>54</v>
      </c>
      <c r="C650" s="2" t="n">
        <f aca="false">A650-(B650-1)*12</f>
        <v>12</v>
      </c>
      <c r="D650" s="2" t="n">
        <f aca="false">'thong tin khach hang'!$B$4+B650-1</f>
        <v>55</v>
      </c>
      <c r="E650" s="31" t="n">
        <f aca="false">IF(A650=1,0,M649)</f>
        <v>5597949744.01301</v>
      </c>
      <c r="F650" s="2" t="n">
        <f aca="true">TP*VLOOKUP('thong tin khach hang'!$E$10,$X$2:$Z$5,3,0)*OFFSET($S650,0,VLOOKUP('thong tin khach hang'!$E$10,$X$2:$Z$5,2,0))</f>
        <v>0</v>
      </c>
      <c r="G650" s="2" t="n">
        <f aca="true">EP*VLOOKUP('thong tin khach hang'!$E$10,$X$2:$Z$5,3,0)*OFFSET($S650,0,VLOOKUP('thong tin khach hang'!$E$10,$X$2:$Z$5,2,0))</f>
        <v>0</v>
      </c>
      <c r="H650" s="2" t="n">
        <f aca="false">F650*HLOOKUP(B650,Assumption!$A$10:$G$12,2,1)+G650*HLOOKUP(B650,Assumption!$A$10:$G$12,3,1)</f>
        <v>0</v>
      </c>
      <c r="I650" s="2" t="n">
        <f aca="false">F650+G650-H650</f>
        <v>0</v>
      </c>
      <c r="J650" s="32" t="n">
        <f aca="false">VLOOKUP(D650,Assumption!$O$3:$Q$103,IF('thong tin khach hang'!$B$3="Nam",2,3),0)/12*P650</f>
        <v>0</v>
      </c>
      <c r="K650" s="2" t="n">
        <v>20000</v>
      </c>
      <c r="L650" s="31" t="n">
        <f aca="false">ROUND(((HLOOKUP(B650,Assumption!$A$6:$L$7,2,1)+1)^(1/12)-1)*(E650+I650-J650-K650),0)</f>
        <v>9245436</v>
      </c>
      <c r="M650" s="31" t="n">
        <f aca="false">E650+I650-J650-K650+L650</f>
        <v>5607175180.01301</v>
      </c>
      <c r="N650" s="32" t="n">
        <f aca="false">HLOOKUP(ROUND(AVERAGE(M638:M649)/10^6,0),Assumption!$B$2:$E$3,2,1)*MAX((AVERAGE(M638:M649)-250*10^6),0)</f>
        <v>31756175.3670781</v>
      </c>
      <c r="O650" s="31" t="n">
        <f aca="false">M650+N650</f>
        <v>5638931355.38009</v>
      </c>
      <c r="P650" s="31" t="n">
        <f aca="false">IF(A650=1,SA,MAX(0,SA-M649))</f>
        <v>0</v>
      </c>
      <c r="S650" s="2" t="n">
        <v>0</v>
      </c>
      <c r="T650" s="2" t="n">
        <v>0</v>
      </c>
      <c r="U650" s="2" t="n">
        <v>0</v>
      </c>
      <c r="V650" s="33" t="n">
        <v>1</v>
      </c>
    </row>
    <row r="651" customFormat="false" ht="15.75" hidden="false" customHeight="true" outlineLevel="0" collapsed="false">
      <c r="A651" s="2" t="n">
        <v>649</v>
      </c>
      <c r="B651" s="2" t="n">
        <v>55</v>
      </c>
      <c r="C651" s="2" t="n">
        <f aca="false">A651-(B651-1)*12</f>
        <v>1</v>
      </c>
      <c r="D651" s="2" t="n">
        <f aca="false">'thong tin khach hang'!$B$4+B651-1</f>
        <v>56</v>
      </c>
      <c r="E651" s="31" t="n">
        <f aca="false">IF(A651=1,0,M650)</f>
        <v>5607175180.01301</v>
      </c>
      <c r="F651" s="2" t="n">
        <f aca="true">TP*VLOOKUP('thong tin khach hang'!$E$10,$X$2:$Z$5,3,0)*OFFSET($S651,0,VLOOKUP('thong tin khach hang'!$E$10,$X$2:$Z$5,2,0))</f>
        <v>30000000</v>
      </c>
      <c r="G651" s="2" t="n">
        <f aca="true">EP*VLOOKUP('thong tin khach hang'!$E$10,$X$2:$Z$5,3,0)*OFFSET($S651,0,VLOOKUP('thong tin khach hang'!$E$10,$X$2:$Z$5,2,0))</f>
        <v>30000000</v>
      </c>
      <c r="H651" s="2" t="n">
        <f aca="false">F651*HLOOKUP(B651,Assumption!$A$10:$G$12,2,1)+G651*HLOOKUP(B651,Assumption!$A$10:$G$12,3,1)</f>
        <v>1500000</v>
      </c>
      <c r="I651" s="2" t="n">
        <f aca="false">F651+G651-H651</f>
        <v>58500000</v>
      </c>
      <c r="J651" s="32" t="n">
        <f aca="false">VLOOKUP(D651,Assumption!$O$3:$Q$103,IF('thong tin khach hang'!$B$3="Nam",2,3),0)/12*P651</f>
        <v>0</v>
      </c>
      <c r="K651" s="2" t="n">
        <v>20000</v>
      </c>
      <c r="L651" s="31" t="n">
        <f aca="false">ROUND(((HLOOKUP(B651,Assumption!$A$6:$L$7,2,1)+1)^(1/12)-1)*(E651+I651-J651-K651),0)</f>
        <v>9357290</v>
      </c>
      <c r="M651" s="31" t="n">
        <f aca="false">E651+I651-J651-K651+L651</f>
        <v>5675012470.01301</v>
      </c>
      <c r="N651" s="32" t="n">
        <f aca="false">HLOOKUP(ROUND(AVERAGE(M639:M650)/10^6,0),Assumption!$B$2:$E$3,2,1)*MAX((AVERAGE(M639:M650)-250*10^6),0)</f>
        <v>31840278.7550781</v>
      </c>
      <c r="O651" s="31" t="n">
        <f aca="false">M651+N651</f>
        <v>5706852748.76809</v>
      </c>
      <c r="P651" s="31" t="n">
        <f aca="false">IF(A651=1,SA,MAX(0,SA-M650))</f>
        <v>0</v>
      </c>
      <c r="S651" s="2" t="n">
        <v>1</v>
      </c>
      <c r="T651" s="2" t="n">
        <v>1</v>
      </c>
      <c r="U651" s="2" t="n">
        <v>1</v>
      </c>
      <c r="V651" s="33" t="n">
        <v>1</v>
      </c>
    </row>
    <row r="652" customFormat="false" ht="15.75" hidden="false" customHeight="true" outlineLevel="0" collapsed="false">
      <c r="A652" s="2" t="n">
        <v>650</v>
      </c>
      <c r="B652" s="2" t="n">
        <v>55</v>
      </c>
      <c r="C652" s="2" t="n">
        <f aca="false">A652-(B652-1)*12</f>
        <v>2</v>
      </c>
      <c r="D652" s="2" t="n">
        <f aca="false">'thong tin khach hang'!$B$4+B652-1</f>
        <v>56</v>
      </c>
      <c r="E652" s="31" t="n">
        <f aca="false">IF(A652=1,0,M651)</f>
        <v>5675012470.01301</v>
      </c>
      <c r="F652" s="2" t="n">
        <f aca="true">TP*VLOOKUP('thong tin khach hang'!$E$10,$X$2:$Z$5,3,0)*OFFSET($S652,0,VLOOKUP('thong tin khach hang'!$E$10,$X$2:$Z$5,2,0))</f>
        <v>0</v>
      </c>
      <c r="G652" s="2" t="n">
        <f aca="true">EP*VLOOKUP('thong tin khach hang'!$E$10,$X$2:$Z$5,3,0)*OFFSET($S652,0,VLOOKUP('thong tin khach hang'!$E$10,$X$2:$Z$5,2,0))</f>
        <v>0</v>
      </c>
      <c r="H652" s="2" t="n">
        <f aca="false">F652*HLOOKUP(B652,Assumption!$A$10:$G$12,2,1)+G652*HLOOKUP(B652,Assumption!$A$10:$G$12,3,1)</f>
        <v>0</v>
      </c>
      <c r="I652" s="2" t="n">
        <f aca="false">F652+G652-H652</f>
        <v>0</v>
      </c>
      <c r="J652" s="32" t="n">
        <f aca="false">VLOOKUP(D652,Assumption!$O$3:$Q$103,IF('thong tin khach hang'!$B$3="Nam",2,3),0)/12*P652</f>
        <v>0</v>
      </c>
      <c r="K652" s="2" t="n">
        <v>20000</v>
      </c>
      <c r="L652" s="31" t="n">
        <f aca="false">ROUND(((HLOOKUP(B652,Assumption!$A$6:$L$7,2,1)+1)^(1/12)-1)*(E652+I652-J652-K652),0)</f>
        <v>9372711</v>
      </c>
      <c r="M652" s="31" t="n">
        <f aca="false">E652+I652-J652-K652+L652</f>
        <v>5684365181.01301</v>
      </c>
      <c r="N652" s="32" t="n">
        <f aca="false">HLOOKUP(ROUND(AVERAGE(M640:M651)/10^6,0),Assumption!$B$2:$E$3,2,1)*MAX((AVERAGE(M640:M651)-250*10^6),0)</f>
        <v>31924521.0465781</v>
      </c>
      <c r="O652" s="31" t="n">
        <f aca="false">M652+N652</f>
        <v>5716289702.05959</v>
      </c>
      <c r="P652" s="31" t="n">
        <f aca="false">IF(A652=1,SA,MAX(0,SA-M651))</f>
        <v>0</v>
      </c>
      <c r="S652" s="2" t="n">
        <v>0</v>
      </c>
      <c r="T652" s="2" t="n">
        <v>0</v>
      </c>
      <c r="U652" s="2" t="n">
        <v>0</v>
      </c>
      <c r="V652" s="33" t="n">
        <v>1</v>
      </c>
    </row>
    <row r="653" customFormat="false" ht="15.75" hidden="false" customHeight="true" outlineLevel="0" collapsed="false">
      <c r="A653" s="2" t="n">
        <v>651</v>
      </c>
      <c r="B653" s="2" t="n">
        <v>55</v>
      </c>
      <c r="C653" s="2" t="n">
        <f aca="false">A653-(B653-1)*12</f>
        <v>3</v>
      </c>
      <c r="D653" s="2" t="n">
        <f aca="false">'thong tin khach hang'!$B$4+B653-1</f>
        <v>56</v>
      </c>
      <c r="E653" s="31" t="n">
        <f aca="false">IF(A653=1,0,M652)</f>
        <v>5684365181.01301</v>
      </c>
      <c r="F653" s="2" t="n">
        <f aca="true">TP*VLOOKUP('thong tin khach hang'!$E$10,$X$2:$Z$5,3,0)*OFFSET($S653,0,VLOOKUP('thong tin khach hang'!$E$10,$X$2:$Z$5,2,0))</f>
        <v>0</v>
      </c>
      <c r="G653" s="2" t="n">
        <f aca="true">EP*VLOOKUP('thong tin khach hang'!$E$10,$X$2:$Z$5,3,0)*OFFSET($S653,0,VLOOKUP('thong tin khach hang'!$E$10,$X$2:$Z$5,2,0))</f>
        <v>0</v>
      </c>
      <c r="H653" s="2" t="n">
        <f aca="false">F653*HLOOKUP(B653,Assumption!$A$10:$G$12,2,1)+G653*HLOOKUP(B653,Assumption!$A$10:$G$12,3,1)</f>
        <v>0</v>
      </c>
      <c r="I653" s="2" t="n">
        <f aca="false">F653+G653-H653</f>
        <v>0</v>
      </c>
      <c r="J653" s="32" t="n">
        <f aca="false">VLOOKUP(D653,Assumption!$O$3:$Q$103,IF('thong tin khach hang'!$B$3="Nam",2,3),0)/12*P653</f>
        <v>0</v>
      </c>
      <c r="K653" s="2" t="n">
        <v>20000</v>
      </c>
      <c r="L653" s="31" t="n">
        <f aca="false">ROUND(((HLOOKUP(B653,Assumption!$A$6:$L$7,2,1)+1)^(1/12)-1)*(E653+I653-J653-K653),0)</f>
        <v>9388158</v>
      </c>
      <c r="M653" s="31" t="n">
        <f aca="false">E653+I653-J653-K653+L653</f>
        <v>5693733339.01301</v>
      </c>
      <c r="N653" s="32" t="n">
        <f aca="false">HLOOKUP(ROUND(AVERAGE(M641:M652)/10^6,0),Assumption!$B$2:$E$3,2,1)*MAX((AVERAGE(M641:M652)-250*10^6),0)</f>
        <v>32008902.4710781</v>
      </c>
      <c r="O653" s="31" t="n">
        <f aca="false">M653+N653</f>
        <v>5725742241.48409</v>
      </c>
      <c r="P653" s="31" t="n">
        <f aca="false">IF(A653=1,SA,MAX(0,SA-M652))</f>
        <v>0</v>
      </c>
      <c r="S653" s="2" t="n">
        <v>0</v>
      </c>
      <c r="T653" s="2" t="n">
        <v>0</v>
      </c>
      <c r="U653" s="2" t="n">
        <v>0</v>
      </c>
      <c r="V653" s="33" t="n">
        <v>1</v>
      </c>
    </row>
    <row r="654" customFormat="false" ht="15.75" hidden="false" customHeight="true" outlineLevel="0" collapsed="false">
      <c r="A654" s="2" t="n">
        <v>652</v>
      </c>
      <c r="B654" s="2" t="n">
        <v>55</v>
      </c>
      <c r="C654" s="2" t="n">
        <f aca="false">A654-(B654-1)*12</f>
        <v>4</v>
      </c>
      <c r="D654" s="2" t="n">
        <f aca="false">'thong tin khach hang'!$B$4+B654-1</f>
        <v>56</v>
      </c>
      <c r="E654" s="31" t="n">
        <f aca="false">IF(A654=1,0,M653)</f>
        <v>5693733339.01301</v>
      </c>
      <c r="F654" s="2" t="n">
        <f aca="true">TP*VLOOKUP('thong tin khach hang'!$E$10,$X$2:$Z$5,3,0)*OFFSET($S654,0,VLOOKUP('thong tin khach hang'!$E$10,$X$2:$Z$5,2,0))</f>
        <v>0</v>
      </c>
      <c r="G654" s="2" t="n">
        <f aca="true">EP*VLOOKUP('thong tin khach hang'!$E$10,$X$2:$Z$5,3,0)*OFFSET($S654,0,VLOOKUP('thong tin khach hang'!$E$10,$X$2:$Z$5,2,0))</f>
        <v>0</v>
      </c>
      <c r="H654" s="2" t="n">
        <f aca="false">F654*HLOOKUP(B654,Assumption!$A$10:$G$12,2,1)+G654*HLOOKUP(B654,Assumption!$A$10:$G$12,3,1)</f>
        <v>0</v>
      </c>
      <c r="I654" s="2" t="n">
        <f aca="false">F654+G654-H654</f>
        <v>0</v>
      </c>
      <c r="J654" s="32" t="n">
        <f aca="false">VLOOKUP(D654,Assumption!$O$3:$Q$103,IF('thong tin khach hang'!$B$3="Nam",2,3),0)/12*P654</f>
        <v>0</v>
      </c>
      <c r="K654" s="2" t="n">
        <v>20000</v>
      </c>
      <c r="L654" s="31" t="n">
        <f aca="false">ROUND(((HLOOKUP(B654,Assumption!$A$6:$L$7,2,1)+1)^(1/12)-1)*(E654+I654-J654-K654),0)</f>
        <v>9403630</v>
      </c>
      <c r="M654" s="31" t="n">
        <f aca="false">E654+I654-J654-K654+L654</f>
        <v>5703116969.01301</v>
      </c>
      <c r="N654" s="32" t="n">
        <f aca="false">HLOOKUP(ROUND(AVERAGE(M642:M653)/10^6,0),Assumption!$B$2:$E$3,2,1)*MAX((AVERAGE(M642:M653)-250*10^6),0)</f>
        <v>32093423.2580781</v>
      </c>
      <c r="O654" s="31" t="n">
        <f aca="false">M654+N654</f>
        <v>5735210392.27109</v>
      </c>
      <c r="P654" s="31" t="n">
        <f aca="false">IF(A654=1,SA,MAX(0,SA-M653))</f>
        <v>0</v>
      </c>
      <c r="S654" s="2" t="n">
        <v>0</v>
      </c>
      <c r="T654" s="2" t="n">
        <v>0</v>
      </c>
      <c r="U654" s="2" t="n">
        <v>1</v>
      </c>
      <c r="V654" s="33" t="n">
        <v>1</v>
      </c>
    </row>
    <row r="655" customFormat="false" ht="15.75" hidden="false" customHeight="true" outlineLevel="0" collapsed="false">
      <c r="A655" s="2" t="n">
        <v>653</v>
      </c>
      <c r="B655" s="2" t="n">
        <v>55</v>
      </c>
      <c r="C655" s="2" t="n">
        <f aca="false">A655-(B655-1)*12</f>
        <v>5</v>
      </c>
      <c r="D655" s="2" t="n">
        <f aca="false">'thong tin khach hang'!$B$4+B655-1</f>
        <v>56</v>
      </c>
      <c r="E655" s="31" t="n">
        <f aca="false">IF(A655=1,0,M654)</f>
        <v>5703116969.01301</v>
      </c>
      <c r="F655" s="2" t="n">
        <f aca="true">TP*VLOOKUP('thong tin khach hang'!$E$10,$X$2:$Z$5,3,0)*OFFSET($S655,0,VLOOKUP('thong tin khach hang'!$E$10,$X$2:$Z$5,2,0))</f>
        <v>0</v>
      </c>
      <c r="G655" s="2" t="n">
        <f aca="true">EP*VLOOKUP('thong tin khach hang'!$E$10,$X$2:$Z$5,3,0)*OFFSET($S655,0,VLOOKUP('thong tin khach hang'!$E$10,$X$2:$Z$5,2,0))</f>
        <v>0</v>
      </c>
      <c r="H655" s="2" t="n">
        <f aca="false">F655*HLOOKUP(B655,Assumption!$A$10:$G$12,2,1)+G655*HLOOKUP(B655,Assumption!$A$10:$G$12,3,1)</f>
        <v>0</v>
      </c>
      <c r="I655" s="2" t="n">
        <f aca="false">F655+G655-H655</f>
        <v>0</v>
      </c>
      <c r="J655" s="32" t="n">
        <f aca="false">VLOOKUP(D655,Assumption!$O$3:$Q$103,IF('thong tin khach hang'!$B$3="Nam",2,3),0)/12*P655</f>
        <v>0</v>
      </c>
      <c r="K655" s="2" t="n">
        <v>20000</v>
      </c>
      <c r="L655" s="31" t="n">
        <f aca="false">ROUND(((HLOOKUP(B655,Assumption!$A$6:$L$7,2,1)+1)^(1/12)-1)*(E655+I655-J655-K655),0)</f>
        <v>9419128</v>
      </c>
      <c r="M655" s="31" t="n">
        <f aca="false">E655+I655-J655-K655+L655</f>
        <v>5712516097.01301</v>
      </c>
      <c r="N655" s="32" t="n">
        <f aca="false">HLOOKUP(ROUND(AVERAGE(M643:M654)/10^6,0),Assumption!$B$2:$E$3,2,1)*MAX((AVERAGE(M643:M654)-250*10^6),0)</f>
        <v>32178083.637578</v>
      </c>
      <c r="O655" s="31" t="n">
        <f aca="false">M655+N655</f>
        <v>5744694180.65059</v>
      </c>
      <c r="P655" s="31" t="n">
        <f aca="false">IF(A655=1,SA,MAX(0,SA-M654))</f>
        <v>0</v>
      </c>
      <c r="S655" s="2" t="n">
        <v>0</v>
      </c>
      <c r="T655" s="2" t="n">
        <v>0</v>
      </c>
      <c r="U655" s="2" t="n">
        <v>0</v>
      </c>
      <c r="V655" s="33" t="n">
        <v>1</v>
      </c>
    </row>
    <row r="656" customFormat="false" ht="15.75" hidden="false" customHeight="true" outlineLevel="0" collapsed="false">
      <c r="A656" s="2" t="n">
        <v>654</v>
      </c>
      <c r="B656" s="2" t="n">
        <v>55</v>
      </c>
      <c r="C656" s="2" t="n">
        <f aca="false">A656-(B656-1)*12</f>
        <v>6</v>
      </c>
      <c r="D656" s="2" t="n">
        <f aca="false">'thong tin khach hang'!$B$4+B656-1</f>
        <v>56</v>
      </c>
      <c r="E656" s="31" t="n">
        <f aca="false">IF(A656=1,0,M655)</f>
        <v>5712516097.01301</v>
      </c>
      <c r="F656" s="2" t="n">
        <f aca="true">TP*VLOOKUP('thong tin khach hang'!$E$10,$X$2:$Z$5,3,0)*OFFSET($S656,0,VLOOKUP('thong tin khach hang'!$E$10,$X$2:$Z$5,2,0))</f>
        <v>0</v>
      </c>
      <c r="G656" s="2" t="n">
        <f aca="true">EP*VLOOKUP('thong tin khach hang'!$E$10,$X$2:$Z$5,3,0)*OFFSET($S656,0,VLOOKUP('thong tin khach hang'!$E$10,$X$2:$Z$5,2,0))</f>
        <v>0</v>
      </c>
      <c r="H656" s="2" t="n">
        <f aca="false">F656*HLOOKUP(B656,Assumption!$A$10:$G$12,2,1)+G656*HLOOKUP(B656,Assumption!$A$10:$G$12,3,1)</f>
        <v>0</v>
      </c>
      <c r="I656" s="2" t="n">
        <f aca="false">F656+G656-H656</f>
        <v>0</v>
      </c>
      <c r="J656" s="32" t="n">
        <f aca="false">VLOOKUP(D656,Assumption!$O$3:$Q$103,IF('thong tin khach hang'!$B$3="Nam",2,3),0)/12*P656</f>
        <v>0</v>
      </c>
      <c r="K656" s="2" t="n">
        <v>20000</v>
      </c>
      <c r="L656" s="31" t="n">
        <f aca="false">ROUND(((HLOOKUP(B656,Assumption!$A$6:$L$7,2,1)+1)^(1/12)-1)*(E656+I656-J656-K656),0)</f>
        <v>9434652</v>
      </c>
      <c r="M656" s="31" t="n">
        <f aca="false">E656+I656-J656-K656+L656</f>
        <v>5721930749.01301</v>
      </c>
      <c r="N656" s="32" t="n">
        <f aca="false">HLOOKUP(ROUND(AVERAGE(M644:M655)/10^6,0),Assumption!$B$2:$E$3,2,1)*MAX((AVERAGE(M644:M655)-250*10^6),0)</f>
        <v>32262883.8405781</v>
      </c>
      <c r="O656" s="31" t="n">
        <f aca="false">M656+N656</f>
        <v>5754193632.85359</v>
      </c>
      <c r="P656" s="31" t="n">
        <f aca="false">IF(A656=1,SA,MAX(0,SA-M655))</f>
        <v>0</v>
      </c>
      <c r="S656" s="2" t="n">
        <v>0</v>
      </c>
      <c r="T656" s="2" t="n">
        <v>0</v>
      </c>
      <c r="U656" s="2" t="n">
        <v>0</v>
      </c>
      <c r="V656" s="33" t="n">
        <v>1</v>
      </c>
    </row>
    <row r="657" customFormat="false" ht="15.75" hidden="false" customHeight="true" outlineLevel="0" collapsed="false">
      <c r="A657" s="2" t="n">
        <v>655</v>
      </c>
      <c r="B657" s="2" t="n">
        <v>55</v>
      </c>
      <c r="C657" s="2" t="n">
        <f aca="false">A657-(B657-1)*12</f>
        <v>7</v>
      </c>
      <c r="D657" s="2" t="n">
        <f aca="false">'thong tin khach hang'!$B$4+B657-1</f>
        <v>56</v>
      </c>
      <c r="E657" s="31" t="n">
        <f aca="false">IF(A657=1,0,M656)</f>
        <v>5721930749.01301</v>
      </c>
      <c r="F657" s="2" t="n">
        <f aca="true">TP*VLOOKUP('thong tin khach hang'!$E$10,$X$2:$Z$5,3,0)*OFFSET($S657,0,VLOOKUP('thong tin khach hang'!$E$10,$X$2:$Z$5,2,0))</f>
        <v>0</v>
      </c>
      <c r="G657" s="2" t="n">
        <f aca="true">EP*VLOOKUP('thong tin khach hang'!$E$10,$X$2:$Z$5,3,0)*OFFSET($S657,0,VLOOKUP('thong tin khach hang'!$E$10,$X$2:$Z$5,2,0))</f>
        <v>0</v>
      </c>
      <c r="H657" s="2" t="n">
        <f aca="false">F657*HLOOKUP(B657,Assumption!$A$10:$G$12,2,1)+G657*HLOOKUP(B657,Assumption!$A$10:$G$12,3,1)</f>
        <v>0</v>
      </c>
      <c r="I657" s="2" t="n">
        <f aca="false">F657+G657-H657</f>
        <v>0</v>
      </c>
      <c r="J657" s="32" t="n">
        <f aca="false">VLOOKUP(D657,Assumption!$O$3:$Q$103,IF('thong tin khach hang'!$B$3="Nam",2,3),0)/12*P657</f>
        <v>0</v>
      </c>
      <c r="K657" s="2" t="n">
        <v>20000</v>
      </c>
      <c r="L657" s="31" t="n">
        <f aca="false">ROUND(((HLOOKUP(B657,Assumption!$A$6:$L$7,2,1)+1)^(1/12)-1)*(E657+I657-J657-K657),0)</f>
        <v>9450201</v>
      </c>
      <c r="M657" s="31" t="n">
        <f aca="false">E657+I657-J657-K657+L657</f>
        <v>5731360950.01301</v>
      </c>
      <c r="N657" s="32" t="n">
        <f aca="false">HLOOKUP(ROUND(AVERAGE(M645:M656)/10^6,0),Assumption!$B$2:$E$3,2,1)*MAX((AVERAGE(M645:M656)-250*10^6),0)</f>
        <v>32347824.0980781</v>
      </c>
      <c r="O657" s="31" t="n">
        <f aca="false">M657+N657</f>
        <v>5763708774.11109</v>
      </c>
      <c r="P657" s="31" t="n">
        <f aca="false">IF(A657=1,SA,MAX(0,SA-M656))</f>
        <v>0</v>
      </c>
      <c r="S657" s="2" t="n">
        <v>0</v>
      </c>
      <c r="T657" s="2" t="n">
        <v>1</v>
      </c>
      <c r="U657" s="2" t="n">
        <v>1</v>
      </c>
      <c r="V657" s="33" t="n">
        <v>1</v>
      </c>
    </row>
    <row r="658" customFormat="false" ht="15.75" hidden="false" customHeight="true" outlineLevel="0" collapsed="false">
      <c r="A658" s="2" t="n">
        <v>656</v>
      </c>
      <c r="B658" s="2" t="n">
        <v>55</v>
      </c>
      <c r="C658" s="2" t="n">
        <f aca="false">A658-(B658-1)*12</f>
        <v>8</v>
      </c>
      <c r="D658" s="2" t="n">
        <f aca="false">'thong tin khach hang'!$B$4+B658-1</f>
        <v>56</v>
      </c>
      <c r="E658" s="31" t="n">
        <f aca="false">IF(A658=1,0,M657)</f>
        <v>5731360950.01301</v>
      </c>
      <c r="F658" s="2" t="n">
        <f aca="true">TP*VLOOKUP('thong tin khach hang'!$E$10,$X$2:$Z$5,3,0)*OFFSET($S658,0,VLOOKUP('thong tin khach hang'!$E$10,$X$2:$Z$5,2,0))</f>
        <v>0</v>
      </c>
      <c r="G658" s="2" t="n">
        <f aca="true">EP*VLOOKUP('thong tin khach hang'!$E$10,$X$2:$Z$5,3,0)*OFFSET($S658,0,VLOOKUP('thong tin khach hang'!$E$10,$X$2:$Z$5,2,0))</f>
        <v>0</v>
      </c>
      <c r="H658" s="2" t="n">
        <f aca="false">F658*HLOOKUP(B658,Assumption!$A$10:$G$12,2,1)+G658*HLOOKUP(B658,Assumption!$A$10:$G$12,3,1)</f>
        <v>0</v>
      </c>
      <c r="I658" s="2" t="n">
        <f aca="false">F658+G658-H658</f>
        <v>0</v>
      </c>
      <c r="J658" s="32" t="n">
        <f aca="false">VLOOKUP(D658,Assumption!$O$3:$Q$103,IF('thong tin khach hang'!$B$3="Nam",2,3),0)/12*P658</f>
        <v>0</v>
      </c>
      <c r="K658" s="2" t="n">
        <v>20000</v>
      </c>
      <c r="L658" s="31" t="n">
        <f aca="false">ROUND(((HLOOKUP(B658,Assumption!$A$6:$L$7,2,1)+1)^(1/12)-1)*(E658+I658-J658-K658),0)</f>
        <v>9465776</v>
      </c>
      <c r="M658" s="31" t="n">
        <f aca="false">E658+I658-J658-K658+L658</f>
        <v>5740806726.01301</v>
      </c>
      <c r="N658" s="32" t="n">
        <f aca="false">HLOOKUP(ROUND(AVERAGE(M646:M657)/10^6,0),Assumption!$B$2:$E$3,2,1)*MAX((AVERAGE(M646:M657)-250*10^6),0)</f>
        <v>32432904.641578</v>
      </c>
      <c r="O658" s="31" t="n">
        <f aca="false">M658+N658</f>
        <v>5773239630.65459</v>
      </c>
      <c r="P658" s="31" t="n">
        <f aca="false">IF(A658=1,SA,MAX(0,SA-M657))</f>
        <v>0</v>
      </c>
      <c r="S658" s="2" t="n">
        <v>0</v>
      </c>
      <c r="T658" s="2" t="n">
        <v>0</v>
      </c>
      <c r="U658" s="2" t="n">
        <v>0</v>
      </c>
      <c r="V658" s="33" t="n">
        <v>1</v>
      </c>
    </row>
    <row r="659" customFormat="false" ht="15.75" hidden="false" customHeight="true" outlineLevel="0" collapsed="false">
      <c r="A659" s="2" t="n">
        <v>657</v>
      </c>
      <c r="B659" s="2" t="n">
        <v>55</v>
      </c>
      <c r="C659" s="2" t="n">
        <f aca="false">A659-(B659-1)*12</f>
        <v>9</v>
      </c>
      <c r="D659" s="2" t="n">
        <f aca="false">'thong tin khach hang'!$B$4+B659-1</f>
        <v>56</v>
      </c>
      <c r="E659" s="31" t="n">
        <f aca="false">IF(A659=1,0,M658)</f>
        <v>5740806726.01301</v>
      </c>
      <c r="F659" s="2" t="n">
        <f aca="true">TP*VLOOKUP('thong tin khach hang'!$E$10,$X$2:$Z$5,3,0)*OFFSET($S659,0,VLOOKUP('thong tin khach hang'!$E$10,$X$2:$Z$5,2,0))</f>
        <v>0</v>
      </c>
      <c r="G659" s="2" t="n">
        <f aca="true">EP*VLOOKUP('thong tin khach hang'!$E$10,$X$2:$Z$5,3,0)*OFFSET($S659,0,VLOOKUP('thong tin khach hang'!$E$10,$X$2:$Z$5,2,0))</f>
        <v>0</v>
      </c>
      <c r="H659" s="2" t="n">
        <f aca="false">F659*HLOOKUP(B659,Assumption!$A$10:$G$12,2,1)+G659*HLOOKUP(B659,Assumption!$A$10:$G$12,3,1)</f>
        <v>0</v>
      </c>
      <c r="I659" s="2" t="n">
        <f aca="false">F659+G659-H659</f>
        <v>0</v>
      </c>
      <c r="J659" s="32" t="n">
        <f aca="false">VLOOKUP(D659,Assumption!$O$3:$Q$103,IF('thong tin khach hang'!$B$3="Nam",2,3),0)/12*P659</f>
        <v>0</v>
      </c>
      <c r="K659" s="2" t="n">
        <v>20000</v>
      </c>
      <c r="L659" s="31" t="n">
        <f aca="false">ROUND(((HLOOKUP(B659,Assumption!$A$6:$L$7,2,1)+1)^(1/12)-1)*(E659+I659-J659-K659),0)</f>
        <v>9481376</v>
      </c>
      <c r="M659" s="31" t="n">
        <f aca="false">E659+I659-J659-K659+L659</f>
        <v>5750268102.01301</v>
      </c>
      <c r="N659" s="32" t="n">
        <f aca="false">HLOOKUP(ROUND(AVERAGE(M647:M658)/10^6,0),Assumption!$B$2:$E$3,2,1)*MAX((AVERAGE(M647:M658)-250*10^6),0)</f>
        <v>32518125.7025781</v>
      </c>
      <c r="O659" s="31" t="n">
        <f aca="false">M659+N659</f>
        <v>5782786227.71559</v>
      </c>
      <c r="P659" s="31" t="n">
        <f aca="false">IF(A659=1,SA,MAX(0,SA-M658))</f>
        <v>0</v>
      </c>
      <c r="S659" s="2" t="n">
        <v>0</v>
      </c>
      <c r="T659" s="2" t="n">
        <v>0</v>
      </c>
      <c r="U659" s="2" t="n">
        <v>0</v>
      </c>
      <c r="V659" s="33" t="n">
        <v>1</v>
      </c>
    </row>
    <row r="660" customFormat="false" ht="15.75" hidden="false" customHeight="true" outlineLevel="0" collapsed="false">
      <c r="A660" s="2" t="n">
        <v>658</v>
      </c>
      <c r="B660" s="2" t="n">
        <v>55</v>
      </c>
      <c r="C660" s="2" t="n">
        <f aca="false">A660-(B660-1)*12</f>
        <v>10</v>
      </c>
      <c r="D660" s="2" t="n">
        <f aca="false">'thong tin khach hang'!$B$4+B660-1</f>
        <v>56</v>
      </c>
      <c r="E660" s="31" t="n">
        <f aca="false">IF(A660=1,0,M659)</f>
        <v>5750268102.01301</v>
      </c>
      <c r="F660" s="2" t="n">
        <f aca="true">TP*VLOOKUP('thong tin khach hang'!$E$10,$X$2:$Z$5,3,0)*OFFSET($S660,0,VLOOKUP('thong tin khach hang'!$E$10,$X$2:$Z$5,2,0))</f>
        <v>0</v>
      </c>
      <c r="G660" s="2" t="n">
        <f aca="true">EP*VLOOKUP('thong tin khach hang'!$E$10,$X$2:$Z$5,3,0)*OFFSET($S660,0,VLOOKUP('thong tin khach hang'!$E$10,$X$2:$Z$5,2,0))</f>
        <v>0</v>
      </c>
      <c r="H660" s="2" t="n">
        <f aca="false">F660*HLOOKUP(B660,Assumption!$A$10:$G$12,2,1)+G660*HLOOKUP(B660,Assumption!$A$10:$G$12,3,1)</f>
        <v>0</v>
      </c>
      <c r="I660" s="2" t="n">
        <f aca="false">F660+G660-H660</f>
        <v>0</v>
      </c>
      <c r="J660" s="32" t="n">
        <f aca="false">VLOOKUP(D660,Assumption!$O$3:$Q$103,IF('thong tin khach hang'!$B$3="Nam",2,3),0)/12*P660</f>
        <v>0</v>
      </c>
      <c r="K660" s="2" t="n">
        <v>20000</v>
      </c>
      <c r="L660" s="31" t="n">
        <f aca="false">ROUND(((HLOOKUP(B660,Assumption!$A$6:$L$7,2,1)+1)^(1/12)-1)*(E660+I660-J660-K660),0)</f>
        <v>9497002</v>
      </c>
      <c r="M660" s="31" t="n">
        <f aca="false">E660+I660-J660-K660+L660</f>
        <v>5759745104.01301</v>
      </c>
      <c r="N660" s="32" t="n">
        <f aca="false">HLOOKUP(ROUND(AVERAGE(M648:M659)/10^6,0),Assumption!$B$2:$E$3,2,1)*MAX((AVERAGE(M648:M659)-250*10^6),0)</f>
        <v>32603487.5130781</v>
      </c>
      <c r="O660" s="31" t="n">
        <f aca="false">M660+N660</f>
        <v>5792348591.52609</v>
      </c>
      <c r="P660" s="31" t="n">
        <f aca="false">IF(A660=1,SA,MAX(0,SA-M659))</f>
        <v>0</v>
      </c>
      <c r="S660" s="2" t="n">
        <v>0</v>
      </c>
      <c r="T660" s="2" t="n">
        <v>0</v>
      </c>
      <c r="U660" s="2" t="n">
        <v>1</v>
      </c>
      <c r="V660" s="33" t="n">
        <v>1</v>
      </c>
    </row>
    <row r="661" customFormat="false" ht="15.75" hidden="false" customHeight="true" outlineLevel="0" collapsed="false">
      <c r="A661" s="2" t="n">
        <v>659</v>
      </c>
      <c r="B661" s="2" t="n">
        <v>55</v>
      </c>
      <c r="C661" s="2" t="n">
        <f aca="false">A661-(B661-1)*12</f>
        <v>11</v>
      </c>
      <c r="D661" s="2" t="n">
        <f aca="false">'thong tin khach hang'!$B$4+B661-1</f>
        <v>56</v>
      </c>
      <c r="E661" s="31" t="n">
        <f aca="false">IF(A661=1,0,M660)</f>
        <v>5759745104.01301</v>
      </c>
      <c r="F661" s="2" t="n">
        <f aca="true">TP*VLOOKUP('thong tin khach hang'!$E$10,$X$2:$Z$5,3,0)*OFFSET($S661,0,VLOOKUP('thong tin khach hang'!$E$10,$X$2:$Z$5,2,0))</f>
        <v>0</v>
      </c>
      <c r="G661" s="2" t="n">
        <f aca="true">EP*VLOOKUP('thong tin khach hang'!$E$10,$X$2:$Z$5,3,0)*OFFSET($S661,0,VLOOKUP('thong tin khach hang'!$E$10,$X$2:$Z$5,2,0))</f>
        <v>0</v>
      </c>
      <c r="H661" s="2" t="n">
        <f aca="false">F661*HLOOKUP(B661,Assumption!$A$10:$G$12,2,1)+G661*HLOOKUP(B661,Assumption!$A$10:$G$12,3,1)</f>
        <v>0</v>
      </c>
      <c r="I661" s="2" t="n">
        <f aca="false">F661+G661-H661</f>
        <v>0</v>
      </c>
      <c r="J661" s="32" t="n">
        <f aca="false">VLOOKUP(D661,Assumption!$O$3:$Q$103,IF('thong tin khach hang'!$B$3="Nam",2,3),0)/12*P661</f>
        <v>0</v>
      </c>
      <c r="K661" s="2" t="n">
        <v>20000</v>
      </c>
      <c r="L661" s="31" t="n">
        <f aca="false">ROUND(((HLOOKUP(B661,Assumption!$A$6:$L$7,2,1)+1)^(1/12)-1)*(E661+I661-J661-K661),0)</f>
        <v>9512654</v>
      </c>
      <c r="M661" s="31" t="n">
        <f aca="false">E661+I661-J661-K661+L661</f>
        <v>5769237758.01301</v>
      </c>
      <c r="N661" s="32" t="n">
        <f aca="false">HLOOKUP(ROUND(AVERAGE(M649:M660)/10^6,0),Assumption!$B$2:$E$3,2,1)*MAX((AVERAGE(M649:M660)-250*10^6),0)</f>
        <v>32688990.3055781</v>
      </c>
      <c r="O661" s="31" t="n">
        <f aca="false">M661+N661</f>
        <v>5801926748.31859</v>
      </c>
      <c r="P661" s="31" t="n">
        <f aca="false">IF(A661=1,SA,MAX(0,SA-M660))</f>
        <v>0</v>
      </c>
      <c r="S661" s="2" t="n">
        <v>0</v>
      </c>
      <c r="T661" s="2" t="n">
        <v>0</v>
      </c>
      <c r="U661" s="2" t="n">
        <v>0</v>
      </c>
      <c r="V661" s="33" t="n">
        <v>1</v>
      </c>
    </row>
    <row r="662" customFormat="false" ht="15.75" hidden="false" customHeight="true" outlineLevel="0" collapsed="false">
      <c r="A662" s="2" t="n">
        <v>660</v>
      </c>
      <c r="B662" s="2" t="n">
        <v>55</v>
      </c>
      <c r="C662" s="2" t="n">
        <f aca="false">A662-(B662-1)*12</f>
        <v>12</v>
      </c>
      <c r="D662" s="2" t="n">
        <f aca="false">'thong tin khach hang'!$B$4+B662-1</f>
        <v>56</v>
      </c>
      <c r="E662" s="31" t="n">
        <f aca="false">IF(A662=1,0,M661)</f>
        <v>5769237758.01301</v>
      </c>
      <c r="F662" s="2" t="n">
        <f aca="true">TP*VLOOKUP('thong tin khach hang'!$E$10,$X$2:$Z$5,3,0)*OFFSET($S662,0,VLOOKUP('thong tin khach hang'!$E$10,$X$2:$Z$5,2,0))</f>
        <v>0</v>
      </c>
      <c r="G662" s="2" t="n">
        <f aca="true">EP*VLOOKUP('thong tin khach hang'!$E$10,$X$2:$Z$5,3,0)*OFFSET($S662,0,VLOOKUP('thong tin khach hang'!$E$10,$X$2:$Z$5,2,0))</f>
        <v>0</v>
      </c>
      <c r="H662" s="2" t="n">
        <f aca="false">F662*HLOOKUP(B662,Assumption!$A$10:$G$12,2,1)+G662*HLOOKUP(B662,Assumption!$A$10:$G$12,3,1)</f>
        <v>0</v>
      </c>
      <c r="I662" s="2" t="n">
        <f aca="false">F662+G662-H662</f>
        <v>0</v>
      </c>
      <c r="J662" s="32" t="n">
        <f aca="false">VLOOKUP(D662,Assumption!$O$3:$Q$103,IF('thong tin khach hang'!$B$3="Nam",2,3),0)/12*P662</f>
        <v>0</v>
      </c>
      <c r="K662" s="2" t="n">
        <v>20000</v>
      </c>
      <c r="L662" s="31" t="n">
        <f aca="false">ROUND(((HLOOKUP(B662,Assumption!$A$6:$L$7,2,1)+1)^(1/12)-1)*(E662+I662-J662-K662),0)</f>
        <v>9528332</v>
      </c>
      <c r="M662" s="31" t="n">
        <f aca="false">E662+I662-J662-K662+L662</f>
        <v>5778746090.01301</v>
      </c>
      <c r="N662" s="32" t="n">
        <f aca="false">HLOOKUP(ROUND(AVERAGE(M650:M661)/10^6,0),Assumption!$B$2:$E$3,2,1)*MAX((AVERAGE(M650:M661)-250*10^6),0)</f>
        <v>32774634.312578</v>
      </c>
      <c r="O662" s="31" t="n">
        <f aca="false">M662+N662</f>
        <v>5811520724.32559</v>
      </c>
      <c r="P662" s="31" t="n">
        <f aca="false">IF(A662=1,SA,MAX(0,SA-M661))</f>
        <v>0</v>
      </c>
      <c r="S662" s="2" t="n">
        <v>0</v>
      </c>
      <c r="T662" s="2" t="n">
        <v>0</v>
      </c>
      <c r="U662" s="2" t="n">
        <v>0</v>
      </c>
      <c r="V662" s="33" t="n">
        <v>1</v>
      </c>
    </row>
    <row r="663" customFormat="false" ht="15.75" hidden="false" customHeight="true" outlineLevel="0" collapsed="false">
      <c r="A663" s="2" t="n">
        <v>661</v>
      </c>
      <c r="B663" s="2" t="n">
        <v>56</v>
      </c>
      <c r="C663" s="2" t="n">
        <f aca="false">A663-(B663-1)*12</f>
        <v>1</v>
      </c>
      <c r="D663" s="2" t="n">
        <f aca="false">'thong tin khach hang'!$B$4+B663-1</f>
        <v>57</v>
      </c>
      <c r="E663" s="31" t="n">
        <f aca="false">IF(A663=1,0,M662)</f>
        <v>5778746090.01301</v>
      </c>
      <c r="F663" s="2" t="n">
        <f aca="true">TP*VLOOKUP('thong tin khach hang'!$E$10,$X$2:$Z$5,3,0)*OFFSET($S663,0,VLOOKUP('thong tin khach hang'!$E$10,$X$2:$Z$5,2,0))</f>
        <v>30000000</v>
      </c>
      <c r="G663" s="2" t="n">
        <f aca="true">EP*VLOOKUP('thong tin khach hang'!$E$10,$X$2:$Z$5,3,0)*OFFSET($S663,0,VLOOKUP('thong tin khach hang'!$E$10,$X$2:$Z$5,2,0))</f>
        <v>30000000</v>
      </c>
      <c r="H663" s="2" t="n">
        <f aca="false">F663*HLOOKUP(B663,Assumption!$A$10:$G$12,2,1)+G663*HLOOKUP(B663,Assumption!$A$10:$G$12,3,1)</f>
        <v>1500000</v>
      </c>
      <c r="I663" s="2" t="n">
        <f aca="false">F663+G663-H663</f>
        <v>58500000</v>
      </c>
      <c r="J663" s="32" t="n">
        <f aca="false">VLOOKUP(D663,Assumption!$O$3:$Q$103,IF('thong tin khach hang'!$B$3="Nam",2,3),0)/12*P663</f>
        <v>0</v>
      </c>
      <c r="K663" s="2" t="n">
        <v>20000</v>
      </c>
      <c r="L663" s="31" t="n">
        <f aca="false">ROUND(((HLOOKUP(B663,Assumption!$A$6:$L$7,2,1)+1)^(1/12)-1)*(E663+I663-J663-K663),0)</f>
        <v>9640653</v>
      </c>
      <c r="M663" s="31" t="n">
        <f aca="false">E663+I663-J663-K663+L663</f>
        <v>5846866743.01301</v>
      </c>
      <c r="N663" s="32" t="n">
        <f aca="false">HLOOKUP(ROUND(AVERAGE(M651:M662)/10^6,0),Assumption!$B$2:$E$3,2,1)*MAX((AVERAGE(M651:M662)-250*10^6),0)</f>
        <v>32860419.7675781</v>
      </c>
      <c r="O663" s="31" t="n">
        <f aca="false">M663+N663</f>
        <v>5879727162.78059</v>
      </c>
      <c r="P663" s="31" t="n">
        <f aca="false">IF(A663=1,SA,MAX(0,SA-M662))</f>
        <v>0</v>
      </c>
      <c r="S663" s="2" t="n">
        <v>1</v>
      </c>
      <c r="T663" s="2" t="n">
        <v>1</v>
      </c>
      <c r="U663" s="2" t="n">
        <v>1</v>
      </c>
      <c r="V663" s="33" t="n">
        <v>1</v>
      </c>
    </row>
    <row r="664" customFormat="false" ht="15.75" hidden="false" customHeight="true" outlineLevel="0" collapsed="false">
      <c r="A664" s="2" t="n">
        <v>662</v>
      </c>
      <c r="B664" s="2" t="n">
        <v>56</v>
      </c>
      <c r="C664" s="2" t="n">
        <f aca="false">A664-(B664-1)*12</f>
        <v>2</v>
      </c>
      <c r="D664" s="2" t="n">
        <f aca="false">'thong tin khach hang'!$B$4+B664-1</f>
        <v>57</v>
      </c>
      <c r="E664" s="31" t="n">
        <f aca="false">IF(A664=1,0,M663)</f>
        <v>5846866743.01301</v>
      </c>
      <c r="F664" s="2" t="n">
        <f aca="true">TP*VLOOKUP('thong tin khach hang'!$E$10,$X$2:$Z$5,3,0)*OFFSET($S664,0,VLOOKUP('thong tin khach hang'!$E$10,$X$2:$Z$5,2,0))</f>
        <v>0</v>
      </c>
      <c r="G664" s="2" t="n">
        <f aca="true">EP*VLOOKUP('thong tin khach hang'!$E$10,$X$2:$Z$5,3,0)*OFFSET($S664,0,VLOOKUP('thong tin khach hang'!$E$10,$X$2:$Z$5,2,0))</f>
        <v>0</v>
      </c>
      <c r="H664" s="2" t="n">
        <f aca="false">F664*HLOOKUP(B664,Assumption!$A$10:$G$12,2,1)+G664*HLOOKUP(B664,Assumption!$A$10:$G$12,3,1)</f>
        <v>0</v>
      </c>
      <c r="I664" s="2" t="n">
        <f aca="false">F664+G664-H664</f>
        <v>0</v>
      </c>
      <c r="J664" s="32" t="n">
        <f aca="false">VLOOKUP(D664,Assumption!$O$3:$Q$103,IF('thong tin khach hang'!$B$3="Nam",2,3),0)/12*P664</f>
        <v>0</v>
      </c>
      <c r="K664" s="2" t="n">
        <v>20000</v>
      </c>
      <c r="L664" s="31" t="n">
        <f aca="false">ROUND(((HLOOKUP(B664,Assumption!$A$6:$L$7,2,1)+1)^(1/12)-1)*(E664+I664-J664-K664),0)</f>
        <v>9656543</v>
      </c>
      <c r="M664" s="31" t="n">
        <f aca="false">E664+I664-J664-K664+L664</f>
        <v>5856503286.01301</v>
      </c>
      <c r="N664" s="32" t="n">
        <f aca="false">HLOOKUP(ROUND(AVERAGE(M652:M663)/10^6,0),Assumption!$B$2:$E$3,2,1)*MAX((AVERAGE(M652:M663)-250*10^6),0)</f>
        <v>32946346.9040781</v>
      </c>
      <c r="O664" s="31" t="n">
        <f aca="false">M664+N664</f>
        <v>5889449632.91709</v>
      </c>
      <c r="P664" s="31" t="n">
        <f aca="false">IF(A664=1,SA,MAX(0,SA-M663))</f>
        <v>0</v>
      </c>
      <c r="S664" s="2" t="n">
        <v>0</v>
      </c>
      <c r="T664" s="2" t="n">
        <v>0</v>
      </c>
      <c r="U664" s="2" t="n">
        <v>0</v>
      </c>
      <c r="V664" s="33" t="n">
        <v>1</v>
      </c>
    </row>
    <row r="665" customFormat="false" ht="15.75" hidden="false" customHeight="true" outlineLevel="0" collapsed="false">
      <c r="A665" s="2" t="n">
        <v>663</v>
      </c>
      <c r="B665" s="2" t="n">
        <v>56</v>
      </c>
      <c r="C665" s="2" t="n">
        <f aca="false">A665-(B665-1)*12</f>
        <v>3</v>
      </c>
      <c r="D665" s="2" t="n">
        <f aca="false">'thong tin khach hang'!$B$4+B665-1</f>
        <v>57</v>
      </c>
      <c r="E665" s="31" t="n">
        <f aca="false">IF(A665=1,0,M664)</f>
        <v>5856503286.01301</v>
      </c>
      <c r="F665" s="2" t="n">
        <f aca="true">TP*VLOOKUP('thong tin khach hang'!$E$10,$X$2:$Z$5,3,0)*OFFSET($S665,0,VLOOKUP('thong tin khach hang'!$E$10,$X$2:$Z$5,2,0))</f>
        <v>0</v>
      </c>
      <c r="G665" s="2" t="n">
        <f aca="true">EP*VLOOKUP('thong tin khach hang'!$E$10,$X$2:$Z$5,3,0)*OFFSET($S665,0,VLOOKUP('thong tin khach hang'!$E$10,$X$2:$Z$5,2,0))</f>
        <v>0</v>
      </c>
      <c r="H665" s="2" t="n">
        <f aca="false">F665*HLOOKUP(B665,Assumption!$A$10:$G$12,2,1)+G665*HLOOKUP(B665,Assumption!$A$10:$G$12,3,1)</f>
        <v>0</v>
      </c>
      <c r="I665" s="2" t="n">
        <f aca="false">F665+G665-H665</f>
        <v>0</v>
      </c>
      <c r="J665" s="32" t="n">
        <f aca="false">VLOOKUP(D665,Assumption!$O$3:$Q$103,IF('thong tin khach hang'!$B$3="Nam",2,3),0)/12*P665</f>
        <v>0</v>
      </c>
      <c r="K665" s="2" t="n">
        <v>20000</v>
      </c>
      <c r="L665" s="31" t="n">
        <f aca="false">ROUND(((HLOOKUP(B665,Assumption!$A$6:$L$7,2,1)+1)^(1/12)-1)*(E665+I665-J665-K665),0)</f>
        <v>9672458</v>
      </c>
      <c r="M665" s="31" t="n">
        <f aca="false">E665+I665-J665-K665+L665</f>
        <v>5866155744.01301</v>
      </c>
      <c r="N665" s="32" t="n">
        <f aca="false">HLOOKUP(ROUND(AVERAGE(M653:M664)/10^6,0),Assumption!$B$2:$E$3,2,1)*MAX((AVERAGE(M653:M664)-250*10^6),0)</f>
        <v>33032415.9565781</v>
      </c>
      <c r="O665" s="31" t="n">
        <f aca="false">M665+N665</f>
        <v>5899188159.96959</v>
      </c>
      <c r="P665" s="31" t="n">
        <f aca="false">IF(A665=1,SA,MAX(0,SA-M664))</f>
        <v>0</v>
      </c>
      <c r="S665" s="2" t="n">
        <v>0</v>
      </c>
      <c r="T665" s="2" t="n">
        <v>0</v>
      </c>
      <c r="U665" s="2" t="n">
        <v>0</v>
      </c>
      <c r="V665" s="33" t="n">
        <v>1</v>
      </c>
    </row>
    <row r="666" customFormat="false" ht="15.75" hidden="false" customHeight="true" outlineLevel="0" collapsed="false">
      <c r="A666" s="2" t="n">
        <v>664</v>
      </c>
      <c r="B666" s="2" t="n">
        <v>56</v>
      </c>
      <c r="C666" s="2" t="n">
        <f aca="false">A666-(B666-1)*12</f>
        <v>4</v>
      </c>
      <c r="D666" s="2" t="n">
        <f aca="false">'thong tin khach hang'!$B$4+B666-1</f>
        <v>57</v>
      </c>
      <c r="E666" s="31" t="n">
        <f aca="false">IF(A666=1,0,M665)</f>
        <v>5866155744.01301</v>
      </c>
      <c r="F666" s="2" t="n">
        <f aca="true">TP*VLOOKUP('thong tin khach hang'!$E$10,$X$2:$Z$5,3,0)*OFFSET($S666,0,VLOOKUP('thong tin khach hang'!$E$10,$X$2:$Z$5,2,0))</f>
        <v>0</v>
      </c>
      <c r="G666" s="2" t="n">
        <f aca="true">EP*VLOOKUP('thong tin khach hang'!$E$10,$X$2:$Z$5,3,0)*OFFSET($S666,0,VLOOKUP('thong tin khach hang'!$E$10,$X$2:$Z$5,2,0))</f>
        <v>0</v>
      </c>
      <c r="H666" s="2" t="n">
        <f aca="false">F666*HLOOKUP(B666,Assumption!$A$10:$G$12,2,1)+G666*HLOOKUP(B666,Assumption!$A$10:$G$12,3,1)</f>
        <v>0</v>
      </c>
      <c r="I666" s="2" t="n">
        <f aca="false">F666+G666-H666</f>
        <v>0</v>
      </c>
      <c r="J666" s="32" t="n">
        <f aca="false">VLOOKUP(D666,Assumption!$O$3:$Q$103,IF('thong tin khach hang'!$B$3="Nam",2,3),0)/12*P666</f>
        <v>0</v>
      </c>
      <c r="K666" s="2" t="n">
        <v>20000</v>
      </c>
      <c r="L666" s="31" t="n">
        <f aca="false">ROUND(((HLOOKUP(B666,Assumption!$A$6:$L$7,2,1)+1)^(1/12)-1)*(E666+I666-J666-K666),0)</f>
        <v>9688400</v>
      </c>
      <c r="M666" s="31" t="n">
        <f aca="false">E666+I666-J666-K666+L666</f>
        <v>5875824144.01301</v>
      </c>
      <c r="N666" s="32" t="n">
        <f aca="false">HLOOKUP(ROUND(AVERAGE(M654:M665)/10^6,0),Assumption!$B$2:$E$3,2,1)*MAX((AVERAGE(M654:M665)-250*10^6),0)</f>
        <v>33118627.1590781</v>
      </c>
      <c r="O666" s="31" t="n">
        <f aca="false">M666+N666</f>
        <v>5908942771.17209</v>
      </c>
      <c r="P666" s="31" t="n">
        <f aca="false">IF(A666=1,SA,MAX(0,SA-M665))</f>
        <v>0</v>
      </c>
      <c r="S666" s="2" t="n">
        <v>0</v>
      </c>
      <c r="T666" s="2" t="n">
        <v>0</v>
      </c>
      <c r="U666" s="2" t="n">
        <v>1</v>
      </c>
      <c r="V666" s="33" t="n">
        <v>1</v>
      </c>
    </row>
    <row r="667" customFormat="false" ht="15.75" hidden="false" customHeight="true" outlineLevel="0" collapsed="false">
      <c r="A667" s="2" t="n">
        <v>665</v>
      </c>
      <c r="B667" s="2" t="n">
        <v>56</v>
      </c>
      <c r="C667" s="2" t="n">
        <f aca="false">A667-(B667-1)*12</f>
        <v>5</v>
      </c>
      <c r="D667" s="2" t="n">
        <f aca="false">'thong tin khach hang'!$B$4+B667-1</f>
        <v>57</v>
      </c>
      <c r="E667" s="31" t="n">
        <f aca="false">IF(A667=1,0,M666)</f>
        <v>5875824144.01301</v>
      </c>
      <c r="F667" s="2" t="n">
        <f aca="true">TP*VLOOKUP('thong tin khach hang'!$E$10,$X$2:$Z$5,3,0)*OFFSET($S667,0,VLOOKUP('thong tin khach hang'!$E$10,$X$2:$Z$5,2,0))</f>
        <v>0</v>
      </c>
      <c r="G667" s="2" t="n">
        <f aca="true">EP*VLOOKUP('thong tin khach hang'!$E$10,$X$2:$Z$5,3,0)*OFFSET($S667,0,VLOOKUP('thong tin khach hang'!$E$10,$X$2:$Z$5,2,0))</f>
        <v>0</v>
      </c>
      <c r="H667" s="2" t="n">
        <f aca="false">F667*HLOOKUP(B667,Assumption!$A$10:$G$12,2,1)+G667*HLOOKUP(B667,Assumption!$A$10:$G$12,3,1)</f>
        <v>0</v>
      </c>
      <c r="I667" s="2" t="n">
        <f aca="false">F667+G667-H667</f>
        <v>0</v>
      </c>
      <c r="J667" s="32" t="n">
        <f aca="false">VLOOKUP(D667,Assumption!$O$3:$Q$103,IF('thong tin khach hang'!$B$3="Nam",2,3),0)/12*P667</f>
        <v>0</v>
      </c>
      <c r="K667" s="2" t="n">
        <v>20000</v>
      </c>
      <c r="L667" s="31" t="n">
        <f aca="false">ROUND(((HLOOKUP(B667,Assumption!$A$6:$L$7,2,1)+1)^(1/12)-1)*(E667+I667-J667-K667),0)</f>
        <v>9704368</v>
      </c>
      <c r="M667" s="31" t="n">
        <f aca="false">E667+I667-J667-K667+L667</f>
        <v>5885508512.01301</v>
      </c>
      <c r="N667" s="32" t="n">
        <f aca="false">HLOOKUP(ROUND(AVERAGE(M655:M666)/10^6,0),Assumption!$B$2:$E$3,2,1)*MAX((AVERAGE(M655:M666)-250*10^6),0)</f>
        <v>33204980.7465781</v>
      </c>
      <c r="O667" s="31" t="n">
        <f aca="false">M667+N667</f>
        <v>5918713492.75959</v>
      </c>
      <c r="P667" s="31" t="n">
        <f aca="false">IF(A667=1,SA,MAX(0,SA-M666))</f>
        <v>0</v>
      </c>
      <c r="S667" s="2" t="n">
        <v>0</v>
      </c>
      <c r="T667" s="2" t="n">
        <v>0</v>
      </c>
      <c r="U667" s="2" t="n">
        <v>0</v>
      </c>
      <c r="V667" s="33" t="n">
        <v>1</v>
      </c>
    </row>
    <row r="668" customFormat="false" ht="15.75" hidden="false" customHeight="true" outlineLevel="0" collapsed="false">
      <c r="A668" s="2" t="n">
        <v>666</v>
      </c>
      <c r="B668" s="2" t="n">
        <v>56</v>
      </c>
      <c r="C668" s="2" t="n">
        <f aca="false">A668-(B668-1)*12</f>
        <v>6</v>
      </c>
      <c r="D668" s="2" t="n">
        <f aca="false">'thong tin khach hang'!$B$4+B668-1</f>
        <v>57</v>
      </c>
      <c r="E668" s="31" t="n">
        <f aca="false">IF(A668=1,0,M667)</f>
        <v>5885508512.01301</v>
      </c>
      <c r="F668" s="2" t="n">
        <f aca="true">TP*VLOOKUP('thong tin khach hang'!$E$10,$X$2:$Z$5,3,0)*OFFSET($S668,0,VLOOKUP('thong tin khach hang'!$E$10,$X$2:$Z$5,2,0))</f>
        <v>0</v>
      </c>
      <c r="G668" s="2" t="n">
        <f aca="true">EP*VLOOKUP('thong tin khach hang'!$E$10,$X$2:$Z$5,3,0)*OFFSET($S668,0,VLOOKUP('thong tin khach hang'!$E$10,$X$2:$Z$5,2,0))</f>
        <v>0</v>
      </c>
      <c r="H668" s="2" t="n">
        <f aca="false">F668*HLOOKUP(B668,Assumption!$A$10:$G$12,2,1)+G668*HLOOKUP(B668,Assumption!$A$10:$G$12,3,1)</f>
        <v>0</v>
      </c>
      <c r="I668" s="2" t="n">
        <f aca="false">F668+G668-H668</f>
        <v>0</v>
      </c>
      <c r="J668" s="32" t="n">
        <f aca="false">VLOOKUP(D668,Assumption!$O$3:$Q$103,IF('thong tin khach hang'!$B$3="Nam",2,3),0)/12*P668</f>
        <v>0</v>
      </c>
      <c r="K668" s="2" t="n">
        <v>20000</v>
      </c>
      <c r="L668" s="31" t="n">
        <f aca="false">ROUND(((HLOOKUP(B668,Assumption!$A$6:$L$7,2,1)+1)^(1/12)-1)*(E668+I668-J668-K668),0)</f>
        <v>9720363</v>
      </c>
      <c r="M668" s="31" t="n">
        <f aca="false">E668+I668-J668-K668+L668</f>
        <v>5895208875.01301</v>
      </c>
      <c r="N668" s="32" t="n">
        <f aca="false">HLOOKUP(ROUND(AVERAGE(M656:M667)/10^6,0),Assumption!$B$2:$E$3,2,1)*MAX((AVERAGE(M656:M667)-250*10^6),0)</f>
        <v>33291476.9540781</v>
      </c>
      <c r="O668" s="31" t="n">
        <f aca="false">M668+N668</f>
        <v>5928500351.96709</v>
      </c>
      <c r="P668" s="31" t="n">
        <f aca="false">IF(A668=1,SA,MAX(0,SA-M667))</f>
        <v>0</v>
      </c>
      <c r="S668" s="2" t="n">
        <v>0</v>
      </c>
      <c r="T668" s="2" t="n">
        <v>0</v>
      </c>
      <c r="U668" s="2" t="n">
        <v>0</v>
      </c>
      <c r="V668" s="33" t="n">
        <v>1</v>
      </c>
    </row>
    <row r="669" customFormat="false" ht="15.75" hidden="false" customHeight="true" outlineLevel="0" collapsed="false">
      <c r="A669" s="2" t="n">
        <v>667</v>
      </c>
      <c r="B669" s="2" t="n">
        <v>56</v>
      </c>
      <c r="C669" s="2" t="n">
        <f aca="false">A669-(B669-1)*12</f>
        <v>7</v>
      </c>
      <c r="D669" s="2" t="n">
        <f aca="false">'thong tin khach hang'!$B$4+B669-1</f>
        <v>57</v>
      </c>
      <c r="E669" s="31" t="n">
        <f aca="false">IF(A669=1,0,M668)</f>
        <v>5895208875.01301</v>
      </c>
      <c r="F669" s="2" t="n">
        <f aca="true">TP*VLOOKUP('thong tin khach hang'!$E$10,$X$2:$Z$5,3,0)*OFFSET($S669,0,VLOOKUP('thong tin khach hang'!$E$10,$X$2:$Z$5,2,0))</f>
        <v>0</v>
      </c>
      <c r="G669" s="2" t="n">
        <f aca="true">EP*VLOOKUP('thong tin khach hang'!$E$10,$X$2:$Z$5,3,0)*OFFSET($S669,0,VLOOKUP('thong tin khach hang'!$E$10,$X$2:$Z$5,2,0))</f>
        <v>0</v>
      </c>
      <c r="H669" s="2" t="n">
        <f aca="false">F669*HLOOKUP(B669,Assumption!$A$10:$G$12,2,1)+G669*HLOOKUP(B669,Assumption!$A$10:$G$12,3,1)</f>
        <v>0</v>
      </c>
      <c r="I669" s="2" t="n">
        <f aca="false">F669+G669-H669</f>
        <v>0</v>
      </c>
      <c r="J669" s="32" t="n">
        <f aca="false">VLOOKUP(D669,Assumption!$O$3:$Q$103,IF('thong tin khach hang'!$B$3="Nam",2,3),0)/12*P669</f>
        <v>0</v>
      </c>
      <c r="K669" s="2" t="n">
        <v>20000</v>
      </c>
      <c r="L669" s="31" t="n">
        <f aca="false">ROUND(((HLOOKUP(B669,Assumption!$A$6:$L$7,2,1)+1)^(1/12)-1)*(E669+I669-J669-K669),0)</f>
        <v>9736384</v>
      </c>
      <c r="M669" s="31" t="n">
        <f aca="false">E669+I669-J669-K669+L669</f>
        <v>5904925259.01301</v>
      </c>
      <c r="N669" s="32" t="n">
        <f aca="false">HLOOKUP(ROUND(AVERAGE(M657:M668)/10^6,0),Assumption!$B$2:$E$3,2,1)*MAX((AVERAGE(M657:M668)-250*10^6),0)</f>
        <v>33378116.0170781</v>
      </c>
      <c r="O669" s="31" t="n">
        <f aca="false">M669+N669</f>
        <v>5938303375.03009</v>
      </c>
      <c r="P669" s="31" t="n">
        <f aca="false">IF(A669=1,SA,MAX(0,SA-M668))</f>
        <v>0</v>
      </c>
      <c r="S669" s="2" t="n">
        <v>0</v>
      </c>
      <c r="T669" s="2" t="n">
        <v>1</v>
      </c>
      <c r="U669" s="2" t="n">
        <v>1</v>
      </c>
      <c r="V669" s="33" t="n">
        <v>1</v>
      </c>
    </row>
    <row r="670" customFormat="false" ht="15.75" hidden="false" customHeight="true" outlineLevel="0" collapsed="false">
      <c r="A670" s="2" t="n">
        <v>668</v>
      </c>
      <c r="B670" s="2" t="n">
        <v>56</v>
      </c>
      <c r="C670" s="2" t="n">
        <f aca="false">A670-(B670-1)*12</f>
        <v>8</v>
      </c>
      <c r="D670" s="2" t="n">
        <f aca="false">'thong tin khach hang'!$B$4+B670-1</f>
        <v>57</v>
      </c>
      <c r="E670" s="31" t="n">
        <f aca="false">IF(A670=1,0,M669)</f>
        <v>5904925259.01301</v>
      </c>
      <c r="F670" s="2" t="n">
        <f aca="true">TP*VLOOKUP('thong tin khach hang'!$E$10,$X$2:$Z$5,3,0)*OFFSET($S670,0,VLOOKUP('thong tin khach hang'!$E$10,$X$2:$Z$5,2,0))</f>
        <v>0</v>
      </c>
      <c r="G670" s="2" t="n">
        <f aca="true">EP*VLOOKUP('thong tin khach hang'!$E$10,$X$2:$Z$5,3,0)*OFFSET($S670,0,VLOOKUP('thong tin khach hang'!$E$10,$X$2:$Z$5,2,0))</f>
        <v>0</v>
      </c>
      <c r="H670" s="2" t="n">
        <f aca="false">F670*HLOOKUP(B670,Assumption!$A$10:$G$12,2,1)+G670*HLOOKUP(B670,Assumption!$A$10:$G$12,3,1)</f>
        <v>0</v>
      </c>
      <c r="I670" s="2" t="n">
        <f aca="false">F670+G670-H670</f>
        <v>0</v>
      </c>
      <c r="J670" s="32" t="n">
        <f aca="false">VLOOKUP(D670,Assumption!$O$3:$Q$103,IF('thong tin khach hang'!$B$3="Nam",2,3),0)/12*P670</f>
        <v>0</v>
      </c>
      <c r="K670" s="2" t="n">
        <v>20000</v>
      </c>
      <c r="L670" s="31" t="n">
        <f aca="false">ROUND(((HLOOKUP(B670,Assumption!$A$6:$L$7,2,1)+1)^(1/12)-1)*(E670+I670-J670-K670),0)</f>
        <v>9752431</v>
      </c>
      <c r="M670" s="31" t="n">
        <f aca="false">E670+I670-J670-K670+L670</f>
        <v>5914657690.01301</v>
      </c>
      <c r="N670" s="32" t="n">
        <f aca="false">HLOOKUP(ROUND(AVERAGE(M658:M669)/10^6,0),Assumption!$B$2:$E$3,2,1)*MAX((AVERAGE(M658:M669)-250*10^6),0)</f>
        <v>33464898.1715781</v>
      </c>
      <c r="O670" s="31" t="n">
        <f aca="false">M670+N670</f>
        <v>5948122588.18459</v>
      </c>
      <c r="P670" s="31" t="n">
        <f aca="false">IF(A670=1,SA,MAX(0,SA-M669))</f>
        <v>0</v>
      </c>
      <c r="S670" s="2" t="n">
        <v>0</v>
      </c>
      <c r="T670" s="2" t="n">
        <v>0</v>
      </c>
      <c r="U670" s="2" t="n">
        <v>0</v>
      </c>
      <c r="V670" s="33" t="n">
        <v>1</v>
      </c>
    </row>
    <row r="671" customFormat="false" ht="15.75" hidden="false" customHeight="true" outlineLevel="0" collapsed="false">
      <c r="A671" s="2" t="n">
        <v>669</v>
      </c>
      <c r="B671" s="2" t="n">
        <v>56</v>
      </c>
      <c r="C671" s="2" t="n">
        <f aca="false">A671-(B671-1)*12</f>
        <v>9</v>
      </c>
      <c r="D671" s="2" t="n">
        <f aca="false">'thong tin khach hang'!$B$4+B671-1</f>
        <v>57</v>
      </c>
      <c r="E671" s="31" t="n">
        <f aca="false">IF(A671=1,0,M670)</f>
        <v>5914657690.01301</v>
      </c>
      <c r="F671" s="2" t="n">
        <f aca="true">TP*VLOOKUP('thong tin khach hang'!$E$10,$X$2:$Z$5,3,0)*OFFSET($S671,0,VLOOKUP('thong tin khach hang'!$E$10,$X$2:$Z$5,2,0))</f>
        <v>0</v>
      </c>
      <c r="G671" s="2" t="n">
        <f aca="true">EP*VLOOKUP('thong tin khach hang'!$E$10,$X$2:$Z$5,3,0)*OFFSET($S671,0,VLOOKUP('thong tin khach hang'!$E$10,$X$2:$Z$5,2,0))</f>
        <v>0</v>
      </c>
      <c r="H671" s="2" t="n">
        <f aca="false">F671*HLOOKUP(B671,Assumption!$A$10:$G$12,2,1)+G671*HLOOKUP(B671,Assumption!$A$10:$G$12,3,1)</f>
        <v>0</v>
      </c>
      <c r="I671" s="2" t="n">
        <f aca="false">F671+G671-H671</f>
        <v>0</v>
      </c>
      <c r="J671" s="32" t="n">
        <f aca="false">VLOOKUP(D671,Assumption!$O$3:$Q$103,IF('thong tin khach hang'!$B$3="Nam",2,3),0)/12*P671</f>
        <v>0</v>
      </c>
      <c r="K671" s="2" t="n">
        <v>20000</v>
      </c>
      <c r="L671" s="31" t="n">
        <f aca="false">ROUND(((HLOOKUP(B671,Assumption!$A$6:$L$7,2,1)+1)^(1/12)-1)*(E671+I671-J671-K671),0)</f>
        <v>9768505</v>
      </c>
      <c r="M671" s="31" t="n">
        <f aca="false">E671+I671-J671-K671+L671</f>
        <v>5924406195.01301</v>
      </c>
      <c r="N671" s="32" t="n">
        <f aca="false">HLOOKUP(ROUND(AVERAGE(M659:M670)/10^6,0),Assumption!$B$2:$E$3,2,1)*MAX((AVERAGE(M659:M670)-250*10^6),0)</f>
        <v>33551823.6535781</v>
      </c>
      <c r="O671" s="31" t="n">
        <f aca="false">M671+N671</f>
        <v>5957958018.66659</v>
      </c>
      <c r="P671" s="31" t="n">
        <f aca="false">IF(A671=1,SA,MAX(0,SA-M670))</f>
        <v>0</v>
      </c>
      <c r="S671" s="2" t="n">
        <v>0</v>
      </c>
      <c r="T671" s="2" t="n">
        <v>0</v>
      </c>
      <c r="U671" s="2" t="n">
        <v>0</v>
      </c>
      <c r="V671" s="33" t="n">
        <v>1</v>
      </c>
    </row>
    <row r="672" customFormat="false" ht="15.75" hidden="false" customHeight="true" outlineLevel="0" collapsed="false">
      <c r="A672" s="2" t="n">
        <v>670</v>
      </c>
      <c r="B672" s="2" t="n">
        <v>56</v>
      </c>
      <c r="C672" s="2" t="n">
        <f aca="false">A672-(B672-1)*12</f>
        <v>10</v>
      </c>
      <c r="D672" s="2" t="n">
        <f aca="false">'thong tin khach hang'!$B$4+B672-1</f>
        <v>57</v>
      </c>
      <c r="E672" s="31" t="n">
        <f aca="false">IF(A672=1,0,M671)</f>
        <v>5924406195.01301</v>
      </c>
      <c r="F672" s="2" t="n">
        <f aca="true">TP*VLOOKUP('thong tin khach hang'!$E$10,$X$2:$Z$5,3,0)*OFFSET($S672,0,VLOOKUP('thong tin khach hang'!$E$10,$X$2:$Z$5,2,0))</f>
        <v>0</v>
      </c>
      <c r="G672" s="2" t="n">
        <f aca="true">EP*VLOOKUP('thong tin khach hang'!$E$10,$X$2:$Z$5,3,0)*OFFSET($S672,0,VLOOKUP('thong tin khach hang'!$E$10,$X$2:$Z$5,2,0))</f>
        <v>0</v>
      </c>
      <c r="H672" s="2" t="n">
        <f aca="false">F672*HLOOKUP(B672,Assumption!$A$10:$G$12,2,1)+G672*HLOOKUP(B672,Assumption!$A$10:$G$12,3,1)</f>
        <v>0</v>
      </c>
      <c r="I672" s="2" t="n">
        <f aca="false">F672+G672-H672</f>
        <v>0</v>
      </c>
      <c r="J672" s="32" t="n">
        <f aca="false">VLOOKUP(D672,Assumption!$O$3:$Q$103,IF('thong tin khach hang'!$B$3="Nam",2,3),0)/12*P672</f>
        <v>0</v>
      </c>
      <c r="K672" s="2" t="n">
        <v>20000</v>
      </c>
      <c r="L672" s="31" t="n">
        <f aca="false">ROUND(((HLOOKUP(B672,Assumption!$A$6:$L$7,2,1)+1)^(1/12)-1)*(E672+I672-J672-K672),0)</f>
        <v>9784605</v>
      </c>
      <c r="M672" s="31" t="n">
        <f aca="false">E672+I672-J672-K672+L672</f>
        <v>5934170800.01301</v>
      </c>
      <c r="N672" s="32" t="n">
        <f aca="false">HLOOKUP(ROUND(AVERAGE(M660:M671)/10^6,0),Assumption!$B$2:$E$3,2,1)*MAX((AVERAGE(M660:M671)-250*10^6),0)</f>
        <v>33638892.7000781</v>
      </c>
      <c r="O672" s="31" t="n">
        <f aca="false">M672+N672</f>
        <v>5967809692.71309</v>
      </c>
      <c r="P672" s="31" t="n">
        <f aca="false">IF(A672=1,SA,MAX(0,SA-M671))</f>
        <v>0</v>
      </c>
      <c r="S672" s="2" t="n">
        <v>0</v>
      </c>
      <c r="T672" s="2" t="n">
        <v>0</v>
      </c>
      <c r="U672" s="2" t="n">
        <v>1</v>
      </c>
      <c r="V672" s="33" t="n">
        <v>1</v>
      </c>
    </row>
    <row r="673" customFormat="false" ht="15.75" hidden="false" customHeight="true" outlineLevel="0" collapsed="false">
      <c r="A673" s="2" t="n">
        <v>671</v>
      </c>
      <c r="B673" s="2" t="n">
        <v>56</v>
      </c>
      <c r="C673" s="2" t="n">
        <f aca="false">A673-(B673-1)*12</f>
        <v>11</v>
      </c>
      <c r="D673" s="2" t="n">
        <f aca="false">'thong tin khach hang'!$B$4+B673-1</f>
        <v>57</v>
      </c>
      <c r="E673" s="31" t="n">
        <f aca="false">IF(A673=1,0,M672)</f>
        <v>5934170800.01301</v>
      </c>
      <c r="F673" s="2" t="n">
        <f aca="true">TP*VLOOKUP('thong tin khach hang'!$E$10,$X$2:$Z$5,3,0)*OFFSET($S673,0,VLOOKUP('thong tin khach hang'!$E$10,$X$2:$Z$5,2,0))</f>
        <v>0</v>
      </c>
      <c r="G673" s="2" t="n">
        <f aca="true">EP*VLOOKUP('thong tin khach hang'!$E$10,$X$2:$Z$5,3,0)*OFFSET($S673,0,VLOOKUP('thong tin khach hang'!$E$10,$X$2:$Z$5,2,0))</f>
        <v>0</v>
      </c>
      <c r="H673" s="2" t="n">
        <f aca="false">F673*HLOOKUP(B673,Assumption!$A$10:$G$12,2,1)+G673*HLOOKUP(B673,Assumption!$A$10:$G$12,3,1)</f>
        <v>0</v>
      </c>
      <c r="I673" s="2" t="n">
        <f aca="false">F673+G673-H673</f>
        <v>0</v>
      </c>
      <c r="J673" s="32" t="n">
        <f aca="false">VLOOKUP(D673,Assumption!$O$3:$Q$103,IF('thong tin khach hang'!$B$3="Nam",2,3),0)/12*P673</f>
        <v>0</v>
      </c>
      <c r="K673" s="2" t="n">
        <v>20000</v>
      </c>
      <c r="L673" s="31" t="n">
        <f aca="false">ROUND(((HLOOKUP(B673,Assumption!$A$6:$L$7,2,1)+1)^(1/12)-1)*(E673+I673-J673-K673),0)</f>
        <v>9800733</v>
      </c>
      <c r="M673" s="31" t="n">
        <f aca="false">E673+I673-J673-K673+L673</f>
        <v>5943951533.01301</v>
      </c>
      <c r="N673" s="32" t="n">
        <f aca="false">HLOOKUP(ROUND(AVERAGE(M661:M672)/10^6,0),Assumption!$B$2:$E$3,2,1)*MAX((AVERAGE(M661:M672)-250*10^6),0)</f>
        <v>33726105.5480781</v>
      </c>
      <c r="O673" s="31" t="n">
        <f aca="false">M673+N673</f>
        <v>5977677638.56109</v>
      </c>
      <c r="P673" s="31" t="n">
        <f aca="false">IF(A673=1,SA,MAX(0,SA-M672))</f>
        <v>0</v>
      </c>
      <c r="S673" s="2" t="n">
        <v>0</v>
      </c>
      <c r="T673" s="2" t="n">
        <v>0</v>
      </c>
      <c r="U673" s="2" t="n">
        <v>0</v>
      </c>
      <c r="V673" s="33" t="n">
        <v>1</v>
      </c>
    </row>
    <row r="674" customFormat="false" ht="15.75" hidden="false" customHeight="true" outlineLevel="0" collapsed="false">
      <c r="A674" s="2" t="n">
        <v>672</v>
      </c>
      <c r="B674" s="2" t="n">
        <v>56</v>
      </c>
      <c r="C674" s="2" t="n">
        <f aca="false">A674-(B674-1)*12</f>
        <v>12</v>
      </c>
      <c r="D674" s="2" t="n">
        <f aca="false">'thong tin khach hang'!$B$4+B674-1</f>
        <v>57</v>
      </c>
      <c r="E674" s="31" t="n">
        <f aca="false">IF(A674=1,0,M673)</f>
        <v>5943951533.01301</v>
      </c>
      <c r="F674" s="2" t="n">
        <f aca="true">TP*VLOOKUP('thong tin khach hang'!$E$10,$X$2:$Z$5,3,0)*OFFSET($S674,0,VLOOKUP('thong tin khach hang'!$E$10,$X$2:$Z$5,2,0))</f>
        <v>0</v>
      </c>
      <c r="G674" s="2" t="n">
        <f aca="true">EP*VLOOKUP('thong tin khach hang'!$E$10,$X$2:$Z$5,3,0)*OFFSET($S674,0,VLOOKUP('thong tin khach hang'!$E$10,$X$2:$Z$5,2,0))</f>
        <v>0</v>
      </c>
      <c r="H674" s="2" t="n">
        <f aca="false">F674*HLOOKUP(B674,Assumption!$A$10:$G$12,2,1)+G674*HLOOKUP(B674,Assumption!$A$10:$G$12,3,1)</f>
        <v>0</v>
      </c>
      <c r="I674" s="2" t="n">
        <f aca="false">F674+G674-H674</f>
        <v>0</v>
      </c>
      <c r="J674" s="32" t="n">
        <f aca="false">VLOOKUP(D674,Assumption!$O$3:$Q$103,IF('thong tin khach hang'!$B$3="Nam",2,3),0)/12*P674</f>
        <v>0</v>
      </c>
      <c r="K674" s="2" t="n">
        <v>20000</v>
      </c>
      <c r="L674" s="31" t="n">
        <f aca="false">ROUND(((HLOOKUP(B674,Assumption!$A$6:$L$7,2,1)+1)^(1/12)-1)*(E674+I674-J674-K674),0)</f>
        <v>9816886</v>
      </c>
      <c r="M674" s="31" t="n">
        <f aca="false">E674+I674-J674-K674+L674</f>
        <v>5953748419.01301</v>
      </c>
      <c r="N674" s="32" t="n">
        <f aca="false">HLOOKUP(ROUND(AVERAGE(M662:M673)/10^6,0),Assumption!$B$2:$E$3,2,1)*MAX((AVERAGE(M662:M673)-250*10^6),0)</f>
        <v>33813462.4355781</v>
      </c>
      <c r="O674" s="31" t="n">
        <f aca="false">M674+N674</f>
        <v>5987561881.44859</v>
      </c>
      <c r="P674" s="31" t="n">
        <f aca="false">IF(A674=1,SA,MAX(0,SA-M673))</f>
        <v>0</v>
      </c>
      <c r="S674" s="2" t="n">
        <v>0</v>
      </c>
      <c r="T674" s="2" t="n">
        <v>0</v>
      </c>
      <c r="U674" s="2" t="n">
        <v>0</v>
      </c>
      <c r="V674" s="33" t="n">
        <v>1</v>
      </c>
    </row>
    <row r="675" customFormat="false" ht="15.75" hidden="false" customHeight="true" outlineLevel="0" collapsed="false">
      <c r="A675" s="2" t="n">
        <v>673</v>
      </c>
      <c r="B675" s="2" t="n">
        <v>57</v>
      </c>
      <c r="C675" s="2" t="n">
        <f aca="false">A675-(B675-1)*12</f>
        <v>1</v>
      </c>
      <c r="D675" s="2" t="n">
        <f aca="false">'thong tin khach hang'!$B$4+B675-1</f>
        <v>58</v>
      </c>
      <c r="E675" s="31" t="n">
        <f aca="false">IF(A675=1,0,M674)</f>
        <v>5953748419.01301</v>
      </c>
      <c r="F675" s="2" t="n">
        <f aca="true">TP*VLOOKUP('thong tin khach hang'!$E$10,$X$2:$Z$5,3,0)*OFFSET($S675,0,VLOOKUP('thong tin khach hang'!$E$10,$X$2:$Z$5,2,0))</f>
        <v>30000000</v>
      </c>
      <c r="G675" s="2" t="n">
        <f aca="true">EP*VLOOKUP('thong tin khach hang'!$E$10,$X$2:$Z$5,3,0)*OFFSET($S675,0,VLOOKUP('thong tin khach hang'!$E$10,$X$2:$Z$5,2,0))</f>
        <v>30000000</v>
      </c>
      <c r="H675" s="2" t="n">
        <f aca="false">F675*HLOOKUP(B675,Assumption!$A$10:$G$12,2,1)+G675*HLOOKUP(B675,Assumption!$A$10:$G$12,3,1)</f>
        <v>1500000</v>
      </c>
      <c r="I675" s="2" t="n">
        <f aca="false">F675+G675-H675</f>
        <v>58500000</v>
      </c>
      <c r="J675" s="32" t="n">
        <f aca="false">VLOOKUP(D675,Assumption!$O$3:$Q$103,IF('thong tin khach hang'!$B$3="Nam",2,3),0)/12*P675</f>
        <v>0</v>
      </c>
      <c r="K675" s="2" t="n">
        <v>20000</v>
      </c>
      <c r="L675" s="31" t="n">
        <f aca="false">ROUND(((HLOOKUP(B675,Assumption!$A$6:$L$7,2,1)+1)^(1/12)-1)*(E675+I675-J675-K675),0)</f>
        <v>9929684</v>
      </c>
      <c r="M675" s="31" t="n">
        <f aca="false">E675+I675-J675-K675+L675</f>
        <v>6022158103.01301</v>
      </c>
      <c r="N675" s="32" t="n">
        <f aca="false">HLOOKUP(ROUND(AVERAGE(M663:M674)/10^6,0),Assumption!$B$2:$E$3,2,1)*MAX((AVERAGE(M663:M674)-250*10^6),0)</f>
        <v>33900963.6000781</v>
      </c>
      <c r="O675" s="31" t="n">
        <f aca="false">M675+N675</f>
        <v>6056059066.61309</v>
      </c>
      <c r="P675" s="31" t="n">
        <f aca="false">IF(A675=1,SA,MAX(0,SA-M674))</f>
        <v>0</v>
      </c>
      <c r="S675" s="2" t="n">
        <v>1</v>
      </c>
      <c r="T675" s="2" t="n">
        <v>1</v>
      </c>
      <c r="U675" s="2" t="n">
        <v>1</v>
      </c>
      <c r="V675" s="33" t="n">
        <v>1</v>
      </c>
    </row>
    <row r="676" customFormat="false" ht="15.75" hidden="false" customHeight="true" outlineLevel="0" collapsed="false">
      <c r="A676" s="2" t="n">
        <v>674</v>
      </c>
      <c r="B676" s="2" t="n">
        <v>57</v>
      </c>
      <c r="C676" s="2" t="n">
        <f aca="false">A676-(B676-1)*12</f>
        <v>2</v>
      </c>
      <c r="D676" s="2" t="n">
        <f aca="false">'thong tin khach hang'!$B$4+B676-1</f>
        <v>58</v>
      </c>
      <c r="E676" s="31" t="n">
        <f aca="false">IF(A676=1,0,M675)</f>
        <v>6022158103.01301</v>
      </c>
      <c r="F676" s="2" t="n">
        <f aca="true">TP*VLOOKUP('thong tin khach hang'!$E$10,$X$2:$Z$5,3,0)*OFFSET($S676,0,VLOOKUP('thong tin khach hang'!$E$10,$X$2:$Z$5,2,0))</f>
        <v>0</v>
      </c>
      <c r="G676" s="2" t="n">
        <f aca="true">EP*VLOOKUP('thong tin khach hang'!$E$10,$X$2:$Z$5,3,0)*OFFSET($S676,0,VLOOKUP('thong tin khach hang'!$E$10,$X$2:$Z$5,2,0))</f>
        <v>0</v>
      </c>
      <c r="H676" s="2" t="n">
        <f aca="false">F676*HLOOKUP(B676,Assumption!$A$10:$G$12,2,1)+G676*HLOOKUP(B676,Assumption!$A$10:$G$12,3,1)</f>
        <v>0</v>
      </c>
      <c r="I676" s="2" t="n">
        <f aca="false">F676+G676-H676</f>
        <v>0</v>
      </c>
      <c r="J676" s="32" t="n">
        <f aca="false">VLOOKUP(D676,Assumption!$O$3:$Q$103,IF('thong tin khach hang'!$B$3="Nam",2,3),0)/12*P676</f>
        <v>0</v>
      </c>
      <c r="K676" s="2" t="n">
        <v>20000</v>
      </c>
      <c r="L676" s="31" t="n">
        <f aca="false">ROUND(((HLOOKUP(B676,Assumption!$A$6:$L$7,2,1)+1)^(1/12)-1)*(E676+I676-J676-K676),0)</f>
        <v>9946051</v>
      </c>
      <c r="M676" s="31" t="n">
        <f aca="false">E676+I676-J676-K676+L676</f>
        <v>6032084154.01301</v>
      </c>
      <c r="N676" s="32" t="n">
        <f aca="false">HLOOKUP(ROUND(AVERAGE(M664:M675)/10^6,0),Assumption!$B$2:$E$3,2,1)*MAX((AVERAGE(M664:M675)-250*10^6),0)</f>
        <v>33988609.2800781</v>
      </c>
      <c r="O676" s="31" t="n">
        <f aca="false">M676+N676</f>
        <v>6066072763.29309</v>
      </c>
      <c r="P676" s="31" t="n">
        <f aca="false">IF(A676=1,SA,MAX(0,SA-M675))</f>
        <v>0</v>
      </c>
      <c r="S676" s="2" t="n">
        <v>0</v>
      </c>
      <c r="T676" s="2" t="n">
        <v>0</v>
      </c>
      <c r="U676" s="2" t="n">
        <v>0</v>
      </c>
      <c r="V676" s="33" t="n">
        <v>1</v>
      </c>
    </row>
    <row r="677" customFormat="false" ht="15.75" hidden="false" customHeight="true" outlineLevel="0" collapsed="false">
      <c r="A677" s="2" t="n">
        <v>675</v>
      </c>
      <c r="B677" s="2" t="n">
        <v>57</v>
      </c>
      <c r="C677" s="2" t="n">
        <f aca="false">A677-(B677-1)*12</f>
        <v>3</v>
      </c>
      <c r="D677" s="2" t="n">
        <f aca="false">'thong tin khach hang'!$B$4+B677-1</f>
        <v>58</v>
      </c>
      <c r="E677" s="31" t="n">
        <f aca="false">IF(A677=1,0,M676)</f>
        <v>6032084154.01301</v>
      </c>
      <c r="F677" s="2" t="n">
        <f aca="true">TP*VLOOKUP('thong tin khach hang'!$E$10,$X$2:$Z$5,3,0)*OFFSET($S677,0,VLOOKUP('thong tin khach hang'!$E$10,$X$2:$Z$5,2,0))</f>
        <v>0</v>
      </c>
      <c r="G677" s="2" t="n">
        <f aca="true">EP*VLOOKUP('thong tin khach hang'!$E$10,$X$2:$Z$5,3,0)*OFFSET($S677,0,VLOOKUP('thong tin khach hang'!$E$10,$X$2:$Z$5,2,0))</f>
        <v>0</v>
      </c>
      <c r="H677" s="2" t="n">
        <f aca="false">F677*HLOOKUP(B677,Assumption!$A$10:$G$12,2,1)+G677*HLOOKUP(B677,Assumption!$A$10:$G$12,3,1)</f>
        <v>0</v>
      </c>
      <c r="I677" s="2" t="n">
        <f aca="false">F677+G677-H677</f>
        <v>0</v>
      </c>
      <c r="J677" s="32" t="n">
        <f aca="false">VLOOKUP(D677,Assumption!$O$3:$Q$103,IF('thong tin khach hang'!$B$3="Nam",2,3),0)/12*P677</f>
        <v>0</v>
      </c>
      <c r="K677" s="2" t="n">
        <v>20000</v>
      </c>
      <c r="L677" s="31" t="n">
        <f aca="false">ROUND(((HLOOKUP(B677,Assumption!$A$6:$L$7,2,1)+1)^(1/12)-1)*(E677+I677-J677-K677),0)</f>
        <v>9962444</v>
      </c>
      <c r="M677" s="31" t="n">
        <f aca="false">E677+I677-J677-K677+L677</f>
        <v>6042026598.01301</v>
      </c>
      <c r="N677" s="32" t="n">
        <f aca="false">HLOOKUP(ROUND(AVERAGE(M665:M676)/10^6,0),Assumption!$B$2:$E$3,2,1)*MAX((AVERAGE(M665:M676)-250*10^6),0)</f>
        <v>34076399.7140781</v>
      </c>
      <c r="O677" s="31" t="n">
        <f aca="false">M677+N677</f>
        <v>6076102997.72709</v>
      </c>
      <c r="P677" s="31" t="n">
        <f aca="false">IF(A677=1,SA,MAX(0,SA-M676))</f>
        <v>0</v>
      </c>
      <c r="S677" s="2" t="n">
        <v>0</v>
      </c>
      <c r="T677" s="2" t="n">
        <v>0</v>
      </c>
      <c r="U677" s="2" t="n">
        <v>0</v>
      </c>
      <c r="V677" s="33" t="n">
        <v>1</v>
      </c>
    </row>
    <row r="678" customFormat="false" ht="15.75" hidden="false" customHeight="true" outlineLevel="0" collapsed="false">
      <c r="A678" s="2" t="n">
        <v>676</v>
      </c>
      <c r="B678" s="2" t="n">
        <v>57</v>
      </c>
      <c r="C678" s="2" t="n">
        <f aca="false">A678-(B678-1)*12</f>
        <v>4</v>
      </c>
      <c r="D678" s="2" t="n">
        <f aca="false">'thong tin khach hang'!$B$4+B678-1</f>
        <v>58</v>
      </c>
      <c r="E678" s="31" t="n">
        <f aca="false">IF(A678=1,0,M677)</f>
        <v>6042026598.01301</v>
      </c>
      <c r="F678" s="2" t="n">
        <f aca="true">TP*VLOOKUP('thong tin khach hang'!$E$10,$X$2:$Z$5,3,0)*OFFSET($S678,0,VLOOKUP('thong tin khach hang'!$E$10,$X$2:$Z$5,2,0))</f>
        <v>0</v>
      </c>
      <c r="G678" s="2" t="n">
        <f aca="true">EP*VLOOKUP('thong tin khach hang'!$E$10,$X$2:$Z$5,3,0)*OFFSET($S678,0,VLOOKUP('thong tin khach hang'!$E$10,$X$2:$Z$5,2,0))</f>
        <v>0</v>
      </c>
      <c r="H678" s="2" t="n">
        <f aca="false">F678*HLOOKUP(B678,Assumption!$A$10:$G$12,2,1)+G678*HLOOKUP(B678,Assumption!$A$10:$G$12,3,1)</f>
        <v>0</v>
      </c>
      <c r="I678" s="2" t="n">
        <f aca="false">F678+G678-H678</f>
        <v>0</v>
      </c>
      <c r="J678" s="32" t="n">
        <f aca="false">VLOOKUP(D678,Assumption!$O$3:$Q$103,IF('thong tin khach hang'!$B$3="Nam",2,3),0)/12*P678</f>
        <v>0</v>
      </c>
      <c r="K678" s="2" t="n">
        <v>20000</v>
      </c>
      <c r="L678" s="31" t="n">
        <f aca="false">ROUND(((HLOOKUP(B678,Assumption!$A$6:$L$7,2,1)+1)^(1/12)-1)*(E678+I678-J678-K678),0)</f>
        <v>9978865</v>
      </c>
      <c r="M678" s="31" t="n">
        <f aca="false">E678+I678-J678-K678+L678</f>
        <v>6051985463.01301</v>
      </c>
      <c r="N678" s="32" t="n">
        <f aca="false">HLOOKUP(ROUND(AVERAGE(M666:M677)/10^6,0),Assumption!$B$2:$E$3,2,1)*MAX((AVERAGE(M666:M677)-250*10^6),0)</f>
        <v>34164335.1410781</v>
      </c>
      <c r="O678" s="31" t="n">
        <f aca="false">M678+N678</f>
        <v>6086149798.15409</v>
      </c>
      <c r="P678" s="31" t="n">
        <f aca="false">IF(A678=1,SA,MAX(0,SA-M677))</f>
        <v>0</v>
      </c>
      <c r="S678" s="2" t="n">
        <v>0</v>
      </c>
      <c r="T678" s="2" t="n">
        <v>0</v>
      </c>
      <c r="U678" s="2" t="n">
        <v>1</v>
      </c>
      <c r="V678" s="33" t="n">
        <v>1</v>
      </c>
    </row>
    <row r="679" customFormat="false" ht="15.75" hidden="false" customHeight="true" outlineLevel="0" collapsed="false">
      <c r="A679" s="2" t="n">
        <v>677</v>
      </c>
      <c r="B679" s="2" t="n">
        <v>57</v>
      </c>
      <c r="C679" s="2" t="n">
        <f aca="false">A679-(B679-1)*12</f>
        <v>5</v>
      </c>
      <c r="D679" s="2" t="n">
        <f aca="false">'thong tin khach hang'!$B$4+B679-1</f>
        <v>58</v>
      </c>
      <c r="E679" s="31" t="n">
        <f aca="false">IF(A679=1,0,M678)</f>
        <v>6051985463.01301</v>
      </c>
      <c r="F679" s="2" t="n">
        <f aca="true">TP*VLOOKUP('thong tin khach hang'!$E$10,$X$2:$Z$5,3,0)*OFFSET($S679,0,VLOOKUP('thong tin khach hang'!$E$10,$X$2:$Z$5,2,0))</f>
        <v>0</v>
      </c>
      <c r="G679" s="2" t="n">
        <f aca="true">EP*VLOOKUP('thong tin khach hang'!$E$10,$X$2:$Z$5,3,0)*OFFSET($S679,0,VLOOKUP('thong tin khach hang'!$E$10,$X$2:$Z$5,2,0))</f>
        <v>0</v>
      </c>
      <c r="H679" s="2" t="n">
        <f aca="false">F679*HLOOKUP(B679,Assumption!$A$10:$G$12,2,1)+G679*HLOOKUP(B679,Assumption!$A$10:$G$12,3,1)</f>
        <v>0</v>
      </c>
      <c r="I679" s="2" t="n">
        <f aca="false">F679+G679-H679</f>
        <v>0</v>
      </c>
      <c r="J679" s="32" t="n">
        <f aca="false">VLOOKUP(D679,Assumption!$O$3:$Q$103,IF('thong tin khach hang'!$B$3="Nam",2,3),0)/12*P679</f>
        <v>0</v>
      </c>
      <c r="K679" s="2" t="n">
        <v>20000</v>
      </c>
      <c r="L679" s="31" t="n">
        <f aca="false">ROUND(((HLOOKUP(B679,Assumption!$A$6:$L$7,2,1)+1)^(1/12)-1)*(E679+I679-J679-K679),0)</f>
        <v>9995313</v>
      </c>
      <c r="M679" s="31" t="n">
        <f aca="false">E679+I679-J679-K679+L679</f>
        <v>6061960776.01301</v>
      </c>
      <c r="N679" s="32" t="n">
        <f aca="false">HLOOKUP(ROUND(AVERAGE(M667:M678)/10^6,0),Assumption!$B$2:$E$3,2,1)*MAX((AVERAGE(M667:M678)-250*10^6),0)</f>
        <v>34252415.8005781</v>
      </c>
      <c r="O679" s="31" t="n">
        <f aca="false">M679+N679</f>
        <v>6096213191.81359</v>
      </c>
      <c r="P679" s="31" t="n">
        <f aca="false">IF(A679=1,SA,MAX(0,SA-M678))</f>
        <v>0</v>
      </c>
      <c r="S679" s="2" t="n">
        <v>0</v>
      </c>
      <c r="T679" s="2" t="n">
        <v>0</v>
      </c>
      <c r="U679" s="2" t="n">
        <v>0</v>
      </c>
      <c r="V679" s="33" t="n">
        <v>1</v>
      </c>
    </row>
    <row r="680" customFormat="false" ht="15.75" hidden="false" customHeight="true" outlineLevel="0" collapsed="false">
      <c r="A680" s="2" t="n">
        <v>678</v>
      </c>
      <c r="B680" s="2" t="n">
        <v>57</v>
      </c>
      <c r="C680" s="2" t="n">
        <f aca="false">A680-(B680-1)*12</f>
        <v>6</v>
      </c>
      <c r="D680" s="2" t="n">
        <f aca="false">'thong tin khach hang'!$B$4+B680-1</f>
        <v>58</v>
      </c>
      <c r="E680" s="31" t="n">
        <f aca="false">IF(A680=1,0,M679)</f>
        <v>6061960776.01301</v>
      </c>
      <c r="F680" s="2" t="n">
        <f aca="true">TP*VLOOKUP('thong tin khach hang'!$E$10,$X$2:$Z$5,3,0)*OFFSET($S680,0,VLOOKUP('thong tin khach hang'!$E$10,$X$2:$Z$5,2,0))</f>
        <v>0</v>
      </c>
      <c r="G680" s="2" t="n">
        <f aca="true">EP*VLOOKUP('thong tin khach hang'!$E$10,$X$2:$Z$5,3,0)*OFFSET($S680,0,VLOOKUP('thong tin khach hang'!$E$10,$X$2:$Z$5,2,0))</f>
        <v>0</v>
      </c>
      <c r="H680" s="2" t="n">
        <f aca="false">F680*HLOOKUP(B680,Assumption!$A$10:$G$12,2,1)+G680*HLOOKUP(B680,Assumption!$A$10:$G$12,3,1)</f>
        <v>0</v>
      </c>
      <c r="I680" s="2" t="n">
        <f aca="false">F680+G680-H680</f>
        <v>0</v>
      </c>
      <c r="J680" s="32" t="n">
        <f aca="false">VLOOKUP(D680,Assumption!$O$3:$Q$103,IF('thong tin khach hang'!$B$3="Nam",2,3),0)/12*P680</f>
        <v>0</v>
      </c>
      <c r="K680" s="2" t="n">
        <v>20000</v>
      </c>
      <c r="L680" s="31" t="n">
        <f aca="false">ROUND(((HLOOKUP(B680,Assumption!$A$6:$L$7,2,1)+1)^(1/12)-1)*(E680+I680-J680-K680),0)</f>
        <v>10011788</v>
      </c>
      <c r="M680" s="31" t="n">
        <f aca="false">E680+I680-J680-K680+L680</f>
        <v>6071952564.01301</v>
      </c>
      <c r="N680" s="32" t="n">
        <f aca="false">HLOOKUP(ROUND(AVERAGE(M668:M679)/10^6,0),Assumption!$B$2:$E$3,2,1)*MAX((AVERAGE(M668:M679)-250*10^6),0)</f>
        <v>34340641.9325781</v>
      </c>
      <c r="O680" s="31" t="n">
        <f aca="false">M680+N680</f>
        <v>6106293205.94559</v>
      </c>
      <c r="P680" s="31" t="n">
        <f aca="false">IF(A680=1,SA,MAX(0,SA-M679))</f>
        <v>0</v>
      </c>
      <c r="S680" s="2" t="n">
        <v>0</v>
      </c>
      <c r="T680" s="2" t="n">
        <v>0</v>
      </c>
      <c r="U680" s="2" t="n">
        <v>0</v>
      </c>
      <c r="V680" s="33" t="n">
        <v>1</v>
      </c>
    </row>
    <row r="681" customFormat="false" ht="15.75" hidden="false" customHeight="true" outlineLevel="0" collapsed="false">
      <c r="A681" s="2" t="n">
        <v>679</v>
      </c>
      <c r="B681" s="2" t="n">
        <v>57</v>
      </c>
      <c r="C681" s="2" t="n">
        <f aca="false">A681-(B681-1)*12</f>
        <v>7</v>
      </c>
      <c r="D681" s="2" t="n">
        <f aca="false">'thong tin khach hang'!$B$4+B681-1</f>
        <v>58</v>
      </c>
      <c r="E681" s="31" t="n">
        <f aca="false">IF(A681=1,0,M680)</f>
        <v>6071952564.01301</v>
      </c>
      <c r="F681" s="2" t="n">
        <f aca="true">TP*VLOOKUP('thong tin khach hang'!$E$10,$X$2:$Z$5,3,0)*OFFSET($S681,0,VLOOKUP('thong tin khach hang'!$E$10,$X$2:$Z$5,2,0))</f>
        <v>0</v>
      </c>
      <c r="G681" s="2" t="n">
        <f aca="true">EP*VLOOKUP('thong tin khach hang'!$E$10,$X$2:$Z$5,3,0)*OFFSET($S681,0,VLOOKUP('thong tin khach hang'!$E$10,$X$2:$Z$5,2,0))</f>
        <v>0</v>
      </c>
      <c r="H681" s="2" t="n">
        <f aca="false">F681*HLOOKUP(B681,Assumption!$A$10:$G$12,2,1)+G681*HLOOKUP(B681,Assumption!$A$10:$G$12,3,1)</f>
        <v>0</v>
      </c>
      <c r="I681" s="2" t="n">
        <f aca="false">F681+G681-H681</f>
        <v>0</v>
      </c>
      <c r="J681" s="32" t="n">
        <f aca="false">VLOOKUP(D681,Assumption!$O$3:$Q$103,IF('thong tin khach hang'!$B$3="Nam",2,3),0)/12*P681</f>
        <v>0</v>
      </c>
      <c r="K681" s="2" t="n">
        <v>20000</v>
      </c>
      <c r="L681" s="31" t="n">
        <f aca="false">ROUND(((HLOOKUP(B681,Assumption!$A$6:$L$7,2,1)+1)^(1/12)-1)*(E681+I681-J681-K681),0)</f>
        <v>10028290</v>
      </c>
      <c r="M681" s="31" t="n">
        <f aca="false">E681+I681-J681-K681+L681</f>
        <v>6081960854.01301</v>
      </c>
      <c r="N681" s="32" t="n">
        <f aca="false">HLOOKUP(ROUND(AVERAGE(M669:M680)/10^6,0),Assumption!$B$2:$E$3,2,1)*MAX((AVERAGE(M669:M680)-250*10^6),0)</f>
        <v>34429013.7770781</v>
      </c>
      <c r="O681" s="31" t="n">
        <f aca="false">M681+N681</f>
        <v>6116389867.79009</v>
      </c>
      <c r="P681" s="31" t="n">
        <f aca="false">IF(A681=1,SA,MAX(0,SA-M680))</f>
        <v>0</v>
      </c>
      <c r="S681" s="2" t="n">
        <v>0</v>
      </c>
      <c r="T681" s="2" t="n">
        <v>1</v>
      </c>
      <c r="U681" s="2" t="n">
        <v>1</v>
      </c>
      <c r="V681" s="33" t="n">
        <v>1</v>
      </c>
    </row>
    <row r="682" customFormat="false" ht="15.75" hidden="false" customHeight="true" outlineLevel="0" collapsed="false">
      <c r="A682" s="2" t="n">
        <v>680</v>
      </c>
      <c r="B682" s="2" t="n">
        <v>57</v>
      </c>
      <c r="C682" s="2" t="n">
        <f aca="false">A682-(B682-1)*12</f>
        <v>8</v>
      </c>
      <c r="D682" s="2" t="n">
        <f aca="false">'thong tin khach hang'!$B$4+B682-1</f>
        <v>58</v>
      </c>
      <c r="E682" s="31" t="n">
        <f aca="false">IF(A682=1,0,M681)</f>
        <v>6081960854.01301</v>
      </c>
      <c r="F682" s="2" t="n">
        <f aca="true">TP*VLOOKUP('thong tin khach hang'!$E$10,$X$2:$Z$5,3,0)*OFFSET($S682,0,VLOOKUP('thong tin khach hang'!$E$10,$X$2:$Z$5,2,0))</f>
        <v>0</v>
      </c>
      <c r="G682" s="2" t="n">
        <f aca="true">EP*VLOOKUP('thong tin khach hang'!$E$10,$X$2:$Z$5,3,0)*OFFSET($S682,0,VLOOKUP('thong tin khach hang'!$E$10,$X$2:$Z$5,2,0))</f>
        <v>0</v>
      </c>
      <c r="H682" s="2" t="n">
        <f aca="false">F682*HLOOKUP(B682,Assumption!$A$10:$G$12,2,1)+G682*HLOOKUP(B682,Assumption!$A$10:$G$12,3,1)</f>
        <v>0</v>
      </c>
      <c r="I682" s="2" t="n">
        <f aca="false">F682+G682-H682</f>
        <v>0</v>
      </c>
      <c r="J682" s="32" t="n">
        <f aca="false">VLOOKUP(D682,Assumption!$O$3:$Q$103,IF('thong tin khach hang'!$B$3="Nam",2,3),0)/12*P682</f>
        <v>0</v>
      </c>
      <c r="K682" s="2" t="n">
        <v>20000</v>
      </c>
      <c r="L682" s="31" t="n">
        <f aca="false">ROUND(((HLOOKUP(B682,Assumption!$A$6:$L$7,2,1)+1)^(1/12)-1)*(E682+I682-J682-K682),0)</f>
        <v>10044820</v>
      </c>
      <c r="M682" s="31" t="n">
        <f aca="false">E682+I682-J682-K682+L682</f>
        <v>6091985674.01301</v>
      </c>
      <c r="N682" s="32" t="n">
        <f aca="false">HLOOKUP(ROUND(AVERAGE(M670:M681)/10^6,0),Assumption!$B$2:$E$3,2,1)*MAX((AVERAGE(M670:M681)-250*10^6),0)</f>
        <v>34517531.5745781</v>
      </c>
      <c r="O682" s="31" t="n">
        <f aca="false">M682+N682</f>
        <v>6126503205.58759</v>
      </c>
      <c r="P682" s="31" t="n">
        <f aca="false">IF(A682=1,SA,MAX(0,SA-M681))</f>
        <v>0</v>
      </c>
      <c r="S682" s="2" t="n">
        <v>0</v>
      </c>
      <c r="T682" s="2" t="n">
        <v>0</v>
      </c>
      <c r="U682" s="2" t="n">
        <v>0</v>
      </c>
      <c r="V682" s="33" t="n">
        <v>1</v>
      </c>
    </row>
    <row r="683" customFormat="false" ht="15.75" hidden="false" customHeight="true" outlineLevel="0" collapsed="false">
      <c r="A683" s="2" t="n">
        <v>681</v>
      </c>
      <c r="B683" s="2" t="n">
        <v>57</v>
      </c>
      <c r="C683" s="2" t="n">
        <f aca="false">A683-(B683-1)*12</f>
        <v>9</v>
      </c>
      <c r="D683" s="2" t="n">
        <f aca="false">'thong tin khach hang'!$B$4+B683-1</f>
        <v>58</v>
      </c>
      <c r="E683" s="31" t="n">
        <f aca="false">IF(A683=1,0,M682)</f>
        <v>6091985674.01301</v>
      </c>
      <c r="F683" s="2" t="n">
        <f aca="true">TP*VLOOKUP('thong tin khach hang'!$E$10,$X$2:$Z$5,3,0)*OFFSET($S683,0,VLOOKUP('thong tin khach hang'!$E$10,$X$2:$Z$5,2,0))</f>
        <v>0</v>
      </c>
      <c r="G683" s="2" t="n">
        <f aca="true">EP*VLOOKUP('thong tin khach hang'!$E$10,$X$2:$Z$5,3,0)*OFFSET($S683,0,VLOOKUP('thong tin khach hang'!$E$10,$X$2:$Z$5,2,0))</f>
        <v>0</v>
      </c>
      <c r="H683" s="2" t="n">
        <f aca="false">F683*HLOOKUP(B683,Assumption!$A$10:$G$12,2,1)+G683*HLOOKUP(B683,Assumption!$A$10:$G$12,3,1)</f>
        <v>0</v>
      </c>
      <c r="I683" s="2" t="n">
        <f aca="false">F683+G683-H683</f>
        <v>0</v>
      </c>
      <c r="J683" s="32" t="n">
        <f aca="false">VLOOKUP(D683,Assumption!$O$3:$Q$103,IF('thong tin khach hang'!$B$3="Nam",2,3),0)/12*P683</f>
        <v>0</v>
      </c>
      <c r="K683" s="2" t="n">
        <v>20000</v>
      </c>
      <c r="L683" s="31" t="n">
        <f aca="false">ROUND(((HLOOKUP(B683,Assumption!$A$6:$L$7,2,1)+1)^(1/12)-1)*(E683+I683-J683-K683),0)</f>
        <v>10061377</v>
      </c>
      <c r="M683" s="31" t="n">
        <f aca="false">E683+I683-J683-K683+L683</f>
        <v>6102027051.01301</v>
      </c>
      <c r="N683" s="32" t="n">
        <f aca="false">HLOOKUP(ROUND(AVERAGE(M671:M682)/10^6,0),Assumption!$B$2:$E$3,2,1)*MAX((AVERAGE(M671:M682)-250*10^6),0)</f>
        <v>34606195.5665781</v>
      </c>
      <c r="O683" s="31" t="n">
        <f aca="false">M683+N683</f>
        <v>6136633246.57959</v>
      </c>
      <c r="P683" s="31" t="n">
        <f aca="false">IF(A683=1,SA,MAX(0,SA-M682))</f>
        <v>0</v>
      </c>
      <c r="S683" s="2" t="n">
        <v>0</v>
      </c>
      <c r="T683" s="2" t="n">
        <v>0</v>
      </c>
      <c r="U683" s="2" t="n">
        <v>0</v>
      </c>
      <c r="V683" s="33" t="n">
        <v>1</v>
      </c>
    </row>
    <row r="684" customFormat="false" ht="15.75" hidden="false" customHeight="true" outlineLevel="0" collapsed="false">
      <c r="A684" s="2" t="n">
        <v>682</v>
      </c>
      <c r="B684" s="2" t="n">
        <v>57</v>
      </c>
      <c r="C684" s="2" t="n">
        <f aca="false">A684-(B684-1)*12</f>
        <v>10</v>
      </c>
      <c r="D684" s="2" t="n">
        <f aca="false">'thong tin khach hang'!$B$4+B684-1</f>
        <v>58</v>
      </c>
      <c r="E684" s="31" t="n">
        <f aca="false">IF(A684=1,0,M683)</f>
        <v>6102027051.01301</v>
      </c>
      <c r="F684" s="2" t="n">
        <f aca="true">TP*VLOOKUP('thong tin khach hang'!$E$10,$X$2:$Z$5,3,0)*OFFSET($S684,0,VLOOKUP('thong tin khach hang'!$E$10,$X$2:$Z$5,2,0))</f>
        <v>0</v>
      </c>
      <c r="G684" s="2" t="n">
        <f aca="true">EP*VLOOKUP('thong tin khach hang'!$E$10,$X$2:$Z$5,3,0)*OFFSET($S684,0,VLOOKUP('thong tin khach hang'!$E$10,$X$2:$Z$5,2,0))</f>
        <v>0</v>
      </c>
      <c r="H684" s="2" t="n">
        <f aca="false">F684*HLOOKUP(B684,Assumption!$A$10:$G$12,2,1)+G684*HLOOKUP(B684,Assumption!$A$10:$G$12,3,1)</f>
        <v>0</v>
      </c>
      <c r="I684" s="2" t="n">
        <f aca="false">F684+G684-H684</f>
        <v>0</v>
      </c>
      <c r="J684" s="32" t="n">
        <f aca="false">VLOOKUP(D684,Assumption!$O$3:$Q$103,IF('thong tin khach hang'!$B$3="Nam",2,3),0)/12*P684</f>
        <v>0</v>
      </c>
      <c r="K684" s="2" t="n">
        <v>20000</v>
      </c>
      <c r="L684" s="31" t="n">
        <f aca="false">ROUND(((HLOOKUP(B684,Assumption!$A$6:$L$7,2,1)+1)^(1/12)-1)*(E684+I684-J684-K684),0)</f>
        <v>10077961</v>
      </c>
      <c r="M684" s="31" t="n">
        <f aca="false">E684+I684-J684-K684+L684</f>
        <v>6112085012.01301</v>
      </c>
      <c r="N684" s="32" t="n">
        <f aca="false">HLOOKUP(ROUND(AVERAGE(M672:M683)/10^6,0),Assumption!$B$2:$E$3,2,1)*MAX((AVERAGE(M672:M683)-250*10^6),0)</f>
        <v>34695005.9945781</v>
      </c>
      <c r="O684" s="31" t="n">
        <f aca="false">M684+N684</f>
        <v>6146780018.00759</v>
      </c>
      <c r="P684" s="31" t="n">
        <f aca="false">IF(A684=1,SA,MAX(0,SA-M683))</f>
        <v>0</v>
      </c>
      <c r="S684" s="2" t="n">
        <v>0</v>
      </c>
      <c r="T684" s="2" t="n">
        <v>0</v>
      </c>
      <c r="U684" s="2" t="n">
        <v>1</v>
      </c>
      <c r="V684" s="33" t="n">
        <v>1</v>
      </c>
    </row>
    <row r="685" customFormat="false" ht="15.75" hidden="false" customHeight="true" outlineLevel="0" collapsed="false">
      <c r="A685" s="2" t="n">
        <v>683</v>
      </c>
      <c r="B685" s="2" t="n">
        <v>57</v>
      </c>
      <c r="C685" s="2" t="n">
        <f aca="false">A685-(B685-1)*12</f>
        <v>11</v>
      </c>
      <c r="D685" s="2" t="n">
        <f aca="false">'thong tin khach hang'!$B$4+B685-1</f>
        <v>58</v>
      </c>
      <c r="E685" s="31" t="n">
        <f aca="false">IF(A685=1,0,M684)</f>
        <v>6112085012.01301</v>
      </c>
      <c r="F685" s="2" t="n">
        <f aca="true">TP*VLOOKUP('thong tin khach hang'!$E$10,$X$2:$Z$5,3,0)*OFFSET($S685,0,VLOOKUP('thong tin khach hang'!$E$10,$X$2:$Z$5,2,0))</f>
        <v>0</v>
      </c>
      <c r="G685" s="2" t="n">
        <f aca="true">EP*VLOOKUP('thong tin khach hang'!$E$10,$X$2:$Z$5,3,0)*OFFSET($S685,0,VLOOKUP('thong tin khach hang'!$E$10,$X$2:$Z$5,2,0))</f>
        <v>0</v>
      </c>
      <c r="H685" s="2" t="n">
        <f aca="false">F685*HLOOKUP(B685,Assumption!$A$10:$G$12,2,1)+G685*HLOOKUP(B685,Assumption!$A$10:$G$12,3,1)</f>
        <v>0</v>
      </c>
      <c r="I685" s="2" t="n">
        <f aca="false">F685+G685-H685</f>
        <v>0</v>
      </c>
      <c r="J685" s="32" t="n">
        <f aca="false">VLOOKUP(D685,Assumption!$O$3:$Q$103,IF('thong tin khach hang'!$B$3="Nam",2,3),0)/12*P685</f>
        <v>0</v>
      </c>
      <c r="K685" s="2" t="n">
        <v>20000</v>
      </c>
      <c r="L685" s="31" t="n">
        <f aca="false">ROUND(((HLOOKUP(B685,Assumption!$A$6:$L$7,2,1)+1)^(1/12)-1)*(E685+I685-J685-K685),0)</f>
        <v>10094572</v>
      </c>
      <c r="M685" s="31" t="n">
        <f aca="false">E685+I685-J685-K685+L685</f>
        <v>6122159584.01301</v>
      </c>
      <c r="N685" s="32" t="n">
        <f aca="false">HLOOKUP(ROUND(AVERAGE(M673:M684)/10^6,0),Assumption!$B$2:$E$3,2,1)*MAX((AVERAGE(M673:M684)-250*10^6),0)</f>
        <v>34783963.1005781</v>
      </c>
      <c r="O685" s="31" t="n">
        <f aca="false">M685+N685</f>
        <v>6156943547.11359</v>
      </c>
      <c r="P685" s="31" t="n">
        <f aca="false">IF(A685=1,SA,MAX(0,SA-M684))</f>
        <v>0</v>
      </c>
      <c r="S685" s="2" t="n">
        <v>0</v>
      </c>
      <c r="T685" s="2" t="n">
        <v>0</v>
      </c>
      <c r="U685" s="2" t="n">
        <v>0</v>
      </c>
      <c r="V685" s="33" t="n">
        <v>1</v>
      </c>
    </row>
    <row r="686" customFormat="false" ht="15.75" hidden="false" customHeight="true" outlineLevel="0" collapsed="false">
      <c r="A686" s="2" t="n">
        <v>684</v>
      </c>
      <c r="B686" s="2" t="n">
        <v>57</v>
      </c>
      <c r="C686" s="2" t="n">
        <f aca="false">A686-(B686-1)*12</f>
        <v>12</v>
      </c>
      <c r="D686" s="2" t="n">
        <f aca="false">'thong tin khach hang'!$B$4+B686-1</f>
        <v>58</v>
      </c>
      <c r="E686" s="31" t="n">
        <f aca="false">IF(A686=1,0,M685)</f>
        <v>6122159584.01301</v>
      </c>
      <c r="F686" s="2" t="n">
        <f aca="true">TP*VLOOKUP('thong tin khach hang'!$E$10,$X$2:$Z$5,3,0)*OFFSET($S686,0,VLOOKUP('thong tin khach hang'!$E$10,$X$2:$Z$5,2,0))</f>
        <v>0</v>
      </c>
      <c r="G686" s="2" t="n">
        <f aca="true">EP*VLOOKUP('thong tin khach hang'!$E$10,$X$2:$Z$5,3,0)*OFFSET($S686,0,VLOOKUP('thong tin khach hang'!$E$10,$X$2:$Z$5,2,0))</f>
        <v>0</v>
      </c>
      <c r="H686" s="2" t="n">
        <f aca="false">F686*HLOOKUP(B686,Assumption!$A$10:$G$12,2,1)+G686*HLOOKUP(B686,Assumption!$A$10:$G$12,3,1)</f>
        <v>0</v>
      </c>
      <c r="I686" s="2" t="n">
        <f aca="false">F686+G686-H686</f>
        <v>0</v>
      </c>
      <c r="J686" s="32" t="n">
        <f aca="false">VLOOKUP(D686,Assumption!$O$3:$Q$103,IF('thong tin khach hang'!$B$3="Nam",2,3),0)/12*P686</f>
        <v>0</v>
      </c>
      <c r="K686" s="2" t="n">
        <v>20000</v>
      </c>
      <c r="L686" s="31" t="n">
        <f aca="false">ROUND(((HLOOKUP(B686,Assumption!$A$6:$L$7,2,1)+1)^(1/12)-1)*(E686+I686-J686-K686),0)</f>
        <v>10111211</v>
      </c>
      <c r="M686" s="31" t="n">
        <f aca="false">E686+I686-J686-K686+L686</f>
        <v>6132250795.01301</v>
      </c>
      <c r="N686" s="32" t="n">
        <f aca="false">HLOOKUP(ROUND(AVERAGE(M674:M685)/10^6,0),Assumption!$B$2:$E$3,2,1)*MAX((AVERAGE(M674:M685)-250*10^6),0)</f>
        <v>34873067.1260781</v>
      </c>
      <c r="O686" s="31" t="n">
        <f aca="false">M686+N686</f>
        <v>6167123862.13909</v>
      </c>
      <c r="P686" s="31" t="n">
        <f aca="false">IF(A686=1,SA,MAX(0,SA-M685))</f>
        <v>0</v>
      </c>
      <c r="S686" s="2" t="n">
        <v>0</v>
      </c>
      <c r="T686" s="2" t="n">
        <v>0</v>
      </c>
      <c r="U686" s="2" t="n">
        <v>0</v>
      </c>
      <c r="V686" s="33" t="n">
        <v>1</v>
      </c>
    </row>
    <row r="687" customFormat="false" ht="15.75" hidden="false" customHeight="true" outlineLevel="0" collapsed="false">
      <c r="A687" s="2" t="n">
        <v>685</v>
      </c>
      <c r="B687" s="2" t="n">
        <v>58</v>
      </c>
      <c r="C687" s="2" t="n">
        <f aca="false">A687-(B687-1)*12</f>
        <v>1</v>
      </c>
      <c r="D687" s="2" t="n">
        <f aca="false">'thong tin khach hang'!$B$4+B687-1</f>
        <v>59</v>
      </c>
      <c r="E687" s="31" t="n">
        <f aca="false">IF(A687=1,0,M686)</f>
        <v>6132250795.01301</v>
      </c>
      <c r="F687" s="2" t="n">
        <f aca="true">TP*VLOOKUP('thong tin khach hang'!$E$10,$X$2:$Z$5,3,0)*OFFSET($S687,0,VLOOKUP('thong tin khach hang'!$E$10,$X$2:$Z$5,2,0))</f>
        <v>30000000</v>
      </c>
      <c r="G687" s="2" t="n">
        <f aca="true">EP*VLOOKUP('thong tin khach hang'!$E$10,$X$2:$Z$5,3,0)*OFFSET($S687,0,VLOOKUP('thong tin khach hang'!$E$10,$X$2:$Z$5,2,0))</f>
        <v>30000000</v>
      </c>
      <c r="H687" s="2" t="n">
        <f aca="false">F687*HLOOKUP(B687,Assumption!$A$10:$G$12,2,1)+G687*HLOOKUP(B687,Assumption!$A$10:$G$12,3,1)</f>
        <v>1500000</v>
      </c>
      <c r="I687" s="2" t="n">
        <f aca="false">F687+G687-H687</f>
        <v>58500000</v>
      </c>
      <c r="J687" s="32" t="n">
        <f aca="false">VLOOKUP(D687,Assumption!$O$3:$Q$103,IF('thong tin khach hang'!$B$3="Nam",2,3),0)/12*P687</f>
        <v>0</v>
      </c>
      <c r="K687" s="2" t="n">
        <v>20000</v>
      </c>
      <c r="L687" s="31" t="n">
        <f aca="false">ROUND(((HLOOKUP(B687,Assumption!$A$6:$L$7,2,1)+1)^(1/12)-1)*(E687+I687-J687-K687),0)</f>
        <v>10224495</v>
      </c>
      <c r="M687" s="31" t="n">
        <f aca="false">E687+I687-J687-K687+L687</f>
        <v>6200955290.01301</v>
      </c>
      <c r="N687" s="32" t="n">
        <f aca="false">HLOOKUP(ROUND(AVERAGE(M675:M686)/10^6,0),Assumption!$B$2:$E$3,2,1)*MAX((AVERAGE(M675:M686)-250*10^6),0)</f>
        <v>34962318.3140781</v>
      </c>
      <c r="O687" s="31" t="n">
        <f aca="false">M687+N687</f>
        <v>6235917608.32709</v>
      </c>
      <c r="P687" s="31" t="n">
        <f aca="false">IF(A687=1,SA,MAX(0,SA-M686))</f>
        <v>0</v>
      </c>
      <c r="S687" s="2" t="n">
        <v>1</v>
      </c>
      <c r="T687" s="2" t="n">
        <v>1</v>
      </c>
      <c r="U687" s="2" t="n">
        <v>1</v>
      </c>
      <c r="V687" s="33" t="n">
        <v>1</v>
      </c>
    </row>
    <row r="688" customFormat="false" ht="15.75" hidden="false" customHeight="true" outlineLevel="0" collapsed="false">
      <c r="A688" s="2" t="n">
        <v>686</v>
      </c>
      <c r="B688" s="2" t="n">
        <v>58</v>
      </c>
      <c r="C688" s="2" t="n">
        <f aca="false">A688-(B688-1)*12</f>
        <v>2</v>
      </c>
      <c r="D688" s="2" t="n">
        <f aca="false">'thong tin khach hang'!$B$4+B688-1</f>
        <v>59</v>
      </c>
      <c r="E688" s="31" t="n">
        <f aca="false">IF(A688=1,0,M687)</f>
        <v>6200955290.01301</v>
      </c>
      <c r="F688" s="2" t="n">
        <f aca="true">TP*VLOOKUP('thong tin khach hang'!$E$10,$X$2:$Z$5,3,0)*OFFSET($S688,0,VLOOKUP('thong tin khach hang'!$E$10,$X$2:$Z$5,2,0))</f>
        <v>0</v>
      </c>
      <c r="G688" s="2" t="n">
        <f aca="true">EP*VLOOKUP('thong tin khach hang'!$E$10,$X$2:$Z$5,3,0)*OFFSET($S688,0,VLOOKUP('thong tin khach hang'!$E$10,$X$2:$Z$5,2,0))</f>
        <v>0</v>
      </c>
      <c r="H688" s="2" t="n">
        <f aca="false">F688*HLOOKUP(B688,Assumption!$A$10:$G$12,2,1)+G688*HLOOKUP(B688,Assumption!$A$10:$G$12,3,1)</f>
        <v>0</v>
      </c>
      <c r="I688" s="2" t="n">
        <f aca="false">F688+G688-H688</f>
        <v>0</v>
      </c>
      <c r="J688" s="32" t="n">
        <f aca="false">VLOOKUP(D688,Assumption!$O$3:$Q$103,IF('thong tin khach hang'!$B$3="Nam",2,3),0)/12*P688</f>
        <v>0</v>
      </c>
      <c r="K688" s="2" t="n">
        <v>20000</v>
      </c>
      <c r="L688" s="31" t="n">
        <f aca="false">ROUND(((HLOOKUP(B688,Assumption!$A$6:$L$7,2,1)+1)^(1/12)-1)*(E688+I688-J688-K688),0)</f>
        <v>10241349</v>
      </c>
      <c r="M688" s="31" t="n">
        <f aca="false">E688+I688-J688-K688+L688</f>
        <v>6211176639.01301</v>
      </c>
      <c r="N688" s="32" t="n">
        <f aca="false">HLOOKUP(ROUND(AVERAGE(M676:M687)/10^6,0),Assumption!$B$2:$E$3,2,1)*MAX((AVERAGE(M676:M687)-250*10^6),0)</f>
        <v>35051716.9075781</v>
      </c>
      <c r="O688" s="31" t="n">
        <f aca="false">M688+N688</f>
        <v>6246228355.92059</v>
      </c>
      <c r="P688" s="31" t="n">
        <f aca="false">IF(A688=1,SA,MAX(0,SA-M687))</f>
        <v>0</v>
      </c>
      <c r="S688" s="2" t="n">
        <v>0</v>
      </c>
      <c r="T688" s="2" t="n">
        <v>0</v>
      </c>
      <c r="U688" s="2" t="n">
        <v>0</v>
      </c>
      <c r="V688" s="33" t="n">
        <v>1</v>
      </c>
    </row>
    <row r="689" customFormat="false" ht="15.75" hidden="false" customHeight="true" outlineLevel="0" collapsed="false">
      <c r="A689" s="2" t="n">
        <v>687</v>
      </c>
      <c r="B689" s="2" t="n">
        <v>58</v>
      </c>
      <c r="C689" s="2" t="n">
        <f aca="false">A689-(B689-1)*12</f>
        <v>3</v>
      </c>
      <c r="D689" s="2" t="n">
        <f aca="false">'thong tin khach hang'!$B$4+B689-1</f>
        <v>59</v>
      </c>
      <c r="E689" s="31" t="n">
        <f aca="false">IF(A689=1,0,M688)</f>
        <v>6211176639.01301</v>
      </c>
      <c r="F689" s="2" t="n">
        <f aca="true">TP*VLOOKUP('thong tin khach hang'!$E$10,$X$2:$Z$5,3,0)*OFFSET($S689,0,VLOOKUP('thong tin khach hang'!$E$10,$X$2:$Z$5,2,0))</f>
        <v>0</v>
      </c>
      <c r="G689" s="2" t="n">
        <f aca="true">EP*VLOOKUP('thong tin khach hang'!$E$10,$X$2:$Z$5,3,0)*OFFSET($S689,0,VLOOKUP('thong tin khach hang'!$E$10,$X$2:$Z$5,2,0))</f>
        <v>0</v>
      </c>
      <c r="H689" s="2" t="n">
        <f aca="false">F689*HLOOKUP(B689,Assumption!$A$10:$G$12,2,1)+G689*HLOOKUP(B689,Assumption!$A$10:$G$12,3,1)</f>
        <v>0</v>
      </c>
      <c r="I689" s="2" t="n">
        <f aca="false">F689+G689-H689</f>
        <v>0</v>
      </c>
      <c r="J689" s="32" t="n">
        <f aca="false">VLOOKUP(D689,Assumption!$O$3:$Q$103,IF('thong tin khach hang'!$B$3="Nam",2,3),0)/12*P689</f>
        <v>0</v>
      </c>
      <c r="K689" s="2" t="n">
        <v>20000</v>
      </c>
      <c r="L689" s="31" t="n">
        <f aca="false">ROUND(((HLOOKUP(B689,Assumption!$A$6:$L$7,2,1)+1)^(1/12)-1)*(E689+I689-J689-K689),0)</f>
        <v>10258230</v>
      </c>
      <c r="M689" s="31" t="n">
        <f aca="false">E689+I689-J689-K689+L689</f>
        <v>6221414869.01301</v>
      </c>
      <c r="N689" s="32" t="n">
        <f aca="false">HLOOKUP(ROUND(AVERAGE(M677:M688)/10^6,0),Assumption!$B$2:$E$3,2,1)*MAX((AVERAGE(M677:M688)-250*10^6),0)</f>
        <v>35141263.1500781</v>
      </c>
      <c r="O689" s="31" t="n">
        <f aca="false">M689+N689</f>
        <v>6256556132.16309</v>
      </c>
      <c r="P689" s="31" t="n">
        <f aca="false">IF(A689=1,SA,MAX(0,SA-M688))</f>
        <v>0</v>
      </c>
      <c r="S689" s="2" t="n">
        <v>0</v>
      </c>
      <c r="T689" s="2" t="n">
        <v>0</v>
      </c>
      <c r="U689" s="2" t="n">
        <v>0</v>
      </c>
      <c r="V689" s="33" t="n">
        <v>1</v>
      </c>
    </row>
    <row r="690" customFormat="false" ht="15.75" hidden="false" customHeight="true" outlineLevel="0" collapsed="false">
      <c r="A690" s="2" t="n">
        <v>688</v>
      </c>
      <c r="B690" s="2" t="n">
        <v>58</v>
      </c>
      <c r="C690" s="2" t="n">
        <f aca="false">A690-(B690-1)*12</f>
        <v>4</v>
      </c>
      <c r="D690" s="2" t="n">
        <f aca="false">'thong tin khach hang'!$B$4+B690-1</f>
        <v>59</v>
      </c>
      <c r="E690" s="31" t="n">
        <f aca="false">IF(A690=1,0,M689)</f>
        <v>6221414869.01301</v>
      </c>
      <c r="F690" s="2" t="n">
        <f aca="true">TP*VLOOKUP('thong tin khach hang'!$E$10,$X$2:$Z$5,3,0)*OFFSET($S690,0,VLOOKUP('thong tin khach hang'!$E$10,$X$2:$Z$5,2,0))</f>
        <v>0</v>
      </c>
      <c r="G690" s="2" t="n">
        <f aca="true">EP*VLOOKUP('thong tin khach hang'!$E$10,$X$2:$Z$5,3,0)*OFFSET($S690,0,VLOOKUP('thong tin khach hang'!$E$10,$X$2:$Z$5,2,0))</f>
        <v>0</v>
      </c>
      <c r="H690" s="2" t="n">
        <f aca="false">F690*HLOOKUP(B690,Assumption!$A$10:$G$12,2,1)+G690*HLOOKUP(B690,Assumption!$A$10:$G$12,3,1)</f>
        <v>0</v>
      </c>
      <c r="I690" s="2" t="n">
        <f aca="false">F690+G690-H690</f>
        <v>0</v>
      </c>
      <c r="J690" s="32" t="n">
        <f aca="false">VLOOKUP(D690,Assumption!$O$3:$Q$103,IF('thong tin khach hang'!$B$3="Nam",2,3),0)/12*P690</f>
        <v>0</v>
      </c>
      <c r="K690" s="2" t="n">
        <v>20000</v>
      </c>
      <c r="L690" s="31" t="n">
        <f aca="false">ROUND(((HLOOKUP(B690,Assumption!$A$6:$L$7,2,1)+1)^(1/12)-1)*(E690+I690-J690-K690),0)</f>
        <v>10275139</v>
      </c>
      <c r="M690" s="31" t="n">
        <f aca="false">E690+I690-J690-K690+L690</f>
        <v>6231670008.01301</v>
      </c>
      <c r="N690" s="32" t="n">
        <f aca="false">HLOOKUP(ROUND(AVERAGE(M678:M689)/10^6,0),Assumption!$B$2:$E$3,2,1)*MAX((AVERAGE(M678:M689)-250*10^6),0)</f>
        <v>35230957.2855781</v>
      </c>
      <c r="O690" s="31" t="n">
        <f aca="false">M690+N690</f>
        <v>6266900965.29859</v>
      </c>
      <c r="P690" s="31" t="n">
        <f aca="false">IF(A690=1,SA,MAX(0,SA-M689))</f>
        <v>0</v>
      </c>
      <c r="S690" s="2" t="n">
        <v>0</v>
      </c>
      <c r="T690" s="2" t="n">
        <v>0</v>
      </c>
      <c r="U690" s="2" t="n">
        <v>1</v>
      </c>
      <c r="V690" s="33" t="n">
        <v>1</v>
      </c>
    </row>
    <row r="691" customFormat="false" ht="15.75" hidden="false" customHeight="true" outlineLevel="0" collapsed="false">
      <c r="A691" s="2" t="n">
        <v>689</v>
      </c>
      <c r="B691" s="2" t="n">
        <v>58</v>
      </c>
      <c r="C691" s="2" t="n">
        <f aca="false">A691-(B691-1)*12</f>
        <v>5</v>
      </c>
      <c r="D691" s="2" t="n">
        <f aca="false">'thong tin khach hang'!$B$4+B691-1</f>
        <v>59</v>
      </c>
      <c r="E691" s="31" t="n">
        <f aca="false">IF(A691=1,0,M690)</f>
        <v>6231670008.01301</v>
      </c>
      <c r="F691" s="2" t="n">
        <f aca="true">TP*VLOOKUP('thong tin khach hang'!$E$10,$X$2:$Z$5,3,0)*OFFSET($S691,0,VLOOKUP('thong tin khach hang'!$E$10,$X$2:$Z$5,2,0))</f>
        <v>0</v>
      </c>
      <c r="G691" s="2" t="n">
        <f aca="true">EP*VLOOKUP('thong tin khach hang'!$E$10,$X$2:$Z$5,3,0)*OFFSET($S691,0,VLOOKUP('thong tin khach hang'!$E$10,$X$2:$Z$5,2,0))</f>
        <v>0</v>
      </c>
      <c r="H691" s="2" t="n">
        <f aca="false">F691*HLOOKUP(B691,Assumption!$A$10:$G$12,2,1)+G691*HLOOKUP(B691,Assumption!$A$10:$G$12,3,1)</f>
        <v>0</v>
      </c>
      <c r="I691" s="2" t="n">
        <f aca="false">F691+G691-H691</f>
        <v>0</v>
      </c>
      <c r="J691" s="32" t="n">
        <f aca="false">VLOOKUP(D691,Assumption!$O$3:$Q$103,IF('thong tin khach hang'!$B$3="Nam",2,3),0)/12*P691</f>
        <v>0</v>
      </c>
      <c r="K691" s="2" t="n">
        <v>20000</v>
      </c>
      <c r="L691" s="31" t="n">
        <f aca="false">ROUND(((HLOOKUP(B691,Assumption!$A$6:$L$7,2,1)+1)^(1/12)-1)*(E691+I691-J691-K691),0)</f>
        <v>10292077</v>
      </c>
      <c r="M691" s="31" t="n">
        <f aca="false">E691+I691-J691-K691+L691</f>
        <v>6241942085.01301</v>
      </c>
      <c r="N691" s="32" t="n">
        <f aca="false">HLOOKUP(ROUND(AVERAGE(M679:M690)/10^6,0),Assumption!$B$2:$E$3,2,1)*MAX((AVERAGE(M679:M690)-250*10^6),0)</f>
        <v>35320799.5580781</v>
      </c>
      <c r="O691" s="31" t="n">
        <f aca="false">M691+N691</f>
        <v>6277262884.57109</v>
      </c>
      <c r="P691" s="31" t="n">
        <f aca="false">IF(A691=1,SA,MAX(0,SA-M690))</f>
        <v>0</v>
      </c>
      <c r="S691" s="2" t="n">
        <v>0</v>
      </c>
      <c r="T691" s="2" t="n">
        <v>0</v>
      </c>
      <c r="U691" s="2" t="n">
        <v>0</v>
      </c>
      <c r="V691" s="33" t="n">
        <v>1</v>
      </c>
    </row>
    <row r="692" customFormat="false" ht="15.75" hidden="false" customHeight="true" outlineLevel="0" collapsed="false">
      <c r="A692" s="2" t="n">
        <v>690</v>
      </c>
      <c r="B692" s="2" t="n">
        <v>58</v>
      </c>
      <c r="C692" s="2" t="n">
        <f aca="false">A692-(B692-1)*12</f>
        <v>6</v>
      </c>
      <c r="D692" s="2" t="n">
        <f aca="false">'thong tin khach hang'!$B$4+B692-1</f>
        <v>59</v>
      </c>
      <c r="E692" s="31" t="n">
        <f aca="false">IF(A692=1,0,M691)</f>
        <v>6241942085.01301</v>
      </c>
      <c r="F692" s="2" t="n">
        <f aca="true">TP*VLOOKUP('thong tin khach hang'!$E$10,$X$2:$Z$5,3,0)*OFFSET($S692,0,VLOOKUP('thong tin khach hang'!$E$10,$X$2:$Z$5,2,0))</f>
        <v>0</v>
      </c>
      <c r="G692" s="2" t="n">
        <f aca="true">EP*VLOOKUP('thong tin khach hang'!$E$10,$X$2:$Z$5,3,0)*OFFSET($S692,0,VLOOKUP('thong tin khach hang'!$E$10,$X$2:$Z$5,2,0))</f>
        <v>0</v>
      </c>
      <c r="H692" s="2" t="n">
        <f aca="false">F692*HLOOKUP(B692,Assumption!$A$10:$G$12,2,1)+G692*HLOOKUP(B692,Assumption!$A$10:$G$12,3,1)</f>
        <v>0</v>
      </c>
      <c r="I692" s="2" t="n">
        <f aca="false">F692+G692-H692</f>
        <v>0</v>
      </c>
      <c r="J692" s="32" t="n">
        <f aca="false">VLOOKUP(D692,Assumption!$O$3:$Q$103,IF('thong tin khach hang'!$B$3="Nam",2,3),0)/12*P692</f>
        <v>0</v>
      </c>
      <c r="K692" s="2" t="n">
        <v>20000</v>
      </c>
      <c r="L692" s="31" t="n">
        <f aca="false">ROUND(((HLOOKUP(B692,Assumption!$A$6:$L$7,2,1)+1)^(1/12)-1)*(E692+I692-J692-K692),0)</f>
        <v>10309042</v>
      </c>
      <c r="M692" s="31" t="n">
        <f aca="false">E692+I692-J692-K692+L692</f>
        <v>6252231127.01301</v>
      </c>
      <c r="N692" s="32" t="n">
        <f aca="false">HLOOKUP(ROUND(AVERAGE(M680:M691)/10^6,0),Assumption!$B$2:$E$3,2,1)*MAX((AVERAGE(M680:M691)-250*10^6),0)</f>
        <v>35410790.2125781</v>
      </c>
      <c r="O692" s="31" t="n">
        <f aca="false">M692+N692</f>
        <v>6287641917.22559</v>
      </c>
      <c r="P692" s="31" t="n">
        <f aca="false">IF(A692=1,SA,MAX(0,SA-M691))</f>
        <v>0</v>
      </c>
      <c r="S692" s="2" t="n">
        <v>0</v>
      </c>
      <c r="T692" s="2" t="n">
        <v>0</v>
      </c>
      <c r="U692" s="2" t="n">
        <v>0</v>
      </c>
      <c r="V692" s="33" t="n">
        <v>1</v>
      </c>
    </row>
    <row r="693" customFormat="false" ht="15.75" hidden="false" customHeight="true" outlineLevel="0" collapsed="false">
      <c r="A693" s="2" t="n">
        <v>691</v>
      </c>
      <c r="B693" s="2" t="n">
        <v>58</v>
      </c>
      <c r="C693" s="2" t="n">
        <f aca="false">A693-(B693-1)*12</f>
        <v>7</v>
      </c>
      <c r="D693" s="2" t="n">
        <f aca="false">'thong tin khach hang'!$B$4+B693-1</f>
        <v>59</v>
      </c>
      <c r="E693" s="31" t="n">
        <f aca="false">IF(A693=1,0,M692)</f>
        <v>6252231127.01301</v>
      </c>
      <c r="F693" s="2" t="n">
        <f aca="true">TP*VLOOKUP('thong tin khach hang'!$E$10,$X$2:$Z$5,3,0)*OFFSET($S693,0,VLOOKUP('thong tin khach hang'!$E$10,$X$2:$Z$5,2,0))</f>
        <v>0</v>
      </c>
      <c r="G693" s="2" t="n">
        <f aca="true">EP*VLOOKUP('thong tin khach hang'!$E$10,$X$2:$Z$5,3,0)*OFFSET($S693,0,VLOOKUP('thong tin khach hang'!$E$10,$X$2:$Z$5,2,0))</f>
        <v>0</v>
      </c>
      <c r="H693" s="2" t="n">
        <f aca="false">F693*HLOOKUP(B693,Assumption!$A$10:$G$12,2,1)+G693*HLOOKUP(B693,Assumption!$A$10:$G$12,3,1)</f>
        <v>0</v>
      </c>
      <c r="I693" s="2" t="n">
        <f aca="false">F693+G693-H693</f>
        <v>0</v>
      </c>
      <c r="J693" s="32" t="n">
        <f aca="false">VLOOKUP(D693,Assumption!$O$3:$Q$103,IF('thong tin khach hang'!$B$3="Nam",2,3),0)/12*P693</f>
        <v>0</v>
      </c>
      <c r="K693" s="2" t="n">
        <v>20000</v>
      </c>
      <c r="L693" s="31" t="n">
        <f aca="false">ROUND(((HLOOKUP(B693,Assumption!$A$6:$L$7,2,1)+1)^(1/12)-1)*(E693+I693-J693-K693),0)</f>
        <v>10326035</v>
      </c>
      <c r="M693" s="31" t="n">
        <f aca="false">E693+I693-J693-K693+L693</f>
        <v>6262537162.01301</v>
      </c>
      <c r="N693" s="32" t="n">
        <f aca="false">HLOOKUP(ROUND(AVERAGE(M681:M692)/10^6,0),Assumption!$B$2:$E$3,2,1)*MAX((AVERAGE(M681:M692)-250*10^6),0)</f>
        <v>35500929.4940781</v>
      </c>
      <c r="O693" s="31" t="n">
        <f aca="false">M693+N693</f>
        <v>6298038091.50709</v>
      </c>
      <c r="P693" s="31" t="n">
        <f aca="false">IF(A693=1,SA,MAX(0,SA-M692))</f>
        <v>0</v>
      </c>
      <c r="S693" s="2" t="n">
        <v>0</v>
      </c>
      <c r="T693" s="2" t="n">
        <v>1</v>
      </c>
      <c r="U693" s="2" t="n">
        <v>1</v>
      </c>
      <c r="V693" s="33" t="n">
        <v>1</v>
      </c>
    </row>
    <row r="694" customFormat="false" ht="15.75" hidden="false" customHeight="true" outlineLevel="0" collapsed="false">
      <c r="A694" s="2" t="n">
        <v>692</v>
      </c>
      <c r="B694" s="2" t="n">
        <v>58</v>
      </c>
      <c r="C694" s="2" t="n">
        <f aca="false">A694-(B694-1)*12</f>
        <v>8</v>
      </c>
      <c r="D694" s="2" t="n">
        <f aca="false">'thong tin khach hang'!$B$4+B694-1</f>
        <v>59</v>
      </c>
      <c r="E694" s="31" t="n">
        <f aca="false">IF(A694=1,0,M693)</f>
        <v>6262537162.01301</v>
      </c>
      <c r="F694" s="2" t="n">
        <f aca="true">TP*VLOOKUP('thong tin khach hang'!$E$10,$X$2:$Z$5,3,0)*OFFSET($S694,0,VLOOKUP('thong tin khach hang'!$E$10,$X$2:$Z$5,2,0))</f>
        <v>0</v>
      </c>
      <c r="G694" s="2" t="n">
        <f aca="true">EP*VLOOKUP('thong tin khach hang'!$E$10,$X$2:$Z$5,3,0)*OFFSET($S694,0,VLOOKUP('thong tin khach hang'!$E$10,$X$2:$Z$5,2,0))</f>
        <v>0</v>
      </c>
      <c r="H694" s="2" t="n">
        <f aca="false">F694*HLOOKUP(B694,Assumption!$A$10:$G$12,2,1)+G694*HLOOKUP(B694,Assumption!$A$10:$G$12,3,1)</f>
        <v>0</v>
      </c>
      <c r="I694" s="2" t="n">
        <f aca="false">F694+G694-H694</f>
        <v>0</v>
      </c>
      <c r="J694" s="32" t="n">
        <f aca="false">VLOOKUP(D694,Assumption!$O$3:$Q$103,IF('thong tin khach hang'!$B$3="Nam",2,3),0)/12*P694</f>
        <v>0</v>
      </c>
      <c r="K694" s="2" t="n">
        <v>20000</v>
      </c>
      <c r="L694" s="31" t="n">
        <f aca="false">ROUND(((HLOOKUP(B694,Assumption!$A$6:$L$7,2,1)+1)^(1/12)-1)*(E694+I694-J694-K694),0)</f>
        <v>10343056</v>
      </c>
      <c r="M694" s="31" t="n">
        <f aca="false">E694+I694-J694-K694+L694</f>
        <v>6272860218.01301</v>
      </c>
      <c r="N694" s="32" t="n">
        <f aca="false">HLOOKUP(ROUND(AVERAGE(M682:M693)/10^6,0),Assumption!$B$2:$E$3,2,1)*MAX((AVERAGE(M682:M693)-250*10^6),0)</f>
        <v>35591217.6480781</v>
      </c>
      <c r="O694" s="31" t="n">
        <f aca="false">M694+N694</f>
        <v>6308451435.66109</v>
      </c>
      <c r="P694" s="31" t="n">
        <f aca="false">IF(A694=1,SA,MAX(0,SA-M693))</f>
        <v>0</v>
      </c>
      <c r="S694" s="2" t="n">
        <v>0</v>
      </c>
      <c r="T694" s="2" t="n">
        <v>0</v>
      </c>
      <c r="U694" s="2" t="n">
        <v>0</v>
      </c>
      <c r="V694" s="33" t="n">
        <v>1</v>
      </c>
    </row>
    <row r="695" customFormat="false" ht="15.75" hidden="false" customHeight="true" outlineLevel="0" collapsed="false">
      <c r="A695" s="2" t="n">
        <v>693</v>
      </c>
      <c r="B695" s="2" t="n">
        <v>58</v>
      </c>
      <c r="C695" s="2" t="n">
        <f aca="false">A695-(B695-1)*12</f>
        <v>9</v>
      </c>
      <c r="D695" s="2" t="n">
        <f aca="false">'thong tin khach hang'!$B$4+B695-1</f>
        <v>59</v>
      </c>
      <c r="E695" s="31" t="n">
        <f aca="false">IF(A695=1,0,M694)</f>
        <v>6272860218.01301</v>
      </c>
      <c r="F695" s="2" t="n">
        <f aca="true">TP*VLOOKUP('thong tin khach hang'!$E$10,$X$2:$Z$5,3,0)*OFFSET($S695,0,VLOOKUP('thong tin khach hang'!$E$10,$X$2:$Z$5,2,0))</f>
        <v>0</v>
      </c>
      <c r="G695" s="2" t="n">
        <f aca="true">EP*VLOOKUP('thong tin khach hang'!$E$10,$X$2:$Z$5,3,0)*OFFSET($S695,0,VLOOKUP('thong tin khach hang'!$E$10,$X$2:$Z$5,2,0))</f>
        <v>0</v>
      </c>
      <c r="H695" s="2" t="n">
        <f aca="false">F695*HLOOKUP(B695,Assumption!$A$10:$G$12,2,1)+G695*HLOOKUP(B695,Assumption!$A$10:$G$12,3,1)</f>
        <v>0</v>
      </c>
      <c r="I695" s="2" t="n">
        <f aca="false">F695+G695-H695</f>
        <v>0</v>
      </c>
      <c r="J695" s="32" t="n">
        <f aca="false">VLOOKUP(D695,Assumption!$O$3:$Q$103,IF('thong tin khach hang'!$B$3="Nam",2,3),0)/12*P695</f>
        <v>0</v>
      </c>
      <c r="K695" s="2" t="n">
        <v>20000</v>
      </c>
      <c r="L695" s="31" t="n">
        <f aca="false">ROUND(((HLOOKUP(B695,Assumption!$A$6:$L$7,2,1)+1)^(1/12)-1)*(E695+I695-J695-K695),0)</f>
        <v>10360106</v>
      </c>
      <c r="M695" s="31" t="n">
        <f aca="false">E695+I695-J695-K695+L695</f>
        <v>6283200324.01301</v>
      </c>
      <c r="N695" s="32" t="n">
        <f aca="false">HLOOKUP(ROUND(AVERAGE(M683:M694)/10^6,0),Assumption!$B$2:$E$3,2,1)*MAX((AVERAGE(M683:M694)-250*10^6),0)</f>
        <v>35681654.9200781</v>
      </c>
      <c r="O695" s="31" t="n">
        <f aca="false">M695+N695</f>
        <v>6318881978.93309</v>
      </c>
      <c r="P695" s="31" t="n">
        <f aca="false">IF(A695=1,SA,MAX(0,SA-M694))</f>
        <v>0</v>
      </c>
      <c r="S695" s="2" t="n">
        <v>0</v>
      </c>
      <c r="T695" s="2" t="n">
        <v>0</v>
      </c>
      <c r="U695" s="2" t="n">
        <v>0</v>
      </c>
      <c r="V695" s="33" t="n">
        <v>1</v>
      </c>
    </row>
    <row r="696" customFormat="false" ht="15.75" hidden="false" customHeight="true" outlineLevel="0" collapsed="false">
      <c r="A696" s="2" t="n">
        <v>694</v>
      </c>
      <c r="B696" s="2" t="n">
        <v>58</v>
      </c>
      <c r="C696" s="2" t="n">
        <f aca="false">A696-(B696-1)*12</f>
        <v>10</v>
      </c>
      <c r="D696" s="2" t="n">
        <f aca="false">'thong tin khach hang'!$B$4+B696-1</f>
        <v>59</v>
      </c>
      <c r="E696" s="31" t="n">
        <f aca="false">IF(A696=1,0,M695)</f>
        <v>6283200324.01301</v>
      </c>
      <c r="F696" s="2" t="n">
        <f aca="true">TP*VLOOKUP('thong tin khach hang'!$E$10,$X$2:$Z$5,3,0)*OFFSET($S696,0,VLOOKUP('thong tin khach hang'!$E$10,$X$2:$Z$5,2,0))</f>
        <v>0</v>
      </c>
      <c r="G696" s="2" t="n">
        <f aca="true">EP*VLOOKUP('thong tin khach hang'!$E$10,$X$2:$Z$5,3,0)*OFFSET($S696,0,VLOOKUP('thong tin khach hang'!$E$10,$X$2:$Z$5,2,0))</f>
        <v>0</v>
      </c>
      <c r="H696" s="2" t="n">
        <f aca="false">F696*HLOOKUP(B696,Assumption!$A$10:$G$12,2,1)+G696*HLOOKUP(B696,Assumption!$A$10:$G$12,3,1)</f>
        <v>0</v>
      </c>
      <c r="I696" s="2" t="n">
        <f aca="false">F696+G696-H696</f>
        <v>0</v>
      </c>
      <c r="J696" s="32" t="n">
        <f aca="false">VLOOKUP(D696,Assumption!$O$3:$Q$103,IF('thong tin khach hang'!$B$3="Nam",2,3),0)/12*P696</f>
        <v>0</v>
      </c>
      <c r="K696" s="2" t="n">
        <v>20000</v>
      </c>
      <c r="L696" s="31" t="n">
        <f aca="false">ROUND(((HLOOKUP(B696,Assumption!$A$6:$L$7,2,1)+1)^(1/12)-1)*(E696+I696-J696-K696),0)</f>
        <v>10377183</v>
      </c>
      <c r="M696" s="31" t="n">
        <f aca="false">E696+I696-J696-K696+L696</f>
        <v>6293557507.01301</v>
      </c>
      <c r="N696" s="32" t="n">
        <f aca="false">HLOOKUP(ROUND(AVERAGE(M684:M695)/10^6,0),Assumption!$B$2:$E$3,2,1)*MAX((AVERAGE(M684:M695)-250*10^6),0)</f>
        <v>35772241.5565781</v>
      </c>
      <c r="O696" s="31" t="n">
        <f aca="false">M696+N696</f>
        <v>6329329748.56959</v>
      </c>
      <c r="P696" s="31" t="n">
        <f aca="false">IF(A696=1,SA,MAX(0,SA-M695))</f>
        <v>0</v>
      </c>
      <c r="S696" s="2" t="n">
        <v>0</v>
      </c>
      <c r="T696" s="2" t="n">
        <v>0</v>
      </c>
      <c r="U696" s="2" t="n">
        <v>1</v>
      </c>
      <c r="V696" s="33" t="n">
        <v>1</v>
      </c>
    </row>
    <row r="697" customFormat="false" ht="15.75" hidden="false" customHeight="true" outlineLevel="0" collapsed="false">
      <c r="A697" s="2" t="n">
        <v>695</v>
      </c>
      <c r="B697" s="2" t="n">
        <v>58</v>
      </c>
      <c r="C697" s="2" t="n">
        <f aca="false">A697-(B697-1)*12</f>
        <v>11</v>
      </c>
      <c r="D697" s="2" t="n">
        <f aca="false">'thong tin khach hang'!$B$4+B697-1</f>
        <v>59</v>
      </c>
      <c r="E697" s="31" t="n">
        <f aca="false">IF(A697=1,0,M696)</f>
        <v>6293557507.01301</v>
      </c>
      <c r="F697" s="2" t="n">
        <f aca="true">TP*VLOOKUP('thong tin khach hang'!$E$10,$X$2:$Z$5,3,0)*OFFSET($S697,0,VLOOKUP('thong tin khach hang'!$E$10,$X$2:$Z$5,2,0))</f>
        <v>0</v>
      </c>
      <c r="G697" s="2" t="n">
        <f aca="true">EP*VLOOKUP('thong tin khach hang'!$E$10,$X$2:$Z$5,3,0)*OFFSET($S697,0,VLOOKUP('thong tin khach hang'!$E$10,$X$2:$Z$5,2,0))</f>
        <v>0</v>
      </c>
      <c r="H697" s="2" t="n">
        <f aca="false">F697*HLOOKUP(B697,Assumption!$A$10:$G$12,2,1)+G697*HLOOKUP(B697,Assumption!$A$10:$G$12,3,1)</f>
        <v>0</v>
      </c>
      <c r="I697" s="2" t="n">
        <f aca="false">F697+G697-H697</f>
        <v>0</v>
      </c>
      <c r="J697" s="32" t="n">
        <f aca="false">VLOOKUP(D697,Assumption!$O$3:$Q$103,IF('thong tin khach hang'!$B$3="Nam",2,3),0)/12*P697</f>
        <v>0</v>
      </c>
      <c r="K697" s="2" t="n">
        <v>20000</v>
      </c>
      <c r="L697" s="31" t="n">
        <f aca="false">ROUND(((HLOOKUP(B697,Assumption!$A$6:$L$7,2,1)+1)^(1/12)-1)*(E697+I697-J697-K697),0)</f>
        <v>10394289</v>
      </c>
      <c r="M697" s="31" t="n">
        <f aca="false">E697+I697-J697-K697+L697</f>
        <v>6303931796.01301</v>
      </c>
      <c r="N697" s="32" t="n">
        <f aca="false">HLOOKUP(ROUND(AVERAGE(M685:M696)/10^6,0),Assumption!$B$2:$E$3,2,1)*MAX((AVERAGE(M685:M696)-250*10^6),0)</f>
        <v>35862977.8040781</v>
      </c>
      <c r="O697" s="31" t="n">
        <f aca="false">M697+N697</f>
        <v>6339794773.81709</v>
      </c>
      <c r="P697" s="31" t="n">
        <f aca="false">IF(A697=1,SA,MAX(0,SA-M696))</f>
        <v>0</v>
      </c>
      <c r="S697" s="2" t="n">
        <v>0</v>
      </c>
      <c r="T697" s="2" t="n">
        <v>0</v>
      </c>
      <c r="U697" s="2" t="n">
        <v>0</v>
      </c>
      <c r="V697" s="33" t="n">
        <v>1</v>
      </c>
    </row>
    <row r="698" customFormat="false" ht="15.75" hidden="false" customHeight="true" outlineLevel="0" collapsed="false">
      <c r="A698" s="2" t="n">
        <v>696</v>
      </c>
      <c r="B698" s="2" t="n">
        <v>58</v>
      </c>
      <c r="C698" s="2" t="n">
        <f aca="false">A698-(B698-1)*12</f>
        <v>12</v>
      </c>
      <c r="D698" s="2" t="n">
        <f aca="false">'thong tin khach hang'!$B$4+B698-1</f>
        <v>59</v>
      </c>
      <c r="E698" s="31" t="n">
        <f aca="false">IF(A698=1,0,M697)</f>
        <v>6303931796.01301</v>
      </c>
      <c r="F698" s="2" t="n">
        <f aca="true">TP*VLOOKUP('thong tin khach hang'!$E$10,$X$2:$Z$5,3,0)*OFFSET($S698,0,VLOOKUP('thong tin khach hang'!$E$10,$X$2:$Z$5,2,0))</f>
        <v>0</v>
      </c>
      <c r="G698" s="2" t="n">
        <f aca="true">EP*VLOOKUP('thong tin khach hang'!$E$10,$X$2:$Z$5,3,0)*OFFSET($S698,0,VLOOKUP('thong tin khach hang'!$E$10,$X$2:$Z$5,2,0))</f>
        <v>0</v>
      </c>
      <c r="H698" s="2" t="n">
        <f aca="false">F698*HLOOKUP(B698,Assumption!$A$10:$G$12,2,1)+G698*HLOOKUP(B698,Assumption!$A$10:$G$12,3,1)</f>
        <v>0</v>
      </c>
      <c r="I698" s="2" t="n">
        <f aca="false">F698+G698-H698</f>
        <v>0</v>
      </c>
      <c r="J698" s="32" t="n">
        <f aca="false">VLOOKUP(D698,Assumption!$O$3:$Q$103,IF('thong tin khach hang'!$B$3="Nam",2,3),0)/12*P698</f>
        <v>0</v>
      </c>
      <c r="K698" s="2" t="n">
        <v>20000</v>
      </c>
      <c r="L698" s="31" t="n">
        <f aca="false">ROUND(((HLOOKUP(B698,Assumption!$A$6:$L$7,2,1)+1)^(1/12)-1)*(E698+I698-J698-K698),0)</f>
        <v>10411423</v>
      </c>
      <c r="M698" s="31" t="n">
        <f aca="false">E698+I698-J698-K698+L698</f>
        <v>6314323219.01301</v>
      </c>
      <c r="N698" s="32" t="n">
        <f aca="false">HLOOKUP(ROUND(AVERAGE(M686:M697)/10^6,0),Assumption!$B$2:$E$3,2,1)*MAX((AVERAGE(M686:M697)-250*10^6),0)</f>
        <v>35953863.9100781</v>
      </c>
      <c r="O698" s="31" t="n">
        <f aca="false">M698+N698</f>
        <v>6350277082.92309</v>
      </c>
      <c r="P698" s="31" t="n">
        <f aca="false">IF(A698=1,SA,MAX(0,SA-M697))</f>
        <v>0</v>
      </c>
      <c r="S698" s="2" t="n">
        <v>0</v>
      </c>
      <c r="T698" s="2" t="n">
        <v>0</v>
      </c>
      <c r="U698" s="2" t="n">
        <v>0</v>
      </c>
      <c r="V698" s="33" t="n">
        <v>1</v>
      </c>
    </row>
    <row r="699" customFormat="false" ht="15.75" hidden="false" customHeight="true" outlineLevel="0" collapsed="false">
      <c r="A699" s="2" t="n">
        <v>697</v>
      </c>
      <c r="B699" s="2" t="n">
        <v>59</v>
      </c>
      <c r="C699" s="2" t="n">
        <f aca="false">A699-(B699-1)*12</f>
        <v>1</v>
      </c>
      <c r="D699" s="2" t="n">
        <f aca="false">'thong tin khach hang'!$B$4+B699-1</f>
        <v>60</v>
      </c>
      <c r="E699" s="31" t="n">
        <f aca="false">IF(A699=1,0,M698)</f>
        <v>6314323219.01301</v>
      </c>
      <c r="F699" s="2" t="n">
        <f aca="true">TP*VLOOKUP('thong tin khach hang'!$E$10,$X$2:$Z$5,3,0)*OFFSET($S699,0,VLOOKUP('thong tin khach hang'!$E$10,$X$2:$Z$5,2,0))</f>
        <v>30000000</v>
      </c>
      <c r="G699" s="2" t="n">
        <f aca="true">EP*VLOOKUP('thong tin khach hang'!$E$10,$X$2:$Z$5,3,0)*OFFSET($S699,0,VLOOKUP('thong tin khach hang'!$E$10,$X$2:$Z$5,2,0))</f>
        <v>30000000</v>
      </c>
      <c r="H699" s="2" t="n">
        <f aca="false">F699*HLOOKUP(B699,Assumption!$A$10:$G$12,2,1)+G699*HLOOKUP(B699,Assumption!$A$10:$G$12,3,1)</f>
        <v>1500000</v>
      </c>
      <c r="I699" s="2" t="n">
        <f aca="false">F699+G699-H699</f>
        <v>58500000</v>
      </c>
      <c r="J699" s="32" t="n">
        <f aca="false">VLOOKUP(D699,Assumption!$O$3:$Q$103,IF('thong tin khach hang'!$B$3="Nam",2,3),0)/12*P699</f>
        <v>0</v>
      </c>
      <c r="K699" s="2" t="n">
        <v>20000</v>
      </c>
      <c r="L699" s="31" t="n">
        <f aca="false">ROUND(((HLOOKUP(B699,Assumption!$A$6:$L$7,2,1)+1)^(1/12)-1)*(E699+I699-J699-K699),0)</f>
        <v>10525203</v>
      </c>
      <c r="M699" s="31" t="n">
        <f aca="false">E699+I699-J699-K699+L699</f>
        <v>6383328422.01301</v>
      </c>
      <c r="N699" s="32" t="n">
        <f aca="false">HLOOKUP(ROUND(AVERAGE(M687:M698)/10^6,0),Assumption!$B$2:$E$3,2,1)*MAX((AVERAGE(M687:M698)-250*10^6),0)</f>
        <v>36044900.1220781</v>
      </c>
      <c r="O699" s="31" t="n">
        <f aca="false">M699+N699</f>
        <v>6419373322.13509</v>
      </c>
      <c r="P699" s="31" t="n">
        <f aca="false">IF(A699=1,SA,MAX(0,SA-M698))</f>
        <v>0</v>
      </c>
      <c r="S699" s="2" t="n">
        <v>1</v>
      </c>
      <c r="T699" s="2" t="n">
        <v>1</v>
      </c>
      <c r="U699" s="2" t="n">
        <v>1</v>
      </c>
      <c r="V699" s="33" t="n">
        <v>1</v>
      </c>
    </row>
    <row r="700" customFormat="false" ht="15.75" hidden="false" customHeight="true" outlineLevel="0" collapsed="false">
      <c r="A700" s="2" t="n">
        <v>698</v>
      </c>
      <c r="B700" s="2" t="n">
        <v>59</v>
      </c>
      <c r="C700" s="2" t="n">
        <f aca="false">A700-(B700-1)*12</f>
        <v>2</v>
      </c>
      <c r="D700" s="2" t="n">
        <f aca="false">'thong tin khach hang'!$B$4+B700-1</f>
        <v>60</v>
      </c>
      <c r="E700" s="31" t="n">
        <f aca="false">IF(A700=1,0,M699)</f>
        <v>6383328422.01301</v>
      </c>
      <c r="F700" s="2" t="n">
        <f aca="true">TP*VLOOKUP('thong tin khach hang'!$E$10,$X$2:$Z$5,3,0)*OFFSET($S700,0,VLOOKUP('thong tin khach hang'!$E$10,$X$2:$Z$5,2,0))</f>
        <v>0</v>
      </c>
      <c r="G700" s="2" t="n">
        <f aca="true">EP*VLOOKUP('thong tin khach hang'!$E$10,$X$2:$Z$5,3,0)*OFFSET($S700,0,VLOOKUP('thong tin khach hang'!$E$10,$X$2:$Z$5,2,0))</f>
        <v>0</v>
      </c>
      <c r="H700" s="2" t="n">
        <f aca="false">F700*HLOOKUP(B700,Assumption!$A$10:$G$12,2,1)+G700*HLOOKUP(B700,Assumption!$A$10:$G$12,3,1)</f>
        <v>0</v>
      </c>
      <c r="I700" s="2" t="n">
        <f aca="false">F700+G700-H700</f>
        <v>0</v>
      </c>
      <c r="J700" s="32" t="n">
        <f aca="false">VLOOKUP(D700,Assumption!$O$3:$Q$103,IF('thong tin khach hang'!$B$3="Nam",2,3),0)/12*P700</f>
        <v>0</v>
      </c>
      <c r="K700" s="2" t="n">
        <v>20000</v>
      </c>
      <c r="L700" s="31" t="n">
        <f aca="false">ROUND(((HLOOKUP(B700,Assumption!$A$6:$L$7,2,1)+1)^(1/12)-1)*(E700+I700-J700-K700),0)</f>
        <v>10542553</v>
      </c>
      <c r="M700" s="31" t="n">
        <f aca="false">E700+I700-J700-K700+L700</f>
        <v>6393850975.01301</v>
      </c>
      <c r="N700" s="32" t="n">
        <f aca="false">HLOOKUP(ROUND(AVERAGE(M688:M699)/10^6,0),Assumption!$B$2:$E$3,2,1)*MAX((AVERAGE(M688:M699)-250*10^6),0)</f>
        <v>36136086.6880781</v>
      </c>
      <c r="O700" s="31" t="n">
        <f aca="false">M700+N700</f>
        <v>6429987061.70109</v>
      </c>
      <c r="P700" s="31" t="n">
        <f aca="false">IF(A700=1,SA,MAX(0,SA-M699))</f>
        <v>0</v>
      </c>
      <c r="S700" s="2" t="n">
        <v>0</v>
      </c>
      <c r="T700" s="2" t="n">
        <v>0</v>
      </c>
      <c r="U700" s="2" t="n">
        <v>0</v>
      </c>
      <c r="V700" s="33" t="n">
        <v>1</v>
      </c>
    </row>
    <row r="701" customFormat="false" ht="15.75" hidden="false" customHeight="true" outlineLevel="0" collapsed="false">
      <c r="A701" s="2" t="n">
        <v>699</v>
      </c>
      <c r="B701" s="2" t="n">
        <v>59</v>
      </c>
      <c r="C701" s="2" t="n">
        <f aca="false">A701-(B701-1)*12</f>
        <v>3</v>
      </c>
      <c r="D701" s="2" t="n">
        <f aca="false">'thong tin khach hang'!$B$4+B701-1</f>
        <v>60</v>
      </c>
      <c r="E701" s="31" t="n">
        <f aca="false">IF(A701=1,0,M700)</f>
        <v>6393850975.01301</v>
      </c>
      <c r="F701" s="2" t="n">
        <f aca="true">TP*VLOOKUP('thong tin khach hang'!$E$10,$X$2:$Z$5,3,0)*OFFSET($S701,0,VLOOKUP('thong tin khach hang'!$E$10,$X$2:$Z$5,2,0))</f>
        <v>0</v>
      </c>
      <c r="G701" s="2" t="n">
        <f aca="true">EP*VLOOKUP('thong tin khach hang'!$E$10,$X$2:$Z$5,3,0)*OFFSET($S701,0,VLOOKUP('thong tin khach hang'!$E$10,$X$2:$Z$5,2,0))</f>
        <v>0</v>
      </c>
      <c r="H701" s="2" t="n">
        <f aca="false">F701*HLOOKUP(B701,Assumption!$A$10:$G$12,2,1)+G701*HLOOKUP(B701,Assumption!$A$10:$G$12,3,1)</f>
        <v>0</v>
      </c>
      <c r="I701" s="2" t="n">
        <f aca="false">F701+G701-H701</f>
        <v>0</v>
      </c>
      <c r="J701" s="32" t="n">
        <f aca="false">VLOOKUP(D701,Assumption!$O$3:$Q$103,IF('thong tin khach hang'!$B$3="Nam",2,3),0)/12*P701</f>
        <v>0</v>
      </c>
      <c r="K701" s="2" t="n">
        <v>20000</v>
      </c>
      <c r="L701" s="31" t="n">
        <f aca="false">ROUND(((HLOOKUP(B701,Assumption!$A$6:$L$7,2,1)+1)^(1/12)-1)*(E701+I701-J701-K701),0)</f>
        <v>10559932</v>
      </c>
      <c r="M701" s="31" t="n">
        <f aca="false">E701+I701-J701-K701+L701</f>
        <v>6404390907.01301</v>
      </c>
      <c r="N701" s="32" t="n">
        <f aca="false">HLOOKUP(ROUND(AVERAGE(M689:M700)/10^6,0),Assumption!$B$2:$E$3,2,1)*MAX((AVERAGE(M689:M700)-250*10^6),0)</f>
        <v>36227423.8560781</v>
      </c>
      <c r="O701" s="31" t="n">
        <f aca="false">M701+N701</f>
        <v>6440618330.86909</v>
      </c>
      <c r="P701" s="31" t="n">
        <f aca="false">IF(A701=1,SA,MAX(0,SA-M700))</f>
        <v>0</v>
      </c>
      <c r="S701" s="2" t="n">
        <v>0</v>
      </c>
      <c r="T701" s="2" t="n">
        <v>0</v>
      </c>
      <c r="U701" s="2" t="n">
        <v>0</v>
      </c>
      <c r="V701" s="33" t="n">
        <v>1</v>
      </c>
    </row>
    <row r="702" customFormat="false" ht="15.75" hidden="false" customHeight="true" outlineLevel="0" collapsed="false">
      <c r="A702" s="2" t="n">
        <v>700</v>
      </c>
      <c r="B702" s="2" t="n">
        <v>59</v>
      </c>
      <c r="C702" s="2" t="n">
        <f aca="false">A702-(B702-1)*12</f>
        <v>4</v>
      </c>
      <c r="D702" s="2" t="n">
        <f aca="false">'thong tin khach hang'!$B$4+B702-1</f>
        <v>60</v>
      </c>
      <c r="E702" s="31" t="n">
        <f aca="false">IF(A702=1,0,M701)</f>
        <v>6404390907.01301</v>
      </c>
      <c r="F702" s="2" t="n">
        <f aca="true">TP*VLOOKUP('thong tin khach hang'!$E$10,$X$2:$Z$5,3,0)*OFFSET($S702,0,VLOOKUP('thong tin khach hang'!$E$10,$X$2:$Z$5,2,0))</f>
        <v>0</v>
      </c>
      <c r="G702" s="2" t="n">
        <f aca="true">EP*VLOOKUP('thong tin khach hang'!$E$10,$X$2:$Z$5,3,0)*OFFSET($S702,0,VLOOKUP('thong tin khach hang'!$E$10,$X$2:$Z$5,2,0))</f>
        <v>0</v>
      </c>
      <c r="H702" s="2" t="n">
        <f aca="false">F702*HLOOKUP(B702,Assumption!$A$10:$G$12,2,1)+G702*HLOOKUP(B702,Assumption!$A$10:$G$12,3,1)</f>
        <v>0</v>
      </c>
      <c r="I702" s="2" t="n">
        <f aca="false">F702+G702-H702</f>
        <v>0</v>
      </c>
      <c r="J702" s="32" t="n">
        <f aca="false">VLOOKUP(D702,Assumption!$O$3:$Q$103,IF('thong tin khach hang'!$B$3="Nam",2,3),0)/12*P702</f>
        <v>0</v>
      </c>
      <c r="K702" s="2" t="n">
        <v>20000</v>
      </c>
      <c r="L702" s="31" t="n">
        <f aca="false">ROUND(((HLOOKUP(B702,Assumption!$A$6:$L$7,2,1)+1)^(1/12)-1)*(E702+I702-J702-K702),0)</f>
        <v>10577339</v>
      </c>
      <c r="M702" s="31" t="n">
        <f aca="false">E702+I702-J702-K702+L702</f>
        <v>6414948246.01301</v>
      </c>
      <c r="N702" s="32" t="n">
        <f aca="false">HLOOKUP(ROUND(AVERAGE(M690:M701)/10^6,0),Assumption!$B$2:$E$3,2,1)*MAX((AVERAGE(M690:M701)-250*10^6),0)</f>
        <v>36318911.8750781</v>
      </c>
      <c r="O702" s="31" t="n">
        <f aca="false">M702+N702</f>
        <v>6451267157.88809</v>
      </c>
      <c r="P702" s="31" t="n">
        <f aca="false">IF(A702=1,SA,MAX(0,SA-M701))</f>
        <v>0</v>
      </c>
      <c r="S702" s="2" t="n">
        <v>0</v>
      </c>
      <c r="T702" s="2" t="n">
        <v>0</v>
      </c>
      <c r="U702" s="2" t="n">
        <v>1</v>
      </c>
      <c r="V702" s="33" t="n">
        <v>1</v>
      </c>
    </row>
    <row r="703" customFormat="false" ht="15.75" hidden="false" customHeight="true" outlineLevel="0" collapsed="false">
      <c r="A703" s="2" t="n">
        <v>701</v>
      </c>
      <c r="B703" s="2" t="n">
        <v>59</v>
      </c>
      <c r="C703" s="2" t="n">
        <f aca="false">A703-(B703-1)*12</f>
        <v>5</v>
      </c>
      <c r="D703" s="2" t="n">
        <f aca="false">'thong tin khach hang'!$B$4+B703-1</f>
        <v>60</v>
      </c>
      <c r="E703" s="31" t="n">
        <f aca="false">IF(A703=1,0,M702)</f>
        <v>6414948246.01301</v>
      </c>
      <c r="F703" s="2" t="n">
        <f aca="true">TP*VLOOKUP('thong tin khach hang'!$E$10,$X$2:$Z$5,3,0)*OFFSET($S703,0,VLOOKUP('thong tin khach hang'!$E$10,$X$2:$Z$5,2,0))</f>
        <v>0</v>
      </c>
      <c r="G703" s="2" t="n">
        <f aca="true">EP*VLOOKUP('thong tin khach hang'!$E$10,$X$2:$Z$5,3,0)*OFFSET($S703,0,VLOOKUP('thong tin khach hang'!$E$10,$X$2:$Z$5,2,0))</f>
        <v>0</v>
      </c>
      <c r="H703" s="2" t="n">
        <f aca="false">F703*HLOOKUP(B703,Assumption!$A$10:$G$12,2,1)+G703*HLOOKUP(B703,Assumption!$A$10:$G$12,3,1)</f>
        <v>0</v>
      </c>
      <c r="I703" s="2" t="n">
        <f aca="false">F703+G703-H703</f>
        <v>0</v>
      </c>
      <c r="J703" s="32" t="n">
        <f aca="false">VLOOKUP(D703,Assumption!$O$3:$Q$103,IF('thong tin khach hang'!$B$3="Nam",2,3),0)/12*P703</f>
        <v>0</v>
      </c>
      <c r="K703" s="2" t="n">
        <v>20000</v>
      </c>
      <c r="L703" s="31" t="n">
        <f aca="false">ROUND(((HLOOKUP(B703,Assumption!$A$6:$L$7,2,1)+1)^(1/12)-1)*(E703+I703-J703-K703),0)</f>
        <v>10594776</v>
      </c>
      <c r="M703" s="31" t="n">
        <f aca="false">E703+I703-J703-K703+L703</f>
        <v>6425523022.01301</v>
      </c>
      <c r="N703" s="32" t="n">
        <f aca="false">HLOOKUP(ROUND(AVERAGE(M691:M702)/10^6,0),Assumption!$B$2:$E$3,2,1)*MAX((AVERAGE(M691:M702)-250*10^6),0)</f>
        <v>36410550.9940781</v>
      </c>
      <c r="O703" s="31" t="n">
        <f aca="false">M703+N703</f>
        <v>6461933573.00709</v>
      </c>
      <c r="P703" s="31" t="n">
        <f aca="false">IF(A703=1,SA,MAX(0,SA-M702))</f>
        <v>0</v>
      </c>
      <c r="S703" s="2" t="n">
        <v>0</v>
      </c>
      <c r="T703" s="2" t="n">
        <v>0</v>
      </c>
      <c r="U703" s="2" t="n">
        <v>0</v>
      </c>
      <c r="V703" s="33" t="n">
        <v>1</v>
      </c>
    </row>
    <row r="704" customFormat="false" ht="15.75" hidden="false" customHeight="true" outlineLevel="0" collapsed="false">
      <c r="A704" s="2" t="n">
        <v>702</v>
      </c>
      <c r="B704" s="2" t="n">
        <v>59</v>
      </c>
      <c r="C704" s="2" t="n">
        <f aca="false">A704-(B704-1)*12</f>
        <v>6</v>
      </c>
      <c r="D704" s="2" t="n">
        <f aca="false">'thong tin khach hang'!$B$4+B704-1</f>
        <v>60</v>
      </c>
      <c r="E704" s="31" t="n">
        <f aca="false">IF(A704=1,0,M703)</f>
        <v>6425523022.01301</v>
      </c>
      <c r="F704" s="2" t="n">
        <f aca="true">TP*VLOOKUP('thong tin khach hang'!$E$10,$X$2:$Z$5,3,0)*OFFSET($S704,0,VLOOKUP('thong tin khach hang'!$E$10,$X$2:$Z$5,2,0))</f>
        <v>0</v>
      </c>
      <c r="G704" s="2" t="n">
        <f aca="true">EP*VLOOKUP('thong tin khach hang'!$E$10,$X$2:$Z$5,3,0)*OFFSET($S704,0,VLOOKUP('thong tin khach hang'!$E$10,$X$2:$Z$5,2,0))</f>
        <v>0</v>
      </c>
      <c r="H704" s="2" t="n">
        <f aca="false">F704*HLOOKUP(B704,Assumption!$A$10:$G$12,2,1)+G704*HLOOKUP(B704,Assumption!$A$10:$G$12,3,1)</f>
        <v>0</v>
      </c>
      <c r="I704" s="2" t="n">
        <f aca="false">F704+G704-H704</f>
        <v>0</v>
      </c>
      <c r="J704" s="32" t="n">
        <f aca="false">VLOOKUP(D704,Assumption!$O$3:$Q$103,IF('thong tin khach hang'!$B$3="Nam",2,3),0)/12*P704</f>
        <v>0</v>
      </c>
      <c r="K704" s="2" t="n">
        <v>20000</v>
      </c>
      <c r="L704" s="31" t="n">
        <f aca="false">ROUND(((HLOOKUP(B704,Assumption!$A$6:$L$7,2,1)+1)^(1/12)-1)*(E704+I704-J704-K704),0)</f>
        <v>10612241</v>
      </c>
      <c r="M704" s="31" t="n">
        <f aca="false">E704+I704-J704-K704+L704</f>
        <v>6436115263.01301</v>
      </c>
      <c r="N704" s="32" t="n">
        <f aca="false">HLOOKUP(ROUND(AVERAGE(M692:M703)/10^6,0),Assumption!$B$2:$E$3,2,1)*MAX((AVERAGE(M692:M703)-250*10^6),0)</f>
        <v>36502341.4625781</v>
      </c>
      <c r="O704" s="31" t="n">
        <f aca="false">M704+N704</f>
        <v>6472617604.47559</v>
      </c>
      <c r="P704" s="31" t="n">
        <f aca="false">IF(A704=1,SA,MAX(0,SA-M703))</f>
        <v>0</v>
      </c>
      <c r="S704" s="2" t="n">
        <v>0</v>
      </c>
      <c r="T704" s="2" t="n">
        <v>0</v>
      </c>
      <c r="U704" s="2" t="n">
        <v>0</v>
      </c>
      <c r="V704" s="33" t="n">
        <v>1</v>
      </c>
    </row>
    <row r="705" customFormat="false" ht="15.75" hidden="false" customHeight="true" outlineLevel="0" collapsed="false">
      <c r="A705" s="2" t="n">
        <v>703</v>
      </c>
      <c r="B705" s="2" t="n">
        <v>59</v>
      </c>
      <c r="C705" s="2" t="n">
        <f aca="false">A705-(B705-1)*12</f>
        <v>7</v>
      </c>
      <c r="D705" s="2" t="n">
        <f aca="false">'thong tin khach hang'!$B$4+B705-1</f>
        <v>60</v>
      </c>
      <c r="E705" s="31" t="n">
        <f aca="false">IF(A705=1,0,M704)</f>
        <v>6436115263.01301</v>
      </c>
      <c r="F705" s="2" t="n">
        <f aca="true">TP*VLOOKUP('thong tin khach hang'!$E$10,$X$2:$Z$5,3,0)*OFFSET($S705,0,VLOOKUP('thong tin khach hang'!$E$10,$X$2:$Z$5,2,0))</f>
        <v>0</v>
      </c>
      <c r="G705" s="2" t="n">
        <f aca="true">EP*VLOOKUP('thong tin khach hang'!$E$10,$X$2:$Z$5,3,0)*OFFSET($S705,0,VLOOKUP('thong tin khach hang'!$E$10,$X$2:$Z$5,2,0))</f>
        <v>0</v>
      </c>
      <c r="H705" s="2" t="n">
        <f aca="false">F705*HLOOKUP(B705,Assumption!$A$10:$G$12,2,1)+G705*HLOOKUP(B705,Assumption!$A$10:$G$12,3,1)</f>
        <v>0</v>
      </c>
      <c r="I705" s="2" t="n">
        <f aca="false">F705+G705-H705</f>
        <v>0</v>
      </c>
      <c r="J705" s="32" t="n">
        <f aca="false">VLOOKUP(D705,Assumption!$O$3:$Q$103,IF('thong tin khach hang'!$B$3="Nam",2,3),0)/12*P705</f>
        <v>0</v>
      </c>
      <c r="K705" s="2" t="n">
        <v>20000</v>
      </c>
      <c r="L705" s="31" t="n">
        <f aca="false">ROUND(((HLOOKUP(B705,Assumption!$A$6:$L$7,2,1)+1)^(1/12)-1)*(E705+I705-J705-K705),0)</f>
        <v>10629735</v>
      </c>
      <c r="M705" s="31" t="n">
        <f aca="false">E705+I705-J705-K705+L705</f>
        <v>6446724998.01301</v>
      </c>
      <c r="N705" s="32" t="n">
        <f aca="false">HLOOKUP(ROUND(AVERAGE(M693:M704)/10^6,0),Assumption!$B$2:$E$3,2,1)*MAX((AVERAGE(M693:M704)-250*10^6),0)</f>
        <v>36594283.5305781</v>
      </c>
      <c r="O705" s="31" t="n">
        <f aca="false">M705+N705</f>
        <v>6483319281.54359</v>
      </c>
      <c r="P705" s="31" t="n">
        <f aca="false">IF(A705=1,SA,MAX(0,SA-M704))</f>
        <v>0</v>
      </c>
      <c r="S705" s="2" t="n">
        <v>0</v>
      </c>
      <c r="T705" s="2" t="n">
        <v>1</v>
      </c>
      <c r="U705" s="2" t="n">
        <v>1</v>
      </c>
      <c r="V705" s="33" t="n">
        <v>1</v>
      </c>
    </row>
    <row r="706" customFormat="false" ht="15.75" hidden="false" customHeight="true" outlineLevel="0" collapsed="false">
      <c r="A706" s="2" t="n">
        <v>704</v>
      </c>
      <c r="B706" s="2" t="n">
        <v>59</v>
      </c>
      <c r="C706" s="2" t="n">
        <f aca="false">A706-(B706-1)*12</f>
        <v>8</v>
      </c>
      <c r="D706" s="2" t="n">
        <f aca="false">'thong tin khach hang'!$B$4+B706-1</f>
        <v>60</v>
      </c>
      <c r="E706" s="31" t="n">
        <f aca="false">IF(A706=1,0,M705)</f>
        <v>6446724998.01301</v>
      </c>
      <c r="F706" s="2" t="n">
        <f aca="true">TP*VLOOKUP('thong tin khach hang'!$E$10,$X$2:$Z$5,3,0)*OFFSET($S706,0,VLOOKUP('thong tin khach hang'!$E$10,$X$2:$Z$5,2,0))</f>
        <v>0</v>
      </c>
      <c r="G706" s="2" t="n">
        <f aca="true">EP*VLOOKUP('thong tin khach hang'!$E$10,$X$2:$Z$5,3,0)*OFFSET($S706,0,VLOOKUP('thong tin khach hang'!$E$10,$X$2:$Z$5,2,0))</f>
        <v>0</v>
      </c>
      <c r="H706" s="2" t="n">
        <f aca="false">F706*HLOOKUP(B706,Assumption!$A$10:$G$12,2,1)+G706*HLOOKUP(B706,Assumption!$A$10:$G$12,3,1)</f>
        <v>0</v>
      </c>
      <c r="I706" s="2" t="n">
        <f aca="false">F706+G706-H706</f>
        <v>0</v>
      </c>
      <c r="J706" s="32" t="n">
        <f aca="false">VLOOKUP(D706,Assumption!$O$3:$Q$103,IF('thong tin khach hang'!$B$3="Nam",2,3),0)/12*P706</f>
        <v>0</v>
      </c>
      <c r="K706" s="2" t="n">
        <v>20000</v>
      </c>
      <c r="L706" s="31" t="n">
        <f aca="false">ROUND(((HLOOKUP(B706,Assumption!$A$6:$L$7,2,1)+1)^(1/12)-1)*(E706+I706-J706-K706),0)</f>
        <v>10647257</v>
      </c>
      <c r="M706" s="31" t="n">
        <f aca="false">E706+I706-J706-K706+L706</f>
        <v>6457352255.01301</v>
      </c>
      <c r="N706" s="32" t="n">
        <f aca="false">HLOOKUP(ROUND(AVERAGE(M694:M705)/10^6,0),Assumption!$B$2:$E$3,2,1)*MAX((AVERAGE(M694:M705)-250*10^6),0)</f>
        <v>36686377.4485781</v>
      </c>
      <c r="O706" s="31" t="n">
        <f aca="false">M706+N706</f>
        <v>6494038632.46159</v>
      </c>
      <c r="P706" s="31" t="n">
        <f aca="false">IF(A706=1,SA,MAX(0,SA-M705))</f>
        <v>0</v>
      </c>
      <c r="S706" s="2" t="n">
        <v>0</v>
      </c>
      <c r="T706" s="2" t="n">
        <v>0</v>
      </c>
      <c r="U706" s="2" t="n">
        <v>0</v>
      </c>
      <c r="V706" s="33" t="n">
        <v>1</v>
      </c>
    </row>
    <row r="707" customFormat="false" ht="15.75" hidden="false" customHeight="true" outlineLevel="0" collapsed="false">
      <c r="A707" s="2" t="n">
        <v>705</v>
      </c>
      <c r="B707" s="2" t="n">
        <v>59</v>
      </c>
      <c r="C707" s="2" t="n">
        <f aca="false">A707-(B707-1)*12</f>
        <v>9</v>
      </c>
      <c r="D707" s="2" t="n">
        <f aca="false">'thong tin khach hang'!$B$4+B707-1</f>
        <v>60</v>
      </c>
      <c r="E707" s="31" t="n">
        <f aca="false">IF(A707=1,0,M706)</f>
        <v>6457352255.01301</v>
      </c>
      <c r="F707" s="2" t="n">
        <f aca="true">TP*VLOOKUP('thong tin khach hang'!$E$10,$X$2:$Z$5,3,0)*OFFSET($S707,0,VLOOKUP('thong tin khach hang'!$E$10,$X$2:$Z$5,2,0))</f>
        <v>0</v>
      </c>
      <c r="G707" s="2" t="n">
        <f aca="true">EP*VLOOKUP('thong tin khach hang'!$E$10,$X$2:$Z$5,3,0)*OFFSET($S707,0,VLOOKUP('thong tin khach hang'!$E$10,$X$2:$Z$5,2,0))</f>
        <v>0</v>
      </c>
      <c r="H707" s="2" t="n">
        <f aca="false">F707*HLOOKUP(B707,Assumption!$A$10:$G$12,2,1)+G707*HLOOKUP(B707,Assumption!$A$10:$G$12,3,1)</f>
        <v>0</v>
      </c>
      <c r="I707" s="2" t="n">
        <f aca="false">F707+G707-H707</f>
        <v>0</v>
      </c>
      <c r="J707" s="32" t="n">
        <f aca="false">VLOOKUP(D707,Assumption!$O$3:$Q$103,IF('thong tin khach hang'!$B$3="Nam",2,3),0)/12*P707</f>
        <v>0</v>
      </c>
      <c r="K707" s="2" t="n">
        <v>20000</v>
      </c>
      <c r="L707" s="31" t="n">
        <f aca="false">ROUND(((HLOOKUP(B707,Assumption!$A$6:$L$7,2,1)+1)^(1/12)-1)*(E707+I707-J707-K707),0)</f>
        <v>10664809</v>
      </c>
      <c r="M707" s="31" t="n">
        <f aca="false">E707+I707-J707-K707+L707</f>
        <v>6467997064.01301</v>
      </c>
      <c r="N707" s="32" t="n">
        <f aca="false">HLOOKUP(ROUND(AVERAGE(M695:M706)/10^6,0),Assumption!$B$2:$E$3,2,1)*MAX((AVERAGE(M695:M706)-250*10^6),0)</f>
        <v>36778623.4670781</v>
      </c>
      <c r="O707" s="31" t="n">
        <f aca="false">M707+N707</f>
        <v>6504775687.48009</v>
      </c>
      <c r="P707" s="31" t="n">
        <f aca="false">IF(A707=1,SA,MAX(0,SA-M706))</f>
        <v>0</v>
      </c>
      <c r="S707" s="2" t="n">
        <v>0</v>
      </c>
      <c r="T707" s="2" t="n">
        <v>0</v>
      </c>
      <c r="U707" s="2" t="n">
        <v>0</v>
      </c>
      <c r="V707" s="33" t="n">
        <v>1</v>
      </c>
    </row>
    <row r="708" customFormat="false" ht="15.75" hidden="false" customHeight="true" outlineLevel="0" collapsed="false">
      <c r="A708" s="2" t="n">
        <v>706</v>
      </c>
      <c r="B708" s="2" t="n">
        <v>59</v>
      </c>
      <c r="C708" s="2" t="n">
        <f aca="false">A708-(B708-1)*12</f>
        <v>10</v>
      </c>
      <c r="D708" s="2" t="n">
        <f aca="false">'thong tin khach hang'!$B$4+B708-1</f>
        <v>60</v>
      </c>
      <c r="E708" s="31" t="n">
        <f aca="false">IF(A708=1,0,M707)</f>
        <v>6467997064.01301</v>
      </c>
      <c r="F708" s="2" t="n">
        <f aca="true">TP*VLOOKUP('thong tin khach hang'!$E$10,$X$2:$Z$5,3,0)*OFFSET($S708,0,VLOOKUP('thong tin khach hang'!$E$10,$X$2:$Z$5,2,0))</f>
        <v>0</v>
      </c>
      <c r="G708" s="2" t="n">
        <f aca="true">EP*VLOOKUP('thong tin khach hang'!$E$10,$X$2:$Z$5,3,0)*OFFSET($S708,0,VLOOKUP('thong tin khach hang'!$E$10,$X$2:$Z$5,2,0))</f>
        <v>0</v>
      </c>
      <c r="H708" s="2" t="n">
        <f aca="false">F708*HLOOKUP(B708,Assumption!$A$10:$G$12,2,1)+G708*HLOOKUP(B708,Assumption!$A$10:$G$12,3,1)</f>
        <v>0</v>
      </c>
      <c r="I708" s="2" t="n">
        <f aca="false">F708+G708-H708</f>
        <v>0</v>
      </c>
      <c r="J708" s="32" t="n">
        <f aca="false">VLOOKUP(D708,Assumption!$O$3:$Q$103,IF('thong tin khach hang'!$B$3="Nam",2,3),0)/12*P708</f>
        <v>0</v>
      </c>
      <c r="K708" s="2" t="n">
        <v>20000</v>
      </c>
      <c r="L708" s="31" t="n">
        <f aca="false">ROUND(((HLOOKUP(B708,Assumption!$A$6:$L$7,2,1)+1)^(1/12)-1)*(E708+I708-J708-K708),0)</f>
        <v>10682390</v>
      </c>
      <c r="M708" s="31" t="n">
        <f aca="false">E708+I708-J708-K708+L708</f>
        <v>6478659454.01301</v>
      </c>
      <c r="N708" s="32" t="n">
        <f aca="false">HLOOKUP(ROUND(AVERAGE(M696:M707)/10^6,0),Assumption!$B$2:$E$3,2,1)*MAX((AVERAGE(M696:M707)-250*10^6),0)</f>
        <v>36871021.8370781</v>
      </c>
      <c r="O708" s="31" t="n">
        <f aca="false">M708+N708</f>
        <v>6515530475.85009</v>
      </c>
      <c r="P708" s="31" t="n">
        <f aca="false">IF(A708=1,SA,MAX(0,SA-M707))</f>
        <v>0</v>
      </c>
      <c r="S708" s="2" t="n">
        <v>0</v>
      </c>
      <c r="T708" s="2" t="n">
        <v>0</v>
      </c>
      <c r="U708" s="2" t="n">
        <v>1</v>
      </c>
      <c r="V708" s="33" t="n">
        <v>1</v>
      </c>
    </row>
    <row r="709" customFormat="false" ht="15.75" hidden="false" customHeight="true" outlineLevel="0" collapsed="false">
      <c r="A709" s="2" t="n">
        <v>707</v>
      </c>
      <c r="B709" s="2" t="n">
        <v>59</v>
      </c>
      <c r="C709" s="2" t="n">
        <f aca="false">A709-(B709-1)*12</f>
        <v>11</v>
      </c>
      <c r="D709" s="2" t="n">
        <f aca="false">'thong tin khach hang'!$B$4+B709-1</f>
        <v>60</v>
      </c>
      <c r="E709" s="31" t="n">
        <f aca="false">IF(A709=1,0,M708)</f>
        <v>6478659454.01301</v>
      </c>
      <c r="F709" s="2" t="n">
        <f aca="true">TP*VLOOKUP('thong tin khach hang'!$E$10,$X$2:$Z$5,3,0)*OFFSET($S709,0,VLOOKUP('thong tin khach hang'!$E$10,$X$2:$Z$5,2,0))</f>
        <v>0</v>
      </c>
      <c r="G709" s="2" t="n">
        <f aca="true">EP*VLOOKUP('thong tin khach hang'!$E$10,$X$2:$Z$5,3,0)*OFFSET($S709,0,VLOOKUP('thong tin khach hang'!$E$10,$X$2:$Z$5,2,0))</f>
        <v>0</v>
      </c>
      <c r="H709" s="2" t="n">
        <f aca="false">F709*HLOOKUP(B709,Assumption!$A$10:$G$12,2,1)+G709*HLOOKUP(B709,Assumption!$A$10:$G$12,3,1)</f>
        <v>0</v>
      </c>
      <c r="I709" s="2" t="n">
        <f aca="false">F709+G709-H709</f>
        <v>0</v>
      </c>
      <c r="J709" s="32" t="n">
        <f aca="false">VLOOKUP(D709,Assumption!$O$3:$Q$103,IF('thong tin khach hang'!$B$3="Nam",2,3),0)/12*P709</f>
        <v>0</v>
      </c>
      <c r="K709" s="2" t="n">
        <v>20000</v>
      </c>
      <c r="L709" s="31" t="n">
        <f aca="false">ROUND(((HLOOKUP(B709,Assumption!$A$6:$L$7,2,1)+1)^(1/12)-1)*(E709+I709-J709-K709),0)</f>
        <v>10700000</v>
      </c>
      <c r="M709" s="31" t="n">
        <f aca="false">E709+I709-J709-K709+L709</f>
        <v>6489339454.01301</v>
      </c>
      <c r="N709" s="32" t="n">
        <f aca="false">HLOOKUP(ROUND(AVERAGE(M697:M708)/10^6,0),Assumption!$B$2:$E$3,2,1)*MAX((AVERAGE(M697:M708)-250*10^6),0)</f>
        <v>36963572.8105781</v>
      </c>
      <c r="O709" s="31" t="n">
        <f aca="false">M709+N709</f>
        <v>6526303026.82359</v>
      </c>
      <c r="P709" s="31" t="n">
        <f aca="false">IF(A709=1,SA,MAX(0,SA-M708))</f>
        <v>0</v>
      </c>
      <c r="S709" s="2" t="n">
        <v>0</v>
      </c>
      <c r="T709" s="2" t="n">
        <v>0</v>
      </c>
      <c r="U709" s="2" t="n">
        <v>0</v>
      </c>
      <c r="V709" s="33" t="n">
        <v>1</v>
      </c>
    </row>
    <row r="710" customFormat="false" ht="15.75" hidden="false" customHeight="true" outlineLevel="0" collapsed="false">
      <c r="A710" s="2" t="n">
        <v>708</v>
      </c>
      <c r="B710" s="2" t="n">
        <v>59</v>
      </c>
      <c r="C710" s="2" t="n">
        <f aca="false">A710-(B710-1)*12</f>
        <v>12</v>
      </c>
      <c r="D710" s="2" t="n">
        <f aca="false">'thong tin khach hang'!$B$4+B710-1</f>
        <v>60</v>
      </c>
      <c r="E710" s="31" t="n">
        <f aca="false">IF(A710=1,0,M709)</f>
        <v>6489339454.01301</v>
      </c>
      <c r="F710" s="2" t="n">
        <f aca="true">TP*VLOOKUP('thong tin khach hang'!$E$10,$X$2:$Z$5,3,0)*OFFSET($S710,0,VLOOKUP('thong tin khach hang'!$E$10,$X$2:$Z$5,2,0))</f>
        <v>0</v>
      </c>
      <c r="G710" s="2" t="n">
        <f aca="true">EP*VLOOKUP('thong tin khach hang'!$E$10,$X$2:$Z$5,3,0)*OFFSET($S710,0,VLOOKUP('thong tin khach hang'!$E$10,$X$2:$Z$5,2,0))</f>
        <v>0</v>
      </c>
      <c r="H710" s="2" t="n">
        <f aca="false">F710*HLOOKUP(B710,Assumption!$A$10:$G$12,2,1)+G710*HLOOKUP(B710,Assumption!$A$10:$G$12,3,1)</f>
        <v>0</v>
      </c>
      <c r="I710" s="2" t="n">
        <f aca="false">F710+G710-H710</f>
        <v>0</v>
      </c>
      <c r="J710" s="32" t="n">
        <f aca="false">VLOOKUP(D710,Assumption!$O$3:$Q$103,IF('thong tin khach hang'!$B$3="Nam",2,3),0)/12*P710</f>
        <v>0</v>
      </c>
      <c r="K710" s="2" t="n">
        <v>20000</v>
      </c>
      <c r="L710" s="31" t="n">
        <f aca="false">ROUND(((HLOOKUP(B710,Assumption!$A$6:$L$7,2,1)+1)^(1/12)-1)*(E710+I710-J710-K710),0)</f>
        <v>10717639</v>
      </c>
      <c r="M710" s="31" t="n">
        <f aca="false">E710+I710-J710-K710+L710</f>
        <v>6500037093.01301</v>
      </c>
      <c r="N710" s="32" t="n">
        <f aca="false">HLOOKUP(ROUND(AVERAGE(M698:M709)/10^6,0),Assumption!$B$2:$E$3,2,1)*MAX((AVERAGE(M698:M709)-250*10^6),0)</f>
        <v>37056276.6395781</v>
      </c>
      <c r="O710" s="31" t="n">
        <f aca="false">M710+N710</f>
        <v>6537093369.65259</v>
      </c>
      <c r="P710" s="31" t="n">
        <f aca="false">IF(A710=1,SA,MAX(0,SA-M709))</f>
        <v>0</v>
      </c>
      <c r="S710" s="2" t="n">
        <v>0</v>
      </c>
      <c r="T710" s="2" t="n">
        <v>0</v>
      </c>
      <c r="U710" s="2" t="n">
        <v>0</v>
      </c>
      <c r="V710" s="33" t="n">
        <v>1</v>
      </c>
    </row>
    <row r="711" customFormat="false" ht="15.75" hidden="false" customHeight="true" outlineLevel="0" collapsed="false">
      <c r="A711" s="2" t="n">
        <v>709</v>
      </c>
      <c r="B711" s="2" t="n">
        <v>60</v>
      </c>
      <c r="C711" s="2" t="n">
        <f aca="false">A711-(B711-1)*12</f>
        <v>1</v>
      </c>
      <c r="D711" s="2" t="n">
        <f aca="false">'thong tin khach hang'!$B$4+B711-1</f>
        <v>61</v>
      </c>
      <c r="E711" s="31" t="n">
        <f aca="false">IF(A711=1,0,M710)</f>
        <v>6500037093.01301</v>
      </c>
      <c r="F711" s="2" t="n">
        <f aca="true">TP*VLOOKUP('thong tin khach hang'!$E$10,$X$2:$Z$5,3,0)*OFFSET($S711,0,VLOOKUP('thong tin khach hang'!$E$10,$X$2:$Z$5,2,0))</f>
        <v>30000000</v>
      </c>
      <c r="G711" s="2" t="n">
        <f aca="true">EP*VLOOKUP('thong tin khach hang'!$E$10,$X$2:$Z$5,3,0)*OFFSET($S711,0,VLOOKUP('thong tin khach hang'!$E$10,$X$2:$Z$5,2,0))</f>
        <v>30000000</v>
      </c>
      <c r="H711" s="2" t="n">
        <f aca="false">F711*HLOOKUP(B711,Assumption!$A$10:$G$12,2,1)+G711*HLOOKUP(B711,Assumption!$A$10:$G$12,3,1)</f>
        <v>1500000</v>
      </c>
      <c r="I711" s="2" t="n">
        <f aca="false">F711+G711-H711</f>
        <v>58500000</v>
      </c>
      <c r="J711" s="32" t="n">
        <f aca="false">VLOOKUP(D711,Assumption!$O$3:$Q$103,IF('thong tin khach hang'!$B$3="Nam",2,3),0)/12*P711</f>
        <v>0</v>
      </c>
      <c r="K711" s="2" t="n">
        <v>20000</v>
      </c>
      <c r="L711" s="31" t="n">
        <f aca="false">ROUND(((HLOOKUP(B711,Assumption!$A$6:$L$7,2,1)+1)^(1/12)-1)*(E711+I711-J711-K711),0)</f>
        <v>10831924</v>
      </c>
      <c r="M711" s="31" t="n">
        <f aca="false">E711+I711-J711-K711+L711</f>
        <v>6569349017.01301</v>
      </c>
      <c r="N711" s="32" t="n">
        <f aca="false">HLOOKUP(ROUND(AVERAGE(M699:M710)/10^6,0),Assumption!$B$2:$E$3,2,1)*MAX((AVERAGE(M699:M710)-250*10^6),0)</f>
        <v>37149133.5765781</v>
      </c>
      <c r="O711" s="31" t="n">
        <f aca="false">M711+N711</f>
        <v>6606498150.58959</v>
      </c>
      <c r="P711" s="31" t="n">
        <f aca="false">IF(A711=1,SA,MAX(0,SA-M710))</f>
        <v>0</v>
      </c>
      <c r="S711" s="2" t="n">
        <v>1</v>
      </c>
      <c r="T711" s="2" t="n">
        <v>1</v>
      </c>
      <c r="U711" s="2" t="n">
        <v>1</v>
      </c>
      <c r="V711" s="33" t="n">
        <v>1</v>
      </c>
    </row>
    <row r="712" customFormat="false" ht="15.75" hidden="false" customHeight="true" outlineLevel="0" collapsed="false">
      <c r="A712" s="2" t="n">
        <v>710</v>
      </c>
      <c r="B712" s="2" t="n">
        <v>60</v>
      </c>
      <c r="C712" s="2" t="n">
        <f aca="false">A712-(B712-1)*12</f>
        <v>2</v>
      </c>
      <c r="D712" s="2" t="n">
        <f aca="false">'thong tin khach hang'!$B$4+B712-1</f>
        <v>61</v>
      </c>
      <c r="E712" s="31" t="n">
        <f aca="false">IF(A712=1,0,M711)</f>
        <v>6569349017.01301</v>
      </c>
      <c r="F712" s="2" t="n">
        <f aca="true">TP*VLOOKUP('thong tin khach hang'!$E$10,$X$2:$Z$5,3,0)*OFFSET($S712,0,VLOOKUP('thong tin khach hang'!$E$10,$X$2:$Z$5,2,0))</f>
        <v>0</v>
      </c>
      <c r="G712" s="2" t="n">
        <f aca="true">EP*VLOOKUP('thong tin khach hang'!$E$10,$X$2:$Z$5,3,0)*OFFSET($S712,0,VLOOKUP('thong tin khach hang'!$E$10,$X$2:$Z$5,2,0))</f>
        <v>0</v>
      </c>
      <c r="H712" s="2" t="n">
        <f aca="false">F712*HLOOKUP(B712,Assumption!$A$10:$G$12,2,1)+G712*HLOOKUP(B712,Assumption!$A$10:$G$12,3,1)</f>
        <v>0</v>
      </c>
      <c r="I712" s="2" t="n">
        <f aca="false">F712+G712-H712</f>
        <v>0</v>
      </c>
      <c r="J712" s="32" t="n">
        <f aca="false">VLOOKUP(D712,Assumption!$O$3:$Q$103,IF('thong tin khach hang'!$B$3="Nam",2,3),0)/12*P712</f>
        <v>0</v>
      </c>
      <c r="K712" s="2" t="n">
        <v>20000</v>
      </c>
      <c r="L712" s="31" t="n">
        <f aca="false">ROUND(((HLOOKUP(B712,Assumption!$A$6:$L$7,2,1)+1)^(1/12)-1)*(E712+I712-J712-K712),0)</f>
        <v>10849781</v>
      </c>
      <c r="M712" s="31" t="n">
        <f aca="false">E712+I712-J712-K712+L712</f>
        <v>6580178798.01301</v>
      </c>
      <c r="N712" s="32" t="n">
        <f aca="false">HLOOKUP(ROUND(AVERAGE(M700:M711)/10^6,0),Assumption!$B$2:$E$3,2,1)*MAX((AVERAGE(M700:M711)-250*10^6),0)</f>
        <v>37242143.8740781</v>
      </c>
      <c r="O712" s="31" t="n">
        <f aca="false">M712+N712</f>
        <v>6617420941.88709</v>
      </c>
      <c r="P712" s="31" t="n">
        <f aca="false">IF(A712=1,SA,MAX(0,SA-M711))</f>
        <v>0</v>
      </c>
      <c r="S712" s="2" t="n">
        <v>0</v>
      </c>
      <c r="T712" s="2" t="n">
        <v>0</v>
      </c>
      <c r="U712" s="2" t="n">
        <v>0</v>
      </c>
      <c r="V712" s="33" t="n">
        <v>1</v>
      </c>
    </row>
    <row r="713" customFormat="false" ht="15.75" hidden="false" customHeight="true" outlineLevel="0" collapsed="false">
      <c r="A713" s="2" t="n">
        <v>711</v>
      </c>
      <c r="B713" s="2" t="n">
        <v>60</v>
      </c>
      <c r="C713" s="2" t="n">
        <f aca="false">A713-(B713-1)*12</f>
        <v>3</v>
      </c>
      <c r="D713" s="2" t="n">
        <f aca="false">'thong tin khach hang'!$B$4+B713-1</f>
        <v>61</v>
      </c>
      <c r="E713" s="31" t="n">
        <f aca="false">IF(A713=1,0,M712)</f>
        <v>6580178798.01301</v>
      </c>
      <c r="F713" s="2" t="n">
        <f aca="true">TP*VLOOKUP('thong tin khach hang'!$E$10,$X$2:$Z$5,3,0)*OFFSET($S713,0,VLOOKUP('thong tin khach hang'!$E$10,$X$2:$Z$5,2,0))</f>
        <v>0</v>
      </c>
      <c r="G713" s="2" t="n">
        <f aca="true">EP*VLOOKUP('thong tin khach hang'!$E$10,$X$2:$Z$5,3,0)*OFFSET($S713,0,VLOOKUP('thong tin khach hang'!$E$10,$X$2:$Z$5,2,0))</f>
        <v>0</v>
      </c>
      <c r="H713" s="2" t="n">
        <f aca="false">F713*HLOOKUP(B713,Assumption!$A$10:$G$12,2,1)+G713*HLOOKUP(B713,Assumption!$A$10:$G$12,3,1)</f>
        <v>0</v>
      </c>
      <c r="I713" s="2" t="n">
        <f aca="false">F713+G713-H713</f>
        <v>0</v>
      </c>
      <c r="J713" s="32" t="n">
        <f aca="false">VLOOKUP(D713,Assumption!$O$3:$Q$103,IF('thong tin khach hang'!$B$3="Nam",2,3),0)/12*P713</f>
        <v>0</v>
      </c>
      <c r="K713" s="2" t="n">
        <v>20000</v>
      </c>
      <c r="L713" s="31" t="n">
        <f aca="false">ROUND(((HLOOKUP(B713,Assumption!$A$6:$L$7,2,1)+1)^(1/12)-1)*(E713+I713-J713-K713),0)</f>
        <v>10867667</v>
      </c>
      <c r="M713" s="31" t="n">
        <f aca="false">E713+I713-J713-K713+L713</f>
        <v>6591026465.01301</v>
      </c>
      <c r="N713" s="32" t="n">
        <f aca="false">HLOOKUP(ROUND(AVERAGE(M701:M712)/10^6,0),Assumption!$B$2:$E$3,2,1)*MAX((AVERAGE(M701:M712)-250*10^6),0)</f>
        <v>37335307.7855781</v>
      </c>
      <c r="O713" s="31" t="n">
        <f aca="false">M713+N713</f>
        <v>6628361772.79859</v>
      </c>
      <c r="P713" s="31" t="n">
        <f aca="false">IF(A713=1,SA,MAX(0,SA-M712))</f>
        <v>0</v>
      </c>
      <c r="S713" s="2" t="n">
        <v>0</v>
      </c>
      <c r="T713" s="2" t="n">
        <v>0</v>
      </c>
      <c r="U713" s="2" t="n">
        <v>0</v>
      </c>
      <c r="V713" s="33" t="n">
        <v>1</v>
      </c>
    </row>
    <row r="714" customFormat="false" ht="15.75" hidden="false" customHeight="true" outlineLevel="0" collapsed="false">
      <c r="A714" s="2" t="n">
        <v>712</v>
      </c>
      <c r="B714" s="2" t="n">
        <v>60</v>
      </c>
      <c r="C714" s="2" t="n">
        <f aca="false">A714-(B714-1)*12</f>
        <v>4</v>
      </c>
      <c r="D714" s="2" t="n">
        <f aca="false">'thong tin khach hang'!$B$4+B714-1</f>
        <v>61</v>
      </c>
      <c r="E714" s="31" t="n">
        <f aca="false">IF(A714=1,0,M713)</f>
        <v>6591026465.01301</v>
      </c>
      <c r="F714" s="2" t="n">
        <f aca="true">TP*VLOOKUP('thong tin khach hang'!$E$10,$X$2:$Z$5,3,0)*OFFSET($S714,0,VLOOKUP('thong tin khach hang'!$E$10,$X$2:$Z$5,2,0))</f>
        <v>0</v>
      </c>
      <c r="G714" s="2" t="n">
        <f aca="true">EP*VLOOKUP('thong tin khach hang'!$E$10,$X$2:$Z$5,3,0)*OFFSET($S714,0,VLOOKUP('thong tin khach hang'!$E$10,$X$2:$Z$5,2,0))</f>
        <v>0</v>
      </c>
      <c r="H714" s="2" t="n">
        <f aca="false">F714*HLOOKUP(B714,Assumption!$A$10:$G$12,2,1)+G714*HLOOKUP(B714,Assumption!$A$10:$G$12,3,1)</f>
        <v>0</v>
      </c>
      <c r="I714" s="2" t="n">
        <f aca="false">F714+G714-H714</f>
        <v>0</v>
      </c>
      <c r="J714" s="32" t="n">
        <f aca="false">VLOOKUP(D714,Assumption!$O$3:$Q$103,IF('thong tin khach hang'!$B$3="Nam",2,3),0)/12*P714</f>
        <v>0</v>
      </c>
      <c r="K714" s="2" t="n">
        <v>20000</v>
      </c>
      <c r="L714" s="31" t="n">
        <f aca="false">ROUND(((HLOOKUP(B714,Assumption!$A$6:$L$7,2,1)+1)^(1/12)-1)*(E714+I714-J714-K714),0)</f>
        <v>10885583</v>
      </c>
      <c r="M714" s="31" t="n">
        <f aca="false">E714+I714-J714-K714+L714</f>
        <v>6601892048.01301</v>
      </c>
      <c r="N714" s="32" t="n">
        <f aca="false">HLOOKUP(ROUND(AVERAGE(M702:M713)/10^6,0),Assumption!$B$2:$E$3,2,1)*MAX((AVERAGE(M702:M713)-250*10^6),0)</f>
        <v>37428625.5645781</v>
      </c>
      <c r="O714" s="31" t="n">
        <f aca="false">M714+N714</f>
        <v>6639320673.57759</v>
      </c>
      <c r="P714" s="31" t="n">
        <f aca="false">IF(A714=1,SA,MAX(0,SA-M713))</f>
        <v>0</v>
      </c>
      <c r="S714" s="2" t="n">
        <v>0</v>
      </c>
      <c r="T714" s="2" t="n">
        <v>0</v>
      </c>
      <c r="U714" s="2" t="n">
        <v>1</v>
      </c>
      <c r="V714" s="33" t="n">
        <v>1</v>
      </c>
    </row>
    <row r="715" customFormat="false" ht="15.75" hidden="false" customHeight="true" outlineLevel="0" collapsed="false">
      <c r="A715" s="2" t="n">
        <v>713</v>
      </c>
      <c r="B715" s="2" t="n">
        <v>60</v>
      </c>
      <c r="C715" s="2" t="n">
        <f aca="false">A715-(B715-1)*12</f>
        <v>5</v>
      </c>
      <c r="D715" s="2" t="n">
        <f aca="false">'thong tin khach hang'!$B$4+B715-1</f>
        <v>61</v>
      </c>
      <c r="E715" s="31" t="n">
        <f aca="false">IF(A715=1,0,M714)</f>
        <v>6601892048.01301</v>
      </c>
      <c r="F715" s="2" t="n">
        <f aca="true">TP*VLOOKUP('thong tin khach hang'!$E$10,$X$2:$Z$5,3,0)*OFFSET($S715,0,VLOOKUP('thong tin khach hang'!$E$10,$X$2:$Z$5,2,0))</f>
        <v>0</v>
      </c>
      <c r="G715" s="2" t="n">
        <f aca="true">EP*VLOOKUP('thong tin khach hang'!$E$10,$X$2:$Z$5,3,0)*OFFSET($S715,0,VLOOKUP('thong tin khach hang'!$E$10,$X$2:$Z$5,2,0))</f>
        <v>0</v>
      </c>
      <c r="H715" s="2" t="n">
        <f aca="false">F715*HLOOKUP(B715,Assumption!$A$10:$G$12,2,1)+G715*HLOOKUP(B715,Assumption!$A$10:$G$12,3,1)</f>
        <v>0</v>
      </c>
      <c r="I715" s="2" t="n">
        <f aca="false">F715+G715-H715</f>
        <v>0</v>
      </c>
      <c r="J715" s="32" t="n">
        <f aca="false">VLOOKUP(D715,Assumption!$O$3:$Q$103,IF('thong tin khach hang'!$B$3="Nam",2,3),0)/12*P715</f>
        <v>0</v>
      </c>
      <c r="K715" s="2" t="n">
        <v>20000</v>
      </c>
      <c r="L715" s="31" t="n">
        <f aca="false">ROUND(((HLOOKUP(B715,Assumption!$A$6:$L$7,2,1)+1)^(1/12)-1)*(E715+I715-J715-K715),0)</f>
        <v>10903528</v>
      </c>
      <c r="M715" s="31" t="n">
        <f aca="false">E715+I715-J715-K715+L715</f>
        <v>6612775576.01301</v>
      </c>
      <c r="N715" s="32" t="n">
        <f aca="false">HLOOKUP(ROUND(AVERAGE(M703:M714)/10^6,0),Assumption!$B$2:$E$3,2,1)*MAX((AVERAGE(M703:M714)-250*10^6),0)</f>
        <v>37522097.4655781</v>
      </c>
      <c r="O715" s="31" t="n">
        <f aca="false">M715+N715</f>
        <v>6650297673.47859</v>
      </c>
      <c r="P715" s="31" t="n">
        <f aca="false">IF(A715=1,SA,MAX(0,SA-M714))</f>
        <v>0</v>
      </c>
      <c r="S715" s="2" t="n">
        <v>0</v>
      </c>
      <c r="T715" s="2" t="n">
        <v>0</v>
      </c>
      <c r="U715" s="2" t="n">
        <v>0</v>
      </c>
      <c r="V715" s="33" t="n">
        <v>1</v>
      </c>
    </row>
    <row r="716" customFormat="false" ht="15.75" hidden="false" customHeight="true" outlineLevel="0" collapsed="false">
      <c r="A716" s="2" t="n">
        <v>714</v>
      </c>
      <c r="B716" s="2" t="n">
        <v>60</v>
      </c>
      <c r="C716" s="2" t="n">
        <f aca="false">A716-(B716-1)*12</f>
        <v>6</v>
      </c>
      <c r="D716" s="2" t="n">
        <f aca="false">'thong tin khach hang'!$B$4+B716-1</f>
        <v>61</v>
      </c>
      <c r="E716" s="31" t="n">
        <f aca="false">IF(A716=1,0,M715)</f>
        <v>6612775576.01301</v>
      </c>
      <c r="F716" s="2" t="n">
        <f aca="true">TP*VLOOKUP('thong tin khach hang'!$E$10,$X$2:$Z$5,3,0)*OFFSET($S716,0,VLOOKUP('thong tin khach hang'!$E$10,$X$2:$Z$5,2,0))</f>
        <v>0</v>
      </c>
      <c r="G716" s="2" t="n">
        <f aca="true">EP*VLOOKUP('thong tin khach hang'!$E$10,$X$2:$Z$5,3,0)*OFFSET($S716,0,VLOOKUP('thong tin khach hang'!$E$10,$X$2:$Z$5,2,0))</f>
        <v>0</v>
      </c>
      <c r="H716" s="2" t="n">
        <f aca="false">F716*HLOOKUP(B716,Assumption!$A$10:$G$12,2,1)+G716*HLOOKUP(B716,Assumption!$A$10:$G$12,3,1)</f>
        <v>0</v>
      </c>
      <c r="I716" s="2" t="n">
        <f aca="false">F716+G716-H716</f>
        <v>0</v>
      </c>
      <c r="J716" s="32" t="n">
        <f aca="false">VLOOKUP(D716,Assumption!$O$3:$Q$103,IF('thong tin khach hang'!$B$3="Nam",2,3),0)/12*P716</f>
        <v>0</v>
      </c>
      <c r="K716" s="2" t="n">
        <v>20000</v>
      </c>
      <c r="L716" s="31" t="n">
        <f aca="false">ROUND(((HLOOKUP(B716,Assumption!$A$6:$L$7,2,1)+1)^(1/12)-1)*(E716+I716-J716-K716),0)</f>
        <v>10921503</v>
      </c>
      <c r="M716" s="31" t="n">
        <f aca="false">E716+I716-J716-K716+L716</f>
        <v>6623677079.01301</v>
      </c>
      <c r="N716" s="32" t="n">
        <f aca="false">HLOOKUP(ROUND(AVERAGE(M704:M715)/10^6,0),Assumption!$B$2:$E$3,2,1)*MAX((AVERAGE(M704:M715)-250*10^6),0)</f>
        <v>37615723.7425781</v>
      </c>
      <c r="O716" s="31" t="n">
        <f aca="false">M716+N716</f>
        <v>6661292802.75559</v>
      </c>
      <c r="P716" s="31" t="n">
        <f aca="false">IF(A716=1,SA,MAX(0,SA-M715))</f>
        <v>0</v>
      </c>
      <c r="S716" s="2" t="n">
        <v>0</v>
      </c>
      <c r="T716" s="2" t="n">
        <v>0</v>
      </c>
      <c r="U716" s="2" t="n">
        <v>0</v>
      </c>
      <c r="V716" s="33" t="n">
        <v>1</v>
      </c>
    </row>
    <row r="717" customFormat="false" ht="15.75" hidden="false" customHeight="true" outlineLevel="0" collapsed="false">
      <c r="A717" s="2" t="n">
        <v>715</v>
      </c>
      <c r="B717" s="2" t="n">
        <v>60</v>
      </c>
      <c r="C717" s="2" t="n">
        <f aca="false">A717-(B717-1)*12</f>
        <v>7</v>
      </c>
      <c r="D717" s="2" t="n">
        <f aca="false">'thong tin khach hang'!$B$4+B717-1</f>
        <v>61</v>
      </c>
      <c r="E717" s="31" t="n">
        <f aca="false">IF(A717=1,0,M716)</f>
        <v>6623677079.01301</v>
      </c>
      <c r="F717" s="2" t="n">
        <f aca="true">TP*VLOOKUP('thong tin khach hang'!$E$10,$X$2:$Z$5,3,0)*OFFSET($S717,0,VLOOKUP('thong tin khach hang'!$E$10,$X$2:$Z$5,2,0))</f>
        <v>0</v>
      </c>
      <c r="G717" s="2" t="n">
        <f aca="true">EP*VLOOKUP('thong tin khach hang'!$E$10,$X$2:$Z$5,3,0)*OFFSET($S717,0,VLOOKUP('thong tin khach hang'!$E$10,$X$2:$Z$5,2,0))</f>
        <v>0</v>
      </c>
      <c r="H717" s="2" t="n">
        <f aca="false">F717*HLOOKUP(B717,Assumption!$A$10:$G$12,2,1)+G717*HLOOKUP(B717,Assumption!$A$10:$G$12,3,1)</f>
        <v>0</v>
      </c>
      <c r="I717" s="2" t="n">
        <f aca="false">F717+G717-H717</f>
        <v>0</v>
      </c>
      <c r="J717" s="32" t="n">
        <f aca="false">VLOOKUP(D717,Assumption!$O$3:$Q$103,IF('thong tin khach hang'!$B$3="Nam",2,3),0)/12*P717</f>
        <v>0</v>
      </c>
      <c r="K717" s="2" t="n">
        <v>20000</v>
      </c>
      <c r="L717" s="31" t="n">
        <f aca="false">ROUND(((HLOOKUP(B717,Assumption!$A$6:$L$7,2,1)+1)^(1/12)-1)*(E717+I717-J717-K717),0)</f>
        <v>10939508</v>
      </c>
      <c r="M717" s="31" t="n">
        <f aca="false">E717+I717-J717-K717+L717</f>
        <v>6634596587.01301</v>
      </c>
      <c r="N717" s="32" t="n">
        <f aca="false">HLOOKUP(ROUND(AVERAGE(M705:M716)/10^6,0),Assumption!$B$2:$E$3,2,1)*MAX((AVERAGE(M705:M716)-250*10^6),0)</f>
        <v>37709504.6505781</v>
      </c>
      <c r="O717" s="31" t="n">
        <f aca="false">M717+N717</f>
        <v>6672306091.66359</v>
      </c>
      <c r="P717" s="31" t="n">
        <f aca="false">IF(A717=1,SA,MAX(0,SA-M716))</f>
        <v>0</v>
      </c>
      <c r="S717" s="2" t="n">
        <v>0</v>
      </c>
      <c r="T717" s="2" t="n">
        <v>1</v>
      </c>
      <c r="U717" s="2" t="n">
        <v>1</v>
      </c>
      <c r="V717" s="33" t="n">
        <v>1</v>
      </c>
    </row>
    <row r="718" customFormat="false" ht="15.75" hidden="false" customHeight="true" outlineLevel="0" collapsed="false">
      <c r="A718" s="2" t="n">
        <v>716</v>
      </c>
      <c r="B718" s="2" t="n">
        <v>60</v>
      </c>
      <c r="C718" s="2" t="n">
        <f aca="false">A718-(B718-1)*12</f>
        <v>8</v>
      </c>
      <c r="D718" s="2" t="n">
        <f aca="false">'thong tin khach hang'!$B$4+B718-1</f>
        <v>61</v>
      </c>
      <c r="E718" s="31" t="n">
        <f aca="false">IF(A718=1,0,M717)</f>
        <v>6634596587.01301</v>
      </c>
      <c r="F718" s="2" t="n">
        <f aca="true">TP*VLOOKUP('thong tin khach hang'!$E$10,$X$2:$Z$5,3,0)*OFFSET($S718,0,VLOOKUP('thong tin khach hang'!$E$10,$X$2:$Z$5,2,0))</f>
        <v>0</v>
      </c>
      <c r="G718" s="2" t="n">
        <f aca="true">EP*VLOOKUP('thong tin khach hang'!$E$10,$X$2:$Z$5,3,0)*OFFSET($S718,0,VLOOKUP('thong tin khach hang'!$E$10,$X$2:$Z$5,2,0))</f>
        <v>0</v>
      </c>
      <c r="H718" s="2" t="n">
        <f aca="false">F718*HLOOKUP(B718,Assumption!$A$10:$G$12,2,1)+G718*HLOOKUP(B718,Assumption!$A$10:$G$12,3,1)</f>
        <v>0</v>
      </c>
      <c r="I718" s="2" t="n">
        <f aca="false">F718+G718-H718</f>
        <v>0</v>
      </c>
      <c r="J718" s="32" t="n">
        <f aca="false">VLOOKUP(D718,Assumption!$O$3:$Q$103,IF('thong tin khach hang'!$B$3="Nam",2,3),0)/12*P718</f>
        <v>0</v>
      </c>
      <c r="K718" s="2" t="n">
        <v>20000</v>
      </c>
      <c r="L718" s="31" t="n">
        <f aca="false">ROUND(((HLOOKUP(B718,Assumption!$A$6:$L$7,2,1)+1)^(1/12)-1)*(E718+I718-J718-K718),0)</f>
        <v>10957543</v>
      </c>
      <c r="M718" s="31" t="n">
        <f aca="false">E718+I718-J718-K718+L718</f>
        <v>6645534130.01301</v>
      </c>
      <c r="N718" s="32" t="n">
        <f aca="false">HLOOKUP(ROUND(AVERAGE(M706:M717)/10^6,0),Assumption!$B$2:$E$3,2,1)*MAX((AVERAGE(M706:M717)-250*10^6),0)</f>
        <v>37803440.4450781</v>
      </c>
      <c r="O718" s="31" t="n">
        <f aca="false">M718+N718</f>
        <v>6683337570.45809</v>
      </c>
      <c r="P718" s="31" t="n">
        <f aca="false">IF(A718=1,SA,MAX(0,SA-M717))</f>
        <v>0</v>
      </c>
      <c r="S718" s="2" t="n">
        <v>0</v>
      </c>
      <c r="T718" s="2" t="n">
        <v>0</v>
      </c>
      <c r="U718" s="2" t="n">
        <v>0</v>
      </c>
      <c r="V718" s="33" t="n">
        <v>1</v>
      </c>
    </row>
    <row r="719" customFormat="false" ht="15.75" hidden="false" customHeight="true" outlineLevel="0" collapsed="false">
      <c r="A719" s="2" t="n">
        <v>717</v>
      </c>
      <c r="B719" s="2" t="n">
        <v>60</v>
      </c>
      <c r="C719" s="2" t="n">
        <f aca="false">A719-(B719-1)*12</f>
        <v>9</v>
      </c>
      <c r="D719" s="2" t="n">
        <f aca="false">'thong tin khach hang'!$B$4+B719-1</f>
        <v>61</v>
      </c>
      <c r="E719" s="31" t="n">
        <f aca="false">IF(A719=1,0,M718)</f>
        <v>6645534130.01301</v>
      </c>
      <c r="F719" s="2" t="n">
        <f aca="true">TP*VLOOKUP('thong tin khach hang'!$E$10,$X$2:$Z$5,3,0)*OFFSET($S719,0,VLOOKUP('thong tin khach hang'!$E$10,$X$2:$Z$5,2,0))</f>
        <v>0</v>
      </c>
      <c r="G719" s="2" t="n">
        <f aca="true">EP*VLOOKUP('thong tin khach hang'!$E$10,$X$2:$Z$5,3,0)*OFFSET($S719,0,VLOOKUP('thong tin khach hang'!$E$10,$X$2:$Z$5,2,0))</f>
        <v>0</v>
      </c>
      <c r="H719" s="2" t="n">
        <f aca="false">F719*HLOOKUP(B719,Assumption!$A$10:$G$12,2,1)+G719*HLOOKUP(B719,Assumption!$A$10:$G$12,3,1)</f>
        <v>0</v>
      </c>
      <c r="I719" s="2" t="n">
        <f aca="false">F719+G719-H719</f>
        <v>0</v>
      </c>
      <c r="J719" s="32" t="n">
        <f aca="false">VLOOKUP(D719,Assumption!$O$3:$Q$103,IF('thong tin khach hang'!$B$3="Nam",2,3),0)/12*P719</f>
        <v>0</v>
      </c>
      <c r="K719" s="2" t="n">
        <v>20000</v>
      </c>
      <c r="L719" s="31" t="n">
        <f aca="false">ROUND(((HLOOKUP(B719,Assumption!$A$6:$L$7,2,1)+1)^(1/12)-1)*(E719+I719-J719-K719),0)</f>
        <v>10975607</v>
      </c>
      <c r="M719" s="31" t="n">
        <f aca="false">E719+I719-J719-K719+L719</f>
        <v>6656489737.01301</v>
      </c>
      <c r="N719" s="32" t="n">
        <f aca="false">HLOOKUP(ROUND(AVERAGE(M707:M718)/10^6,0),Assumption!$B$2:$E$3,2,1)*MAX((AVERAGE(M707:M718)-250*10^6),0)</f>
        <v>37897531.3825781</v>
      </c>
      <c r="O719" s="31" t="n">
        <f aca="false">M719+N719</f>
        <v>6694387268.39559</v>
      </c>
      <c r="P719" s="31" t="n">
        <f aca="false">IF(A719=1,SA,MAX(0,SA-M718))</f>
        <v>0</v>
      </c>
      <c r="S719" s="2" t="n">
        <v>0</v>
      </c>
      <c r="T719" s="2" t="n">
        <v>0</v>
      </c>
      <c r="U719" s="2" t="n">
        <v>0</v>
      </c>
      <c r="V719" s="33" t="n">
        <v>1</v>
      </c>
    </row>
    <row r="720" customFormat="false" ht="15.75" hidden="false" customHeight="true" outlineLevel="0" collapsed="false">
      <c r="A720" s="2" t="n">
        <v>718</v>
      </c>
      <c r="B720" s="2" t="n">
        <v>60</v>
      </c>
      <c r="C720" s="2" t="n">
        <f aca="false">A720-(B720-1)*12</f>
        <v>10</v>
      </c>
      <c r="D720" s="2" t="n">
        <f aca="false">'thong tin khach hang'!$B$4+B720-1</f>
        <v>61</v>
      </c>
      <c r="E720" s="31" t="n">
        <f aca="false">IF(A720=1,0,M719)</f>
        <v>6656489737.01301</v>
      </c>
      <c r="F720" s="2" t="n">
        <f aca="true">TP*VLOOKUP('thong tin khach hang'!$E$10,$X$2:$Z$5,3,0)*OFFSET($S720,0,VLOOKUP('thong tin khach hang'!$E$10,$X$2:$Z$5,2,0))</f>
        <v>0</v>
      </c>
      <c r="G720" s="2" t="n">
        <f aca="true">EP*VLOOKUP('thong tin khach hang'!$E$10,$X$2:$Z$5,3,0)*OFFSET($S720,0,VLOOKUP('thong tin khach hang'!$E$10,$X$2:$Z$5,2,0))</f>
        <v>0</v>
      </c>
      <c r="H720" s="2" t="n">
        <f aca="false">F720*HLOOKUP(B720,Assumption!$A$10:$G$12,2,1)+G720*HLOOKUP(B720,Assumption!$A$10:$G$12,3,1)</f>
        <v>0</v>
      </c>
      <c r="I720" s="2" t="n">
        <f aca="false">F720+G720-H720</f>
        <v>0</v>
      </c>
      <c r="J720" s="32" t="n">
        <f aca="false">VLOOKUP(D720,Assumption!$O$3:$Q$103,IF('thong tin khach hang'!$B$3="Nam",2,3),0)/12*P720</f>
        <v>0</v>
      </c>
      <c r="K720" s="2" t="n">
        <v>20000</v>
      </c>
      <c r="L720" s="31" t="n">
        <f aca="false">ROUND(((HLOOKUP(B720,Assumption!$A$6:$L$7,2,1)+1)^(1/12)-1)*(E720+I720-J720-K720),0)</f>
        <v>10993701</v>
      </c>
      <c r="M720" s="31" t="n">
        <f aca="false">E720+I720-J720-K720+L720</f>
        <v>6667463438.01301</v>
      </c>
      <c r="N720" s="32" t="n">
        <f aca="false">HLOOKUP(ROUND(AVERAGE(M708:M719)/10^6,0),Assumption!$B$2:$E$3,2,1)*MAX((AVERAGE(M708:M719)-250*10^6),0)</f>
        <v>37991777.7190781</v>
      </c>
      <c r="O720" s="31" t="n">
        <f aca="false">M720+N720</f>
        <v>6705455215.73209</v>
      </c>
      <c r="P720" s="31" t="n">
        <f aca="false">IF(A720=1,SA,MAX(0,SA-M719))</f>
        <v>0</v>
      </c>
      <c r="S720" s="2" t="n">
        <v>0</v>
      </c>
      <c r="T720" s="2" t="n">
        <v>0</v>
      </c>
      <c r="U720" s="2" t="n">
        <v>1</v>
      </c>
      <c r="V720" s="33" t="n">
        <v>1</v>
      </c>
    </row>
    <row r="721" customFormat="false" ht="15.75" hidden="false" customHeight="true" outlineLevel="0" collapsed="false">
      <c r="A721" s="2" t="n">
        <v>719</v>
      </c>
      <c r="B721" s="2" t="n">
        <v>60</v>
      </c>
      <c r="C721" s="2" t="n">
        <f aca="false">A721-(B721-1)*12</f>
        <v>11</v>
      </c>
      <c r="D721" s="2" t="n">
        <f aca="false">'thong tin khach hang'!$B$4+B721-1</f>
        <v>61</v>
      </c>
      <c r="E721" s="31" t="n">
        <f aca="false">IF(A721=1,0,M720)</f>
        <v>6667463438.01301</v>
      </c>
      <c r="F721" s="2" t="n">
        <f aca="true">TP*VLOOKUP('thong tin khach hang'!$E$10,$X$2:$Z$5,3,0)*OFFSET($S721,0,VLOOKUP('thong tin khach hang'!$E$10,$X$2:$Z$5,2,0))</f>
        <v>0</v>
      </c>
      <c r="G721" s="2" t="n">
        <f aca="true">EP*VLOOKUP('thong tin khach hang'!$E$10,$X$2:$Z$5,3,0)*OFFSET($S721,0,VLOOKUP('thong tin khach hang'!$E$10,$X$2:$Z$5,2,0))</f>
        <v>0</v>
      </c>
      <c r="H721" s="2" t="n">
        <f aca="false">F721*HLOOKUP(B721,Assumption!$A$10:$G$12,2,1)+G721*HLOOKUP(B721,Assumption!$A$10:$G$12,3,1)</f>
        <v>0</v>
      </c>
      <c r="I721" s="2" t="n">
        <f aca="false">F721+G721-H721</f>
        <v>0</v>
      </c>
      <c r="J721" s="32" t="n">
        <f aca="false">VLOOKUP(D721,Assumption!$O$3:$Q$103,IF('thong tin khach hang'!$B$3="Nam",2,3),0)/12*P721</f>
        <v>0</v>
      </c>
      <c r="K721" s="2" t="n">
        <v>20000</v>
      </c>
      <c r="L721" s="31" t="n">
        <f aca="false">ROUND(((HLOOKUP(B721,Assumption!$A$6:$L$7,2,1)+1)^(1/12)-1)*(E721+I721-J721-K721),0)</f>
        <v>11011825</v>
      </c>
      <c r="M721" s="31" t="n">
        <f aca="false">E721+I721-J721-K721+L721</f>
        <v>6678455263.01301</v>
      </c>
      <c r="N721" s="32" t="n">
        <f aca="false">HLOOKUP(ROUND(AVERAGE(M709:M720)/10^6,0),Assumption!$B$2:$E$3,2,1)*MAX((AVERAGE(M709:M720)-250*10^6),0)</f>
        <v>38086179.7110781</v>
      </c>
      <c r="O721" s="31" t="n">
        <f aca="false">M721+N721</f>
        <v>6716541442.72409</v>
      </c>
      <c r="P721" s="31" t="n">
        <f aca="false">IF(A721=1,SA,MAX(0,SA-M720))</f>
        <v>0</v>
      </c>
      <c r="S721" s="2" t="n">
        <v>0</v>
      </c>
      <c r="T721" s="2" t="n">
        <v>0</v>
      </c>
      <c r="U721" s="2" t="n">
        <v>0</v>
      </c>
      <c r="V721" s="33" t="n">
        <v>1</v>
      </c>
    </row>
    <row r="722" customFormat="false" ht="15.75" hidden="false" customHeight="true" outlineLevel="0" collapsed="false">
      <c r="A722" s="2" t="n">
        <v>720</v>
      </c>
      <c r="B722" s="2" t="n">
        <v>60</v>
      </c>
      <c r="C722" s="2" t="n">
        <f aca="false">A722-(B722-1)*12</f>
        <v>12</v>
      </c>
      <c r="D722" s="2" t="n">
        <f aca="false">'thong tin khach hang'!$B$4+B722-1</f>
        <v>61</v>
      </c>
      <c r="E722" s="31" t="n">
        <f aca="false">IF(A722=1,0,M721)</f>
        <v>6678455263.01301</v>
      </c>
      <c r="F722" s="2" t="n">
        <f aca="true">TP*VLOOKUP('thong tin khach hang'!$E$10,$X$2:$Z$5,3,0)*OFFSET($S722,0,VLOOKUP('thong tin khach hang'!$E$10,$X$2:$Z$5,2,0))</f>
        <v>0</v>
      </c>
      <c r="G722" s="2" t="n">
        <f aca="true">EP*VLOOKUP('thong tin khach hang'!$E$10,$X$2:$Z$5,3,0)*OFFSET($S722,0,VLOOKUP('thong tin khach hang'!$E$10,$X$2:$Z$5,2,0))</f>
        <v>0</v>
      </c>
      <c r="H722" s="2" t="n">
        <f aca="false">F722*HLOOKUP(B722,Assumption!$A$10:$G$12,2,1)+G722*HLOOKUP(B722,Assumption!$A$10:$G$12,3,1)</f>
        <v>0</v>
      </c>
      <c r="I722" s="2" t="n">
        <f aca="false">F722+G722-H722</f>
        <v>0</v>
      </c>
      <c r="J722" s="32" t="n">
        <f aca="false">VLOOKUP(D722,Assumption!$O$3:$Q$103,IF('thong tin khach hang'!$B$3="Nam",2,3),0)/12*P722</f>
        <v>0</v>
      </c>
      <c r="K722" s="2" t="n">
        <v>20000</v>
      </c>
      <c r="L722" s="31" t="n">
        <f aca="false">ROUND(((HLOOKUP(B722,Assumption!$A$6:$L$7,2,1)+1)^(1/12)-1)*(E722+I722-J722-K722),0)</f>
        <v>11029979</v>
      </c>
      <c r="M722" s="31" t="n">
        <f aca="false">E722+I722-J722-K722+L722</f>
        <v>6689465242.01301</v>
      </c>
      <c r="N722" s="32" t="n">
        <f aca="false">HLOOKUP(ROUND(AVERAGE(M710:M721)/10^6,0),Assumption!$B$2:$E$3,2,1)*MAX((AVERAGE(M710:M721)-250*10^6),0)</f>
        <v>38180737.6155781</v>
      </c>
      <c r="O722" s="31" t="n">
        <f aca="false">M722+N722</f>
        <v>6727645979.62859</v>
      </c>
      <c r="P722" s="31" t="n">
        <f aca="false">IF(A722=1,SA,MAX(0,SA-M721))</f>
        <v>0</v>
      </c>
      <c r="S722" s="2" t="n">
        <v>0</v>
      </c>
      <c r="T722" s="2" t="n">
        <v>0</v>
      </c>
      <c r="U722" s="2" t="n">
        <v>0</v>
      </c>
      <c r="V722" s="33" t="n">
        <v>1</v>
      </c>
    </row>
    <row r="723" customFormat="false" ht="15.75" hidden="false" customHeight="true" outlineLevel="0" collapsed="false">
      <c r="A723" s="2" t="n">
        <v>721</v>
      </c>
      <c r="B723" s="2" t="n">
        <v>61</v>
      </c>
      <c r="C723" s="2" t="n">
        <f aca="false">A723-(B723-1)*12</f>
        <v>1</v>
      </c>
      <c r="D723" s="2" t="n">
        <f aca="false">'thong tin khach hang'!$B$4+B723-1</f>
        <v>62</v>
      </c>
      <c r="E723" s="31" t="n">
        <f aca="false">IF(A723=1,0,M722)</f>
        <v>6689465242.01301</v>
      </c>
      <c r="F723" s="2" t="n">
        <f aca="true">TP*VLOOKUP('thong tin khach hang'!$E$10,$X$2:$Z$5,3,0)*OFFSET($S723,0,VLOOKUP('thong tin khach hang'!$E$10,$X$2:$Z$5,2,0))</f>
        <v>30000000</v>
      </c>
      <c r="G723" s="2" t="n">
        <f aca="true">EP*VLOOKUP('thong tin khach hang'!$E$10,$X$2:$Z$5,3,0)*OFFSET($S723,0,VLOOKUP('thong tin khach hang'!$E$10,$X$2:$Z$5,2,0))</f>
        <v>30000000</v>
      </c>
      <c r="H723" s="2" t="n">
        <f aca="false">F723*HLOOKUP(B723,Assumption!$A$10:$G$12,2,1)+G723*HLOOKUP(B723,Assumption!$A$10:$G$12,3,1)</f>
        <v>1500000</v>
      </c>
      <c r="I723" s="2" t="n">
        <f aca="false">F723+G723-H723</f>
        <v>58500000</v>
      </c>
      <c r="J723" s="32" t="n">
        <f aca="false">VLOOKUP(D723,Assumption!$O$3:$Q$103,IF('thong tin khach hang'!$B$3="Nam",2,3),0)/12*P723</f>
        <v>0</v>
      </c>
      <c r="K723" s="2" t="n">
        <v>20000</v>
      </c>
      <c r="L723" s="31" t="n">
        <f aca="false">ROUND(((HLOOKUP(B723,Assumption!$A$6:$L$7,2,1)+1)^(1/12)-1)*(E723+I723-J723-K723),0)</f>
        <v>11144780</v>
      </c>
      <c r="M723" s="31" t="n">
        <f aca="false">E723+I723-J723-K723+L723</f>
        <v>6759090022.01301</v>
      </c>
      <c r="N723" s="32" t="n">
        <f aca="false">HLOOKUP(ROUND(AVERAGE(M711:M722)/10^6,0),Assumption!$B$2:$E$3,2,1)*MAX((AVERAGE(M711:M722)-250*10^6),0)</f>
        <v>38275451.6900781</v>
      </c>
      <c r="O723" s="31" t="n">
        <f aca="false">M723+N723</f>
        <v>6797365473.70309</v>
      </c>
      <c r="P723" s="31" t="n">
        <f aca="false">IF(A723=1,SA,MAX(0,SA-M722))</f>
        <v>0</v>
      </c>
      <c r="S723" s="2" t="n">
        <v>1</v>
      </c>
      <c r="T723" s="2" t="n">
        <v>1</v>
      </c>
      <c r="U723" s="2" t="n">
        <v>1</v>
      </c>
      <c r="V723" s="33" t="n">
        <v>1</v>
      </c>
    </row>
    <row r="724" customFormat="false" ht="15.75" hidden="false" customHeight="true" outlineLevel="0" collapsed="false">
      <c r="A724" s="2" t="n">
        <v>722</v>
      </c>
      <c r="B724" s="2" t="n">
        <v>61</v>
      </c>
      <c r="C724" s="2" t="n">
        <f aca="false">A724-(B724-1)*12</f>
        <v>2</v>
      </c>
      <c r="D724" s="2" t="n">
        <f aca="false">'thong tin khach hang'!$B$4+B724-1</f>
        <v>62</v>
      </c>
      <c r="E724" s="31" t="n">
        <f aca="false">IF(A724=1,0,M723)</f>
        <v>6759090022.01301</v>
      </c>
      <c r="F724" s="2" t="n">
        <f aca="true">TP*VLOOKUP('thong tin khach hang'!$E$10,$X$2:$Z$5,3,0)*OFFSET($S724,0,VLOOKUP('thong tin khach hang'!$E$10,$X$2:$Z$5,2,0))</f>
        <v>0</v>
      </c>
      <c r="G724" s="2" t="n">
        <f aca="true">EP*VLOOKUP('thong tin khach hang'!$E$10,$X$2:$Z$5,3,0)*OFFSET($S724,0,VLOOKUP('thong tin khach hang'!$E$10,$X$2:$Z$5,2,0))</f>
        <v>0</v>
      </c>
      <c r="H724" s="2" t="n">
        <f aca="false">F724*HLOOKUP(B724,Assumption!$A$10:$G$12,2,1)+G724*HLOOKUP(B724,Assumption!$A$10:$G$12,3,1)</f>
        <v>0</v>
      </c>
      <c r="I724" s="2" t="n">
        <f aca="false">F724+G724-H724</f>
        <v>0</v>
      </c>
      <c r="J724" s="32" t="n">
        <f aca="false">VLOOKUP(D724,Assumption!$O$3:$Q$103,IF('thong tin khach hang'!$B$3="Nam",2,3),0)/12*P724</f>
        <v>0</v>
      </c>
      <c r="K724" s="2" t="n">
        <v>20000</v>
      </c>
      <c r="L724" s="31" t="n">
        <f aca="false">ROUND(((HLOOKUP(B724,Assumption!$A$6:$L$7,2,1)+1)^(1/12)-1)*(E724+I724-J724-K724),0)</f>
        <v>11163154</v>
      </c>
      <c r="M724" s="31" t="n">
        <f aca="false">E724+I724-J724-K724+L724</f>
        <v>6770233176.01301</v>
      </c>
      <c r="N724" s="32" t="n">
        <f aca="false">HLOOKUP(ROUND(AVERAGE(M712:M723)/10^6,0),Assumption!$B$2:$E$3,2,1)*MAX((AVERAGE(M712:M723)-250*10^6),0)</f>
        <v>38370322.1925781</v>
      </c>
      <c r="O724" s="31" t="n">
        <f aca="false">M724+N724</f>
        <v>6808603498.20559</v>
      </c>
      <c r="P724" s="31" t="n">
        <f aca="false">IF(A724=1,SA,MAX(0,SA-M723))</f>
        <v>0</v>
      </c>
      <c r="S724" s="2" t="n">
        <v>0</v>
      </c>
      <c r="T724" s="2" t="n">
        <v>0</v>
      </c>
      <c r="U724" s="2" t="n">
        <v>0</v>
      </c>
      <c r="V724" s="33" t="n">
        <v>1</v>
      </c>
    </row>
    <row r="725" customFormat="false" ht="15.75" hidden="false" customHeight="true" outlineLevel="0" collapsed="false">
      <c r="A725" s="2" t="n">
        <v>723</v>
      </c>
      <c r="B725" s="2" t="n">
        <v>61</v>
      </c>
      <c r="C725" s="2" t="n">
        <f aca="false">A725-(B725-1)*12</f>
        <v>3</v>
      </c>
      <c r="D725" s="2" t="n">
        <f aca="false">'thong tin khach hang'!$B$4+B725-1</f>
        <v>62</v>
      </c>
      <c r="E725" s="31" t="n">
        <f aca="false">IF(A725=1,0,M724)</f>
        <v>6770233176.01301</v>
      </c>
      <c r="F725" s="2" t="n">
        <f aca="true">TP*VLOOKUP('thong tin khach hang'!$E$10,$X$2:$Z$5,3,0)*OFFSET($S725,0,VLOOKUP('thong tin khach hang'!$E$10,$X$2:$Z$5,2,0))</f>
        <v>0</v>
      </c>
      <c r="G725" s="2" t="n">
        <f aca="true">EP*VLOOKUP('thong tin khach hang'!$E$10,$X$2:$Z$5,3,0)*OFFSET($S725,0,VLOOKUP('thong tin khach hang'!$E$10,$X$2:$Z$5,2,0))</f>
        <v>0</v>
      </c>
      <c r="H725" s="2" t="n">
        <f aca="false">F725*HLOOKUP(B725,Assumption!$A$10:$G$12,2,1)+G725*HLOOKUP(B725,Assumption!$A$10:$G$12,3,1)</f>
        <v>0</v>
      </c>
      <c r="I725" s="2" t="n">
        <f aca="false">F725+G725-H725</f>
        <v>0</v>
      </c>
      <c r="J725" s="32" t="n">
        <f aca="false">VLOOKUP(D725,Assumption!$O$3:$Q$103,IF('thong tin khach hang'!$B$3="Nam",2,3),0)/12*P725</f>
        <v>0</v>
      </c>
      <c r="K725" s="2" t="n">
        <v>20000</v>
      </c>
      <c r="L725" s="31" t="n">
        <f aca="false">ROUND(((HLOOKUP(B725,Assumption!$A$6:$L$7,2,1)+1)^(1/12)-1)*(E725+I725-J725-K725),0)</f>
        <v>11181557</v>
      </c>
      <c r="M725" s="31" t="n">
        <f aca="false">E725+I725-J725-K725+L725</f>
        <v>6781394733.01301</v>
      </c>
      <c r="N725" s="32" t="n">
        <f aca="false">HLOOKUP(ROUND(AVERAGE(M713:M724)/10^6,0),Assumption!$B$2:$E$3,2,1)*MAX((AVERAGE(M713:M724)-250*10^6),0)</f>
        <v>38465349.3815781</v>
      </c>
      <c r="O725" s="31" t="n">
        <f aca="false">M725+N725</f>
        <v>6819860082.39459</v>
      </c>
      <c r="P725" s="31" t="n">
        <f aca="false">IF(A725=1,SA,MAX(0,SA-M724))</f>
        <v>0</v>
      </c>
      <c r="S725" s="2" t="n">
        <v>0</v>
      </c>
      <c r="T725" s="2" t="n">
        <v>0</v>
      </c>
      <c r="U725" s="2" t="n">
        <v>0</v>
      </c>
      <c r="V725" s="33" t="n">
        <v>1</v>
      </c>
    </row>
    <row r="726" customFormat="false" ht="15.75" hidden="false" customHeight="true" outlineLevel="0" collapsed="false">
      <c r="A726" s="2" t="n">
        <v>724</v>
      </c>
      <c r="B726" s="2" t="n">
        <v>61</v>
      </c>
      <c r="C726" s="2" t="n">
        <f aca="false">A726-(B726-1)*12</f>
        <v>4</v>
      </c>
      <c r="D726" s="2" t="n">
        <f aca="false">'thong tin khach hang'!$B$4+B726-1</f>
        <v>62</v>
      </c>
      <c r="E726" s="31" t="n">
        <f aca="false">IF(A726=1,0,M725)</f>
        <v>6781394733.01301</v>
      </c>
      <c r="F726" s="2" t="n">
        <f aca="true">TP*VLOOKUP('thong tin khach hang'!$E$10,$X$2:$Z$5,3,0)*OFFSET($S726,0,VLOOKUP('thong tin khach hang'!$E$10,$X$2:$Z$5,2,0))</f>
        <v>0</v>
      </c>
      <c r="G726" s="2" t="n">
        <f aca="true">EP*VLOOKUP('thong tin khach hang'!$E$10,$X$2:$Z$5,3,0)*OFFSET($S726,0,VLOOKUP('thong tin khach hang'!$E$10,$X$2:$Z$5,2,0))</f>
        <v>0</v>
      </c>
      <c r="H726" s="2" t="n">
        <f aca="false">F726*HLOOKUP(B726,Assumption!$A$10:$G$12,2,1)+G726*HLOOKUP(B726,Assumption!$A$10:$G$12,3,1)</f>
        <v>0</v>
      </c>
      <c r="I726" s="2" t="n">
        <f aca="false">F726+G726-H726</f>
        <v>0</v>
      </c>
      <c r="J726" s="32" t="n">
        <f aca="false">VLOOKUP(D726,Assumption!$O$3:$Q$103,IF('thong tin khach hang'!$B$3="Nam",2,3),0)/12*P726</f>
        <v>0</v>
      </c>
      <c r="K726" s="2" t="n">
        <v>20000</v>
      </c>
      <c r="L726" s="31" t="n">
        <f aca="false">ROUND(((HLOOKUP(B726,Assumption!$A$6:$L$7,2,1)+1)^(1/12)-1)*(E726+I726-J726-K726),0)</f>
        <v>11199992</v>
      </c>
      <c r="M726" s="31" t="n">
        <f aca="false">E726+I726-J726-K726+L726</f>
        <v>6792574725.01301</v>
      </c>
      <c r="N726" s="32" t="n">
        <f aca="false">HLOOKUP(ROUND(AVERAGE(M714:M725)/10^6,0),Assumption!$B$2:$E$3,2,1)*MAX((AVERAGE(M714:M725)-250*10^6),0)</f>
        <v>38560533.5155781</v>
      </c>
      <c r="O726" s="31" t="n">
        <f aca="false">M726+N726</f>
        <v>6831135258.52859</v>
      </c>
      <c r="P726" s="31" t="n">
        <f aca="false">IF(A726=1,SA,MAX(0,SA-M725))</f>
        <v>0</v>
      </c>
      <c r="S726" s="2" t="n">
        <v>0</v>
      </c>
      <c r="T726" s="2" t="n">
        <v>0</v>
      </c>
      <c r="U726" s="2" t="n">
        <v>1</v>
      </c>
      <c r="V726" s="33" t="n">
        <v>1</v>
      </c>
    </row>
    <row r="727" customFormat="false" ht="15.75" hidden="false" customHeight="true" outlineLevel="0" collapsed="false">
      <c r="A727" s="2" t="n">
        <v>725</v>
      </c>
      <c r="B727" s="2" t="n">
        <v>61</v>
      </c>
      <c r="C727" s="2" t="n">
        <f aca="false">A727-(B727-1)*12</f>
        <v>5</v>
      </c>
      <c r="D727" s="2" t="n">
        <f aca="false">'thong tin khach hang'!$B$4+B727-1</f>
        <v>62</v>
      </c>
      <c r="E727" s="31" t="n">
        <f aca="false">IF(A727=1,0,M726)</f>
        <v>6792574725.01301</v>
      </c>
      <c r="F727" s="2" t="n">
        <f aca="true">TP*VLOOKUP('thong tin khach hang'!$E$10,$X$2:$Z$5,3,0)*OFFSET($S727,0,VLOOKUP('thong tin khach hang'!$E$10,$X$2:$Z$5,2,0))</f>
        <v>0</v>
      </c>
      <c r="G727" s="2" t="n">
        <f aca="true">EP*VLOOKUP('thong tin khach hang'!$E$10,$X$2:$Z$5,3,0)*OFFSET($S727,0,VLOOKUP('thong tin khach hang'!$E$10,$X$2:$Z$5,2,0))</f>
        <v>0</v>
      </c>
      <c r="H727" s="2" t="n">
        <f aca="false">F727*HLOOKUP(B727,Assumption!$A$10:$G$12,2,1)+G727*HLOOKUP(B727,Assumption!$A$10:$G$12,3,1)</f>
        <v>0</v>
      </c>
      <c r="I727" s="2" t="n">
        <f aca="false">F727+G727-H727</f>
        <v>0</v>
      </c>
      <c r="J727" s="32" t="n">
        <f aca="false">VLOOKUP(D727,Assumption!$O$3:$Q$103,IF('thong tin khach hang'!$B$3="Nam",2,3),0)/12*P727</f>
        <v>0</v>
      </c>
      <c r="K727" s="2" t="n">
        <v>20000</v>
      </c>
      <c r="L727" s="31" t="n">
        <f aca="false">ROUND(((HLOOKUP(B727,Assumption!$A$6:$L$7,2,1)+1)^(1/12)-1)*(E727+I727-J727-K727),0)</f>
        <v>11218456</v>
      </c>
      <c r="M727" s="31" t="n">
        <f aca="false">E727+I727-J727-K727+L727</f>
        <v>6803773181.01301</v>
      </c>
      <c r="N727" s="32" t="n">
        <f aca="false">HLOOKUP(ROUND(AVERAGE(M715:M726)/10^6,0),Assumption!$B$2:$E$3,2,1)*MAX((AVERAGE(M715:M726)-250*10^6),0)</f>
        <v>38655874.8540781</v>
      </c>
      <c r="O727" s="31" t="n">
        <f aca="false">M727+N727</f>
        <v>6842429055.86709</v>
      </c>
      <c r="P727" s="31" t="n">
        <f aca="false">IF(A727=1,SA,MAX(0,SA-M726))</f>
        <v>0</v>
      </c>
      <c r="S727" s="2" t="n">
        <v>0</v>
      </c>
      <c r="T727" s="2" t="n">
        <v>0</v>
      </c>
      <c r="U727" s="2" t="n">
        <v>0</v>
      </c>
      <c r="V727" s="33" t="n">
        <v>1</v>
      </c>
    </row>
    <row r="728" customFormat="false" ht="15.75" hidden="false" customHeight="true" outlineLevel="0" collapsed="false">
      <c r="A728" s="2" t="n">
        <v>726</v>
      </c>
      <c r="B728" s="2" t="n">
        <v>61</v>
      </c>
      <c r="C728" s="2" t="n">
        <f aca="false">A728-(B728-1)*12</f>
        <v>6</v>
      </c>
      <c r="D728" s="2" t="n">
        <f aca="false">'thong tin khach hang'!$B$4+B728-1</f>
        <v>62</v>
      </c>
      <c r="E728" s="31" t="n">
        <f aca="false">IF(A728=1,0,M727)</f>
        <v>6803773181.01301</v>
      </c>
      <c r="F728" s="2" t="n">
        <f aca="true">TP*VLOOKUP('thong tin khach hang'!$E$10,$X$2:$Z$5,3,0)*OFFSET($S728,0,VLOOKUP('thong tin khach hang'!$E$10,$X$2:$Z$5,2,0))</f>
        <v>0</v>
      </c>
      <c r="G728" s="2" t="n">
        <f aca="true">EP*VLOOKUP('thong tin khach hang'!$E$10,$X$2:$Z$5,3,0)*OFFSET($S728,0,VLOOKUP('thong tin khach hang'!$E$10,$X$2:$Z$5,2,0))</f>
        <v>0</v>
      </c>
      <c r="H728" s="2" t="n">
        <f aca="false">F728*HLOOKUP(B728,Assumption!$A$10:$G$12,2,1)+G728*HLOOKUP(B728,Assumption!$A$10:$G$12,3,1)</f>
        <v>0</v>
      </c>
      <c r="I728" s="2" t="n">
        <f aca="false">F728+G728-H728</f>
        <v>0</v>
      </c>
      <c r="J728" s="32" t="n">
        <f aca="false">VLOOKUP(D728,Assumption!$O$3:$Q$103,IF('thong tin khach hang'!$B$3="Nam",2,3),0)/12*P728</f>
        <v>0</v>
      </c>
      <c r="K728" s="2" t="n">
        <v>20000</v>
      </c>
      <c r="L728" s="31" t="n">
        <f aca="false">ROUND(((HLOOKUP(B728,Assumption!$A$6:$L$7,2,1)+1)^(1/12)-1)*(E728+I728-J728-K728),0)</f>
        <v>11236952</v>
      </c>
      <c r="M728" s="31" t="n">
        <f aca="false">E728+I728-J728-K728+L728</f>
        <v>6814990133.01301</v>
      </c>
      <c r="N728" s="32" t="n">
        <f aca="false">HLOOKUP(ROUND(AVERAGE(M716:M727)/10^6,0),Assumption!$B$2:$E$3,2,1)*MAX((AVERAGE(M716:M727)-250*10^6),0)</f>
        <v>38751373.6565781</v>
      </c>
      <c r="O728" s="31" t="n">
        <f aca="false">M728+N728</f>
        <v>6853741506.66959</v>
      </c>
      <c r="P728" s="31" t="n">
        <f aca="false">IF(A728=1,SA,MAX(0,SA-M727))</f>
        <v>0</v>
      </c>
      <c r="S728" s="2" t="n">
        <v>0</v>
      </c>
      <c r="T728" s="2" t="n">
        <v>0</v>
      </c>
      <c r="U728" s="2" t="n">
        <v>0</v>
      </c>
      <c r="V728" s="33" t="n">
        <v>1</v>
      </c>
    </row>
    <row r="729" customFormat="false" ht="15.75" hidden="false" customHeight="true" outlineLevel="0" collapsed="false">
      <c r="A729" s="2" t="n">
        <v>727</v>
      </c>
      <c r="B729" s="2" t="n">
        <v>61</v>
      </c>
      <c r="C729" s="2" t="n">
        <f aca="false">A729-(B729-1)*12</f>
        <v>7</v>
      </c>
      <c r="D729" s="2" t="n">
        <f aca="false">'thong tin khach hang'!$B$4+B729-1</f>
        <v>62</v>
      </c>
      <c r="E729" s="31" t="n">
        <f aca="false">IF(A729=1,0,M728)</f>
        <v>6814990133.01301</v>
      </c>
      <c r="F729" s="2" t="n">
        <f aca="true">TP*VLOOKUP('thong tin khach hang'!$E$10,$X$2:$Z$5,3,0)*OFFSET($S729,0,VLOOKUP('thong tin khach hang'!$E$10,$X$2:$Z$5,2,0))</f>
        <v>0</v>
      </c>
      <c r="G729" s="2" t="n">
        <f aca="true">EP*VLOOKUP('thong tin khach hang'!$E$10,$X$2:$Z$5,3,0)*OFFSET($S729,0,VLOOKUP('thong tin khach hang'!$E$10,$X$2:$Z$5,2,0))</f>
        <v>0</v>
      </c>
      <c r="H729" s="2" t="n">
        <f aca="false">F729*HLOOKUP(B729,Assumption!$A$10:$G$12,2,1)+G729*HLOOKUP(B729,Assumption!$A$10:$G$12,3,1)</f>
        <v>0</v>
      </c>
      <c r="I729" s="2" t="n">
        <f aca="false">F729+G729-H729</f>
        <v>0</v>
      </c>
      <c r="J729" s="32" t="n">
        <f aca="false">VLOOKUP(D729,Assumption!$O$3:$Q$103,IF('thong tin khach hang'!$B$3="Nam",2,3),0)/12*P729</f>
        <v>0</v>
      </c>
      <c r="K729" s="2" t="n">
        <v>20000</v>
      </c>
      <c r="L729" s="31" t="n">
        <f aca="false">ROUND(((HLOOKUP(B729,Assumption!$A$6:$L$7,2,1)+1)^(1/12)-1)*(E729+I729-J729-K729),0)</f>
        <v>11255477</v>
      </c>
      <c r="M729" s="31" t="n">
        <f aca="false">E729+I729-J729-K729+L729</f>
        <v>6826225610.01301</v>
      </c>
      <c r="N729" s="32" t="n">
        <f aca="false">HLOOKUP(ROUND(AVERAGE(M717:M728)/10^6,0),Assumption!$B$2:$E$3,2,1)*MAX((AVERAGE(M717:M728)-250*10^6),0)</f>
        <v>38847030.1835781</v>
      </c>
      <c r="O729" s="31" t="n">
        <f aca="false">M729+N729</f>
        <v>6865072640.19659</v>
      </c>
      <c r="P729" s="31" t="n">
        <f aca="false">IF(A729=1,SA,MAX(0,SA-M728))</f>
        <v>0</v>
      </c>
      <c r="S729" s="2" t="n">
        <v>0</v>
      </c>
      <c r="T729" s="2" t="n">
        <v>1</v>
      </c>
      <c r="U729" s="2" t="n">
        <v>1</v>
      </c>
      <c r="V729" s="33" t="n">
        <v>1</v>
      </c>
    </row>
    <row r="730" customFormat="false" ht="15.75" hidden="false" customHeight="true" outlineLevel="0" collapsed="false">
      <c r="A730" s="2" t="n">
        <v>728</v>
      </c>
      <c r="B730" s="2" t="n">
        <v>61</v>
      </c>
      <c r="C730" s="2" t="n">
        <f aca="false">A730-(B730-1)*12</f>
        <v>8</v>
      </c>
      <c r="D730" s="2" t="n">
        <f aca="false">'thong tin khach hang'!$B$4+B730-1</f>
        <v>62</v>
      </c>
      <c r="E730" s="31" t="n">
        <f aca="false">IF(A730=1,0,M729)</f>
        <v>6826225610.01301</v>
      </c>
      <c r="F730" s="2" t="n">
        <f aca="true">TP*VLOOKUP('thong tin khach hang'!$E$10,$X$2:$Z$5,3,0)*OFFSET($S730,0,VLOOKUP('thong tin khach hang'!$E$10,$X$2:$Z$5,2,0))</f>
        <v>0</v>
      </c>
      <c r="G730" s="2" t="n">
        <f aca="true">EP*VLOOKUP('thong tin khach hang'!$E$10,$X$2:$Z$5,3,0)*OFFSET($S730,0,VLOOKUP('thong tin khach hang'!$E$10,$X$2:$Z$5,2,0))</f>
        <v>0</v>
      </c>
      <c r="H730" s="2" t="n">
        <f aca="false">F730*HLOOKUP(B730,Assumption!$A$10:$G$12,2,1)+G730*HLOOKUP(B730,Assumption!$A$10:$G$12,3,1)</f>
        <v>0</v>
      </c>
      <c r="I730" s="2" t="n">
        <f aca="false">F730+G730-H730</f>
        <v>0</v>
      </c>
      <c r="J730" s="32" t="n">
        <f aca="false">VLOOKUP(D730,Assumption!$O$3:$Q$103,IF('thong tin khach hang'!$B$3="Nam",2,3),0)/12*P730</f>
        <v>0</v>
      </c>
      <c r="K730" s="2" t="n">
        <v>20000</v>
      </c>
      <c r="L730" s="31" t="n">
        <f aca="false">ROUND(((HLOOKUP(B730,Assumption!$A$6:$L$7,2,1)+1)^(1/12)-1)*(E730+I730-J730-K730),0)</f>
        <v>11274034</v>
      </c>
      <c r="M730" s="31" t="n">
        <f aca="false">E730+I730-J730-K730+L730</f>
        <v>6837479644.01301</v>
      </c>
      <c r="N730" s="32" t="n">
        <f aca="false">HLOOKUP(ROUND(AVERAGE(M718:M729)/10^6,0),Assumption!$B$2:$E$3,2,1)*MAX((AVERAGE(M718:M729)-250*10^6),0)</f>
        <v>38942844.6950781</v>
      </c>
      <c r="O730" s="31" t="n">
        <f aca="false">M730+N730</f>
        <v>6876422488.70809</v>
      </c>
      <c r="P730" s="31" t="n">
        <f aca="false">IF(A730=1,SA,MAX(0,SA-M729))</f>
        <v>0</v>
      </c>
      <c r="S730" s="2" t="n">
        <v>0</v>
      </c>
      <c r="T730" s="2" t="n">
        <v>0</v>
      </c>
      <c r="U730" s="2" t="n">
        <v>0</v>
      </c>
      <c r="V730" s="33" t="n">
        <v>1</v>
      </c>
    </row>
    <row r="731" customFormat="false" ht="15.75" hidden="false" customHeight="true" outlineLevel="0" collapsed="false">
      <c r="A731" s="2" t="n">
        <v>729</v>
      </c>
      <c r="B731" s="2" t="n">
        <v>61</v>
      </c>
      <c r="C731" s="2" t="n">
        <f aca="false">A731-(B731-1)*12</f>
        <v>9</v>
      </c>
      <c r="D731" s="2" t="n">
        <f aca="false">'thong tin khach hang'!$B$4+B731-1</f>
        <v>62</v>
      </c>
      <c r="E731" s="31" t="n">
        <f aca="false">IF(A731=1,0,M730)</f>
        <v>6837479644.01301</v>
      </c>
      <c r="F731" s="2" t="n">
        <f aca="true">TP*VLOOKUP('thong tin khach hang'!$E$10,$X$2:$Z$5,3,0)*OFFSET($S731,0,VLOOKUP('thong tin khach hang'!$E$10,$X$2:$Z$5,2,0))</f>
        <v>0</v>
      </c>
      <c r="G731" s="2" t="n">
        <f aca="true">EP*VLOOKUP('thong tin khach hang'!$E$10,$X$2:$Z$5,3,0)*OFFSET($S731,0,VLOOKUP('thong tin khach hang'!$E$10,$X$2:$Z$5,2,0))</f>
        <v>0</v>
      </c>
      <c r="H731" s="2" t="n">
        <f aca="false">F731*HLOOKUP(B731,Assumption!$A$10:$G$12,2,1)+G731*HLOOKUP(B731,Assumption!$A$10:$G$12,3,1)</f>
        <v>0</v>
      </c>
      <c r="I731" s="2" t="n">
        <f aca="false">F731+G731-H731</f>
        <v>0</v>
      </c>
      <c r="J731" s="32" t="n">
        <f aca="false">VLOOKUP(D731,Assumption!$O$3:$Q$103,IF('thong tin khach hang'!$B$3="Nam",2,3),0)/12*P731</f>
        <v>0</v>
      </c>
      <c r="K731" s="2" t="n">
        <v>20000</v>
      </c>
      <c r="L731" s="31" t="n">
        <f aca="false">ROUND(((HLOOKUP(B731,Assumption!$A$6:$L$7,2,1)+1)^(1/12)-1)*(E731+I731-J731-K731),0)</f>
        <v>11292621</v>
      </c>
      <c r="M731" s="31" t="n">
        <f aca="false">E731+I731-J731-K731+L731</f>
        <v>6848752265.01301</v>
      </c>
      <c r="N731" s="32" t="n">
        <f aca="false">HLOOKUP(ROUND(AVERAGE(M719:M730)/10^6,0),Assumption!$B$2:$E$3,2,1)*MAX((AVERAGE(M719:M730)-250*10^6),0)</f>
        <v>39038817.4520781</v>
      </c>
      <c r="O731" s="31" t="n">
        <f aca="false">M731+N731</f>
        <v>6887791082.46509</v>
      </c>
      <c r="P731" s="31" t="n">
        <f aca="false">IF(A731=1,SA,MAX(0,SA-M730))</f>
        <v>0</v>
      </c>
      <c r="S731" s="2" t="n">
        <v>0</v>
      </c>
      <c r="T731" s="2" t="n">
        <v>0</v>
      </c>
      <c r="U731" s="2" t="n">
        <v>0</v>
      </c>
      <c r="V731" s="33" t="n">
        <v>1</v>
      </c>
    </row>
    <row r="732" customFormat="false" ht="15.75" hidden="false" customHeight="true" outlineLevel="0" collapsed="false">
      <c r="A732" s="2" t="n">
        <v>730</v>
      </c>
      <c r="B732" s="2" t="n">
        <v>61</v>
      </c>
      <c r="C732" s="2" t="n">
        <f aca="false">A732-(B732-1)*12</f>
        <v>10</v>
      </c>
      <c r="D732" s="2" t="n">
        <f aca="false">'thong tin khach hang'!$B$4+B732-1</f>
        <v>62</v>
      </c>
      <c r="E732" s="31" t="n">
        <f aca="false">IF(A732=1,0,M731)</f>
        <v>6848752265.01301</v>
      </c>
      <c r="F732" s="2" t="n">
        <f aca="true">TP*VLOOKUP('thong tin khach hang'!$E$10,$X$2:$Z$5,3,0)*OFFSET($S732,0,VLOOKUP('thong tin khach hang'!$E$10,$X$2:$Z$5,2,0))</f>
        <v>0</v>
      </c>
      <c r="G732" s="2" t="n">
        <f aca="true">EP*VLOOKUP('thong tin khach hang'!$E$10,$X$2:$Z$5,3,0)*OFFSET($S732,0,VLOOKUP('thong tin khach hang'!$E$10,$X$2:$Z$5,2,0))</f>
        <v>0</v>
      </c>
      <c r="H732" s="2" t="n">
        <f aca="false">F732*HLOOKUP(B732,Assumption!$A$10:$G$12,2,1)+G732*HLOOKUP(B732,Assumption!$A$10:$G$12,3,1)</f>
        <v>0</v>
      </c>
      <c r="I732" s="2" t="n">
        <f aca="false">F732+G732-H732</f>
        <v>0</v>
      </c>
      <c r="J732" s="32" t="n">
        <f aca="false">VLOOKUP(D732,Assumption!$O$3:$Q$103,IF('thong tin khach hang'!$B$3="Nam",2,3),0)/12*P732</f>
        <v>0</v>
      </c>
      <c r="K732" s="2" t="n">
        <v>20000</v>
      </c>
      <c r="L732" s="31" t="n">
        <f aca="false">ROUND(((HLOOKUP(B732,Assumption!$A$6:$L$7,2,1)+1)^(1/12)-1)*(E732+I732-J732-K732),0)</f>
        <v>11311238</v>
      </c>
      <c r="M732" s="31" t="n">
        <f aca="false">E732+I732-J732-K732+L732</f>
        <v>6860043503.01301</v>
      </c>
      <c r="N732" s="32" t="n">
        <f aca="false">HLOOKUP(ROUND(AVERAGE(M720:M731)/10^6,0),Assumption!$B$2:$E$3,2,1)*MAX((AVERAGE(M720:M731)-250*10^6),0)</f>
        <v>39134948.7160781</v>
      </c>
      <c r="O732" s="31" t="n">
        <f aca="false">M732+N732</f>
        <v>6899178451.72909</v>
      </c>
      <c r="P732" s="31" t="n">
        <f aca="false">IF(A732=1,SA,MAX(0,SA-M731))</f>
        <v>0</v>
      </c>
      <c r="S732" s="2" t="n">
        <v>0</v>
      </c>
      <c r="T732" s="2" t="n">
        <v>0</v>
      </c>
      <c r="U732" s="2" t="n">
        <v>1</v>
      </c>
      <c r="V732" s="33" t="n">
        <v>1</v>
      </c>
    </row>
    <row r="733" customFormat="false" ht="15.75" hidden="false" customHeight="true" outlineLevel="0" collapsed="false">
      <c r="A733" s="2" t="n">
        <v>731</v>
      </c>
      <c r="B733" s="2" t="n">
        <v>61</v>
      </c>
      <c r="C733" s="2" t="n">
        <f aca="false">A733-(B733-1)*12</f>
        <v>11</v>
      </c>
      <c r="D733" s="2" t="n">
        <f aca="false">'thong tin khach hang'!$B$4+B733-1</f>
        <v>62</v>
      </c>
      <c r="E733" s="31" t="n">
        <f aca="false">IF(A733=1,0,M732)</f>
        <v>6860043503.01301</v>
      </c>
      <c r="F733" s="2" t="n">
        <f aca="true">TP*VLOOKUP('thong tin khach hang'!$E$10,$X$2:$Z$5,3,0)*OFFSET($S733,0,VLOOKUP('thong tin khach hang'!$E$10,$X$2:$Z$5,2,0))</f>
        <v>0</v>
      </c>
      <c r="G733" s="2" t="n">
        <f aca="true">EP*VLOOKUP('thong tin khach hang'!$E$10,$X$2:$Z$5,3,0)*OFFSET($S733,0,VLOOKUP('thong tin khach hang'!$E$10,$X$2:$Z$5,2,0))</f>
        <v>0</v>
      </c>
      <c r="H733" s="2" t="n">
        <f aca="false">F733*HLOOKUP(B733,Assumption!$A$10:$G$12,2,1)+G733*HLOOKUP(B733,Assumption!$A$10:$G$12,3,1)</f>
        <v>0</v>
      </c>
      <c r="I733" s="2" t="n">
        <f aca="false">F733+G733-H733</f>
        <v>0</v>
      </c>
      <c r="J733" s="32" t="n">
        <f aca="false">VLOOKUP(D733,Assumption!$O$3:$Q$103,IF('thong tin khach hang'!$B$3="Nam",2,3),0)/12*P733</f>
        <v>0</v>
      </c>
      <c r="K733" s="2" t="n">
        <v>20000</v>
      </c>
      <c r="L733" s="31" t="n">
        <f aca="false">ROUND(((HLOOKUP(B733,Assumption!$A$6:$L$7,2,1)+1)^(1/12)-1)*(E733+I733-J733-K733),0)</f>
        <v>11329887</v>
      </c>
      <c r="M733" s="31" t="n">
        <f aca="false">E733+I733-J733-K733+L733</f>
        <v>6871353390.01301</v>
      </c>
      <c r="N733" s="32" t="n">
        <f aca="false">HLOOKUP(ROUND(AVERAGE(M721:M732)/10^6,0),Assumption!$B$2:$E$3,2,1)*MAX((AVERAGE(M721:M732)-250*10^6),0)</f>
        <v>39231238.7485781</v>
      </c>
      <c r="O733" s="31" t="n">
        <f aca="false">M733+N733</f>
        <v>6910584628.76159</v>
      </c>
      <c r="P733" s="31" t="n">
        <f aca="false">IF(A733=1,SA,MAX(0,SA-M732))</f>
        <v>0</v>
      </c>
      <c r="S733" s="2" t="n">
        <v>0</v>
      </c>
      <c r="T733" s="2" t="n">
        <v>0</v>
      </c>
      <c r="U733" s="2" t="n">
        <v>0</v>
      </c>
      <c r="V733" s="33" t="n">
        <v>1</v>
      </c>
    </row>
    <row r="734" customFormat="false" ht="15.75" hidden="false" customHeight="true" outlineLevel="0" collapsed="false">
      <c r="A734" s="2" t="n">
        <v>732</v>
      </c>
      <c r="B734" s="2" t="n">
        <v>61</v>
      </c>
      <c r="C734" s="2" t="n">
        <f aca="false">A734-(B734-1)*12</f>
        <v>12</v>
      </c>
      <c r="D734" s="2" t="n">
        <f aca="false">'thong tin khach hang'!$B$4+B734-1</f>
        <v>62</v>
      </c>
      <c r="E734" s="31" t="n">
        <f aca="false">IF(A734=1,0,M733)</f>
        <v>6871353390.01301</v>
      </c>
      <c r="F734" s="2" t="n">
        <f aca="true">TP*VLOOKUP('thong tin khach hang'!$E$10,$X$2:$Z$5,3,0)*OFFSET($S734,0,VLOOKUP('thong tin khach hang'!$E$10,$X$2:$Z$5,2,0))</f>
        <v>0</v>
      </c>
      <c r="G734" s="2" t="n">
        <f aca="true">EP*VLOOKUP('thong tin khach hang'!$E$10,$X$2:$Z$5,3,0)*OFFSET($S734,0,VLOOKUP('thong tin khach hang'!$E$10,$X$2:$Z$5,2,0))</f>
        <v>0</v>
      </c>
      <c r="H734" s="2" t="n">
        <f aca="false">F734*HLOOKUP(B734,Assumption!$A$10:$G$12,2,1)+G734*HLOOKUP(B734,Assumption!$A$10:$G$12,3,1)</f>
        <v>0</v>
      </c>
      <c r="I734" s="2" t="n">
        <f aca="false">F734+G734-H734</f>
        <v>0</v>
      </c>
      <c r="J734" s="32" t="n">
        <f aca="false">VLOOKUP(D734,Assumption!$O$3:$Q$103,IF('thong tin khach hang'!$B$3="Nam",2,3),0)/12*P734</f>
        <v>0</v>
      </c>
      <c r="K734" s="2" t="n">
        <v>20000</v>
      </c>
      <c r="L734" s="31" t="n">
        <f aca="false">ROUND(((HLOOKUP(B734,Assumption!$A$6:$L$7,2,1)+1)^(1/12)-1)*(E734+I734-J734-K734),0)</f>
        <v>11348566</v>
      </c>
      <c r="M734" s="31" t="n">
        <f aca="false">E734+I734-J734-K734+L734</f>
        <v>6882681956.01301</v>
      </c>
      <c r="N734" s="32" t="n">
        <f aca="false">HLOOKUP(ROUND(AVERAGE(M722:M733)/10^6,0),Assumption!$B$2:$E$3,2,1)*MAX((AVERAGE(M722:M733)-250*10^6),0)</f>
        <v>39327687.8120781</v>
      </c>
      <c r="O734" s="31" t="n">
        <f aca="false">M734+N734</f>
        <v>6922009643.82509</v>
      </c>
      <c r="P734" s="31" t="n">
        <f aca="false">IF(A734=1,SA,MAX(0,SA-M733))</f>
        <v>0</v>
      </c>
      <c r="S734" s="2" t="n">
        <v>0</v>
      </c>
      <c r="T734" s="2" t="n">
        <v>0</v>
      </c>
      <c r="U734" s="2" t="n">
        <v>0</v>
      </c>
      <c r="V734" s="33" t="n">
        <v>1</v>
      </c>
    </row>
    <row r="735" customFormat="false" ht="15.75" hidden="false" customHeight="true" outlineLevel="0" collapsed="false">
      <c r="A735" s="2" t="n">
        <v>733</v>
      </c>
      <c r="B735" s="2" t="n">
        <v>62</v>
      </c>
      <c r="C735" s="2" t="n">
        <f aca="false">A735-(B735-1)*12</f>
        <v>1</v>
      </c>
      <c r="D735" s="2" t="n">
        <f aca="false">'thong tin khach hang'!$B$4+B735-1</f>
        <v>63</v>
      </c>
      <c r="E735" s="31" t="n">
        <f aca="false">IF(A735=1,0,M734)</f>
        <v>6882681956.01301</v>
      </c>
      <c r="F735" s="2" t="n">
        <f aca="true">TP*VLOOKUP('thong tin khach hang'!$E$10,$X$2:$Z$5,3,0)*OFFSET($S735,0,VLOOKUP('thong tin khach hang'!$E$10,$X$2:$Z$5,2,0))</f>
        <v>30000000</v>
      </c>
      <c r="G735" s="2" t="n">
        <f aca="true">EP*VLOOKUP('thong tin khach hang'!$E$10,$X$2:$Z$5,3,0)*OFFSET($S735,0,VLOOKUP('thong tin khach hang'!$E$10,$X$2:$Z$5,2,0))</f>
        <v>30000000</v>
      </c>
      <c r="H735" s="2" t="n">
        <f aca="false">F735*HLOOKUP(B735,Assumption!$A$10:$G$12,2,1)+G735*HLOOKUP(B735,Assumption!$A$10:$G$12,3,1)</f>
        <v>1500000</v>
      </c>
      <c r="I735" s="2" t="n">
        <f aca="false">F735+G735-H735</f>
        <v>58500000</v>
      </c>
      <c r="J735" s="32" t="n">
        <f aca="false">VLOOKUP(D735,Assumption!$O$3:$Q$103,IF('thong tin khach hang'!$B$3="Nam",2,3),0)/12*P735</f>
        <v>0</v>
      </c>
      <c r="K735" s="2" t="n">
        <v>20000</v>
      </c>
      <c r="L735" s="31" t="n">
        <f aca="false">ROUND(((HLOOKUP(B735,Assumption!$A$6:$L$7,2,1)+1)^(1/12)-1)*(E735+I735-J735-K735),0)</f>
        <v>11463893</v>
      </c>
      <c r="M735" s="31" t="n">
        <f aca="false">E735+I735-J735-K735+L735</f>
        <v>6952625849.01301</v>
      </c>
      <c r="N735" s="32" t="n">
        <f aca="false">HLOOKUP(ROUND(AVERAGE(M723:M734)/10^6,0),Assumption!$B$2:$E$3,2,1)*MAX((AVERAGE(M723:M734)-250*10^6),0)</f>
        <v>39424296.1690781</v>
      </c>
      <c r="O735" s="31" t="n">
        <f aca="false">M735+N735</f>
        <v>6992050145.18209</v>
      </c>
      <c r="P735" s="31" t="n">
        <f aca="false">IF(A735=1,SA,MAX(0,SA-M734))</f>
        <v>0</v>
      </c>
      <c r="S735" s="2" t="n">
        <v>1</v>
      </c>
      <c r="T735" s="2" t="n">
        <v>1</v>
      </c>
      <c r="U735" s="2" t="n">
        <v>1</v>
      </c>
      <c r="V735" s="33" t="n">
        <v>1</v>
      </c>
    </row>
    <row r="736" customFormat="false" ht="15.75" hidden="false" customHeight="true" outlineLevel="0" collapsed="false">
      <c r="A736" s="2" t="n">
        <v>734</v>
      </c>
      <c r="B736" s="2" t="n">
        <v>62</v>
      </c>
      <c r="C736" s="2" t="n">
        <f aca="false">A736-(B736-1)*12</f>
        <v>2</v>
      </c>
      <c r="D736" s="2" t="n">
        <f aca="false">'thong tin khach hang'!$B$4+B736-1</f>
        <v>63</v>
      </c>
      <c r="E736" s="31" t="n">
        <f aca="false">IF(A736=1,0,M735)</f>
        <v>6952625849.01301</v>
      </c>
      <c r="F736" s="2" t="n">
        <f aca="true">TP*VLOOKUP('thong tin khach hang'!$E$10,$X$2:$Z$5,3,0)*OFFSET($S736,0,VLOOKUP('thong tin khach hang'!$E$10,$X$2:$Z$5,2,0))</f>
        <v>0</v>
      </c>
      <c r="G736" s="2" t="n">
        <f aca="true">EP*VLOOKUP('thong tin khach hang'!$E$10,$X$2:$Z$5,3,0)*OFFSET($S736,0,VLOOKUP('thong tin khach hang'!$E$10,$X$2:$Z$5,2,0))</f>
        <v>0</v>
      </c>
      <c r="H736" s="2" t="n">
        <f aca="false">F736*HLOOKUP(B736,Assumption!$A$10:$G$12,2,1)+G736*HLOOKUP(B736,Assumption!$A$10:$G$12,3,1)</f>
        <v>0</v>
      </c>
      <c r="I736" s="2" t="n">
        <f aca="false">F736+G736-H736</f>
        <v>0</v>
      </c>
      <c r="J736" s="32" t="n">
        <f aca="false">VLOOKUP(D736,Assumption!$O$3:$Q$103,IF('thong tin khach hang'!$B$3="Nam",2,3),0)/12*P736</f>
        <v>0</v>
      </c>
      <c r="K736" s="2" t="n">
        <v>20000</v>
      </c>
      <c r="L736" s="31" t="n">
        <f aca="false">ROUND(((HLOOKUP(B736,Assumption!$A$6:$L$7,2,1)+1)^(1/12)-1)*(E736+I736-J736-K736),0)</f>
        <v>11482794</v>
      </c>
      <c r="M736" s="31" t="n">
        <f aca="false">E736+I736-J736-K736+L736</f>
        <v>6964088643.01301</v>
      </c>
      <c r="N736" s="32" t="n">
        <f aca="false">HLOOKUP(ROUND(AVERAGE(M724:M735)/10^6,0),Assumption!$B$2:$E$3,2,1)*MAX((AVERAGE(M724:M735)-250*10^6),0)</f>
        <v>39521064.0825781</v>
      </c>
      <c r="O736" s="31" t="n">
        <f aca="false">M736+N736</f>
        <v>7003609707.09559</v>
      </c>
      <c r="P736" s="31" t="n">
        <f aca="false">IF(A736=1,SA,MAX(0,SA-M735))</f>
        <v>0</v>
      </c>
      <c r="S736" s="2" t="n">
        <v>0</v>
      </c>
      <c r="T736" s="2" t="n">
        <v>0</v>
      </c>
      <c r="U736" s="2" t="n">
        <v>0</v>
      </c>
      <c r="V736" s="33" t="n">
        <v>1</v>
      </c>
    </row>
    <row r="737" customFormat="false" ht="15.75" hidden="false" customHeight="true" outlineLevel="0" collapsed="false">
      <c r="A737" s="2" t="n">
        <v>735</v>
      </c>
      <c r="B737" s="2" t="n">
        <v>62</v>
      </c>
      <c r="C737" s="2" t="n">
        <f aca="false">A737-(B737-1)*12</f>
        <v>3</v>
      </c>
      <c r="D737" s="2" t="n">
        <f aca="false">'thong tin khach hang'!$B$4+B737-1</f>
        <v>63</v>
      </c>
      <c r="E737" s="31" t="n">
        <f aca="false">IF(A737=1,0,M736)</f>
        <v>6964088643.01301</v>
      </c>
      <c r="F737" s="2" t="n">
        <f aca="true">TP*VLOOKUP('thong tin khach hang'!$E$10,$X$2:$Z$5,3,0)*OFFSET($S737,0,VLOOKUP('thong tin khach hang'!$E$10,$X$2:$Z$5,2,0))</f>
        <v>0</v>
      </c>
      <c r="G737" s="2" t="n">
        <f aca="true">EP*VLOOKUP('thong tin khach hang'!$E$10,$X$2:$Z$5,3,0)*OFFSET($S737,0,VLOOKUP('thong tin khach hang'!$E$10,$X$2:$Z$5,2,0))</f>
        <v>0</v>
      </c>
      <c r="H737" s="2" t="n">
        <f aca="false">F737*HLOOKUP(B737,Assumption!$A$10:$G$12,2,1)+G737*HLOOKUP(B737,Assumption!$A$10:$G$12,3,1)</f>
        <v>0</v>
      </c>
      <c r="I737" s="2" t="n">
        <f aca="false">F737+G737-H737</f>
        <v>0</v>
      </c>
      <c r="J737" s="32" t="n">
        <f aca="false">VLOOKUP(D737,Assumption!$O$3:$Q$103,IF('thong tin khach hang'!$B$3="Nam",2,3),0)/12*P737</f>
        <v>0</v>
      </c>
      <c r="K737" s="2" t="n">
        <v>20000</v>
      </c>
      <c r="L737" s="31" t="n">
        <f aca="false">ROUND(((HLOOKUP(B737,Assumption!$A$6:$L$7,2,1)+1)^(1/12)-1)*(E737+I737-J737-K737),0)</f>
        <v>11501726</v>
      </c>
      <c r="M737" s="31" t="n">
        <f aca="false">E737+I737-J737-K737+L737</f>
        <v>6975570369.01301</v>
      </c>
      <c r="N737" s="32" t="n">
        <f aca="false">HLOOKUP(ROUND(AVERAGE(M725:M736)/10^6,0),Assumption!$B$2:$E$3,2,1)*MAX((AVERAGE(M725:M736)-250*10^6),0)</f>
        <v>39617991.8160781</v>
      </c>
      <c r="O737" s="31" t="n">
        <f aca="false">M737+N737</f>
        <v>7015188360.82909</v>
      </c>
      <c r="P737" s="31" t="n">
        <f aca="false">IF(A737=1,SA,MAX(0,SA-M736))</f>
        <v>0</v>
      </c>
      <c r="S737" s="2" t="n">
        <v>0</v>
      </c>
      <c r="T737" s="2" t="n">
        <v>0</v>
      </c>
      <c r="U737" s="2" t="n">
        <v>0</v>
      </c>
      <c r="V737" s="33" t="n">
        <v>1</v>
      </c>
    </row>
    <row r="738" customFormat="false" ht="15.75" hidden="false" customHeight="true" outlineLevel="0" collapsed="false">
      <c r="A738" s="2" t="n">
        <v>736</v>
      </c>
      <c r="B738" s="2" t="n">
        <v>62</v>
      </c>
      <c r="C738" s="2" t="n">
        <f aca="false">A738-(B738-1)*12</f>
        <v>4</v>
      </c>
      <c r="D738" s="2" t="n">
        <f aca="false">'thong tin khach hang'!$B$4+B738-1</f>
        <v>63</v>
      </c>
      <c r="E738" s="31" t="n">
        <f aca="false">IF(A738=1,0,M737)</f>
        <v>6975570369.01301</v>
      </c>
      <c r="F738" s="2" t="n">
        <f aca="true">TP*VLOOKUP('thong tin khach hang'!$E$10,$X$2:$Z$5,3,0)*OFFSET($S738,0,VLOOKUP('thong tin khach hang'!$E$10,$X$2:$Z$5,2,0))</f>
        <v>0</v>
      </c>
      <c r="G738" s="2" t="n">
        <f aca="true">EP*VLOOKUP('thong tin khach hang'!$E$10,$X$2:$Z$5,3,0)*OFFSET($S738,0,VLOOKUP('thong tin khach hang'!$E$10,$X$2:$Z$5,2,0))</f>
        <v>0</v>
      </c>
      <c r="H738" s="2" t="n">
        <f aca="false">F738*HLOOKUP(B738,Assumption!$A$10:$G$12,2,1)+G738*HLOOKUP(B738,Assumption!$A$10:$G$12,3,1)</f>
        <v>0</v>
      </c>
      <c r="I738" s="2" t="n">
        <f aca="false">F738+G738-H738</f>
        <v>0</v>
      </c>
      <c r="J738" s="32" t="n">
        <f aca="false">VLOOKUP(D738,Assumption!$O$3:$Q$103,IF('thong tin khach hang'!$B$3="Nam",2,3),0)/12*P738</f>
        <v>0</v>
      </c>
      <c r="K738" s="2" t="n">
        <v>20000</v>
      </c>
      <c r="L738" s="31" t="n">
        <f aca="false">ROUND(((HLOOKUP(B738,Assumption!$A$6:$L$7,2,1)+1)^(1/12)-1)*(E738+I738-J738-K738),0)</f>
        <v>11520689</v>
      </c>
      <c r="M738" s="31" t="n">
        <f aca="false">E738+I738-J738-K738+L738</f>
        <v>6987071058.01301</v>
      </c>
      <c r="N738" s="32" t="n">
        <f aca="false">HLOOKUP(ROUND(AVERAGE(M726:M737)/10^6,0),Assumption!$B$2:$E$3,2,1)*MAX((AVERAGE(M726:M737)-250*10^6),0)</f>
        <v>39715079.6340781</v>
      </c>
      <c r="O738" s="31" t="n">
        <f aca="false">M738+N738</f>
        <v>7026786137.64709</v>
      </c>
      <c r="P738" s="31" t="n">
        <f aca="false">IF(A738=1,SA,MAX(0,SA-M737))</f>
        <v>0</v>
      </c>
      <c r="S738" s="2" t="n">
        <v>0</v>
      </c>
      <c r="T738" s="2" t="n">
        <v>0</v>
      </c>
      <c r="U738" s="2" t="n">
        <v>1</v>
      </c>
      <c r="V738" s="33" t="n">
        <v>1</v>
      </c>
    </row>
    <row r="739" customFormat="false" ht="15.75" hidden="false" customHeight="true" outlineLevel="0" collapsed="false">
      <c r="A739" s="2" t="n">
        <v>737</v>
      </c>
      <c r="B739" s="2" t="n">
        <v>62</v>
      </c>
      <c r="C739" s="2" t="n">
        <f aca="false">A739-(B739-1)*12</f>
        <v>5</v>
      </c>
      <c r="D739" s="2" t="n">
        <f aca="false">'thong tin khach hang'!$B$4+B739-1</f>
        <v>63</v>
      </c>
      <c r="E739" s="31" t="n">
        <f aca="false">IF(A739=1,0,M738)</f>
        <v>6987071058.01301</v>
      </c>
      <c r="F739" s="2" t="n">
        <f aca="true">TP*VLOOKUP('thong tin khach hang'!$E$10,$X$2:$Z$5,3,0)*OFFSET($S739,0,VLOOKUP('thong tin khach hang'!$E$10,$X$2:$Z$5,2,0))</f>
        <v>0</v>
      </c>
      <c r="G739" s="2" t="n">
        <f aca="true">EP*VLOOKUP('thong tin khach hang'!$E$10,$X$2:$Z$5,3,0)*OFFSET($S739,0,VLOOKUP('thong tin khach hang'!$E$10,$X$2:$Z$5,2,0))</f>
        <v>0</v>
      </c>
      <c r="H739" s="2" t="n">
        <f aca="false">F739*HLOOKUP(B739,Assumption!$A$10:$G$12,2,1)+G739*HLOOKUP(B739,Assumption!$A$10:$G$12,3,1)</f>
        <v>0</v>
      </c>
      <c r="I739" s="2" t="n">
        <f aca="false">F739+G739-H739</f>
        <v>0</v>
      </c>
      <c r="J739" s="32" t="n">
        <f aca="false">VLOOKUP(D739,Assumption!$O$3:$Q$103,IF('thong tin khach hang'!$B$3="Nam",2,3),0)/12*P739</f>
        <v>0</v>
      </c>
      <c r="K739" s="2" t="n">
        <v>20000</v>
      </c>
      <c r="L739" s="31" t="n">
        <f aca="false">ROUND(((HLOOKUP(B739,Assumption!$A$6:$L$7,2,1)+1)^(1/12)-1)*(E739+I739-J739-K739),0)</f>
        <v>11539683</v>
      </c>
      <c r="M739" s="31" t="n">
        <f aca="false">E739+I739-J739-K739+L739</f>
        <v>6998590741.01301</v>
      </c>
      <c r="N739" s="32" t="n">
        <f aca="false">HLOOKUP(ROUND(AVERAGE(M727:M738)/10^6,0),Assumption!$B$2:$E$3,2,1)*MAX((AVERAGE(M727:M738)-250*10^6),0)</f>
        <v>39812327.8005781</v>
      </c>
      <c r="O739" s="31" t="n">
        <f aca="false">M739+N739</f>
        <v>7038403068.81359</v>
      </c>
      <c r="P739" s="31" t="n">
        <f aca="false">IF(A739=1,SA,MAX(0,SA-M738))</f>
        <v>0</v>
      </c>
      <c r="S739" s="2" t="n">
        <v>0</v>
      </c>
      <c r="T739" s="2" t="n">
        <v>0</v>
      </c>
      <c r="U739" s="2" t="n">
        <v>0</v>
      </c>
      <c r="V739" s="33" t="n">
        <v>1</v>
      </c>
    </row>
    <row r="740" customFormat="false" ht="15.75" hidden="false" customHeight="true" outlineLevel="0" collapsed="false">
      <c r="A740" s="2" t="n">
        <v>738</v>
      </c>
      <c r="B740" s="2" t="n">
        <v>62</v>
      </c>
      <c r="C740" s="2" t="n">
        <f aca="false">A740-(B740-1)*12</f>
        <v>6</v>
      </c>
      <c r="D740" s="2" t="n">
        <f aca="false">'thong tin khach hang'!$B$4+B740-1</f>
        <v>63</v>
      </c>
      <c r="E740" s="31" t="n">
        <f aca="false">IF(A740=1,0,M739)</f>
        <v>6998590741.01301</v>
      </c>
      <c r="F740" s="2" t="n">
        <f aca="true">TP*VLOOKUP('thong tin khach hang'!$E$10,$X$2:$Z$5,3,0)*OFFSET($S740,0,VLOOKUP('thong tin khach hang'!$E$10,$X$2:$Z$5,2,0))</f>
        <v>0</v>
      </c>
      <c r="G740" s="2" t="n">
        <f aca="true">EP*VLOOKUP('thong tin khach hang'!$E$10,$X$2:$Z$5,3,0)*OFFSET($S740,0,VLOOKUP('thong tin khach hang'!$E$10,$X$2:$Z$5,2,0))</f>
        <v>0</v>
      </c>
      <c r="H740" s="2" t="n">
        <f aca="false">F740*HLOOKUP(B740,Assumption!$A$10:$G$12,2,1)+G740*HLOOKUP(B740,Assumption!$A$10:$G$12,3,1)</f>
        <v>0</v>
      </c>
      <c r="I740" s="2" t="n">
        <f aca="false">F740+G740-H740</f>
        <v>0</v>
      </c>
      <c r="J740" s="32" t="n">
        <f aca="false">VLOOKUP(D740,Assumption!$O$3:$Q$103,IF('thong tin khach hang'!$B$3="Nam",2,3),0)/12*P740</f>
        <v>0</v>
      </c>
      <c r="K740" s="2" t="n">
        <v>20000</v>
      </c>
      <c r="L740" s="31" t="n">
        <f aca="false">ROUND(((HLOOKUP(B740,Assumption!$A$6:$L$7,2,1)+1)^(1/12)-1)*(E740+I740-J740-K740),0)</f>
        <v>11558709</v>
      </c>
      <c r="M740" s="31" t="n">
        <f aca="false">E740+I740-J740-K740+L740</f>
        <v>7010129450.01301</v>
      </c>
      <c r="N740" s="32" t="n">
        <f aca="false">HLOOKUP(ROUND(AVERAGE(M728:M739)/10^6,0),Assumption!$B$2:$E$3,2,1)*MAX((AVERAGE(M728:M739)-250*10^6),0)</f>
        <v>39909736.5805781</v>
      </c>
      <c r="O740" s="31" t="n">
        <f aca="false">M740+N740</f>
        <v>7050039186.59359</v>
      </c>
      <c r="P740" s="31" t="n">
        <f aca="false">IF(A740=1,SA,MAX(0,SA-M739))</f>
        <v>0</v>
      </c>
      <c r="S740" s="2" t="n">
        <v>0</v>
      </c>
      <c r="T740" s="2" t="n">
        <v>0</v>
      </c>
      <c r="U740" s="2" t="n">
        <v>0</v>
      </c>
      <c r="V740" s="33" t="n">
        <v>1</v>
      </c>
    </row>
    <row r="741" customFormat="false" ht="15.75" hidden="false" customHeight="true" outlineLevel="0" collapsed="false">
      <c r="A741" s="2" t="n">
        <v>739</v>
      </c>
      <c r="B741" s="2" t="n">
        <v>62</v>
      </c>
      <c r="C741" s="2" t="n">
        <f aca="false">A741-(B741-1)*12</f>
        <v>7</v>
      </c>
      <c r="D741" s="2" t="n">
        <f aca="false">'thong tin khach hang'!$B$4+B741-1</f>
        <v>63</v>
      </c>
      <c r="E741" s="31" t="n">
        <f aca="false">IF(A741=1,0,M740)</f>
        <v>7010129450.01301</v>
      </c>
      <c r="F741" s="2" t="n">
        <f aca="true">TP*VLOOKUP('thong tin khach hang'!$E$10,$X$2:$Z$5,3,0)*OFFSET($S741,0,VLOOKUP('thong tin khach hang'!$E$10,$X$2:$Z$5,2,0))</f>
        <v>0</v>
      </c>
      <c r="G741" s="2" t="n">
        <f aca="true">EP*VLOOKUP('thong tin khach hang'!$E$10,$X$2:$Z$5,3,0)*OFFSET($S741,0,VLOOKUP('thong tin khach hang'!$E$10,$X$2:$Z$5,2,0))</f>
        <v>0</v>
      </c>
      <c r="H741" s="2" t="n">
        <f aca="false">F741*HLOOKUP(B741,Assumption!$A$10:$G$12,2,1)+G741*HLOOKUP(B741,Assumption!$A$10:$G$12,3,1)</f>
        <v>0</v>
      </c>
      <c r="I741" s="2" t="n">
        <f aca="false">F741+G741-H741</f>
        <v>0</v>
      </c>
      <c r="J741" s="32" t="n">
        <f aca="false">VLOOKUP(D741,Assumption!$O$3:$Q$103,IF('thong tin khach hang'!$B$3="Nam",2,3),0)/12*P741</f>
        <v>0</v>
      </c>
      <c r="K741" s="2" t="n">
        <v>20000</v>
      </c>
      <c r="L741" s="31" t="n">
        <f aca="false">ROUND(((HLOOKUP(B741,Assumption!$A$6:$L$7,2,1)+1)^(1/12)-1)*(E741+I741-J741-K741),0)</f>
        <v>11577766</v>
      </c>
      <c r="M741" s="31" t="n">
        <f aca="false">E741+I741-J741-K741+L741</f>
        <v>7021687216.01301</v>
      </c>
      <c r="N741" s="32" t="n">
        <f aca="false">HLOOKUP(ROUND(AVERAGE(M729:M740)/10^6,0),Assumption!$B$2:$E$3,2,1)*MAX((AVERAGE(M729:M740)-250*10^6),0)</f>
        <v>40007306.2390781</v>
      </c>
      <c r="O741" s="31" t="n">
        <f aca="false">M741+N741</f>
        <v>7061694522.25209</v>
      </c>
      <c r="P741" s="31" t="n">
        <f aca="false">IF(A741=1,SA,MAX(0,SA-M740))</f>
        <v>0</v>
      </c>
      <c r="S741" s="2" t="n">
        <v>0</v>
      </c>
      <c r="T741" s="2" t="n">
        <v>1</v>
      </c>
      <c r="U741" s="2" t="n">
        <v>1</v>
      </c>
      <c r="V741" s="33" t="n">
        <v>1</v>
      </c>
    </row>
    <row r="742" customFormat="false" ht="15.75" hidden="false" customHeight="true" outlineLevel="0" collapsed="false">
      <c r="A742" s="2" t="n">
        <v>740</v>
      </c>
      <c r="B742" s="2" t="n">
        <v>62</v>
      </c>
      <c r="C742" s="2" t="n">
        <f aca="false">A742-(B742-1)*12</f>
        <v>8</v>
      </c>
      <c r="D742" s="2" t="n">
        <f aca="false">'thong tin khach hang'!$B$4+B742-1</f>
        <v>63</v>
      </c>
      <c r="E742" s="31" t="n">
        <f aca="false">IF(A742=1,0,M741)</f>
        <v>7021687216.01301</v>
      </c>
      <c r="F742" s="2" t="n">
        <f aca="true">TP*VLOOKUP('thong tin khach hang'!$E$10,$X$2:$Z$5,3,0)*OFFSET($S742,0,VLOOKUP('thong tin khach hang'!$E$10,$X$2:$Z$5,2,0))</f>
        <v>0</v>
      </c>
      <c r="G742" s="2" t="n">
        <f aca="true">EP*VLOOKUP('thong tin khach hang'!$E$10,$X$2:$Z$5,3,0)*OFFSET($S742,0,VLOOKUP('thong tin khach hang'!$E$10,$X$2:$Z$5,2,0))</f>
        <v>0</v>
      </c>
      <c r="H742" s="2" t="n">
        <f aca="false">F742*HLOOKUP(B742,Assumption!$A$10:$G$12,2,1)+G742*HLOOKUP(B742,Assumption!$A$10:$G$12,3,1)</f>
        <v>0</v>
      </c>
      <c r="I742" s="2" t="n">
        <f aca="false">F742+G742-H742</f>
        <v>0</v>
      </c>
      <c r="J742" s="32" t="n">
        <f aca="false">VLOOKUP(D742,Assumption!$O$3:$Q$103,IF('thong tin khach hang'!$B$3="Nam",2,3),0)/12*P742</f>
        <v>0</v>
      </c>
      <c r="K742" s="2" t="n">
        <v>20000</v>
      </c>
      <c r="L742" s="31" t="n">
        <f aca="false">ROUND(((HLOOKUP(B742,Assumption!$A$6:$L$7,2,1)+1)^(1/12)-1)*(E742+I742-J742-K742),0)</f>
        <v>11596854</v>
      </c>
      <c r="M742" s="31" t="n">
        <f aca="false">E742+I742-J742-K742+L742</f>
        <v>7033264070.01301</v>
      </c>
      <c r="N742" s="32" t="n">
        <f aca="false">HLOOKUP(ROUND(AVERAGE(M730:M741)/10^6,0),Assumption!$B$2:$E$3,2,1)*MAX((AVERAGE(M730:M741)-250*10^6),0)</f>
        <v>40105037.0420781</v>
      </c>
      <c r="O742" s="31" t="n">
        <f aca="false">M742+N742</f>
        <v>7073369107.05509</v>
      </c>
      <c r="P742" s="31" t="n">
        <f aca="false">IF(A742=1,SA,MAX(0,SA-M741))</f>
        <v>0</v>
      </c>
      <c r="S742" s="2" t="n">
        <v>0</v>
      </c>
      <c r="T742" s="2" t="n">
        <v>0</v>
      </c>
      <c r="U742" s="2" t="n">
        <v>0</v>
      </c>
      <c r="V742" s="33" t="n">
        <v>1</v>
      </c>
    </row>
    <row r="743" customFormat="false" ht="15.75" hidden="false" customHeight="true" outlineLevel="0" collapsed="false">
      <c r="A743" s="2" t="n">
        <v>741</v>
      </c>
      <c r="B743" s="2" t="n">
        <v>62</v>
      </c>
      <c r="C743" s="2" t="n">
        <f aca="false">A743-(B743-1)*12</f>
        <v>9</v>
      </c>
      <c r="D743" s="2" t="n">
        <f aca="false">'thong tin khach hang'!$B$4+B743-1</f>
        <v>63</v>
      </c>
      <c r="E743" s="31" t="n">
        <f aca="false">IF(A743=1,0,M742)</f>
        <v>7033264070.01301</v>
      </c>
      <c r="F743" s="2" t="n">
        <f aca="true">TP*VLOOKUP('thong tin khach hang'!$E$10,$X$2:$Z$5,3,0)*OFFSET($S743,0,VLOOKUP('thong tin khach hang'!$E$10,$X$2:$Z$5,2,0))</f>
        <v>0</v>
      </c>
      <c r="G743" s="2" t="n">
        <f aca="true">EP*VLOOKUP('thong tin khach hang'!$E$10,$X$2:$Z$5,3,0)*OFFSET($S743,0,VLOOKUP('thong tin khach hang'!$E$10,$X$2:$Z$5,2,0))</f>
        <v>0</v>
      </c>
      <c r="H743" s="2" t="n">
        <f aca="false">F743*HLOOKUP(B743,Assumption!$A$10:$G$12,2,1)+G743*HLOOKUP(B743,Assumption!$A$10:$G$12,3,1)</f>
        <v>0</v>
      </c>
      <c r="I743" s="2" t="n">
        <f aca="false">F743+G743-H743</f>
        <v>0</v>
      </c>
      <c r="J743" s="32" t="n">
        <f aca="false">VLOOKUP(D743,Assumption!$O$3:$Q$103,IF('thong tin khach hang'!$B$3="Nam",2,3),0)/12*P743</f>
        <v>0</v>
      </c>
      <c r="K743" s="2" t="n">
        <v>20000</v>
      </c>
      <c r="L743" s="31" t="n">
        <f aca="false">ROUND(((HLOOKUP(B743,Assumption!$A$6:$L$7,2,1)+1)^(1/12)-1)*(E743+I743-J743-K743),0)</f>
        <v>11615974</v>
      </c>
      <c r="M743" s="31" t="n">
        <f aca="false">E743+I743-J743-K743+L743</f>
        <v>7044860044.01301</v>
      </c>
      <c r="N743" s="32" t="n">
        <f aca="false">HLOOKUP(ROUND(AVERAGE(M731:M742)/10^6,0),Assumption!$B$2:$E$3,2,1)*MAX((AVERAGE(M731:M742)-250*10^6),0)</f>
        <v>40202929.2550781</v>
      </c>
      <c r="O743" s="31" t="n">
        <f aca="false">M743+N743</f>
        <v>7085062973.26809</v>
      </c>
      <c r="P743" s="31" t="n">
        <f aca="false">IF(A743=1,SA,MAX(0,SA-M742))</f>
        <v>0</v>
      </c>
      <c r="S743" s="2" t="n">
        <v>0</v>
      </c>
      <c r="T743" s="2" t="n">
        <v>0</v>
      </c>
      <c r="U743" s="2" t="n">
        <v>0</v>
      </c>
      <c r="V743" s="33" t="n">
        <v>1</v>
      </c>
    </row>
    <row r="744" customFormat="false" ht="15.75" hidden="false" customHeight="true" outlineLevel="0" collapsed="false">
      <c r="A744" s="2" t="n">
        <v>742</v>
      </c>
      <c r="B744" s="2" t="n">
        <v>62</v>
      </c>
      <c r="C744" s="2" t="n">
        <f aca="false">A744-(B744-1)*12</f>
        <v>10</v>
      </c>
      <c r="D744" s="2" t="n">
        <f aca="false">'thong tin khach hang'!$B$4+B744-1</f>
        <v>63</v>
      </c>
      <c r="E744" s="31" t="n">
        <f aca="false">IF(A744=1,0,M743)</f>
        <v>7044860044.01301</v>
      </c>
      <c r="F744" s="2" t="n">
        <f aca="true">TP*VLOOKUP('thong tin khach hang'!$E$10,$X$2:$Z$5,3,0)*OFFSET($S744,0,VLOOKUP('thong tin khach hang'!$E$10,$X$2:$Z$5,2,0))</f>
        <v>0</v>
      </c>
      <c r="G744" s="2" t="n">
        <f aca="true">EP*VLOOKUP('thong tin khach hang'!$E$10,$X$2:$Z$5,3,0)*OFFSET($S744,0,VLOOKUP('thong tin khach hang'!$E$10,$X$2:$Z$5,2,0))</f>
        <v>0</v>
      </c>
      <c r="H744" s="2" t="n">
        <f aca="false">F744*HLOOKUP(B744,Assumption!$A$10:$G$12,2,1)+G744*HLOOKUP(B744,Assumption!$A$10:$G$12,3,1)</f>
        <v>0</v>
      </c>
      <c r="I744" s="2" t="n">
        <f aca="false">F744+G744-H744</f>
        <v>0</v>
      </c>
      <c r="J744" s="32" t="n">
        <f aca="false">VLOOKUP(D744,Assumption!$O$3:$Q$103,IF('thong tin khach hang'!$B$3="Nam",2,3),0)/12*P744</f>
        <v>0</v>
      </c>
      <c r="K744" s="2" t="n">
        <v>20000</v>
      </c>
      <c r="L744" s="31" t="n">
        <f aca="false">ROUND(((HLOOKUP(B744,Assumption!$A$6:$L$7,2,1)+1)^(1/12)-1)*(E744+I744-J744-K744),0)</f>
        <v>11635126</v>
      </c>
      <c r="M744" s="31" t="n">
        <f aca="false">E744+I744-J744-K744+L744</f>
        <v>7056475170.01301</v>
      </c>
      <c r="N744" s="32" t="n">
        <f aca="false">HLOOKUP(ROUND(AVERAGE(M732:M743)/10^6,0),Assumption!$B$2:$E$3,2,1)*MAX((AVERAGE(M732:M743)-250*10^6),0)</f>
        <v>40300983.1445781</v>
      </c>
      <c r="O744" s="31" t="n">
        <f aca="false">M744+N744</f>
        <v>7096776153.15759</v>
      </c>
      <c r="P744" s="31" t="n">
        <f aca="false">IF(A744=1,SA,MAX(0,SA-M743))</f>
        <v>0</v>
      </c>
      <c r="S744" s="2" t="n">
        <v>0</v>
      </c>
      <c r="T744" s="2" t="n">
        <v>0</v>
      </c>
      <c r="U744" s="2" t="n">
        <v>1</v>
      </c>
      <c r="V744" s="33" t="n">
        <v>1</v>
      </c>
    </row>
    <row r="745" customFormat="false" ht="15.75" hidden="false" customHeight="true" outlineLevel="0" collapsed="false">
      <c r="A745" s="2" t="n">
        <v>743</v>
      </c>
      <c r="B745" s="2" t="n">
        <v>62</v>
      </c>
      <c r="C745" s="2" t="n">
        <f aca="false">A745-(B745-1)*12</f>
        <v>11</v>
      </c>
      <c r="D745" s="2" t="n">
        <f aca="false">'thong tin khach hang'!$B$4+B745-1</f>
        <v>63</v>
      </c>
      <c r="E745" s="31" t="n">
        <f aca="false">IF(A745=1,0,M744)</f>
        <v>7056475170.01301</v>
      </c>
      <c r="F745" s="2" t="n">
        <f aca="true">TP*VLOOKUP('thong tin khach hang'!$E$10,$X$2:$Z$5,3,0)*OFFSET($S745,0,VLOOKUP('thong tin khach hang'!$E$10,$X$2:$Z$5,2,0))</f>
        <v>0</v>
      </c>
      <c r="G745" s="2" t="n">
        <f aca="true">EP*VLOOKUP('thong tin khach hang'!$E$10,$X$2:$Z$5,3,0)*OFFSET($S745,0,VLOOKUP('thong tin khach hang'!$E$10,$X$2:$Z$5,2,0))</f>
        <v>0</v>
      </c>
      <c r="H745" s="2" t="n">
        <f aca="false">F745*HLOOKUP(B745,Assumption!$A$10:$G$12,2,1)+G745*HLOOKUP(B745,Assumption!$A$10:$G$12,3,1)</f>
        <v>0</v>
      </c>
      <c r="I745" s="2" t="n">
        <f aca="false">F745+G745-H745</f>
        <v>0</v>
      </c>
      <c r="J745" s="32" t="n">
        <f aca="false">VLOOKUP(D745,Assumption!$O$3:$Q$103,IF('thong tin khach hang'!$B$3="Nam",2,3),0)/12*P745</f>
        <v>0</v>
      </c>
      <c r="K745" s="2" t="n">
        <v>20000</v>
      </c>
      <c r="L745" s="31" t="n">
        <f aca="false">ROUND(((HLOOKUP(B745,Assumption!$A$6:$L$7,2,1)+1)^(1/12)-1)*(E745+I745-J745-K745),0)</f>
        <v>11654309</v>
      </c>
      <c r="M745" s="31" t="n">
        <f aca="false">E745+I745-J745-K745+L745</f>
        <v>7068109479.01301</v>
      </c>
      <c r="N745" s="32" t="n">
        <f aca="false">HLOOKUP(ROUND(AVERAGE(M733:M744)/10^6,0),Assumption!$B$2:$E$3,2,1)*MAX((AVERAGE(M733:M744)-250*10^6),0)</f>
        <v>40399198.9780781</v>
      </c>
      <c r="O745" s="31" t="n">
        <f aca="false">M745+N745</f>
        <v>7108508677.99109</v>
      </c>
      <c r="P745" s="31" t="n">
        <f aca="false">IF(A745=1,SA,MAX(0,SA-M744))</f>
        <v>0</v>
      </c>
      <c r="S745" s="2" t="n">
        <v>0</v>
      </c>
      <c r="T745" s="2" t="n">
        <v>0</v>
      </c>
      <c r="U745" s="2" t="n">
        <v>0</v>
      </c>
      <c r="V745" s="33" t="n">
        <v>1</v>
      </c>
    </row>
    <row r="746" customFormat="false" ht="15.75" hidden="false" customHeight="true" outlineLevel="0" collapsed="false">
      <c r="A746" s="2" t="n">
        <v>744</v>
      </c>
      <c r="B746" s="2" t="n">
        <v>62</v>
      </c>
      <c r="C746" s="2" t="n">
        <f aca="false">A746-(B746-1)*12</f>
        <v>12</v>
      </c>
      <c r="D746" s="2" t="n">
        <f aca="false">'thong tin khach hang'!$B$4+B746-1</f>
        <v>63</v>
      </c>
      <c r="E746" s="31" t="n">
        <f aca="false">IF(A746=1,0,M745)</f>
        <v>7068109479.01301</v>
      </c>
      <c r="F746" s="2" t="n">
        <f aca="true">TP*VLOOKUP('thong tin khach hang'!$E$10,$X$2:$Z$5,3,0)*OFFSET($S746,0,VLOOKUP('thong tin khach hang'!$E$10,$X$2:$Z$5,2,0))</f>
        <v>0</v>
      </c>
      <c r="G746" s="2" t="n">
        <f aca="true">EP*VLOOKUP('thong tin khach hang'!$E$10,$X$2:$Z$5,3,0)*OFFSET($S746,0,VLOOKUP('thong tin khach hang'!$E$10,$X$2:$Z$5,2,0))</f>
        <v>0</v>
      </c>
      <c r="H746" s="2" t="n">
        <f aca="false">F746*HLOOKUP(B746,Assumption!$A$10:$G$12,2,1)+G746*HLOOKUP(B746,Assumption!$A$10:$G$12,3,1)</f>
        <v>0</v>
      </c>
      <c r="I746" s="2" t="n">
        <f aca="false">F746+G746-H746</f>
        <v>0</v>
      </c>
      <c r="J746" s="32" t="n">
        <f aca="false">VLOOKUP(D746,Assumption!$O$3:$Q$103,IF('thong tin khach hang'!$B$3="Nam",2,3),0)/12*P746</f>
        <v>0</v>
      </c>
      <c r="K746" s="2" t="n">
        <v>20000</v>
      </c>
      <c r="L746" s="31" t="n">
        <f aca="false">ROUND(((HLOOKUP(B746,Assumption!$A$6:$L$7,2,1)+1)^(1/12)-1)*(E746+I746-J746-K746),0)</f>
        <v>11673524</v>
      </c>
      <c r="M746" s="31" t="n">
        <f aca="false">E746+I746-J746-K746+L746</f>
        <v>7079763003.01301</v>
      </c>
      <c r="N746" s="32" t="n">
        <f aca="false">HLOOKUP(ROUND(AVERAGE(M734:M745)/10^6,0),Assumption!$B$2:$E$3,2,1)*MAX((AVERAGE(M734:M745)-250*10^6),0)</f>
        <v>40497577.0225781</v>
      </c>
      <c r="O746" s="31" t="n">
        <f aca="false">M746+N746</f>
        <v>7120260580.03559</v>
      </c>
      <c r="P746" s="31" t="n">
        <f aca="false">IF(A746=1,SA,MAX(0,SA-M745))</f>
        <v>0</v>
      </c>
      <c r="S746" s="2" t="n">
        <v>0</v>
      </c>
      <c r="T746" s="2" t="n">
        <v>0</v>
      </c>
      <c r="U746" s="2" t="n">
        <v>0</v>
      </c>
      <c r="V746" s="33" t="n">
        <v>1</v>
      </c>
    </row>
    <row r="747" customFormat="false" ht="15.75" hidden="false" customHeight="true" outlineLevel="0" collapsed="false">
      <c r="A747" s="2" t="n">
        <v>745</v>
      </c>
      <c r="B747" s="2" t="n">
        <v>63</v>
      </c>
      <c r="C747" s="2" t="n">
        <f aca="false">A747-(B747-1)*12</f>
        <v>1</v>
      </c>
      <c r="D747" s="2" t="n">
        <f aca="false">'thong tin khach hang'!$B$4+B747-1</f>
        <v>64</v>
      </c>
      <c r="E747" s="31" t="n">
        <f aca="false">IF(A747=1,0,M746)</f>
        <v>7079763003.01301</v>
      </c>
      <c r="F747" s="2" t="n">
        <f aca="true">TP*VLOOKUP('thong tin khach hang'!$E$10,$X$2:$Z$5,3,0)*OFFSET($S747,0,VLOOKUP('thong tin khach hang'!$E$10,$X$2:$Z$5,2,0))</f>
        <v>30000000</v>
      </c>
      <c r="G747" s="2" t="n">
        <f aca="true">EP*VLOOKUP('thong tin khach hang'!$E$10,$X$2:$Z$5,3,0)*OFFSET($S747,0,VLOOKUP('thong tin khach hang'!$E$10,$X$2:$Z$5,2,0))</f>
        <v>30000000</v>
      </c>
      <c r="H747" s="2" t="n">
        <f aca="false">F747*HLOOKUP(B747,Assumption!$A$10:$G$12,2,1)+G747*HLOOKUP(B747,Assumption!$A$10:$G$12,3,1)</f>
        <v>1500000</v>
      </c>
      <c r="I747" s="2" t="n">
        <f aca="false">F747+G747-H747</f>
        <v>58500000</v>
      </c>
      <c r="J747" s="32" t="n">
        <f aca="false">VLOOKUP(D747,Assumption!$O$3:$Q$103,IF('thong tin khach hang'!$B$3="Nam",2,3),0)/12*P747</f>
        <v>0</v>
      </c>
      <c r="K747" s="2" t="n">
        <v>20000</v>
      </c>
      <c r="L747" s="31" t="n">
        <f aca="false">ROUND(((HLOOKUP(B747,Assumption!$A$6:$L$7,2,1)+1)^(1/12)-1)*(E747+I747-J747-K747),0)</f>
        <v>11789389</v>
      </c>
      <c r="M747" s="31" t="n">
        <f aca="false">E747+I747-J747-K747+L747</f>
        <v>7150032392.01301</v>
      </c>
      <c r="N747" s="32" t="n">
        <f aca="false">HLOOKUP(ROUND(AVERAGE(M735:M746)/10^6,0),Assumption!$B$2:$E$3,2,1)*MAX((AVERAGE(M735:M746)-250*10^6),0)</f>
        <v>40596117.5460781</v>
      </c>
      <c r="O747" s="31" t="n">
        <f aca="false">M747+N747</f>
        <v>7190628509.55909</v>
      </c>
      <c r="P747" s="31" t="n">
        <f aca="false">IF(A747=1,SA,MAX(0,SA-M746))</f>
        <v>0</v>
      </c>
      <c r="S747" s="2" t="n">
        <v>1</v>
      </c>
      <c r="T747" s="2" t="n">
        <v>1</v>
      </c>
      <c r="U747" s="2" t="n">
        <v>1</v>
      </c>
      <c r="V747" s="33" t="n">
        <v>1</v>
      </c>
    </row>
    <row r="748" customFormat="false" ht="15.75" hidden="false" customHeight="true" outlineLevel="0" collapsed="false">
      <c r="A748" s="2" t="n">
        <v>746</v>
      </c>
      <c r="B748" s="2" t="n">
        <v>63</v>
      </c>
      <c r="C748" s="2" t="n">
        <f aca="false">A748-(B748-1)*12</f>
        <v>2</v>
      </c>
      <c r="D748" s="2" t="n">
        <f aca="false">'thong tin khach hang'!$B$4+B748-1</f>
        <v>64</v>
      </c>
      <c r="E748" s="31" t="n">
        <f aca="false">IF(A748=1,0,M747)</f>
        <v>7150032392.01301</v>
      </c>
      <c r="F748" s="2" t="n">
        <f aca="true">TP*VLOOKUP('thong tin khach hang'!$E$10,$X$2:$Z$5,3,0)*OFFSET($S748,0,VLOOKUP('thong tin khach hang'!$E$10,$X$2:$Z$5,2,0))</f>
        <v>0</v>
      </c>
      <c r="G748" s="2" t="n">
        <f aca="true">EP*VLOOKUP('thong tin khach hang'!$E$10,$X$2:$Z$5,3,0)*OFFSET($S748,0,VLOOKUP('thong tin khach hang'!$E$10,$X$2:$Z$5,2,0))</f>
        <v>0</v>
      </c>
      <c r="H748" s="2" t="n">
        <f aca="false">F748*HLOOKUP(B748,Assumption!$A$10:$G$12,2,1)+G748*HLOOKUP(B748,Assumption!$A$10:$G$12,3,1)</f>
        <v>0</v>
      </c>
      <c r="I748" s="2" t="n">
        <f aca="false">F748+G748-H748</f>
        <v>0</v>
      </c>
      <c r="J748" s="32" t="n">
        <f aca="false">VLOOKUP(D748,Assumption!$O$3:$Q$103,IF('thong tin khach hang'!$B$3="Nam",2,3),0)/12*P748</f>
        <v>0</v>
      </c>
      <c r="K748" s="2" t="n">
        <v>20000</v>
      </c>
      <c r="L748" s="31" t="n">
        <f aca="false">ROUND(((HLOOKUP(B748,Assumption!$A$6:$L$7,2,1)+1)^(1/12)-1)*(E748+I748-J748-K748),0)</f>
        <v>11808827</v>
      </c>
      <c r="M748" s="31" t="n">
        <f aca="false">E748+I748-J748-K748+L748</f>
        <v>7161821219.01301</v>
      </c>
      <c r="N748" s="32" t="n">
        <f aca="false">HLOOKUP(ROUND(AVERAGE(M736:M747)/10^6,0),Assumption!$B$2:$E$3,2,1)*MAX((AVERAGE(M736:M747)-250*10^6),0)</f>
        <v>40694820.8175781</v>
      </c>
      <c r="O748" s="31" t="n">
        <f aca="false">M748+N748</f>
        <v>7202516039.83059</v>
      </c>
      <c r="P748" s="31" t="n">
        <f aca="false">IF(A748=1,SA,MAX(0,SA-M747))</f>
        <v>0</v>
      </c>
      <c r="S748" s="2" t="n">
        <v>0</v>
      </c>
      <c r="T748" s="2" t="n">
        <v>0</v>
      </c>
      <c r="U748" s="2" t="n">
        <v>0</v>
      </c>
      <c r="V748" s="33" t="n">
        <v>1</v>
      </c>
    </row>
    <row r="749" customFormat="false" ht="15.75" hidden="false" customHeight="true" outlineLevel="0" collapsed="false">
      <c r="A749" s="2" t="n">
        <v>747</v>
      </c>
      <c r="B749" s="2" t="n">
        <v>63</v>
      </c>
      <c r="C749" s="2" t="n">
        <f aca="false">A749-(B749-1)*12</f>
        <v>3</v>
      </c>
      <c r="D749" s="2" t="n">
        <f aca="false">'thong tin khach hang'!$B$4+B749-1</f>
        <v>64</v>
      </c>
      <c r="E749" s="31" t="n">
        <f aca="false">IF(A749=1,0,M748)</f>
        <v>7161821219.01301</v>
      </c>
      <c r="F749" s="2" t="n">
        <f aca="true">TP*VLOOKUP('thong tin khach hang'!$E$10,$X$2:$Z$5,3,0)*OFFSET($S749,0,VLOOKUP('thong tin khach hang'!$E$10,$X$2:$Z$5,2,0))</f>
        <v>0</v>
      </c>
      <c r="G749" s="2" t="n">
        <f aca="true">EP*VLOOKUP('thong tin khach hang'!$E$10,$X$2:$Z$5,3,0)*OFFSET($S749,0,VLOOKUP('thong tin khach hang'!$E$10,$X$2:$Z$5,2,0))</f>
        <v>0</v>
      </c>
      <c r="H749" s="2" t="n">
        <f aca="false">F749*HLOOKUP(B749,Assumption!$A$10:$G$12,2,1)+G749*HLOOKUP(B749,Assumption!$A$10:$G$12,3,1)</f>
        <v>0</v>
      </c>
      <c r="I749" s="2" t="n">
        <f aca="false">F749+G749-H749</f>
        <v>0</v>
      </c>
      <c r="J749" s="32" t="n">
        <f aca="false">VLOOKUP(D749,Assumption!$O$3:$Q$103,IF('thong tin khach hang'!$B$3="Nam",2,3),0)/12*P749</f>
        <v>0</v>
      </c>
      <c r="K749" s="2" t="n">
        <v>20000</v>
      </c>
      <c r="L749" s="31" t="n">
        <f aca="false">ROUND(((HLOOKUP(B749,Assumption!$A$6:$L$7,2,1)+1)^(1/12)-1)*(E749+I749-J749-K749),0)</f>
        <v>11828297</v>
      </c>
      <c r="M749" s="31" t="n">
        <f aca="false">E749+I749-J749-K749+L749</f>
        <v>7173629516.01301</v>
      </c>
      <c r="N749" s="32" t="n">
        <f aca="false">HLOOKUP(ROUND(AVERAGE(M737:M748)/10^6,0),Assumption!$B$2:$E$3,2,1)*MAX((AVERAGE(M737:M748)-250*10^6),0)</f>
        <v>40793687.1055781</v>
      </c>
      <c r="O749" s="31" t="n">
        <f aca="false">M749+N749</f>
        <v>7214423203.11859</v>
      </c>
      <c r="P749" s="31" t="n">
        <f aca="false">IF(A749=1,SA,MAX(0,SA-M748))</f>
        <v>0</v>
      </c>
      <c r="S749" s="2" t="n">
        <v>0</v>
      </c>
      <c r="T749" s="2" t="n">
        <v>0</v>
      </c>
      <c r="U749" s="2" t="n">
        <v>0</v>
      </c>
      <c r="V749" s="33" t="n">
        <v>1</v>
      </c>
    </row>
    <row r="750" customFormat="false" ht="15.75" hidden="false" customHeight="true" outlineLevel="0" collapsed="false">
      <c r="A750" s="2" t="n">
        <v>748</v>
      </c>
      <c r="B750" s="2" t="n">
        <v>63</v>
      </c>
      <c r="C750" s="2" t="n">
        <f aca="false">A750-(B750-1)*12</f>
        <v>4</v>
      </c>
      <c r="D750" s="2" t="n">
        <f aca="false">'thong tin khach hang'!$B$4+B750-1</f>
        <v>64</v>
      </c>
      <c r="E750" s="31" t="n">
        <f aca="false">IF(A750=1,0,M749)</f>
        <v>7173629516.01301</v>
      </c>
      <c r="F750" s="2" t="n">
        <f aca="true">TP*VLOOKUP('thong tin khach hang'!$E$10,$X$2:$Z$5,3,0)*OFFSET($S750,0,VLOOKUP('thong tin khach hang'!$E$10,$X$2:$Z$5,2,0))</f>
        <v>0</v>
      </c>
      <c r="G750" s="2" t="n">
        <f aca="true">EP*VLOOKUP('thong tin khach hang'!$E$10,$X$2:$Z$5,3,0)*OFFSET($S750,0,VLOOKUP('thong tin khach hang'!$E$10,$X$2:$Z$5,2,0))</f>
        <v>0</v>
      </c>
      <c r="H750" s="2" t="n">
        <f aca="false">F750*HLOOKUP(B750,Assumption!$A$10:$G$12,2,1)+G750*HLOOKUP(B750,Assumption!$A$10:$G$12,3,1)</f>
        <v>0</v>
      </c>
      <c r="I750" s="2" t="n">
        <f aca="false">F750+G750-H750</f>
        <v>0</v>
      </c>
      <c r="J750" s="32" t="n">
        <f aca="false">VLOOKUP(D750,Assumption!$O$3:$Q$103,IF('thong tin khach hang'!$B$3="Nam",2,3),0)/12*P750</f>
        <v>0</v>
      </c>
      <c r="K750" s="2" t="n">
        <v>20000</v>
      </c>
      <c r="L750" s="31" t="n">
        <f aca="false">ROUND(((HLOOKUP(B750,Assumption!$A$6:$L$7,2,1)+1)^(1/12)-1)*(E750+I750-J750-K750),0)</f>
        <v>11847799</v>
      </c>
      <c r="M750" s="31" t="n">
        <f aca="false">E750+I750-J750-K750+L750</f>
        <v>7185457315.01301</v>
      </c>
      <c r="N750" s="32" t="n">
        <f aca="false">HLOOKUP(ROUND(AVERAGE(M738:M749)/10^6,0),Assumption!$B$2:$E$3,2,1)*MAX((AVERAGE(M738:M749)-250*10^6),0)</f>
        <v>40892716.6790781</v>
      </c>
      <c r="O750" s="31" t="n">
        <f aca="false">M750+N750</f>
        <v>7226350031.69209</v>
      </c>
      <c r="P750" s="31" t="n">
        <f aca="false">IF(A750=1,SA,MAX(0,SA-M749))</f>
        <v>0</v>
      </c>
      <c r="S750" s="2" t="n">
        <v>0</v>
      </c>
      <c r="T750" s="2" t="n">
        <v>0</v>
      </c>
      <c r="U750" s="2" t="n">
        <v>1</v>
      </c>
      <c r="V750" s="33" t="n">
        <v>1</v>
      </c>
    </row>
    <row r="751" customFormat="false" ht="15.75" hidden="false" customHeight="true" outlineLevel="0" collapsed="false">
      <c r="A751" s="2" t="n">
        <v>749</v>
      </c>
      <c r="B751" s="2" t="n">
        <v>63</v>
      </c>
      <c r="C751" s="2" t="n">
        <f aca="false">A751-(B751-1)*12</f>
        <v>5</v>
      </c>
      <c r="D751" s="2" t="n">
        <f aca="false">'thong tin khach hang'!$B$4+B751-1</f>
        <v>64</v>
      </c>
      <c r="E751" s="31" t="n">
        <f aca="false">IF(A751=1,0,M750)</f>
        <v>7185457315.01301</v>
      </c>
      <c r="F751" s="2" t="n">
        <f aca="true">TP*VLOOKUP('thong tin khach hang'!$E$10,$X$2:$Z$5,3,0)*OFFSET($S751,0,VLOOKUP('thong tin khach hang'!$E$10,$X$2:$Z$5,2,0))</f>
        <v>0</v>
      </c>
      <c r="G751" s="2" t="n">
        <f aca="true">EP*VLOOKUP('thong tin khach hang'!$E$10,$X$2:$Z$5,3,0)*OFFSET($S751,0,VLOOKUP('thong tin khach hang'!$E$10,$X$2:$Z$5,2,0))</f>
        <v>0</v>
      </c>
      <c r="H751" s="2" t="n">
        <f aca="false">F751*HLOOKUP(B751,Assumption!$A$10:$G$12,2,1)+G751*HLOOKUP(B751,Assumption!$A$10:$G$12,3,1)</f>
        <v>0</v>
      </c>
      <c r="I751" s="2" t="n">
        <f aca="false">F751+G751-H751</f>
        <v>0</v>
      </c>
      <c r="J751" s="32" t="n">
        <f aca="false">VLOOKUP(D751,Assumption!$O$3:$Q$103,IF('thong tin khach hang'!$B$3="Nam",2,3),0)/12*P751</f>
        <v>0</v>
      </c>
      <c r="K751" s="2" t="n">
        <v>20000</v>
      </c>
      <c r="L751" s="31" t="n">
        <f aca="false">ROUND(((HLOOKUP(B751,Assumption!$A$6:$L$7,2,1)+1)^(1/12)-1)*(E751+I751-J751-K751),0)</f>
        <v>11867334</v>
      </c>
      <c r="M751" s="31" t="n">
        <f aca="false">E751+I751-J751-K751+L751</f>
        <v>7197304649.01301</v>
      </c>
      <c r="N751" s="32" t="n">
        <f aca="false">HLOOKUP(ROUND(AVERAGE(M739:M750)/10^6,0),Assumption!$B$2:$E$3,2,1)*MAX((AVERAGE(M739:M750)-250*10^6),0)</f>
        <v>40991909.8075781</v>
      </c>
      <c r="O751" s="31" t="n">
        <f aca="false">M751+N751</f>
        <v>7238296558.82059</v>
      </c>
      <c r="P751" s="31" t="n">
        <f aca="false">IF(A751=1,SA,MAX(0,SA-M750))</f>
        <v>0</v>
      </c>
      <c r="S751" s="2" t="n">
        <v>0</v>
      </c>
      <c r="T751" s="2" t="n">
        <v>0</v>
      </c>
      <c r="U751" s="2" t="n">
        <v>0</v>
      </c>
      <c r="V751" s="33" t="n">
        <v>1</v>
      </c>
    </row>
    <row r="752" customFormat="false" ht="15.75" hidden="false" customHeight="true" outlineLevel="0" collapsed="false">
      <c r="A752" s="2" t="n">
        <v>750</v>
      </c>
      <c r="B752" s="2" t="n">
        <v>63</v>
      </c>
      <c r="C752" s="2" t="n">
        <f aca="false">A752-(B752-1)*12</f>
        <v>6</v>
      </c>
      <c r="D752" s="2" t="n">
        <f aca="false">'thong tin khach hang'!$B$4+B752-1</f>
        <v>64</v>
      </c>
      <c r="E752" s="31" t="n">
        <f aca="false">IF(A752=1,0,M751)</f>
        <v>7197304649.01301</v>
      </c>
      <c r="F752" s="2" t="n">
        <f aca="true">TP*VLOOKUP('thong tin khach hang'!$E$10,$X$2:$Z$5,3,0)*OFFSET($S752,0,VLOOKUP('thong tin khach hang'!$E$10,$X$2:$Z$5,2,0))</f>
        <v>0</v>
      </c>
      <c r="G752" s="2" t="n">
        <f aca="true">EP*VLOOKUP('thong tin khach hang'!$E$10,$X$2:$Z$5,3,0)*OFFSET($S752,0,VLOOKUP('thong tin khach hang'!$E$10,$X$2:$Z$5,2,0))</f>
        <v>0</v>
      </c>
      <c r="H752" s="2" t="n">
        <f aca="false">F752*HLOOKUP(B752,Assumption!$A$10:$G$12,2,1)+G752*HLOOKUP(B752,Assumption!$A$10:$G$12,3,1)</f>
        <v>0</v>
      </c>
      <c r="I752" s="2" t="n">
        <f aca="false">F752+G752-H752</f>
        <v>0</v>
      </c>
      <c r="J752" s="32" t="n">
        <f aca="false">VLOOKUP(D752,Assumption!$O$3:$Q$103,IF('thong tin khach hang'!$B$3="Nam",2,3),0)/12*P752</f>
        <v>0</v>
      </c>
      <c r="K752" s="2" t="n">
        <v>20000</v>
      </c>
      <c r="L752" s="31" t="n">
        <f aca="false">ROUND(((HLOOKUP(B752,Assumption!$A$6:$L$7,2,1)+1)^(1/12)-1)*(E752+I752-J752-K752),0)</f>
        <v>11886901</v>
      </c>
      <c r="M752" s="31" t="n">
        <f aca="false">E752+I752-J752-K752+L752</f>
        <v>7209171550.01301</v>
      </c>
      <c r="N752" s="32" t="n">
        <f aca="false">HLOOKUP(ROUND(AVERAGE(M740:M751)/10^6,0),Assumption!$B$2:$E$3,2,1)*MAX((AVERAGE(M740:M751)-250*10^6),0)</f>
        <v>41091266.7615781</v>
      </c>
      <c r="O752" s="31" t="n">
        <f aca="false">M752+N752</f>
        <v>7250262816.77459</v>
      </c>
      <c r="P752" s="31" t="n">
        <f aca="false">IF(A752=1,SA,MAX(0,SA-M751))</f>
        <v>0</v>
      </c>
      <c r="S752" s="2" t="n">
        <v>0</v>
      </c>
      <c r="T752" s="2" t="n">
        <v>0</v>
      </c>
      <c r="U752" s="2" t="n">
        <v>0</v>
      </c>
      <c r="V752" s="33" t="n">
        <v>1</v>
      </c>
    </row>
    <row r="753" customFormat="false" ht="15.75" hidden="false" customHeight="true" outlineLevel="0" collapsed="false">
      <c r="A753" s="2" t="n">
        <v>751</v>
      </c>
      <c r="B753" s="2" t="n">
        <v>63</v>
      </c>
      <c r="C753" s="2" t="n">
        <f aca="false">A753-(B753-1)*12</f>
        <v>7</v>
      </c>
      <c r="D753" s="2" t="n">
        <f aca="false">'thong tin khach hang'!$B$4+B753-1</f>
        <v>64</v>
      </c>
      <c r="E753" s="31" t="n">
        <f aca="false">IF(A753=1,0,M752)</f>
        <v>7209171550.01301</v>
      </c>
      <c r="F753" s="2" t="n">
        <f aca="true">TP*VLOOKUP('thong tin khach hang'!$E$10,$X$2:$Z$5,3,0)*OFFSET($S753,0,VLOOKUP('thong tin khach hang'!$E$10,$X$2:$Z$5,2,0))</f>
        <v>0</v>
      </c>
      <c r="G753" s="2" t="n">
        <f aca="true">EP*VLOOKUP('thong tin khach hang'!$E$10,$X$2:$Z$5,3,0)*OFFSET($S753,0,VLOOKUP('thong tin khach hang'!$E$10,$X$2:$Z$5,2,0))</f>
        <v>0</v>
      </c>
      <c r="H753" s="2" t="n">
        <f aca="false">F753*HLOOKUP(B753,Assumption!$A$10:$G$12,2,1)+G753*HLOOKUP(B753,Assumption!$A$10:$G$12,3,1)</f>
        <v>0</v>
      </c>
      <c r="I753" s="2" t="n">
        <f aca="false">F753+G753-H753</f>
        <v>0</v>
      </c>
      <c r="J753" s="32" t="n">
        <f aca="false">VLOOKUP(D753,Assumption!$O$3:$Q$103,IF('thong tin khach hang'!$B$3="Nam",2,3),0)/12*P753</f>
        <v>0</v>
      </c>
      <c r="K753" s="2" t="n">
        <v>20000</v>
      </c>
      <c r="L753" s="31" t="n">
        <f aca="false">ROUND(((HLOOKUP(B753,Assumption!$A$6:$L$7,2,1)+1)^(1/12)-1)*(E753+I753-J753-K753),0)</f>
        <v>11906500</v>
      </c>
      <c r="M753" s="31" t="n">
        <f aca="false">E753+I753-J753-K753+L753</f>
        <v>7221058050.01301</v>
      </c>
      <c r="N753" s="32" t="n">
        <f aca="false">HLOOKUP(ROUND(AVERAGE(M741:M752)/10^6,0),Assumption!$B$2:$E$3,2,1)*MAX((AVERAGE(M741:M752)-250*10^6),0)</f>
        <v>41190787.8115781</v>
      </c>
      <c r="O753" s="31" t="n">
        <f aca="false">M753+N753</f>
        <v>7262248837.82459</v>
      </c>
      <c r="P753" s="31" t="n">
        <f aca="false">IF(A753=1,SA,MAX(0,SA-M752))</f>
        <v>0</v>
      </c>
      <c r="S753" s="2" t="n">
        <v>0</v>
      </c>
      <c r="T753" s="2" t="n">
        <v>1</v>
      </c>
      <c r="U753" s="2" t="n">
        <v>1</v>
      </c>
      <c r="V753" s="33" t="n">
        <v>1</v>
      </c>
    </row>
    <row r="754" customFormat="false" ht="15.75" hidden="false" customHeight="true" outlineLevel="0" collapsed="false">
      <c r="A754" s="2" t="n">
        <v>752</v>
      </c>
      <c r="B754" s="2" t="n">
        <v>63</v>
      </c>
      <c r="C754" s="2" t="n">
        <f aca="false">A754-(B754-1)*12</f>
        <v>8</v>
      </c>
      <c r="D754" s="2" t="n">
        <f aca="false">'thong tin khach hang'!$B$4+B754-1</f>
        <v>64</v>
      </c>
      <c r="E754" s="31" t="n">
        <f aca="false">IF(A754=1,0,M753)</f>
        <v>7221058050.01301</v>
      </c>
      <c r="F754" s="2" t="n">
        <f aca="true">TP*VLOOKUP('thong tin khach hang'!$E$10,$X$2:$Z$5,3,0)*OFFSET($S754,0,VLOOKUP('thong tin khach hang'!$E$10,$X$2:$Z$5,2,0))</f>
        <v>0</v>
      </c>
      <c r="G754" s="2" t="n">
        <f aca="true">EP*VLOOKUP('thong tin khach hang'!$E$10,$X$2:$Z$5,3,0)*OFFSET($S754,0,VLOOKUP('thong tin khach hang'!$E$10,$X$2:$Z$5,2,0))</f>
        <v>0</v>
      </c>
      <c r="H754" s="2" t="n">
        <f aca="false">F754*HLOOKUP(B754,Assumption!$A$10:$G$12,2,1)+G754*HLOOKUP(B754,Assumption!$A$10:$G$12,3,1)</f>
        <v>0</v>
      </c>
      <c r="I754" s="2" t="n">
        <f aca="false">F754+G754-H754</f>
        <v>0</v>
      </c>
      <c r="J754" s="32" t="n">
        <f aca="false">VLOOKUP(D754,Assumption!$O$3:$Q$103,IF('thong tin khach hang'!$B$3="Nam",2,3),0)/12*P754</f>
        <v>0</v>
      </c>
      <c r="K754" s="2" t="n">
        <v>20000</v>
      </c>
      <c r="L754" s="31" t="n">
        <f aca="false">ROUND(((HLOOKUP(B754,Assumption!$A$6:$L$7,2,1)+1)^(1/12)-1)*(E754+I754-J754-K754),0)</f>
        <v>11926131</v>
      </c>
      <c r="M754" s="31" t="n">
        <f aca="false">E754+I754-J754-K754+L754</f>
        <v>7232964181.01301</v>
      </c>
      <c r="N754" s="32" t="n">
        <f aca="false">HLOOKUP(ROUND(AVERAGE(M742:M753)/10^6,0),Assumption!$B$2:$E$3,2,1)*MAX((AVERAGE(M742:M753)-250*10^6),0)</f>
        <v>41290473.2285781</v>
      </c>
      <c r="O754" s="31" t="n">
        <f aca="false">M754+N754</f>
        <v>7274254654.24159</v>
      </c>
      <c r="P754" s="31" t="n">
        <f aca="false">IF(A754=1,SA,MAX(0,SA-M753))</f>
        <v>0</v>
      </c>
      <c r="S754" s="2" t="n">
        <v>0</v>
      </c>
      <c r="T754" s="2" t="n">
        <v>0</v>
      </c>
      <c r="U754" s="2" t="n">
        <v>0</v>
      </c>
      <c r="V754" s="33" t="n">
        <v>1</v>
      </c>
    </row>
    <row r="755" customFormat="false" ht="15.75" hidden="false" customHeight="true" outlineLevel="0" collapsed="false">
      <c r="A755" s="2" t="n">
        <v>753</v>
      </c>
      <c r="B755" s="2" t="n">
        <v>63</v>
      </c>
      <c r="C755" s="2" t="n">
        <f aca="false">A755-(B755-1)*12</f>
        <v>9</v>
      </c>
      <c r="D755" s="2" t="n">
        <f aca="false">'thong tin khach hang'!$B$4+B755-1</f>
        <v>64</v>
      </c>
      <c r="E755" s="31" t="n">
        <f aca="false">IF(A755=1,0,M754)</f>
        <v>7232964181.01301</v>
      </c>
      <c r="F755" s="2" t="n">
        <f aca="true">TP*VLOOKUP('thong tin khach hang'!$E$10,$X$2:$Z$5,3,0)*OFFSET($S755,0,VLOOKUP('thong tin khach hang'!$E$10,$X$2:$Z$5,2,0))</f>
        <v>0</v>
      </c>
      <c r="G755" s="2" t="n">
        <f aca="true">EP*VLOOKUP('thong tin khach hang'!$E$10,$X$2:$Z$5,3,0)*OFFSET($S755,0,VLOOKUP('thong tin khach hang'!$E$10,$X$2:$Z$5,2,0))</f>
        <v>0</v>
      </c>
      <c r="H755" s="2" t="n">
        <f aca="false">F755*HLOOKUP(B755,Assumption!$A$10:$G$12,2,1)+G755*HLOOKUP(B755,Assumption!$A$10:$G$12,3,1)</f>
        <v>0</v>
      </c>
      <c r="I755" s="2" t="n">
        <f aca="false">F755+G755-H755</f>
        <v>0</v>
      </c>
      <c r="J755" s="32" t="n">
        <f aca="false">VLOOKUP(D755,Assumption!$O$3:$Q$103,IF('thong tin khach hang'!$B$3="Nam",2,3),0)/12*P755</f>
        <v>0</v>
      </c>
      <c r="K755" s="2" t="n">
        <v>20000</v>
      </c>
      <c r="L755" s="31" t="n">
        <f aca="false">ROUND(((HLOOKUP(B755,Assumption!$A$6:$L$7,2,1)+1)^(1/12)-1)*(E755+I755-J755-K755),0)</f>
        <v>11945795</v>
      </c>
      <c r="M755" s="31" t="n">
        <f aca="false">E755+I755-J755-K755+L755</f>
        <v>7244889976.01301</v>
      </c>
      <c r="N755" s="32" t="n">
        <f aca="false">HLOOKUP(ROUND(AVERAGE(M743:M754)/10^6,0),Assumption!$B$2:$E$3,2,1)*MAX((AVERAGE(M743:M754)-250*10^6),0)</f>
        <v>41390323.2840781</v>
      </c>
      <c r="O755" s="31" t="n">
        <f aca="false">M755+N755</f>
        <v>7286280299.29709</v>
      </c>
      <c r="P755" s="31" t="n">
        <f aca="false">IF(A755=1,SA,MAX(0,SA-M754))</f>
        <v>0</v>
      </c>
      <c r="S755" s="2" t="n">
        <v>0</v>
      </c>
      <c r="T755" s="2" t="n">
        <v>0</v>
      </c>
      <c r="U755" s="2" t="n">
        <v>0</v>
      </c>
      <c r="V755" s="33" t="n">
        <v>1</v>
      </c>
    </row>
    <row r="756" customFormat="false" ht="15.75" hidden="false" customHeight="true" outlineLevel="0" collapsed="false">
      <c r="A756" s="2" t="n">
        <v>754</v>
      </c>
      <c r="B756" s="2" t="n">
        <v>63</v>
      </c>
      <c r="C756" s="2" t="n">
        <f aca="false">A756-(B756-1)*12</f>
        <v>10</v>
      </c>
      <c r="D756" s="2" t="n">
        <f aca="false">'thong tin khach hang'!$B$4+B756-1</f>
        <v>64</v>
      </c>
      <c r="E756" s="31" t="n">
        <f aca="false">IF(A756=1,0,M755)</f>
        <v>7244889976.01301</v>
      </c>
      <c r="F756" s="2" t="n">
        <f aca="true">TP*VLOOKUP('thong tin khach hang'!$E$10,$X$2:$Z$5,3,0)*OFFSET($S756,0,VLOOKUP('thong tin khach hang'!$E$10,$X$2:$Z$5,2,0))</f>
        <v>0</v>
      </c>
      <c r="G756" s="2" t="n">
        <f aca="true">EP*VLOOKUP('thong tin khach hang'!$E$10,$X$2:$Z$5,3,0)*OFFSET($S756,0,VLOOKUP('thong tin khach hang'!$E$10,$X$2:$Z$5,2,0))</f>
        <v>0</v>
      </c>
      <c r="H756" s="2" t="n">
        <f aca="false">F756*HLOOKUP(B756,Assumption!$A$10:$G$12,2,1)+G756*HLOOKUP(B756,Assumption!$A$10:$G$12,3,1)</f>
        <v>0</v>
      </c>
      <c r="I756" s="2" t="n">
        <f aca="false">F756+G756-H756</f>
        <v>0</v>
      </c>
      <c r="J756" s="32" t="n">
        <f aca="false">VLOOKUP(D756,Assumption!$O$3:$Q$103,IF('thong tin khach hang'!$B$3="Nam",2,3),0)/12*P756</f>
        <v>0</v>
      </c>
      <c r="K756" s="2" t="n">
        <v>20000</v>
      </c>
      <c r="L756" s="31" t="n">
        <f aca="false">ROUND(((HLOOKUP(B756,Assumption!$A$6:$L$7,2,1)+1)^(1/12)-1)*(E756+I756-J756-K756),0)</f>
        <v>11965492</v>
      </c>
      <c r="M756" s="31" t="n">
        <f aca="false">E756+I756-J756-K756+L756</f>
        <v>7256835468.01301</v>
      </c>
      <c r="N756" s="32" t="n">
        <f aca="false">HLOOKUP(ROUND(AVERAGE(M744:M755)/10^6,0),Assumption!$B$2:$E$3,2,1)*MAX((AVERAGE(M744:M755)-250*10^6),0)</f>
        <v>41490338.2500781</v>
      </c>
      <c r="O756" s="31" t="n">
        <f aca="false">M756+N756</f>
        <v>7298325806.26309</v>
      </c>
      <c r="P756" s="31" t="n">
        <f aca="false">IF(A756=1,SA,MAX(0,SA-M755))</f>
        <v>0</v>
      </c>
      <c r="S756" s="2" t="n">
        <v>0</v>
      </c>
      <c r="T756" s="2" t="n">
        <v>0</v>
      </c>
      <c r="U756" s="2" t="n">
        <v>1</v>
      </c>
      <c r="V756" s="33" t="n">
        <v>1</v>
      </c>
    </row>
    <row r="757" customFormat="false" ht="15.75" hidden="false" customHeight="true" outlineLevel="0" collapsed="false">
      <c r="A757" s="2" t="n">
        <v>755</v>
      </c>
      <c r="B757" s="2" t="n">
        <v>63</v>
      </c>
      <c r="C757" s="2" t="n">
        <f aca="false">A757-(B757-1)*12</f>
        <v>11</v>
      </c>
      <c r="D757" s="2" t="n">
        <f aca="false">'thong tin khach hang'!$B$4+B757-1</f>
        <v>64</v>
      </c>
      <c r="E757" s="31" t="n">
        <f aca="false">IF(A757=1,0,M756)</f>
        <v>7256835468.01301</v>
      </c>
      <c r="F757" s="2" t="n">
        <f aca="true">TP*VLOOKUP('thong tin khach hang'!$E$10,$X$2:$Z$5,3,0)*OFFSET($S757,0,VLOOKUP('thong tin khach hang'!$E$10,$X$2:$Z$5,2,0))</f>
        <v>0</v>
      </c>
      <c r="G757" s="2" t="n">
        <f aca="true">EP*VLOOKUP('thong tin khach hang'!$E$10,$X$2:$Z$5,3,0)*OFFSET($S757,0,VLOOKUP('thong tin khach hang'!$E$10,$X$2:$Z$5,2,0))</f>
        <v>0</v>
      </c>
      <c r="H757" s="2" t="n">
        <f aca="false">F757*HLOOKUP(B757,Assumption!$A$10:$G$12,2,1)+G757*HLOOKUP(B757,Assumption!$A$10:$G$12,3,1)</f>
        <v>0</v>
      </c>
      <c r="I757" s="2" t="n">
        <f aca="false">F757+G757-H757</f>
        <v>0</v>
      </c>
      <c r="J757" s="32" t="n">
        <f aca="false">VLOOKUP(D757,Assumption!$O$3:$Q$103,IF('thong tin khach hang'!$B$3="Nam",2,3),0)/12*P757</f>
        <v>0</v>
      </c>
      <c r="K757" s="2" t="n">
        <v>20000</v>
      </c>
      <c r="L757" s="31" t="n">
        <f aca="false">ROUND(((HLOOKUP(B757,Assumption!$A$6:$L$7,2,1)+1)^(1/12)-1)*(E757+I757-J757-K757),0)</f>
        <v>11985221</v>
      </c>
      <c r="M757" s="31" t="n">
        <f aca="false">E757+I757-J757-K757+L757</f>
        <v>7268800689.01301</v>
      </c>
      <c r="N757" s="32" t="n">
        <f aca="false">HLOOKUP(ROUND(AVERAGE(M745:M756)/10^6,0),Assumption!$B$2:$E$3,2,1)*MAX((AVERAGE(M745:M756)-250*10^6),0)</f>
        <v>41590518.3990781</v>
      </c>
      <c r="O757" s="31" t="n">
        <f aca="false">M757+N757</f>
        <v>7310391207.41209</v>
      </c>
      <c r="P757" s="31" t="n">
        <f aca="false">IF(A757=1,SA,MAX(0,SA-M756))</f>
        <v>0</v>
      </c>
      <c r="S757" s="2" t="n">
        <v>0</v>
      </c>
      <c r="T757" s="2" t="n">
        <v>0</v>
      </c>
      <c r="U757" s="2" t="n">
        <v>0</v>
      </c>
      <c r="V757" s="33" t="n">
        <v>1</v>
      </c>
    </row>
    <row r="758" customFormat="false" ht="15.75" hidden="false" customHeight="true" outlineLevel="0" collapsed="false">
      <c r="A758" s="2" t="n">
        <v>756</v>
      </c>
      <c r="B758" s="2" t="n">
        <v>63</v>
      </c>
      <c r="C758" s="2" t="n">
        <f aca="false">A758-(B758-1)*12</f>
        <v>12</v>
      </c>
      <c r="D758" s="2" t="n">
        <f aca="false">'thong tin khach hang'!$B$4+B758-1</f>
        <v>64</v>
      </c>
      <c r="E758" s="31" t="n">
        <f aca="false">IF(A758=1,0,M757)</f>
        <v>7268800689.01301</v>
      </c>
      <c r="F758" s="2" t="n">
        <f aca="true">TP*VLOOKUP('thong tin khach hang'!$E$10,$X$2:$Z$5,3,0)*OFFSET($S758,0,VLOOKUP('thong tin khach hang'!$E$10,$X$2:$Z$5,2,0))</f>
        <v>0</v>
      </c>
      <c r="G758" s="2" t="n">
        <f aca="true">EP*VLOOKUP('thong tin khach hang'!$E$10,$X$2:$Z$5,3,0)*OFFSET($S758,0,VLOOKUP('thong tin khach hang'!$E$10,$X$2:$Z$5,2,0))</f>
        <v>0</v>
      </c>
      <c r="H758" s="2" t="n">
        <f aca="false">F758*HLOOKUP(B758,Assumption!$A$10:$G$12,2,1)+G758*HLOOKUP(B758,Assumption!$A$10:$G$12,3,1)</f>
        <v>0</v>
      </c>
      <c r="I758" s="2" t="n">
        <f aca="false">F758+G758-H758</f>
        <v>0</v>
      </c>
      <c r="J758" s="32" t="n">
        <f aca="false">VLOOKUP(D758,Assumption!$O$3:$Q$103,IF('thong tin khach hang'!$B$3="Nam",2,3),0)/12*P758</f>
        <v>0</v>
      </c>
      <c r="K758" s="2" t="n">
        <v>20000</v>
      </c>
      <c r="L758" s="31" t="n">
        <f aca="false">ROUND(((HLOOKUP(B758,Assumption!$A$6:$L$7,2,1)+1)^(1/12)-1)*(E758+I758-J758-K758),0)</f>
        <v>12004982</v>
      </c>
      <c r="M758" s="31" t="n">
        <f aca="false">E758+I758-J758-K758+L758</f>
        <v>7280785671.01301</v>
      </c>
      <c r="N758" s="32" t="n">
        <f aca="false">HLOOKUP(ROUND(AVERAGE(M746:M757)/10^6,0),Assumption!$B$2:$E$3,2,1)*MAX((AVERAGE(M746:M757)-250*10^6),0)</f>
        <v>41690864.0040781</v>
      </c>
      <c r="O758" s="31" t="n">
        <f aca="false">M758+N758</f>
        <v>7322476535.01709</v>
      </c>
      <c r="P758" s="31" t="n">
        <f aca="false">IF(A758=1,SA,MAX(0,SA-M757))</f>
        <v>0</v>
      </c>
      <c r="S758" s="2" t="n">
        <v>0</v>
      </c>
      <c r="T758" s="2" t="n">
        <v>0</v>
      </c>
      <c r="U758" s="2" t="n">
        <v>0</v>
      </c>
      <c r="V758" s="33" t="n">
        <v>1</v>
      </c>
    </row>
    <row r="759" customFormat="false" ht="15.75" hidden="false" customHeight="true" outlineLevel="0" collapsed="false">
      <c r="A759" s="2" t="n">
        <v>757</v>
      </c>
      <c r="B759" s="2" t="n">
        <v>64</v>
      </c>
      <c r="C759" s="2" t="n">
        <f aca="false">A759-(B759-1)*12</f>
        <v>1</v>
      </c>
      <c r="D759" s="2" t="n">
        <f aca="false">'thong tin khach hang'!$B$4+B759-1</f>
        <v>65</v>
      </c>
      <c r="E759" s="31" t="n">
        <f aca="false">IF(A759=1,0,M758)</f>
        <v>7280785671.01301</v>
      </c>
      <c r="F759" s="2" t="n">
        <f aca="true">TP*VLOOKUP('thong tin khach hang'!$E$10,$X$2:$Z$5,3,0)*OFFSET($S759,0,VLOOKUP('thong tin khach hang'!$E$10,$X$2:$Z$5,2,0))</f>
        <v>30000000</v>
      </c>
      <c r="G759" s="2" t="n">
        <f aca="true">EP*VLOOKUP('thong tin khach hang'!$E$10,$X$2:$Z$5,3,0)*OFFSET($S759,0,VLOOKUP('thong tin khach hang'!$E$10,$X$2:$Z$5,2,0))</f>
        <v>30000000</v>
      </c>
      <c r="H759" s="2" t="n">
        <f aca="false">F759*HLOOKUP(B759,Assumption!$A$10:$G$12,2,1)+G759*HLOOKUP(B759,Assumption!$A$10:$G$12,3,1)</f>
        <v>1500000</v>
      </c>
      <c r="I759" s="2" t="n">
        <f aca="false">F759+G759-H759</f>
        <v>58500000</v>
      </c>
      <c r="J759" s="32" t="n">
        <f aca="false">VLOOKUP(D759,Assumption!$O$3:$Q$103,IF('thong tin khach hang'!$B$3="Nam",2,3),0)/12*P759</f>
        <v>0</v>
      </c>
      <c r="K759" s="2" t="n">
        <v>20000</v>
      </c>
      <c r="L759" s="31" t="n">
        <f aca="false">ROUND(((HLOOKUP(B759,Assumption!$A$6:$L$7,2,1)+1)^(1/12)-1)*(E759+I759-J759-K759),0)</f>
        <v>12121394</v>
      </c>
      <c r="M759" s="31" t="n">
        <f aca="false">E759+I759-J759-K759+L759</f>
        <v>7351387065.01301</v>
      </c>
      <c r="N759" s="32" t="n">
        <f aca="false">HLOOKUP(ROUND(AVERAGE(M747:M758)/10^6,0),Assumption!$B$2:$E$3,2,1)*MAX((AVERAGE(M747:M758)-250*10^6),0)</f>
        <v>41791375.3380781</v>
      </c>
      <c r="O759" s="31" t="n">
        <f aca="false">M759+N759</f>
        <v>7393178440.35109</v>
      </c>
      <c r="P759" s="31" t="n">
        <f aca="false">IF(A759=1,SA,MAX(0,SA-M758))</f>
        <v>0</v>
      </c>
      <c r="S759" s="2" t="n">
        <v>1</v>
      </c>
      <c r="T759" s="2" t="n">
        <v>1</v>
      </c>
      <c r="U759" s="2" t="n">
        <v>1</v>
      </c>
      <c r="V759" s="33" t="n">
        <v>1</v>
      </c>
    </row>
    <row r="760" customFormat="false" ht="15.75" hidden="false" customHeight="true" outlineLevel="0" collapsed="false">
      <c r="A760" s="2" t="n">
        <v>758</v>
      </c>
      <c r="B760" s="2" t="n">
        <v>64</v>
      </c>
      <c r="C760" s="2" t="n">
        <f aca="false">A760-(B760-1)*12</f>
        <v>2</v>
      </c>
      <c r="D760" s="2" t="n">
        <f aca="false">'thong tin khach hang'!$B$4+B760-1</f>
        <v>65</v>
      </c>
      <c r="E760" s="31" t="n">
        <f aca="false">IF(A760=1,0,M759)</f>
        <v>7351387065.01301</v>
      </c>
      <c r="F760" s="2" t="n">
        <f aca="true">TP*VLOOKUP('thong tin khach hang'!$E$10,$X$2:$Z$5,3,0)*OFFSET($S760,0,VLOOKUP('thong tin khach hang'!$E$10,$X$2:$Z$5,2,0))</f>
        <v>0</v>
      </c>
      <c r="G760" s="2" t="n">
        <f aca="true">EP*VLOOKUP('thong tin khach hang'!$E$10,$X$2:$Z$5,3,0)*OFFSET($S760,0,VLOOKUP('thong tin khach hang'!$E$10,$X$2:$Z$5,2,0))</f>
        <v>0</v>
      </c>
      <c r="H760" s="2" t="n">
        <f aca="false">F760*HLOOKUP(B760,Assumption!$A$10:$G$12,2,1)+G760*HLOOKUP(B760,Assumption!$A$10:$G$12,3,1)</f>
        <v>0</v>
      </c>
      <c r="I760" s="2" t="n">
        <f aca="false">F760+G760-H760</f>
        <v>0</v>
      </c>
      <c r="J760" s="32" t="n">
        <f aca="false">VLOOKUP(D760,Assumption!$O$3:$Q$103,IF('thong tin khach hang'!$B$3="Nam",2,3),0)/12*P760</f>
        <v>0</v>
      </c>
      <c r="K760" s="2" t="n">
        <v>20000</v>
      </c>
      <c r="L760" s="31" t="n">
        <f aca="false">ROUND(((HLOOKUP(B760,Assumption!$A$6:$L$7,2,1)+1)^(1/12)-1)*(E760+I760-J760-K760),0)</f>
        <v>12141380</v>
      </c>
      <c r="M760" s="31" t="n">
        <f aca="false">E760+I760-J760-K760+L760</f>
        <v>7363508445.01301</v>
      </c>
      <c r="N760" s="32" t="n">
        <f aca="false">HLOOKUP(ROUND(AVERAGE(M748:M759)/10^6,0),Assumption!$B$2:$E$3,2,1)*MAX((AVERAGE(M748:M759)-250*10^6),0)</f>
        <v>41892052.6745781</v>
      </c>
      <c r="O760" s="31" t="n">
        <f aca="false">M760+N760</f>
        <v>7405400497.68759</v>
      </c>
      <c r="P760" s="31" t="n">
        <f aca="false">IF(A760=1,SA,MAX(0,SA-M759))</f>
        <v>0</v>
      </c>
      <c r="S760" s="2" t="n">
        <v>0</v>
      </c>
      <c r="T760" s="2" t="n">
        <v>0</v>
      </c>
      <c r="U760" s="2" t="n">
        <v>0</v>
      </c>
      <c r="V760" s="33" t="n">
        <v>1</v>
      </c>
    </row>
    <row r="761" customFormat="false" ht="15.75" hidden="false" customHeight="true" outlineLevel="0" collapsed="false">
      <c r="A761" s="2" t="n">
        <v>759</v>
      </c>
      <c r="B761" s="2" t="n">
        <v>64</v>
      </c>
      <c r="C761" s="2" t="n">
        <f aca="false">A761-(B761-1)*12</f>
        <v>3</v>
      </c>
      <c r="D761" s="2" t="n">
        <f aca="false">'thong tin khach hang'!$B$4+B761-1</f>
        <v>65</v>
      </c>
      <c r="E761" s="31" t="n">
        <f aca="false">IF(A761=1,0,M760)</f>
        <v>7363508445.01301</v>
      </c>
      <c r="F761" s="2" t="n">
        <f aca="true">TP*VLOOKUP('thong tin khach hang'!$E$10,$X$2:$Z$5,3,0)*OFFSET($S761,0,VLOOKUP('thong tin khach hang'!$E$10,$X$2:$Z$5,2,0))</f>
        <v>0</v>
      </c>
      <c r="G761" s="2" t="n">
        <f aca="true">EP*VLOOKUP('thong tin khach hang'!$E$10,$X$2:$Z$5,3,0)*OFFSET($S761,0,VLOOKUP('thong tin khach hang'!$E$10,$X$2:$Z$5,2,0))</f>
        <v>0</v>
      </c>
      <c r="H761" s="2" t="n">
        <f aca="false">F761*HLOOKUP(B761,Assumption!$A$10:$G$12,2,1)+G761*HLOOKUP(B761,Assumption!$A$10:$G$12,3,1)</f>
        <v>0</v>
      </c>
      <c r="I761" s="2" t="n">
        <f aca="false">F761+G761-H761</f>
        <v>0</v>
      </c>
      <c r="J761" s="32" t="n">
        <f aca="false">VLOOKUP(D761,Assumption!$O$3:$Q$103,IF('thong tin khach hang'!$B$3="Nam",2,3),0)/12*P761</f>
        <v>0</v>
      </c>
      <c r="K761" s="2" t="n">
        <v>20000</v>
      </c>
      <c r="L761" s="31" t="n">
        <f aca="false">ROUND(((HLOOKUP(B761,Assumption!$A$6:$L$7,2,1)+1)^(1/12)-1)*(E761+I761-J761-K761),0)</f>
        <v>12161400</v>
      </c>
      <c r="M761" s="31" t="n">
        <f aca="false">E761+I761-J761-K761+L761</f>
        <v>7375649845.01301</v>
      </c>
      <c r="N761" s="32" t="n">
        <f aca="false">HLOOKUP(ROUND(AVERAGE(M749:M760)/10^6,0),Assumption!$B$2:$E$3,2,1)*MAX((AVERAGE(M749:M760)-250*10^6),0)</f>
        <v>41992896.2875781</v>
      </c>
      <c r="O761" s="31" t="n">
        <f aca="false">M761+N761</f>
        <v>7417642741.30059</v>
      </c>
      <c r="P761" s="31" t="n">
        <f aca="false">IF(A761=1,SA,MAX(0,SA-M760))</f>
        <v>0</v>
      </c>
      <c r="S761" s="2" t="n">
        <v>0</v>
      </c>
      <c r="T761" s="2" t="n">
        <v>0</v>
      </c>
      <c r="U761" s="2" t="n">
        <v>0</v>
      </c>
      <c r="V761" s="33" t="n">
        <v>1</v>
      </c>
    </row>
    <row r="762" customFormat="false" ht="15.75" hidden="false" customHeight="true" outlineLevel="0" collapsed="false">
      <c r="A762" s="2" t="n">
        <v>760</v>
      </c>
      <c r="B762" s="2" t="n">
        <v>64</v>
      </c>
      <c r="C762" s="2" t="n">
        <f aca="false">A762-(B762-1)*12</f>
        <v>4</v>
      </c>
      <c r="D762" s="2" t="n">
        <f aca="false">'thong tin khach hang'!$B$4+B762-1</f>
        <v>65</v>
      </c>
      <c r="E762" s="31" t="n">
        <f aca="false">IF(A762=1,0,M761)</f>
        <v>7375649845.01301</v>
      </c>
      <c r="F762" s="2" t="n">
        <f aca="true">TP*VLOOKUP('thong tin khach hang'!$E$10,$X$2:$Z$5,3,0)*OFFSET($S762,0,VLOOKUP('thong tin khach hang'!$E$10,$X$2:$Z$5,2,0))</f>
        <v>0</v>
      </c>
      <c r="G762" s="2" t="n">
        <f aca="true">EP*VLOOKUP('thong tin khach hang'!$E$10,$X$2:$Z$5,3,0)*OFFSET($S762,0,VLOOKUP('thong tin khach hang'!$E$10,$X$2:$Z$5,2,0))</f>
        <v>0</v>
      </c>
      <c r="H762" s="2" t="n">
        <f aca="false">F762*HLOOKUP(B762,Assumption!$A$10:$G$12,2,1)+G762*HLOOKUP(B762,Assumption!$A$10:$G$12,3,1)</f>
        <v>0</v>
      </c>
      <c r="I762" s="2" t="n">
        <f aca="false">F762+G762-H762</f>
        <v>0</v>
      </c>
      <c r="J762" s="32" t="n">
        <f aca="false">VLOOKUP(D762,Assumption!$O$3:$Q$103,IF('thong tin khach hang'!$B$3="Nam",2,3),0)/12*P762</f>
        <v>0</v>
      </c>
      <c r="K762" s="2" t="n">
        <v>20000</v>
      </c>
      <c r="L762" s="31" t="n">
        <f aca="false">ROUND(((HLOOKUP(B762,Assumption!$A$6:$L$7,2,1)+1)^(1/12)-1)*(E762+I762-J762-K762),0)</f>
        <v>12181452</v>
      </c>
      <c r="M762" s="31" t="n">
        <f aca="false">E762+I762-J762-K762+L762</f>
        <v>7387811297.01301</v>
      </c>
      <c r="N762" s="32" t="n">
        <f aca="false">HLOOKUP(ROUND(AVERAGE(M750:M761)/10^6,0),Assumption!$B$2:$E$3,2,1)*MAX((AVERAGE(M750:M761)-250*10^6),0)</f>
        <v>42093906.4520781</v>
      </c>
      <c r="O762" s="31" t="n">
        <f aca="false">M762+N762</f>
        <v>7429905203.46509</v>
      </c>
      <c r="P762" s="31" t="n">
        <f aca="false">IF(A762=1,SA,MAX(0,SA-M761))</f>
        <v>0</v>
      </c>
      <c r="S762" s="2" t="n">
        <v>0</v>
      </c>
      <c r="T762" s="2" t="n">
        <v>0</v>
      </c>
      <c r="U762" s="2" t="n">
        <v>1</v>
      </c>
      <c r="V762" s="33" t="n">
        <v>1</v>
      </c>
    </row>
    <row r="763" customFormat="false" ht="15.75" hidden="false" customHeight="true" outlineLevel="0" collapsed="false">
      <c r="A763" s="2" t="n">
        <v>761</v>
      </c>
      <c r="B763" s="2" t="n">
        <v>64</v>
      </c>
      <c r="C763" s="2" t="n">
        <f aca="false">A763-(B763-1)*12</f>
        <v>5</v>
      </c>
      <c r="D763" s="2" t="n">
        <f aca="false">'thong tin khach hang'!$B$4+B763-1</f>
        <v>65</v>
      </c>
      <c r="E763" s="31" t="n">
        <f aca="false">IF(A763=1,0,M762)</f>
        <v>7387811297.01301</v>
      </c>
      <c r="F763" s="2" t="n">
        <f aca="true">TP*VLOOKUP('thong tin khach hang'!$E$10,$X$2:$Z$5,3,0)*OFFSET($S763,0,VLOOKUP('thong tin khach hang'!$E$10,$X$2:$Z$5,2,0))</f>
        <v>0</v>
      </c>
      <c r="G763" s="2" t="n">
        <f aca="true">EP*VLOOKUP('thong tin khach hang'!$E$10,$X$2:$Z$5,3,0)*OFFSET($S763,0,VLOOKUP('thong tin khach hang'!$E$10,$X$2:$Z$5,2,0))</f>
        <v>0</v>
      </c>
      <c r="H763" s="2" t="n">
        <f aca="false">F763*HLOOKUP(B763,Assumption!$A$10:$G$12,2,1)+G763*HLOOKUP(B763,Assumption!$A$10:$G$12,3,1)</f>
        <v>0</v>
      </c>
      <c r="I763" s="2" t="n">
        <f aca="false">F763+G763-H763</f>
        <v>0</v>
      </c>
      <c r="J763" s="32" t="n">
        <f aca="false">VLOOKUP(D763,Assumption!$O$3:$Q$103,IF('thong tin khach hang'!$B$3="Nam",2,3),0)/12*P763</f>
        <v>0</v>
      </c>
      <c r="K763" s="2" t="n">
        <v>20000</v>
      </c>
      <c r="L763" s="31" t="n">
        <f aca="false">ROUND(((HLOOKUP(B763,Assumption!$A$6:$L$7,2,1)+1)^(1/12)-1)*(E763+I763-J763-K763),0)</f>
        <v>12201538</v>
      </c>
      <c r="M763" s="31" t="n">
        <f aca="false">E763+I763-J763-K763+L763</f>
        <v>7399992835.01301</v>
      </c>
      <c r="N763" s="32" t="n">
        <f aca="false">HLOOKUP(ROUND(AVERAGE(M751:M762)/10^6,0),Assumption!$B$2:$E$3,2,1)*MAX((AVERAGE(M751:M762)-250*10^6),0)</f>
        <v>42195083.4430781</v>
      </c>
      <c r="O763" s="31" t="n">
        <f aca="false">M763+N763</f>
        <v>7442187918.45609</v>
      </c>
      <c r="P763" s="31" t="n">
        <f aca="false">IF(A763=1,SA,MAX(0,SA-M762))</f>
        <v>0</v>
      </c>
      <c r="S763" s="2" t="n">
        <v>0</v>
      </c>
      <c r="T763" s="2" t="n">
        <v>0</v>
      </c>
      <c r="U763" s="2" t="n">
        <v>0</v>
      </c>
      <c r="V763" s="33" t="n">
        <v>1</v>
      </c>
    </row>
    <row r="764" customFormat="false" ht="15.75" hidden="false" customHeight="true" outlineLevel="0" collapsed="false">
      <c r="A764" s="2" t="n">
        <v>762</v>
      </c>
      <c r="B764" s="2" t="n">
        <v>64</v>
      </c>
      <c r="C764" s="2" t="n">
        <f aca="false">A764-(B764-1)*12</f>
        <v>6</v>
      </c>
      <c r="D764" s="2" t="n">
        <f aca="false">'thong tin khach hang'!$B$4+B764-1</f>
        <v>65</v>
      </c>
      <c r="E764" s="31" t="n">
        <f aca="false">IF(A764=1,0,M763)</f>
        <v>7399992835.01301</v>
      </c>
      <c r="F764" s="2" t="n">
        <f aca="true">TP*VLOOKUP('thong tin khach hang'!$E$10,$X$2:$Z$5,3,0)*OFFSET($S764,0,VLOOKUP('thong tin khach hang'!$E$10,$X$2:$Z$5,2,0))</f>
        <v>0</v>
      </c>
      <c r="G764" s="2" t="n">
        <f aca="true">EP*VLOOKUP('thong tin khach hang'!$E$10,$X$2:$Z$5,3,0)*OFFSET($S764,0,VLOOKUP('thong tin khach hang'!$E$10,$X$2:$Z$5,2,0))</f>
        <v>0</v>
      </c>
      <c r="H764" s="2" t="n">
        <f aca="false">F764*HLOOKUP(B764,Assumption!$A$10:$G$12,2,1)+G764*HLOOKUP(B764,Assumption!$A$10:$G$12,3,1)</f>
        <v>0</v>
      </c>
      <c r="I764" s="2" t="n">
        <f aca="false">F764+G764-H764</f>
        <v>0</v>
      </c>
      <c r="J764" s="32" t="n">
        <f aca="false">VLOOKUP(D764,Assumption!$O$3:$Q$103,IF('thong tin khach hang'!$B$3="Nam",2,3),0)/12*P764</f>
        <v>0</v>
      </c>
      <c r="K764" s="2" t="n">
        <v>20000</v>
      </c>
      <c r="L764" s="31" t="n">
        <f aca="false">ROUND(((HLOOKUP(B764,Assumption!$A$6:$L$7,2,1)+1)^(1/12)-1)*(E764+I764-J764-K764),0)</f>
        <v>12221657</v>
      </c>
      <c r="M764" s="31" t="n">
        <f aca="false">E764+I764-J764-K764+L764</f>
        <v>7412194492.01301</v>
      </c>
      <c r="N764" s="32" t="n">
        <f aca="false">HLOOKUP(ROUND(AVERAGE(M752:M763)/10^6,0),Assumption!$B$2:$E$3,2,1)*MAX((AVERAGE(M752:M763)-250*10^6),0)</f>
        <v>42296427.5360781</v>
      </c>
      <c r="O764" s="31" t="n">
        <f aca="false">M764+N764</f>
        <v>7454490919.54909</v>
      </c>
      <c r="P764" s="31" t="n">
        <f aca="false">IF(A764=1,SA,MAX(0,SA-M763))</f>
        <v>0</v>
      </c>
      <c r="S764" s="2" t="n">
        <v>0</v>
      </c>
      <c r="T764" s="2" t="n">
        <v>0</v>
      </c>
      <c r="U764" s="2" t="n">
        <v>0</v>
      </c>
      <c r="V764" s="33" t="n">
        <v>1</v>
      </c>
    </row>
    <row r="765" customFormat="false" ht="15.75" hidden="false" customHeight="true" outlineLevel="0" collapsed="false">
      <c r="A765" s="2" t="n">
        <v>763</v>
      </c>
      <c r="B765" s="2" t="n">
        <v>64</v>
      </c>
      <c r="C765" s="2" t="n">
        <f aca="false">A765-(B765-1)*12</f>
        <v>7</v>
      </c>
      <c r="D765" s="2" t="n">
        <f aca="false">'thong tin khach hang'!$B$4+B765-1</f>
        <v>65</v>
      </c>
      <c r="E765" s="31" t="n">
        <f aca="false">IF(A765=1,0,M764)</f>
        <v>7412194492.01301</v>
      </c>
      <c r="F765" s="2" t="n">
        <f aca="true">TP*VLOOKUP('thong tin khach hang'!$E$10,$X$2:$Z$5,3,0)*OFFSET($S765,0,VLOOKUP('thong tin khach hang'!$E$10,$X$2:$Z$5,2,0))</f>
        <v>0</v>
      </c>
      <c r="G765" s="2" t="n">
        <f aca="true">EP*VLOOKUP('thong tin khach hang'!$E$10,$X$2:$Z$5,3,0)*OFFSET($S765,0,VLOOKUP('thong tin khach hang'!$E$10,$X$2:$Z$5,2,0))</f>
        <v>0</v>
      </c>
      <c r="H765" s="2" t="n">
        <f aca="false">F765*HLOOKUP(B765,Assumption!$A$10:$G$12,2,1)+G765*HLOOKUP(B765,Assumption!$A$10:$G$12,3,1)</f>
        <v>0</v>
      </c>
      <c r="I765" s="2" t="n">
        <f aca="false">F765+G765-H765</f>
        <v>0</v>
      </c>
      <c r="J765" s="32" t="n">
        <f aca="false">VLOOKUP(D765,Assumption!$O$3:$Q$103,IF('thong tin khach hang'!$B$3="Nam",2,3),0)/12*P765</f>
        <v>0</v>
      </c>
      <c r="K765" s="2" t="n">
        <v>20000</v>
      </c>
      <c r="L765" s="31" t="n">
        <f aca="false">ROUND(((HLOOKUP(B765,Assumption!$A$6:$L$7,2,1)+1)^(1/12)-1)*(E765+I765-J765-K765),0)</f>
        <v>12241809</v>
      </c>
      <c r="M765" s="31" t="n">
        <f aca="false">E765+I765-J765-K765+L765</f>
        <v>7424416301.01301</v>
      </c>
      <c r="N765" s="32" t="n">
        <f aca="false">HLOOKUP(ROUND(AVERAGE(M753:M764)/10^6,0),Assumption!$B$2:$E$3,2,1)*MAX((AVERAGE(M753:M764)-250*10^6),0)</f>
        <v>42397939.0070781</v>
      </c>
      <c r="O765" s="31" t="n">
        <f aca="false">M765+N765</f>
        <v>7466814240.02009</v>
      </c>
      <c r="P765" s="31" t="n">
        <f aca="false">IF(A765=1,SA,MAX(0,SA-M764))</f>
        <v>0</v>
      </c>
      <c r="S765" s="2" t="n">
        <v>0</v>
      </c>
      <c r="T765" s="2" t="n">
        <v>1</v>
      </c>
      <c r="U765" s="2" t="n">
        <v>1</v>
      </c>
      <c r="V765" s="33" t="n">
        <v>1</v>
      </c>
    </row>
    <row r="766" customFormat="false" ht="15.75" hidden="false" customHeight="true" outlineLevel="0" collapsed="false">
      <c r="A766" s="2" t="n">
        <v>764</v>
      </c>
      <c r="B766" s="2" t="n">
        <v>64</v>
      </c>
      <c r="C766" s="2" t="n">
        <f aca="false">A766-(B766-1)*12</f>
        <v>8</v>
      </c>
      <c r="D766" s="2" t="n">
        <f aca="false">'thong tin khach hang'!$B$4+B766-1</f>
        <v>65</v>
      </c>
      <c r="E766" s="31" t="n">
        <f aca="false">IF(A766=1,0,M765)</f>
        <v>7424416301.01301</v>
      </c>
      <c r="F766" s="2" t="n">
        <f aca="true">TP*VLOOKUP('thong tin khach hang'!$E$10,$X$2:$Z$5,3,0)*OFFSET($S766,0,VLOOKUP('thong tin khach hang'!$E$10,$X$2:$Z$5,2,0))</f>
        <v>0</v>
      </c>
      <c r="G766" s="2" t="n">
        <f aca="true">EP*VLOOKUP('thong tin khach hang'!$E$10,$X$2:$Z$5,3,0)*OFFSET($S766,0,VLOOKUP('thong tin khach hang'!$E$10,$X$2:$Z$5,2,0))</f>
        <v>0</v>
      </c>
      <c r="H766" s="2" t="n">
        <f aca="false">F766*HLOOKUP(B766,Assumption!$A$10:$G$12,2,1)+G766*HLOOKUP(B766,Assumption!$A$10:$G$12,3,1)</f>
        <v>0</v>
      </c>
      <c r="I766" s="2" t="n">
        <f aca="false">F766+G766-H766</f>
        <v>0</v>
      </c>
      <c r="J766" s="32" t="n">
        <f aca="false">VLOOKUP(D766,Assumption!$O$3:$Q$103,IF('thong tin khach hang'!$B$3="Nam",2,3),0)/12*P766</f>
        <v>0</v>
      </c>
      <c r="K766" s="2" t="n">
        <v>20000</v>
      </c>
      <c r="L766" s="31" t="n">
        <f aca="false">ROUND(((HLOOKUP(B766,Assumption!$A$6:$L$7,2,1)+1)^(1/12)-1)*(E766+I766-J766-K766),0)</f>
        <v>12261994</v>
      </c>
      <c r="M766" s="31" t="n">
        <f aca="false">E766+I766-J766-K766+L766</f>
        <v>7436658295.01301</v>
      </c>
      <c r="N766" s="32" t="n">
        <f aca="false">HLOOKUP(ROUND(AVERAGE(M754:M765)/10^6,0),Assumption!$B$2:$E$3,2,1)*MAX((AVERAGE(M754:M765)-250*10^6),0)</f>
        <v>42499618.1325781</v>
      </c>
      <c r="O766" s="31" t="n">
        <f aca="false">M766+N766</f>
        <v>7479157913.14559</v>
      </c>
      <c r="P766" s="31" t="n">
        <f aca="false">IF(A766=1,SA,MAX(0,SA-M765))</f>
        <v>0</v>
      </c>
      <c r="S766" s="2" t="n">
        <v>0</v>
      </c>
      <c r="T766" s="2" t="n">
        <v>0</v>
      </c>
      <c r="U766" s="2" t="n">
        <v>0</v>
      </c>
      <c r="V766" s="33" t="n">
        <v>1</v>
      </c>
    </row>
    <row r="767" customFormat="false" ht="15.75" hidden="false" customHeight="true" outlineLevel="0" collapsed="false">
      <c r="A767" s="2" t="n">
        <v>765</v>
      </c>
      <c r="B767" s="2" t="n">
        <v>64</v>
      </c>
      <c r="C767" s="2" t="n">
        <f aca="false">A767-(B767-1)*12</f>
        <v>9</v>
      </c>
      <c r="D767" s="2" t="n">
        <f aca="false">'thong tin khach hang'!$B$4+B767-1</f>
        <v>65</v>
      </c>
      <c r="E767" s="31" t="n">
        <f aca="false">IF(A767=1,0,M766)</f>
        <v>7436658295.01301</v>
      </c>
      <c r="F767" s="2" t="n">
        <f aca="true">TP*VLOOKUP('thong tin khach hang'!$E$10,$X$2:$Z$5,3,0)*OFFSET($S767,0,VLOOKUP('thong tin khach hang'!$E$10,$X$2:$Z$5,2,0))</f>
        <v>0</v>
      </c>
      <c r="G767" s="2" t="n">
        <f aca="true">EP*VLOOKUP('thong tin khach hang'!$E$10,$X$2:$Z$5,3,0)*OFFSET($S767,0,VLOOKUP('thong tin khach hang'!$E$10,$X$2:$Z$5,2,0))</f>
        <v>0</v>
      </c>
      <c r="H767" s="2" t="n">
        <f aca="false">F767*HLOOKUP(B767,Assumption!$A$10:$G$12,2,1)+G767*HLOOKUP(B767,Assumption!$A$10:$G$12,3,1)</f>
        <v>0</v>
      </c>
      <c r="I767" s="2" t="n">
        <f aca="false">F767+G767-H767</f>
        <v>0</v>
      </c>
      <c r="J767" s="32" t="n">
        <f aca="false">VLOOKUP(D767,Assumption!$O$3:$Q$103,IF('thong tin khach hang'!$B$3="Nam",2,3),0)/12*P767</f>
        <v>0</v>
      </c>
      <c r="K767" s="2" t="n">
        <v>20000</v>
      </c>
      <c r="L767" s="31" t="n">
        <f aca="false">ROUND(((HLOOKUP(B767,Assumption!$A$6:$L$7,2,1)+1)^(1/12)-1)*(E767+I767-J767-K767),0)</f>
        <v>12282213</v>
      </c>
      <c r="M767" s="31" t="n">
        <f aca="false">E767+I767-J767-K767+L767</f>
        <v>7448920508.01301</v>
      </c>
      <c r="N767" s="32" t="n">
        <f aca="false">HLOOKUP(ROUND(AVERAGE(M755:M766)/10^6,0),Assumption!$B$2:$E$3,2,1)*MAX((AVERAGE(M755:M766)-250*10^6),0)</f>
        <v>42601465.1895781</v>
      </c>
      <c r="O767" s="31" t="n">
        <f aca="false">M767+N767</f>
        <v>7491521973.20259</v>
      </c>
      <c r="P767" s="31" t="n">
        <f aca="false">IF(A767=1,SA,MAX(0,SA-M766))</f>
        <v>0</v>
      </c>
      <c r="S767" s="2" t="n">
        <v>0</v>
      </c>
      <c r="T767" s="2" t="n">
        <v>0</v>
      </c>
      <c r="U767" s="2" t="n">
        <v>0</v>
      </c>
      <c r="V767" s="33" t="n">
        <v>1</v>
      </c>
    </row>
    <row r="768" customFormat="false" ht="15.75" hidden="false" customHeight="true" outlineLevel="0" collapsed="false">
      <c r="A768" s="2" t="n">
        <v>766</v>
      </c>
      <c r="B768" s="2" t="n">
        <v>64</v>
      </c>
      <c r="C768" s="2" t="n">
        <f aca="false">A768-(B768-1)*12</f>
        <v>10</v>
      </c>
      <c r="D768" s="2" t="n">
        <f aca="false">'thong tin khach hang'!$B$4+B768-1</f>
        <v>65</v>
      </c>
      <c r="E768" s="31" t="n">
        <f aca="false">IF(A768=1,0,M767)</f>
        <v>7448920508.01301</v>
      </c>
      <c r="F768" s="2" t="n">
        <f aca="true">TP*VLOOKUP('thong tin khach hang'!$E$10,$X$2:$Z$5,3,0)*OFFSET($S768,0,VLOOKUP('thong tin khach hang'!$E$10,$X$2:$Z$5,2,0))</f>
        <v>0</v>
      </c>
      <c r="G768" s="2" t="n">
        <f aca="true">EP*VLOOKUP('thong tin khach hang'!$E$10,$X$2:$Z$5,3,0)*OFFSET($S768,0,VLOOKUP('thong tin khach hang'!$E$10,$X$2:$Z$5,2,0))</f>
        <v>0</v>
      </c>
      <c r="H768" s="2" t="n">
        <f aca="false">F768*HLOOKUP(B768,Assumption!$A$10:$G$12,2,1)+G768*HLOOKUP(B768,Assumption!$A$10:$G$12,3,1)</f>
        <v>0</v>
      </c>
      <c r="I768" s="2" t="n">
        <f aca="false">F768+G768-H768</f>
        <v>0</v>
      </c>
      <c r="J768" s="32" t="n">
        <f aca="false">VLOOKUP(D768,Assumption!$O$3:$Q$103,IF('thong tin khach hang'!$B$3="Nam",2,3),0)/12*P768</f>
        <v>0</v>
      </c>
      <c r="K768" s="2" t="n">
        <v>20000</v>
      </c>
      <c r="L768" s="31" t="n">
        <f aca="false">ROUND(((HLOOKUP(B768,Assumption!$A$6:$L$7,2,1)+1)^(1/12)-1)*(E768+I768-J768-K768),0)</f>
        <v>12302465</v>
      </c>
      <c r="M768" s="31" t="n">
        <f aca="false">E768+I768-J768-K768+L768</f>
        <v>7461202973.01301</v>
      </c>
      <c r="N768" s="32" t="n">
        <f aca="false">HLOOKUP(ROUND(AVERAGE(M756:M767)/10^6,0),Assumption!$B$2:$E$3,2,1)*MAX((AVERAGE(M756:M767)-250*10^6),0)</f>
        <v>42703480.4555781</v>
      </c>
      <c r="O768" s="31" t="n">
        <f aca="false">M768+N768</f>
        <v>7503906453.46859</v>
      </c>
      <c r="P768" s="31" t="n">
        <f aca="false">IF(A768=1,SA,MAX(0,SA-M767))</f>
        <v>0</v>
      </c>
      <c r="S768" s="2" t="n">
        <v>0</v>
      </c>
      <c r="T768" s="2" t="n">
        <v>0</v>
      </c>
      <c r="U768" s="2" t="n">
        <v>1</v>
      </c>
      <c r="V768" s="33" t="n">
        <v>1</v>
      </c>
    </row>
    <row r="769" customFormat="false" ht="15.75" hidden="false" customHeight="true" outlineLevel="0" collapsed="false">
      <c r="A769" s="2" t="n">
        <v>767</v>
      </c>
      <c r="B769" s="2" t="n">
        <v>64</v>
      </c>
      <c r="C769" s="2" t="n">
        <f aca="false">A769-(B769-1)*12</f>
        <v>11</v>
      </c>
      <c r="D769" s="2" t="n">
        <f aca="false">'thong tin khach hang'!$B$4+B769-1</f>
        <v>65</v>
      </c>
      <c r="E769" s="31" t="n">
        <f aca="false">IF(A769=1,0,M768)</f>
        <v>7461202973.01301</v>
      </c>
      <c r="F769" s="2" t="n">
        <f aca="true">TP*VLOOKUP('thong tin khach hang'!$E$10,$X$2:$Z$5,3,0)*OFFSET($S769,0,VLOOKUP('thong tin khach hang'!$E$10,$X$2:$Z$5,2,0))</f>
        <v>0</v>
      </c>
      <c r="G769" s="2" t="n">
        <f aca="true">EP*VLOOKUP('thong tin khach hang'!$E$10,$X$2:$Z$5,3,0)*OFFSET($S769,0,VLOOKUP('thong tin khach hang'!$E$10,$X$2:$Z$5,2,0))</f>
        <v>0</v>
      </c>
      <c r="H769" s="2" t="n">
        <f aca="false">F769*HLOOKUP(B769,Assumption!$A$10:$G$12,2,1)+G769*HLOOKUP(B769,Assumption!$A$10:$G$12,3,1)</f>
        <v>0</v>
      </c>
      <c r="I769" s="2" t="n">
        <f aca="false">F769+G769-H769</f>
        <v>0</v>
      </c>
      <c r="J769" s="32" t="n">
        <f aca="false">VLOOKUP(D769,Assumption!$O$3:$Q$103,IF('thong tin khach hang'!$B$3="Nam",2,3),0)/12*P769</f>
        <v>0</v>
      </c>
      <c r="K769" s="2" t="n">
        <v>20000</v>
      </c>
      <c r="L769" s="31" t="n">
        <f aca="false">ROUND(((HLOOKUP(B769,Assumption!$A$6:$L$7,2,1)+1)^(1/12)-1)*(E769+I769-J769-K769),0)</f>
        <v>12322750</v>
      </c>
      <c r="M769" s="31" t="n">
        <f aca="false">E769+I769-J769-K769+L769</f>
        <v>7473505723.01301</v>
      </c>
      <c r="N769" s="32" t="n">
        <f aca="false">HLOOKUP(ROUND(AVERAGE(M757:M768)/10^6,0),Assumption!$B$2:$E$3,2,1)*MAX((AVERAGE(M757:M768)-250*10^6),0)</f>
        <v>42805664.2080781</v>
      </c>
      <c r="O769" s="31" t="n">
        <f aca="false">M769+N769</f>
        <v>7516311387.22109</v>
      </c>
      <c r="P769" s="31" t="n">
        <f aca="false">IF(A769=1,SA,MAX(0,SA-M768))</f>
        <v>0</v>
      </c>
      <c r="S769" s="2" t="n">
        <v>0</v>
      </c>
      <c r="T769" s="2" t="n">
        <v>0</v>
      </c>
      <c r="U769" s="2" t="n">
        <v>0</v>
      </c>
      <c r="V769" s="33" t="n">
        <v>1</v>
      </c>
    </row>
    <row r="770" customFormat="false" ht="15.75" hidden="false" customHeight="true" outlineLevel="0" collapsed="false">
      <c r="A770" s="2" t="n">
        <v>768</v>
      </c>
      <c r="B770" s="2" t="n">
        <v>64</v>
      </c>
      <c r="C770" s="2" t="n">
        <f aca="false">A770-(B770-1)*12</f>
        <v>12</v>
      </c>
      <c r="D770" s="2" t="n">
        <f aca="false">'thong tin khach hang'!$B$4+B770-1</f>
        <v>65</v>
      </c>
      <c r="E770" s="31" t="n">
        <f aca="false">IF(A770=1,0,M769)</f>
        <v>7473505723.01301</v>
      </c>
      <c r="F770" s="2" t="n">
        <f aca="true">TP*VLOOKUP('thong tin khach hang'!$E$10,$X$2:$Z$5,3,0)*OFFSET($S770,0,VLOOKUP('thong tin khach hang'!$E$10,$X$2:$Z$5,2,0))</f>
        <v>0</v>
      </c>
      <c r="G770" s="2" t="n">
        <f aca="true">EP*VLOOKUP('thong tin khach hang'!$E$10,$X$2:$Z$5,3,0)*OFFSET($S770,0,VLOOKUP('thong tin khach hang'!$E$10,$X$2:$Z$5,2,0))</f>
        <v>0</v>
      </c>
      <c r="H770" s="2" t="n">
        <f aca="false">F770*HLOOKUP(B770,Assumption!$A$10:$G$12,2,1)+G770*HLOOKUP(B770,Assumption!$A$10:$G$12,3,1)</f>
        <v>0</v>
      </c>
      <c r="I770" s="2" t="n">
        <f aca="false">F770+G770-H770</f>
        <v>0</v>
      </c>
      <c r="J770" s="32" t="n">
        <f aca="false">VLOOKUP(D770,Assumption!$O$3:$Q$103,IF('thong tin khach hang'!$B$3="Nam",2,3),0)/12*P770</f>
        <v>0</v>
      </c>
      <c r="K770" s="2" t="n">
        <v>20000</v>
      </c>
      <c r="L770" s="31" t="n">
        <f aca="false">ROUND(((HLOOKUP(B770,Assumption!$A$6:$L$7,2,1)+1)^(1/12)-1)*(E770+I770-J770-K770),0)</f>
        <v>12343069</v>
      </c>
      <c r="M770" s="31" t="n">
        <f aca="false">E770+I770-J770-K770+L770</f>
        <v>7485828792.01301</v>
      </c>
      <c r="N770" s="32" t="n">
        <f aca="false">HLOOKUP(ROUND(AVERAGE(M758:M769)/10^6,0),Assumption!$B$2:$E$3,2,1)*MAX((AVERAGE(M758:M769)-250*10^6),0)</f>
        <v>42908016.7250781</v>
      </c>
      <c r="O770" s="31" t="n">
        <f aca="false">M770+N770</f>
        <v>7528736808.73809</v>
      </c>
      <c r="P770" s="31" t="n">
        <f aca="false">IF(A770=1,SA,MAX(0,SA-M769))</f>
        <v>0</v>
      </c>
      <c r="S770" s="2" t="n">
        <v>0</v>
      </c>
      <c r="T770" s="2" t="n">
        <v>0</v>
      </c>
      <c r="U770" s="2" t="n">
        <v>0</v>
      </c>
      <c r="V770" s="33" t="n">
        <v>1</v>
      </c>
    </row>
    <row r="771" customFormat="false" ht="15.75" hidden="false" customHeight="true" outlineLevel="0" collapsed="false">
      <c r="A771" s="2" t="n">
        <v>769</v>
      </c>
      <c r="B771" s="2" t="n">
        <v>65</v>
      </c>
      <c r="C771" s="2" t="n">
        <f aca="false">A771-(B771-1)*12</f>
        <v>1</v>
      </c>
      <c r="D771" s="2" t="n">
        <f aca="false">'thong tin khach hang'!$B$4+B771-1</f>
        <v>66</v>
      </c>
      <c r="E771" s="31" t="n">
        <f aca="false">IF(A771=1,0,M770)</f>
        <v>7485828792.01301</v>
      </c>
      <c r="F771" s="2" t="n">
        <f aca="true">TP*VLOOKUP('thong tin khach hang'!$E$10,$X$2:$Z$5,3,0)*OFFSET($S771,0,VLOOKUP('thong tin khach hang'!$E$10,$X$2:$Z$5,2,0))</f>
        <v>30000000</v>
      </c>
      <c r="G771" s="2" t="n">
        <f aca="true">EP*VLOOKUP('thong tin khach hang'!$E$10,$X$2:$Z$5,3,0)*OFFSET($S771,0,VLOOKUP('thong tin khach hang'!$E$10,$X$2:$Z$5,2,0))</f>
        <v>30000000</v>
      </c>
      <c r="H771" s="2" t="n">
        <f aca="false">F771*HLOOKUP(B771,Assumption!$A$10:$G$12,2,1)+G771*HLOOKUP(B771,Assumption!$A$10:$G$12,3,1)</f>
        <v>1500000</v>
      </c>
      <c r="I771" s="2" t="n">
        <f aca="false">F771+G771-H771</f>
        <v>58500000</v>
      </c>
      <c r="J771" s="32" t="n">
        <f aca="false">VLOOKUP(D771,Assumption!$O$3:$Q$103,IF('thong tin khach hang'!$B$3="Nam",2,3),0)/12*P771</f>
        <v>0</v>
      </c>
      <c r="K771" s="2" t="n">
        <v>20000</v>
      </c>
      <c r="L771" s="31" t="n">
        <f aca="false">ROUND(((HLOOKUP(B771,Assumption!$A$6:$L$7,2,1)+1)^(1/12)-1)*(E771+I771-J771-K771),0)</f>
        <v>12460039</v>
      </c>
      <c r="M771" s="31" t="n">
        <f aca="false">E771+I771-J771-K771+L771</f>
        <v>7556768831.01301</v>
      </c>
      <c r="N771" s="32" t="n">
        <f aca="false">HLOOKUP(ROUND(AVERAGE(M759:M770)/10^6,0),Assumption!$B$2:$E$3,2,1)*MAX((AVERAGE(M759:M770)-250*10^6),0)</f>
        <v>43010538.2855781</v>
      </c>
      <c r="O771" s="31" t="n">
        <f aca="false">M771+N771</f>
        <v>7599779369.29859</v>
      </c>
      <c r="P771" s="31" t="n">
        <f aca="false">IF(A771=1,SA,MAX(0,SA-M770))</f>
        <v>0</v>
      </c>
      <c r="S771" s="2" t="n">
        <v>1</v>
      </c>
      <c r="T771" s="2" t="n">
        <v>1</v>
      </c>
      <c r="U771" s="2" t="n">
        <v>1</v>
      </c>
      <c r="V771" s="33" t="n">
        <v>1</v>
      </c>
    </row>
    <row r="772" customFormat="false" ht="15.75" hidden="false" customHeight="true" outlineLevel="0" collapsed="false">
      <c r="A772" s="2" t="n">
        <v>770</v>
      </c>
      <c r="B772" s="2" t="n">
        <v>65</v>
      </c>
      <c r="C772" s="2" t="n">
        <f aca="false">A772-(B772-1)*12</f>
        <v>2</v>
      </c>
      <c r="D772" s="2" t="n">
        <f aca="false">'thong tin khach hang'!$B$4+B772-1</f>
        <v>66</v>
      </c>
      <c r="E772" s="31" t="n">
        <f aca="false">IF(A772=1,0,M771)</f>
        <v>7556768831.01301</v>
      </c>
      <c r="F772" s="2" t="n">
        <f aca="true">TP*VLOOKUP('thong tin khach hang'!$E$10,$X$2:$Z$5,3,0)*OFFSET($S772,0,VLOOKUP('thong tin khach hang'!$E$10,$X$2:$Z$5,2,0))</f>
        <v>0</v>
      </c>
      <c r="G772" s="2" t="n">
        <f aca="true">EP*VLOOKUP('thong tin khach hang'!$E$10,$X$2:$Z$5,3,0)*OFFSET($S772,0,VLOOKUP('thong tin khach hang'!$E$10,$X$2:$Z$5,2,0))</f>
        <v>0</v>
      </c>
      <c r="H772" s="2" t="n">
        <f aca="false">F772*HLOOKUP(B772,Assumption!$A$10:$G$12,2,1)+G772*HLOOKUP(B772,Assumption!$A$10:$G$12,3,1)</f>
        <v>0</v>
      </c>
      <c r="I772" s="2" t="n">
        <f aca="false">F772+G772-H772</f>
        <v>0</v>
      </c>
      <c r="J772" s="32" t="n">
        <f aca="false">VLOOKUP(D772,Assumption!$O$3:$Q$103,IF('thong tin khach hang'!$B$3="Nam",2,3),0)/12*P772</f>
        <v>0</v>
      </c>
      <c r="K772" s="2" t="n">
        <v>20000</v>
      </c>
      <c r="L772" s="31" t="n">
        <f aca="false">ROUND(((HLOOKUP(B772,Assumption!$A$6:$L$7,2,1)+1)^(1/12)-1)*(E772+I772-J772-K772),0)</f>
        <v>12480585</v>
      </c>
      <c r="M772" s="31" t="n">
        <f aca="false">E772+I772-J772-K772+L772</f>
        <v>7569229416.01301</v>
      </c>
      <c r="N772" s="32" t="n">
        <f aca="false">HLOOKUP(ROUND(AVERAGE(M760:M771)/10^6,0),Assumption!$B$2:$E$3,2,1)*MAX((AVERAGE(M760:M771)-250*10^6),0)</f>
        <v>43113229.1685781</v>
      </c>
      <c r="O772" s="31" t="n">
        <f aca="false">M772+N772</f>
        <v>7612342645.18159</v>
      </c>
      <c r="P772" s="31" t="n">
        <f aca="false">IF(A772=1,SA,MAX(0,SA-M771))</f>
        <v>0</v>
      </c>
      <c r="S772" s="2" t="n">
        <v>0</v>
      </c>
      <c r="T772" s="2" t="n">
        <v>0</v>
      </c>
      <c r="U772" s="2" t="n">
        <v>0</v>
      </c>
      <c r="V772" s="33" t="n">
        <v>1</v>
      </c>
    </row>
    <row r="773" customFormat="false" ht="15.75" hidden="false" customHeight="true" outlineLevel="0" collapsed="false">
      <c r="A773" s="2" t="n">
        <v>771</v>
      </c>
      <c r="B773" s="2" t="n">
        <v>65</v>
      </c>
      <c r="C773" s="2" t="n">
        <f aca="false">A773-(B773-1)*12</f>
        <v>3</v>
      </c>
      <c r="D773" s="2" t="n">
        <f aca="false">'thong tin khach hang'!$B$4+B773-1</f>
        <v>66</v>
      </c>
      <c r="E773" s="31" t="n">
        <f aca="false">IF(A773=1,0,M772)</f>
        <v>7569229416.01301</v>
      </c>
      <c r="F773" s="2" t="n">
        <f aca="true">TP*VLOOKUP('thong tin khach hang'!$E$10,$X$2:$Z$5,3,0)*OFFSET($S773,0,VLOOKUP('thong tin khach hang'!$E$10,$X$2:$Z$5,2,0))</f>
        <v>0</v>
      </c>
      <c r="G773" s="2" t="n">
        <f aca="true">EP*VLOOKUP('thong tin khach hang'!$E$10,$X$2:$Z$5,3,0)*OFFSET($S773,0,VLOOKUP('thong tin khach hang'!$E$10,$X$2:$Z$5,2,0))</f>
        <v>0</v>
      </c>
      <c r="H773" s="2" t="n">
        <f aca="false">F773*HLOOKUP(B773,Assumption!$A$10:$G$12,2,1)+G773*HLOOKUP(B773,Assumption!$A$10:$G$12,3,1)</f>
        <v>0</v>
      </c>
      <c r="I773" s="2" t="n">
        <f aca="false">F773+G773-H773</f>
        <v>0</v>
      </c>
      <c r="J773" s="32" t="n">
        <f aca="false">VLOOKUP(D773,Assumption!$O$3:$Q$103,IF('thong tin khach hang'!$B$3="Nam",2,3),0)/12*P773</f>
        <v>0</v>
      </c>
      <c r="K773" s="2" t="n">
        <v>20000</v>
      </c>
      <c r="L773" s="31" t="n">
        <f aca="false">ROUND(((HLOOKUP(B773,Assumption!$A$6:$L$7,2,1)+1)^(1/12)-1)*(E773+I773-J773-K773),0)</f>
        <v>12501165</v>
      </c>
      <c r="M773" s="31" t="n">
        <f aca="false">E773+I773-J773-K773+L773</f>
        <v>7581710581.01301</v>
      </c>
      <c r="N773" s="32" t="n">
        <f aca="false">HLOOKUP(ROUND(AVERAGE(M761:M772)/10^6,0),Assumption!$B$2:$E$3,2,1)*MAX((AVERAGE(M761:M772)-250*10^6),0)</f>
        <v>43216089.6540781</v>
      </c>
      <c r="O773" s="31" t="n">
        <f aca="false">M773+N773</f>
        <v>7624926670.66709</v>
      </c>
      <c r="P773" s="31" t="n">
        <f aca="false">IF(A773=1,SA,MAX(0,SA-M772))</f>
        <v>0</v>
      </c>
      <c r="S773" s="2" t="n">
        <v>0</v>
      </c>
      <c r="T773" s="2" t="n">
        <v>0</v>
      </c>
      <c r="U773" s="2" t="n">
        <v>0</v>
      </c>
      <c r="V773" s="33" t="n">
        <v>1</v>
      </c>
    </row>
    <row r="774" customFormat="false" ht="15.75" hidden="false" customHeight="true" outlineLevel="0" collapsed="false">
      <c r="A774" s="2" t="n">
        <v>772</v>
      </c>
      <c r="B774" s="2" t="n">
        <v>65</v>
      </c>
      <c r="C774" s="2" t="n">
        <f aca="false">A774-(B774-1)*12</f>
        <v>4</v>
      </c>
      <c r="D774" s="2" t="n">
        <f aca="false">'thong tin khach hang'!$B$4+B774-1</f>
        <v>66</v>
      </c>
      <c r="E774" s="31" t="n">
        <f aca="false">IF(A774=1,0,M773)</f>
        <v>7581710581.01301</v>
      </c>
      <c r="F774" s="2" t="n">
        <f aca="true">TP*VLOOKUP('thong tin khach hang'!$E$10,$X$2:$Z$5,3,0)*OFFSET($S774,0,VLOOKUP('thong tin khach hang'!$E$10,$X$2:$Z$5,2,0))</f>
        <v>0</v>
      </c>
      <c r="G774" s="2" t="n">
        <f aca="true">EP*VLOOKUP('thong tin khach hang'!$E$10,$X$2:$Z$5,3,0)*OFFSET($S774,0,VLOOKUP('thong tin khach hang'!$E$10,$X$2:$Z$5,2,0))</f>
        <v>0</v>
      </c>
      <c r="H774" s="2" t="n">
        <f aca="false">F774*HLOOKUP(B774,Assumption!$A$10:$G$12,2,1)+G774*HLOOKUP(B774,Assumption!$A$10:$G$12,3,1)</f>
        <v>0</v>
      </c>
      <c r="I774" s="2" t="n">
        <f aca="false">F774+G774-H774</f>
        <v>0</v>
      </c>
      <c r="J774" s="32" t="n">
        <f aca="false">VLOOKUP(D774,Assumption!$O$3:$Q$103,IF('thong tin khach hang'!$B$3="Nam",2,3),0)/12*P774</f>
        <v>0</v>
      </c>
      <c r="K774" s="2" t="n">
        <v>20000</v>
      </c>
      <c r="L774" s="31" t="n">
        <f aca="false">ROUND(((HLOOKUP(B774,Assumption!$A$6:$L$7,2,1)+1)^(1/12)-1)*(E774+I774-J774-K774),0)</f>
        <v>12521778</v>
      </c>
      <c r="M774" s="31" t="n">
        <f aca="false">E774+I774-J774-K774+L774</f>
        <v>7594212359.01301</v>
      </c>
      <c r="N774" s="32" t="n">
        <f aca="false">HLOOKUP(ROUND(AVERAGE(M762:M773)/10^6,0),Assumption!$B$2:$E$3,2,1)*MAX((AVERAGE(M762:M773)-250*10^6),0)</f>
        <v>43319120.0220781</v>
      </c>
      <c r="O774" s="31" t="n">
        <f aca="false">M774+N774</f>
        <v>7637531479.03509</v>
      </c>
      <c r="P774" s="31" t="n">
        <f aca="false">IF(A774=1,SA,MAX(0,SA-M773))</f>
        <v>0</v>
      </c>
      <c r="S774" s="2" t="n">
        <v>0</v>
      </c>
      <c r="T774" s="2" t="n">
        <v>0</v>
      </c>
      <c r="U774" s="2" t="n">
        <v>1</v>
      </c>
      <c r="V774" s="33" t="n">
        <v>1</v>
      </c>
    </row>
    <row r="775" customFormat="false" ht="15.75" hidden="false" customHeight="true" outlineLevel="0" collapsed="false">
      <c r="A775" s="2" t="n">
        <v>773</v>
      </c>
      <c r="B775" s="2" t="n">
        <v>65</v>
      </c>
      <c r="C775" s="2" t="n">
        <f aca="false">A775-(B775-1)*12</f>
        <v>5</v>
      </c>
      <c r="D775" s="2" t="n">
        <f aca="false">'thong tin khach hang'!$B$4+B775-1</f>
        <v>66</v>
      </c>
      <c r="E775" s="31" t="n">
        <f aca="false">IF(A775=1,0,M774)</f>
        <v>7594212359.01301</v>
      </c>
      <c r="F775" s="2" t="n">
        <f aca="true">TP*VLOOKUP('thong tin khach hang'!$E$10,$X$2:$Z$5,3,0)*OFFSET($S775,0,VLOOKUP('thong tin khach hang'!$E$10,$X$2:$Z$5,2,0))</f>
        <v>0</v>
      </c>
      <c r="G775" s="2" t="n">
        <f aca="true">EP*VLOOKUP('thong tin khach hang'!$E$10,$X$2:$Z$5,3,0)*OFFSET($S775,0,VLOOKUP('thong tin khach hang'!$E$10,$X$2:$Z$5,2,0))</f>
        <v>0</v>
      </c>
      <c r="H775" s="2" t="n">
        <f aca="false">F775*HLOOKUP(B775,Assumption!$A$10:$G$12,2,1)+G775*HLOOKUP(B775,Assumption!$A$10:$G$12,3,1)</f>
        <v>0</v>
      </c>
      <c r="I775" s="2" t="n">
        <f aca="false">F775+G775-H775</f>
        <v>0</v>
      </c>
      <c r="J775" s="32" t="n">
        <f aca="false">VLOOKUP(D775,Assumption!$O$3:$Q$103,IF('thong tin khach hang'!$B$3="Nam",2,3),0)/12*P775</f>
        <v>0</v>
      </c>
      <c r="K775" s="2" t="n">
        <v>20000</v>
      </c>
      <c r="L775" s="31" t="n">
        <f aca="false">ROUND(((HLOOKUP(B775,Assumption!$A$6:$L$7,2,1)+1)^(1/12)-1)*(E775+I775-J775-K775),0)</f>
        <v>12542426</v>
      </c>
      <c r="M775" s="31" t="n">
        <f aca="false">E775+I775-J775-K775+L775</f>
        <v>7606734785.01301</v>
      </c>
      <c r="N775" s="32" t="n">
        <f aca="false">HLOOKUP(ROUND(AVERAGE(M763:M774)/10^6,0),Assumption!$B$2:$E$3,2,1)*MAX((AVERAGE(M763:M774)-250*10^6),0)</f>
        <v>43422320.5530781</v>
      </c>
      <c r="O775" s="31" t="n">
        <f aca="false">M775+N775</f>
        <v>7650157105.56609</v>
      </c>
      <c r="P775" s="31" t="n">
        <f aca="false">IF(A775=1,SA,MAX(0,SA-M774))</f>
        <v>0</v>
      </c>
      <c r="S775" s="2" t="n">
        <v>0</v>
      </c>
      <c r="T775" s="2" t="n">
        <v>0</v>
      </c>
      <c r="U775" s="2" t="n">
        <v>0</v>
      </c>
      <c r="V775" s="33" t="n">
        <v>1</v>
      </c>
    </row>
    <row r="776" customFormat="false" ht="15.75" hidden="false" customHeight="true" outlineLevel="0" collapsed="false">
      <c r="A776" s="2" t="n">
        <v>774</v>
      </c>
      <c r="B776" s="2" t="n">
        <v>65</v>
      </c>
      <c r="C776" s="2" t="n">
        <f aca="false">A776-(B776-1)*12</f>
        <v>6</v>
      </c>
      <c r="D776" s="2" t="n">
        <f aca="false">'thong tin khach hang'!$B$4+B776-1</f>
        <v>66</v>
      </c>
      <c r="E776" s="31" t="n">
        <f aca="false">IF(A776=1,0,M775)</f>
        <v>7606734785.01301</v>
      </c>
      <c r="F776" s="2" t="n">
        <f aca="true">TP*VLOOKUP('thong tin khach hang'!$E$10,$X$2:$Z$5,3,0)*OFFSET($S776,0,VLOOKUP('thong tin khach hang'!$E$10,$X$2:$Z$5,2,0))</f>
        <v>0</v>
      </c>
      <c r="G776" s="2" t="n">
        <f aca="true">EP*VLOOKUP('thong tin khach hang'!$E$10,$X$2:$Z$5,3,0)*OFFSET($S776,0,VLOOKUP('thong tin khach hang'!$E$10,$X$2:$Z$5,2,0))</f>
        <v>0</v>
      </c>
      <c r="H776" s="2" t="n">
        <f aca="false">F776*HLOOKUP(B776,Assumption!$A$10:$G$12,2,1)+G776*HLOOKUP(B776,Assumption!$A$10:$G$12,3,1)</f>
        <v>0</v>
      </c>
      <c r="I776" s="2" t="n">
        <f aca="false">F776+G776-H776</f>
        <v>0</v>
      </c>
      <c r="J776" s="32" t="n">
        <f aca="false">VLOOKUP(D776,Assumption!$O$3:$Q$103,IF('thong tin khach hang'!$B$3="Nam",2,3),0)/12*P776</f>
        <v>0</v>
      </c>
      <c r="K776" s="2" t="n">
        <v>20000</v>
      </c>
      <c r="L776" s="31" t="n">
        <f aca="false">ROUND(((HLOOKUP(B776,Assumption!$A$6:$L$7,2,1)+1)^(1/12)-1)*(E776+I776-J776-K776),0)</f>
        <v>12563108</v>
      </c>
      <c r="M776" s="31" t="n">
        <f aca="false">E776+I776-J776-K776+L776</f>
        <v>7619277893.01301</v>
      </c>
      <c r="N776" s="32" t="n">
        <f aca="false">HLOOKUP(ROUND(AVERAGE(M764:M775)/10^6,0),Assumption!$B$2:$E$3,2,1)*MAX((AVERAGE(M764:M775)-250*10^6),0)</f>
        <v>43525691.5280781</v>
      </c>
      <c r="O776" s="31" t="n">
        <f aca="false">M776+N776</f>
        <v>7662803584.54109</v>
      </c>
      <c r="P776" s="31" t="n">
        <f aca="false">IF(A776=1,SA,MAX(0,SA-M775))</f>
        <v>0</v>
      </c>
      <c r="S776" s="2" t="n">
        <v>0</v>
      </c>
      <c r="T776" s="2" t="n">
        <v>0</v>
      </c>
      <c r="U776" s="2" t="n">
        <v>0</v>
      </c>
      <c r="V776" s="33" t="n">
        <v>1</v>
      </c>
    </row>
    <row r="777" customFormat="false" ht="15.75" hidden="false" customHeight="true" outlineLevel="0" collapsed="false">
      <c r="A777" s="2" t="n">
        <v>775</v>
      </c>
      <c r="B777" s="2" t="n">
        <v>65</v>
      </c>
      <c r="C777" s="2" t="n">
        <f aca="false">A777-(B777-1)*12</f>
        <v>7</v>
      </c>
      <c r="D777" s="2" t="n">
        <f aca="false">'thong tin khach hang'!$B$4+B777-1</f>
        <v>66</v>
      </c>
      <c r="E777" s="31" t="n">
        <f aca="false">IF(A777=1,0,M776)</f>
        <v>7619277893.01301</v>
      </c>
      <c r="F777" s="2" t="n">
        <f aca="true">TP*VLOOKUP('thong tin khach hang'!$E$10,$X$2:$Z$5,3,0)*OFFSET($S777,0,VLOOKUP('thong tin khach hang'!$E$10,$X$2:$Z$5,2,0))</f>
        <v>0</v>
      </c>
      <c r="G777" s="2" t="n">
        <f aca="true">EP*VLOOKUP('thong tin khach hang'!$E$10,$X$2:$Z$5,3,0)*OFFSET($S777,0,VLOOKUP('thong tin khach hang'!$E$10,$X$2:$Z$5,2,0))</f>
        <v>0</v>
      </c>
      <c r="H777" s="2" t="n">
        <f aca="false">F777*HLOOKUP(B777,Assumption!$A$10:$G$12,2,1)+G777*HLOOKUP(B777,Assumption!$A$10:$G$12,3,1)</f>
        <v>0</v>
      </c>
      <c r="I777" s="2" t="n">
        <f aca="false">F777+G777-H777</f>
        <v>0</v>
      </c>
      <c r="J777" s="32" t="n">
        <f aca="false">VLOOKUP(D777,Assumption!$O$3:$Q$103,IF('thong tin khach hang'!$B$3="Nam",2,3),0)/12*P777</f>
        <v>0</v>
      </c>
      <c r="K777" s="2" t="n">
        <v>20000</v>
      </c>
      <c r="L777" s="31" t="n">
        <f aca="false">ROUND(((HLOOKUP(B777,Assumption!$A$6:$L$7,2,1)+1)^(1/12)-1)*(E777+I777-J777-K777),0)</f>
        <v>12583824</v>
      </c>
      <c r="M777" s="31" t="n">
        <f aca="false">E777+I777-J777-K777+L777</f>
        <v>7631841717.01301</v>
      </c>
      <c r="N777" s="32" t="n">
        <f aca="false">HLOOKUP(ROUND(AVERAGE(M765:M776)/10^6,0),Assumption!$B$2:$E$3,2,1)*MAX((AVERAGE(M765:M776)-250*10^6),0)</f>
        <v>43629233.2285781</v>
      </c>
      <c r="O777" s="31" t="n">
        <f aca="false">M777+N777</f>
        <v>7675470950.24159</v>
      </c>
      <c r="P777" s="31" t="n">
        <f aca="false">IF(A777=1,SA,MAX(0,SA-M776))</f>
        <v>0</v>
      </c>
      <c r="S777" s="2" t="n">
        <v>0</v>
      </c>
      <c r="T777" s="2" t="n">
        <v>1</v>
      </c>
      <c r="U777" s="2" t="n">
        <v>1</v>
      </c>
      <c r="V777" s="33" t="n">
        <v>1</v>
      </c>
    </row>
    <row r="778" customFormat="false" ht="15.75" hidden="false" customHeight="true" outlineLevel="0" collapsed="false">
      <c r="A778" s="2" t="n">
        <v>776</v>
      </c>
      <c r="B778" s="2" t="n">
        <v>65</v>
      </c>
      <c r="C778" s="2" t="n">
        <f aca="false">A778-(B778-1)*12</f>
        <v>8</v>
      </c>
      <c r="D778" s="2" t="n">
        <f aca="false">'thong tin khach hang'!$B$4+B778-1</f>
        <v>66</v>
      </c>
      <c r="E778" s="31" t="n">
        <f aca="false">IF(A778=1,0,M777)</f>
        <v>7631841717.01301</v>
      </c>
      <c r="F778" s="2" t="n">
        <f aca="true">TP*VLOOKUP('thong tin khach hang'!$E$10,$X$2:$Z$5,3,0)*OFFSET($S778,0,VLOOKUP('thong tin khach hang'!$E$10,$X$2:$Z$5,2,0))</f>
        <v>0</v>
      </c>
      <c r="G778" s="2" t="n">
        <f aca="true">EP*VLOOKUP('thong tin khach hang'!$E$10,$X$2:$Z$5,3,0)*OFFSET($S778,0,VLOOKUP('thong tin khach hang'!$E$10,$X$2:$Z$5,2,0))</f>
        <v>0</v>
      </c>
      <c r="H778" s="2" t="n">
        <f aca="false">F778*HLOOKUP(B778,Assumption!$A$10:$G$12,2,1)+G778*HLOOKUP(B778,Assumption!$A$10:$G$12,3,1)</f>
        <v>0</v>
      </c>
      <c r="I778" s="2" t="n">
        <f aca="false">F778+G778-H778</f>
        <v>0</v>
      </c>
      <c r="J778" s="32" t="n">
        <f aca="false">VLOOKUP(D778,Assumption!$O$3:$Q$103,IF('thong tin khach hang'!$B$3="Nam",2,3),0)/12*P778</f>
        <v>0</v>
      </c>
      <c r="K778" s="2" t="n">
        <v>20000</v>
      </c>
      <c r="L778" s="31" t="n">
        <f aca="false">ROUND(((HLOOKUP(B778,Assumption!$A$6:$L$7,2,1)+1)^(1/12)-1)*(E778+I778-J778-K778),0)</f>
        <v>12604574</v>
      </c>
      <c r="M778" s="31" t="n">
        <f aca="false">E778+I778-J778-K778+L778</f>
        <v>7644426291.01301</v>
      </c>
      <c r="N778" s="32" t="n">
        <f aca="false">HLOOKUP(ROUND(AVERAGE(M766:M777)/10^6,0),Assumption!$B$2:$E$3,2,1)*MAX((AVERAGE(M766:M777)-250*10^6),0)</f>
        <v>43732945.9365781</v>
      </c>
      <c r="O778" s="31" t="n">
        <f aca="false">M778+N778</f>
        <v>7688159236.94959</v>
      </c>
      <c r="P778" s="31" t="n">
        <f aca="false">IF(A778=1,SA,MAX(0,SA-M777))</f>
        <v>0</v>
      </c>
      <c r="S778" s="2" t="n">
        <v>0</v>
      </c>
      <c r="T778" s="2" t="n">
        <v>0</v>
      </c>
      <c r="U778" s="2" t="n">
        <v>0</v>
      </c>
      <c r="V778" s="33" t="n">
        <v>1</v>
      </c>
    </row>
    <row r="779" customFormat="false" ht="15.75" hidden="false" customHeight="true" outlineLevel="0" collapsed="false">
      <c r="A779" s="2" t="n">
        <v>777</v>
      </c>
      <c r="B779" s="2" t="n">
        <v>65</v>
      </c>
      <c r="C779" s="2" t="n">
        <f aca="false">A779-(B779-1)*12</f>
        <v>9</v>
      </c>
      <c r="D779" s="2" t="n">
        <f aca="false">'thong tin khach hang'!$B$4+B779-1</f>
        <v>66</v>
      </c>
      <c r="E779" s="31" t="n">
        <f aca="false">IF(A779=1,0,M778)</f>
        <v>7644426291.01301</v>
      </c>
      <c r="F779" s="2" t="n">
        <f aca="true">TP*VLOOKUP('thong tin khach hang'!$E$10,$X$2:$Z$5,3,0)*OFFSET($S779,0,VLOOKUP('thong tin khach hang'!$E$10,$X$2:$Z$5,2,0))</f>
        <v>0</v>
      </c>
      <c r="G779" s="2" t="n">
        <f aca="true">EP*VLOOKUP('thong tin khach hang'!$E$10,$X$2:$Z$5,3,0)*OFFSET($S779,0,VLOOKUP('thong tin khach hang'!$E$10,$X$2:$Z$5,2,0))</f>
        <v>0</v>
      </c>
      <c r="H779" s="2" t="n">
        <f aca="false">F779*HLOOKUP(B779,Assumption!$A$10:$G$12,2,1)+G779*HLOOKUP(B779,Assumption!$A$10:$G$12,3,1)</f>
        <v>0</v>
      </c>
      <c r="I779" s="2" t="n">
        <f aca="false">F779+G779-H779</f>
        <v>0</v>
      </c>
      <c r="J779" s="32" t="n">
        <f aca="false">VLOOKUP(D779,Assumption!$O$3:$Q$103,IF('thong tin khach hang'!$B$3="Nam",2,3),0)/12*P779</f>
        <v>0</v>
      </c>
      <c r="K779" s="2" t="n">
        <v>20000</v>
      </c>
      <c r="L779" s="31" t="n">
        <f aca="false">ROUND(((HLOOKUP(B779,Assumption!$A$6:$L$7,2,1)+1)^(1/12)-1)*(E779+I779-J779-K779),0)</f>
        <v>12625358</v>
      </c>
      <c r="M779" s="31" t="n">
        <f aca="false">E779+I779-J779-K779+L779</f>
        <v>7657031649.01301</v>
      </c>
      <c r="N779" s="32" t="n">
        <f aca="false">HLOOKUP(ROUND(AVERAGE(M767:M778)/10^6,0),Assumption!$B$2:$E$3,2,1)*MAX((AVERAGE(M767:M778)-250*10^6),0)</f>
        <v>43836829.9345781</v>
      </c>
      <c r="O779" s="31" t="n">
        <f aca="false">M779+N779</f>
        <v>7700868478.94759</v>
      </c>
      <c r="P779" s="31" t="n">
        <f aca="false">IF(A779=1,SA,MAX(0,SA-M778))</f>
        <v>0</v>
      </c>
      <c r="S779" s="2" t="n">
        <v>0</v>
      </c>
      <c r="T779" s="2" t="n">
        <v>0</v>
      </c>
      <c r="U779" s="2" t="n">
        <v>0</v>
      </c>
      <c r="V779" s="33" t="n">
        <v>1</v>
      </c>
    </row>
    <row r="780" customFormat="false" ht="15.75" hidden="false" customHeight="true" outlineLevel="0" collapsed="false">
      <c r="A780" s="2" t="n">
        <v>778</v>
      </c>
      <c r="B780" s="2" t="n">
        <v>65</v>
      </c>
      <c r="C780" s="2" t="n">
        <f aca="false">A780-(B780-1)*12</f>
        <v>10</v>
      </c>
      <c r="D780" s="2" t="n">
        <f aca="false">'thong tin khach hang'!$B$4+B780-1</f>
        <v>66</v>
      </c>
      <c r="E780" s="31" t="n">
        <f aca="false">IF(A780=1,0,M779)</f>
        <v>7657031649.01301</v>
      </c>
      <c r="F780" s="2" t="n">
        <f aca="true">TP*VLOOKUP('thong tin khach hang'!$E$10,$X$2:$Z$5,3,0)*OFFSET($S780,0,VLOOKUP('thong tin khach hang'!$E$10,$X$2:$Z$5,2,0))</f>
        <v>0</v>
      </c>
      <c r="G780" s="2" t="n">
        <f aca="true">EP*VLOOKUP('thong tin khach hang'!$E$10,$X$2:$Z$5,3,0)*OFFSET($S780,0,VLOOKUP('thong tin khach hang'!$E$10,$X$2:$Z$5,2,0))</f>
        <v>0</v>
      </c>
      <c r="H780" s="2" t="n">
        <f aca="false">F780*HLOOKUP(B780,Assumption!$A$10:$G$12,2,1)+G780*HLOOKUP(B780,Assumption!$A$10:$G$12,3,1)</f>
        <v>0</v>
      </c>
      <c r="I780" s="2" t="n">
        <f aca="false">F780+G780-H780</f>
        <v>0</v>
      </c>
      <c r="J780" s="32" t="n">
        <f aca="false">VLOOKUP(D780,Assumption!$O$3:$Q$103,IF('thong tin khach hang'!$B$3="Nam",2,3),0)/12*P780</f>
        <v>0</v>
      </c>
      <c r="K780" s="2" t="n">
        <v>20000</v>
      </c>
      <c r="L780" s="31" t="n">
        <f aca="false">ROUND(((HLOOKUP(B780,Assumption!$A$6:$L$7,2,1)+1)^(1/12)-1)*(E780+I780-J780-K780),0)</f>
        <v>12646177</v>
      </c>
      <c r="M780" s="31" t="n">
        <f aca="false">E780+I780-J780-K780+L780</f>
        <v>7669657826.01301</v>
      </c>
      <c r="N780" s="32" t="n">
        <f aca="false">HLOOKUP(ROUND(AVERAGE(M768:M779)/10^6,0),Assumption!$B$2:$E$3,2,1)*MAX((AVERAGE(M768:M779)-250*10^6),0)</f>
        <v>43940885.5050781</v>
      </c>
      <c r="O780" s="31" t="n">
        <f aca="false">M780+N780</f>
        <v>7713598711.51809</v>
      </c>
      <c r="P780" s="31" t="n">
        <f aca="false">IF(A780=1,SA,MAX(0,SA-M779))</f>
        <v>0</v>
      </c>
      <c r="S780" s="2" t="n">
        <v>0</v>
      </c>
      <c r="T780" s="2" t="n">
        <v>0</v>
      </c>
      <c r="U780" s="2" t="n">
        <v>1</v>
      </c>
      <c r="V780" s="33" t="n">
        <v>1</v>
      </c>
    </row>
    <row r="781" customFormat="false" ht="15.75" hidden="false" customHeight="true" outlineLevel="0" collapsed="false">
      <c r="A781" s="2" t="n">
        <v>779</v>
      </c>
      <c r="B781" s="2" t="n">
        <v>65</v>
      </c>
      <c r="C781" s="2" t="n">
        <f aca="false">A781-(B781-1)*12</f>
        <v>11</v>
      </c>
      <c r="D781" s="2" t="n">
        <f aca="false">'thong tin khach hang'!$B$4+B781-1</f>
        <v>66</v>
      </c>
      <c r="E781" s="31" t="n">
        <f aca="false">IF(A781=1,0,M780)</f>
        <v>7669657826.01301</v>
      </c>
      <c r="F781" s="2" t="n">
        <f aca="true">TP*VLOOKUP('thong tin khach hang'!$E$10,$X$2:$Z$5,3,0)*OFFSET($S781,0,VLOOKUP('thong tin khach hang'!$E$10,$X$2:$Z$5,2,0))</f>
        <v>0</v>
      </c>
      <c r="G781" s="2" t="n">
        <f aca="true">EP*VLOOKUP('thong tin khach hang'!$E$10,$X$2:$Z$5,3,0)*OFFSET($S781,0,VLOOKUP('thong tin khach hang'!$E$10,$X$2:$Z$5,2,0))</f>
        <v>0</v>
      </c>
      <c r="H781" s="2" t="n">
        <f aca="false">F781*HLOOKUP(B781,Assumption!$A$10:$G$12,2,1)+G781*HLOOKUP(B781,Assumption!$A$10:$G$12,3,1)</f>
        <v>0</v>
      </c>
      <c r="I781" s="2" t="n">
        <f aca="false">F781+G781-H781</f>
        <v>0</v>
      </c>
      <c r="J781" s="32" t="n">
        <f aca="false">VLOOKUP(D781,Assumption!$O$3:$Q$103,IF('thong tin khach hang'!$B$3="Nam",2,3),0)/12*P781</f>
        <v>0</v>
      </c>
      <c r="K781" s="2" t="n">
        <v>20000</v>
      </c>
      <c r="L781" s="31" t="n">
        <f aca="false">ROUND(((HLOOKUP(B781,Assumption!$A$6:$L$7,2,1)+1)^(1/12)-1)*(E781+I781-J781-K781),0)</f>
        <v>12667030</v>
      </c>
      <c r="M781" s="31" t="n">
        <f aca="false">E781+I781-J781-K781+L781</f>
        <v>7682304856.01301</v>
      </c>
      <c r="N781" s="32" t="n">
        <f aca="false">HLOOKUP(ROUND(AVERAGE(M769:M780)/10^6,0),Assumption!$B$2:$E$3,2,1)*MAX((AVERAGE(M769:M780)-250*10^6),0)</f>
        <v>44045112.9315781</v>
      </c>
      <c r="O781" s="31" t="n">
        <f aca="false">M781+N781</f>
        <v>7726349968.94459</v>
      </c>
      <c r="P781" s="31" t="n">
        <f aca="false">IF(A781=1,SA,MAX(0,SA-M780))</f>
        <v>0</v>
      </c>
      <c r="S781" s="2" t="n">
        <v>0</v>
      </c>
      <c r="T781" s="2" t="n">
        <v>0</v>
      </c>
      <c r="U781" s="2" t="n">
        <v>0</v>
      </c>
      <c r="V781" s="33" t="n">
        <v>1</v>
      </c>
    </row>
    <row r="782" customFormat="false" ht="15.75" hidden="false" customHeight="true" outlineLevel="0" collapsed="false">
      <c r="A782" s="2" t="n">
        <v>780</v>
      </c>
      <c r="B782" s="2" t="n">
        <v>65</v>
      </c>
      <c r="C782" s="2" t="n">
        <f aca="false">A782-(B782-1)*12</f>
        <v>12</v>
      </c>
      <c r="D782" s="2" t="n">
        <f aca="false">'thong tin khach hang'!$B$4+B782-1</f>
        <v>66</v>
      </c>
      <c r="E782" s="31" t="n">
        <f aca="false">IF(A782=1,0,M781)</f>
        <v>7682304856.01301</v>
      </c>
      <c r="F782" s="2" t="n">
        <f aca="true">TP*VLOOKUP('thong tin khach hang'!$E$10,$X$2:$Z$5,3,0)*OFFSET($S782,0,VLOOKUP('thong tin khach hang'!$E$10,$X$2:$Z$5,2,0))</f>
        <v>0</v>
      </c>
      <c r="G782" s="2" t="n">
        <f aca="true">EP*VLOOKUP('thong tin khach hang'!$E$10,$X$2:$Z$5,3,0)*OFFSET($S782,0,VLOOKUP('thong tin khach hang'!$E$10,$X$2:$Z$5,2,0))</f>
        <v>0</v>
      </c>
      <c r="H782" s="2" t="n">
        <f aca="false">F782*HLOOKUP(B782,Assumption!$A$10:$G$12,2,1)+G782*HLOOKUP(B782,Assumption!$A$10:$G$12,3,1)</f>
        <v>0</v>
      </c>
      <c r="I782" s="2" t="n">
        <f aca="false">F782+G782-H782</f>
        <v>0</v>
      </c>
      <c r="J782" s="32" t="n">
        <f aca="false">VLOOKUP(D782,Assumption!$O$3:$Q$103,IF('thong tin khach hang'!$B$3="Nam",2,3),0)/12*P782</f>
        <v>0</v>
      </c>
      <c r="K782" s="2" t="n">
        <v>20000</v>
      </c>
      <c r="L782" s="31" t="n">
        <f aca="false">ROUND(((HLOOKUP(B782,Assumption!$A$6:$L$7,2,1)+1)^(1/12)-1)*(E782+I782-J782-K782),0)</f>
        <v>12687918</v>
      </c>
      <c r="M782" s="31" t="n">
        <f aca="false">E782+I782-J782-K782+L782</f>
        <v>7694972774.01301</v>
      </c>
      <c r="N782" s="32" t="n">
        <f aca="false">HLOOKUP(ROUND(AVERAGE(M770:M781)/10^6,0),Assumption!$B$2:$E$3,2,1)*MAX((AVERAGE(M770:M781)-250*10^6),0)</f>
        <v>44149512.4980781</v>
      </c>
      <c r="O782" s="31" t="n">
        <f aca="false">M782+N782</f>
        <v>7739122286.51109</v>
      </c>
      <c r="P782" s="31" t="n">
        <f aca="false">IF(A782=1,SA,MAX(0,SA-M781))</f>
        <v>0</v>
      </c>
      <c r="S782" s="2" t="n">
        <v>0</v>
      </c>
      <c r="T782" s="2" t="n">
        <v>0</v>
      </c>
      <c r="U782" s="2" t="n">
        <v>0</v>
      </c>
      <c r="V782" s="33" t="n">
        <v>1</v>
      </c>
    </row>
    <row r="783" customFormat="false" ht="15.75" hidden="false" customHeight="true" outlineLevel="0" collapsed="false">
      <c r="A783" s="2" t="n">
        <v>781</v>
      </c>
      <c r="B783" s="2" t="n">
        <v>66</v>
      </c>
      <c r="C783" s="2" t="n">
        <f aca="false">A783-(B783-1)*12</f>
        <v>1</v>
      </c>
      <c r="D783" s="2" t="n">
        <f aca="false">'thong tin khach hang'!$B$4+B783-1</f>
        <v>67</v>
      </c>
      <c r="E783" s="31" t="n">
        <f aca="false">IF(A783=1,0,M782)</f>
        <v>7694972774.01301</v>
      </c>
      <c r="F783" s="2" t="n">
        <f aca="true">TP*VLOOKUP('thong tin khach hang'!$E$10,$X$2:$Z$5,3,0)*OFFSET($S783,0,VLOOKUP('thong tin khach hang'!$E$10,$X$2:$Z$5,2,0))</f>
        <v>30000000</v>
      </c>
      <c r="G783" s="2" t="n">
        <f aca="true">EP*VLOOKUP('thong tin khach hang'!$E$10,$X$2:$Z$5,3,0)*OFFSET($S783,0,VLOOKUP('thong tin khach hang'!$E$10,$X$2:$Z$5,2,0))</f>
        <v>30000000</v>
      </c>
      <c r="H783" s="2" t="n">
        <f aca="false">F783*HLOOKUP(B783,Assumption!$A$10:$G$12,2,1)+G783*HLOOKUP(B783,Assumption!$A$10:$G$12,3,1)</f>
        <v>1500000</v>
      </c>
      <c r="I783" s="2" t="n">
        <f aca="false">F783+G783-H783</f>
        <v>58500000</v>
      </c>
      <c r="J783" s="32" t="n">
        <f aca="false">VLOOKUP(D783,Assumption!$O$3:$Q$103,IF('thong tin khach hang'!$B$3="Nam",2,3),0)/12*P783</f>
        <v>0</v>
      </c>
      <c r="K783" s="2" t="n">
        <v>20000</v>
      </c>
      <c r="L783" s="31" t="n">
        <f aca="false">ROUND(((HLOOKUP(B783,Assumption!$A$6:$L$7,2,1)+1)^(1/12)-1)*(E783+I783-J783-K783),0)</f>
        <v>12805458</v>
      </c>
      <c r="M783" s="31" t="n">
        <f aca="false">E783+I783-J783-K783+L783</f>
        <v>7766258232.01301</v>
      </c>
      <c r="N783" s="32" t="n">
        <f aca="false">HLOOKUP(ROUND(AVERAGE(M771:M782)/10^6,0),Assumption!$B$2:$E$3,2,1)*MAX((AVERAGE(M771:M782)-250*10^6),0)</f>
        <v>44254084.4890781</v>
      </c>
      <c r="O783" s="31" t="n">
        <f aca="false">M783+N783</f>
        <v>7810512316.50209</v>
      </c>
      <c r="P783" s="31" t="n">
        <f aca="false">IF(A783=1,SA,MAX(0,SA-M782))</f>
        <v>0</v>
      </c>
      <c r="S783" s="2" t="n">
        <v>1</v>
      </c>
      <c r="T783" s="2" t="n">
        <v>1</v>
      </c>
      <c r="U783" s="2" t="n">
        <v>1</v>
      </c>
      <c r="V783" s="33" t="n">
        <v>1</v>
      </c>
    </row>
    <row r="784" customFormat="false" ht="15.75" hidden="false" customHeight="true" outlineLevel="0" collapsed="false">
      <c r="A784" s="2" t="n">
        <v>782</v>
      </c>
      <c r="B784" s="2" t="n">
        <v>66</v>
      </c>
      <c r="C784" s="2" t="n">
        <f aca="false">A784-(B784-1)*12</f>
        <v>2</v>
      </c>
      <c r="D784" s="2" t="n">
        <f aca="false">'thong tin khach hang'!$B$4+B784-1</f>
        <v>67</v>
      </c>
      <c r="E784" s="31" t="n">
        <f aca="false">IF(A784=1,0,M783)</f>
        <v>7766258232.01301</v>
      </c>
      <c r="F784" s="2" t="n">
        <f aca="true">TP*VLOOKUP('thong tin khach hang'!$E$10,$X$2:$Z$5,3,0)*OFFSET($S784,0,VLOOKUP('thong tin khach hang'!$E$10,$X$2:$Z$5,2,0))</f>
        <v>0</v>
      </c>
      <c r="G784" s="2" t="n">
        <f aca="true">EP*VLOOKUP('thong tin khach hang'!$E$10,$X$2:$Z$5,3,0)*OFFSET($S784,0,VLOOKUP('thong tin khach hang'!$E$10,$X$2:$Z$5,2,0))</f>
        <v>0</v>
      </c>
      <c r="H784" s="2" t="n">
        <f aca="false">F784*HLOOKUP(B784,Assumption!$A$10:$G$12,2,1)+G784*HLOOKUP(B784,Assumption!$A$10:$G$12,3,1)</f>
        <v>0</v>
      </c>
      <c r="I784" s="2" t="n">
        <f aca="false">F784+G784-H784</f>
        <v>0</v>
      </c>
      <c r="J784" s="32" t="n">
        <f aca="false">VLOOKUP(D784,Assumption!$O$3:$Q$103,IF('thong tin khach hang'!$B$3="Nam",2,3),0)/12*P784</f>
        <v>0</v>
      </c>
      <c r="K784" s="2" t="n">
        <v>20000</v>
      </c>
      <c r="L784" s="31" t="n">
        <f aca="false">ROUND(((HLOOKUP(B784,Assumption!$A$6:$L$7,2,1)+1)^(1/12)-1)*(E784+I784-J784-K784),0)</f>
        <v>12826574</v>
      </c>
      <c r="M784" s="31" t="n">
        <f aca="false">E784+I784-J784-K784+L784</f>
        <v>7779064806.01301</v>
      </c>
      <c r="N784" s="32" t="n">
        <f aca="false">HLOOKUP(ROUND(AVERAGE(M772:M783)/10^6,0),Assumption!$B$2:$E$3,2,1)*MAX((AVERAGE(M772:M783)-250*10^6),0)</f>
        <v>44358829.1895781</v>
      </c>
      <c r="O784" s="31" t="n">
        <f aca="false">M784+N784</f>
        <v>7823423635.20259</v>
      </c>
      <c r="P784" s="31" t="n">
        <f aca="false">IF(A784=1,SA,MAX(0,SA-M783))</f>
        <v>0</v>
      </c>
      <c r="S784" s="2" t="n">
        <v>0</v>
      </c>
      <c r="T784" s="2" t="n">
        <v>0</v>
      </c>
      <c r="U784" s="2" t="n">
        <v>0</v>
      </c>
      <c r="V784" s="33" t="n">
        <v>1</v>
      </c>
    </row>
    <row r="785" customFormat="false" ht="15.75" hidden="false" customHeight="true" outlineLevel="0" collapsed="false">
      <c r="A785" s="2" t="n">
        <v>783</v>
      </c>
      <c r="B785" s="2" t="n">
        <v>66</v>
      </c>
      <c r="C785" s="2" t="n">
        <f aca="false">A785-(B785-1)*12</f>
        <v>3</v>
      </c>
      <c r="D785" s="2" t="n">
        <f aca="false">'thong tin khach hang'!$B$4+B785-1</f>
        <v>67</v>
      </c>
      <c r="E785" s="31" t="n">
        <f aca="false">IF(A785=1,0,M784)</f>
        <v>7779064806.01301</v>
      </c>
      <c r="F785" s="2" t="n">
        <f aca="true">TP*VLOOKUP('thong tin khach hang'!$E$10,$X$2:$Z$5,3,0)*OFFSET($S785,0,VLOOKUP('thong tin khach hang'!$E$10,$X$2:$Z$5,2,0))</f>
        <v>0</v>
      </c>
      <c r="G785" s="2" t="n">
        <f aca="true">EP*VLOOKUP('thong tin khach hang'!$E$10,$X$2:$Z$5,3,0)*OFFSET($S785,0,VLOOKUP('thong tin khach hang'!$E$10,$X$2:$Z$5,2,0))</f>
        <v>0</v>
      </c>
      <c r="H785" s="2" t="n">
        <f aca="false">F785*HLOOKUP(B785,Assumption!$A$10:$G$12,2,1)+G785*HLOOKUP(B785,Assumption!$A$10:$G$12,3,1)</f>
        <v>0</v>
      </c>
      <c r="I785" s="2" t="n">
        <f aca="false">F785+G785-H785</f>
        <v>0</v>
      </c>
      <c r="J785" s="32" t="n">
        <f aca="false">VLOOKUP(D785,Assumption!$O$3:$Q$103,IF('thong tin khach hang'!$B$3="Nam",2,3),0)/12*P785</f>
        <v>0</v>
      </c>
      <c r="K785" s="2" t="n">
        <v>20000</v>
      </c>
      <c r="L785" s="31" t="n">
        <f aca="false">ROUND(((HLOOKUP(B785,Assumption!$A$6:$L$7,2,1)+1)^(1/12)-1)*(E785+I785-J785-K785),0)</f>
        <v>12847725</v>
      </c>
      <c r="M785" s="31" t="n">
        <f aca="false">E785+I785-J785-K785+L785</f>
        <v>7791892531.01301</v>
      </c>
      <c r="N785" s="32" t="n">
        <f aca="false">HLOOKUP(ROUND(AVERAGE(M773:M784)/10^6,0),Assumption!$B$2:$E$3,2,1)*MAX((AVERAGE(M773:M784)-250*10^6),0)</f>
        <v>44463746.8845781</v>
      </c>
      <c r="O785" s="31" t="n">
        <f aca="false">M785+N785</f>
        <v>7836356277.89759</v>
      </c>
      <c r="P785" s="31" t="n">
        <f aca="false">IF(A785=1,SA,MAX(0,SA-M784))</f>
        <v>0</v>
      </c>
      <c r="S785" s="2" t="n">
        <v>0</v>
      </c>
      <c r="T785" s="2" t="n">
        <v>0</v>
      </c>
      <c r="U785" s="2" t="n">
        <v>0</v>
      </c>
      <c r="V785" s="33" t="n">
        <v>1</v>
      </c>
    </row>
    <row r="786" customFormat="false" ht="15.75" hidden="false" customHeight="true" outlineLevel="0" collapsed="false">
      <c r="A786" s="2" t="n">
        <v>784</v>
      </c>
      <c r="B786" s="2" t="n">
        <v>66</v>
      </c>
      <c r="C786" s="2" t="n">
        <f aca="false">A786-(B786-1)*12</f>
        <v>4</v>
      </c>
      <c r="D786" s="2" t="n">
        <f aca="false">'thong tin khach hang'!$B$4+B786-1</f>
        <v>67</v>
      </c>
      <c r="E786" s="31" t="n">
        <f aca="false">IF(A786=1,0,M785)</f>
        <v>7791892531.01301</v>
      </c>
      <c r="F786" s="2" t="n">
        <f aca="true">TP*VLOOKUP('thong tin khach hang'!$E$10,$X$2:$Z$5,3,0)*OFFSET($S786,0,VLOOKUP('thong tin khach hang'!$E$10,$X$2:$Z$5,2,0))</f>
        <v>0</v>
      </c>
      <c r="G786" s="2" t="n">
        <f aca="true">EP*VLOOKUP('thong tin khach hang'!$E$10,$X$2:$Z$5,3,0)*OFFSET($S786,0,VLOOKUP('thong tin khach hang'!$E$10,$X$2:$Z$5,2,0))</f>
        <v>0</v>
      </c>
      <c r="H786" s="2" t="n">
        <f aca="false">F786*HLOOKUP(B786,Assumption!$A$10:$G$12,2,1)+G786*HLOOKUP(B786,Assumption!$A$10:$G$12,3,1)</f>
        <v>0</v>
      </c>
      <c r="I786" s="2" t="n">
        <f aca="false">F786+G786-H786</f>
        <v>0</v>
      </c>
      <c r="J786" s="32" t="n">
        <f aca="false">VLOOKUP(D786,Assumption!$O$3:$Q$103,IF('thong tin khach hang'!$B$3="Nam",2,3),0)/12*P786</f>
        <v>0</v>
      </c>
      <c r="K786" s="2" t="n">
        <v>20000</v>
      </c>
      <c r="L786" s="31" t="n">
        <f aca="false">ROUND(((HLOOKUP(B786,Assumption!$A$6:$L$7,2,1)+1)^(1/12)-1)*(E786+I786-J786-K786),0)</f>
        <v>12868911</v>
      </c>
      <c r="M786" s="31" t="n">
        <f aca="false">E786+I786-J786-K786+L786</f>
        <v>7804741442.01301</v>
      </c>
      <c r="N786" s="32" t="n">
        <f aca="false">HLOOKUP(ROUND(AVERAGE(M774:M785)/10^6,0),Assumption!$B$2:$E$3,2,1)*MAX((AVERAGE(M774:M785)-250*10^6),0)</f>
        <v>44568837.8595781</v>
      </c>
      <c r="O786" s="31" t="n">
        <f aca="false">M786+N786</f>
        <v>7849310279.87259</v>
      </c>
      <c r="P786" s="31" t="n">
        <f aca="false">IF(A786=1,SA,MAX(0,SA-M785))</f>
        <v>0</v>
      </c>
      <c r="S786" s="2" t="n">
        <v>0</v>
      </c>
      <c r="T786" s="2" t="n">
        <v>0</v>
      </c>
      <c r="U786" s="2" t="n">
        <v>1</v>
      </c>
      <c r="V786" s="33" t="n">
        <v>1</v>
      </c>
    </row>
    <row r="787" customFormat="false" ht="15.75" hidden="false" customHeight="true" outlineLevel="0" collapsed="false">
      <c r="A787" s="2" t="n">
        <v>785</v>
      </c>
      <c r="B787" s="2" t="n">
        <v>66</v>
      </c>
      <c r="C787" s="2" t="n">
        <f aca="false">A787-(B787-1)*12</f>
        <v>5</v>
      </c>
      <c r="D787" s="2" t="n">
        <f aca="false">'thong tin khach hang'!$B$4+B787-1</f>
        <v>67</v>
      </c>
      <c r="E787" s="31" t="n">
        <f aca="false">IF(A787=1,0,M786)</f>
        <v>7804741442.01301</v>
      </c>
      <c r="F787" s="2" t="n">
        <f aca="true">TP*VLOOKUP('thong tin khach hang'!$E$10,$X$2:$Z$5,3,0)*OFFSET($S787,0,VLOOKUP('thong tin khach hang'!$E$10,$X$2:$Z$5,2,0))</f>
        <v>0</v>
      </c>
      <c r="G787" s="2" t="n">
        <f aca="true">EP*VLOOKUP('thong tin khach hang'!$E$10,$X$2:$Z$5,3,0)*OFFSET($S787,0,VLOOKUP('thong tin khach hang'!$E$10,$X$2:$Z$5,2,0))</f>
        <v>0</v>
      </c>
      <c r="H787" s="2" t="n">
        <f aca="false">F787*HLOOKUP(B787,Assumption!$A$10:$G$12,2,1)+G787*HLOOKUP(B787,Assumption!$A$10:$G$12,3,1)</f>
        <v>0</v>
      </c>
      <c r="I787" s="2" t="n">
        <f aca="false">F787+G787-H787</f>
        <v>0</v>
      </c>
      <c r="J787" s="32" t="n">
        <f aca="false">VLOOKUP(D787,Assumption!$O$3:$Q$103,IF('thong tin khach hang'!$B$3="Nam",2,3),0)/12*P787</f>
        <v>0</v>
      </c>
      <c r="K787" s="2" t="n">
        <v>20000</v>
      </c>
      <c r="L787" s="31" t="n">
        <f aca="false">ROUND(((HLOOKUP(B787,Assumption!$A$6:$L$7,2,1)+1)^(1/12)-1)*(E787+I787-J787-K787),0)</f>
        <v>12890132</v>
      </c>
      <c r="M787" s="31" t="n">
        <f aca="false">E787+I787-J787-K787+L787</f>
        <v>7817611574.01301</v>
      </c>
      <c r="N787" s="32" t="n">
        <f aca="false">HLOOKUP(ROUND(AVERAGE(M775:M786)/10^6,0),Assumption!$B$2:$E$3,2,1)*MAX((AVERAGE(M775:M786)-250*10^6),0)</f>
        <v>44674102.4010781</v>
      </c>
      <c r="O787" s="31" t="n">
        <f aca="false">M787+N787</f>
        <v>7862285676.41409</v>
      </c>
      <c r="P787" s="31" t="n">
        <f aca="false">IF(A787=1,SA,MAX(0,SA-M786))</f>
        <v>0</v>
      </c>
      <c r="S787" s="2" t="n">
        <v>0</v>
      </c>
      <c r="T787" s="2" t="n">
        <v>0</v>
      </c>
      <c r="U787" s="2" t="n">
        <v>0</v>
      </c>
      <c r="V787" s="33" t="n">
        <v>1</v>
      </c>
    </row>
    <row r="788" customFormat="false" ht="15.75" hidden="false" customHeight="true" outlineLevel="0" collapsed="false">
      <c r="A788" s="2" t="n">
        <v>786</v>
      </c>
      <c r="B788" s="2" t="n">
        <v>66</v>
      </c>
      <c r="C788" s="2" t="n">
        <f aca="false">A788-(B788-1)*12</f>
        <v>6</v>
      </c>
      <c r="D788" s="2" t="n">
        <f aca="false">'thong tin khach hang'!$B$4+B788-1</f>
        <v>67</v>
      </c>
      <c r="E788" s="31" t="n">
        <f aca="false">IF(A788=1,0,M787)</f>
        <v>7817611574.01301</v>
      </c>
      <c r="F788" s="2" t="n">
        <f aca="true">TP*VLOOKUP('thong tin khach hang'!$E$10,$X$2:$Z$5,3,0)*OFFSET($S788,0,VLOOKUP('thong tin khach hang'!$E$10,$X$2:$Z$5,2,0))</f>
        <v>0</v>
      </c>
      <c r="G788" s="2" t="n">
        <f aca="true">EP*VLOOKUP('thong tin khach hang'!$E$10,$X$2:$Z$5,3,0)*OFFSET($S788,0,VLOOKUP('thong tin khach hang'!$E$10,$X$2:$Z$5,2,0))</f>
        <v>0</v>
      </c>
      <c r="H788" s="2" t="n">
        <f aca="false">F788*HLOOKUP(B788,Assumption!$A$10:$G$12,2,1)+G788*HLOOKUP(B788,Assumption!$A$10:$G$12,3,1)</f>
        <v>0</v>
      </c>
      <c r="I788" s="2" t="n">
        <f aca="false">F788+G788-H788</f>
        <v>0</v>
      </c>
      <c r="J788" s="32" t="n">
        <f aca="false">VLOOKUP(D788,Assumption!$O$3:$Q$103,IF('thong tin khach hang'!$B$3="Nam",2,3),0)/12*P788</f>
        <v>0</v>
      </c>
      <c r="K788" s="2" t="n">
        <v>20000</v>
      </c>
      <c r="L788" s="31" t="n">
        <f aca="false">ROUND(((HLOOKUP(B788,Assumption!$A$6:$L$7,2,1)+1)^(1/12)-1)*(E788+I788-J788-K788),0)</f>
        <v>12911388</v>
      </c>
      <c r="M788" s="31" t="n">
        <f aca="false">E788+I788-J788-K788+L788</f>
        <v>7830502962.01301</v>
      </c>
      <c r="N788" s="32" t="n">
        <f aca="false">HLOOKUP(ROUND(AVERAGE(M776:M787)/10^6,0),Assumption!$B$2:$E$3,2,1)*MAX((AVERAGE(M776:M787)-250*10^6),0)</f>
        <v>44779540.7955781</v>
      </c>
      <c r="O788" s="31" t="n">
        <f aca="false">M788+N788</f>
        <v>7875282502.80859</v>
      </c>
      <c r="P788" s="31" t="n">
        <f aca="false">IF(A788=1,SA,MAX(0,SA-M787))</f>
        <v>0</v>
      </c>
      <c r="S788" s="2" t="n">
        <v>0</v>
      </c>
      <c r="T788" s="2" t="n">
        <v>0</v>
      </c>
      <c r="U788" s="2" t="n">
        <v>0</v>
      </c>
      <c r="V788" s="33" t="n">
        <v>1</v>
      </c>
    </row>
    <row r="789" customFormat="false" ht="15.75" hidden="false" customHeight="true" outlineLevel="0" collapsed="false">
      <c r="A789" s="2" t="n">
        <v>787</v>
      </c>
      <c r="B789" s="2" t="n">
        <v>66</v>
      </c>
      <c r="C789" s="2" t="n">
        <f aca="false">A789-(B789-1)*12</f>
        <v>7</v>
      </c>
      <c r="D789" s="2" t="n">
        <f aca="false">'thong tin khach hang'!$B$4+B789-1</f>
        <v>67</v>
      </c>
      <c r="E789" s="31" t="n">
        <f aca="false">IF(A789=1,0,M788)</f>
        <v>7830502962.01301</v>
      </c>
      <c r="F789" s="2" t="n">
        <f aca="true">TP*VLOOKUP('thong tin khach hang'!$E$10,$X$2:$Z$5,3,0)*OFFSET($S789,0,VLOOKUP('thong tin khach hang'!$E$10,$X$2:$Z$5,2,0))</f>
        <v>0</v>
      </c>
      <c r="G789" s="2" t="n">
        <f aca="true">EP*VLOOKUP('thong tin khach hang'!$E$10,$X$2:$Z$5,3,0)*OFFSET($S789,0,VLOOKUP('thong tin khach hang'!$E$10,$X$2:$Z$5,2,0))</f>
        <v>0</v>
      </c>
      <c r="H789" s="2" t="n">
        <f aca="false">F789*HLOOKUP(B789,Assumption!$A$10:$G$12,2,1)+G789*HLOOKUP(B789,Assumption!$A$10:$G$12,3,1)</f>
        <v>0</v>
      </c>
      <c r="I789" s="2" t="n">
        <f aca="false">F789+G789-H789</f>
        <v>0</v>
      </c>
      <c r="J789" s="32" t="n">
        <f aca="false">VLOOKUP(D789,Assumption!$O$3:$Q$103,IF('thong tin khach hang'!$B$3="Nam",2,3),0)/12*P789</f>
        <v>0</v>
      </c>
      <c r="K789" s="2" t="n">
        <v>20000</v>
      </c>
      <c r="L789" s="31" t="n">
        <f aca="false">ROUND(((HLOOKUP(B789,Assumption!$A$6:$L$7,2,1)+1)^(1/12)-1)*(E789+I789-J789-K789),0)</f>
        <v>12932679</v>
      </c>
      <c r="M789" s="31" t="n">
        <f aca="false">E789+I789-J789-K789+L789</f>
        <v>7843415641.01301</v>
      </c>
      <c r="N789" s="32" t="n">
        <f aca="false">HLOOKUP(ROUND(AVERAGE(M777:M788)/10^6,0),Assumption!$B$2:$E$3,2,1)*MAX((AVERAGE(M777:M788)-250*10^6),0)</f>
        <v>44885153.3300781</v>
      </c>
      <c r="O789" s="31" t="n">
        <f aca="false">M789+N789</f>
        <v>7888300794.34309</v>
      </c>
      <c r="P789" s="31" t="n">
        <f aca="false">IF(A789=1,SA,MAX(0,SA-M788))</f>
        <v>0</v>
      </c>
      <c r="S789" s="2" t="n">
        <v>0</v>
      </c>
      <c r="T789" s="2" t="n">
        <v>1</v>
      </c>
      <c r="U789" s="2" t="n">
        <v>1</v>
      </c>
      <c r="V789" s="33" t="n">
        <v>1</v>
      </c>
    </row>
    <row r="790" customFormat="false" ht="15.75" hidden="false" customHeight="true" outlineLevel="0" collapsed="false">
      <c r="A790" s="2" t="n">
        <v>788</v>
      </c>
      <c r="B790" s="2" t="n">
        <v>66</v>
      </c>
      <c r="C790" s="2" t="n">
        <f aca="false">A790-(B790-1)*12</f>
        <v>8</v>
      </c>
      <c r="D790" s="2" t="n">
        <f aca="false">'thong tin khach hang'!$B$4+B790-1</f>
        <v>67</v>
      </c>
      <c r="E790" s="31" t="n">
        <f aca="false">IF(A790=1,0,M789)</f>
        <v>7843415641.01301</v>
      </c>
      <c r="F790" s="2" t="n">
        <f aca="true">TP*VLOOKUP('thong tin khach hang'!$E$10,$X$2:$Z$5,3,0)*OFFSET($S790,0,VLOOKUP('thong tin khach hang'!$E$10,$X$2:$Z$5,2,0))</f>
        <v>0</v>
      </c>
      <c r="G790" s="2" t="n">
        <f aca="true">EP*VLOOKUP('thong tin khach hang'!$E$10,$X$2:$Z$5,3,0)*OFFSET($S790,0,VLOOKUP('thong tin khach hang'!$E$10,$X$2:$Z$5,2,0))</f>
        <v>0</v>
      </c>
      <c r="H790" s="2" t="n">
        <f aca="false">F790*HLOOKUP(B790,Assumption!$A$10:$G$12,2,1)+G790*HLOOKUP(B790,Assumption!$A$10:$G$12,3,1)</f>
        <v>0</v>
      </c>
      <c r="I790" s="2" t="n">
        <f aca="false">F790+G790-H790</f>
        <v>0</v>
      </c>
      <c r="J790" s="32" t="n">
        <f aca="false">VLOOKUP(D790,Assumption!$O$3:$Q$103,IF('thong tin khach hang'!$B$3="Nam",2,3),0)/12*P790</f>
        <v>0</v>
      </c>
      <c r="K790" s="2" t="n">
        <v>20000</v>
      </c>
      <c r="L790" s="31" t="n">
        <f aca="false">ROUND(((HLOOKUP(B790,Assumption!$A$6:$L$7,2,1)+1)^(1/12)-1)*(E790+I790-J790-K790),0)</f>
        <v>12954006</v>
      </c>
      <c r="M790" s="31" t="n">
        <f aca="false">E790+I790-J790-K790+L790</f>
        <v>7856349647.01301</v>
      </c>
      <c r="N790" s="32" t="n">
        <f aca="false">HLOOKUP(ROUND(AVERAGE(M778:M789)/10^6,0),Assumption!$B$2:$E$3,2,1)*MAX((AVERAGE(M778:M789)-250*10^6),0)</f>
        <v>44990940.2920781</v>
      </c>
      <c r="O790" s="31" t="n">
        <f aca="false">M790+N790</f>
        <v>7901340587.30509</v>
      </c>
      <c r="P790" s="31" t="n">
        <f aca="false">IF(A790=1,SA,MAX(0,SA-M789))</f>
        <v>0</v>
      </c>
      <c r="S790" s="2" t="n">
        <v>0</v>
      </c>
      <c r="T790" s="2" t="n">
        <v>0</v>
      </c>
      <c r="U790" s="2" t="n">
        <v>0</v>
      </c>
      <c r="V790" s="33" t="n">
        <v>1</v>
      </c>
    </row>
    <row r="791" customFormat="false" ht="15.75" hidden="false" customHeight="true" outlineLevel="0" collapsed="false">
      <c r="A791" s="2" t="n">
        <v>789</v>
      </c>
      <c r="B791" s="2" t="n">
        <v>66</v>
      </c>
      <c r="C791" s="2" t="n">
        <f aca="false">A791-(B791-1)*12</f>
        <v>9</v>
      </c>
      <c r="D791" s="2" t="n">
        <f aca="false">'thong tin khach hang'!$B$4+B791-1</f>
        <v>67</v>
      </c>
      <c r="E791" s="31" t="n">
        <f aca="false">IF(A791=1,0,M790)</f>
        <v>7856349647.01301</v>
      </c>
      <c r="F791" s="2" t="n">
        <f aca="true">TP*VLOOKUP('thong tin khach hang'!$E$10,$X$2:$Z$5,3,0)*OFFSET($S791,0,VLOOKUP('thong tin khach hang'!$E$10,$X$2:$Z$5,2,0))</f>
        <v>0</v>
      </c>
      <c r="G791" s="2" t="n">
        <f aca="true">EP*VLOOKUP('thong tin khach hang'!$E$10,$X$2:$Z$5,3,0)*OFFSET($S791,0,VLOOKUP('thong tin khach hang'!$E$10,$X$2:$Z$5,2,0))</f>
        <v>0</v>
      </c>
      <c r="H791" s="2" t="n">
        <f aca="false">F791*HLOOKUP(B791,Assumption!$A$10:$G$12,2,1)+G791*HLOOKUP(B791,Assumption!$A$10:$G$12,3,1)</f>
        <v>0</v>
      </c>
      <c r="I791" s="2" t="n">
        <f aca="false">F791+G791-H791</f>
        <v>0</v>
      </c>
      <c r="J791" s="32" t="n">
        <f aca="false">VLOOKUP(D791,Assumption!$O$3:$Q$103,IF('thong tin khach hang'!$B$3="Nam",2,3),0)/12*P791</f>
        <v>0</v>
      </c>
      <c r="K791" s="2" t="n">
        <v>20000</v>
      </c>
      <c r="L791" s="31" t="n">
        <f aca="false">ROUND(((HLOOKUP(B791,Assumption!$A$6:$L$7,2,1)+1)^(1/12)-1)*(E791+I791-J791-K791),0)</f>
        <v>12975367</v>
      </c>
      <c r="M791" s="31" t="n">
        <f aca="false">E791+I791-J791-K791+L791</f>
        <v>7869305014.01301</v>
      </c>
      <c r="N791" s="32" t="n">
        <f aca="false">HLOOKUP(ROUND(AVERAGE(M779:M790)/10^6,0),Assumption!$B$2:$E$3,2,1)*MAX((AVERAGE(M779:M790)-250*10^6),0)</f>
        <v>45096901.9700781</v>
      </c>
      <c r="O791" s="31" t="n">
        <f aca="false">M791+N791</f>
        <v>7914401915.98309</v>
      </c>
      <c r="P791" s="31" t="n">
        <f aca="false">IF(A791=1,SA,MAX(0,SA-M790))</f>
        <v>0</v>
      </c>
      <c r="S791" s="2" t="n">
        <v>0</v>
      </c>
      <c r="T791" s="2" t="n">
        <v>0</v>
      </c>
      <c r="U791" s="2" t="n">
        <v>0</v>
      </c>
      <c r="V791" s="33" t="n">
        <v>1</v>
      </c>
    </row>
    <row r="792" customFormat="false" ht="15.75" hidden="false" customHeight="true" outlineLevel="0" collapsed="false">
      <c r="A792" s="2" t="n">
        <v>790</v>
      </c>
      <c r="B792" s="2" t="n">
        <v>66</v>
      </c>
      <c r="C792" s="2" t="n">
        <f aca="false">A792-(B792-1)*12</f>
        <v>10</v>
      </c>
      <c r="D792" s="2" t="n">
        <f aca="false">'thong tin khach hang'!$B$4+B792-1</f>
        <v>67</v>
      </c>
      <c r="E792" s="31" t="n">
        <f aca="false">IF(A792=1,0,M791)</f>
        <v>7869305014.01301</v>
      </c>
      <c r="F792" s="2" t="n">
        <f aca="true">TP*VLOOKUP('thong tin khach hang'!$E$10,$X$2:$Z$5,3,0)*OFFSET($S792,0,VLOOKUP('thong tin khach hang'!$E$10,$X$2:$Z$5,2,0))</f>
        <v>0</v>
      </c>
      <c r="G792" s="2" t="n">
        <f aca="true">EP*VLOOKUP('thong tin khach hang'!$E$10,$X$2:$Z$5,3,0)*OFFSET($S792,0,VLOOKUP('thong tin khach hang'!$E$10,$X$2:$Z$5,2,0))</f>
        <v>0</v>
      </c>
      <c r="H792" s="2" t="n">
        <f aca="false">F792*HLOOKUP(B792,Assumption!$A$10:$G$12,2,1)+G792*HLOOKUP(B792,Assumption!$A$10:$G$12,3,1)</f>
        <v>0</v>
      </c>
      <c r="I792" s="2" t="n">
        <f aca="false">F792+G792-H792</f>
        <v>0</v>
      </c>
      <c r="J792" s="32" t="n">
        <f aca="false">VLOOKUP(D792,Assumption!$O$3:$Q$103,IF('thong tin khach hang'!$B$3="Nam",2,3),0)/12*P792</f>
        <v>0</v>
      </c>
      <c r="K792" s="2" t="n">
        <v>20000</v>
      </c>
      <c r="L792" s="31" t="n">
        <f aca="false">ROUND(((HLOOKUP(B792,Assumption!$A$6:$L$7,2,1)+1)^(1/12)-1)*(E792+I792-J792-K792),0)</f>
        <v>12996764</v>
      </c>
      <c r="M792" s="31" t="n">
        <f aca="false">E792+I792-J792-K792+L792</f>
        <v>7882281778.01301</v>
      </c>
      <c r="N792" s="32" t="n">
        <f aca="false">HLOOKUP(ROUND(AVERAGE(M780:M791)/10^6,0),Assumption!$B$2:$E$3,2,1)*MAX((AVERAGE(M780:M791)-250*10^6),0)</f>
        <v>45203038.6525781</v>
      </c>
      <c r="O792" s="31" t="n">
        <f aca="false">M792+N792</f>
        <v>7927484816.66559</v>
      </c>
      <c r="P792" s="31" t="n">
        <f aca="false">IF(A792=1,SA,MAX(0,SA-M791))</f>
        <v>0</v>
      </c>
      <c r="S792" s="2" t="n">
        <v>0</v>
      </c>
      <c r="T792" s="2" t="n">
        <v>0</v>
      </c>
      <c r="U792" s="2" t="n">
        <v>1</v>
      </c>
      <c r="V792" s="33" t="n">
        <v>1</v>
      </c>
    </row>
    <row r="793" customFormat="false" ht="15.75" hidden="false" customHeight="true" outlineLevel="0" collapsed="false">
      <c r="A793" s="2" t="n">
        <v>791</v>
      </c>
      <c r="B793" s="2" t="n">
        <v>66</v>
      </c>
      <c r="C793" s="2" t="n">
        <f aca="false">A793-(B793-1)*12</f>
        <v>11</v>
      </c>
      <c r="D793" s="2" t="n">
        <f aca="false">'thong tin khach hang'!$B$4+B793-1</f>
        <v>67</v>
      </c>
      <c r="E793" s="31" t="n">
        <f aca="false">IF(A793=1,0,M792)</f>
        <v>7882281778.01301</v>
      </c>
      <c r="F793" s="2" t="n">
        <f aca="true">TP*VLOOKUP('thong tin khach hang'!$E$10,$X$2:$Z$5,3,0)*OFFSET($S793,0,VLOOKUP('thong tin khach hang'!$E$10,$X$2:$Z$5,2,0))</f>
        <v>0</v>
      </c>
      <c r="G793" s="2" t="n">
        <f aca="true">EP*VLOOKUP('thong tin khach hang'!$E$10,$X$2:$Z$5,3,0)*OFFSET($S793,0,VLOOKUP('thong tin khach hang'!$E$10,$X$2:$Z$5,2,0))</f>
        <v>0</v>
      </c>
      <c r="H793" s="2" t="n">
        <f aca="false">F793*HLOOKUP(B793,Assumption!$A$10:$G$12,2,1)+G793*HLOOKUP(B793,Assumption!$A$10:$G$12,3,1)</f>
        <v>0</v>
      </c>
      <c r="I793" s="2" t="n">
        <f aca="false">F793+G793-H793</f>
        <v>0</v>
      </c>
      <c r="J793" s="32" t="n">
        <f aca="false">VLOOKUP(D793,Assumption!$O$3:$Q$103,IF('thong tin khach hang'!$B$3="Nam",2,3),0)/12*P793</f>
        <v>0</v>
      </c>
      <c r="K793" s="2" t="n">
        <v>20000</v>
      </c>
      <c r="L793" s="31" t="n">
        <f aca="false">ROUND(((HLOOKUP(B793,Assumption!$A$6:$L$7,2,1)+1)^(1/12)-1)*(E793+I793-J793-K793),0)</f>
        <v>13018196</v>
      </c>
      <c r="M793" s="31" t="n">
        <f aca="false">E793+I793-J793-K793+L793</f>
        <v>7895279974.01301</v>
      </c>
      <c r="N793" s="32" t="n">
        <f aca="false">HLOOKUP(ROUND(AVERAGE(M781:M792)/10^6,0),Assumption!$B$2:$E$3,2,1)*MAX((AVERAGE(M781:M792)-250*10^6),0)</f>
        <v>45309350.6285781</v>
      </c>
      <c r="O793" s="31" t="n">
        <f aca="false">M793+N793</f>
        <v>7940589324.64159</v>
      </c>
      <c r="P793" s="31" t="n">
        <f aca="false">IF(A793=1,SA,MAX(0,SA-M792))</f>
        <v>0</v>
      </c>
      <c r="S793" s="2" t="n">
        <v>0</v>
      </c>
      <c r="T793" s="2" t="n">
        <v>0</v>
      </c>
      <c r="U793" s="2" t="n">
        <v>0</v>
      </c>
      <c r="V793" s="33" t="n">
        <v>1</v>
      </c>
    </row>
    <row r="794" customFormat="false" ht="15.75" hidden="false" customHeight="true" outlineLevel="0" collapsed="false">
      <c r="A794" s="2" t="n">
        <v>792</v>
      </c>
      <c r="B794" s="2" t="n">
        <v>66</v>
      </c>
      <c r="C794" s="2" t="n">
        <f aca="false">A794-(B794-1)*12</f>
        <v>12</v>
      </c>
      <c r="D794" s="2" t="n">
        <f aca="false">'thong tin khach hang'!$B$4+B794-1</f>
        <v>67</v>
      </c>
      <c r="E794" s="31" t="n">
        <f aca="false">IF(A794=1,0,M793)</f>
        <v>7895279974.01301</v>
      </c>
      <c r="F794" s="2" t="n">
        <f aca="true">TP*VLOOKUP('thong tin khach hang'!$E$10,$X$2:$Z$5,3,0)*OFFSET($S794,0,VLOOKUP('thong tin khach hang'!$E$10,$X$2:$Z$5,2,0))</f>
        <v>0</v>
      </c>
      <c r="G794" s="2" t="n">
        <f aca="true">EP*VLOOKUP('thong tin khach hang'!$E$10,$X$2:$Z$5,3,0)*OFFSET($S794,0,VLOOKUP('thong tin khach hang'!$E$10,$X$2:$Z$5,2,0))</f>
        <v>0</v>
      </c>
      <c r="H794" s="2" t="n">
        <f aca="false">F794*HLOOKUP(B794,Assumption!$A$10:$G$12,2,1)+G794*HLOOKUP(B794,Assumption!$A$10:$G$12,3,1)</f>
        <v>0</v>
      </c>
      <c r="I794" s="2" t="n">
        <f aca="false">F794+G794-H794</f>
        <v>0</v>
      </c>
      <c r="J794" s="32" t="n">
        <f aca="false">VLOOKUP(D794,Assumption!$O$3:$Q$103,IF('thong tin khach hang'!$B$3="Nam",2,3),0)/12*P794</f>
        <v>0</v>
      </c>
      <c r="K794" s="2" t="n">
        <v>20000</v>
      </c>
      <c r="L794" s="31" t="n">
        <f aca="false">ROUND(((HLOOKUP(B794,Assumption!$A$6:$L$7,2,1)+1)^(1/12)-1)*(E794+I794-J794-K794),0)</f>
        <v>13039664</v>
      </c>
      <c r="M794" s="31" t="n">
        <f aca="false">E794+I794-J794-K794+L794</f>
        <v>7908299638.01301</v>
      </c>
      <c r="N794" s="32" t="n">
        <f aca="false">HLOOKUP(ROUND(AVERAGE(M782:M793)/10^6,0),Assumption!$B$2:$E$3,2,1)*MAX((AVERAGE(M782:M793)-250*10^6),0)</f>
        <v>45415838.1875781</v>
      </c>
      <c r="O794" s="31" t="n">
        <f aca="false">M794+N794</f>
        <v>7953715476.20059</v>
      </c>
      <c r="P794" s="31" t="n">
        <f aca="false">IF(A794=1,SA,MAX(0,SA-M793))</f>
        <v>0</v>
      </c>
      <c r="S794" s="2" t="n">
        <v>0</v>
      </c>
      <c r="T794" s="2" t="n">
        <v>0</v>
      </c>
      <c r="U794" s="2" t="n">
        <v>0</v>
      </c>
      <c r="V794" s="33" t="n">
        <v>1</v>
      </c>
    </row>
    <row r="795" customFormat="false" ht="15.75" hidden="false" customHeight="true" outlineLevel="0" collapsed="false">
      <c r="A795" s="2" t="n">
        <v>793</v>
      </c>
      <c r="B795" s="2" t="n">
        <v>67</v>
      </c>
      <c r="C795" s="2" t="n">
        <f aca="false">A795-(B795-1)*12</f>
        <v>1</v>
      </c>
      <c r="D795" s="2" t="n">
        <f aca="false">'thong tin khach hang'!$B$4+B795-1</f>
        <v>68</v>
      </c>
      <c r="E795" s="31" t="n">
        <f aca="false">IF(A795=1,0,M794)</f>
        <v>7908299638.01301</v>
      </c>
      <c r="F795" s="2" t="n">
        <f aca="true">TP*VLOOKUP('thong tin khach hang'!$E$10,$X$2:$Z$5,3,0)*OFFSET($S795,0,VLOOKUP('thong tin khach hang'!$E$10,$X$2:$Z$5,2,0))</f>
        <v>30000000</v>
      </c>
      <c r="G795" s="2" t="n">
        <f aca="true">EP*VLOOKUP('thong tin khach hang'!$E$10,$X$2:$Z$5,3,0)*OFFSET($S795,0,VLOOKUP('thong tin khach hang'!$E$10,$X$2:$Z$5,2,0))</f>
        <v>30000000</v>
      </c>
      <c r="H795" s="2" t="n">
        <f aca="false">F795*HLOOKUP(B795,Assumption!$A$10:$G$12,2,1)+G795*HLOOKUP(B795,Assumption!$A$10:$G$12,3,1)</f>
        <v>1500000</v>
      </c>
      <c r="I795" s="2" t="n">
        <f aca="false">F795+G795-H795</f>
        <v>58500000</v>
      </c>
      <c r="J795" s="32" t="n">
        <f aca="false">VLOOKUP(D795,Assumption!$O$3:$Q$103,IF('thong tin khach hang'!$B$3="Nam",2,3),0)/12*P795</f>
        <v>0</v>
      </c>
      <c r="K795" s="2" t="n">
        <v>20000</v>
      </c>
      <c r="L795" s="31" t="n">
        <f aca="false">ROUND(((HLOOKUP(B795,Assumption!$A$6:$L$7,2,1)+1)^(1/12)-1)*(E795+I795-J795-K795),0)</f>
        <v>13157784</v>
      </c>
      <c r="M795" s="31" t="n">
        <f aca="false">E795+I795-J795-K795+L795</f>
        <v>7979937422.01301</v>
      </c>
      <c r="N795" s="32" t="n">
        <f aca="false">HLOOKUP(ROUND(AVERAGE(M783:M794)/10^6,0),Assumption!$B$2:$E$3,2,1)*MAX((AVERAGE(M783:M794)-250*10^6),0)</f>
        <v>45522501.6195781</v>
      </c>
      <c r="O795" s="31" t="n">
        <f aca="false">M795+N795</f>
        <v>8025459923.63259</v>
      </c>
      <c r="P795" s="31" t="n">
        <f aca="false">IF(A795=1,SA,MAX(0,SA-M794))</f>
        <v>0</v>
      </c>
      <c r="S795" s="2" t="n">
        <v>1</v>
      </c>
      <c r="T795" s="2" t="n">
        <v>1</v>
      </c>
      <c r="U795" s="2" t="n">
        <v>1</v>
      </c>
      <c r="V795" s="33" t="n">
        <v>1</v>
      </c>
    </row>
    <row r="796" customFormat="false" ht="15.75" hidden="false" customHeight="true" outlineLevel="0" collapsed="false">
      <c r="A796" s="2" t="n">
        <v>794</v>
      </c>
      <c r="B796" s="2" t="n">
        <v>67</v>
      </c>
      <c r="C796" s="2" t="n">
        <f aca="false">A796-(B796-1)*12</f>
        <v>2</v>
      </c>
      <c r="D796" s="2" t="n">
        <f aca="false">'thong tin khach hang'!$B$4+B796-1</f>
        <v>68</v>
      </c>
      <c r="E796" s="31" t="n">
        <f aca="false">IF(A796=1,0,M795)</f>
        <v>7979937422.01301</v>
      </c>
      <c r="F796" s="2" t="n">
        <f aca="true">TP*VLOOKUP('thong tin khach hang'!$E$10,$X$2:$Z$5,3,0)*OFFSET($S796,0,VLOOKUP('thong tin khach hang'!$E$10,$X$2:$Z$5,2,0))</f>
        <v>0</v>
      </c>
      <c r="G796" s="2" t="n">
        <f aca="true">EP*VLOOKUP('thong tin khach hang'!$E$10,$X$2:$Z$5,3,0)*OFFSET($S796,0,VLOOKUP('thong tin khach hang'!$E$10,$X$2:$Z$5,2,0))</f>
        <v>0</v>
      </c>
      <c r="H796" s="2" t="n">
        <f aca="false">F796*HLOOKUP(B796,Assumption!$A$10:$G$12,2,1)+G796*HLOOKUP(B796,Assumption!$A$10:$G$12,3,1)</f>
        <v>0</v>
      </c>
      <c r="I796" s="2" t="n">
        <f aca="false">F796+G796-H796</f>
        <v>0</v>
      </c>
      <c r="J796" s="32" t="n">
        <f aca="false">VLOOKUP(D796,Assumption!$O$3:$Q$103,IF('thong tin khach hang'!$B$3="Nam",2,3),0)/12*P796</f>
        <v>0</v>
      </c>
      <c r="K796" s="2" t="n">
        <v>20000</v>
      </c>
      <c r="L796" s="31" t="n">
        <f aca="false">ROUND(((HLOOKUP(B796,Assumption!$A$6:$L$7,2,1)+1)^(1/12)-1)*(E796+I796-J796-K796),0)</f>
        <v>13179482</v>
      </c>
      <c r="M796" s="31" t="n">
        <f aca="false">E796+I796-J796-K796+L796</f>
        <v>7993096904.01301</v>
      </c>
      <c r="N796" s="32" t="n">
        <f aca="false">HLOOKUP(ROUND(AVERAGE(M784:M795)/10^6,0),Assumption!$B$2:$E$3,2,1)*MAX((AVERAGE(M784:M795)-250*10^6),0)</f>
        <v>45629341.2145781</v>
      </c>
      <c r="O796" s="31" t="n">
        <f aca="false">M796+N796</f>
        <v>8038726245.22759</v>
      </c>
      <c r="P796" s="31" t="n">
        <f aca="false">IF(A796=1,SA,MAX(0,SA-M795))</f>
        <v>0</v>
      </c>
      <c r="S796" s="2" t="n">
        <v>0</v>
      </c>
      <c r="T796" s="2" t="n">
        <v>0</v>
      </c>
      <c r="U796" s="2" t="n">
        <v>0</v>
      </c>
      <c r="V796" s="33" t="n">
        <v>1</v>
      </c>
    </row>
    <row r="797" customFormat="false" ht="15.75" hidden="false" customHeight="true" outlineLevel="0" collapsed="false">
      <c r="A797" s="2" t="n">
        <v>795</v>
      </c>
      <c r="B797" s="2" t="n">
        <v>67</v>
      </c>
      <c r="C797" s="2" t="n">
        <f aca="false">A797-(B797-1)*12</f>
        <v>3</v>
      </c>
      <c r="D797" s="2" t="n">
        <f aca="false">'thong tin khach hang'!$B$4+B797-1</f>
        <v>68</v>
      </c>
      <c r="E797" s="31" t="n">
        <f aca="false">IF(A797=1,0,M796)</f>
        <v>7993096904.01301</v>
      </c>
      <c r="F797" s="2" t="n">
        <f aca="true">TP*VLOOKUP('thong tin khach hang'!$E$10,$X$2:$Z$5,3,0)*OFFSET($S797,0,VLOOKUP('thong tin khach hang'!$E$10,$X$2:$Z$5,2,0))</f>
        <v>0</v>
      </c>
      <c r="G797" s="2" t="n">
        <f aca="true">EP*VLOOKUP('thong tin khach hang'!$E$10,$X$2:$Z$5,3,0)*OFFSET($S797,0,VLOOKUP('thong tin khach hang'!$E$10,$X$2:$Z$5,2,0))</f>
        <v>0</v>
      </c>
      <c r="H797" s="2" t="n">
        <f aca="false">F797*HLOOKUP(B797,Assumption!$A$10:$G$12,2,1)+G797*HLOOKUP(B797,Assumption!$A$10:$G$12,3,1)</f>
        <v>0</v>
      </c>
      <c r="I797" s="2" t="n">
        <f aca="false">F797+G797-H797</f>
        <v>0</v>
      </c>
      <c r="J797" s="32" t="n">
        <f aca="false">VLOOKUP(D797,Assumption!$O$3:$Q$103,IF('thong tin khach hang'!$B$3="Nam",2,3),0)/12*P797</f>
        <v>0</v>
      </c>
      <c r="K797" s="2" t="n">
        <v>20000</v>
      </c>
      <c r="L797" s="31" t="n">
        <f aca="false">ROUND(((HLOOKUP(B797,Assumption!$A$6:$L$7,2,1)+1)^(1/12)-1)*(E797+I797-J797-K797),0)</f>
        <v>13201216</v>
      </c>
      <c r="M797" s="31" t="n">
        <f aca="false">E797+I797-J797-K797+L797</f>
        <v>8006278120.01301</v>
      </c>
      <c r="N797" s="32" t="n">
        <f aca="false">HLOOKUP(ROUND(AVERAGE(M785:M796)/10^6,0),Assumption!$B$2:$E$3,2,1)*MAX((AVERAGE(M785:M796)-250*10^6),0)</f>
        <v>45736357.2635781</v>
      </c>
      <c r="O797" s="31" t="n">
        <f aca="false">M797+N797</f>
        <v>8052014477.27659</v>
      </c>
      <c r="P797" s="31" t="n">
        <f aca="false">IF(A797=1,SA,MAX(0,SA-M796))</f>
        <v>0</v>
      </c>
      <c r="S797" s="2" t="n">
        <v>0</v>
      </c>
      <c r="T797" s="2" t="n">
        <v>0</v>
      </c>
      <c r="U797" s="2" t="n">
        <v>0</v>
      </c>
      <c r="V797" s="33" t="n">
        <v>1</v>
      </c>
    </row>
    <row r="798" customFormat="false" ht="15.75" hidden="false" customHeight="true" outlineLevel="0" collapsed="false">
      <c r="A798" s="2" t="n">
        <v>796</v>
      </c>
      <c r="B798" s="2" t="n">
        <v>67</v>
      </c>
      <c r="C798" s="2" t="n">
        <f aca="false">A798-(B798-1)*12</f>
        <v>4</v>
      </c>
      <c r="D798" s="2" t="n">
        <f aca="false">'thong tin khach hang'!$B$4+B798-1</f>
        <v>68</v>
      </c>
      <c r="E798" s="31" t="n">
        <f aca="false">IF(A798=1,0,M797)</f>
        <v>8006278120.01301</v>
      </c>
      <c r="F798" s="2" t="n">
        <f aca="true">TP*VLOOKUP('thong tin khach hang'!$E$10,$X$2:$Z$5,3,0)*OFFSET($S798,0,VLOOKUP('thong tin khach hang'!$E$10,$X$2:$Z$5,2,0))</f>
        <v>0</v>
      </c>
      <c r="G798" s="2" t="n">
        <f aca="true">EP*VLOOKUP('thong tin khach hang'!$E$10,$X$2:$Z$5,3,0)*OFFSET($S798,0,VLOOKUP('thong tin khach hang'!$E$10,$X$2:$Z$5,2,0))</f>
        <v>0</v>
      </c>
      <c r="H798" s="2" t="n">
        <f aca="false">F798*HLOOKUP(B798,Assumption!$A$10:$G$12,2,1)+G798*HLOOKUP(B798,Assumption!$A$10:$G$12,3,1)</f>
        <v>0</v>
      </c>
      <c r="I798" s="2" t="n">
        <f aca="false">F798+G798-H798</f>
        <v>0</v>
      </c>
      <c r="J798" s="32" t="n">
        <f aca="false">VLOOKUP(D798,Assumption!$O$3:$Q$103,IF('thong tin khach hang'!$B$3="Nam",2,3),0)/12*P798</f>
        <v>0</v>
      </c>
      <c r="K798" s="2" t="n">
        <v>20000</v>
      </c>
      <c r="L798" s="31" t="n">
        <f aca="false">ROUND(((HLOOKUP(B798,Assumption!$A$6:$L$7,2,1)+1)^(1/12)-1)*(E798+I798-J798-K798),0)</f>
        <v>13222986</v>
      </c>
      <c r="M798" s="31" t="n">
        <f aca="false">E798+I798-J798-K798+L798</f>
        <v>8019481106.01301</v>
      </c>
      <c r="N798" s="32" t="n">
        <f aca="false">HLOOKUP(ROUND(AVERAGE(M786:M797)/10^6,0),Assumption!$B$2:$E$3,2,1)*MAX((AVERAGE(M786:M797)-250*10^6),0)</f>
        <v>45843550.0580781</v>
      </c>
      <c r="O798" s="31" t="n">
        <f aca="false">M798+N798</f>
        <v>8065324656.07109</v>
      </c>
      <c r="P798" s="31" t="n">
        <f aca="false">IF(A798=1,SA,MAX(0,SA-M797))</f>
        <v>0</v>
      </c>
      <c r="S798" s="2" t="n">
        <v>0</v>
      </c>
      <c r="T798" s="2" t="n">
        <v>0</v>
      </c>
      <c r="U798" s="2" t="n">
        <v>1</v>
      </c>
      <c r="V798" s="33" t="n">
        <v>1</v>
      </c>
    </row>
    <row r="799" customFormat="false" ht="15.75" hidden="false" customHeight="true" outlineLevel="0" collapsed="false">
      <c r="A799" s="2" t="n">
        <v>797</v>
      </c>
      <c r="B799" s="2" t="n">
        <v>67</v>
      </c>
      <c r="C799" s="2" t="n">
        <f aca="false">A799-(B799-1)*12</f>
        <v>5</v>
      </c>
      <c r="D799" s="2" t="n">
        <f aca="false">'thong tin khach hang'!$B$4+B799-1</f>
        <v>68</v>
      </c>
      <c r="E799" s="31" t="n">
        <f aca="false">IF(A799=1,0,M798)</f>
        <v>8019481106.01301</v>
      </c>
      <c r="F799" s="2" t="n">
        <f aca="true">TP*VLOOKUP('thong tin khach hang'!$E$10,$X$2:$Z$5,3,0)*OFFSET($S799,0,VLOOKUP('thong tin khach hang'!$E$10,$X$2:$Z$5,2,0))</f>
        <v>0</v>
      </c>
      <c r="G799" s="2" t="n">
        <f aca="true">EP*VLOOKUP('thong tin khach hang'!$E$10,$X$2:$Z$5,3,0)*OFFSET($S799,0,VLOOKUP('thong tin khach hang'!$E$10,$X$2:$Z$5,2,0))</f>
        <v>0</v>
      </c>
      <c r="H799" s="2" t="n">
        <f aca="false">F799*HLOOKUP(B799,Assumption!$A$10:$G$12,2,1)+G799*HLOOKUP(B799,Assumption!$A$10:$G$12,3,1)</f>
        <v>0</v>
      </c>
      <c r="I799" s="2" t="n">
        <f aca="false">F799+G799-H799</f>
        <v>0</v>
      </c>
      <c r="J799" s="32" t="n">
        <f aca="false">VLOOKUP(D799,Assumption!$O$3:$Q$103,IF('thong tin khach hang'!$B$3="Nam",2,3),0)/12*P799</f>
        <v>0</v>
      </c>
      <c r="K799" s="2" t="n">
        <v>20000</v>
      </c>
      <c r="L799" s="31" t="n">
        <f aca="false">ROUND(((HLOOKUP(B799,Assumption!$A$6:$L$7,2,1)+1)^(1/12)-1)*(E799+I799-J799-K799),0)</f>
        <v>13244792</v>
      </c>
      <c r="M799" s="31" t="n">
        <f aca="false">E799+I799-J799-K799+L799</f>
        <v>8032705898.01301</v>
      </c>
      <c r="N799" s="32" t="n">
        <f aca="false">HLOOKUP(ROUND(AVERAGE(M787:M798)/10^6,0),Assumption!$B$2:$E$3,2,1)*MAX((AVERAGE(M787:M798)-250*10^6),0)</f>
        <v>45950919.8900781</v>
      </c>
      <c r="O799" s="31" t="n">
        <f aca="false">M799+N799</f>
        <v>8078656817.90309</v>
      </c>
      <c r="P799" s="31" t="n">
        <f aca="false">IF(A799=1,SA,MAX(0,SA-M798))</f>
        <v>0</v>
      </c>
      <c r="S799" s="2" t="n">
        <v>0</v>
      </c>
      <c r="T799" s="2" t="n">
        <v>0</v>
      </c>
      <c r="U799" s="2" t="n">
        <v>0</v>
      </c>
      <c r="V799" s="33" t="n">
        <v>1</v>
      </c>
    </row>
    <row r="800" customFormat="false" ht="15.75" hidden="false" customHeight="true" outlineLevel="0" collapsed="false">
      <c r="A800" s="2" t="n">
        <v>798</v>
      </c>
      <c r="B800" s="2" t="n">
        <v>67</v>
      </c>
      <c r="C800" s="2" t="n">
        <f aca="false">A800-(B800-1)*12</f>
        <v>6</v>
      </c>
      <c r="D800" s="2" t="n">
        <f aca="false">'thong tin khach hang'!$B$4+B800-1</f>
        <v>68</v>
      </c>
      <c r="E800" s="31" t="n">
        <f aca="false">IF(A800=1,0,M799)</f>
        <v>8032705898.01301</v>
      </c>
      <c r="F800" s="2" t="n">
        <f aca="true">TP*VLOOKUP('thong tin khach hang'!$E$10,$X$2:$Z$5,3,0)*OFFSET($S800,0,VLOOKUP('thong tin khach hang'!$E$10,$X$2:$Z$5,2,0))</f>
        <v>0</v>
      </c>
      <c r="G800" s="2" t="n">
        <f aca="true">EP*VLOOKUP('thong tin khach hang'!$E$10,$X$2:$Z$5,3,0)*OFFSET($S800,0,VLOOKUP('thong tin khach hang'!$E$10,$X$2:$Z$5,2,0))</f>
        <v>0</v>
      </c>
      <c r="H800" s="2" t="n">
        <f aca="false">F800*HLOOKUP(B800,Assumption!$A$10:$G$12,2,1)+G800*HLOOKUP(B800,Assumption!$A$10:$G$12,3,1)</f>
        <v>0</v>
      </c>
      <c r="I800" s="2" t="n">
        <f aca="false">F800+G800-H800</f>
        <v>0</v>
      </c>
      <c r="J800" s="32" t="n">
        <f aca="false">VLOOKUP(D800,Assumption!$O$3:$Q$103,IF('thong tin khach hang'!$B$3="Nam",2,3),0)/12*P800</f>
        <v>0</v>
      </c>
      <c r="K800" s="2" t="n">
        <v>20000</v>
      </c>
      <c r="L800" s="31" t="n">
        <f aca="false">ROUND(((HLOOKUP(B800,Assumption!$A$6:$L$7,2,1)+1)^(1/12)-1)*(E800+I800-J800-K800),0)</f>
        <v>13266634</v>
      </c>
      <c r="M800" s="31" t="n">
        <f aca="false">E800+I800-J800-K800+L800</f>
        <v>8045952532.01301</v>
      </c>
      <c r="N800" s="32" t="n">
        <f aca="false">HLOOKUP(ROUND(AVERAGE(M788:M799)/10^6,0),Assumption!$B$2:$E$3,2,1)*MAX((AVERAGE(M788:M799)-250*10^6),0)</f>
        <v>46058467.0520781</v>
      </c>
      <c r="O800" s="31" t="n">
        <f aca="false">M800+N800</f>
        <v>8092010999.06509</v>
      </c>
      <c r="P800" s="31" t="n">
        <f aca="false">IF(A800=1,SA,MAX(0,SA-M799))</f>
        <v>0</v>
      </c>
      <c r="S800" s="2" t="n">
        <v>0</v>
      </c>
      <c r="T800" s="2" t="n">
        <v>0</v>
      </c>
      <c r="U800" s="2" t="n">
        <v>0</v>
      </c>
      <c r="V800" s="33" t="n">
        <v>1</v>
      </c>
    </row>
    <row r="801" customFormat="false" ht="15.75" hidden="false" customHeight="true" outlineLevel="0" collapsed="false">
      <c r="A801" s="2" t="n">
        <v>799</v>
      </c>
      <c r="B801" s="2" t="n">
        <v>67</v>
      </c>
      <c r="C801" s="2" t="n">
        <f aca="false">A801-(B801-1)*12</f>
        <v>7</v>
      </c>
      <c r="D801" s="2" t="n">
        <f aca="false">'thong tin khach hang'!$B$4+B801-1</f>
        <v>68</v>
      </c>
      <c r="E801" s="31" t="n">
        <f aca="false">IF(A801=1,0,M800)</f>
        <v>8045952532.01301</v>
      </c>
      <c r="F801" s="2" t="n">
        <f aca="true">TP*VLOOKUP('thong tin khach hang'!$E$10,$X$2:$Z$5,3,0)*OFFSET($S801,0,VLOOKUP('thong tin khach hang'!$E$10,$X$2:$Z$5,2,0))</f>
        <v>0</v>
      </c>
      <c r="G801" s="2" t="n">
        <f aca="true">EP*VLOOKUP('thong tin khach hang'!$E$10,$X$2:$Z$5,3,0)*OFFSET($S801,0,VLOOKUP('thong tin khach hang'!$E$10,$X$2:$Z$5,2,0))</f>
        <v>0</v>
      </c>
      <c r="H801" s="2" t="n">
        <f aca="false">F801*HLOOKUP(B801,Assumption!$A$10:$G$12,2,1)+G801*HLOOKUP(B801,Assumption!$A$10:$G$12,3,1)</f>
        <v>0</v>
      </c>
      <c r="I801" s="2" t="n">
        <f aca="false">F801+G801-H801</f>
        <v>0</v>
      </c>
      <c r="J801" s="32" t="n">
        <f aca="false">VLOOKUP(D801,Assumption!$O$3:$Q$103,IF('thong tin khach hang'!$B$3="Nam",2,3),0)/12*P801</f>
        <v>0</v>
      </c>
      <c r="K801" s="2" t="n">
        <v>20000</v>
      </c>
      <c r="L801" s="31" t="n">
        <f aca="false">ROUND(((HLOOKUP(B801,Assumption!$A$6:$L$7,2,1)+1)^(1/12)-1)*(E801+I801-J801-K801),0)</f>
        <v>13288512</v>
      </c>
      <c r="M801" s="31" t="n">
        <f aca="false">E801+I801-J801-K801+L801</f>
        <v>8059221044.01301</v>
      </c>
      <c r="N801" s="32" t="n">
        <f aca="false">HLOOKUP(ROUND(AVERAGE(M789:M800)/10^6,0),Assumption!$B$2:$E$3,2,1)*MAX((AVERAGE(M789:M800)-250*10^6),0)</f>
        <v>46166191.8370781</v>
      </c>
      <c r="O801" s="31" t="n">
        <f aca="false">M801+N801</f>
        <v>8105387235.85009</v>
      </c>
      <c r="P801" s="31" t="n">
        <f aca="false">IF(A801=1,SA,MAX(0,SA-M800))</f>
        <v>0</v>
      </c>
      <c r="S801" s="2" t="n">
        <v>0</v>
      </c>
      <c r="T801" s="2" t="n">
        <v>1</v>
      </c>
      <c r="U801" s="2" t="n">
        <v>1</v>
      </c>
      <c r="V801" s="33" t="n">
        <v>1</v>
      </c>
    </row>
    <row r="802" customFormat="false" ht="15.75" hidden="false" customHeight="true" outlineLevel="0" collapsed="false">
      <c r="A802" s="2" t="n">
        <v>800</v>
      </c>
      <c r="B802" s="2" t="n">
        <v>67</v>
      </c>
      <c r="C802" s="2" t="n">
        <f aca="false">A802-(B802-1)*12</f>
        <v>8</v>
      </c>
      <c r="D802" s="2" t="n">
        <f aca="false">'thong tin khach hang'!$B$4+B802-1</f>
        <v>68</v>
      </c>
      <c r="E802" s="31" t="n">
        <f aca="false">IF(A802=1,0,M801)</f>
        <v>8059221044.01301</v>
      </c>
      <c r="F802" s="2" t="n">
        <f aca="true">TP*VLOOKUP('thong tin khach hang'!$E$10,$X$2:$Z$5,3,0)*OFFSET($S802,0,VLOOKUP('thong tin khach hang'!$E$10,$X$2:$Z$5,2,0))</f>
        <v>0</v>
      </c>
      <c r="G802" s="2" t="n">
        <f aca="true">EP*VLOOKUP('thong tin khach hang'!$E$10,$X$2:$Z$5,3,0)*OFFSET($S802,0,VLOOKUP('thong tin khach hang'!$E$10,$X$2:$Z$5,2,0))</f>
        <v>0</v>
      </c>
      <c r="H802" s="2" t="n">
        <f aca="false">F802*HLOOKUP(B802,Assumption!$A$10:$G$12,2,1)+G802*HLOOKUP(B802,Assumption!$A$10:$G$12,3,1)</f>
        <v>0</v>
      </c>
      <c r="I802" s="2" t="n">
        <f aca="false">F802+G802-H802</f>
        <v>0</v>
      </c>
      <c r="J802" s="32" t="n">
        <f aca="false">VLOOKUP(D802,Assumption!$O$3:$Q$103,IF('thong tin khach hang'!$B$3="Nam",2,3),0)/12*P802</f>
        <v>0</v>
      </c>
      <c r="K802" s="2" t="n">
        <v>20000</v>
      </c>
      <c r="L802" s="31" t="n">
        <f aca="false">ROUND(((HLOOKUP(B802,Assumption!$A$6:$L$7,2,1)+1)^(1/12)-1)*(E802+I802-J802-K802),0)</f>
        <v>13310426</v>
      </c>
      <c r="M802" s="31" t="n">
        <f aca="false">E802+I802-J802-K802+L802</f>
        <v>8072511470.01301</v>
      </c>
      <c r="N802" s="32" t="n">
        <f aca="false">HLOOKUP(ROUND(AVERAGE(M790:M801)/10^6,0),Assumption!$B$2:$E$3,2,1)*MAX((AVERAGE(M790:M801)-250*10^6),0)</f>
        <v>46274094.5385781</v>
      </c>
      <c r="O802" s="31" t="n">
        <f aca="false">M802+N802</f>
        <v>8118785564.55159</v>
      </c>
      <c r="P802" s="31" t="n">
        <f aca="false">IF(A802=1,SA,MAX(0,SA-M801))</f>
        <v>0</v>
      </c>
      <c r="S802" s="2" t="n">
        <v>0</v>
      </c>
      <c r="T802" s="2" t="n">
        <v>0</v>
      </c>
      <c r="U802" s="2" t="n">
        <v>0</v>
      </c>
      <c r="V802" s="33" t="n">
        <v>1</v>
      </c>
    </row>
    <row r="803" customFormat="false" ht="15.75" hidden="false" customHeight="true" outlineLevel="0" collapsed="false">
      <c r="A803" s="2" t="n">
        <v>801</v>
      </c>
      <c r="B803" s="2" t="n">
        <v>67</v>
      </c>
      <c r="C803" s="2" t="n">
        <f aca="false">A803-(B803-1)*12</f>
        <v>9</v>
      </c>
      <c r="D803" s="2" t="n">
        <f aca="false">'thong tin khach hang'!$B$4+B803-1</f>
        <v>68</v>
      </c>
      <c r="E803" s="31" t="n">
        <f aca="false">IF(A803=1,0,M802)</f>
        <v>8072511470.01301</v>
      </c>
      <c r="F803" s="2" t="n">
        <f aca="true">TP*VLOOKUP('thong tin khach hang'!$E$10,$X$2:$Z$5,3,0)*OFFSET($S803,0,VLOOKUP('thong tin khach hang'!$E$10,$X$2:$Z$5,2,0))</f>
        <v>0</v>
      </c>
      <c r="G803" s="2" t="n">
        <f aca="true">EP*VLOOKUP('thong tin khach hang'!$E$10,$X$2:$Z$5,3,0)*OFFSET($S803,0,VLOOKUP('thong tin khach hang'!$E$10,$X$2:$Z$5,2,0))</f>
        <v>0</v>
      </c>
      <c r="H803" s="2" t="n">
        <f aca="false">F803*HLOOKUP(B803,Assumption!$A$10:$G$12,2,1)+G803*HLOOKUP(B803,Assumption!$A$10:$G$12,3,1)</f>
        <v>0</v>
      </c>
      <c r="I803" s="2" t="n">
        <f aca="false">F803+G803-H803</f>
        <v>0</v>
      </c>
      <c r="J803" s="32" t="n">
        <f aca="false">VLOOKUP(D803,Assumption!$O$3:$Q$103,IF('thong tin khach hang'!$B$3="Nam",2,3),0)/12*P803</f>
        <v>0</v>
      </c>
      <c r="K803" s="2" t="n">
        <v>20000</v>
      </c>
      <c r="L803" s="31" t="n">
        <f aca="false">ROUND(((HLOOKUP(B803,Assumption!$A$6:$L$7,2,1)+1)^(1/12)-1)*(E803+I803-J803-K803),0)</f>
        <v>13332376</v>
      </c>
      <c r="M803" s="31" t="n">
        <f aca="false">E803+I803-J803-K803+L803</f>
        <v>8085823846.01301</v>
      </c>
      <c r="N803" s="32" t="n">
        <f aca="false">HLOOKUP(ROUND(AVERAGE(M791:M802)/10^6,0),Assumption!$B$2:$E$3,2,1)*MAX((AVERAGE(M791:M802)-250*10^6),0)</f>
        <v>46382175.4500781</v>
      </c>
      <c r="O803" s="31" t="n">
        <f aca="false">M803+N803</f>
        <v>8132206021.46309</v>
      </c>
      <c r="P803" s="31" t="n">
        <f aca="false">IF(A803=1,SA,MAX(0,SA-M802))</f>
        <v>0</v>
      </c>
      <c r="S803" s="2" t="n">
        <v>0</v>
      </c>
      <c r="T803" s="2" t="n">
        <v>0</v>
      </c>
      <c r="U803" s="2" t="n">
        <v>0</v>
      </c>
      <c r="V803" s="33" t="n">
        <v>1</v>
      </c>
    </row>
    <row r="804" customFormat="false" ht="15.75" hidden="false" customHeight="true" outlineLevel="0" collapsed="false">
      <c r="A804" s="2" t="n">
        <v>802</v>
      </c>
      <c r="B804" s="2" t="n">
        <v>67</v>
      </c>
      <c r="C804" s="2" t="n">
        <f aca="false">A804-(B804-1)*12</f>
        <v>10</v>
      </c>
      <c r="D804" s="2" t="n">
        <f aca="false">'thong tin khach hang'!$B$4+B804-1</f>
        <v>68</v>
      </c>
      <c r="E804" s="31" t="n">
        <f aca="false">IF(A804=1,0,M803)</f>
        <v>8085823846.01301</v>
      </c>
      <c r="F804" s="2" t="n">
        <f aca="true">TP*VLOOKUP('thong tin khach hang'!$E$10,$X$2:$Z$5,3,0)*OFFSET($S804,0,VLOOKUP('thong tin khach hang'!$E$10,$X$2:$Z$5,2,0))</f>
        <v>0</v>
      </c>
      <c r="G804" s="2" t="n">
        <f aca="true">EP*VLOOKUP('thong tin khach hang'!$E$10,$X$2:$Z$5,3,0)*OFFSET($S804,0,VLOOKUP('thong tin khach hang'!$E$10,$X$2:$Z$5,2,0))</f>
        <v>0</v>
      </c>
      <c r="H804" s="2" t="n">
        <f aca="false">F804*HLOOKUP(B804,Assumption!$A$10:$G$12,2,1)+G804*HLOOKUP(B804,Assumption!$A$10:$G$12,3,1)</f>
        <v>0</v>
      </c>
      <c r="I804" s="2" t="n">
        <f aca="false">F804+G804-H804</f>
        <v>0</v>
      </c>
      <c r="J804" s="32" t="n">
        <f aca="false">VLOOKUP(D804,Assumption!$O$3:$Q$103,IF('thong tin khach hang'!$B$3="Nam",2,3),0)/12*P804</f>
        <v>0</v>
      </c>
      <c r="K804" s="2" t="n">
        <v>20000</v>
      </c>
      <c r="L804" s="31" t="n">
        <f aca="false">ROUND(((HLOOKUP(B804,Assumption!$A$6:$L$7,2,1)+1)^(1/12)-1)*(E804+I804-J804-K804),0)</f>
        <v>13354362</v>
      </c>
      <c r="M804" s="31" t="n">
        <f aca="false">E804+I804-J804-K804+L804</f>
        <v>8099158208.01301</v>
      </c>
      <c r="N804" s="32" t="n">
        <f aca="false">HLOOKUP(ROUND(AVERAGE(M792:M803)/10^6,0),Assumption!$B$2:$E$3,2,1)*MAX((AVERAGE(M792:M803)-250*10^6),0)</f>
        <v>46490434.8660781</v>
      </c>
      <c r="O804" s="31" t="n">
        <f aca="false">M804+N804</f>
        <v>8145648642.87909</v>
      </c>
      <c r="P804" s="31" t="n">
        <f aca="false">IF(A804=1,SA,MAX(0,SA-M803))</f>
        <v>0</v>
      </c>
      <c r="S804" s="2" t="n">
        <v>0</v>
      </c>
      <c r="T804" s="2" t="n">
        <v>0</v>
      </c>
      <c r="U804" s="2" t="n">
        <v>1</v>
      </c>
      <c r="V804" s="33" t="n">
        <v>1</v>
      </c>
    </row>
    <row r="805" customFormat="false" ht="15.75" hidden="false" customHeight="true" outlineLevel="0" collapsed="false">
      <c r="A805" s="2" t="n">
        <v>803</v>
      </c>
      <c r="B805" s="2" t="n">
        <v>67</v>
      </c>
      <c r="C805" s="2" t="n">
        <f aca="false">A805-(B805-1)*12</f>
        <v>11</v>
      </c>
      <c r="D805" s="2" t="n">
        <f aca="false">'thong tin khach hang'!$B$4+B805-1</f>
        <v>68</v>
      </c>
      <c r="E805" s="31" t="n">
        <f aca="false">IF(A805=1,0,M804)</f>
        <v>8099158208.01301</v>
      </c>
      <c r="F805" s="2" t="n">
        <f aca="true">TP*VLOOKUP('thong tin khach hang'!$E$10,$X$2:$Z$5,3,0)*OFFSET($S805,0,VLOOKUP('thong tin khach hang'!$E$10,$X$2:$Z$5,2,0))</f>
        <v>0</v>
      </c>
      <c r="G805" s="2" t="n">
        <f aca="true">EP*VLOOKUP('thong tin khach hang'!$E$10,$X$2:$Z$5,3,0)*OFFSET($S805,0,VLOOKUP('thong tin khach hang'!$E$10,$X$2:$Z$5,2,0))</f>
        <v>0</v>
      </c>
      <c r="H805" s="2" t="n">
        <f aca="false">F805*HLOOKUP(B805,Assumption!$A$10:$G$12,2,1)+G805*HLOOKUP(B805,Assumption!$A$10:$G$12,3,1)</f>
        <v>0</v>
      </c>
      <c r="I805" s="2" t="n">
        <f aca="false">F805+G805-H805</f>
        <v>0</v>
      </c>
      <c r="J805" s="32" t="n">
        <f aca="false">VLOOKUP(D805,Assumption!$O$3:$Q$103,IF('thong tin khach hang'!$B$3="Nam",2,3),0)/12*P805</f>
        <v>0</v>
      </c>
      <c r="K805" s="2" t="n">
        <v>20000</v>
      </c>
      <c r="L805" s="31" t="n">
        <f aca="false">ROUND(((HLOOKUP(B805,Assumption!$A$6:$L$7,2,1)+1)^(1/12)-1)*(E805+I805-J805-K805),0)</f>
        <v>13376385</v>
      </c>
      <c r="M805" s="31" t="n">
        <f aca="false">E805+I805-J805-K805+L805</f>
        <v>8112514593.01301</v>
      </c>
      <c r="N805" s="32" t="n">
        <f aca="false">HLOOKUP(ROUND(AVERAGE(M793:M804)/10^6,0),Assumption!$B$2:$E$3,2,1)*MAX((AVERAGE(M793:M804)-250*10^6),0)</f>
        <v>46598873.0810781</v>
      </c>
      <c r="O805" s="31" t="n">
        <f aca="false">M805+N805</f>
        <v>8159113466.09409</v>
      </c>
      <c r="P805" s="31" t="n">
        <f aca="false">IF(A805=1,SA,MAX(0,SA-M804))</f>
        <v>0</v>
      </c>
      <c r="S805" s="2" t="n">
        <v>0</v>
      </c>
      <c r="T805" s="2" t="n">
        <v>0</v>
      </c>
      <c r="U805" s="2" t="n">
        <v>0</v>
      </c>
      <c r="V805" s="33" t="n">
        <v>1</v>
      </c>
    </row>
    <row r="806" customFormat="false" ht="15.75" hidden="false" customHeight="true" outlineLevel="0" collapsed="false">
      <c r="A806" s="2" t="n">
        <v>804</v>
      </c>
      <c r="B806" s="2" t="n">
        <v>67</v>
      </c>
      <c r="C806" s="2" t="n">
        <f aca="false">A806-(B806-1)*12</f>
        <v>12</v>
      </c>
      <c r="D806" s="2" t="n">
        <f aca="false">'thong tin khach hang'!$B$4+B806-1</f>
        <v>68</v>
      </c>
      <c r="E806" s="31" t="n">
        <f aca="false">IF(A806=1,0,M805)</f>
        <v>8112514593.01301</v>
      </c>
      <c r="F806" s="2" t="n">
        <f aca="true">TP*VLOOKUP('thong tin khach hang'!$E$10,$X$2:$Z$5,3,0)*OFFSET($S806,0,VLOOKUP('thong tin khach hang'!$E$10,$X$2:$Z$5,2,0))</f>
        <v>0</v>
      </c>
      <c r="G806" s="2" t="n">
        <f aca="true">EP*VLOOKUP('thong tin khach hang'!$E$10,$X$2:$Z$5,3,0)*OFFSET($S806,0,VLOOKUP('thong tin khach hang'!$E$10,$X$2:$Z$5,2,0))</f>
        <v>0</v>
      </c>
      <c r="H806" s="2" t="n">
        <f aca="false">F806*HLOOKUP(B806,Assumption!$A$10:$G$12,2,1)+G806*HLOOKUP(B806,Assumption!$A$10:$G$12,3,1)</f>
        <v>0</v>
      </c>
      <c r="I806" s="2" t="n">
        <f aca="false">F806+G806-H806</f>
        <v>0</v>
      </c>
      <c r="J806" s="32" t="n">
        <f aca="false">VLOOKUP(D806,Assumption!$O$3:$Q$103,IF('thong tin khach hang'!$B$3="Nam",2,3),0)/12*P806</f>
        <v>0</v>
      </c>
      <c r="K806" s="2" t="n">
        <v>20000</v>
      </c>
      <c r="L806" s="31" t="n">
        <f aca="false">ROUND(((HLOOKUP(B806,Assumption!$A$6:$L$7,2,1)+1)^(1/12)-1)*(E806+I806-J806-K806),0)</f>
        <v>13398444</v>
      </c>
      <c r="M806" s="31" t="n">
        <f aca="false">E806+I806-J806-K806+L806</f>
        <v>8125893037.01301</v>
      </c>
      <c r="N806" s="32" t="n">
        <f aca="false">HLOOKUP(ROUND(AVERAGE(M794:M805)/10^6,0),Assumption!$B$2:$E$3,2,1)*MAX((AVERAGE(M794:M805)-250*10^6),0)</f>
        <v>46707490.3905781</v>
      </c>
      <c r="O806" s="31" t="n">
        <f aca="false">M806+N806</f>
        <v>8172600527.40359</v>
      </c>
      <c r="P806" s="31" t="n">
        <f aca="false">IF(A806=1,SA,MAX(0,SA-M805))</f>
        <v>0</v>
      </c>
      <c r="S806" s="2" t="n">
        <v>0</v>
      </c>
      <c r="T806" s="2" t="n">
        <v>0</v>
      </c>
      <c r="U806" s="2" t="n">
        <v>0</v>
      </c>
      <c r="V806" s="33" t="n">
        <v>1</v>
      </c>
    </row>
    <row r="807" customFormat="false" ht="15.75" hidden="false" customHeight="true" outlineLevel="0" collapsed="false">
      <c r="A807" s="2" t="n">
        <v>805</v>
      </c>
      <c r="B807" s="2" t="n">
        <v>68</v>
      </c>
      <c r="C807" s="2" t="n">
        <f aca="false">A807-(B807-1)*12</f>
        <v>1</v>
      </c>
      <c r="D807" s="2" t="n">
        <f aca="false">'thong tin khach hang'!$B$4+B807-1</f>
        <v>69</v>
      </c>
      <c r="E807" s="31" t="n">
        <f aca="false">IF(A807=1,0,M806)</f>
        <v>8125893037.01301</v>
      </c>
      <c r="F807" s="2" t="n">
        <f aca="true">TP*VLOOKUP('thong tin khach hang'!$E$10,$X$2:$Z$5,3,0)*OFFSET($S807,0,VLOOKUP('thong tin khach hang'!$E$10,$X$2:$Z$5,2,0))</f>
        <v>30000000</v>
      </c>
      <c r="G807" s="2" t="n">
        <f aca="true">EP*VLOOKUP('thong tin khach hang'!$E$10,$X$2:$Z$5,3,0)*OFFSET($S807,0,VLOOKUP('thong tin khach hang'!$E$10,$X$2:$Z$5,2,0))</f>
        <v>30000000</v>
      </c>
      <c r="H807" s="2" t="n">
        <f aca="false">F807*HLOOKUP(B807,Assumption!$A$10:$G$12,2,1)+G807*HLOOKUP(B807,Assumption!$A$10:$G$12,3,1)</f>
        <v>1500000</v>
      </c>
      <c r="I807" s="2" t="n">
        <f aca="false">F807+G807-H807</f>
        <v>58500000</v>
      </c>
      <c r="J807" s="32" t="n">
        <f aca="false">VLOOKUP(D807,Assumption!$O$3:$Q$103,IF('thong tin khach hang'!$B$3="Nam",2,3),0)/12*P807</f>
        <v>0</v>
      </c>
      <c r="K807" s="2" t="n">
        <v>20000</v>
      </c>
      <c r="L807" s="31" t="n">
        <f aca="false">ROUND(((HLOOKUP(B807,Assumption!$A$6:$L$7,2,1)+1)^(1/12)-1)*(E807+I807-J807-K807),0)</f>
        <v>13517157</v>
      </c>
      <c r="M807" s="31" t="n">
        <f aca="false">E807+I807-J807-K807+L807</f>
        <v>8197890194.01301</v>
      </c>
      <c r="N807" s="32" t="n">
        <f aca="false">HLOOKUP(ROUND(AVERAGE(M795:M806)/10^6,0),Assumption!$B$2:$E$3,2,1)*MAX((AVERAGE(M795:M806)-250*10^6),0)</f>
        <v>46816287.0900781</v>
      </c>
      <c r="O807" s="31" t="n">
        <f aca="false">M807+N807</f>
        <v>8244706481.10309</v>
      </c>
      <c r="P807" s="31" t="n">
        <f aca="false">IF(A807=1,SA,MAX(0,SA-M806))</f>
        <v>0</v>
      </c>
      <c r="S807" s="2" t="n">
        <v>1</v>
      </c>
      <c r="T807" s="2" t="n">
        <v>1</v>
      </c>
      <c r="U807" s="2" t="n">
        <v>1</v>
      </c>
      <c r="V807" s="33" t="n">
        <v>1</v>
      </c>
    </row>
    <row r="808" customFormat="false" ht="15.75" hidden="false" customHeight="true" outlineLevel="0" collapsed="false">
      <c r="A808" s="2" t="n">
        <v>806</v>
      </c>
      <c r="B808" s="2" t="n">
        <v>68</v>
      </c>
      <c r="C808" s="2" t="n">
        <f aca="false">A808-(B808-1)*12</f>
        <v>2</v>
      </c>
      <c r="D808" s="2" t="n">
        <f aca="false">'thong tin khach hang'!$B$4+B808-1</f>
        <v>69</v>
      </c>
      <c r="E808" s="31" t="n">
        <f aca="false">IF(A808=1,0,M807)</f>
        <v>8197890194.01301</v>
      </c>
      <c r="F808" s="2" t="n">
        <f aca="true">TP*VLOOKUP('thong tin khach hang'!$E$10,$X$2:$Z$5,3,0)*OFFSET($S808,0,VLOOKUP('thong tin khach hang'!$E$10,$X$2:$Z$5,2,0))</f>
        <v>0</v>
      </c>
      <c r="G808" s="2" t="n">
        <f aca="true">EP*VLOOKUP('thong tin khach hang'!$E$10,$X$2:$Z$5,3,0)*OFFSET($S808,0,VLOOKUP('thong tin khach hang'!$E$10,$X$2:$Z$5,2,0))</f>
        <v>0</v>
      </c>
      <c r="H808" s="2" t="n">
        <f aca="false">F808*HLOOKUP(B808,Assumption!$A$10:$G$12,2,1)+G808*HLOOKUP(B808,Assumption!$A$10:$G$12,3,1)</f>
        <v>0</v>
      </c>
      <c r="I808" s="2" t="n">
        <f aca="false">F808+G808-H808</f>
        <v>0</v>
      </c>
      <c r="J808" s="32" t="n">
        <f aca="false">VLOOKUP(D808,Assumption!$O$3:$Q$103,IF('thong tin khach hang'!$B$3="Nam",2,3),0)/12*P808</f>
        <v>0</v>
      </c>
      <c r="K808" s="2" t="n">
        <v>20000</v>
      </c>
      <c r="L808" s="31" t="n">
        <f aca="false">ROUND(((HLOOKUP(B808,Assumption!$A$6:$L$7,2,1)+1)^(1/12)-1)*(E808+I808-J808-K808),0)</f>
        <v>13539449</v>
      </c>
      <c r="M808" s="31" t="n">
        <f aca="false">E808+I808-J808-K808+L808</f>
        <v>8211409643.01301</v>
      </c>
      <c r="N808" s="32" t="n">
        <f aca="false">HLOOKUP(ROUND(AVERAGE(M796:M807)/10^6,0),Assumption!$B$2:$E$3,2,1)*MAX((AVERAGE(M796:M807)-250*10^6),0)</f>
        <v>46925263.4760781</v>
      </c>
      <c r="O808" s="31" t="n">
        <f aca="false">M808+N808</f>
        <v>8258334906.48909</v>
      </c>
      <c r="P808" s="31" t="n">
        <f aca="false">IF(A808=1,SA,MAX(0,SA-M807))</f>
        <v>0</v>
      </c>
      <c r="S808" s="2" t="n">
        <v>0</v>
      </c>
      <c r="T808" s="2" t="n">
        <v>0</v>
      </c>
      <c r="U808" s="2" t="n">
        <v>0</v>
      </c>
      <c r="V808" s="33" t="n">
        <v>1</v>
      </c>
    </row>
    <row r="809" customFormat="false" ht="15.75" hidden="false" customHeight="true" outlineLevel="0" collapsed="false">
      <c r="A809" s="2" t="n">
        <v>807</v>
      </c>
      <c r="B809" s="2" t="n">
        <v>68</v>
      </c>
      <c r="C809" s="2" t="n">
        <f aca="false">A809-(B809-1)*12</f>
        <v>3</v>
      </c>
      <c r="D809" s="2" t="n">
        <f aca="false">'thong tin khach hang'!$B$4+B809-1</f>
        <v>69</v>
      </c>
      <c r="E809" s="31" t="n">
        <f aca="false">IF(A809=1,0,M808)</f>
        <v>8211409643.01301</v>
      </c>
      <c r="F809" s="2" t="n">
        <f aca="true">TP*VLOOKUP('thong tin khach hang'!$E$10,$X$2:$Z$5,3,0)*OFFSET($S809,0,VLOOKUP('thong tin khach hang'!$E$10,$X$2:$Z$5,2,0))</f>
        <v>0</v>
      </c>
      <c r="G809" s="2" t="n">
        <f aca="true">EP*VLOOKUP('thong tin khach hang'!$E$10,$X$2:$Z$5,3,0)*OFFSET($S809,0,VLOOKUP('thong tin khach hang'!$E$10,$X$2:$Z$5,2,0))</f>
        <v>0</v>
      </c>
      <c r="H809" s="2" t="n">
        <f aca="false">F809*HLOOKUP(B809,Assumption!$A$10:$G$12,2,1)+G809*HLOOKUP(B809,Assumption!$A$10:$G$12,3,1)</f>
        <v>0</v>
      </c>
      <c r="I809" s="2" t="n">
        <f aca="false">F809+G809-H809</f>
        <v>0</v>
      </c>
      <c r="J809" s="32" t="n">
        <f aca="false">VLOOKUP(D809,Assumption!$O$3:$Q$103,IF('thong tin khach hang'!$B$3="Nam",2,3),0)/12*P809</f>
        <v>0</v>
      </c>
      <c r="K809" s="2" t="n">
        <v>20000</v>
      </c>
      <c r="L809" s="31" t="n">
        <f aca="false">ROUND(((HLOOKUP(B809,Assumption!$A$6:$L$7,2,1)+1)^(1/12)-1)*(E809+I809-J809-K809),0)</f>
        <v>13561778</v>
      </c>
      <c r="M809" s="31" t="n">
        <f aca="false">E809+I809-J809-K809+L809</f>
        <v>8224951421.01301</v>
      </c>
      <c r="N809" s="32" t="n">
        <f aca="false">HLOOKUP(ROUND(AVERAGE(M797:M808)/10^6,0),Assumption!$B$2:$E$3,2,1)*MAX((AVERAGE(M797:M808)-250*10^6),0)</f>
        <v>47034419.8455781</v>
      </c>
      <c r="O809" s="31" t="n">
        <f aca="false">M809+N809</f>
        <v>8271985840.85859</v>
      </c>
      <c r="P809" s="31" t="n">
        <f aca="false">IF(A809=1,SA,MAX(0,SA-M808))</f>
        <v>0</v>
      </c>
      <c r="S809" s="2" t="n">
        <v>0</v>
      </c>
      <c r="T809" s="2" t="n">
        <v>0</v>
      </c>
      <c r="U809" s="2" t="n">
        <v>0</v>
      </c>
      <c r="V809" s="33" t="n">
        <v>1</v>
      </c>
    </row>
    <row r="810" customFormat="false" ht="15.75" hidden="false" customHeight="true" outlineLevel="0" collapsed="false">
      <c r="A810" s="2" t="n">
        <v>808</v>
      </c>
      <c r="B810" s="2" t="n">
        <v>68</v>
      </c>
      <c r="C810" s="2" t="n">
        <f aca="false">A810-(B810-1)*12</f>
        <v>4</v>
      </c>
      <c r="D810" s="2" t="n">
        <f aca="false">'thong tin khach hang'!$B$4+B810-1</f>
        <v>69</v>
      </c>
      <c r="E810" s="31" t="n">
        <f aca="false">IF(A810=1,0,M809)</f>
        <v>8224951421.01301</v>
      </c>
      <c r="F810" s="2" t="n">
        <f aca="true">TP*VLOOKUP('thong tin khach hang'!$E$10,$X$2:$Z$5,3,0)*OFFSET($S810,0,VLOOKUP('thong tin khach hang'!$E$10,$X$2:$Z$5,2,0))</f>
        <v>0</v>
      </c>
      <c r="G810" s="2" t="n">
        <f aca="true">EP*VLOOKUP('thong tin khach hang'!$E$10,$X$2:$Z$5,3,0)*OFFSET($S810,0,VLOOKUP('thong tin khach hang'!$E$10,$X$2:$Z$5,2,0))</f>
        <v>0</v>
      </c>
      <c r="H810" s="2" t="n">
        <f aca="false">F810*HLOOKUP(B810,Assumption!$A$10:$G$12,2,1)+G810*HLOOKUP(B810,Assumption!$A$10:$G$12,3,1)</f>
        <v>0</v>
      </c>
      <c r="I810" s="2" t="n">
        <f aca="false">F810+G810-H810</f>
        <v>0</v>
      </c>
      <c r="J810" s="32" t="n">
        <f aca="false">VLOOKUP(D810,Assumption!$O$3:$Q$103,IF('thong tin khach hang'!$B$3="Nam",2,3),0)/12*P810</f>
        <v>0</v>
      </c>
      <c r="K810" s="2" t="n">
        <v>20000</v>
      </c>
      <c r="L810" s="31" t="n">
        <f aca="false">ROUND(((HLOOKUP(B810,Assumption!$A$6:$L$7,2,1)+1)^(1/12)-1)*(E810+I810-J810-K810),0)</f>
        <v>13584143</v>
      </c>
      <c r="M810" s="31" t="n">
        <f aca="false">E810+I810-J810-K810+L810</f>
        <v>8238515564.01301</v>
      </c>
      <c r="N810" s="32" t="n">
        <f aca="false">HLOOKUP(ROUND(AVERAGE(M798:M809)/10^6,0),Assumption!$B$2:$E$3,2,1)*MAX((AVERAGE(M798:M809)-250*10^6),0)</f>
        <v>47143756.4960781</v>
      </c>
      <c r="O810" s="31" t="n">
        <f aca="false">M810+N810</f>
        <v>8285659320.50909</v>
      </c>
      <c r="P810" s="31" t="n">
        <f aca="false">IF(A810=1,SA,MAX(0,SA-M809))</f>
        <v>0</v>
      </c>
      <c r="S810" s="2" t="n">
        <v>0</v>
      </c>
      <c r="T810" s="2" t="n">
        <v>0</v>
      </c>
      <c r="U810" s="2" t="n">
        <v>1</v>
      </c>
      <c r="V810" s="33" t="n">
        <v>1</v>
      </c>
    </row>
    <row r="811" customFormat="false" ht="15.75" hidden="false" customHeight="true" outlineLevel="0" collapsed="false">
      <c r="A811" s="2" t="n">
        <v>809</v>
      </c>
      <c r="B811" s="2" t="n">
        <v>68</v>
      </c>
      <c r="C811" s="2" t="n">
        <f aca="false">A811-(B811-1)*12</f>
        <v>5</v>
      </c>
      <c r="D811" s="2" t="n">
        <f aca="false">'thong tin khach hang'!$B$4+B811-1</f>
        <v>69</v>
      </c>
      <c r="E811" s="31" t="n">
        <f aca="false">IF(A811=1,0,M810)</f>
        <v>8238515564.01301</v>
      </c>
      <c r="F811" s="2" t="n">
        <f aca="true">TP*VLOOKUP('thong tin khach hang'!$E$10,$X$2:$Z$5,3,0)*OFFSET($S811,0,VLOOKUP('thong tin khach hang'!$E$10,$X$2:$Z$5,2,0))</f>
        <v>0</v>
      </c>
      <c r="G811" s="2" t="n">
        <f aca="true">EP*VLOOKUP('thong tin khach hang'!$E$10,$X$2:$Z$5,3,0)*OFFSET($S811,0,VLOOKUP('thong tin khach hang'!$E$10,$X$2:$Z$5,2,0))</f>
        <v>0</v>
      </c>
      <c r="H811" s="2" t="n">
        <f aca="false">F811*HLOOKUP(B811,Assumption!$A$10:$G$12,2,1)+G811*HLOOKUP(B811,Assumption!$A$10:$G$12,3,1)</f>
        <v>0</v>
      </c>
      <c r="I811" s="2" t="n">
        <f aca="false">F811+G811-H811</f>
        <v>0</v>
      </c>
      <c r="J811" s="32" t="n">
        <f aca="false">VLOOKUP(D811,Assumption!$O$3:$Q$103,IF('thong tin khach hang'!$B$3="Nam",2,3),0)/12*P811</f>
        <v>0</v>
      </c>
      <c r="K811" s="2" t="n">
        <v>20000</v>
      </c>
      <c r="L811" s="31" t="n">
        <f aca="false">ROUND(((HLOOKUP(B811,Assumption!$A$6:$L$7,2,1)+1)^(1/12)-1)*(E811+I811-J811-K811),0)</f>
        <v>13606545</v>
      </c>
      <c r="M811" s="31" t="n">
        <f aca="false">E811+I811-J811-K811+L811</f>
        <v>8252102109.01301</v>
      </c>
      <c r="N811" s="32" t="n">
        <f aca="false">HLOOKUP(ROUND(AVERAGE(M799:M810)/10^6,0),Assumption!$B$2:$E$3,2,1)*MAX((AVERAGE(M799:M810)-250*10^6),0)</f>
        <v>47253273.7250781</v>
      </c>
      <c r="O811" s="31" t="n">
        <f aca="false">M811+N811</f>
        <v>8299355382.73809</v>
      </c>
      <c r="P811" s="31" t="n">
        <f aca="false">IF(A811=1,SA,MAX(0,SA-M810))</f>
        <v>0</v>
      </c>
      <c r="S811" s="2" t="n">
        <v>0</v>
      </c>
      <c r="T811" s="2" t="n">
        <v>0</v>
      </c>
      <c r="U811" s="2" t="n">
        <v>0</v>
      </c>
      <c r="V811" s="33" t="n">
        <v>1</v>
      </c>
    </row>
    <row r="812" customFormat="false" ht="15.75" hidden="false" customHeight="true" outlineLevel="0" collapsed="false">
      <c r="A812" s="2" t="n">
        <v>810</v>
      </c>
      <c r="B812" s="2" t="n">
        <v>68</v>
      </c>
      <c r="C812" s="2" t="n">
        <f aca="false">A812-(B812-1)*12</f>
        <v>6</v>
      </c>
      <c r="D812" s="2" t="n">
        <f aca="false">'thong tin khach hang'!$B$4+B812-1</f>
        <v>69</v>
      </c>
      <c r="E812" s="31" t="n">
        <f aca="false">IF(A812=1,0,M811)</f>
        <v>8252102109.01301</v>
      </c>
      <c r="F812" s="2" t="n">
        <f aca="true">TP*VLOOKUP('thong tin khach hang'!$E$10,$X$2:$Z$5,3,0)*OFFSET($S812,0,VLOOKUP('thong tin khach hang'!$E$10,$X$2:$Z$5,2,0))</f>
        <v>0</v>
      </c>
      <c r="G812" s="2" t="n">
        <f aca="true">EP*VLOOKUP('thong tin khach hang'!$E$10,$X$2:$Z$5,3,0)*OFFSET($S812,0,VLOOKUP('thong tin khach hang'!$E$10,$X$2:$Z$5,2,0))</f>
        <v>0</v>
      </c>
      <c r="H812" s="2" t="n">
        <f aca="false">F812*HLOOKUP(B812,Assumption!$A$10:$G$12,2,1)+G812*HLOOKUP(B812,Assumption!$A$10:$G$12,3,1)</f>
        <v>0</v>
      </c>
      <c r="I812" s="2" t="n">
        <f aca="false">F812+G812-H812</f>
        <v>0</v>
      </c>
      <c r="J812" s="32" t="n">
        <f aca="false">VLOOKUP(D812,Assumption!$O$3:$Q$103,IF('thong tin khach hang'!$B$3="Nam",2,3),0)/12*P812</f>
        <v>0</v>
      </c>
      <c r="K812" s="2" t="n">
        <v>20000</v>
      </c>
      <c r="L812" s="31" t="n">
        <f aca="false">ROUND(((HLOOKUP(B812,Assumption!$A$6:$L$7,2,1)+1)^(1/12)-1)*(E812+I812-J812-K812),0)</f>
        <v>13628985</v>
      </c>
      <c r="M812" s="31" t="n">
        <f aca="false">E812+I812-J812-K812+L812</f>
        <v>8265711094.01301</v>
      </c>
      <c r="N812" s="32" t="n">
        <f aca="false">HLOOKUP(ROUND(AVERAGE(M800:M811)/10^6,0),Assumption!$B$2:$E$3,2,1)*MAX((AVERAGE(M800:M811)-250*10^6),0)</f>
        <v>47362971.8305781</v>
      </c>
      <c r="O812" s="31" t="n">
        <f aca="false">M812+N812</f>
        <v>8313074065.84359</v>
      </c>
      <c r="P812" s="31" t="n">
        <f aca="false">IF(A812=1,SA,MAX(0,SA-M811))</f>
        <v>0</v>
      </c>
      <c r="S812" s="2" t="n">
        <v>0</v>
      </c>
      <c r="T812" s="2" t="n">
        <v>0</v>
      </c>
      <c r="U812" s="2" t="n">
        <v>0</v>
      </c>
      <c r="V812" s="33" t="n">
        <v>1</v>
      </c>
    </row>
    <row r="813" customFormat="false" ht="15.75" hidden="false" customHeight="true" outlineLevel="0" collapsed="false">
      <c r="A813" s="2" t="n">
        <v>811</v>
      </c>
      <c r="B813" s="2" t="n">
        <v>68</v>
      </c>
      <c r="C813" s="2" t="n">
        <f aca="false">A813-(B813-1)*12</f>
        <v>7</v>
      </c>
      <c r="D813" s="2" t="n">
        <f aca="false">'thong tin khach hang'!$B$4+B813-1</f>
        <v>69</v>
      </c>
      <c r="E813" s="31" t="n">
        <f aca="false">IF(A813=1,0,M812)</f>
        <v>8265711094.01301</v>
      </c>
      <c r="F813" s="2" t="n">
        <f aca="true">TP*VLOOKUP('thong tin khach hang'!$E$10,$X$2:$Z$5,3,0)*OFFSET($S813,0,VLOOKUP('thong tin khach hang'!$E$10,$X$2:$Z$5,2,0))</f>
        <v>0</v>
      </c>
      <c r="G813" s="2" t="n">
        <f aca="true">EP*VLOOKUP('thong tin khach hang'!$E$10,$X$2:$Z$5,3,0)*OFFSET($S813,0,VLOOKUP('thong tin khach hang'!$E$10,$X$2:$Z$5,2,0))</f>
        <v>0</v>
      </c>
      <c r="H813" s="2" t="n">
        <f aca="false">F813*HLOOKUP(B813,Assumption!$A$10:$G$12,2,1)+G813*HLOOKUP(B813,Assumption!$A$10:$G$12,3,1)</f>
        <v>0</v>
      </c>
      <c r="I813" s="2" t="n">
        <f aca="false">F813+G813-H813</f>
        <v>0</v>
      </c>
      <c r="J813" s="32" t="n">
        <f aca="false">VLOOKUP(D813,Assumption!$O$3:$Q$103,IF('thong tin khach hang'!$B$3="Nam",2,3),0)/12*P813</f>
        <v>0</v>
      </c>
      <c r="K813" s="2" t="n">
        <v>20000</v>
      </c>
      <c r="L813" s="31" t="n">
        <f aca="false">ROUND(((HLOOKUP(B813,Assumption!$A$6:$L$7,2,1)+1)^(1/12)-1)*(E813+I813-J813-K813),0)</f>
        <v>13651461</v>
      </c>
      <c r="M813" s="31" t="n">
        <f aca="false">E813+I813-J813-K813+L813</f>
        <v>8279342555.01301</v>
      </c>
      <c r="N813" s="32" t="n">
        <f aca="false">HLOOKUP(ROUND(AVERAGE(M801:M812)/10^6,0),Assumption!$B$2:$E$3,2,1)*MAX((AVERAGE(M801:M812)-250*10^6),0)</f>
        <v>47472851.1115781</v>
      </c>
      <c r="O813" s="31" t="n">
        <f aca="false">M813+N813</f>
        <v>8326815406.12459</v>
      </c>
      <c r="P813" s="31" t="n">
        <f aca="false">IF(A813=1,SA,MAX(0,SA-M812))</f>
        <v>0</v>
      </c>
      <c r="S813" s="2" t="n">
        <v>0</v>
      </c>
      <c r="T813" s="2" t="n">
        <v>1</v>
      </c>
      <c r="U813" s="2" t="n">
        <v>1</v>
      </c>
      <c r="V813" s="33" t="n">
        <v>1</v>
      </c>
    </row>
    <row r="814" customFormat="false" ht="15.75" hidden="false" customHeight="true" outlineLevel="0" collapsed="false">
      <c r="A814" s="2" t="n">
        <v>812</v>
      </c>
      <c r="B814" s="2" t="n">
        <v>68</v>
      </c>
      <c r="C814" s="2" t="n">
        <f aca="false">A814-(B814-1)*12</f>
        <v>8</v>
      </c>
      <c r="D814" s="2" t="n">
        <f aca="false">'thong tin khach hang'!$B$4+B814-1</f>
        <v>69</v>
      </c>
      <c r="E814" s="31" t="n">
        <f aca="false">IF(A814=1,0,M813)</f>
        <v>8279342555.01301</v>
      </c>
      <c r="F814" s="2" t="n">
        <f aca="true">TP*VLOOKUP('thong tin khach hang'!$E$10,$X$2:$Z$5,3,0)*OFFSET($S814,0,VLOOKUP('thong tin khach hang'!$E$10,$X$2:$Z$5,2,0))</f>
        <v>0</v>
      </c>
      <c r="G814" s="2" t="n">
        <f aca="true">EP*VLOOKUP('thong tin khach hang'!$E$10,$X$2:$Z$5,3,0)*OFFSET($S814,0,VLOOKUP('thong tin khach hang'!$E$10,$X$2:$Z$5,2,0))</f>
        <v>0</v>
      </c>
      <c r="H814" s="2" t="n">
        <f aca="false">F814*HLOOKUP(B814,Assumption!$A$10:$G$12,2,1)+G814*HLOOKUP(B814,Assumption!$A$10:$G$12,3,1)</f>
        <v>0</v>
      </c>
      <c r="I814" s="2" t="n">
        <f aca="false">F814+G814-H814</f>
        <v>0</v>
      </c>
      <c r="J814" s="32" t="n">
        <f aca="false">VLOOKUP(D814,Assumption!$O$3:$Q$103,IF('thong tin khach hang'!$B$3="Nam",2,3),0)/12*P814</f>
        <v>0</v>
      </c>
      <c r="K814" s="2" t="n">
        <v>20000</v>
      </c>
      <c r="L814" s="31" t="n">
        <f aca="false">ROUND(((HLOOKUP(B814,Assumption!$A$6:$L$7,2,1)+1)^(1/12)-1)*(E814+I814-J814-K814),0)</f>
        <v>13673974</v>
      </c>
      <c r="M814" s="31" t="n">
        <f aca="false">E814+I814-J814-K814+L814</f>
        <v>8292996529.01301</v>
      </c>
      <c r="N814" s="32" t="n">
        <f aca="false">HLOOKUP(ROUND(AVERAGE(M802:M813)/10^6,0),Assumption!$B$2:$E$3,2,1)*MAX((AVERAGE(M802:M813)-250*10^6),0)</f>
        <v>47582911.8670781</v>
      </c>
      <c r="O814" s="31" t="n">
        <f aca="false">M814+N814</f>
        <v>8340579440.88009</v>
      </c>
      <c r="P814" s="31" t="n">
        <f aca="false">IF(A814=1,SA,MAX(0,SA-M813))</f>
        <v>0</v>
      </c>
      <c r="S814" s="2" t="n">
        <v>0</v>
      </c>
      <c r="T814" s="2" t="n">
        <v>0</v>
      </c>
      <c r="U814" s="2" t="n">
        <v>0</v>
      </c>
      <c r="V814" s="33" t="n">
        <v>1</v>
      </c>
    </row>
    <row r="815" customFormat="false" ht="15.75" hidden="false" customHeight="true" outlineLevel="0" collapsed="false">
      <c r="A815" s="2" t="n">
        <v>813</v>
      </c>
      <c r="B815" s="2" t="n">
        <v>68</v>
      </c>
      <c r="C815" s="2" t="n">
        <f aca="false">A815-(B815-1)*12</f>
        <v>9</v>
      </c>
      <c r="D815" s="2" t="n">
        <f aca="false">'thong tin khach hang'!$B$4+B815-1</f>
        <v>69</v>
      </c>
      <c r="E815" s="31" t="n">
        <f aca="false">IF(A815=1,0,M814)</f>
        <v>8292996529.01301</v>
      </c>
      <c r="F815" s="2" t="n">
        <f aca="true">TP*VLOOKUP('thong tin khach hang'!$E$10,$X$2:$Z$5,3,0)*OFFSET($S815,0,VLOOKUP('thong tin khach hang'!$E$10,$X$2:$Z$5,2,0))</f>
        <v>0</v>
      </c>
      <c r="G815" s="2" t="n">
        <f aca="true">EP*VLOOKUP('thong tin khach hang'!$E$10,$X$2:$Z$5,3,0)*OFFSET($S815,0,VLOOKUP('thong tin khach hang'!$E$10,$X$2:$Z$5,2,0))</f>
        <v>0</v>
      </c>
      <c r="H815" s="2" t="n">
        <f aca="false">F815*HLOOKUP(B815,Assumption!$A$10:$G$12,2,1)+G815*HLOOKUP(B815,Assumption!$A$10:$G$12,3,1)</f>
        <v>0</v>
      </c>
      <c r="I815" s="2" t="n">
        <f aca="false">F815+G815-H815</f>
        <v>0</v>
      </c>
      <c r="J815" s="32" t="n">
        <f aca="false">VLOOKUP(D815,Assumption!$O$3:$Q$103,IF('thong tin khach hang'!$B$3="Nam",2,3),0)/12*P815</f>
        <v>0</v>
      </c>
      <c r="K815" s="2" t="n">
        <v>20000</v>
      </c>
      <c r="L815" s="31" t="n">
        <f aca="false">ROUND(((HLOOKUP(B815,Assumption!$A$6:$L$7,2,1)+1)^(1/12)-1)*(E815+I815-J815-K815),0)</f>
        <v>13696525</v>
      </c>
      <c r="M815" s="31" t="n">
        <f aca="false">E815+I815-J815-K815+L815</f>
        <v>8306673054.01301</v>
      </c>
      <c r="N815" s="32" t="n">
        <f aca="false">HLOOKUP(ROUND(AVERAGE(M803:M814)/10^6,0),Assumption!$B$2:$E$3,2,1)*MAX((AVERAGE(M803:M814)-250*10^6),0)</f>
        <v>47693154.3965781</v>
      </c>
      <c r="O815" s="31" t="n">
        <f aca="false">M815+N815</f>
        <v>8354366208.40959</v>
      </c>
      <c r="P815" s="31" t="n">
        <f aca="false">IF(A815=1,SA,MAX(0,SA-M814))</f>
        <v>0</v>
      </c>
      <c r="S815" s="2" t="n">
        <v>0</v>
      </c>
      <c r="T815" s="2" t="n">
        <v>0</v>
      </c>
      <c r="U815" s="2" t="n">
        <v>0</v>
      </c>
      <c r="V815" s="33" t="n">
        <v>1</v>
      </c>
    </row>
    <row r="816" customFormat="false" ht="15.75" hidden="false" customHeight="true" outlineLevel="0" collapsed="false">
      <c r="A816" s="2" t="n">
        <v>814</v>
      </c>
      <c r="B816" s="2" t="n">
        <v>68</v>
      </c>
      <c r="C816" s="2" t="n">
        <f aca="false">A816-(B816-1)*12</f>
        <v>10</v>
      </c>
      <c r="D816" s="2" t="n">
        <f aca="false">'thong tin khach hang'!$B$4+B816-1</f>
        <v>69</v>
      </c>
      <c r="E816" s="31" t="n">
        <f aca="false">IF(A816=1,0,M815)</f>
        <v>8306673054.01301</v>
      </c>
      <c r="F816" s="2" t="n">
        <f aca="true">TP*VLOOKUP('thong tin khach hang'!$E$10,$X$2:$Z$5,3,0)*OFFSET($S816,0,VLOOKUP('thong tin khach hang'!$E$10,$X$2:$Z$5,2,0))</f>
        <v>0</v>
      </c>
      <c r="G816" s="2" t="n">
        <f aca="true">EP*VLOOKUP('thong tin khach hang'!$E$10,$X$2:$Z$5,3,0)*OFFSET($S816,0,VLOOKUP('thong tin khach hang'!$E$10,$X$2:$Z$5,2,0))</f>
        <v>0</v>
      </c>
      <c r="H816" s="2" t="n">
        <f aca="false">F816*HLOOKUP(B816,Assumption!$A$10:$G$12,2,1)+G816*HLOOKUP(B816,Assumption!$A$10:$G$12,3,1)</f>
        <v>0</v>
      </c>
      <c r="I816" s="2" t="n">
        <f aca="false">F816+G816-H816</f>
        <v>0</v>
      </c>
      <c r="J816" s="32" t="n">
        <f aca="false">VLOOKUP(D816,Assumption!$O$3:$Q$103,IF('thong tin khach hang'!$B$3="Nam",2,3),0)/12*P816</f>
        <v>0</v>
      </c>
      <c r="K816" s="2" t="n">
        <v>20000</v>
      </c>
      <c r="L816" s="31" t="n">
        <f aca="false">ROUND(((HLOOKUP(B816,Assumption!$A$6:$L$7,2,1)+1)^(1/12)-1)*(E816+I816-J816-K816),0)</f>
        <v>13719113</v>
      </c>
      <c r="M816" s="31" t="n">
        <f aca="false">E816+I816-J816-K816+L816</f>
        <v>8320372167.01301</v>
      </c>
      <c r="N816" s="32" t="n">
        <f aca="false">HLOOKUP(ROUND(AVERAGE(M804:M815)/10^6,0),Assumption!$B$2:$E$3,2,1)*MAX((AVERAGE(M804:M815)-250*10^6),0)</f>
        <v>47803579.0005781</v>
      </c>
      <c r="O816" s="31" t="n">
        <f aca="false">M816+N816</f>
        <v>8368175746.01359</v>
      </c>
      <c r="P816" s="31" t="n">
        <f aca="false">IF(A816=1,SA,MAX(0,SA-M815))</f>
        <v>0</v>
      </c>
      <c r="S816" s="2" t="n">
        <v>0</v>
      </c>
      <c r="T816" s="2" t="n">
        <v>0</v>
      </c>
      <c r="U816" s="2" t="n">
        <v>1</v>
      </c>
      <c r="V816" s="33" t="n">
        <v>1</v>
      </c>
    </row>
    <row r="817" customFormat="false" ht="15.75" hidden="false" customHeight="true" outlineLevel="0" collapsed="false">
      <c r="A817" s="2" t="n">
        <v>815</v>
      </c>
      <c r="B817" s="2" t="n">
        <v>68</v>
      </c>
      <c r="C817" s="2" t="n">
        <f aca="false">A817-(B817-1)*12</f>
        <v>11</v>
      </c>
      <c r="D817" s="2" t="n">
        <f aca="false">'thong tin khach hang'!$B$4+B817-1</f>
        <v>69</v>
      </c>
      <c r="E817" s="31" t="n">
        <f aca="false">IF(A817=1,0,M816)</f>
        <v>8320372167.01301</v>
      </c>
      <c r="F817" s="2" t="n">
        <f aca="true">TP*VLOOKUP('thong tin khach hang'!$E$10,$X$2:$Z$5,3,0)*OFFSET($S817,0,VLOOKUP('thong tin khach hang'!$E$10,$X$2:$Z$5,2,0))</f>
        <v>0</v>
      </c>
      <c r="G817" s="2" t="n">
        <f aca="true">EP*VLOOKUP('thong tin khach hang'!$E$10,$X$2:$Z$5,3,0)*OFFSET($S817,0,VLOOKUP('thong tin khach hang'!$E$10,$X$2:$Z$5,2,0))</f>
        <v>0</v>
      </c>
      <c r="H817" s="2" t="n">
        <f aca="false">F817*HLOOKUP(B817,Assumption!$A$10:$G$12,2,1)+G817*HLOOKUP(B817,Assumption!$A$10:$G$12,3,1)</f>
        <v>0</v>
      </c>
      <c r="I817" s="2" t="n">
        <f aca="false">F817+G817-H817</f>
        <v>0</v>
      </c>
      <c r="J817" s="32" t="n">
        <f aca="false">VLOOKUP(D817,Assumption!$O$3:$Q$103,IF('thong tin khach hang'!$B$3="Nam",2,3),0)/12*P817</f>
        <v>0</v>
      </c>
      <c r="K817" s="2" t="n">
        <v>20000</v>
      </c>
      <c r="L817" s="31" t="n">
        <f aca="false">ROUND(((HLOOKUP(B817,Assumption!$A$6:$L$7,2,1)+1)^(1/12)-1)*(E817+I817-J817-K817),0)</f>
        <v>13741738</v>
      </c>
      <c r="M817" s="31" t="n">
        <f aca="false">E817+I817-J817-K817+L817</f>
        <v>8334093905.01301</v>
      </c>
      <c r="N817" s="32" t="n">
        <f aca="false">HLOOKUP(ROUND(AVERAGE(M805:M816)/10^6,0),Assumption!$B$2:$E$3,2,1)*MAX((AVERAGE(M805:M816)-250*10^6),0)</f>
        <v>47914185.9800781</v>
      </c>
      <c r="O817" s="31" t="n">
        <f aca="false">M817+N817</f>
        <v>8382008090.99309</v>
      </c>
      <c r="P817" s="31" t="n">
        <f aca="false">IF(A817=1,SA,MAX(0,SA-M816))</f>
        <v>0</v>
      </c>
      <c r="S817" s="2" t="n">
        <v>0</v>
      </c>
      <c r="T817" s="2" t="n">
        <v>0</v>
      </c>
      <c r="U817" s="2" t="n">
        <v>0</v>
      </c>
      <c r="V817" s="33" t="n">
        <v>1</v>
      </c>
    </row>
    <row r="818" customFormat="false" ht="15.75" hidden="false" customHeight="true" outlineLevel="0" collapsed="false">
      <c r="A818" s="2" t="n">
        <v>816</v>
      </c>
      <c r="B818" s="2" t="n">
        <v>68</v>
      </c>
      <c r="C818" s="2" t="n">
        <f aca="false">A818-(B818-1)*12</f>
        <v>12</v>
      </c>
      <c r="D818" s="2" t="n">
        <f aca="false">'thong tin khach hang'!$B$4+B818-1</f>
        <v>69</v>
      </c>
      <c r="E818" s="31" t="n">
        <f aca="false">IF(A818=1,0,M817)</f>
        <v>8334093905.01301</v>
      </c>
      <c r="F818" s="2" t="n">
        <f aca="true">TP*VLOOKUP('thong tin khach hang'!$E$10,$X$2:$Z$5,3,0)*OFFSET($S818,0,VLOOKUP('thong tin khach hang'!$E$10,$X$2:$Z$5,2,0))</f>
        <v>0</v>
      </c>
      <c r="G818" s="2" t="n">
        <f aca="true">EP*VLOOKUP('thong tin khach hang'!$E$10,$X$2:$Z$5,3,0)*OFFSET($S818,0,VLOOKUP('thong tin khach hang'!$E$10,$X$2:$Z$5,2,0))</f>
        <v>0</v>
      </c>
      <c r="H818" s="2" t="n">
        <f aca="false">F818*HLOOKUP(B818,Assumption!$A$10:$G$12,2,1)+G818*HLOOKUP(B818,Assumption!$A$10:$G$12,3,1)</f>
        <v>0</v>
      </c>
      <c r="I818" s="2" t="n">
        <f aca="false">F818+G818-H818</f>
        <v>0</v>
      </c>
      <c r="J818" s="32" t="n">
        <f aca="false">VLOOKUP(D818,Assumption!$O$3:$Q$103,IF('thong tin khach hang'!$B$3="Nam",2,3),0)/12*P818</f>
        <v>0</v>
      </c>
      <c r="K818" s="2" t="n">
        <v>20000</v>
      </c>
      <c r="L818" s="31" t="n">
        <f aca="false">ROUND(((HLOOKUP(B818,Assumption!$A$6:$L$7,2,1)+1)^(1/12)-1)*(E818+I818-J818-K818),0)</f>
        <v>13764401</v>
      </c>
      <c r="M818" s="31" t="n">
        <f aca="false">E818+I818-J818-K818+L818</f>
        <v>8347838306.01301</v>
      </c>
      <c r="N818" s="32" t="n">
        <f aca="false">HLOOKUP(ROUND(AVERAGE(M806:M817)/10^6,0),Assumption!$B$2:$E$3,2,1)*MAX((AVERAGE(M806:M817)-250*10^6),0)</f>
        <v>48024975.6360781</v>
      </c>
      <c r="O818" s="31" t="n">
        <f aca="false">M818+N818</f>
        <v>8395863281.64909</v>
      </c>
      <c r="P818" s="31" t="n">
        <f aca="false">IF(A818=1,SA,MAX(0,SA-M817))</f>
        <v>0</v>
      </c>
      <c r="S818" s="2" t="n">
        <v>0</v>
      </c>
      <c r="T818" s="2" t="n">
        <v>0</v>
      </c>
      <c r="U818" s="2" t="n">
        <v>0</v>
      </c>
      <c r="V818" s="33" t="n">
        <v>1</v>
      </c>
    </row>
    <row r="819" customFormat="false" ht="15.75" hidden="false" customHeight="true" outlineLevel="0" collapsed="false">
      <c r="A819" s="2" t="n">
        <v>817</v>
      </c>
      <c r="B819" s="2" t="n">
        <v>69</v>
      </c>
      <c r="C819" s="2" t="n">
        <f aca="false">A819-(B819-1)*12</f>
        <v>1</v>
      </c>
      <c r="D819" s="2" t="n">
        <f aca="false">'thong tin khach hang'!$B$4+B819-1</f>
        <v>70</v>
      </c>
      <c r="E819" s="31" t="n">
        <f aca="false">IF(A819=1,0,M818)</f>
        <v>8347838306.01301</v>
      </c>
      <c r="F819" s="2" t="n">
        <f aca="true">TP*VLOOKUP('thong tin khach hang'!$E$10,$X$2:$Z$5,3,0)*OFFSET($S819,0,VLOOKUP('thong tin khach hang'!$E$10,$X$2:$Z$5,2,0))</f>
        <v>30000000</v>
      </c>
      <c r="G819" s="2" t="n">
        <f aca="true">EP*VLOOKUP('thong tin khach hang'!$E$10,$X$2:$Z$5,3,0)*OFFSET($S819,0,VLOOKUP('thong tin khach hang'!$E$10,$X$2:$Z$5,2,0))</f>
        <v>30000000</v>
      </c>
      <c r="H819" s="2" t="n">
        <f aca="false">F819*HLOOKUP(B819,Assumption!$A$10:$G$12,2,1)+G819*HLOOKUP(B819,Assumption!$A$10:$G$12,3,1)</f>
        <v>1500000</v>
      </c>
      <c r="I819" s="2" t="n">
        <f aca="false">F819+G819-H819</f>
        <v>58500000</v>
      </c>
      <c r="J819" s="32" t="n">
        <f aca="false">VLOOKUP(D819,Assumption!$O$3:$Q$103,IF('thong tin khach hang'!$B$3="Nam",2,3),0)/12*P819</f>
        <v>0</v>
      </c>
      <c r="K819" s="2" t="n">
        <v>20000</v>
      </c>
      <c r="L819" s="31" t="n">
        <f aca="false">ROUND(((HLOOKUP(B819,Assumption!$A$6:$L$7,2,1)+1)^(1/12)-1)*(E819+I819-J819-K819),0)</f>
        <v>13883718</v>
      </c>
      <c r="M819" s="31" t="n">
        <f aca="false">E819+I819-J819-K819+L819</f>
        <v>8420202024.01301</v>
      </c>
      <c r="N819" s="32" t="n">
        <f aca="false">HLOOKUP(ROUND(AVERAGE(M807:M818)/10^6,0),Assumption!$B$2:$E$3,2,1)*MAX((AVERAGE(M807:M818)-250*10^6),0)</f>
        <v>48135948.2705781</v>
      </c>
      <c r="O819" s="31" t="n">
        <f aca="false">M819+N819</f>
        <v>8468337972.28359</v>
      </c>
      <c r="P819" s="31" t="n">
        <f aca="false">IF(A819=1,SA,MAX(0,SA-M818))</f>
        <v>0</v>
      </c>
      <c r="S819" s="2" t="n">
        <v>1</v>
      </c>
      <c r="T819" s="2" t="n">
        <v>1</v>
      </c>
      <c r="U819" s="2" t="n">
        <v>1</v>
      </c>
      <c r="V819" s="33" t="n">
        <v>1</v>
      </c>
    </row>
    <row r="820" customFormat="false" ht="15.75" hidden="false" customHeight="true" outlineLevel="0" collapsed="false">
      <c r="A820" s="2" t="n">
        <v>818</v>
      </c>
      <c r="B820" s="2" t="n">
        <v>69</v>
      </c>
      <c r="C820" s="2" t="n">
        <f aca="false">A820-(B820-1)*12</f>
        <v>2</v>
      </c>
      <c r="D820" s="2" t="n">
        <f aca="false">'thong tin khach hang'!$B$4+B820-1</f>
        <v>70</v>
      </c>
      <c r="E820" s="31" t="n">
        <f aca="false">IF(A820=1,0,M819)</f>
        <v>8420202024.01301</v>
      </c>
      <c r="F820" s="2" t="n">
        <f aca="true">TP*VLOOKUP('thong tin khach hang'!$E$10,$X$2:$Z$5,3,0)*OFFSET($S820,0,VLOOKUP('thong tin khach hang'!$E$10,$X$2:$Z$5,2,0))</f>
        <v>0</v>
      </c>
      <c r="G820" s="2" t="n">
        <f aca="true">EP*VLOOKUP('thong tin khach hang'!$E$10,$X$2:$Z$5,3,0)*OFFSET($S820,0,VLOOKUP('thong tin khach hang'!$E$10,$X$2:$Z$5,2,0))</f>
        <v>0</v>
      </c>
      <c r="H820" s="2" t="n">
        <f aca="false">F820*HLOOKUP(B820,Assumption!$A$10:$G$12,2,1)+G820*HLOOKUP(B820,Assumption!$A$10:$G$12,3,1)</f>
        <v>0</v>
      </c>
      <c r="I820" s="2" t="n">
        <f aca="false">F820+G820-H820</f>
        <v>0</v>
      </c>
      <c r="J820" s="32" t="n">
        <f aca="false">VLOOKUP(D820,Assumption!$O$3:$Q$103,IF('thong tin khach hang'!$B$3="Nam",2,3),0)/12*P820</f>
        <v>0</v>
      </c>
      <c r="K820" s="2" t="n">
        <v>20000</v>
      </c>
      <c r="L820" s="31" t="n">
        <f aca="false">ROUND(((HLOOKUP(B820,Assumption!$A$6:$L$7,2,1)+1)^(1/12)-1)*(E820+I820-J820-K820),0)</f>
        <v>13906615</v>
      </c>
      <c r="M820" s="31" t="n">
        <f aca="false">E820+I820-J820-K820+L820</f>
        <v>8434088639.01301</v>
      </c>
      <c r="N820" s="32" t="n">
        <f aca="false">HLOOKUP(ROUND(AVERAGE(M808:M819)/10^6,0),Assumption!$B$2:$E$3,2,1)*MAX((AVERAGE(M808:M819)-250*10^6),0)</f>
        <v>48247104.1855781</v>
      </c>
      <c r="O820" s="31" t="n">
        <f aca="false">M820+N820</f>
        <v>8482335743.19859</v>
      </c>
      <c r="P820" s="31" t="n">
        <f aca="false">IF(A820=1,SA,MAX(0,SA-M819))</f>
        <v>0</v>
      </c>
      <c r="S820" s="2" t="n">
        <v>0</v>
      </c>
      <c r="T820" s="2" t="n">
        <v>0</v>
      </c>
      <c r="U820" s="2" t="n">
        <v>0</v>
      </c>
      <c r="V820" s="33" t="n">
        <v>1</v>
      </c>
    </row>
    <row r="821" customFormat="false" ht="15.75" hidden="false" customHeight="true" outlineLevel="0" collapsed="false">
      <c r="A821" s="2" t="n">
        <v>819</v>
      </c>
      <c r="B821" s="2" t="n">
        <v>69</v>
      </c>
      <c r="C821" s="2" t="n">
        <f aca="false">A821-(B821-1)*12</f>
        <v>3</v>
      </c>
      <c r="D821" s="2" t="n">
        <f aca="false">'thong tin khach hang'!$B$4+B821-1</f>
        <v>70</v>
      </c>
      <c r="E821" s="31" t="n">
        <f aca="false">IF(A821=1,0,M820)</f>
        <v>8434088639.01301</v>
      </c>
      <c r="F821" s="2" t="n">
        <f aca="true">TP*VLOOKUP('thong tin khach hang'!$E$10,$X$2:$Z$5,3,0)*OFFSET($S821,0,VLOOKUP('thong tin khach hang'!$E$10,$X$2:$Z$5,2,0))</f>
        <v>0</v>
      </c>
      <c r="G821" s="2" t="n">
        <f aca="true">EP*VLOOKUP('thong tin khach hang'!$E$10,$X$2:$Z$5,3,0)*OFFSET($S821,0,VLOOKUP('thong tin khach hang'!$E$10,$X$2:$Z$5,2,0))</f>
        <v>0</v>
      </c>
      <c r="H821" s="2" t="n">
        <f aca="false">F821*HLOOKUP(B821,Assumption!$A$10:$G$12,2,1)+G821*HLOOKUP(B821,Assumption!$A$10:$G$12,3,1)</f>
        <v>0</v>
      </c>
      <c r="I821" s="2" t="n">
        <f aca="false">F821+G821-H821</f>
        <v>0</v>
      </c>
      <c r="J821" s="32" t="n">
        <f aca="false">VLOOKUP(D821,Assumption!$O$3:$Q$103,IF('thong tin khach hang'!$B$3="Nam",2,3),0)/12*P821</f>
        <v>0</v>
      </c>
      <c r="K821" s="2" t="n">
        <v>20000</v>
      </c>
      <c r="L821" s="31" t="n">
        <f aca="false">ROUND(((HLOOKUP(B821,Assumption!$A$6:$L$7,2,1)+1)^(1/12)-1)*(E821+I821-J821-K821),0)</f>
        <v>13929550</v>
      </c>
      <c r="M821" s="31" t="n">
        <f aca="false">E821+I821-J821-K821+L821</f>
        <v>8447998189.01301</v>
      </c>
      <c r="N821" s="32" t="n">
        <f aca="false">HLOOKUP(ROUND(AVERAGE(M809:M820)/10^6,0),Assumption!$B$2:$E$3,2,1)*MAX((AVERAGE(M809:M820)-250*10^6),0)</f>
        <v>48358443.6835781</v>
      </c>
      <c r="O821" s="31" t="n">
        <f aca="false">M821+N821</f>
        <v>8496356632.69659</v>
      </c>
      <c r="P821" s="31" t="n">
        <f aca="false">IF(A821=1,SA,MAX(0,SA-M820))</f>
        <v>0</v>
      </c>
      <c r="S821" s="2" t="n">
        <v>0</v>
      </c>
      <c r="T821" s="2" t="n">
        <v>0</v>
      </c>
      <c r="U821" s="2" t="n">
        <v>0</v>
      </c>
      <c r="V821" s="33" t="n">
        <v>1</v>
      </c>
    </row>
    <row r="822" customFormat="false" ht="15.75" hidden="false" customHeight="true" outlineLevel="0" collapsed="false">
      <c r="A822" s="2" t="n">
        <v>820</v>
      </c>
      <c r="B822" s="2" t="n">
        <v>69</v>
      </c>
      <c r="C822" s="2" t="n">
        <f aca="false">A822-(B822-1)*12</f>
        <v>4</v>
      </c>
      <c r="D822" s="2" t="n">
        <f aca="false">'thong tin khach hang'!$B$4+B822-1</f>
        <v>70</v>
      </c>
      <c r="E822" s="31" t="n">
        <f aca="false">IF(A822=1,0,M821)</f>
        <v>8447998189.01301</v>
      </c>
      <c r="F822" s="2" t="n">
        <f aca="true">TP*VLOOKUP('thong tin khach hang'!$E$10,$X$2:$Z$5,3,0)*OFFSET($S822,0,VLOOKUP('thong tin khach hang'!$E$10,$X$2:$Z$5,2,0))</f>
        <v>0</v>
      </c>
      <c r="G822" s="2" t="n">
        <f aca="true">EP*VLOOKUP('thong tin khach hang'!$E$10,$X$2:$Z$5,3,0)*OFFSET($S822,0,VLOOKUP('thong tin khach hang'!$E$10,$X$2:$Z$5,2,0))</f>
        <v>0</v>
      </c>
      <c r="H822" s="2" t="n">
        <f aca="false">F822*HLOOKUP(B822,Assumption!$A$10:$G$12,2,1)+G822*HLOOKUP(B822,Assumption!$A$10:$G$12,3,1)</f>
        <v>0</v>
      </c>
      <c r="I822" s="2" t="n">
        <f aca="false">F822+G822-H822</f>
        <v>0</v>
      </c>
      <c r="J822" s="32" t="n">
        <f aca="false">VLOOKUP(D822,Assumption!$O$3:$Q$103,IF('thong tin khach hang'!$B$3="Nam",2,3),0)/12*P822</f>
        <v>0</v>
      </c>
      <c r="K822" s="2" t="n">
        <v>20000</v>
      </c>
      <c r="L822" s="31" t="n">
        <f aca="false">ROUND(((HLOOKUP(B822,Assumption!$A$6:$L$7,2,1)+1)^(1/12)-1)*(E822+I822-J822-K822),0)</f>
        <v>13952523</v>
      </c>
      <c r="M822" s="31" t="n">
        <f aca="false">E822+I822-J822-K822+L822</f>
        <v>8461930712.01301</v>
      </c>
      <c r="N822" s="32" t="n">
        <f aca="false">HLOOKUP(ROUND(AVERAGE(M810:M821)/10^6,0),Assumption!$B$2:$E$3,2,1)*MAX((AVERAGE(M810:M821)-250*10^6),0)</f>
        <v>48469967.0675781</v>
      </c>
      <c r="O822" s="31" t="n">
        <f aca="false">M822+N822</f>
        <v>8510400679.08059</v>
      </c>
      <c r="P822" s="31" t="n">
        <f aca="false">IF(A822=1,SA,MAX(0,SA-M821))</f>
        <v>0</v>
      </c>
      <c r="S822" s="2" t="n">
        <v>0</v>
      </c>
      <c r="T822" s="2" t="n">
        <v>0</v>
      </c>
      <c r="U822" s="2" t="n">
        <v>1</v>
      </c>
      <c r="V822" s="33" t="n">
        <v>1</v>
      </c>
    </row>
    <row r="823" customFormat="false" ht="15.75" hidden="false" customHeight="true" outlineLevel="0" collapsed="false">
      <c r="A823" s="2" t="n">
        <v>821</v>
      </c>
      <c r="B823" s="2" t="n">
        <v>69</v>
      </c>
      <c r="C823" s="2" t="n">
        <f aca="false">A823-(B823-1)*12</f>
        <v>5</v>
      </c>
      <c r="D823" s="2" t="n">
        <f aca="false">'thong tin khach hang'!$B$4+B823-1</f>
        <v>70</v>
      </c>
      <c r="E823" s="31" t="n">
        <f aca="false">IF(A823=1,0,M822)</f>
        <v>8461930712.01301</v>
      </c>
      <c r="F823" s="2" t="n">
        <f aca="true">TP*VLOOKUP('thong tin khach hang'!$E$10,$X$2:$Z$5,3,0)*OFFSET($S823,0,VLOOKUP('thong tin khach hang'!$E$10,$X$2:$Z$5,2,0))</f>
        <v>0</v>
      </c>
      <c r="G823" s="2" t="n">
        <f aca="true">EP*VLOOKUP('thong tin khach hang'!$E$10,$X$2:$Z$5,3,0)*OFFSET($S823,0,VLOOKUP('thong tin khach hang'!$E$10,$X$2:$Z$5,2,0))</f>
        <v>0</v>
      </c>
      <c r="H823" s="2" t="n">
        <f aca="false">F823*HLOOKUP(B823,Assumption!$A$10:$G$12,2,1)+G823*HLOOKUP(B823,Assumption!$A$10:$G$12,3,1)</f>
        <v>0</v>
      </c>
      <c r="I823" s="2" t="n">
        <f aca="false">F823+G823-H823</f>
        <v>0</v>
      </c>
      <c r="J823" s="32" t="n">
        <f aca="false">VLOOKUP(D823,Assumption!$O$3:$Q$103,IF('thong tin khach hang'!$B$3="Nam",2,3),0)/12*P823</f>
        <v>0</v>
      </c>
      <c r="K823" s="2" t="n">
        <v>20000</v>
      </c>
      <c r="L823" s="31" t="n">
        <f aca="false">ROUND(((HLOOKUP(B823,Assumption!$A$6:$L$7,2,1)+1)^(1/12)-1)*(E823+I823-J823-K823),0)</f>
        <v>13975534</v>
      </c>
      <c r="M823" s="31" t="n">
        <f aca="false">E823+I823-J823-K823+L823</f>
        <v>8475886246.01301</v>
      </c>
      <c r="N823" s="32" t="n">
        <f aca="false">HLOOKUP(ROUND(AVERAGE(M811:M822)/10^6,0),Assumption!$B$2:$E$3,2,1)*MAX((AVERAGE(M811:M822)-250*10^6),0)</f>
        <v>48581674.6415781</v>
      </c>
      <c r="O823" s="31" t="n">
        <f aca="false">M823+N823</f>
        <v>8524467920.65459</v>
      </c>
      <c r="P823" s="31" t="n">
        <f aca="false">IF(A823=1,SA,MAX(0,SA-M822))</f>
        <v>0</v>
      </c>
      <c r="S823" s="2" t="n">
        <v>0</v>
      </c>
      <c r="T823" s="2" t="n">
        <v>0</v>
      </c>
      <c r="U823" s="2" t="n">
        <v>0</v>
      </c>
      <c r="V823" s="33" t="n">
        <v>1</v>
      </c>
    </row>
    <row r="824" customFormat="false" ht="15.75" hidden="false" customHeight="true" outlineLevel="0" collapsed="false">
      <c r="A824" s="2" t="n">
        <v>822</v>
      </c>
      <c r="B824" s="2" t="n">
        <v>69</v>
      </c>
      <c r="C824" s="2" t="n">
        <f aca="false">A824-(B824-1)*12</f>
        <v>6</v>
      </c>
      <c r="D824" s="2" t="n">
        <f aca="false">'thong tin khach hang'!$B$4+B824-1</f>
        <v>70</v>
      </c>
      <c r="E824" s="31" t="n">
        <f aca="false">IF(A824=1,0,M823)</f>
        <v>8475886246.01301</v>
      </c>
      <c r="F824" s="2" t="n">
        <f aca="true">TP*VLOOKUP('thong tin khach hang'!$E$10,$X$2:$Z$5,3,0)*OFFSET($S824,0,VLOOKUP('thong tin khach hang'!$E$10,$X$2:$Z$5,2,0))</f>
        <v>0</v>
      </c>
      <c r="G824" s="2" t="n">
        <f aca="true">EP*VLOOKUP('thong tin khach hang'!$E$10,$X$2:$Z$5,3,0)*OFFSET($S824,0,VLOOKUP('thong tin khach hang'!$E$10,$X$2:$Z$5,2,0))</f>
        <v>0</v>
      </c>
      <c r="H824" s="2" t="n">
        <f aca="false">F824*HLOOKUP(B824,Assumption!$A$10:$G$12,2,1)+G824*HLOOKUP(B824,Assumption!$A$10:$G$12,3,1)</f>
        <v>0</v>
      </c>
      <c r="I824" s="2" t="n">
        <f aca="false">F824+G824-H824</f>
        <v>0</v>
      </c>
      <c r="J824" s="32" t="n">
        <f aca="false">VLOOKUP(D824,Assumption!$O$3:$Q$103,IF('thong tin khach hang'!$B$3="Nam",2,3),0)/12*P824</f>
        <v>0</v>
      </c>
      <c r="K824" s="2" t="n">
        <v>20000</v>
      </c>
      <c r="L824" s="31" t="n">
        <f aca="false">ROUND(((HLOOKUP(B824,Assumption!$A$6:$L$7,2,1)+1)^(1/12)-1)*(E824+I824-J824-K824),0)</f>
        <v>13998582</v>
      </c>
      <c r="M824" s="31" t="n">
        <f aca="false">E824+I824-J824-K824+L824</f>
        <v>8489864828.01301</v>
      </c>
      <c r="N824" s="32" t="n">
        <f aca="false">HLOOKUP(ROUND(AVERAGE(M812:M823)/10^6,0),Assumption!$B$2:$E$3,2,1)*MAX((AVERAGE(M812:M823)-250*10^6),0)</f>
        <v>48693566.7100781</v>
      </c>
      <c r="O824" s="31" t="n">
        <f aca="false">M824+N824</f>
        <v>8538558394.72309</v>
      </c>
      <c r="P824" s="31" t="n">
        <f aca="false">IF(A824=1,SA,MAX(0,SA-M823))</f>
        <v>0</v>
      </c>
      <c r="S824" s="2" t="n">
        <v>0</v>
      </c>
      <c r="T824" s="2" t="n">
        <v>0</v>
      </c>
      <c r="U824" s="2" t="n">
        <v>0</v>
      </c>
      <c r="V824" s="33" t="n">
        <v>1</v>
      </c>
    </row>
    <row r="825" customFormat="false" ht="15.75" hidden="false" customHeight="true" outlineLevel="0" collapsed="false">
      <c r="A825" s="2" t="n">
        <v>823</v>
      </c>
      <c r="B825" s="2" t="n">
        <v>69</v>
      </c>
      <c r="C825" s="2" t="n">
        <f aca="false">A825-(B825-1)*12</f>
        <v>7</v>
      </c>
      <c r="D825" s="2" t="n">
        <f aca="false">'thong tin khach hang'!$B$4+B825-1</f>
        <v>70</v>
      </c>
      <c r="E825" s="31" t="n">
        <f aca="false">IF(A825=1,0,M824)</f>
        <v>8489864828.01301</v>
      </c>
      <c r="F825" s="2" t="n">
        <f aca="true">TP*VLOOKUP('thong tin khach hang'!$E$10,$X$2:$Z$5,3,0)*OFFSET($S825,0,VLOOKUP('thong tin khach hang'!$E$10,$X$2:$Z$5,2,0))</f>
        <v>0</v>
      </c>
      <c r="G825" s="2" t="n">
        <f aca="true">EP*VLOOKUP('thong tin khach hang'!$E$10,$X$2:$Z$5,3,0)*OFFSET($S825,0,VLOOKUP('thong tin khach hang'!$E$10,$X$2:$Z$5,2,0))</f>
        <v>0</v>
      </c>
      <c r="H825" s="2" t="n">
        <f aca="false">F825*HLOOKUP(B825,Assumption!$A$10:$G$12,2,1)+G825*HLOOKUP(B825,Assumption!$A$10:$G$12,3,1)</f>
        <v>0</v>
      </c>
      <c r="I825" s="2" t="n">
        <f aca="false">F825+G825-H825</f>
        <v>0</v>
      </c>
      <c r="J825" s="32" t="n">
        <f aca="false">VLOOKUP(D825,Assumption!$O$3:$Q$103,IF('thong tin khach hang'!$B$3="Nam",2,3),0)/12*P825</f>
        <v>0</v>
      </c>
      <c r="K825" s="2" t="n">
        <v>20000</v>
      </c>
      <c r="L825" s="31" t="n">
        <f aca="false">ROUND(((HLOOKUP(B825,Assumption!$A$6:$L$7,2,1)+1)^(1/12)-1)*(E825+I825-J825-K825),0)</f>
        <v>14021669</v>
      </c>
      <c r="M825" s="31" t="n">
        <f aca="false">E825+I825-J825-K825+L825</f>
        <v>8503866497.01301</v>
      </c>
      <c r="N825" s="32" t="n">
        <f aca="false">HLOOKUP(ROUND(AVERAGE(M813:M824)/10^6,0),Assumption!$B$2:$E$3,2,1)*MAX((AVERAGE(M813:M824)-250*10^6),0)</f>
        <v>48805643.5770781</v>
      </c>
      <c r="O825" s="31" t="n">
        <f aca="false">M825+N825</f>
        <v>8552672140.59009</v>
      </c>
      <c r="P825" s="31" t="n">
        <f aca="false">IF(A825=1,SA,MAX(0,SA-M824))</f>
        <v>0</v>
      </c>
      <c r="S825" s="2" t="n">
        <v>0</v>
      </c>
      <c r="T825" s="2" t="n">
        <v>1</v>
      </c>
      <c r="U825" s="2" t="n">
        <v>1</v>
      </c>
      <c r="V825" s="33" t="n">
        <v>1</v>
      </c>
    </row>
    <row r="826" customFormat="false" ht="15.75" hidden="false" customHeight="true" outlineLevel="0" collapsed="false">
      <c r="A826" s="2" t="n">
        <v>824</v>
      </c>
      <c r="B826" s="2" t="n">
        <v>69</v>
      </c>
      <c r="C826" s="2" t="n">
        <f aca="false">A826-(B826-1)*12</f>
        <v>8</v>
      </c>
      <c r="D826" s="2" t="n">
        <f aca="false">'thong tin khach hang'!$B$4+B826-1</f>
        <v>70</v>
      </c>
      <c r="E826" s="31" t="n">
        <f aca="false">IF(A826=1,0,M825)</f>
        <v>8503866497.01301</v>
      </c>
      <c r="F826" s="2" t="n">
        <f aca="true">TP*VLOOKUP('thong tin khach hang'!$E$10,$X$2:$Z$5,3,0)*OFFSET($S826,0,VLOOKUP('thong tin khach hang'!$E$10,$X$2:$Z$5,2,0))</f>
        <v>0</v>
      </c>
      <c r="G826" s="2" t="n">
        <f aca="true">EP*VLOOKUP('thong tin khach hang'!$E$10,$X$2:$Z$5,3,0)*OFFSET($S826,0,VLOOKUP('thong tin khach hang'!$E$10,$X$2:$Z$5,2,0))</f>
        <v>0</v>
      </c>
      <c r="H826" s="2" t="n">
        <f aca="false">F826*HLOOKUP(B826,Assumption!$A$10:$G$12,2,1)+G826*HLOOKUP(B826,Assumption!$A$10:$G$12,3,1)</f>
        <v>0</v>
      </c>
      <c r="I826" s="2" t="n">
        <f aca="false">F826+G826-H826</f>
        <v>0</v>
      </c>
      <c r="J826" s="32" t="n">
        <f aca="false">VLOOKUP(D826,Assumption!$O$3:$Q$103,IF('thong tin khach hang'!$B$3="Nam",2,3),0)/12*P826</f>
        <v>0</v>
      </c>
      <c r="K826" s="2" t="n">
        <v>20000</v>
      </c>
      <c r="L826" s="31" t="n">
        <f aca="false">ROUND(((HLOOKUP(B826,Assumption!$A$6:$L$7,2,1)+1)^(1/12)-1)*(E826+I826-J826-K826),0)</f>
        <v>14044794</v>
      </c>
      <c r="M826" s="31" t="n">
        <f aca="false">E826+I826-J826-K826+L826</f>
        <v>8517891291.01301</v>
      </c>
      <c r="N826" s="32" t="n">
        <f aca="false">HLOOKUP(ROUND(AVERAGE(M814:M825)/10^6,0),Assumption!$B$2:$E$3,2,1)*MAX((AVERAGE(M814:M825)-250*10^6),0)</f>
        <v>48917905.5480781</v>
      </c>
      <c r="O826" s="31" t="n">
        <f aca="false">M826+N826</f>
        <v>8566809196.56109</v>
      </c>
      <c r="P826" s="31" t="n">
        <f aca="false">IF(A826=1,SA,MAX(0,SA-M825))</f>
        <v>0</v>
      </c>
      <c r="S826" s="2" t="n">
        <v>0</v>
      </c>
      <c r="T826" s="2" t="n">
        <v>0</v>
      </c>
      <c r="U826" s="2" t="n">
        <v>0</v>
      </c>
      <c r="V826" s="33" t="n">
        <v>1</v>
      </c>
    </row>
    <row r="827" customFormat="false" ht="15.75" hidden="false" customHeight="true" outlineLevel="0" collapsed="false">
      <c r="A827" s="2" t="n">
        <v>825</v>
      </c>
      <c r="B827" s="2" t="n">
        <v>69</v>
      </c>
      <c r="C827" s="2" t="n">
        <f aca="false">A827-(B827-1)*12</f>
        <v>9</v>
      </c>
      <c r="D827" s="2" t="n">
        <f aca="false">'thong tin khach hang'!$B$4+B827-1</f>
        <v>70</v>
      </c>
      <c r="E827" s="31" t="n">
        <f aca="false">IF(A827=1,0,M826)</f>
        <v>8517891291.01301</v>
      </c>
      <c r="F827" s="2" t="n">
        <f aca="true">TP*VLOOKUP('thong tin khach hang'!$E$10,$X$2:$Z$5,3,0)*OFFSET($S827,0,VLOOKUP('thong tin khach hang'!$E$10,$X$2:$Z$5,2,0))</f>
        <v>0</v>
      </c>
      <c r="G827" s="2" t="n">
        <f aca="true">EP*VLOOKUP('thong tin khach hang'!$E$10,$X$2:$Z$5,3,0)*OFFSET($S827,0,VLOOKUP('thong tin khach hang'!$E$10,$X$2:$Z$5,2,0))</f>
        <v>0</v>
      </c>
      <c r="H827" s="2" t="n">
        <f aca="false">F827*HLOOKUP(B827,Assumption!$A$10:$G$12,2,1)+G827*HLOOKUP(B827,Assumption!$A$10:$G$12,3,1)</f>
        <v>0</v>
      </c>
      <c r="I827" s="2" t="n">
        <f aca="false">F827+G827-H827</f>
        <v>0</v>
      </c>
      <c r="J827" s="32" t="n">
        <f aca="false">VLOOKUP(D827,Assumption!$O$3:$Q$103,IF('thong tin khach hang'!$B$3="Nam",2,3),0)/12*P827</f>
        <v>0</v>
      </c>
      <c r="K827" s="2" t="n">
        <v>20000</v>
      </c>
      <c r="L827" s="31" t="n">
        <f aca="false">ROUND(((HLOOKUP(B827,Assumption!$A$6:$L$7,2,1)+1)^(1/12)-1)*(E827+I827-J827-K827),0)</f>
        <v>14067957</v>
      </c>
      <c r="M827" s="31" t="n">
        <f aca="false">E827+I827-J827-K827+L827</f>
        <v>8531939248.01301</v>
      </c>
      <c r="N827" s="32" t="n">
        <f aca="false">HLOOKUP(ROUND(AVERAGE(M815:M826)/10^6,0),Assumption!$B$2:$E$3,2,1)*MAX((AVERAGE(M815:M826)-250*10^6),0)</f>
        <v>49030352.9290781</v>
      </c>
      <c r="O827" s="31" t="n">
        <f aca="false">M827+N827</f>
        <v>8580969600.94209</v>
      </c>
      <c r="P827" s="31" t="n">
        <f aca="false">IF(A827=1,SA,MAX(0,SA-M826))</f>
        <v>0</v>
      </c>
      <c r="S827" s="2" t="n">
        <v>0</v>
      </c>
      <c r="T827" s="2" t="n">
        <v>0</v>
      </c>
      <c r="U827" s="2" t="n">
        <v>0</v>
      </c>
      <c r="V827" s="33" t="n">
        <v>1</v>
      </c>
    </row>
    <row r="828" customFormat="false" ht="15.75" hidden="false" customHeight="true" outlineLevel="0" collapsed="false">
      <c r="A828" s="2" t="n">
        <v>826</v>
      </c>
      <c r="B828" s="2" t="n">
        <v>69</v>
      </c>
      <c r="C828" s="2" t="n">
        <f aca="false">A828-(B828-1)*12</f>
        <v>10</v>
      </c>
      <c r="D828" s="2" t="n">
        <f aca="false">'thong tin khach hang'!$B$4+B828-1</f>
        <v>70</v>
      </c>
      <c r="E828" s="31" t="n">
        <f aca="false">IF(A828=1,0,M827)</f>
        <v>8531939248.01301</v>
      </c>
      <c r="F828" s="2" t="n">
        <f aca="true">TP*VLOOKUP('thong tin khach hang'!$E$10,$X$2:$Z$5,3,0)*OFFSET($S828,0,VLOOKUP('thong tin khach hang'!$E$10,$X$2:$Z$5,2,0))</f>
        <v>0</v>
      </c>
      <c r="G828" s="2" t="n">
        <f aca="true">EP*VLOOKUP('thong tin khach hang'!$E$10,$X$2:$Z$5,3,0)*OFFSET($S828,0,VLOOKUP('thong tin khach hang'!$E$10,$X$2:$Z$5,2,0))</f>
        <v>0</v>
      </c>
      <c r="H828" s="2" t="n">
        <f aca="false">F828*HLOOKUP(B828,Assumption!$A$10:$G$12,2,1)+G828*HLOOKUP(B828,Assumption!$A$10:$G$12,3,1)</f>
        <v>0</v>
      </c>
      <c r="I828" s="2" t="n">
        <f aca="false">F828+G828-H828</f>
        <v>0</v>
      </c>
      <c r="J828" s="32" t="n">
        <f aca="false">VLOOKUP(D828,Assumption!$O$3:$Q$103,IF('thong tin khach hang'!$B$3="Nam",2,3),0)/12*P828</f>
        <v>0</v>
      </c>
      <c r="K828" s="2" t="n">
        <v>20000</v>
      </c>
      <c r="L828" s="31" t="n">
        <f aca="false">ROUND(((HLOOKUP(B828,Assumption!$A$6:$L$7,2,1)+1)^(1/12)-1)*(E828+I828-J828-K828),0)</f>
        <v>14091158</v>
      </c>
      <c r="M828" s="31" t="n">
        <f aca="false">E828+I828-J828-K828+L828</f>
        <v>8546010406.01301</v>
      </c>
      <c r="N828" s="32" t="n">
        <f aca="false">HLOOKUP(ROUND(AVERAGE(M816:M827)/10^6,0),Assumption!$B$2:$E$3,2,1)*MAX((AVERAGE(M816:M827)-250*10^6),0)</f>
        <v>49142986.0260781</v>
      </c>
      <c r="O828" s="31" t="n">
        <f aca="false">M828+N828</f>
        <v>8595153392.03909</v>
      </c>
      <c r="P828" s="31" t="n">
        <f aca="false">IF(A828=1,SA,MAX(0,SA-M827))</f>
        <v>0</v>
      </c>
      <c r="S828" s="2" t="n">
        <v>0</v>
      </c>
      <c r="T828" s="2" t="n">
        <v>0</v>
      </c>
      <c r="U828" s="2" t="n">
        <v>1</v>
      </c>
      <c r="V828" s="33" t="n">
        <v>1</v>
      </c>
    </row>
    <row r="829" customFormat="false" ht="15.75" hidden="false" customHeight="true" outlineLevel="0" collapsed="false">
      <c r="A829" s="2" t="n">
        <v>827</v>
      </c>
      <c r="B829" s="2" t="n">
        <v>69</v>
      </c>
      <c r="C829" s="2" t="n">
        <f aca="false">A829-(B829-1)*12</f>
        <v>11</v>
      </c>
      <c r="D829" s="2" t="n">
        <f aca="false">'thong tin khach hang'!$B$4+B829-1</f>
        <v>70</v>
      </c>
      <c r="E829" s="31" t="n">
        <f aca="false">IF(A829=1,0,M828)</f>
        <v>8546010406.01301</v>
      </c>
      <c r="F829" s="2" t="n">
        <f aca="true">TP*VLOOKUP('thong tin khach hang'!$E$10,$X$2:$Z$5,3,0)*OFFSET($S829,0,VLOOKUP('thong tin khach hang'!$E$10,$X$2:$Z$5,2,0))</f>
        <v>0</v>
      </c>
      <c r="G829" s="2" t="n">
        <f aca="true">EP*VLOOKUP('thong tin khach hang'!$E$10,$X$2:$Z$5,3,0)*OFFSET($S829,0,VLOOKUP('thong tin khach hang'!$E$10,$X$2:$Z$5,2,0))</f>
        <v>0</v>
      </c>
      <c r="H829" s="2" t="n">
        <f aca="false">F829*HLOOKUP(B829,Assumption!$A$10:$G$12,2,1)+G829*HLOOKUP(B829,Assumption!$A$10:$G$12,3,1)</f>
        <v>0</v>
      </c>
      <c r="I829" s="2" t="n">
        <f aca="false">F829+G829-H829</f>
        <v>0</v>
      </c>
      <c r="J829" s="32" t="n">
        <f aca="false">VLOOKUP(D829,Assumption!$O$3:$Q$103,IF('thong tin khach hang'!$B$3="Nam",2,3),0)/12*P829</f>
        <v>0</v>
      </c>
      <c r="K829" s="2" t="n">
        <v>20000</v>
      </c>
      <c r="L829" s="31" t="n">
        <f aca="false">ROUND(((HLOOKUP(B829,Assumption!$A$6:$L$7,2,1)+1)^(1/12)-1)*(E829+I829-J829-K829),0)</f>
        <v>14114398</v>
      </c>
      <c r="M829" s="31" t="n">
        <f aca="false">E829+I829-J829-K829+L829</f>
        <v>8560104804.01301</v>
      </c>
      <c r="N829" s="32" t="n">
        <f aca="false">HLOOKUP(ROUND(AVERAGE(M817:M828)/10^6,0),Assumption!$B$2:$E$3,2,1)*MAX((AVERAGE(M817:M828)-250*10^6),0)</f>
        <v>49255805.1455781</v>
      </c>
      <c r="O829" s="31" t="n">
        <f aca="false">M829+N829</f>
        <v>8609360609.15859</v>
      </c>
      <c r="P829" s="31" t="n">
        <f aca="false">IF(A829=1,SA,MAX(0,SA-M828))</f>
        <v>0</v>
      </c>
      <c r="S829" s="2" t="n">
        <v>0</v>
      </c>
      <c r="T829" s="2" t="n">
        <v>0</v>
      </c>
      <c r="U829" s="2" t="n">
        <v>0</v>
      </c>
      <c r="V829" s="33" t="n">
        <v>1</v>
      </c>
    </row>
    <row r="830" customFormat="false" ht="15.75" hidden="false" customHeight="true" outlineLevel="0" collapsed="false">
      <c r="A830" s="2" t="n">
        <v>828</v>
      </c>
      <c r="B830" s="2" t="n">
        <v>69</v>
      </c>
      <c r="C830" s="2" t="n">
        <f aca="false">A830-(B830-1)*12</f>
        <v>12</v>
      </c>
      <c r="D830" s="2" t="n">
        <f aca="false">'thong tin khach hang'!$B$4+B830-1</f>
        <v>70</v>
      </c>
      <c r="E830" s="31" t="n">
        <f aca="false">IF(A830=1,0,M829)</f>
        <v>8560104804.01301</v>
      </c>
      <c r="F830" s="2" t="n">
        <f aca="true">TP*VLOOKUP('thong tin khach hang'!$E$10,$X$2:$Z$5,3,0)*OFFSET($S830,0,VLOOKUP('thong tin khach hang'!$E$10,$X$2:$Z$5,2,0))</f>
        <v>0</v>
      </c>
      <c r="G830" s="2" t="n">
        <f aca="true">EP*VLOOKUP('thong tin khach hang'!$E$10,$X$2:$Z$5,3,0)*OFFSET($S830,0,VLOOKUP('thong tin khach hang'!$E$10,$X$2:$Z$5,2,0))</f>
        <v>0</v>
      </c>
      <c r="H830" s="2" t="n">
        <f aca="false">F830*HLOOKUP(B830,Assumption!$A$10:$G$12,2,1)+G830*HLOOKUP(B830,Assumption!$A$10:$G$12,3,1)</f>
        <v>0</v>
      </c>
      <c r="I830" s="2" t="n">
        <f aca="false">F830+G830-H830</f>
        <v>0</v>
      </c>
      <c r="J830" s="32" t="n">
        <f aca="false">VLOOKUP(D830,Assumption!$O$3:$Q$103,IF('thong tin khach hang'!$B$3="Nam",2,3),0)/12*P830</f>
        <v>0</v>
      </c>
      <c r="K830" s="2" t="n">
        <v>20000</v>
      </c>
      <c r="L830" s="31" t="n">
        <f aca="false">ROUND(((HLOOKUP(B830,Assumption!$A$6:$L$7,2,1)+1)^(1/12)-1)*(E830+I830-J830-K830),0)</f>
        <v>14137676</v>
      </c>
      <c r="M830" s="31" t="n">
        <f aca="false">E830+I830-J830-K830+L830</f>
        <v>8574222480.01301</v>
      </c>
      <c r="N830" s="32" t="n">
        <f aca="false">HLOOKUP(ROUND(AVERAGE(M818:M829)/10^6,0),Assumption!$B$2:$E$3,2,1)*MAX((AVERAGE(M818:M829)-250*10^6),0)</f>
        <v>49368810.5950781</v>
      </c>
      <c r="O830" s="31" t="n">
        <f aca="false">M830+N830</f>
        <v>8623591290.60809</v>
      </c>
      <c r="P830" s="31" t="n">
        <f aca="false">IF(A830=1,SA,MAX(0,SA-M829))</f>
        <v>0</v>
      </c>
      <c r="S830" s="2" t="n">
        <v>0</v>
      </c>
      <c r="T830" s="2" t="n">
        <v>0</v>
      </c>
      <c r="U830" s="2" t="n">
        <v>0</v>
      </c>
      <c r="V830" s="33" t="n">
        <v>1</v>
      </c>
    </row>
    <row r="831" customFormat="false" ht="15.75" hidden="false" customHeight="true" outlineLevel="0" collapsed="false">
      <c r="A831" s="2" t="n">
        <v>829</v>
      </c>
      <c r="B831" s="2" t="n">
        <v>70</v>
      </c>
      <c r="C831" s="2" t="n">
        <f aca="false">A831-(B831-1)*12</f>
        <v>1</v>
      </c>
      <c r="D831" s="2" t="n">
        <f aca="false">'thong tin khach hang'!$B$4+B831-1</f>
        <v>71</v>
      </c>
      <c r="E831" s="31" t="n">
        <f aca="false">IF(A831=1,0,M830)</f>
        <v>8574222480.01301</v>
      </c>
      <c r="F831" s="2" t="n">
        <f aca="true">TP*VLOOKUP('thong tin khach hang'!$E$10,$X$2:$Z$5,3,0)*OFFSET($S831,0,VLOOKUP('thong tin khach hang'!$E$10,$X$2:$Z$5,2,0))</f>
        <v>30000000</v>
      </c>
      <c r="G831" s="2" t="n">
        <f aca="true">EP*VLOOKUP('thong tin khach hang'!$E$10,$X$2:$Z$5,3,0)*OFFSET($S831,0,VLOOKUP('thong tin khach hang'!$E$10,$X$2:$Z$5,2,0))</f>
        <v>30000000</v>
      </c>
      <c r="H831" s="2" t="n">
        <f aca="false">F831*HLOOKUP(B831,Assumption!$A$10:$G$12,2,1)+G831*HLOOKUP(B831,Assumption!$A$10:$G$12,3,1)</f>
        <v>1500000</v>
      </c>
      <c r="I831" s="2" t="n">
        <f aca="false">F831+G831-H831</f>
        <v>58500000</v>
      </c>
      <c r="J831" s="32" t="n">
        <f aca="false">VLOOKUP(D831,Assumption!$O$3:$Q$103,IF('thong tin khach hang'!$B$3="Nam",2,3),0)/12*P831</f>
        <v>0</v>
      </c>
      <c r="K831" s="2" t="n">
        <v>20000</v>
      </c>
      <c r="L831" s="31" t="n">
        <f aca="false">ROUND(((HLOOKUP(B831,Assumption!$A$6:$L$7,2,1)+1)^(1/12)-1)*(E831+I831-J831-K831),0)</f>
        <v>14257610</v>
      </c>
      <c r="M831" s="31" t="n">
        <f aca="false">E831+I831-J831-K831+L831</f>
        <v>8646960090.01301</v>
      </c>
      <c r="N831" s="32" t="n">
        <f aca="false">HLOOKUP(ROUND(AVERAGE(M819:M830)/10^6,0),Assumption!$B$2:$E$3,2,1)*MAX((AVERAGE(M819:M830)-250*10^6),0)</f>
        <v>49482002.6820781</v>
      </c>
      <c r="O831" s="31" t="n">
        <f aca="false">M831+N831</f>
        <v>8696442092.69509</v>
      </c>
      <c r="P831" s="31" t="n">
        <f aca="false">IF(A831=1,SA,MAX(0,SA-M830))</f>
        <v>0</v>
      </c>
      <c r="S831" s="2" t="n">
        <v>1</v>
      </c>
      <c r="T831" s="2" t="n">
        <v>1</v>
      </c>
      <c r="U831" s="2" t="n">
        <v>1</v>
      </c>
      <c r="V831" s="33" t="n">
        <v>1</v>
      </c>
    </row>
    <row r="832" customFormat="false" ht="15.75" hidden="false" customHeight="true" outlineLevel="0" collapsed="false">
      <c r="A832" s="2" t="n">
        <v>830</v>
      </c>
      <c r="B832" s="2" t="n">
        <v>70</v>
      </c>
      <c r="C832" s="2" t="n">
        <f aca="false">A832-(B832-1)*12</f>
        <v>2</v>
      </c>
      <c r="D832" s="2" t="n">
        <f aca="false">'thong tin khach hang'!$B$4+B832-1</f>
        <v>71</v>
      </c>
      <c r="E832" s="31" t="n">
        <f aca="false">IF(A832=1,0,M831)</f>
        <v>8646960090.01301</v>
      </c>
      <c r="F832" s="2" t="n">
        <f aca="true">TP*VLOOKUP('thong tin khach hang'!$E$10,$X$2:$Z$5,3,0)*OFFSET($S832,0,VLOOKUP('thong tin khach hang'!$E$10,$X$2:$Z$5,2,0))</f>
        <v>0</v>
      </c>
      <c r="G832" s="2" t="n">
        <f aca="true">EP*VLOOKUP('thong tin khach hang'!$E$10,$X$2:$Z$5,3,0)*OFFSET($S832,0,VLOOKUP('thong tin khach hang'!$E$10,$X$2:$Z$5,2,0))</f>
        <v>0</v>
      </c>
      <c r="H832" s="2" t="n">
        <f aca="false">F832*HLOOKUP(B832,Assumption!$A$10:$G$12,2,1)+G832*HLOOKUP(B832,Assumption!$A$10:$G$12,3,1)</f>
        <v>0</v>
      </c>
      <c r="I832" s="2" t="n">
        <f aca="false">F832+G832-H832</f>
        <v>0</v>
      </c>
      <c r="J832" s="32" t="n">
        <f aca="false">VLOOKUP(D832,Assumption!$O$3:$Q$103,IF('thong tin khach hang'!$B$3="Nam",2,3),0)/12*P832</f>
        <v>0</v>
      </c>
      <c r="K832" s="2" t="n">
        <v>20000</v>
      </c>
      <c r="L832" s="31" t="n">
        <f aca="false">ROUND(((HLOOKUP(B832,Assumption!$A$6:$L$7,2,1)+1)^(1/12)-1)*(E832+I832-J832-K832),0)</f>
        <v>14281125</v>
      </c>
      <c r="M832" s="31" t="n">
        <f aca="false">E832+I832-J832-K832+L832</f>
        <v>8661221215.01301</v>
      </c>
      <c r="N832" s="32" t="n">
        <f aca="false">HLOOKUP(ROUND(AVERAGE(M820:M831)/10^6,0),Assumption!$B$2:$E$3,2,1)*MAX((AVERAGE(M820:M831)-250*10^6),0)</f>
        <v>49595381.7150781</v>
      </c>
      <c r="O832" s="31" t="n">
        <f aca="false">M832+N832</f>
        <v>8710816596.72809</v>
      </c>
      <c r="P832" s="31" t="n">
        <f aca="false">IF(A832=1,SA,MAX(0,SA-M831))</f>
        <v>0</v>
      </c>
      <c r="S832" s="2" t="n">
        <v>0</v>
      </c>
      <c r="T832" s="2" t="n">
        <v>0</v>
      </c>
      <c r="U832" s="2" t="n">
        <v>0</v>
      </c>
      <c r="V832" s="33" t="n">
        <v>1</v>
      </c>
    </row>
    <row r="833" customFormat="false" ht="15.75" hidden="false" customHeight="true" outlineLevel="0" collapsed="false">
      <c r="A833" s="2" t="n">
        <v>831</v>
      </c>
      <c r="B833" s="2" t="n">
        <v>70</v>
      </c>
      <c r="C833" s="2" t="n">
        <f aca="false">A833-(B833-1)*12</f>
        <v>3</v>
      </c>
      <c r="D833" s="2" t="n">
        <f aca="false">'thong tin khach hang'!$B$4+B833-1</f>
        <v>71</v>
      </c>
      <c r="E833" s="31" t="n">
        <f aca="false">IF(A833=1,0,M832)</f>
        <v>8661221215.01301</v>
      </c>
      <c r="F833" s="2" t="n">
        <f aca="true">TP*VLOOKUP('thong tin khach hang'!$E$10,$X$2:$Z$5,3,0)*OFFSET($S833,0,VLOOKUP('thong tin khach hang'!$E$10,$X$2:$Z$5,2,0))</f>
        <v>0</v>
      </c>
      <c r="G833" s="2" t="n">
        <f aca="true">EP*VLOOKUP('thong tin khach hang'!$E$10,$X$2:$Z$5,3,0)*OFFSET($S833,0,VLOOKUP('thong tin khach hang'!$E$10,$X$2:$Z$5,2,0))</f>
        <v>0</v>
      </c>
      <c r="H833" s="2" t="n">
        <f aca="false">F833*HLOOKUP(B833,Assumption!$A$10:$G$12,2,1)+G833*HLOOKUP(B833,Assumption!$A$10:$G$12,3,1)</f>
        <v>0</v>
      </c>
      <c r="I833" s="2" t="n">
        <f aca="false">F833+G833-H833</f>
        <v>0</v>
      </c>
      <c r="J833" s="32" t="n">
        <f aca="false">VLOOKUP(D833,Assumption!$O$3:$Q$103,IF('thong tin khach hang'!$B$3="Nam",2,3),0)/12*P833</f>
        <v>0</v>
      </c>
      <c r="K833" s="2" t="n">
        <v>20000</v>
      </c>
      <c r="L833" s="31" t="n">
        <f aca="false">ROUND(((HLOOKUP(B833,Assumption!$A$6:$L$7,2,1)+1)^(1/12)-1)*(E833+I833-J833-K833),0)</f>
        <v>14304678</v>
      </c>
      <c r="M833" s="31" t="n">
        <f aca="false">E833+I833-J833-K833+L833</f>
        <v>8675505893.01301</v>
      </c>
      <c r="N833" s="32" t="n">
        <f aca="false">HLOOKUP(ROUND(AVERAGE(M821:M832)/10^6,0),Assumption!$B$2:$E$3,2,1)*MAX((AVERAGE(M821:M832)-250*10^6),0)</f>
        <v>49708948.0030781</v>
      </c>
      <c r="O833" s="31" t="n">
        <f aca="false">M833+N833</f>
        <v>8725214841.01609</v>
      </c>
      <c r="P833" s="31" t="n">
        <f aca="false">IF(A833=1,SA,MAX(0,SA-M832))</f>
        <v>0</v>
      </c>
      <c r="S833" s="2" t="n">
        <v>0</v>
      </c>
      <c r="T833" s="2" t="n">
        <v>0</v>
      </c>
      <c r="U833" s="2" t="n">
        <v>0</v>
      </c>
      <c r="V833" s="33" t="n">
        <v>1</v>
      </c>
    </row>
    <row r="834" customFormat="false" ht="15.75" hidden="false" customHeight="true" outlineLevel="0" collapsed="false">
      <c r="A834" s="2" t="n">
        <v>832</v>
      </c>
      <c r="B834" s="2" t="n">
        <v>70</v>
      </c>
      <c r="C834" s="2" t="n">
        <f aca="false">A834-(B834-1)*12</f>
        <v>4</v>
      </c>
      <c r="D834" s="2" t="n">
        <f aca="false">'thong tin khach hang'!$B$4+B834-1</f>
        <v>71</v>
      </c>
      <c r="E834" s="31" t="n">
        <f aca="false">IF(A834=1,0,M833)</f>
        <v>8675505893.01301</v>
      </c>
      <c r="F834" s="2" t="n">
        <f aca="true">TP*VLOOKUP('thong tin khach hang'!$E$10,$X$2:$Z$5,3,0)*OFFSET($S834,0,VLOOKUP('thong tin khach hang'!$E$10,$X$2:$Z$5,2,0))</f>
        <v>0</v>
      </c>
      <c r="G834" s="2" t="n">
        <f aca="true">EP*VLOOKUP('thong tin khach hang'!$E$10,$X$2:$Z$5,3,0)*OFFSET($S834,0,VLOOKUP('thong tin khach hang'!$E$10,$X$2:$Z$5,2,0))</f>
        <v>0</v>
      </c>
      <c r="H834" s="2" t="n">
        <f aca="false">F834*HLOOKUP(B834,Assumption!$A$10:$G$12,2,1)+G834*HLOOKUP(B834,Assumption!$A$10:$G$12,3,1)</f>
        <v>0</v>
      </c>
      <c r="I834" s="2" t="n">
        <f aca="false">F834+G834-H834</f>
        <v>0</v>
      </c>
      <c r="J834" s="32" t="n">
        <f aca="false">VLOOKUP(D834,Assumption!$O$3:$Q$103,IF('thong tin khach hang'!$B$3="Nam",2,3),0)/12*P834</f>
        <v>0</v>
      </c>
      <c r="K834" s="2" t="n">
        <v>20000</v>
      </c>
      <c r="L834" s="31" t="n">
        <f aca="false">ROUND(((HLOOKUP(B834,Assumption!$A$6:$L$7,2,1)+1)^(1/12)-1)*(E834+I834-J834-K834),0)</f>
        <v>14328270</v>
      </c>
      <c r="M834" s="31" t="n">
        <f aca="false">E834+I834-J834-K834+L834</f>
        <v>8689814163.01301</v>
      </c>
      <c r="N834" s="32" t="n">
        <f aca="false">HLOOKUP(ROUND(AVERAGE(M822:M833)/10^6,0),Assumption!$B$2:$E$3,2,1)*MAX((AVERAGE(M822:M833)-250*10^6),0)</f>
        <v>49822701.8550781</v>
      </c>
      <c r="O834" s="31" t="n">
        <f aca="false">M834+N834</f>
        <v>8739636864.86809</v>
      </c>
      <c r="P834" s="31" t="n">
        <f aca="false">IF(A834=1,SA,MAX(0,SA-M833))</f>
        <v>0</v>
      </c>
      <c r="S834" s="2" t="n">
        <v>0</v>
      </c>
      <c r="T834" s="2" t="n">
        <v>0</v>
      </c>
      <c r="U834" s="2" t="n">
        <v>1</v>
      </c>
      <c r="V834" s="33" t="n">
        <v>1</v>
      </c>
    </row>
    <row r="835" customFormat="false" ht="15.75" hidden="false" customHeight="true" outlineLevel="0" collapsed="false">
      <c r="A835" s="2" t="n">
        <v>833</v>
      </c>
      <c r="B835" s="2" t="n">
        <v>70</v>
      </c>
      <c r="C835" s="2" t="n">
        <f aca="false">A835-(B835-1)*12</f>
        <v>5</v>
      </c>
      <c r="D835" s="2" t="n">
        <f aca="false">'thong tin khach hang'!$B$4+B835-1</f>
        <v>71</v>
      </c>
      <c r="E835" s="31" t="n">
        <f aca="false">IF(A835=1,0,M834)</f>
        <v>8689814163.01301</v>
      </c>
      <c r="F835" s="2" t="n">
        <f aca="true">TP*VLOOKUP('thong tin khach hang'!$E$10,$X$2:$Z$5,3,0)*OFFSET($S835,0,VLOOKUP('thong tin khach hang'!$E$10,$X$2:$Z$5,2,0))</f>
        <v>0</v>
      </c>
      <c r="G835" s="2" t="n">
        <f aca="true">EP*VLOOKUP('thong tin khach hang'!$E$10,$X$2:$Z$5,3,0)*OFFSET($S835,0,VLOOKUP('thong tin khach hang'!$E$10,$X$2:$Z$5,2,0))</f>
        <v>0</v>
      </c>
      <c r="H835" s="2" t="n">
        <f aca="false">F835*HLOOKUP(B835,Assumption!$A$10:$G$12,2,1)+G835*HLOOKUP(B835,Assumption!$A$10:$G$12,3,1)</f>
        <v>0</v>
      </c>
      <c r="I835" s="2" t="n">
        <f aca="false">F835+G835-H835</f>
        <v>0</v>
      </c>
      <c r="J835" s="32" t="n">
        <f aca="false">VLOOKUP(D835,Assumption!$O$3:$Q$103,IF('thong tin khach hang'!$B$3="Nam",2,3),0)/12*P835</f>
        <v>0</v>
      </c>
      <c r="K835" s="2" t="n">
        <v>20000</v>
      </c>
      <c r="L835" s="31" t="n">
        <f aca="false">ROUND(((HLOOKUP(B835,Assumption!$A$6:$L$7,2,1)+1)^(1/12)-1)*(E835+I835-J835-K835),0)</f>
        <v>14351902</v>
      </c>
      <c r="M835" s="31" t="n">
        <f aca="false">E835+I835-J835-K835+L835</f>
        <v>8704146065.01301</v>
      </c>
      <c r="N835" s="32" t="n">
        <f aca="false">HLOOKUP(ROUND(AVERAGE(M823:M834)/10^6,0),Assumption!$B$2:$E$3,2,1)*MAX((AVERAGE(M823:M834)-250*10^6),0)</f>
        <v>49936643.5805781</v>
      </c>
      <c r="O835" s="31" t="n">
        <f aca="false">M835+N835</f>
        <v>8754082708.59359</v>
      </c>
      <c r="P835" s="31" t="n">
        <f aca="false">IF(A835=1,SA,MAX(0,SA-M834))</f>
        <v>0</v>
      </c>
      <c r="S835" s="2" t="n">
        <v>0</v>
      </c>
      <c r="T835" s="2" t="n">
        <v>0</v>
      </c>
      <c r="U835" s="2" t="n">
        <v>0</v>
      </c>
      <c r="V835" s="33" t="n">
        <v>1</v>
      </c>
    </row>
    <row r="836" customFormat="false" ht="15.75" hidden="false" customHeight="true" outlineLevel="0" collapsed="false">
      <c r="A836" s="2" t="n">
        <v>834</v>
      </c>
      <c r="B836" s="2" t="n">
        <v>70</v>
      </c>
      <c r="C836" s="2" t="n">
        <f aca="false">A836-(B836-1)*12</f>
        <v>6</v>
      </c>
      <c r="D836" s="2" t="n">
        <f aca="false">'thong tin khach hang'!$B$4+B836-1</f>
        <v>71</v>
      </c>
      <c r="E836" s="31" t="n">
        <f aca="false">IF(A836=1,0,M835)</f>
        <v>8704146065.01301</v>
      </c>
      <c r="F836" s="2" t="n">
        <f aca="true">TP*VLOOKUP('thong tin khach hang'!$E$10,$X$2:$Z$5,3,0)*OFFSET($S836,0,VLOOKUP('thong tin khach hang'!$E$10,$X$2:$Z$5,2,0))</f>
        <v>0</v>
      </c>
      <c r="G836" s="2" t="n">
        <f aca="true">EP*VLOOKUP('thong tin khach hang'!$E$10,$X$2:$Z$5,3,0)*OFFSET($S836,0,VLOOKUP('thong tin khach hang'!$E$10,$X$2:$Z$5,2,0))</f>
        <v>0</v>
      </c>
      <c r="H836" s="2" t="n">
        <f aca="false">F836*HLOOKUP(B836,Assumption!$A$10:$G$12,2,1)+G836*HLOOKUP(B836,Assumption!$A$10:$G$12,3,1)</f>
        <v>0</v>
      </c>
      <c r="I836" s="2" t="n">
        <f aca="false">F836+G836-H836</f>
        <v>0</v>
      </c>
      <c r="J836" s="32" t="n">
        <f aca="false">VLOOKUP(D836,Assumption!$O$3:$Q$103,IF('thong tin khach hang'!$B$3="Nam",2,3),0)/12*P836</f>
        <v>0</v>
      </c>
      <c r="K836" s="2" t="n">
        <v>20000</v>
      </c>
      <c r="L836" s="31" t="n">
        <f aca="false">ROUND(((HLOOKUP(B836,Assumption!$A$6:$L$7,2,1)+1)^(1/12)-1)*(E836+I836-J836-K836),0)</f>
        <v>14375572</v>
      </c>
      <c r="M836" s="31" t="n">
        <f aca="false">E836+I836-J836-K836+L836</f>
        <v>8718501637.01301</v>
      </c>
      <c r="N836" s="32" t="n">
        <f aca="false">HLOOKUP(ROUND(AVERAGE(M824:M835)/10^6,0),Assumption!$B$2:$E$3,2,1)*MAX((AVERAGE(M824:M835)-250*10^6),0)</f>
        <v>50050773.4900781</v>
      </c>
      <c r="O836" s="31" t="n">
        <f aca="false">M836+N836</f>
        <v>8768552410.50309</v>
      </c>
      <c r="P836" s="31" t="n">
        <f aca="false">IF(A836=1,SA,MAX(0,SA-M835))</f>
        <v>0</v>
      </c>
      <c r="S836" s="2" t="n">
        <v>0</v>
      </c>
      <c r="T836" s="2" t="n">
        <v>0</v>
      </c>
      <c r="U836" s="2" t="n">
        <v>0</v>
      </c>
      <c r="V836" s="33" t="n">
        <v>1</v>
      </c>
    </row>
    <row r="837" customFormat="false" ht="15.75" hidden="false" customHeight="true" outlineLevel="0" collapsed="false">
      <c r="A837" s="2" t="n">
        <v>835</v>
      </c>
      <c r="B837" s="2" t="n">
        <v>70</v>
      </c>
      <c r="C837" s="2" t="n">
        <f aca="false">A837-(B837-1)*12</f>
        <v>7</v>
      </c>
      <c r="D837" s="2" t="n">
        <f aca="false">'thong tin khach hang'!$B$4+B837-1</f>
        <v>71</v>
      </c>
      <c r="E837" s="31" t="n">
        <f aca="false">IF(A837=1,0,M836)</f>
        <v>8718501637.01301</v>
      </c>
      <c r="F837" s="2" t="n">
        <f aca="true">TP*VLOOKUP('thong tin khach hang'!$E$10,$X$2:$Z$5,3,0)*OFFSET($S837,0,VLOOKUP('thong tin khach hang'!$E$10,$X$2:$Z$5,2,0))</f>
        <v>0</v>
      </c>
      <c r="G837" s="2" t="n">
        <f aca="true">EP*VLOOKUP('thong tin khach hang'!$E$10,$X$2:$Z$5,3,0)*OFFSET($S837,0,VLOOKUP('thong tin khach hang'!$E$10,$X$2:$Z$5,2,0))</f>
        <v>0</v>
      </c>
      <c r="H837" s="2" t="n">
        <f aca="false">F837*HLOOKUP(B837,Assumption!$A$10:$G$12,2,1)+G837*HLOOKUP(B837,Assumption!$A$10:$G$12,3,1)</f>
        <v>0</v>
      </c>
      <c r="I837" s="2" t="n">
        <f aca="false">F837+G837-H837</f>
        <v>0</v>
      </c>
      <c r="J837" s="32" t="n">
        <f aca="false">VLOOKUP(D837,Assumption!$O$3:$Q$103,IF('thong tin khach hang'!$B$3="Nam",2,3),0)/12*P837</f>
        <v>0</v>
      </c>
      <c r="K837" s="2" t="n">
        <v>20000</v>
      </c>
      <c r="L837" s="31" t="n">
        <f aca="false">ROUND(((HLOOKUP(B837,Assumption!$A$6:$L$7,2,1)+1)^(1/12)-1)*(E837+I837-J837-K837),0)</f>
        <v>14399281</v>
      </c>
      <c r="M837" s="31" t="n">
        <f aca="false">E837+I837-J837-K837+L837</f>
        <v>8732880918.01301</v>
      </c>
      <c r="N837" s="32" t="n">
        <f aca="false">HLOOKUP(ROUND(AVERAGE(M825:M836)/10^6,0),Assumption!$B$2:$E$3,2,1)*MAX((AVERAGE(M825:M836)-250*10^6),0)</f>
        <v>50165091.8945781</v>
      </c>
      <c r="O837" s="31" t="n">
        <f aca="false">M837+N837</f>
        <v>8783046009.90759</v>
      </c>
      <c r="P837" s="31" t="n">
        <f aca="false">IF(A837=1,SA,MAX(0,SA-M836))</f>
        <v>0</v>
      </c>
      <c r="S837" s="2" t="n">
        <v>0</v>
      </c>
      <c r="T837" s="2" t="n">
        <v>1</v>
      </c>
      <c r="U837" s="2" t="n">
        <v>1</v>
      </c>
      <c r="V837" s="33" t="n">
        <v>1</v>
      </c>
    </row>
    <row r="838" customFormat="false" ht="15.75" hidden="false" customHeight="true" outlineLevel="0" collapsed="false">
      <c r="A838" s="2" t="n">
        <v>836</v>
      </c>
      <c r="B838" s="2" t="n">
        <v>70</v>
      </c>
      <c r="C838" s="2" t="n">
        <f aca="false">A838-(B838-1)*12</f>
        <v>8</v>
      </c>
      <c r="D838" s="2" t="n">
        <f aca="false">'thong tin khach hang'!$B$4+B838-1</f>
        <v>71</v>
      </c>
      <c r="E838" s="31" t="n">
        <f aca="false">IF(A838=1,0,M837)</f>
        <v>8732880918.01301</v>
      </c>
      <c r="F838" s="2" t="n">
        <f aca="true">TP*VLOOKUP('thong tin khach hang'!$E$10,$X$2:$Z$5,3,0)*OFFSET($S838,0,VLOOKUP('thong tin khach hang'!$E$10,$X$2:$Z$5,2,0))</f>
        <v>0</v>
      </c>
      <c r="G838" s="2" t="n">
        <f aca="true">EP*VLOOKUP('thong tin khach hang'!$E$10,$X$2:$Z$5,3,0)*OFFSET($S838,0,VLOOKUP('thong tin khach hang'!$E$10,$X$2:$Z$5,2,0))</f>
        <v>0</v>
      </c>
      <c r="H838" s="2" t="n">
        <f aca="false">F838*HLOOKUP(B838,Assumption!$A$10:$G$12,2,1)+G838*HLOOKUP(B838,Assumption!$A$10:$G$12,3,1)</f>
        <v>0</v>
      </c>
      <c r="I838" s="2" t="n">
        <f aca="false">F838+G838-H838</f>
        <v>0</v>
      </c>
      <c r="J838" s="32" t="n">
        <f aca="false">VLOOKUP(D838,Assumption!$O$3:$Q$103,IF('thong tin khach hang'!$B$3="Nam",2,3),0)/12*P838</f>
        <v>0</v>
      </c>
      <c r="K838" s="2" t="n">
        <v>20000</v>
      </c>
      <c r="L838" s="31" t="n">
        <f aca="false">ROUND(((HLOOKUP(B838,Assumption!$A$6:$L$7,2,1)+1)^(1/12)-1)*(E838+I838-J838-K838),0)</f>
        <v>14423030</v>
      </c>
      <c r="M838" s="31" t="n">
        <f aca="false">E838+I838-J838-K838+L838</f>
        <v>8747283948.01301</v>
      </c>
      <c r="N838" s="32" t="n">
        <f aca="false">HLOOKUP(ROUND(AVERAGE(M826:M837)/10^6,0),Assumption!$B$2:$E$3,2,1)*MAX((AVERAGE(M826:M837)-250*10^6),0)</f>
        <v>50279599.1050781</v>
      </c>
      <c r="O838" s="31" t="n">
        <f aca="false">M838+N838</f>
        <v>8797563547.11809</v>
      </c>
      <c r="P838" s="31" t="n">
        <f aca="false">IF(A838=1,SA,MAX(0,SA-M837))</f>
        <v>0</v>
      </c>
      <c r="S838" s="2" t="n">
        <v>0</v>
      </c>
      <c r="T838" s="2" t="n">
        <v>0</v>
      </c>
      <c r="U838" s="2" t="n">
        <v>0</v>
      </c>
      <c r="V838" s="33" t="n">
        <v>1</v>
      </c>
    </row>
    <row r="839" customFormat="false" ht="15.75" hidden="false" customHeight="true" outlineLevel="0" collapsed="false">
      <c r="A839" s="2" t="n">
        <v>837</v>
      </c>
      <c r="B839" s="2" t="n">
        <v>70</v>
      </c>
      <c r="C839" s="2" t="n">
        <f aca="false">A839-(B839-1)*12</f>
        <v>9</v>
      </c>
      <c r="D839" s="2" t="n">
        <f aca="false">'thong tin khach hang'!$B$4+B839-1</f>
        <v>71</v>
      </c>
      <c r="E839" s="31" t="n">
        <f aca="false">IF(A839=1,0,M838)</f>
        <v>8747283948.01301</v>
      </c>
      <c r="F839" s="2" t="n">
        <f aca="true">TP*VLOOKUP('thong tin khach hang'!$E$10,$X$2:$Z$5,3,0)*OFFSET($S839,0,VLOOKUP('thong tin khach hang'!$E$10,$X$2:$Z$5,2,0))</f>
        <v>0</v>
      </c>
      <c r="G839" s="2" t="n">
        <f aca="true">EP*VLOOKUP('thong tin khach hang'!$E$10,$X$2:$Z$5,3,0)*OFFSET($S839,0,VLOOKUP('thong tin khach hang'!$E$10,$X$2:$Z$5,2,0))</f>
        <v>0</v>
      </c>
      <c r="H839" s="2" t="n">
        <f aca="false">F839*HLOOKUP(B839,Assumption!$A$10:$G$12,2,1)+G839*HLOOKUP(B839,Assumption!$A$10:$G$12,3,1)</f>
        <v>0</v>
      </c>
      <c r="I839" s="2" t="n">
        <f aca="false">F839+G839-H839</f>
        <v>0</v>
      </c>
      <c r="J839" s="32" t="n">
        <f aca="false">VLOOKUP(D839,Assumption!$O$3:$Q$103,IF('thong tin khach hang'!$B$3="Nam",2,3),0)/12*P839</f>
        <v>0</v>
      </c>
      <c r="K839" s="2" t="n">
        <v>20000</v>
      </c>
      <c r="L839" s="31" t="n">
        <f aca="false">ROUND(((HLOOKUP(B839,Assumption!$A$6:$L$7,2,1)+1)^(1/12)-1)*(E839+I839-J839-K839),0)</f>
        <v>14446818</v>
      </c>
      <c r="M839" s="31" t="n">
        <f aca="false">E839+I839-J839-K839+L839</f>
        <v>8761710766.01301</v>
      </c>
      <c r="N839" s="32" t="n">
        <f aca="false">HLOOKUP(ROUND(AVERAGE(M827:M838)/10^6,0),Assumption!$B$2:$E$3,2,1)*MAX((AVERAGE(M827:M838)-250*10^6),0)</f>
        <v>50394295.4335781</v>
      </c>
      <c r="O839" s="31" t="n">
        <f aca="false">M839+N839</f>
        <v>8812105061.44659</v>
      </c>
      <c r="P839" s="31" t="n">
        <f aca="false">IF(A839=1,SA,MAX(0,SA-M838))</f>
        <v>0</v>
      </c>
      <c r="S839" s="2" t="n">
        <v>0</v>
      </c>
      <c r="T839" s="2" t="n">
        <v>0</v>
      </c>
      <c r="U839" s="2" t="n">
        <v>0</v>
      </c>
      <c r="V839" s="33" t="n">
        <v>1</v>
      </c>
    </row>
    <row r="840" customFormat="false" ht="15.75" hidden="false" customHeight="true" outlineLevel="0" collapsed="false">
      <c r="A840" s="2" t="n">
        <v>838</v>
      </c>
      <c r="B840" s="2" t="n">
        <v>70</v>
      </c>
      <c r="C840" s="2" t="n">
        <f aca="false">A840-(B840-1)*12</f>
        <v>10</v>
      </c>
      <c r="D840" s="2" t="n">
        <f aca="false">'thong tin khach hang'!$B$4+B840-1</f>
        <v>71</v>
      </c>
      <c r="E840" s="31" t="n">
        <f aca="false">IF(A840=1,0,M839)</f>
        <v>8761710766.01301</v>
      </c>
      <c r="F840" s="2" t="n">
        <f aca="true">TP*VLOOKUP('thong tin khach hang'!$E$10,$X$2:$Z$5,3,0)*OFFSET($S840,0,VLOOKUP('thong tin khach hang'!$E$10,$X$2:$Z$5,2,0))</f>
        <v>0</v>
      </c>
      <c r="G840" s="2" t="n">
        <f aca="true">EP*VLOOKUP('thong tin khach hang'!$E$10,$X$2:$Z$5,3,0)*OFFSET($S840,0,VLOOKUP('thong tin khach hang'!$E$10,$X$2:$Z$5,2,0))</f>
        <v>0</v>
      </c>
      <c r="H840" s="2" t="n">
        <f aca="false">F840*HLOOKUP(B840,Assumption!$A$10:$G$12,2,1)+G840*HLOOKUP(B840,Assumption!$A$10:$G$12,3,1)</f>
        <v>0</v>
      </c>
      <c r="I840" s="2" t="n">
        <f aca="false">F840+G840-H840</f>
        <v>0</v>
      </c>
      <c r="J840" s="32" t="n">
        <f aca="false">VLOOKUP(D840,Assumption!$O$3:$Q$103,IF('thong tin khach hang'!$B$3="Nam",2,3),0)/12*P840</f>
        <v>0</v>
      </c>
      <c r="K840" s="2" t="n">
        <v>20000</v>
      </c>
      <c r="L840" s="31" t="n">
        <f aca="false">ROUND(((HLOOKUP(B840,Assumption!$A$6:$L$7,2,1)+1)^(1/12)-1)*(E840+I840-J840-K840),0)</f>
        <v>14470645</v>
      </c>
      <c r="M840" s="31" t="n">
        <f aca="false">E840+I840-J840-K840+L840</f>
        <v>8776161411.01301</v>
      </c>
      <c r="N840" s="32" t="n">
        <f aca="false">HLOOKUP(ROUND(AVERAGE(M828:M839)/10^6,0),Assumption!$B$2:$E$3,2,1)*MAX((AVERAGE(M828:M839)-250*10^6),0)</f>
        <v>50509181.1925781</v>
      </c>
      <c r="O840" s="31" t="n">
        <f aca="false">M840+N840</f>
        <v>8826670592.20559</v>
      </c>
      <c r="P840" s="31" t="n">
        <f aca="false">IF(A840=1,SA,MAX(0,SA-M839))</f>
        <v>0</v>
      </c>
      <c r="S840" s="2" t="n">
        <v>0</v>
      </c>
      <c r="T840" s="2" t="n">
        <v>0</v>
      </c>
      <c r="U840" s="2" t="n">
        <v>1</v>
      </c>
      <c r="V840" s="33" t="n">
        <v>1</v>
      </c>
    </row>
    <row r="841" customFormat="false" ht="15.75" hidden="false" customHeight="true" outlineLevel="0" collapsed="false">
      <c r="A841" s="2" t="n">
        <v>839</v>
      </c>
      <c r="B841" s="2" t="n">
        <v>70</v>
      </c>
      <c r="C841" s="2" t="n">
        <f aca="false">A841-(B841-1)*12</f>
        <v>11</v>
      </c>
      <c r="D841" s="2" t="n">
        <f aca="false">'thong tin khach hang'!$B$4+B841-1</f>
        <v>71</v>
      </c>
      <c r="E841" s="31" t="n">
        <f aca="false">IF(A841=1,0,M840)</f>
        <v>8776161411.01301</v>
      </c>
      <c r="F841" s="2" t="n">
        <f aca="true">TP*VLOOKUP('thong tin khach hang'!$E$10,$X$2:$Z$5,3,0)*OFFSET($S841,0,VLOOKUP('thong tin khach hang'!$E$10,$X$2:$Z$5,2,0))</f>
        <v>0</v>
      </c>
      <c r="G841" s="2" t="n">
        <f aca="true">EP*VLOOKUP('thong tin khach hang'!$E$10,$X$2:$Z$5,3,0)*OFFSET($S841,0,VLOOKUP('thong tin khach hang'!$E$10,$X$2:$Z$5,2,0))</f>
        <v>0</v>
      </c>
      <c r="H841" s="2" t="n">
        <f aca="false">F841*HLOOKUP(B841,Assumption!$A$10:$G$12,2,1)+G841*HLOOKUP(B841,Assumption!$A$10:$G$12,3,1)</f>
        <v>0</v>
      </c>
      <c r="I841" s="2" t="n">
        <f aca="false">F841+G841-H841</f>
        <v>0</v>
      </c>
      <c r="J841" s="32" t="n">
        <f aca="false">VLOOKUP(D841,Assumption!$O$3:$Q$103,IF('thong tin khach hang'!$B$3="Nam",2,3),0)/12*P841</f>
        <v>0</v>
      </c>
      <c r="K841" s="2" t="n">
        <v>20000</v>
      </c>
      <c r="L841" s="31" t="n">
        <f aca="false">ROUND(((HLOOKUP(B841,Assumption!$A$6:$L$7,2,1)+1)^(1/12)-1)*(E841+I841-J841-K841),0)</f>
        <v>14494511</v>
      </c>
      <c r="M841" s="31" t="n">
        <f aca="false">E841+I841-J841-K841+L841</f>
        <v>8790635922.01301</v>
      </c>
      <c r="N841" s="32" t="n">
        <f aca="false">HLOOKUP(ROUND(AVERAGE(M829:M840)/10^6,0),Assumption!$B$2:$E$3,2,1)*MAX((AVERAGE(M829:M840)-250*10^6),0)</f>
        <v>50624256.6950781</v>
      </c>
      <c r="O841" s="31" t="n">
        <f aca="false">M841+N841</f>
        <v>8841260178.70809</v>
      </c>
      <c r="P841" s="31" t="n">
        <f aca="false">IF(A841=1,SA,MAX(0,SA-M840))</f>
        <v>0</v>
      </c>
      <c r="S841" s="2" t="n">
        <v>0</v>
      </c>
      <c r="T841" s="2" t="n">
        <v>0</v>
      </c>
      <c r="U841" s="2" t="n">
        <v>0</v>
      </c>
      <c r="V841" s="33" t="n">
        <v>1</v>
      </c>
    </row>
    <row r="842" customFormat="false" ht="15.75" hidden="false" customHeight="true" outlineLevel="0" collapsed="false">
      <c r="A842" s="2" t="n">
        <v>840</v>
      </c>
      <c r="B842" s="2" t="n">
        <v>70</v>
      </c>
      <c r="C842" s="2" t="n">
        <f aca="false">A842-(B842-1)*12</f>
        <v>12</v>
      </c>
      <c r="D842" s="2" t="n">
        <f aca="false">'thong tin khach hang'!$B$4+B842-1</f>
        <v>71</v>
      </c>
      <c r="E842" s="31" t="n">
        <f aca="false">IF(A842=1,0,M841)</f>
        <v>8790635922.01301</v>
      </c>
      <c r="F842" s="2" t="n">
        <f aca="true">TP*VLOOKUP('thong tin khach hang'!$E$10,$X$2:$Z$5,3,0)*OFFSET($S842,0,VLOOKUP('thong tin khach hang'!$E$10,$X$2:$Z$5,2,0))</f>
        <v>0</v>
      </c>
      <c r="G842" s="2" t="n">
        <f aca="true">EP*VLOOKUP('thong tin khach hang'!$E$10,$X$2:$Z$5,3,0)*OFFSET($S842,0,VLOOKUP('thong tin khach hang'!$E$10,$X$2:$Z$5,2,0))</f>
        <v>0</v>
      </c>
      <c r="H842" s="2" t="n">
        <f aca="false">F842*HLOOKUP(B842,Assumption!$A$10:$G$12,2,1)+G842*HLOOKUP(B842,Assumption!$A$10:$G$12,3,1)</f>
        <v>0</v>
      </c>
      <c r="I842" s="2" t="n">
        <f aca="false">F842+G842-H842</f>
        <v>0</v>
      </c>
      <c r="J842" s="32" t="n">
        <f aca="false">VLOOKUP(D842,Assumption!$O$3:$Q$103,IF('thong tin khach hang'!$B$3="Nam",2,3),0)/12*P842</f>
        <v>0</v>
      </c>
      <c r="K842" s="2" t="n">
        <v>20000</v>
      </c>
      <c r="L842" s="31" t="n">
        <f aca="false">ROUND(((HLOOKUP(B842,Assumption!$A$6:$L$7,2,1)+1)^(1/12)-1)*(E842+I842-J842-K842),0)</f>
        <v>14518417</v>
      </c>
      <c r="M842" s="31" t="n">
        <f aca="false">E842+I842-J842-K842+L842</f>
        <v>8805134339.01301</v>
      </c>
      <c r="N842" s="32" t="n">
        <f aca="false">HLOOKUP(ROUND(AVERAGE(M830:M841)/10^6,0),Assumption!$B$2:$E$3,2,1)*MAX((AVERAGE(M830:M841)-250*10^6),0)</f>
        <v>50739522.2540781</v>
      </c>
      <c r="O842" s="31" t="n">
        <f aca="false">M842+N842</f>
        <v>8855873861.26709</v>
      </c>
      <c r="P842" s="31" t="n">
        <f aca="false">IF(A842=1,SA,MAX(0,SA-M841))</f>
        <v>0</v>
      </c>
      <c r="S842" s="2" t="n">
        <v>0</v>
      </c>
      <c r="T842" s="2" t="n">
        <v>0</v>
      </c>
      <c r="U842" s="2" t="n">
        <v>0</v>
      </c>
      <c r="V842" s="33" t="n">
        <v>1</v>
      </c>
    </row>
    <row r="843" customFormat="false" ht="15.75" hidden="false" customHeight="true" outlineLevel="0" collapsed="false">
      <c r="A843" s="2" t="n">
        <v>841</v>
      </c>
      <c r="B843" s="2" t="n">
        <v>71</v>
      </c>
      <c r="C843" s="2" t="n">
        <f aca="false">A843-(B843-1)*12</f>
        <v>1</v>
      </c>
      <c r="D843" s="2" t="n">
        <f aca="false">'thong tin khach hang'!$B$4+B843-1</f>
        <v>72</v>
      </c>
      <c r="E843" s="31" t="n">
        <f aca="false">IF(A843=1,0,M842)</f>
        <v>8805134339.01301</v>
      </c>
      <c r="F843" s="2" t="n">
        <f aca="true">TP*VLOOKUP('thong tin khach hang'!$E$10,$X$2:$Z$5,3,0)*OFFSET($S843,0,VLOOKUP('thong tin khach hang'!$E$10,$X$2:$Z$5,2,0))</f>
        <v>30000000</v>
      </c>
      <c r="G843" s="2" t="n">
        <f aca="true">EP*VLOOKUP('thong tin khach hang'!$E$10,$X$2:$Z$5,3,0)*OFFSET($S843,0,VLOOKUP('thong tin khach hang'!$E$10,$X$2:$Z$5,2,0))</f>
        <v>30000000</v>
      </c>
      <c r="H843" s="2" t="n">
        <f aca="false">F843*HLOOKUP(B843,Assumption!$A$10:$G$12,2,1)+G843*HLOOKUP(B843,Assumption!$A$10:$G$12,3,1)</f>
        <v>1500000</v>
      </c>
      <c r="I843" s="2" t="n">
        <f aca="false">F843+G843-H843</f>
        <v>58500000</v>
      </c>
      <c r="J843" s="32" t="n">
        <f aca="false">VLOOKUP(D843,Assumption!$O$3:$Q$103,IF('thong tin khach hang'!$B$3="Nam",2,3),0)/12*P843</f>
        <v>0</v>
      </c>
      <c r="K843" s="2" t="n">
        <v>20000</v>
      </c>
      <c r="L843" s="31" t="n">
        <f aca="false">ROUND(((HLOOKUP(B843,Assumption!$A$6:$L$7,2,1)+1)^(1/12)-1)*(E843+I843-J843-K843),0)</f>
        <v>14638980</v>
      </c>
      <c r="M843" s="31" t="n">
        <f aca="false">E843+I843-J843-K843+L843</f>
        <v>8878253319.01301</v>
      </c>
      <c r="N843" s="32" t="n">
        <f aca="false">HLOOKUP(ROUND(AVERAGE(M831:M842)/10^6,0),Assumption!$B$2:$E$3,2,1)*MAX((AVERAGE(M831:M842)-250*10^6),0)</f>
        <v>50854978.1835781</v>
      </c>
      <c r="O843" s="31" t="n">
        <f aca="false">M843+N843</f>
        <v>8929108297.19659</v>
      </c>
      <c r="P843" s="31" t="n">
        <f aca="false">IF(A843=1,SA,MAX(0,SA-M842))</f>
        <v>0</v>
      </c>
      <c r="S843" s="2" t="n">
        <v>1</v>
      </c>
      <c r="T843" s="2" t="n">
        <v>1</v>
      </c>
      <c r="U843" s="2" t="n">
        <v>1</v>
      </c>
      <c r="V843" s="33" t="n">
        <v>1</v>
      </c>
    </row>
    <row r="844" customFormat="false" ht="15.75" hidden="false" customHeight="true" outlineLevel="0" collapsed="false">
      <c r="A844" s="2" t="n">
        <v>842</v>
      </c>
      <c r="B844" s="2" t="n">
        <v>71</v>
      </c>
      <c r="C844" s="2" t="n">
        <f aca="false">A844-(B844-1)*12</f>
        <v>2</v>
      </c>
      <c r="D844" s="2" t="n">
        <f aca="false">'thong tin khach hang'!$B$4+B844-1</f>
        <v>72</v>
      </c>
      <c r="E844" s="31" t="n">
        <f aca="false">IF(A844=1,0,M843)</f>
        <v>8878253319.01301</v>
      </c>
      <c r="F844" s="2" t="n">
        <f aca="true">TP*VLOOKUP('thong tin khach hang'!$E$10,$X$2:$Z$5,3,0)*OFFSET($S844,0,VLOOKUP('thong tin khach hang'!$E$10,$X$2:$Z$5,2,0))</f>
        <v>0</v>
      </c>
      <c r="G844" s="2" t="n">
        <f aca="true">EP*VLOOKUP('thong tin khach hang'!$E$10,$X$2:$Z$5,3,0)*OFFSET($S844,0,VLOOKUP('thong tin khach hang'!$E$10,$X$2:$Z$5,2,0))</f>
        <v>0</v>
      </c>
      <c r="H844" s="2" t="n">
        <f aca="false">F844*HLOOKUP(B844,Assumption!$A$10:$G$12,2,1)+G844*HLOOKUP(B844,Assumption!$A$10:$G$12,3,1)</f>
        <v>0</v>
      </c>
      <c r="I844" s="2" t="n">
        <f aca="false">F844+G844-H844</f>
        <v>0</v>
      </c>
      <c r="J844" s="32" t="n">
        <f aca="false">VLOOKUP(D844,Assumption!$O$3:$Q$103,IF('thong tin khach hang'!$B$3="Nam",2,3),0)/12*P844</f>
        <v>0</v>
      </c>
      <c r="K844" s="2" t="n">
        <v>20000</v>
      </c>
      <c r="L844" s="31" t="n">
        <f aca="false">ROUND(((HLOOKUP(B844,Assumption!$A$6:$L$7,2,1)+1)^(1/12)-1)*(E844+I844-J844-K844),0)</f>
        <v>14663124</v>
      </c>
      <c r="M844" s="31" t="n">
        <f aca="false">E844+I844-J844-K844+L844</f>
        <v>8892896443.01301</v>
      </c>
      <c r="N844" s="32" t="n">
        <f aca="false">HLOOKUP(ROUND(AVERAGE(M832:M843)/10^6,0),Assumption!$B$2:$E$3,2,1)*MAX((AVERAGE(M832:M843)-250*10^6),0)</f>
        <v>50970624.7980781</v>
      </c>
      <c r="O844" s="31" t="n">
        <f aca="false">M844+N844</f>
        <v>8943867067.81109</v>
      </c>
      <c r="P844" s="31" t="n">
        <f aca="false">IF(A844=1,SA,MAX(0,SA-M843))</f>
        <v>0</v>
      </c>
      <c r="S844" s="2" t="n">
        <v>0</v>
      </c>
      <c r="T844" s="2" t="n">
        <v>0</v>
      </c>
      <c r="U844" s="2" t="n">
        <v>0</v>
      </c>
      <c r="V844" s="33" t="n">
        <v>1</v>
      </c>
    </row>
    <row r="845" customFormat="false" ht="15.75" hidden="false" customHeight="true" outlineLevel="0" collapsed="false">
      <c r="A845" s="2" t="n">
        <v>843</v>
      </c>
      <c r="B845" s="2" t="n">
        <v>71</v>
      </c>
      <c r="C845" s="2" t="n">
        <f aca="false">A845-(B845-1)*12</f>
        <v>3</v>
      </c>
      <c r="D845" s="2" t="n">
        <f aca="false">'thong tin khach hang'!$B$4+B845-1</f>
        <v>72</v>
      </c>
      <c r="E845" s="31" t="n">
        <f aca="false">IF(A845=1,0,M844)</f>
        <v>8892896443.01301</v>
      </c>
      <c r="F845" s="2" t="n">
        <f aca="true">TP*VLOOKUP('thong tin khach hang'!$E$10,$X$2:$Z$5,3,0)*OFFSET($S845,0,VLOOKUP('thong tin khach hang'!$E$10,$X$2:$Z$5,2,0))</f>
        <v>0</v>
      </c>
      <c r="G845" s="2" t="n">
        <f aca="true">EP*VLOOKUP('thong tin khach hang'!$E$10,$X$2:$Z$5,3,0)*OFFSET($S845,0,VLOOKUP('thong tin khach hang'!$E$10,$X$2:$Z$5,2,0))</f>
        <v>0</v>
      </c>
      <c r="H845" s="2" t="n">
        <f aca="false">F845*HLOOKUP(B845,Assumption!$A$10:$G$12,2,1)+G845*HLOOKUP(B845,Assumption!$A$10:$G$12,3,1)</f>
        <v>0</v>
      </c>
      <c r="I845" s="2" t="n">
        <f aca="false">F845+G845-H845</f>
        <v>0</v>
      </c>
      <c r="J845" s="32" t="n">
        <f aca="false">VLOOKUP(D845,Assumption!$O$3:$Q$103,IF('thong tin khach hang'!$B$3="Nam",2,3),0)/12*P845</f>
        <v>0</v>
      </c>
      <c r="K845" s="2" t="n">
        <v>20000</v>
      </c>
      <c r="L845" s="31" t="n">
        <f aca="false">ROUND(((HLOOKUP(B845,Assumption!$A$6:$L$7,2,1)+1)^(1/12)-1)*(E845+I845-J845-K845),0)</f>
        <v>14687308</v>
      </c>
      <c r="M845" s="31" t="n">
        <f aca="false">E845+I845-J845-K845+L845</f>
        <v>8907563751.01301</v>
      </c>
      <c r="N845" s="32" t="n">
        <f aca="false">HLOOKUP(ROUND(AVERAGE(M833:M844)/10^6,0),Assumption!$B$2:$E$3,2,1)*MAX((AVERAGE(M833:M844)-250*10^6),0)</f>
        <v>51086462.4120781</v>
      </c>
      <c r="O845" s="31" t="n">
        <f aca="false">M845+N845</f>
        <v>8958650213.42509</v>
      </c>
      <c r="P845" s="31" t="n">
        <f aca="false">IF(A845=1,SA,MAX(0,SA-M844))</f>
        <v>0</v>
      </c>
      <c r="S845" s="2" t="n">
        <v>0</v>
      </c>
      <c r="T845" s="2" t="n">
        <v>0</v>
      </c>
      <c r="U845" s="2" t="n">
        <v>0</v>
      </c>
      <c r="V845" s="33" t="n">
        <v>1</v>
      </c>
    </row>
    <row r="846" customFormat="false" ht="15.75" hidden="false" customHeight="true" outlineLevel="0" collapsed="false">
      <c r="A846" s="2" t="n">
        <v>844</v>
      </c>
      <c r="B846" s="2" t="n">
        <v>71</v>
      </c>
      <c r="C846" s="2" t="n">
        <f aca="false">A846-(B846-1)*12</f>
        <v>4</v>
      </c>
      <c r="D846" s="2" t="n">
        <f aca="false">'thong tin khach hang'!$B$4+B846-1</f>
        <v>72</v>
      </c>
      <c r="E846" s="31" t="n">
        <f aca="false">IF(A846=1,0,M845)</f>
        <v>8907563751.01301</v>
      </c>
      <c r="F846" s="2" t="n">
        <f aca="true">TP*VLOOKUP('thong tin khach hang'!$E$10,$X$2:$Z$5,3,0)*OFFSET($S846,0,VLOOKUP('thong tin khach hang'!$E$10,$X$2:$Z$5,2,0))</f>
        <v>0</v>
      </c>
      <c r="G846" s="2" t="n">
        <f aca="true">EP*VLOOKUP('thong tin khach hang'!$E$10,$X$2:$Z$5,3,0)*OFFSET($S846,0,VLOOKUP('thong tin khach hang'!$E$10,$X$2:$Z$5,2,0))</f>
        <v>0</v>
      </c>
      <c r="H846" s="2" t="n">
        <f aca="false">F846*HLOOKUP(B846,Assumption!$A$10:$G$12,2,1)+G846*HLOOKUP(B846,Assumption!$A$10:$G$12,3,1)</f>
        <v>0</v>
      </c>
      <c r="I846" s="2" t="n">
        <f aca="false">F846+G846-H846</f>
        <v>0</v>
      </c>
      <c r="J846" s="32" t="n">
        <f aca="false">VLOOKUP(D846,Assumption!$O$3:$Q$103,IF('thong tin khach hang'!$B$3="Nam",2,3),0)/12*P846</f>
        <v>0</v>
      </c>
      <c r="K846" s="2" t="n">
        <v>20000</v>
      </c>
      <c r="L846" s="31" t="n">
        <f aca="false">ROUND(((HLOOKUP(B846,Assumption!$A$6:$L$7,2,1)+1)^(1/12)-1)*(E846+I846-J846-K846),0)</f>
        <v>14711533</v>
      </c>
      <c r="M846" s="31" t="n">
        <f aca="false">E846+I846-J846-K846+L846</f>
        <v>8922255284.01301</v>
      </c>
      <c r="N846" s="32" t="n">
        <f aca="false">HLOOKUP(ROUND(AVERAGE(M834:M845)/10^6,0),Assumption!$B$2:$E$3,2,1)*MAX((AVERAGE(M834:M845)-250*10^6),0)</f>
        <v>51202491.3410781</v>
      </c>
      <c r="O846" s="31" t="n">
        <f aca="false">M846+N846</f>
        <v>8973457775.35409</v>
      </c>
      <c r="P846" s="31" t="n">
        <f aca="false">IF(A846=1,SA,MAX(0,SA-M845))</f>
        <v>0</v>
      </c>
      <c r="S846" s="2" t="n">
        <v>0</v>
      </c>
      <c r="T846" s="2" t="n">
        <v>0</v>
      </c>
      <c r="U846" s="2" t="n">
        <v>1</v>
      </c>
      <c r="V846" s="33" t="n">
        <v>1</v>
      </c>
    </row>
    <row r="847" customFormat="false" ht="15.75" hidden="false" customHeight="true" outlineLevel="0" collapsed="false">
      <c r="A847" s="2" t="n">
        <v>845</v>
      </c>
      <c r="B847" s="2" t="n">
        <v>71</v>
      </c>
      <c r="C847" s="2" t="n">
        <f aca="false">A847-(B847-1)*12</f>
        <v>5</v>
      </c>
      <c r="D847" s="2" t="n">
        <f aca="false">'thong tin khach hang'!$B$4+B847-1</f>
        <v>72</v>
      </c>
      <c r="E847" s="31" t="n">
        <f aca="false">IF(A847=1,0,M846)</f>
        <v>8922255284.01301</v>
      </c>
      <c r="F847" s="2" t="n">
        <f aca="true">TP*VLOOKUP('thong tin khach hang'!$E$10,$X$2:$Z$5,3,0)*OFFSET($S847,0,VLOOKUP('thong tin khach hang'!$E$10,$X$2:$Z$5,2,0))</f>
        <v>0</v>
      </c>
      <c r="G847" s="2" t="n">
        <f aca="true">EP*VLOOKUP('thong tin khach hang'!$E$10,$X$2:$Z$5,3,0)*OFFSET($S847,0,VLOOKUP('thong tin khach hang'!$E$10,$X$2:$Z$5,2,0))</f>
        <v>0</v>
      </c>
      <c r="H847" s="2" t="n">
        <f aca="false">F847*HLOOKUP(B847,Assumption!$A$10:$G$12,2,1)+G847*HLOOKUP(B847,Assumption!$A$10:$G$12,3,1)</f>
        <v>0</v>
      </c>
      <c r="I847" s="2" t="n">
        <f aca="false">F847+G847-H847</f>
        <v>0</v>
      </c>
      <c r="J847" s="32" t="n">
        <f aca="false">VLOOKUP(D847,Assumption!$O$3:$Q$103,IF('thong tin khach hang'!$B$3="Nam",2,3),0)/12*P847</f>
        <v>0</v>
      </c>
      <c r="K847" s="2" t="n">
        <v>20000</v>
      </c>
      <c r="L847" s="31" t="n">
        <f aca="false">ROUND(((HLOOKUP(B847,Assumption!$A$6:$L$7,2,1)+1)^(1/12)-1)*(E847+I847-J847-K847),0)</f>
        <v>14735797</v>
      </c>
      <c r="M847" s="31" t="n">
        <f aca="false">E847+I847-J847-K847+L847</f>
        <v>8936971081.01301</v>
      </c>
      <c r="N847" s="32" t="n">
        <f aca="false">HLOOKUP(ROUND(AVERAGE(M835:M846)/10^6,0),Assumption!$B$2:$E$3,2,1)*MAX((AVERAGE(M835:M846)-250*10^6),0)</f>
        <v>51318711.9015781</v>
      </c>
      <c r="O847" s="31" t="n">
        <f aca="false">M847+N847</f>
        <v>8988289792.91459</v>
      </c>
      <c r="P847" s="31" t="n">
        <f aca="false">IF(A847=1,SA,MAX(0,SA-M846))</f>
        <v>0</v>
      </c>
      <c r="S847" s="2" t="n">
        <v>0</v>
      </c>
      <c r="T847" s="2" t="n">
        <v>0</v>
      </c>
      <c r="U847" s="2" t="n">
        <v>0</v>
      </c>
      <c r="V847" s="33" t="n">
        <v>1</v>
      </c>
    </row>
    <row r="848" customFormat="false" ht="15.75" hidden="false" customHeight="true" outlineLevel="0" collapsed="false">
      <c r="A848" s="2" t="n">
        <v>846</v>
      </c>
      <c r="B848" s="2" t="n">
        <v>71</v>
      </c>
      <c r="C848" s="2" t="n">
        <f aca="false">A848-(B848-1)*12</f>
        <v>6</v>
      </c>
      <c r="D848" s="2" t="n">
        <f aca="false">'thong tin khach hang'!$B$4+B848-1</f>
        <v>72</v>
      </c>
      <c r="E848" s="31" t="n">
        <f aca="false">IF(A848=1,0,M847)</f>
        <v>8936971081.01301</v>
      </c>
      <c r="F848" s="2" t="n">
        <f aca="true">TP*VLOOKUP('thong tin khach hang'!$E$10,$X$2:$Z$5,3,0)*OFFSET($S848,0,VLOOKUP('thong tin khach hang'!$E$10,$X$2:$Z$5,2,0))</f>
        <v>0</v>
      </c>
      <c r="G848" s="2" t="n">
        <f aca="true">EP*VLOOKUP('thong tin khach hang'!$E$10,$X$2:$Z$5,3,0)*OFFSET($S848,0,VLOOKUP('thong tin khach hang'!$E$10,$X$2:$Z$5,2,0))</f>
        <v>0</v>
      </c>
      <c r="H848" s="2" t="n">
        <f aca="false">F848*HLOOKUP(B848,Assumption!$A$10:$G$12,2,1)+G848*HLOOKUP(B848,Assumption!$A$10:$G$12,3,1)</f>
        <v>0</v>
      </c>
      <c r="I848" s="2" t="n">
        <f aca="false">F848+G848-H848</f>
        <v>0</v>
      </c>
      <c r="J848" s="32" t="n">
        <f aca="false">VLOOKUP(D848,Assumption!$O$3:$Q$103,IF('thong tin khach hang'!$B$3="Nam",2,3),0)/12*P848</f>
        <v>0</v>
      </c>
      <c r="K848" s="2" t="n">
        <v>20000</v>
      </c>
      <c r="L848" s="31" t="n">
        <f aca="false">ROUND(((HLOOKUP(B848,Assumption!$A$6:$L$7,2,1)+1)^(1/12)-1)*(E848+I848-J848-K848),0)</f>
        <v>14760101</v>
      </c>
      <c r="M848" s="31" t="n">
        <f aca="false">E848+I848-J848-K848+L848</f>
        <v>8951711182.01301</v>
      </c>
      <c r="N848" s="32" t="n">
        <f aca="false">HLOOKUP(ROUND(AVERAGE(M836:M847)/10^6,0),Assumption!$B$2:$E$3,2,1)*MAX((AVERAGE(M836:M847)-250*10^6),0)</f>
        <v>51435124.4095781</v>
      </c>
      <c r="O848" s="31" t="n">
        <f aca="false">M848+N848</f>
        <v>9003146306.42259</v>
      </c>
      <c r="P848" s="31" t="n">
        <f aca="false">IF(A848=1,SA,MAX(0,SA-M847))</f>
        <v>0</v>
      </c>
      <c r="S848" s="2" t="n">
        <v>0</v>
      </c>
      <c r="T848" s="2" t="n">
        <v>0</v>
      </c>
      <c r="U848" s="2" t="n">
        <v>0</v>
      </c>
      <c r="V848" s="33" t="n">
        <v>1</v>
      </c>
    </row>
    <row r="849" customFormat="false" ht="15.75" hidden="false" customHeight="true" outlineLevel="0" collapsed="false">
      <c r="A849" s="2" t="n">
        <v>847</v>
      </c>
      <c r="B849" s="2" t="n">
        <v>71</v>
      </c>
      <c r="C849" s="2" t="n">
        <f aca="false">A849-(B849-1)*12</f>
        <v>7</v>
      </c>
      <c r="D849" s="2" t="n">
        <f aca="false">'thong tin khach hang'!$B$4+B849-1</f>
        <v>72</v>
      </c>
      <c r="E849" s="31" t="n">
        <f aca="false">IF(A849=1,0,M848)</f>
        <v>8951711182.01301</v>
      </c>
      <c r="F849" s="2" t="n">
        <f aca="true">TP*VLOOKUP('thong tin khach hang'!$E$10,$X$2:$Z$5,3,0)*OFFSET($S849,0,VLOOKUP('thong tin khach hang'!$E$10,$X$2:$Z$5,2,0))</f>
        <v>0</v>
      </c>
      <c r="G849" s="2" t="n">
        <f aca="true">EP*VLOOKUP('thong tin khach hang'!$E$10,$X$2:$Z$5,3,0)*OFFSET($S849,0,VLOOKUP('thong tin khach hang'!$E$10,$X$2:$Z$5,2,0))</f>
        <v>0</v>
      </c>
      <c r="H849" s="2" t="n">
        <f aca="false">F849*HLOOKUP(B849,Assumption!$A$10:$G$12,2,1)+G849*HLOOKUP(B849,Assumption!$A$10:$G$12,3,1)</f>
        <v>0</v>
      </c>
      <c r="I849" s="2" t="n">
        <f aca="false">F849+G849-H849</f>
        <v>0</v>
      </c>
      <c r="J849" s="32" t="n">
        <f aca="false">VLOOKUP(D849,Assumption!$O$3:$Q$103,IF('thong tin khach hang'!$B$3="Nam",2,3),0)/12*P849</f>
        <v>0</v>
      </c>
      <c r="K849" s="2" t="n">
        <v>20000</v>
      </c>
      <c r="L849" s="31" t="n">
        <f aca="false">ROUND(((HLOOKUP(B849,Assumption!$A$6:$L$7,2,1)+1)^(1/12)-1)*(E849+I849-J849-K849),0)</f>
        <v>14784446</v>
      </c>
      <c r="M849" s="31" t="n">
        <f aca="false">E849+I849-J849-K849+L849</f>
        <v>8966475628.01301</v>
      </c>
      <c r="N849" s="32" t="n">
        <f aca="false">HLOOKUP(ROUND(AVERAGE(M837:M848)/10^6,0),Assumption!$B$2:$E$3,2,1)*MAX((AVERAGE(M837:M848)-250*10^6),0)</f>
        <v>51551729.1820781</v>
      </c>
      <c r="O849" s="31" t="n">
        <f aca="false">M849+N849</f>
        <v>9018027357.19509</v>
      </c>
      <c r="P849" s="31" t="n">
        <f aca="false">IF(A849=1,SA,MAX(0,SA-M848))</f>
        <v>0</v>
      </c>
      <c r="S849" s="2" t="n">
        <v>0</v>
      </c>
      <c r="T849" s="2" t="n">
        <v>1</v>
      </c>
      <c r="U849" s="2" t="n">
        <v>1</v>
      </c>
      <c r="V849" s="33" t="n">
        <v>1</v>
      </c>
    </row>
    <row r="850" customFormat="false" ht="15.75" hidden="false" customHeight="true" outlineLevel="0" collapsed="false">
      <c r="A850" s="2" t="n">
        <v>848</v>
      </c>
      <c r="B850" s="2" t="n">
        <v>71</v>
      </c>
      <c r="C850" s="2" t="n">
        <f aca="false">A850-(B850-1)*12</f>
        <v>8</v>
      </c>
      <c r="D850" s="2" t="n">
        <f aca="false">'thong tin khach hang'!$B$4+B850-1</f>
        <v>72</v>
      </c>
      <c r="E850" s="31" t="n">
        <f aca="false">IF(A850=1,0,M849)</f>
        <v>8966475628.01301</v>
      </c>
      <c r="F850" s="2" t="n">
        <f aca="true">TP*VLOOKUP('thong tin khach hang'!$E$10,$X$2:$Z$5,3,0)*OFFSET($S850,0,VLOOKUP('thong tin khach hang'!$E$10,$X$2:$Z$5,2,0))</f>
        <v>0</v>
      </c>
      <c r="G850" s="2" t="n">
        <f aca="true">EP*VLOOKUP('thong tin khach hang'!$E$10,$X$2:$Z$5,3,0)*OFFSET($S850,0,VLOOKUP('thong tin khach hang'!$E$10,$X$2:$Z$5,2,0))</f>
        <v>0</v>
      </c>
      <c r="H850" s="2" t="n">
        <f aca="false">F850*HLOOKUP(B850,Assumption!$A$10:$G$12,2,1)+G850*HLOOKUP(B850,Assumption!$A$10:$G$12,3,1)</f>
        <v>0</v>
      </c>
      <c r="I850" s="2" t="n">
        <f aca="false">F850+G850-H850</f>
        <v>0</v>
      </c>
      <c r="J850" s="32" t="n">
        <f aca="false">VLOOKUP(D850,Assumption!$O$3:$Q$103,IF('thong tin khach hang'!$B$3="Nam",2,3),0)/12*P850</f>
        <v>0</v>
      </c>
      <c r="K850" s="2" t="n">
        <v>20000</v>
      </c>
      <c r="L850" s="31" t="n">
        <f aca="false">ROUND(((HLOOKUP(B850,Assumption!$A$6:$L$7,2,1)+1)^(1/12)-1)*(E850+I850-J850-K850),0)</f>
        <v>14808830</v>
      </c>
      <c r="M850" s="31" t="n">
        <f aca="false">E850+I850-J850-K850+L850</f>
        <v>8981264458.01301</v>
      </c>
      <c r="N850" s="32" t="n">
        <f aca="false">HLOOKUP(ROUND(AVERAGE(M838:M849)/10^6,0),Assumption!$B$2:$E$3,2,1)*MAX((AVERAGE(M838:M849)-250*10^6),0)</f>
        <v>51668526.5370781</v>
      </c>
      <c r="O850" s="31" t="n">
        <f aca="false">M850+N850</f>
        <v>9032932984.55009</v>
      </c>
      <c r="P850" s="31" t="n">
        <f aca="false">IF(A850=1,SA,MAX(0,SA-M849))</f>
        <v>0</v>
      </c>
      <c r="S850" s="2" t="n">
        <v>0</v>
      </c>
      <c r="T850" s="2" t="n">
        <v>0</v>
      </c>
      <c r="U850" s="2" t="n">
        <v>0</v>
      </c>
      <c r="V850" s="33" t="n">
        <v>1</v>
      </c>
    </row>
    <row r="851" customFormat="false" ht="15.75" hidden="false" customHeight="true" outlineLevel="0" collapsed="false">
      <c r="A851" s="2" t="n">
        <v>849</v>
      </c>
      <c r="B851" s="2" t="n">
        <v>71</v>
      </c>
      <c r="C851" s="2" t="n">
        <f aca="false">A851-(B851-1)*12</f>
        <v>9</v>
      </c>
      <c r="D851" s="2" t="n">
        <f aca="false">'thong tin khach hang'!$B$4+B851-1</f>
        <v>72</v>
      </c>
      <c r="E851" s="31" t="n">
        <f aca="false">IF(A851=1,0,M850)</f>
        <v>8981264458.01301</v>
      </c>
      <c r="F851" s="2" t="n">
        <f aca="true">TP*VLOOKUP('thong tin khach hang'!$E$10,$X$2:$Z$5,3,0)*OFFSET($S851,0,VLOOKUP('thong tin khach hang'!$E$10,$X$2:$Z$5,2,0))</f>
        <v>0</v>
      </c>
      <c r="G851" s="2" t="n">
        <f aca="true">EP*VLOOKUP('thong tin khach hang'!$E$10,$X$2:$Z$5,3,0)*OFFSET($S851,0,VLOOKUP('thong tin khach hang'!$E$10,$X$2:$Z$5,2,0))</f>
        <v>0</v>
      </c>
      <c r="H851" s="2" t="n">
        <f aca="false">F851*HLOOKUP(B851,Assumption!$A$10:$G$12,2,1)+G851*HLOOKUP(B851,Assumption!$A$10:$G$12,3,1)</f>
        <v>0</v>
      </c>
      <c r="I851" s="2" t="n">
        <f aca="false">F851+G851-H851</f>
        <v>0</v>
      </c>
      <c r="J851" s="32" t="n">
        <f aca="false">VLOOKUP(D851,Assumption!$O$3:$Q$103,IF('thong tin khach hang'!$B$3="Nam",2,3),0)/12*P851</f>
        <v>0</v>
      </c>
      <c r="K851" s="2" t="n">
        <v>20000</v>
      </c>
      <c r="L851" s="31" t="n">
        <f aca="false">ROUND(((HLOOKUP(B851,Assumption!$A$6:$L$7,2,1)+1)^(1/12)-1)*(E851+I851-J851-K851),0)</f>
        <v>14833255</v>
      </c>
      <c r="M851" s="31" t="n">
        <f aca="false">E851+I851-J851-K851+L851</f>
        <v>8996077713.01301</v>
      </c>
      <c r="N851" s="32" t="n">
        <f aca="false">HLOOKUP(ROUND(AVERAGE(M839:M850)/10^6,0),Assumption!$B$2:$E$3,2,1)*MAX((AVERAGE(M839:M850)-250*10^6),0)</f>
        <v>51785516.7920781</v>
      </c>
      <c r="O851" s="31" t="n">
        <f aca="false">M851+N851</f>
        <v>9047863229.80509</v>
      </c>
      <c r="P851" s="31" t="n">
        <f aca="false">IF(A851=1,SA,MAX(0,SA-M850))</f>
        <v>0</v>
      </c>
      <c r="S851" s="2" t="n">
        <v>0</v>
      </c>
      <c r="T851" s="2" t="n">
        <v>0</v>
      </c>
      <c r="U851" s="2" t="n">
        <v>0</v>
      </c>
      <c r="V851" s="33" t="n">
        <v>1</v>
      </c>
    </row>
    <row r="852" customFormat="false" ht="15.75" hidden="false" customHeight="true" outlineLevel="0" collapsed="false">
      <c r="A852" s="2" t="n">
        <v>850</v>
      </c>
      <c r="B852" s="2" t="n">
        <v>71</v>
      </c>
      <c r="C852" s="2" t="n">
        <f aca="false">A852-(B852-1)*12</f>
        <v>10</v>
      </c>
      <c r="D852" s="2" t="n">
        <f aca="false">'thong tin khach hang'!$B$4+B852-1</f>
        <v>72</v>
      </c>
      <c r="E852" s="31" t="n">
        <f aca="false">IF(A852=1,0,M851)</f>
        <v>8996077713.01301</v>
      </c>
      <c r="F852" s="2" t="n">
        <f aca="true">TP*VLOOKUP('thong tin khach hang'!$E$10,$X$2:$Z$5,3,0)*OFFSET($S852,0,VLOOKUP('thong tin khach hang'!$E$10,$X$2:$Z$5,2,0))</f>
        <v>0</v>
      </c>
      <c r="G852" s="2" t="n">
        <f aca="true">EP*VLOOKUP('thong tin khach hang'!$E$10,$X$2:$Z$5,3,0)*OFFSET($S852,0,VLOOKUP('thong tin khach hang'!$E$10,$X$2:$Z$5,2,0))</f>
        <v>0</v>
      </c>
      <c r="H852" s="2" t="n">
        <f aca="false">F852*HLOOKUP(B852,Assumption!$A$10:$G$12,2,1)+G852*HLOOKUP(B852,Assumption!$A$10:$G$12,3,1)</f>
        <v>0</v>
      </c>
      <c r="I852" s="2" t="n">
        <f aca="false">F852+G852-H852</f>
        <v>0</v>
      </c>
      <c r="J852" s="32" t="n">
        <f aca="false">VLOOKUP(D852,Assumption!$O$3:$Q$103,IF('thong tin khach hang'!$B$3="Nam",2,3),0)/12*P852</f>
        <v>0</v>
      </c>
      <c r="K852" s="2" t="n">
        <v>20000</v>
      </c>
      <c r="L852" s="31" t="n">
        <f aca="false">ROUND(((HLOOKUP(B852,Assumption!$A$6:$L$7,2,1)+1)^(1/12)-1)*(E852+I852-J852-K852),0)</f>
        <v>14857721</v>
      </c>
      <c r="M852" s="31" t="n">
        <f aca="false">E852+I852-J852-K852+L852</f>
        <v>9010915434.01301</v>
      </c>
      <c r="N852" s="32" t="n">
        <f aca="false">HLOOKUP(ROUND(AVERAGE(M840:M851)/10^6,0),Assumption!$B$2:$E$3,2,1)*MAX((AVERAGE(M840:M851)-250*10^6),0)</f>
        <v>51902700.2655781</v>
      </c>
      <c r="O852" s="31" t="n">
        <f aca="false">M852+N852</f>
        <v>9062818134.27859</v>
      </c>
      <c r="P852" s="31" t="n">
        <f aca="false">IF(A852=1,SA,MAX(0,SA-M851))</f>
        <v>0</v>
      </c>
      <c r="S852" s="2" t="n">
        <v>0</v>
      </c>
      <c r="T852" s="2" t="n">
        <v>0</v>
      </c>
      <c r="U852" s="2" t="n">
        <v>1</v>
      </c>
      <c r="V852" s="33" t="n">
        <v>1</v>
      </c>
    </row>
    <row r="853" customFormat="false" ht="15.75" hidden="false" customHeight="true" outlineLevel="0" collapsed="false">
      <c r="A853" s="2" t="n">
        <v>851</v>
      </c>
      <c r="B853" s="2" t="n">
        <v>71</v>
      </c>
      <c r="C853" s="2" t="n">
        <f aca="false">A853-(B853-1)*12</f>
        <v>11</v>
      </c>
      <c r="D853" s="2" t="n">
        <f aca="false">'thong tin khach hang'!$B$4+B853-1</f>
        <v>72</v>
      </c>
      <c r="E853" s="31" t="n">
        <f aca="false">IF(A853=1,0,M852)</f>
        <v>9010915434.01301</v>
      </c>
      <c r="F853" s="2" t="n">
        <f aca="true">TP*VLOOKUP('thong tin khach hang'!$E$10,$X$2:$Z$5,3,0)*OFFSET($S853,0,VLOOKUP('thong tin khach hang'!$E$10,$X$2:$Z$5,2,0))</f>
        <v>0</v>
      </c>
      <c r="G853" s="2" t="n">
        <f aca="true">EP*VLOOKUP('thong tin khach hang'!$E$10,$X$2:$Z$5,3,0)*OFFSET($S853,0,VLOOKUP('thong tin khach hang'!$E$10,$X$2:$Z$5,2,0))</f>
        <v>0</v>
      </c>
      <c r="H853" s="2" t="n">
        <f aca="false">F853*HLOOKUP(B853,Assumption!$A$10:$G$12,2,1)+G853*HLOOKUP(B853,Assumption!$A$10:$G$12,3,1)</f>
        <v>0</v>
      </c>
      <c r="I853" s="2" t="n">
        <f aca="false">F853+G853-H853</f>
        <v>0</v>
      </c>
      <c r="J853" s="32" t="n">
        <f aca="false">VLOOKUP(D853,Assumption!$O$3:$Q$103,IF('thong tin khach hang'!$B$3="Nam",2,3),0)/12*P853</f>
        <v>0</v>
      </c>
      <c r="K853" s="2" t="n">
        <v>20000</v>
      </c>
      <c r="L853" s="31" t="n">
        <f aca="false">ROUND(((HLOOKUP(B853,Assumption!$A$6:$L$7,2,1)+1)^(1/12)-1)*(E853+I853-J853-K853),0)</f>
        <v>14882226</v>
      </c>
      <c r="M853" s="31" t="n">
        <f aca="false">E853+I853-J853-K853+L853</f>
        <v>9025777660.01301</v>
      </c>
      <c r="N853" s="32" t="n">
        <f aca="false">HLOOKUP(ROUND(AVERAGE(M841:M852)/10^6,0),Assumption!$B$2:$E$3,2,1)*MAX((AVERAGE(M841:M852)-250*10^6),0)</f>
        <v>52020077.2770781</v>
      </c>
      <c r="O853" s="31" t="n">
        <f aca="false">M853+N853</f>
        <v>9077797737.29009</v>
      </c>
      <c r="P853" s="31" t="n">
        <f aca="false">IF(A853=1,SA,MAX(0,SA-M852))</f>
        <v>0</v>
      </c>
      <c r="S853" s="2" t="n">
        <v>0</v>
      </c>
      <c r="T853" s="2" t="n">
        <v>0</v>
      </c>
      <c r="U853" s="2" t="n">
        <v>0</v>
      </c>
      <c r="V853" s="33" t="n">
        <v>1</v>
      </c>
    </row>
    <row r="854" customFormat="false" ht="15.75" hidden="false" customHeight="true" outlineLevel="0" collapsed="false">
      <c r="A854" s="2" t="n">
        <v>852</v>
      </c>
      <c r="B854" s="2" t="n">
        <v>71</v>
      </c>
      <c r="C854" s="2" t="n">
        <f aca="false">A854-(B854-1)*12</f>
        <v>12</v>
      </c>
      <c r="D854" s="2" t="n">
        <f aca="false">'thong tin khach hang'!$B$4+B854-1</f>
        <v>72</v>
      </c>
      <c r="E854" s="31" t="n">
        <f aca="false">IF(A854=1,0,M853)</f>
        <v>9025777660.01301</v>
      </c>
      <c r="F854" s="2" t="n">
        <f aca="true">TP*VLOOKUP('thong tin khach hang'!$E$10,$X$2:$Z$5,3,0)*OFFSET($S854,0,VLOOKUP('thong tin khach hang'!$E$10,$X$2:$Z$5,2,0))</f>
        <v>0</v>
      </c>
      <c r="G854" s="2" t="n">
        <f aca="true">EP*VLOOKUP('thong tin khach hang'!$E$10,$X$2:$Z$5,3,0)*OFFSET($S854,0,VLOOKUP('thong tin khach hang'!$E$10,$X$2:$Z$5,2,0))</f>
        <v>0</v>
      </c>
      <c r="H854" s="2" t="n">
        <f aca="false">F854*HLOOKUP(B854,Assumption!$A$10:$G$12,2,1)+G854*HLOOKUP(B854,Assumption!$A$10:$G$12,3,1)</f>
        <v>0</v>
      </c>
      <c r="I854" s="2" t="n">
        <f aca="false">F854+G854-H854</f>
        <v>0</v>
      </c>
      <c r="J854" s="32" t="n">
        <f aca="false">VLOOKUP(D854,Assumption!$O$3:$Q$103,IF('thong tin khach hang'!$B$3="Nam",2,3),0)/12*P854</f>
        <v>0</v>
      </c>
      <c r="K854" s="2" t="n">
        <v>20000</v>
      </c>
      <c r="L854" s="31" t="n">
        <f aca="false">ROUND(((HLOOKUP(B854,Assumption!$A$6:$L$7,2,1)+1)^(1/12)-1)*(E854+I854-J854-K854),0)</f>
        <v>14906773</v>
      </c>
      <c r="M854" s="31" t="n">
        <f aca="false">E854+I854-J854-K854+L854</f>
        <v>9040664433.01301</v>
      </c>
      <c r="N854" s="32" t="n">
        <f aca="false">HLOOKUP(ROUND(AVERAGE(M842:M853)/10^6,0),Assumption!$B$2:$E$3,2,1)*MAX((AVERAGE(M842:M853)-250*10^6),0)</f>
        <v>52137648.1460781</v>
      </c>
      <c r="O854" s="31" t="n">
        <f aca="false">M854+N854</f>
        <v>9092802081.15909</v>
      </c>
      <c r="P854" s="31" t="n">
        <f aca="false">IF(A854=1,SA,MAX(0,SA-M853))</f>
        <v>0</v>
      </c>
      <c r="S854" s="2" t="n">
        <v>0</v>
      </c>
      <c r="T854" s="2" t="n">
        <v>0</v>
      </c>
      <c r="U854" s="2" t="n">
        <v>0</v>
      </c>
      <c r="V854" s="33" t="n">
        <v>1</v>
      </c>
    </row>
    <row r="855" customFormat="false" ht="15.75" hidden="false" customHeight="true" outlineLevel="0" collapsed="false">
      <c r="A855" s="2" t="n">
        <v>853</v>
      </c>
      <c r="B855" s="2" t="n">
        <v>72</v>
      </c>
      <c r="C855" s="2" t="n">
        <f aca="false">A855-(B855-1)*12</f>
        <v>1</v>
      </c>
      <c r="D855" s="2" t="n">
        <f aca="false">'thong tin khach hang'!$B$4+B855-1</f>
        <v>73</v>
      </c>
      <c r="E855" s="31" t="n">
        <f aca="false">IF(A855=1,0,M854)</f>
        <v>9040664433.01301</v>
      </c>
      <c r="F855" s="2" t="n">
        <f aca="true">TP*VLOOKUP('thong tin khach hang'!$E$10,$X$2:$Z$5,3,0)*OFFSET($S855,0,VLOOKUP('thong tin khach hang'!$E$10,$X$2:$Z$5,2,0))</f>
        <v>30000000</v>
      </c>
      <c r="G855" s="2" t="n">
        <f aca="true">EP*VLOOKUP('thong tin khach hang'!$E$10,$X$2:$Z$5,3,0)*OFFSET($S855,0,VLOOKUP('thong tin khach hang'!$E$10,$X$2:$Z$5,2,0))</f>
        <v>30000000</v>
      </c>
      <c r="H855" s="2" t="n">
        <f aca="false">F855*HLOOKUP(B855,Assumption!$A$10:$G$12,2,1)+G855*HLOOKUP(B855,Assumption!$A$10:$G$12,3,1)</f>
        <v>1500000</v>
      </c>
      <c r="I855" s="2" t="n">
        <f aca="false">F855+G855-H855</f>
        <v>58500000</v>
      </c>
      <c r="J855" s="32" t="n">
        <f aca="false">VLOOKUP(D855,Assumption!$O$3:$Q$103,IF('thong tin khach hang'!$B$3="Nam",2,3),0)/12*P855</f>
        <v>0</v>
      </c>
      <c r="K855" s="2" t="n">
        <v>20000</v>
      </c>
      <c r="L855" s="31" t="n">
        <f aca="false">ROUND(((HLOOKUP(B855,Assumption!$A$6:$L$7,2,1)+1)^(1/12)-1)*(E855+I855-J855-K855),0)</f>
        <v>15027977</v>
      </c>
      <c r="M855" s="31" t="n">
        <f aca="false">E855+I855-J855-K855+L855</f>
        <v>9114172410.01301</v>
      </c>
      <c r="N855" s="32" t="n">
        <f aca="false">HLOOKUP(ROUND(AVERAGE(M843:M854)/10^6,0),Assumption!$B$2:$E$3,2,1)*MAX((AVERAGE(M843:M854)-250*10^6),0)</f>
        <v>52255413.1930781</v>
      </c>
      <c r="O855" s="31" t="n">
        <f aca="false">M855+N855</f>
        <v>9166427823.20609</v>
      </c>
      <c r="P855" s="31" t="n">
        <f aca="false">IF(A855=1,SA,MAX(0,SA-M854))</f>
        <v>0</v>
      </c>
      <c r="S855" s="2" t="n">
        <v>1</v>
      </c>
      <c r="T855" s="2" t="n">
        <v>1</v>
      </c>
      <c r="U855" s="2" t="n">
        <v>1</v>
      </c>
      <c r="V855" s="33" t="n">
        <v>1</v>
      </c>
    </row>
    <row r="856" customFormat="false" ht="15.75" hidden="false" customHeight="true" outlineLevel="0" collapsed="false">
      <c r="A856" s="2" t="n">
        <v>854</v>
      </c>
      <c r="B856" s="2" t="n">
        <v>72</v>
      </c>
      <c r="C856" s="2" t="n">
        <f aca="false">A856-(B856-1)*12</f>
        <v>2</v>
      </c>
      <c r="D856" s="2" t="n">
        <f aca="false">'thong tin khach hang'!$B$4+B856-1</f>
        <v>73</v>
      </c>
      <c r="E856" s="31" t="n">
        <f aca="false">IF(A856=1,0,M855)</f>
        <v>9114172410.01301</v>
      </c>
      <c r="F856" s="2" t="n">
        <f aca="true">TP*VLOOKUP('thong tin khach hang'!$E$10,$X$2:$Z$5,3,0)*OFFSET($S856,0,VLOOKUP('thong tin khach hang'!$E$10,$X$2:$Z$5,2,0))</f>
        <v>0</v>
      </c>
      <c r="G856" s="2" t="n">
        <f aca="true">EP*VLOOKUP('thong tin khach hang'!$E$10,$X$2:$Z$5,3,0)*OFFSET($S856,0,VLOOKUP('thong tin khach hang'!$E$10,$X$2:$Z$5,2,0))</f>
        <v>0</v>
      </c>
      <c r="H856" s="2" t="n">
        <f aca="false">F856*HLOOKUP(B856,Assumption!$A$10:$G$12,2,1)+G856*HLOOKUP(B856,Assumption!$A$10:$G$12,3,1)</f>
        <v>0</v>
      </c>
      <c r="I856" s="2" t="n">
        <f aca="false">F856+G856-H856</f>
        <v>0</v>
      </c>
      <c r="J856" s="32" t="n">
        <f aca="false">VLOOKUP(D856,Assumption!$O$3:$Q$103,IF('thong tin khach hang'!$B$3="Nam",2,3),0)/12*P856</f>
        <v>0</v>
      </c>
      <c r="K856" s="2" t="n">
        <v>20000</v>
      </c>
      <c r="L856" s="31" t="n">
        <f aca="false">ROUND(((HLOOKUP(B856,Assumption!$A$6:$L$7,2,1)+1)^(1/12)-1)*(E856+I856-J856-K856),0)</f>
        <v>15052764</v>
      </c>
      <c r="M856" s="31" t="n">
        <f aca="false">E856+I856-J856-K856+L856</f>
        <v>9129205174.01301</v>
      </c>
      <c r="N856" s="32" t="n">
        <f aca="false">HLOOKUP(ROUND(AVERAGE(M844:M855)/10^6,0),Assumption!$B$2:$E$3,2,1)*MAX((AVERAGE(M844:M855)-250*10^6),0)</f>
        <v>52373372.7385781</v>
      </c>
      <c r="O856" s="31" t="n">
        <f aca="false">M856+N856</f>
        <v>9181578546.75159</v>
      </c>
      <c r="P856" s="31" t="n">
        <f aca="false">IF(A856=1,SA,MAX(0,SA-M855))</f>
        <v>0</v>
      </c>
      <c r="S856" s="2" t="n">
        <v>0</v>
      </c>
      <c r="T856" s="2" t="n">
        <v>0</v>
      </c>
      <c r="U856" s="2" t="n">
        <v>0</v>
      </c>
      <c r="V856" s="33" t="n">
        <v>1</v>
      </c>
    </row>
    <row r="857" customFormat="false" ht="15.75" hidden="false" customHeight="true" outlineLevel="0" collapsed="false">
      <c r="A857" s="2" t="n">
        <v>855</v>
      </c>
      <c r="B857" s="2" t="n">
        <v>72</v>
      </c>
      <c r="C857" s="2" t="n">
        <f aca="false">A857-(B857-1)*12</f>
        <v>3</v>
      </c>
      <c r="D857" s="2" t="n">
        <f aca="false">'thong tin khach hang'!$B$4+B857-1</f>
        <v>73</v>
      </c>
      <c r="E857" s="31" t="n">
        <f aca="false">IF(A857=1,0,M856)</f>
        <v>9129205174.01301</v>
      </c>
      <c r="F857" s="2" t="n">
        <f aca="true">TP*VLOOKUP('thong tin khach hang'!$E$10,$X$2:$Z$5,3,0)*OFFSET($S857,0,VLOOKUP('thong tin khach hang'!$E$10,$X$2:$Z$5,2,0))</f>
        <v>0</v>
      </c>
      <c r="G857" s="2" t="n">
        <f aca="true">EP*VLOOKUP('thong tin khach hang'!$E$10,$X$2:$Z$5,3,0)*OFFSET($S857,0,VLOOKUP('thong tin khach hang'!$E$10,$X$2:$Z$5,2,0))</f>
        <v>0</v>
      </c>
      <c r="H857" s="2" t="n">
        <f aca="false">F857*HLOOKUP(B857,Assumption!$A$10:$G$12,2,1)+G857*HLOOKUP(B857,Assumption!$A$10:$G$12,3,1)</f>
        <v>0</v>
      </c>
      <c r="I857" s="2" t="n">
        <f aca="false">F857+G857-H857</f>
        <v>0</v>
      </c>
      <c r="J857" s="32" t="n">
        <f aca="false">VLOOKUP(D857,Assumption!$O$3:$Q$103,IF('thong tin khach hang'!$B$3="Nam",2,3),0)/12*P857</f>
        <v>0</v>
      </c>
      <c r="K857" s="2" t="n">
        <v>20000</v>
      </c>
      <c r="L857" s="31" t="n">
        <f aca="false">ROUND(((HLOOKUP(B857,Assumption!$A$6:$L$7,2,1)+1)^(1/12)-1)*(E857+I857-J857-K857),0)</f>
        <v>15077592</v>
      </c>
      <c r="M857" s="31" t="n">
        <f aca="false">E857+I857-J857-K857+L857</f>
        <v>9144262766.01301</v>
      </c>
      <c r="N857" s="32" t="n">
        <f aca="false">HLOOKUP(ROUND(AVERAGE(M845:M856)/10^6,0),Assumption!$B$2:$E$3,2,1)*MAX((AVERAGE(M845:M856)-250*10^6),0)</f>
        <v>52491527.1040781</v>
      </c>
      <c r="O857" s="31" t="n">
        <f aca="false">M857+N857</f>
        <v>9196754293.11709</v>
      </c>
      <c r="P857" s="31" t="n">
        <f aca="false">IF(A857=1,SA,MAX(0,SA-M856))</f>
        <v>0</v>
      </c>
      <c r="S857" s="2" t="n">
        <v>0</v>
      </c>
      <c r="T857" s="2" t="n">
        <v>0</v>
      </c>
      <c r="U857" s="2" t="n">
        <v>0</v>
      </c>
      <c r="V857" s="33" t="n">
        <v>1</v>
      </c>
    </row>
    <row r="858" customFormat="false" ht="15.75" hidden="false" customHeight="true" outlineLevel="0" collapsed="false">
      <c r="A858" s="2" t="n">
        <v>856</v>
      </c>
      <c r="B858" s="2" t="n">
        <v>72</v>
      </c>
      <c r="C858" s="2" t="n">
        <f aca="false">A858-(B858-1)*12</f>
        <v>4</v>
      </c>
      <c r="D858" s="2" t="n">
        <f aca="false">'thong tin khach hang'!$B$4+B858-1</f>
        <v>73</v>
      </c>
      <c r="E858" s="31" t="n">
        <f aca="false">IF(A858=1,0,M857)</f>
        <v>9144262766.01301</v>
      </c>
      <c r="F858" s="2" t="n">
        <f aca="true">TP*VLOOKUP('thong tin khach hang'!$E$10,$X$2:$Z$5,3,0)*OFFSET($S858,0,VLOOKUP('thong tin khach hang'!$E$10,$X$2:$Z$5,2,0))</f>
        <v>0</v>
      </c>
      <c r="G858" s="2" t="n">
        <f aca="true">EP*VLOOKUP('thong tin khach hang'!$E$10,$X$2:$Z$5,3,0)*OFFSET($S858,0,VLOOKUP('thong tin khach hang'!$E$10,$X$2:$Z$5,2,0))</f>
        <v>0</v>
      </c>
      <c r="H858" s="2" t="n">
        <f aca="false">F858*HLOOKUP(B858,Assumption!$A$10:$G$12,2,1)+G858*HLOOKUP(B858,Assumption!$A$10:$G$12,3,1)</f>
        <v>0</v>
      </c>
      <c r="I858" s="2" t="n">
        <f aca="false">F858+G858-H858</f>
        <v>0</v>
      </c>
      <c r="J858" s="32" t="n">
        <f aca="false">VLOOKUP(D858,Assumption!$O$3:$Q$103,IF('thong tin khach hang'!$B$3="Nam",2,3),0)/12*P858</f>
        <v>0</v>
      </c>
      <c r="K858" s="2" t="n">
        <v>20000</v>
      </c>
      <c r="L858" s="31" t="n">
        <f aca="false">ROUND(((HLOOKUP(B858,Assumption!$A$6:$L$7,2,1)+1)^(1/12)-1)*(E858+I858-J858-K858),0)</f>
        <v>15102460</v>
      </c>
      <c r="M858" s="31" t="n">
        <f aca="false">E858+I858-J858-K858+L858</f>
        <v>9159345226.01301</v>
      </c>
      <c r="N858" s="32" t="n">
        <f aca="false">HLOOKUP(ROUND(AVERAGE(M846:M857)/10^6,0),Assumption!$B$2:$E$3,2,1)*MAX((AVERAGE(M846:M857)-250*10^6),0)</f>
        <v>52609876.6115781</v>
      </c>
      <c r="O858" s="31" t="n">
        <f aca="false">M858+N858</f>
        <v>9211955102.62459</v>
      </c>
      <c r="P858" s="31" t="n">
        <f aca="false">IF(A858=1,SA,MAX(0,SA-M857))</f>
        <v>0</v>
      </c>
      <c r="S858" s="2" t="n">
        <v>0</v>
      </c>
      <c r="T858" s="2" t="n">
        <v>0</v>
      </c>
      <c r="U858" s="2" t="n">
        <v>1</v>
      </c>
      <c r="V858" s="33" t="n">
        <v>1</v>
      </c>
    </row>
    <row r="859" customFormat="false" ht="15.75" hidden="false" customHeight="true" outlineLevel="0" collapsed="false">
      <c r="A859" s="2" t="n">
        <v>857</v>
      </c>
      <c r="B859" s="2" t="n">
        <v>72</v>
      </c>
      <c r="C859" s="2" t="n">
        <f aca="false">A859-(B859-1)*12</f>
        <v>5</v>
      </c>
      <c r="D859" s="2" t="n">
        <f aca="false">'thong tin khach hang'!$B$4+B859-1</f>
        <v>73</v>
      </c>
      <c r="E859" s="31" t="n">
        <f aca="false">IF(A859=1,0,M858)</f>
        <v>9159345226.01301</v>
      </c>
      <c r="F859" s="2" t="n">
        <f aca="true">TP*VLOOKUP('thong tin khach hang'!$E$10,$X$2:$Z$5,3,0)*OFFSET($S859,0,VLOOKUP('thong tin khach hang'!$E$10,$X$2:$Z$5,2,0))</f>
        <v>0</v>
      </c>
      <c r="G859" s="2" t="n">
        <f aca="true">EP*VLOOKUP('thong tin khach hang'!$E$10,$X$2:$Z$5,3,0)*OFFSET($S859,0,VLOOKUP('thong tin khach hang'!$E$10,$X$2:$Z$5,2,0))</f>
        <v>0</v>
      </c>
      <c r="H859" s="2" t="n">
        <f aca="false">F859*HLOOKUP(B859,Assumption!$A$10:$G$12,2,1)+G859*HLOOKUP(B859,Assumption!$A$10:$G$12,3,1)</f>
        <v>0</v>
      </c>
      <c r="I859" s="2" t="n">
        <f aca="false">F859+G859-H859</f>
        <v>0</v>
      </c>
      <c r="J859" s="32" t="n">
        <f aca="false">VLOOKUP(D859,Assumption!$O$3:$Q$103,IF('thong tin khach hang'!$B$3="Nam",2,3),0)/12*P859</f>
        <v>0</v>
      </c>
      <c r="K859" s="2" t="n">
        <v>20000</v>
      </c>
      <c r="L859" s="31" t="n">
        <f aca="false">ROUND(((HLOOKUP(B859,Assumption!$A$6:$L$7,2,1)+1)^(1/12)-1)*(E859+I859-J859-K859),0)</f>
        <v>15127370</v>
      </c>
      <c r="M859" s="31" t="n">
        <f aca="false">E859+I859-J859-K859+L859</f>
        <v>9174452596.01301</v>
      </c>
      <c r="N859" s="32" t="n">
        <f aca="false">HLOOKUP(ROUND(AVERAGE(M847:M858)/10^6,0),Assumption!$B$2:$E$3,2,1)*MAX((AVERAGE(M847:M858)-250*10^6),0)</f>
        <v>52728421.5825781</v>
      </c>
      <c r="O859" s="31" t="n">
        <f aca="false">M859+N859</f>
        <v>9227181017.59559</v>
      </c>
      <c r="P859" s="31" t="n">
        <f aca="false">IF(A859=1,SA,MAX(0,SA-M858))</f>
        <v>0</v>
      </c>
      <c r="S859" s="2" t="n">
        <v>0</v>
      </c>
      <c r="T859" s="2" t="n">
        <v>0</v>
      </c>
      <c r="U859" s="2" t="n">
        <v>0</v>
      </c>
      <c r="V859" s="33" t="n">
        <v>1</v>
      </c>
    </row>
    <row r="860" customFormat="false" ht="15.75" hidden="false" customHeight="true" outlineLevel="0" collapsed="false">
      <c r="A860" s="2" t="n">
        <v>858</v>
      </c>
      <c r="B860" s="2" t="n">
        <v>72</v>
      </c>
      <c r="C860" s="2" t="n">
        <f aca="false">A860-(B860-1)*12</f>
        <v>6</v>
      </c>
      <c r="D860" s="2" t="n">
        <f aca="false">'thong tin khach hang'!$B$4+B860-1</f>
        <v>73</v>
      </c>
      <c r="E860" s="31" t="n">
        <f aca="false">IF(A860=1,0,M859)</f>
        <v>9174452596.01301</v>
      </c>
      <c r="F860" s="2" t="n">
        <f aca="true">TP*VLOOKUP('thong tin khach hang'!$E$10,$X$2:$Z$5,3,0)*OFFSET($S860,0,VLOOKUP('thong tin khach hang'!$E$10,$X$2:$Z$5,2,0))</f>
        <v>0</v>
      </c>
      <c r="G860" s="2" t="n">
        <f aca="true">EP*VLOOKUP('thong tin khach hang'!$E$10,$X$2:$Z$5,3,0)*OFFSET($S860,0,VLOOKUP('thong tin khach hang'!$E$10,$X$2:$Z$5,2,0))</f>
        <v>0</v>
      </c>
      <c r="H860" s="2" t="n">
        <f aca="false">F860*HLOOKUP(B860,Assumption!$A$10:$G$12,2,1)+G860*HLOOKUP(B860,Assumption!$A$10:$G$12,3,1)</f>
        <v>0</v>
      </c>
      <c r="I860" s="2" t="n">
        <f aca="false">F860+G860-H860</f>
        <v>0</v>
      </c>
      <c r="J860" s="32" t="n">
        <f aca="false">VLOOKUP(D860,Assumption!$O$3:$Q$103,IF('thong tin khach hang'!$B$3="Nam",2,3),0)/12*P860</f>
        <v>0</v>
      </c>
      <c r="K860" s="2" t="n">
        <v>20000</v>
      </c>
      <c r="L860" s="31" t="n">
        <f aca="false">ROUND(((HLOOKUP(B860,Assumption!$A$6:$L$7,2,1)+1)^(1/12)-1)*(E860+I860-J860-K860),0)</f>
        <v>15152321</v>
      </c>
      <c r="M860" s="31" t="n">
        <f aca="false">E860+I860-J860-K860+L860</f>
        <v>9189584917.01301</v>
      </c>
      <c r="N860" s="32" t="n">
        <f aca="false">HLOOKUP(ROUND(AVERAGE(M848:M859)/10^6,0),Assumption!$B$2:$E$3,2,1)*MAX((AVERAGE(M848:M859)-250*10^6),0)</f>
        <v>52847162.3400781</v>
      </c>
      <c r="O860" s="31" t="n">
        <f aca="false">M860+N860</f>
        <v>9242432079.35309</v>
      </c>
      <c r="P860" s="31" t="n">
        <f aca="false">IF(A860=1,SA,MAX(0,SA-M859))</f>
        <v>0</v>
      </c>
      <c r="S860" s="2" t="n">
        <v>0</v>
      </c>
      <c r="T860" s="2" t="n">
        <v>0</v>
      </c>
      <c r="U860" s="2" t="n">
        <v>0</v>
      </c>
      <c r="V860" s="33" t="n">
        <v>1</v>
      </c>
    </row>
    <row r="861" customFormat="false" ht="15.75" hidden="false" customHeight="true" outlineLevel="0" collapsed="false">
      <c r="A861" s="2" t="n">
        <v>859</v>
      </c>
      <c r="B861" s="2" t="n">
        <v>72</v>
      </c>
      <c r="C861" s="2" t="n">
        <f aca="false">A861-(B861-1)*12</f>
        <v>7</v>
      </c>
      <c r="D861" s="2" t="n">
        <f aca="false">'thong tin khach hang'!$B$4+B861-1</f>
        <v>73</v>
      </c>
      <c r="E861" s="31" t="n">
        <f aca="false">IF(A861=1,0,M860)</f>
        <v>9189584917.01301</v>
      </c>
      <c r="F861" s="2" t="n">
        <f aca="true">TP*VLOOKUP('thong tin khach hang'!$E$10,$X$2:$Z$5,3,0)*OFFSET($S861,0,VLOOKUP('thong tin khach hang'!$E$10,$X$2:$Z$5,2,0))</f>
        <v>0</v>
      </c>
      <c r="G861" s="2" t="n">
        <f aca="true">EP*VLOOKUP('thong tin khach hang'!$E$10,$X$2:$Z$5,3,0)*OFFSET($S861,0,VLOOKUP('thong tin khach hang'!$E$10,$X$2:$Z$5,2,0))</f>
        <v>0</v>
      </c>
      <c r="H861" s="2" t="n">
        <f aca="false">F861*HLOOKUP(B861,Assumption!$A$10:$G$12,2,1)+G861*HLOOKUP(B861,Assumption!$A$10:$G$12,3,1)</f>
        <v>0</v>
      </c>
      <c r="I861" s="2" t="n">
        <f aca="false">F861+G861-H861</f>
        <v>0</v>
      </c>
      <c r="J861" s="32" t="n">
        <f aca="false">VLOOKUP(D861,Assumption!$O$3:$Q$103,IF('thong tin khach hang'!$B$3="Nam",2,3),0)/12*P861</f>
        <v>0</v>
      </c>
      <c r="K861" s="2" t="n">
        <v>20000</v>
      </c>
      <c r="L861" s="31" t="n">
        <f aca="false">ROUND(((HLOOKUP(B861,Assumption!$A$6:$L$7,2,1)+1)^(1/12)-1)*(E861+I861-J861-K861),0)</f>
        <v>15177314</v>
      </c>
      <c r="M861" s="31" t="n">
        <f aca="false">E861+I861-J861-K861+L861</f>
        <v>9204742231.01301</v>
      </c>
      <c r="N861" s="32" t="n">
        <f aca="false">HLOOKUP(ROUND(AVERAGE(M849:M860)/10^6,0),Assumption!$B$2:$E$3,2,1)*MAX((AVERAGE(M849:M860)-250*10^6),0)</f>
        <v>52966099.2075781</v>
      </c>
      <c r="O861" s="31" t="n">
        <f aca="false">M861+N861</f>
        <v>9257708330.22059</v>
      </c>
      <c r="P861" s="31" t="n">
        <f aca="false">IF(A861=1,SA,MAX(0,SA-M860))</f>
        <v>0</v>
      </c>
      <c r="S861" s="2" t="n">
        <v>0</v>
      </c>
      <c r="T861" s="2" t="n">
        <v>1</v>
      </c>
      <c r="U861" s="2" t="n">
        <v>1</v>
      </c>
      <c r="V861" s="33" t="n">
        <v>1</v>
      </c>
    </row>
    <row r="862" customFormat="false" ht="15.75" hidden="false" customHeight="true" outlineLevel="0" collapsed="false">
      <c r="A862" s="2" t="n">
        <v>860</v>
      </c>
      <c r="B862" s="2" t="n">
        <v>72</v>
      </c>
      <c r="C862" s="2" t="n">
        <f aca="false">A862-(B862-1)*12</f>
        <v>8</v>
      </c>
      <c r="D862" s="2" t="n">
        <f aca="false">'thong tin khach hang'!$B$4+B862-1</f>
        <v>73</v>
      </c>
      <c r="E862" s="31" t="n">
        <f aca="false">IF(A862=1,0,M861)</f>
        <v>9204742231.01301</v>
      </c>
      <c r="F862" s="2" t="n">
        <f aca="true">TP*VLOOKUP('thong tin khach hang'!$E$10,$X$2:$Z$5,3,0)*OFFSET($S862,0,VLOOKUP('thong tin khach hang'!$E$10,$X$2:$Z$5,2,0))</f>
        <v>0</v>
      </c>
      <c r="G862" s="2" t="n">
        <f aca="true">EP*VLOOKUP('thong tin khach hang'!$E$10,$X$2:$Z$5,3,0)*OFFSET($S862,0,VLOOKUP('thong tin khach hang'!$E$10,$X$2:$Z$5,2,0))</f>
        <v>0</v>
      </c>
      <c r="H862" s="2" t="n">
        <f aca="false">F862*HLOOKUP(B862,Assumption!$A$10:$G$12,2,1)+G862*HLOOKUP(B862,Assumption!$A$10:$G$12,3,1)</f>
        <v>0</v>
      </c>
      <c r="I862" s="2" t="n">
        <f aca="false">F862+G862-H862</f>
        <v>0</v>
      </c>
      <c r="J862" s="32" t="n">
        <f aca="false">VLOOKUP(D862,Assumption!$O$3:$Q$103,IF('thong tin khach hang'!$B$3="Nam",2,3),0)/12*P862</f>
        <v>0</v>
      </c>
      <c r="K862" s="2" t="n">
        <v>20000</v>
      </c>
      <c r="L862" s="31" t="n">
        <f aca="false">ROUND(((HLOOKUP(B862,Assumption!$A$6:$L$7,2,1)+1)^(1/12)-1)*(E862+I862-J862-K862),0)</f>
        <v>15202347</v>
      </c>
      <c r="M862" s="31" t="n">
        <f aca="false">E862+I862-J862-K862+L862</f>
        <v>9219924578.01301</v>
      </c>
      <c r="N862" s="32" t="n">
        <f aca="false">HLOOKUP(ROUND(AVERAGE(M850:M861)/10^6,0),Assumption!$B$2:$E$3,2,1)*MAX((AVERAGE(M850:M861)-250*10^6),0)</f>
        <v>53085232.5090781</v>
      </c>
      <c r="O862" s="31" t="n">
        <f aca="false">M862+N862</f>
        <v>9273009810.52209</v>
      </c>
      <c r="P862" s="31" t="n">
        <f aca="false">IF(A862=1,SA,MAX(0,SA-M861))</f>
        <v>0</v>
      </c>
      <c r="S862" s="2" t="n">
        <v>0</v>
      </c>
      <c r="T862" s="2" t="n">
        <v>0</v>
      </c>
      <c r="U862" s="2" t="n">
        <v>0</v>
      </c>
      <c r="V862" s="33" t="n">
        <v>1</v>
      </c>
    </row>
    <row r="863" customFormat="false" ht="15.75" hidden="false" customHeight="true" outlineLevel="0" collapsed="false">
      <c r="A863" s="2" t="n">
        <v>861</v>
      </c>
      <c r="B863" s="2" t="n">
        <v>72</v>
      </c>
      <c r="C863" s="2" t="n">
        <f aca="false">A863-(B863-1)*12</f>
        <v>9</v>
      </c>
      <c r="D863" s="2" t="n">
        <f aca="false">'thong tin khach hang'!$B$4+B863-1</f>
        <v>73</v>
      </c>
      <c r="E863" s="31" t="n">
        <f aca="false">IF(A863=1,0,M862)</f>
        <v>9219924578.01301</v>
      </c>
      <c r="F863" s="2" t="n">
        <f aca="true">TP*VLOOKUP('thong tin khach hang'!$E$10,$X$2:$Z$5,3,0)*OFFSET($S863,0,VLOOKUP('thong tin khach hang'!$E$10,$X$2:$Z$5,2,0))</f>
        <v>0</v>
      </c>
      <c r="G863" s="2" t="n">
        <f aca="true">EP*VLOOKUP('thong tin khach hang'!$E$10,$X$2:$Z$5,3,0)*OFFSET($S863,0,VLOOKUP('thong tin khach hang'!$E$10,$X$2:$Z$5,2,0))</f>
        <v>0</v>
      </c>
      <c r="H863" s="2" t="n">
        <f aca="false">F863*HLOOKUP(B863,Assumption!$A$10:$G$12,2,1)+G863*HLOOKUP(B863,Assumption!$A$10:$G$12,3,1)</f>
        <v>0</v>
      </c>
      <c r="I863" s="2" t="n">
        <f aca="false">F863+G863-H863</f>
        <v>0</v>
      </c>
      <c r="J863" s="32" t="n">
        <f aca="false">VLOOKUP(D863,Assumption!$O$3:$Q$103,IF('thong tin khach hang'!$B$3="Nam",2,3),0)/12*P863</f>
        <v>0</v>
      </c>
      <c r="K863" s="2" t="n">
        <v>20000</v>
      </c>
      <c r="L863" s="31" t="n">
        <f aca="false">ROUND(((HLOOKUP(B863,Assumption!$A$6:$L$7,2,1)+1)^(1/12)-1)*(E863+I863-J863-K863),0)</f>
        <v>15227422</v>
      </c>
      <c r="M863" s="31" t="n">
        <f aca="false">E863+I863-J863-K863+L863</f>
        <v>9235132000.01301</v>
      </c>
      <c r="N863" s="32" t="n">
        <f aca="false">HLOOKUP(ROUND(AVERAGE(M851:M862)/10^6,0),Assumption!$B$2:$E$3,2,1)*MAX((AVERAGE(M851:M862)-250*10^6),0)</f>
        <v>53204562.5690781</v>
      </c>
      <c r="O863" s="31" t="n">
        <f aca="false">M863+N863</f>
        <v>9288336562.58209</v>
      </c>
      <c r="P863" s="31" t="n">
        <f aca="false">IF(A863=1,SA,MAX(0,SA-M862))</f>
        <v>0</v>
      </c>
      <c r="S863" s="2" t="n">
        <v>0</v>
      </c>
      <c r="T863" s="2" t="n">
        <v>0</v>
      </c>
      <c r="U863" s="2" t="n">
        <v>0</v>
      </c>
      <c r="V863" s="33" t="n">
        <v>1</v>
      </c>
    </row>
    <row r="864" customFormat="false" ht="15.75" hidden="false" customHeight="true" outlineLevel="0" collapsed="false">
      <c r="A864" s="2" t="n">
        <v>862</v>
      </c>
      <c r="B864" s="2" t="n">
        <v>72</v>
      </c>
      <c r="C864" s="2" t="n">
        <f aca="false">A864-(B864-1)*12</f>
        <v>10</v>
      </c>
      <c r="D864" s="2" t="n">
        <f aca="false">'thong tin khach hang'!$B$4+B864-1</f>
        <v>73</v>
      </c>
      <c r="E864" s="31" t="n">
        <f aca="false">IF(A864=1,0,M863)</f>
        <v>9235132000.01301</v>
      </c>
      <c r="F864" s="2" t="n">
        <f aca="true">TP*VLOOKUP('thong tin khach hang'!$E$10,$X$2:$Z$5,3,0)*OFFSET($S864,0,VLOOKUP('thong tin khach hang'!$E$10,$X$2:$Z$5,2,0))</f>
        <v>0</v>
      </c>
      <c r="G864" s="2" t="n">
        <f aca="true">EP*VLOOKUP('thong tin khach hang'!$E$10,$X$2:$Z$5,3,0)*OFFSET($S864,0,VLOOKUP('thong tin khach hang'!$E$10,$X$2:$Z$5,2,0))</f>
        <v>0</v>
      </c>
      <c r="H864" s="2" t="n">
        <f aca="false">F864*HLOOKUP(B864,Assumption!$A$10:$G$12,2,1)+G864*HLOOKUP(B864,Assumption!$A$10:$G$12,3,1)</f>
        <v>0</v>
      </c>
      <c r="I864" s="2" t="n">
        <f aca="false">F864+G864-H864</f>
        <v>0</v>
      </c>
      <c r="J864" s="32" t="n">
        <f aca="false">VLOOKUP(D864,Assumption!$O$3:$Q$103,IF('thong tin khach hang'!$B$3="Nam",2,3),0)/12*P864</f>
        <v>0</v>
      </c>
      <c r="K864" s="2" t="n">
        <v>20000</v>
      </c>
      <c r="L864" s="31" t="n">
        <f aca="false">ROUND(((HLOOKUP(B864,Assumption!$A$6:$L$7,2,1)+1)^(1/12)-1)*(E864+I864-J864-K864),0)</f>
        <v>15252538</v>
      </c>
      <c r="M864" s="31" t="n">
        <f aca="false">E864+I864-J864-K864+L864</f>
        <v>9250364538.01301</v>
      </c>
      <c r="N864" s="32" t="n">
        <f aca="false">HLOOKUP(ROUND(AVERAGE(M852:M863)/10^6,0),Assumption!$B$2:$E$3,2,1)*MAX((AVERAGE(M852:M863)-250*10^6),0)</f>
        <v>53324089.7125781</v>
      </c>
      <c r="O864" s="31" t="n">
        <f aca="false">M864+N864</f>
        <v>9303688627.72559</v>
      </c>
      <c r="P864" s="31" t="n">
        <f aca="false">IF(A864=1,SA,MAX(0,SA-M863))</f>
        <v>0</v>
      </c>
      <c r="S864" s="2" t="n">
        <v>0</v>
      </c>
      <c r="T864" s="2" t="n">
        <v>0</v>
      </c>
      <c r="U864" s="2" t="n">
        <v>1</v>
      </c>
      <c r="V864" s="33" t="n">
        <v>1</v>
      </c>
    </row>
    <row r="865" customFormat="false" ht="15.75" hidden="false" customHeight="true" outlineLevel="0" collapsed="false">
      <c r="A865" s="2" t="n">
        <v>863</v>
      </c>
      <c r="B865" s="2" t="n">
        <v>72</v>
      </c>
      <c r="C865" s="2" t="n">
        <f aca="false">A865-(B865-1)*12</f>
        <v>11</v>
      </c>
      <c r="D865" s="2" t="n">
        <f aca="false">'thong tin khach hang'!$B$4+B865-1</f>
        <v>73</v>
      </c>
      <c r="E865" s="31" t="n">
        <f aca="false">IF(A865=1,0,M864)</f>
        <v>9250364538.01301</v>
      </c>
      <c r="F865" s="2" t="n">
        <f aca="true">TP*VLOOKUP('thong tin khach hang'!$E$10,$X$2:$Z$5,3,0)*OFFSET($S865,0,VLOOKUP('thong tin khach hang'!$E$10,$X$2:$Z$5,2,0))</f>
        <v>0</v>
      </c>
      <c r="G865" s="2" t="n">
        <f aca="true">EP*VLOOKUP('thong tin khach hang'!$E$10,$X$2:$Z$5,3,0)*OFFSET($S865,0,VLOOKUP('thong tin khach hang'!$E$10,$X$2:$Z$5,2,0))</f>
        <v>0</v>
      </c>
      <c r="H865" s="2" t="n">
        <f aca="false">F865*HLOOKUP(B865,Assumption!$A$10:$G$12,2,1)+G865*HLOOKUP(B865,Assumption!$A$10:$G$12,3,1)</f>
        <v>0</v>
      </c>
      <c r="I865" s="2" t="n">
        <f aca="false">F865+G865-H865</f>
        <v>0</v>
      </c>
      <c r="J865" s="32" t="n">
        <f aca="false">VLOOKUP(D865,Assumption!$O$3:$Q$103,IF('thong tin khach hang'!$B$3="Nam",2,3),0)/12*P865</f>
        <v>0</v>
      </c>
      <c r="K865" s="2" t="n">
        <v>20000</v>
      </c>
      <c r="L865" s="31" t="n">
        <f aca="false">ROUND(((HLOOKUP(B865,Assumption!$A$6:$L$7,2,1)+1)^(1/12)-1)*(E865+I865-J865-K865),0)</f>
        <v>15277696</v>
      </c>
      <c r="M865" s="31" t="n">
        <f aca="false">E865+I865-J865-K865+L865</f>
        <v>9265622234.01301</v>
      </c>
      <c r="N865" s="32" t="n">
        <f aca="false">HLOOKUP(ROUND(AVERAGE(M853:M864)/10^6,0),Assumption!$B$2:$E$3,2,1)*MAX((AVERAGE(M853:M864)-250*10^6),0)</f>
        <v>53443814.2645781</v>
      </c>
      <c r="O865" s="31" t="n">
        <f aca="false">M865+N865</f>
        <v>9319066048.27759</v>
      </c>
      <c r="P865" s="31" t="n">
        <f aca="false">IF(A865=1,SA,MAX(0,SA-M864))</f>
        <v>0</v>
      </c>
      <c r="S865" s="2" t="n">
        <v>0</v>
      </c>
      <c r="T865" s="2" t="n">
        <v>0</v>
      </c>
      <c r="U865" s="2" t="n">
        <v>0</v>
      </c>
      <c r="V865" s="33" t="n">
        <v>1</v>
      </c>
    </row>
    <row r="866" customFormat="false" ht="15.75" hidden="false" customHeight="true" outlineLevel="0" collapsed="false">
      <c r="A866" s="2" t="n">
        <v>864</v>
      </c>
      <c r="B866" s="2" t="n">
        <v>72</v>
      </c>
      <c r="C866" s="2" t="n">
        <f aca="false">A866-(B866-1)*12</f>
        <v>12</v>
      </c>
      <c r="D866" s="2" t="n">
        <f aca="false">'thong tin khach hang'!$B$4+B866-1</f>
        <v>73</v>
      </c>
      <c r="E866" s="31" t="n">
        <f aca="false">IF(A866=1,0,M865)</f>
        <v>9265622234.01301</v>
      </c>
      <c r="F866" s="2" t="n">
        <f aca="true">TP*VLOOKUP('thong tin khach hang'!$E$10,$X$2:$Z$5,3,0)*OFFSET($S866,0,VLOOKUP('thong tin khach hang'!$E$10,$X$2:$Z$5,2,0))</f>
        <v>0</v>
      </c>
      <c r="G866" s="2" t="n">
        <f aca="true">EP*VLOOKUP('thong tin khach hang'!$E$10,$X$2:$Z$5,3,0)*OFFSET($S866,0,VLOOKUP('thong tin khach hang'!$E$10,$X$2:$Z$5,2,0))</f>
        <v>0</v>
      </c>
      <c r="H866" s="2" t="n">
        <f aca="false">F866*HLOOKUP(B866,Assumption!$A$10:$G$12,2,1)+G866*HLOOKUP(B866,Assumption!$A$10:$G$12,3,1)</f>
        <v>0</v>
      </c>
      <c r="I866" s="2" t="n">
        <f aca="false">F866+G866-H866</f>
        <v>0</v>
      </c>
      <c r="J866" s="32" t="n">
        <f aca="false">VLOOKUP(D866,Assumption!$O$3:$Q$103,IF('thong tin khach hang'!$B$3="Nam",2,3),0)/12*P866</f>
        <v>0</v>
      </c>
      <c r="K866" s="2" t="n">
        <v>20000</v>
      </c>
      <c r="L866" s="31" t="n">
        <f aca="false">ROUND(((HLOOKUP(B866,Assumption!$A$6:$L$7,2,1)+1)^(1/12)-1)*(E866+I866-J866-K866),0)</f>
        <v>15302895</v>
      </c>
      <c r="M866" s="31" t="n">
        <f aca="false">E866+I866-J866-K866+L866</f>
        <v>9280905129.01301</v>
      </c>
      <c r="N866" s="32" t="n">
        <f aca="false">HLOOKUP(ROUND(AVERAGE(M854:M865)/10^6,0),Assumption!$B$2:$E$3,2,1)*MAX((AVERAGE(M854:M865)-250*10^6),0)</f>
        <v>53563736.5515781</v>
      </c>
      <c r="O866" s="31" t="n">
        <f aca="false">M866+N866</f>
        <v>9334468865.56459</v>
      </c>
      <c r="P866" s="31" t="n">
        <f aca="false">IF(A866=1,SA,MAX(0,SA-M865))</f>
        <v>0</v>
      </c>
      <c r="S866" s="2" t="n">
        <v>0</v>
      </c>
      <c r="T866" s="2" t="n">
        <v>0</v>
      </c>
      <c r="U866" s="2" t="n">
        <v>0</v>
      </c>
      <c r="V866" s="33" t="n">
        <v>1</v>
      </c>
    </row>
    <row r="867" customFormat="false" ht="15.75" hidden="false" customHeight="true" outlineLevel="0" collapsed="false">
      <c r="A867" s="2" t="n">
        <v>865</v>
      </c>
      <c r="B867" s="2" t="n">
        <v>73</v>
      </c>
      <c r="C867" s="2" t="n">
        <f aca="false">A867-(B867-1)*12</f>
        <v>1</v>
      </c>
      <c r="D867" s="2" t="n">
        <f aca="false">'thong tin khach hang'!$B$4+B867-1</f>
        <v>74</v>
      </c>
      <c r="E867" s="31" t="n">
        <f aca="false">IF(A867=1,0,M866)</f>
        <v>9280905129.01301</v>
      </c>
      <c r="F867" s="2" t="n">
        <f aca="true">TP*VLOOKUP('thong tin khach hang'!$E$10,$X$2:$Z$5,3,0)*OFFSET($S867,0,VLOOKUP('thong tin khach hang'!$E$10,$X$2:$Z$5,2,0))</f>
        <v>30000000</v>
      </c>
      <c r="G867" s="2" t="n">
        <f aca="true">EP*VLOOKUP('thong tin khach hang'!$E$10,$X$2:$Z$5,3,0)*OFFSET($S867,0,VLOOKUP('thong tin khach hang'!$E$10,$X$2:$Z$5,2,0))</f>
        <v>30000000</v>
      </c>
      <c r="H867" s="2" t="n">
        <f aca="false">F867*HLOOKUP(B867,Assumption!$A$10:$G$12,2,1)+G867*HLOOKUP(B867,Assumption!$A$10:$G$12,3,1)</f>
        <v>1500000</v>
      </c>
      <c r="I867" s="2" t="n">
        <f aca="false">F867+G867-H867</f>
        <v>58500000</v>
      </c>
      <c r="J867" s="32" t="n">
        <f aca="false">VLOOKUP(D867,Assumption!$O$3:$Q$103,IF('thong tin khach hang'!$B$3="Nam",2,3),0)/12*P867</f>
        <v>0</v>
      </c>
      <c r="K867" s="2" t="n">
        <v>20000</v>
      </c>
      <c r="L867" s="31" t="n">
        <f aca="false">ROUND(((HLOOKUP(B867,Assumption!$A$6:$L$7,2,1)+1)^(1/12)-1)*(E867+I867-J867-K867),0)</f>
        <v>15424754</v>
      </c>
      <c r="M867" s="31" t="n">
        <f aca="false">E867+I867-J867-K867+L867</f>
        <v>9354809883.01301</v>
      </c>
      <c r="N867" s="32" t="n">
        <f aca="false">HLOOKUP(ROUND(AVERAGE(M855:M866)/10^6,0),Assumption!$B$2:$E$3,2,1)*MAX((AVERAGE(M855:M866)-250*10^6),0)</f>
        <v>53683856.8995781</v>
      </c>
      <c r="O867" s="31" t="n">
        <f aca="false">M867+N867</f>
        <v>9408493739.91259</v>
      </c>
      <c r="P867" s="31" t="n">
        <f aca="false">IF(A867=1,SA,MAX(0,SA-M866))</f>
        <v>0</v>
      </c>
      <c r="S867" s="2" t="n">
        <v>1</v>
      </c>
      <c r="T867" s="2" t="n">
        <v>1</v>
      </c>
      <c r="U867" s="2" t="n">
        <v>1</v>
      </c>
      <c r="V867" s="33" t="n">
        <v>1</v>
      </c>
    </row>
    <row r="868" customFormat="false" ht="15.75" hidden="false" customHeight="true" outlineLevel="0" collapsed="false">
      <c r="A868" s="2" t="n">
        <v>866</v>
      </c>
      <c r="B868" s="2" t="n">
        <v>73</v>
      </c>
      <c r="C868" s="2" t="n">
        <f aca="false">A868-(B868-1)*12</f>
        <v>2</v>
      </c>
      <c r="D868" s="2" t="n">
        <f aca="false">'thong tin khach hang'!$B$4+B868-1</f>
        <v>74</v>
      </c>
      <c r="E868" s="31" t="n">
        <f aca="false">IF(A868=1,0,M867)</f>
        <v>9354809883.01301</v>
      </c>
      <c r="F868" s="2" t="n">
        <f aca="true">TP*VLOOKUP('thong tin khach hang'!$E$10,$X$2:$Z$5,3,0)*OFFSET($S868,0,VLOOKUP('thong tin khach hang'!$E$10,$X$2:$Z$5,2,0))</f>
        <v>0</v>
      </c>
      <c r="G868" s="2" t="n">
        <f aca="true">EP*VLOOKUP('thong tin khach hang'!$E$10,$X$2:$Z$5,3,0)*OFFSET($S868,0,VLOOKUP('thong tin khach hang'!$E$10,$X$2:$Z$5,2,0))</f>
        <v>0</v>
      </c>
      <c r="H868" s="2" t="n">
        <f aca="false">F868*HLOOKUP(B868,Assumption!$A$10:$G$12,2,1)+G868*HLOOKUP(B868,Assumption!$A$10:$G$12,3,1)</f>
        <v>0</v>
      </c>
      <c r="I868" s="2" t="n">
        <f aca="false">F868+G868-H868</f>
        <v>0</v>
      </c>
      <c r="J868" s="32" t="n">
        <f aca="false">VLOOKUP(D868,Assumption!$O$3:$Q$103,IF('thong tin khach hang'!$B$3="Nam",2,3),0)/12*P868</f>
        <v>0</v>
      </c>
      <c r="K868" s="2" t="n">
        <v>20000</v>
      </c>
      <c r="L868" s="31" t="n">
        <f aca="false">ROUND(((HLOOKUP(B868,Assumption!$A$6:$L$7,2,1)+1)^(1/12)-1)*(E868+I868-J868-K868),0)</f>
        <v>15450196</v>
      </c>
      <c r="M868" s="31" t="n">
        <f aca="false">E868+I868-J868-K868+L868</f>
        <v>9370240079.01301</v>
      </c>
      <c r="N868" s="32" t="n">
        <f aca="false">HLOOKUP(ROUND(AVERAGE(M856:M867)/10^6,0),Assumption!$B$2:$E$3,2,1)*MAX((AVERAGE(M856:M867)-250*10^6),0)</f>
        <v>53804175.6360781</v>
      </c>
      <c r="O868" s="31" t="n">
        <f aca="false">M868+N868</f>
        <v>9424044254.64909</v>
      </c>
      <c r="P868" s="31" t="n">
        <f aca="false">IF(A868=1,SA,MAX(0,SA-M867))</f>
        <v>0</v>
      </c>
      <c r="S868" s="2" t="n">
        <v>0</v>
      </c>
      <c r="T868" s="2" t="n">
        <v>0</v>
      </c>
      <c r="U868" s="2" t="n">
        <v>0</v>
      </c>
      <c r="V868" s="33" t="n">
        <v>1</v>
      </c>
    </row>
    <row r="869" customFormat="false" ht="15.75" hidden="false" customHeight="true" outlineLevel="0" collapsed="false">
      <c r="A869" s="2" t="n">
        <v>867</v>
      </c>
      <c r="B869" s="2" t="n">
        <v>73</v>
      </c>
      <c r="C869" s="2" t="n">
        <f aca="false">A869-(B869-1)*12</f>
        <v>3</v>
      </c>
      <c r="D869" s="2" t="n">
        <f aca="false">'thong tin khach hang'!$B$4+B869-1</f>
        <v>74</v>
      </c>
      <c r="E869" s="31" t="n">
        <f aca="false">IF(A869=1,0,M868)</f>
        <v>9370240079.01301</v>
      </c>
      <c r="F869" s="2" t="n">
        <f aca="true">TP*VLOOKUP('thong tin khach hang'!$E$10,$X$2:$Z$5,3,0)*OFFSET($S869,0,VLOOKUP('thong tin khach hang'!$E$10,$X$2:$Z$5,2,0))</f>
        <v>0</v>
      </c>
      <c r="G869" s="2" t="n">
        <f aca="true">EP*VLOOKUP('thong tin khach hang'!$E$10,$X$2:$Z$5,3,0)*OFFSET($S869,0,VLOOKUP('thong tin khach hang'!$E$10,$X$2:$Z$5,2,0))</f>
        <v>0</v>
      </c>
      <c r="H869" s="2" t="n">
        <f aca="false">F869*HLOOKUP(B869,Assumption!$A$10:$G$12,2,1)+G869*HLOOKUP(B869,Assumption!$A$10:$G$12,3,1)</f>
        <v>0</v>
      </c>
      <c r="I869" s="2" t="n">
        <f aca="false">F869+G869-H869</f>
        <v>0</v>
      </c>
      <c r="J869" s="32" t="n">
        <f aca="false">VLOOKUP(D869,Assumption!$O$3:$Q$103,IF('thong tin khach hang'!$B$3="Nam",2,3),0)/12*P869</f>
        <v>0</v>
      </c>
      <c r="K869" s="2" t="n">
        <v>20000</v>
      </c>
      <c r="L869" s="31" t="n">
        <f aca="false">ROUND(((HLOOKUP(B869,Assumption!$A$6:$L$7,2,1)+1)^(1/12)-1)*(E869+I869-J869-K869),0)</f>
        <v>15475680</v>
      </c>
      <c r="M869" s="31" t="n">
        <f aca="false">E869+I869-J869-K869+L869</f>
        <v>9385695759.01301</v>
      </c>
      <c r="N869" s="32" t="n">
        <f aca="false">HLOOKUP(ROUND(AVERAGE(M857:M868)/10^6,0),Assumption!$B$2:$E$3,2,1)*MAX((AVERAGE(M857:M868)-250*10^6),0)</f>
        <v>53924693.0885781</v>
      </c>
      <c r="O869" s="31" t="n">
        <f aca="false">M869+N869</f>
        <v>9439620452.10159</v>
      </c>
      <c r="P869" s="31" t="n">
        <f aca="false">IF(A869=1,SA,MAX(0,SA-M868))</f>
        <v>0</v>
      </c>
      <c r="S869" s="2" t="n">
        <v>0</v>
      </c>
      <c r="T869" s="2" t="n">
        <v>0</v>
      </c>
      <c r="U869" s="2" t="n">
        <v>0</v>
      </c>
      <c r="V869" s="33" t="n">
        <v>1</v>
      </c>
    </row>
    <row r="870" customFormat="false" ht="15.75" hidden="false" customHeight="true" outlineLevel="0" collapsed="false">
      <c r="A870" s="2" t="n">
        <v>868</v>
      </c>
      <c r="B870" s="2" t="n">
        <v>73</v>
      </c>
      <c r="C870" s="2" t="n">
        <f aca="false">A870-(B870-1)*12</f>
        <v>4</v>
      </c>
      <c r="D870" s="2" t="n">
        <f aca="false">'thong tin khach hang'!$B$4+B870-1</f>
        <v>74</v>
      </c>
      <c r="E870" s="31" t="n">
        <f aca="false">IF(A870=1,0,M869)</f>
        <v>9385695759.01301</v>
      </c>
      <c r="F870" s="2" t="n">
        <f aca="true">TP*VLOOKUP('thong tin khach hang'!$E$10,$X$2:$Z$5,3,0)*OFFSET($S870,0,VLOOKUP('thong tin khach hang'!$E$10,$X$2:$Z$5,2,0))</f>
        <v>0</v>
      </c>
      <c r="G870" s="2" t="n">
        <f aca="true">EP*VLOOKUP('thong tin khach hang'!$E$10,$X$2:$Z$5,3,0)*OFFSET($S870,0,VLOOKUP('thong tin khach hang'!$E$10,$X$2:$Z$5,2,0))</f>
        <v>0</v>
      </c>
      <c r="H870" s="2" t="n">
        <f aca="false">F870*HLOOKUP(B870,Assumption!$A$10:$G$12,2,1)+G870*HLOOKUP(B870,Assumption!$A$10:$G$12,3,1)</f>
        <v>0</v>
      </c>
      <c r="I870" s="2" t="n">
        <f aca="false">F870+G870-H870</f>
        <v>0</v>
      </c>
      <c r="J870" s="32" t="n">
        <f aca="false">VLOOKUP(D870,Assumption!$O$3:$Q$103,IF('thong tin khach hang'!$B$3="Nam",2,3),0)/12*P870</f>
        <v>0</v>
      </c>
      <c r="K870" s="2" t="n">
        <v>20000</v>
      </c>
      <c r="L870" s="31" t="n">
        <f aca="false">ROUND(((HLOOKUP(B870,Assumption!$A$6:$L$7,2,1)+1)^(1/12)-1)*(E870+I870-J870-K870),0)</f>
        <v>15501207</v>
      </c>
      <c r="M870" s="31" t="n">
        <f aca="false">E870+I870-J870-K870+L870</f>
        <v>9401176966.01301</v>
      </c>
      <c r="N870" s="32" t="n">
        <f aca="false">HLOOKUP(ROUND(AVERAGE(M858:M869)/10^6,0),Assumption!$B$2:$E$3,2,1)*MAX((AVERAGE(M858:M869)-250*10^6),0)</f>
        <v>54045409.5850781</v>
      </c>
      <c r="O870" s="31" t="n">
        <f aca="false">M870+N870</f>
        <v>9455222375.59809</v>
      </c>
      <c r="P870" s="31" t="n">
        <f aca="false">IF(A870=1,SA,MAX(0,SA-M869))</f>
        <v>0</v>
      </c>
      <c r="S870" s="2" t="n">
        <v>0</v>
      </c>
      <c r="T870" s="2" t="n">
        <v>0</v>
      </c>
      <c r="U870" s="2" t="n">
        <v>1</v>
      </c>
      <c r="V870" s="33" t="n">
        <v>1</v>
      </c>
    </row>
    <row r="871" customFormat="false" ht="15.75" hidden="false" customHeight="true" outlineLevel="0" collapsed="false">
      <c r="A871" s="2" t="n">
        <v>869</v>
      </c>
      <c r="B871" s="2" t="n">
        <v>73</v>
      </c>
      <c r="C871" s="2" t="n">
        <f aca="false">A871-(B871-1)*12</f>
        <v>5</v>
      </c>
      <c r="D871" s="2" t="n">
        <f aca="false">'thong tin khach hang'!$B$4+B871-1</f>
        <v>74</v>
      </c>
      <c r="E871" s="31" t="n">
        <f aca="false">IF(A871=1,0,M870)</f>
        <v>9401176966.01301</v>
      </c>
      <c r="F871" s="2" t="n">
        <f aca="true">TP*VLOOKUP('thong tin khach hang'!$E$10,$X$2:$Z$5,3,0)*OFFSET($S871,0,VLOOKUP('thong tin khach hang'!$E$10,$X$2:$Z$5,2,0))</f>
        <v>0</v>
      </c>
      <c r="G871" s="2" t="n">
        <f aca="true">EP*VLOOKUP('thong tin khach hang'!$E$10,$X$2:$Z$5,3,0)*OFFSET($S871,0,VLOOKUP('thong tin khach hang'!$E$10,$X$2:$Z$5,2,0))</f>
        <v>0</v>
      </c>
      <c r="H871" s="2" t="n">
        <f aca="false">F871*HLOOKUP(B871,Assumption!$A$10:$G$12,2,1)+G871*HLOOKUP(B871,Assumption!$A$10:$G$12,3,1)</f>
        <v>0</v>
      </c>
      <c r="I871" s="2" t="n">
        <f aca="false">F871+G871-H871</f>
        <v>0</v>
      </c>
      <c r="J871" s="32" t="n">
        <f aca="false">VLOOKUP(D871,Assumption!$O$3:$Q$103,IF('thong tin khach hang'!$B$3="Nam",2,3),0)/12*P871</f>
        <v>0</v>
      </c>
      <c r="K871" s="2" t="n">
        <v>20000</v>
      </c>
      <c r="L871" s="31" t="n">
        <f aca="false">ROUND(((HLOOKUP(B871,Assumption!$A$6:$L$7,2,1)+1)^(1/12)-1)*(E871+I871-J871-K871),0)</f>
        <v>15526775</v>
      </c>
      <c r="M871" s="31" t="n">
        <f aca="false">E871+I871-J871-K871+L871</f>
        <v>9416683741.01301</v>
      </c>
      <c r="N871" s="32" t="n">
        <f aca="false">HLOOKUP(ROUND(AVERAGE(M859:M870)/10^6,0),Assumption!$B$2:$E$3,2,1)*MAX((AVERAGE(M859:M870)-250*10^6),0)</f>
        <v>54166325.4550781</v>
      </c>
      <c r="O871" s="31" t="n">
        <f aca="false">M871+N871</f>
        <v>9470850066.46809</v>
      </c>
      <c r="P871" s="31" t="n">
        <f aca="false">IF(A871=1,SA,MAX(0,SA-M870))</f>
        <v>0</v>
      </c>
      <c r="S871" s="2" t="n">
        <v>0</v>
      </c>
      <c r="T871" s="2" t="n">
        <v>0</v>
      </c>
      <c r="U871" s="2" t="n">
        <v>0</v>
      </c>
      <c r="V871" s="33" t="n">
        <v>1</v>
      </c>
    </row>
    <row r="872" customFormat="false" ht="15.75" hidden="false" customHeight="true" outlineLevel="0" collapsed="false">
      <c r="A872" s="2" t="n">
        <v>870</v>
      </c>
      <c r="B872" s="2" t="n">
        <v>73</v>
      </c>
      <c r="C872" s="2" t="n">
        <f aca="false">A872-(B872-1)*12</f>
        <v>6</v>
      </c>
      <c r="D872" s="2" t="n">
        <f aca="false">'thong tin khach hang'!$B$4+B872-1</f>
        <v>74</v>
      </c>
      <c r="E872" s="31" t="n">
        <f aca="false">IF(A872=1,0,M871)</f>
        <v>9416683741.01301</v>
      </c>
      <c r="F872" s="2" t="n">
        <f aca="true">TP*VLOOKUP('thong tin khach hang'!$E$10,$X$2:$Z$5,3,0)*OFFSET($S872,0,VLOOKUP('thong tin khach hang'!$E$10,$X$2:$Z$5,2,0))</f>
        <v>0</v>
      </c>
      <c r="G872" s="2" t="n">
        <f aca="true">EP*VLOOKUP('thong tin khach hang'!$E$10,$X$2:$Z$5,3,0)*OFFSET($S872,0,VLOOKUP('thong tin khach hang'!$E$10,$X$2:$Z$5,2,0))</f>
        <v>0</v>
      </c>
      <c r="H872" s="2" t="n">
        <f aca="false">F872*HLOOKUP(B872,Assumption!$A$10:$G$12,2,1)+G872*HLOOKUP(B872,Assumption!$A$10:$G$12,3,1)</f>
        <v>0</v>
      </c>
      <c r="I872" s="2" t="n">
        <f aca="false">F872+G872-H872</f>
        <v>0</v>
      </c>
      <c r="J872" s="32" t="n">
        <f aca="false">VLOOKUP(D872,Assumption!$O$3:$Q$103,IF('thong tin khach hang'!$B$3="Nam",2,3),0)/12*P872</f>
        <v>0</v>
      </c>
      <c r="K872" s="2" t="n">
        <v>20000</v>
      </c>
      <c r="L872" s="31" t="n">
        <f aca="false">ROUND(((HLOOKUP(B872,Assumption!$A$6:$L$7,2,1)+1)^(1/12)-1)*(E872+I872-J872-K872),0)</f>
        <v>15552386</v>
      </c>
      <c r="M872" s="31" t="n">
        <f aca="false">E872+I872-J872-K872+L872</f>
        <v>9432216127.01301</v>
      </c>
      <c r="N872" s="32" t="n">
        <f aca="false">HLOOKUP(ROUND(AVERAGE(M860:M871)/10^6,0),Assumption!$B$2:$E$3,2,1)*MAX((AVERAGE(M860:M871)-250*10^6),0)</f>
        <v>54287441.0275781</v>
      </c>
      <c r="O872" s="31" t="n">
        <f aca="false">M872+N872</f>
        <v>9486503568.04059</v>
      </c>
      <c r="P872" s="31" t="n">
        <f aca="false">IF(A872=1,SA,MAX(0,SA-M871))</f>
        <v>0</v>
      </c>
      <c r="S872" s="2" t="n">
        <v>0</v>
      </c>
      <c r="T872" s="2" t="n">
        <v>0</v>
      </c>
      <c r="U872" s="2" t="n">
        <v>0</v>
      </c>
      <c r="V872" s="33" t="n">
        <v>1</v>
      </c>
    </row>
    <row r="873" customFormat="false" ht="15.75" hidden="false" customHeight="true" outlineLevel="0" collapsed="false">
      <c r="A873" s="2" t="n">
        <v>871</v>
      </c>
      <c r="B873" s="2" t="n">
        <v>73</v>
      </c>
      <c r="C873" s="2" t="n">
        <f aca="false">A873-(B873-1)*12</f>
        <v>7</v>
      </c>
      <c r="D873" s="2" t="n">
        <f aca="false">'thong tin khach hang'!$B$4+B873-1</f>
        <v>74</v>
      </c>
      <c r="E873" s="31" t="n">
        <f aca="false">IF(A873=1,0,M872)</f>
        <v>9432216127.01301</v>
      </c>
      <c r="F873" s="2" t="n">
        <f aca="true">TP*VLOOKUP('thong tin khach hang'!$E$10,$X$2:$Z$5,3,0)*OFFSET($S873,0,VLOOKUP('thong tin khach hang'!$E$10,$X$2:$Z$5,2,0))</f>
        <v>0</v>
      </c>
      <c r="G873" s="2" t="n">
        <f aca="true">EP*VLOOKUP('thong tin khach hang'!$E$10,$X$2:$Z$5,3,0)*OFFSET($S873,0,VLOOKUP('thong tin khach hang'!$E$10,$X$2:$Z$5,2,0))</f>
        <v>0</v>
      </c>
      <c r="H873" s="2" t="n">
        <f aca="false">F873*HLOOKUP(B873,Assumption!$A$10:$G$12,2,1)+G873*HLOOKUP(B873,Assumption!$A$10:$G$12,3,1)</f>
        <v>0</v>
      </c>
      <c r="I873" s="2" t="n">
        <f aca="false">F873+G873-H873</f>
        <v>0</v>
      </c>
      <c r="J873" s="32" t="n">
        <f aca="false">VLOOKUP(D873,Assumption!$O$3:$Q$103,IF('thong tin khach hang'!$B$3="Nam",2,3),0)/12*P873</f>
        <v>0</v>
      </c>
      <c r="K873" s="2" t="n">
        <v>20000</v>
      </c>
      <c r="L873" s="31" t="n">
        <f aca="false">ROUND(((HLOOKUP(B873,Assumption!$A$6:$L$7,2,1)+1)^(1/12)-1)*(E873+I873-J873-K873),0)</f>
        <v>15578039</v>
      </c>
      <c r="M873" s="31" t="n">
        <f aca="false">E873+I873-J873-K873+L873</f>
        <v>9447774166.01301</v>
      </c>
      <c r="N873" s="32" t="n">
        <f aca="false">HLOOKUP(ROUND(AVERAGE(M861:M872)/10^6,0),Assumption!$B$2:$E$3,2,1)*MAX((AVERAGE(M861:M872)-250*10^6),0)</f>
        <v>54408756.6325781</v>
      </c>
      <c r="O873" s="31" t="n">
        <f aca="false">M873+N873</f>
        <v>9502182922.64559</v>
      </c>
      <c r="P873" s="31" t="n">
        <f aca="false">IF(A873=1,SA,MAX(0,SA-M872))</f>
        <v>0</v>
      </c>
      <c r="S873" s="2" t="n">
        <v>0</v>
      </c>
      <c r="T873" s="2" t="n">
        <v>1</v>
      </c>
      <c r="U873" s="2" t="n">
        <v>1</v>
      </c>
      <c r="V873" s="33" t="n">
        <v>1</v>
      </c>
    </row>
    <row r="874" customFormat="false" ht="15.75" hidden="false" customHeight="true" outlineLevel="0" collapsed="false">
      <c r="A874" s="2" t="n">
        <v>872</v>
      </c>
      <c r="B874" s="2" t="n">
        <v>73</v>
      </c>
      <c r="C874" s="2" t="n">
        <f aca="false">A874-(B874-1)*12</f>
        <v>8</v>
      </c>
      <c r="D874" s="2" t="n">
        <f aca="false">'thong tin khach hang'!$B$4+B874-1</f>
        <v>74</v>
      </c>
      <c r="E874" s="31" t="n">
        <f aca="false">IF(A874=1,0,M873)</f>
        <v>9447774166.01301</v>
      </c>
      <c r="F874" s="2" t="n">
        <f aca="true">TP*VLOOKUP('thong tin khach hang'!$E$10,$X$2:$Z$5,3,0)*OFFSET($S874,0,VLOOKUP('thong tin khach hang'!$E$10,$X$2:$Z$5,2,0))</f>
        <v>0</v>
      </c>
      <c r="G874" s="2" t="n">
        <f aca="true">EP*VLOOKUP('thong tin khach hang'!$E$10,$X$2:$Z$5,3,0)*OFFSET($S874,0,VLOOKUP('thong tin khach hang'!$E$10,$X$2:$Z$5,2,0))</f>
        <v>0</v>
      </c>
      <c r="H874" s="2" t="n">
        <f aca="false">F874*HLOOKUP(B874,Assumption!$A$10:$G$12,2,1)+G874*HLOOKUP(B874,Assumption!$A$10:$G$12,3,1)</f>
        <v>0</v>
      </c>
      <c r="I874" s="2" t="n">
        <f aca="false">F874+G874-H874</f>
        <v>0</v>
      </c>
      <c r="J874" s="32" t="n">
        <f aca="false">VLOOKUP(D874,Assumption!$O$3:$Q$103,IF('thong tin khach hang'!$B$3="Nam",2,3),0)/12*P874</f>
        <v>0</v>
      </c>
      <c r="K874" s="2" t="n">
        <v>20000</v>
      </c>
      <c r="L874" s="31" t="n">
        <f aca="false">ROUND(((HLOOKUP(B874,Assumption!$A$6:$L$7,2,1)+1)^(1/12)-1)*(E874+I874-J874-K874),0)</f>
        <v>15603734</v>
      </c>
      <c r="M874" s="31" t="n">
        <f aca="false">E874+I874-J874-K874+L874</f>
        <v>9463357900.01301</v>
      </c>
      <c r="N874" s="32" t="n">
        <f aca="false">HLOOKUP(ROUND(AVERAGE(M862:M873)/10^6,0),Assumption!$B$2:$E$3,2,1)*MAX((AVERAGE(M862:M873)-250*10^6),0)</f>
        <v>54530272.6000781</v>
      </c>
      <c r="O874" s="31" t="n">
        <f aca="false">M874+N874</f>
        <v>9517888172.61309</v>
      </c>
      <c r="P874" s="31" t="n">
        <f aca="false">IF(A874=1,SA,MAX(0,SA-M873))</f>
        <v>0</v>
      </c>
      <c r="S874" s="2" t="n">
        <v>0</v>
      </c>
      <c r="T874" s="2" t="n">
        <v>0</v>
      </c>
      <c r="U874" s="2" t="n">
        <v>0</v>
      </c>
      <c r="V874" s="33" t="n">
        <v>1</v>
      </c>
    </row>
    <row r="875" customFormat="false" ht="15.75" hidden="false" customHeight="true" outlineLevel="0" collapsed="false">
      <c r="A875" s="2" t="n">
        <v>873</v>
      </c>
      <c r="B875" s="2" t="n">
        <v>73</v>
      </c>
      <c r="C875" s="2" t="n">
        <f aca="false">A875-(B875-1)*12</f>
        <v>9</v>
      </c>
      <c r="D875" s="2" t="n">
        <f aca="false">'thong tin khach hang'!$B$4+B875-1</f>
        <v>74</v>
      </c>
      <c r="E875" s="31" t="n">
        <f aca="false">IF(A875=1,0,M874)</f>
        <v>9463357900.01301</v>
      </c>
      <c r="F875" s="2" t="n">
        <f aca="true">TP*VLOOKUP('thong tin khach hang'!$E$10,$X$2:$Z$5,3,0)*OFFSET($S875,0,VLOOKUP('thong tin khach hang'!$E$10,$X$2:$Z$5,2,0))</f>
        <v>0</v>
      </c>
      <c r="G875" s="2" t="n">
        <f aca="true">EP*VLOOKUP('thong tin khach hang'!$E$10,$X$2:$Z$5,3,0)*OFFSET($S875,0,VLOOKUP('thong tin khach hang'!$E$10,$X$2:$Z$5,2,0))</f>
        <v>0</v>
      </c>
      <c r="H875" s="2" t="n">
        <f aca="false">F875*HLOOKUP(B875,Assumption!$A$10:$G$12,2,1)+G875*HLOOKUP(B875,Assumption!$A$10:$G$12,3,1)</f>
        <v>0</v>
      </c>
      <c r="I875" s="2" t="n">
        <f aca="false">F875+G875-H875</f>
        <v>0</v>
      </c>
      <c r="J875" s="32" t="n">
        <f aca="false">VLOOKUP(D875,Assumption!$O$3:$Q$103,IF('thong tin khach hang'!$B$3="Nam",2,3),0)/12*P875</f>
        <v>0</v>
      </c>
      <c r="K875" s="2" t="n">
        <v>20000</v>
      </c>
      <c r="L875" s="31" t="n">
        <f aca="false">ROUND(((HLOOKUP(B875,Assumption!$A$6:$L$7,2,1)+1)^(1/12)-1)*(E875+I875-J875-K875),0)</f>
        <v>15629472</v>
      </c>
      <c r="M875" s="31" t="n">
        <f aca="false">E875+I875-J875-K875+L875</f>
        <v>9478967372.01301</v>
      </c>
      <c r="N875" s="32" t="n">
        <f aca="false">HLOOKUP(ROUND(AVERAGE(M863:M874)/10^6,0),Assumption!$B$2:$E$3,2,1)*MAX((AVERAGE(M863:M874)-250*10^6),0)</f>
        <v>54651989.2610781</v>
      </c>
      <c r="O875" s="31" t="n">
        <f aca="false">M875+N875</f>
        <v>9533619361.27409</v>
      </c>
      <c r="P875" s="31" t="n">
        <f aca="false">IF(A875=1,SA,MAX(0,SA-M874))</f>
        <v>0</v>
      </c>
      <c r="S875" s="2" t="n">
        <v>0</v>
      </c>
      <c r="T875" s="2" t="n">
        <v>0</v>
      </c>
      <c r="U875" s="2" t="n">
        <v>0</v>
      </c>
      <c r="V875" s="33" t="n">
        <v>1</v>
      </c>
    </row>
    <row r="876" customFormat="false" ht="15.75" hidden="false" customHeight="true" outlineLevel="0" collapsed="false">
      <c r="A876" s="2" t="n">
        <v>874</v>
      </c>
      <c r="B876" s="2" t="n">
        <v>73</v>
      </c>
      <c r="C876" s="2" t="n">
        <f aca="false">A876-(B876-1)*12</f>
        <v>10</v>
      </c>
      <c r="D876" s="2" t="n">
        <f aca="false">'thong tin khach hang'!$B$4+B876-1</f>
        <v>74</v>
      </c>
      <c r="E876" s="31" t="n">
        <f aca="false">IF(A876=1,0,M875)</f>
        <v>9478967372.01301</v>
      </c>
      <c r="F876" s="2" t="n">
        <f aca="true">TP*VLOOKUP('thong tin khach hang'!$E$10,$X$2:$Z$5,3,0)*OFFSET($S876,0,VLOOKUP('thong tin khach hang'!$E$10,$X$2:$Z$5,2,0))</f>
        <v>0</v>
      </c>
      <c r="G876" s="2" t="n">
        <f aca="true">EP*VLOOKUP('thong tin khach hang'!$E$10,$X$2:$Z$5,3,0)*OFFSET($S876,0,VLOOKUP('thong tin khach hang'!$E$10,$X$2:$Z$5,2,0))</f>
        <v>0</v>
      </c>
      <c r="H876" s="2" t="n">
        <f aca="false">F876*HLOOKUP(B876,Assumption!$A$10:$G$12,2,1)+G876*HLOOKUP(B876,Assumption!$A$10:$G$12,3,1)</f>
        <v>0</v>
      </c>
      <c r="I876" s="2" t="n">
        <f aca="false">F876+G876-H876</f>
        <v>0</v>
      </c>
      <c r="J876" s="32" t="n">
        <f aca="false">VLOOKUP(D876,Assumption!$O$3:$Q$103,IF('thong tin khach hang'!$B$3="Nam",2,3),0)/12*P876</f>
        <v>0</v>
      </c>
      <c r="K876" s="2" t="n">
        <v>20000</v>
      </c>
      <c r="L876" s="31" t="n">
        <f aca="false">ROUND(((HLOOKUP(B876,Assumption!$A$6:$L$7,2,1)+1)^(1/12)-1)*(E876+I876-J876-K876),0)</f>
        <v>15655252</v>
      </c>
      <c r="M876" s="31" t="n">
        <f aca="false">E876+I876-J876-K876+L876</f>
        <v>9494602624.01301</v>
      </c>
      <c r="N876" s="32" t="n">
        <f aca="false">HLOOKUP(ROUND(AVERAGE(M864:M875)/10^6,0),Assumption!$B$2:$E$3,2,1)*MAX((AVERAGE(M864:M875)-250*10^6),0)</f>
        <v>54773906.9470781</v>
      </c>
      <c r="O876" s="31" t="n">
        <f aca="false">M876+N876</f>
        <v>9549376530.96009</v>
      </c>
      <c r="P876" s="31" t="n">
        <f aca="false">IF(A876=1,SA,MAX(0,SA-M875))</f>
        <v>0</v>
      </c>
      <c r="S876" s="2" t="n">
        <v>0</v>
      </c>
      <c r="T876" s="2" t="n">
        <v>0</v>
      </c>
      <c r="U876" s="2" t="n">
        <v>1</v>
      </c>
      <c r="V876" s="33" t="n">
        <v>1</v>
      </c>
    </row>
    <row r="877" customFormat="false" ht="15.75" hidden="false" customHeight="true" outlineLevel="0" collapsed="false">
      <c r="A877" s="2" t="n">
        <v>875</v>
      </c>
      <c r="B877" s="2" t="n">
        <v>73</v>
      </c>
      <c r="C877" s="2" t="n">
        <f aca="false">A877-(B877-1)*12</f>
        <v>11</v>
      </c>
      <c r="D877" s="2" t="n">
        <f aca="false">'thong tin khach hang'!$B$4+B877-1</f>
        <v>74</v>
      </c>
      <c r="E877" s="31" t="n">
        <f aca="false">IF(A877=1,0,M876)</f>
        <v>9494602624.01301</v>
      </c>
      <c r="F877" s="2" t="n">
        <f aca="true">TP*VLOOKUP('thong tin khach hang'!$E$10,$X$2:$Z$5,3,0)*OFFSET($S877,0,VLOOKUP('thong tin khach hang'!$E$10,$X$2:$Z$5,2,0))</f>
        <v>0</v>
      </c>
      <c r="G877" s="2" t="n">
        <f aca="true">EP*VLOOKUP('thong tin khach hang'!$E$10,$X$2:$Z$5,3,0)*OFFSET($S877,0,VLOOKUP('thong tin khach hang'!$E$10,$X$2:$Z$5,2,0))</f>
        <v>0</v>
      </c>
      <c r="H877" s="2" t="n">
        <f aca="false">F877*HLOOKUP(B877,Assumption!$A$10:$G$12,2,1)+G877*HLOOKUP(B877,Assumption!$A$10:$G$12,3,1)</f>
        <v>0</v>
      </c>
      <c r="I877" s="2" t="n">
        <f aca="false">F877+G877-H877</f>
        <v>0</v>
      </c>
      <c r="J877" s="32" t="n">
        <f aca="false">VLOOKUP(D877,Assumption!$O$3:$Q$103,IF('thong tin khach hang'!$B$3="Nam",2,3),0)/12*P877</f>
        <v>0</v>
      </c>
      <c r="K877" s="2" t="n">
        <v>20000</v>
      </c>
      <c r="L877" s="31" t="n">
        <f aca="false">ROUND(((HLOOKUP(B877,Assumption!$A$6:$L$7,2,1)+1)^(1/12)-1)*(E877+I877-J877-K877),0)</f>
        <v>15681075</v>
      </c>
      <c r="M877" s="31" t="n">
        <f aca="false">E877+I877-J877-K877+L877</f>
        <v>9510263699.01301</v>
      </c>
      <c r="N877" s="32" t="n">
        <f aca="false">HLOOKUP(ROUND(AVERAGE(M865:M876)/10^6,0),Assumption!$B$2:$E$3,2,1)*MAX((AVERAGE(M865:M876)-250*10^6),0)</f>
        <v>54896025.9900781</v>
      </c>
      <c r="O877" s="31" t="n">
        <f aca="false">M877+N877</f>
        <v>9565159725.00309</v>
      </c>
      <c r="P877" s="31" t="n">
        <f aca="false">IF(A877=1,SA,MAX(0,SA-M876))</f>
        <v>0</v>
      </c>
      <c r="S877" s="2" t="n">
        <v>0</v>
      </c>
      <c r="T877" s="2" t="n">
        <v>0</v>
      </c>
      <c r="U877" s="2" t="n">
        <v>0</v>
      </c>
      <c r="V877" s="33" t="n">
        <v>1</v>
      </c>
    </row>
    <row r="878" customFormat="false" ht="15.75" hidden="false" customHeight="true" outlineLevel="0" collapsed="false">
      <c r="A878" s="2" t="n">
        <v>876</v>
      </c>
      <c r="B878" s="2" t="n">
        <v>73</v>
      </c>
      <c r="C878" s="2" t="n">
        <f aca="false">A878-(B878-1)*12</f>
        <v>12</v>
      </c>
      <c r="D878" s="2" t="n">
        <f aca="false">'thong tin khach hang'!$B$4+B878-1</f>
        <v>74</v>
      </c>
      <c r="E878" s="31" t="n">
        <f aca="false">IF(A878=1,0,M877)</f>
        <v>9510263699.01301</v>
      </c>
      <c r="F878" s="2" t="n">
        <f aca="true">TP*VLOOKUP('thong tin khach hang'!$E$10,$X$2:$Z$5,3,0)*OFFSET($S878,0,VLOOKUP('thong tin khach hang'!$E$10,$X$2:$Z$5,2,0))</f>
        <v>0</v>
      </c>
      <c r="G878" s="2" t="n">
        <f aca="true">EP*VLOOKUP('thong tin khach hang'!$E$10,$X$2:$Z$5,3,0)*OFFSET($S878,0,VLOOKUP('thong tin khach hang'!$E$10,$X$2:$Z$5,2,0))</f>
        <v>0</v>
      </c>
      <c r="H878" s="2" t="n">
        <f aca="false">F878*HLOOKUP(B878,Assumption!$A$10:$G$12,2,1)+G878*HLOOKUP(B878,Assumption!$A$10:$G$12,3,1)</f>
        <v>0</v>
      </c>
      <c r="I878" s="2" t="n">
        <f aca="false">F878+G878-H878</f>
        <v>0</v>
      </c>
      <c r="J878" s="32" t="n">
        <f aca="false">VLOOKUP(D878,Assumption!$O$3:$Q$103,IF('thong tin khach hang'!$B$3="Nam",2,3),0)/12*P878</f>
        <v>0</v>
      </c>
      <c r="K878" s="2" t="n">
        <v>20000</v>
      </c>
      <c r="L878" s="31" t="n">
        <f aca="false">ROUND(((HLOOKUP(B878,Assumption!$A$6:$L$7,2,1)+1)^(1/12)-1)*(E878+I878-J878-K878),0)</f>
        <v>15706941</v>
      </c>
      <c r="M878" s="31" t="n">
        <f aca="false">E878+I878-J878-K878+L878</f>
        <v>9525950640.01301</v>
      </c>
      <c r="N878" s="32" t="n">
        <f aca="false">HLOOKUP(ROUND(AVERAGE(M866:M877)/10^6,0),Assumption!$B$2:$E$3,2,1)*MAX((AVERAGE(M866:M877)-250*10^6),0)</f>
        <v>55018346.7225781</v>
      </c>
      <c r="O878" s="31" t="n">
        <f aca="false">M878+N878</f>
        <v>9580968986.73559</v>
      </c>
      <c r="P878" s="31" t="n">
        <f aca="false">IF(A878=1,SA,MAX(0,SA-M877))</f>
        <v>0</v>
      </c>
      <c r="S878" s="2" t="n">
        <v>0</v>
      </c>
      <c r="T878" s="2" t="n">
        <v>0</v>
      </c>
      <c r="U878" s="2" t="n">
        <v>0</v>
      </c>
      <c r="V878" s="33" t="n">
        <v>1</v>
      </c>
    </row>
    <row r="879" customFormat="false" ht="15.75" hidden="false" customHeight="true" outlineLevel="0" collapsed="false">
      <c r="A879" s="2" t="n">
        <v>877</v>
      </c>
      <c r="B879" s="2" t="n">
        <v>74</v>
      </c>
      <c r="C879" s="2" t="n">
        <f aca="false">A879-(B879-1)*12</f>
        <v>1</v>
      </c>
      <c r="D879" s="2" t="n">
        <f aca="false">'thong tin khach hang'!$B$4+B879-1</f>
        <v>75</v>
      </c>
      <c r="E879" s="31" t="n">
        <f aca="false">IF(A879=1,0,M878)</f>
        <v>9525950640.01301</v>
      </c>
      <c r="F879" s="2" t="n">
        <f aca="true">TP*VLOOKUP('thong tin khach hang'!$E$10,$X$2:$Z$5,3,0)*OFFSET($S879,0,VLOOKUP('thong tin khach hang'!$E$10,$X$2:$Z$5,2,0))</f>
        <v>30000000</v>
      </c>
      <c r="G879" s="2" t="n">
        <f aca="true">EP*VLOOKUP('thong tin khach hang'!$E$10,$X$2:$Z$5,3,0)*OFFSET($S879,0,VLOOKUP('thong tin khach hang'!$E$10,$X$2:$Z$5,2,0))</f>
        <v>30000000</v>
      </c>
      <c r="H879" s="2" t="n">
        <f aca="false">F879*HLOOKUP(B879,Assumption!$A$10:$G$12,2,1)+G879*HLOOKUP(B879,Assumption!$A$10:$G$12,3,1)</f>
        <v>1500000</v>
      </c>
      <c r="I879" s="2" t="n">
        <f aca="false">F879+G879-H879</f>
        <v>58500000</v>
      </c>
      <c r="J879" s="32" t="n">
        <f aca="false">VLOOKUP(D879,Assumption!$O$3:$Q$103,IF('thong tin khach hang'!$B$3="Nam",2,3),0)/12*P879</f>
        <v>0</v>
      </c>
      <c r="K879" s="2" t="n">
        <v>20000</v>
      </c>
      <c r="L879" s="31" t="n">
        <f aca="false">ROUND(((HLOOKUP(B879,Assumption!$A$6:$L$7,2,1)+1)^(1/12)-1)*(E879+I879-J879-K879),0)</f>
        <v>15829466</v>
      </c>
      <c r="M879" s="31" t="n">
        <f aca="false">E879+I879-J879-K879+L879</f>
        <v>9600260106.01301</v>
      </c>
      <c r="N879" s="32" t="n">
        <f aca="false">HLOOKUP(ROUND(AVERAGE(M867:M878)/10^6,0),Assumption!$B$2:$E$3,2,1)*MAX((AVERAGE(M867:M878)-250*10^6),0)</f>
        <v>55140869.4780781</v>
      </c>
      <c r="O879" s="31" t="n">
        <f aca="false">M879+N879</f>
        <v>9655400975.49109</v>
      </c>
      <c r="P879" s="31" t="n">
        <f aca="false">IF(A879=1,SA,MAX(0,SA-M878))</f>
        <v>0</v>
      </c>
      <c r="S879" s="2" t="n">
        <v>1</v>
      </c>
      <c r="T879" s="2" t="n">
        <v>1</v>
      </c>
      <c r="U879" s="2" t="n">
        <v>1</v>
      </c>
      <c r="V879" s="33" t="n">
        <v>1</v>
      </c>
    </row>
    <row r="880" customFormat="false" ht="15.75" hidden="false" customHeight="true" outlineLevel="0" collapsed="false">
      <c r="A880" s="2" t="n">
        <v>878</v>
      </c>
      <c r="B880" s="2" t="n">
        <v>74</v>
      </c>
      <c r="C880" s="2" t="n">
        <f aca="false">A880-(B880-1)*12</f>
        <v>2</v>
      </c>
      <c r="D880" s="2" t="n">
        <f aca="false">'thong tin khach hang'!$B$4+B880-1</f>
        <v>75</v>
      </c>
      <c r="E880" s="31" t="n">
        <f aca="false">IF(A880=1,0,M879)</f>
        <v>9600260106.01301</v>
      </c>
      <c r="F880" s="2" t="n">
        <f aca="true">TP*VLOOKUP('thong tin khach hang'!$E$10,$X$2:$Z$5,3,0)*OFFSET($S880,0,VLOOKUP('thong tin khach hang'!$E$10,$X$2:$Z$5,2,0))</f>
        <v>0</v>
      </c>
      <c r="G880" s="2" t="n">
        <f aca="true">EP*VLOOKUP('thong tin khach hang'!$E$10,$X$2:$Z$5,3,0)*OFFSET($S880,0,VLOOKUP('thong tin khach hang'!$E$10,$X$2:$Z$5,2,0))</f>
        <v>0</v>
      </c>
      <c r="H880" s="2" t="n">
        <f aca="false">F880*HLOOKUP(B880,Assumption!$A$10:$G$12,2,1)+G880*HLOOKUP(B880,Assumption!$A$10:$G$12,3,1)</f>
        <v>0</v>
      </c>
      <c r="I880" s="2" t="n">
        <f aca="false">F880+G880-H880</f>
        <v>0</v>
      </c>
      <c r="J880" s="32" t="n">
        <f aca="false">VLOOKUP(D880,Assumption!$O$3:$Q$103,IF('thong tin khach hang'!$B$3="Nam",2,3),0)/12*P880</f>
        <v>0</v>
      </c>
      <c r="K880" s="2" t="n">
        <v>20000</v>
      </c>
      <c r="L880" s="31" t="n">
        <f aca="false">ROUND(((HLOOKUP(B880,Assumption!$A$6:$L$7,2,1)+1)^(1/12)-1)*(E880+I880-J880-K880),0)</f>
        <v>15855577</v>
      </c>
      <c r="M880" s="31" t="n">
        <f aca="false">E880+I880-J880-K880+L880</f>
        <v>9616095683.01301</v>
      </c>
      <c r="N880" s="32" t="n">
        <f aca="false">HLOOKUP(ROUND(AVERAGE(M868:M879)/10^6,0),Assumption!$B$2:$E$3,2,1)*MAX((AVERAGE(M868:M879)-250*10^6),0)</f>
        <v>55263594.5895781</v>
      </c>
      <c r="O880" s="31" t="n">
        <f aca="false">M880+N880</f>
        <v>9671359277.60259</v>
      </c>
      <c r="P880" s="31" t="n">
        <f aca="false">IF(A880=1,SA,MAX(0,SA-M879))</f>
        <v>0</v>
      </c>
      <c r="S880" s="2" t="n">
        <v>0</v>
      </c>
      <c r="T880" s="2" t="n">
        <v>0</v>
      </c>
      <c r="U880" s="2" t="n">
        <v>0</v>
      </c>
      <c r="V880" s="33" t="n">
        <v>1</v>
      </c>
    </row>
    <row r="881" customFormat="false" ht="15.75" hidden="false" customHeight="true" outlineLevel="0" collapsed="false">
      <c r="A881" s="2" t="n">
        <v>879</v>
      </c>
      <c r="B881" s="2" t="n">
        <v>74</v>
      </c>
      <c r="C881" s="2" t="n">
        <f aca="false">A881-(B881-1)*12</f>
        <v>3</v>
      </c>
      <c r="D881" s="2" t="n">
        <f aca="false">'thong tin khach hang'!$B$4+B881-1</f>
        <v>75</v>
      </c>
      <c r="E881" s="31" t="n">
        <f aca="false">IF(A881=1,0,M880)</f>
        <v>9616095683.01301</v>
      </c>
      <c r="F881" s="2" t="n">
        <f aca="true">TP*VLOOKUP('thong tin khach hang'!$E$10,$X$2:$Z$5,3,0)*OFFSET($S881,0,VLOOKUP('thong tin khach hang'!$E$10,$X$2:$Z$5,2,0))</f>
        <v>0</v>
      </c>
      <c r="G881" s="2" t="n">
        <f aca="true">EP*VLOOKUP('thong tin khach hang'!$E$10,$X$2:$Z$5,3,0)*OFFSET($S881,0,VLOOKUP('thong tin khach hang'!$E$10,$X$2:$Z$5,2,0))</f>
        <v>0</v>
      </c>
      <c r="H881" s="2" t="n">
        <f aca="false">F881*HLOOKUP(B881,Assumption!$A$10:$G$12,2,1)+G881*HLOOKUP(B881,Assumption!$A$10:$G$12,3,1)</f>
        <v>0</v>
      </c>
      <c r="I881" s="2" t="n">
        <f aca="false">F881+G881-H881</f>
        <v>0</v>
      </c>
      <c r="J881" s="32" t="n">
        <f aca="false">VLOOKUP(D881,Assumption!$O$3:$Q$103,IF('thong tin khach hang'!$B$3="Nam",2,3),0)/12*P881</f>
        <v>0</v>
      </c>
      <c r="K881" s="2" t="n">
        <v>20000</v>
      </c>
      <c r="L881" s="31" t="n">
        <f aca="false">ROUND(((HLOOKUP(B881,Assumption!$A$6:$L$7,2,1)+1)^(1/12)-1)*(E881+I881-J881-K881),0)</f>
        <v>15881731</v>
      </c>
      <c r="M881" s="31" t="n">
        <f aca="false">E881+I881-J881-K881+L881</f>
        <v>9631957414.01301</v>
      </c>
      <c r="N881" s="32" t="n">
        <f aca="false">HLOOKUP(ROUND(AVERAGE(M869:M880)/10^6,0),Assumption!$B$2:$E$3,2,1)*MAX((AVERAGE(M869:M880)-250*10^6),0)</f>
        <v>55386522.3915781</v>
      </c>
      <c r="O881" s="31" t="n">
        <f aca="false">M881+N881</f>
        <v>9687343936.40459</v>
      </c>
      <c r="P881" s="31" t="n">
        <f aca="false">IF(A881=1,SA,MAX(0,SA-M880))</f>
        <v>0</v>
      </c>
      <c r="S881" s="2" t="n">
        <v>0</v>
      </c>
      <c r="T881" s="2" t="n">
        <v>0</v>
      </c>
      <c r="U881" s="2" t="n">
        <v>0</v>
      </c>
      <c r="V881" s="33" t="n">
        <v>1</v>
      </c>
    </row>
    <row r="882" customFormat="false" ht="15.75" hidden="false" customHeight="true" outlineLevel="0" collapsed="false">
      <c r="A882" s="2" t="n">
        <v>880</v>
      </c>
      <c r="B882" s="2" t="n">
        <v>74</v>
      </c>
      <c r="C882" s="2" t="n">
        <f aca="false">A882-(B882-1)*12</f>
        <v>4</v>
      </c>
      <c r="D882" s="2" t="n">
        <f aca="false">'thong tin khach hang'!$B$4+B882-1</f>
        <v>75</v>
      </c>
      <c r="E882" s="31" t="n">
        <f aca="false">IF(A882=1,0,M881)</f>
        <v>9631957414.01301</v>
      </c>
      <c r="F882" s="2" t="n">
        <f aca="true">TP*VLOOKUP('thong tin khach hang'!$E$10,$X$2:$Z$5,3,0)*OFFSET($S882,0,VLOOKUP('thong tin khach hang'!$E$10,$X$2:$Z$5,2,0))</f>
        <v>0</v>
      </c>
      <c r="G882" s="2" t="n">
        <f aca="true">EP*VLOOKUP('thong tin khach hang'!$E$10,$X$2:$Z$5,3,0)*OFFSET($S882,0,VLOOKUP('thong tin khach hang'!$E$10,$X$2:$Z$5,2,0))</f>
        <v>0</v>
      </c>
      <c r="H882" s="2" t="n">
        <f aca="false">F882*HLOOKUP(B882,Assumption!$A$10:$G$12,2,1)+G882*HLOOKUP(B882,Assumption!$A$10:$G$12,3,1)</f>
        <v>0</v>
      </c>
      <c r="I882" s="2" t="n">
        <f aca="false">F882+G882-H882</f>
        <v>0</v>
      </c>
      <c r="J882" s="32" t="n">
        <f aca="false">VLOOKUP(D882,Assumption!$O$3:$Q$103,IF('thong tin khach hang'!$B$3="Nam",2,3),0)/12*P882</f>
        <v>0</v>
      </c>
      <c r="K882" s="2" t="n">
        <v>20000</v>
      </c>
      <c r="L882" s="31" t="n">
        <f aca="false">ROUND(((HLOOKUP(B882,Assumption!$A$6:$L$7,2,1)+1)^(1/12)-1)*(E882+I882-J882-K882),0)</f>
        <v>15907928</v>
      </c>
      <c r="M882" s="31" t="n">
        <f aca="false">E882+I882-J882-K882+L882</f>
        <v>9647845342.01301</v>
      </c>
      <c r="N882" s="32" t="n">
        <f aca="false">HLOOKUP(ROUND(AVERAGE(M870:M881)/10^6,0),Assumption!$B$2:$E$3,2,1)*MAX((AVERAGE(M870:M881)-250*10^6),0)</f>
        <v>55509653.2190781</v>
      </c>
      <c r="O882" s="31" t="n">
        <f aca="false">M882+N882</f>
        <v>9703354995.23209</v>
      </c>
      <c r="P882" s="31" t="n">
        <f aca="false">IF(A882=1,SA,MAX(0,SA-M881))</f>
        <v>0</v>
      </c>
      <c r="S882" s="2" t="n">
        <v>0</v>
      </c>
      <c r="T882" s="2" t="n">
        <v>0</v>
      </c>
      <c r="U882" s="2" t="n">
        <v>1</v>
      </c>
      <c r="V882" s="33" t="n">
        <v>1</v>
      </c>
    </row>
    <row r="883" customFormat="false" ht="15.75" hidden="false" customHeight="true" outlineLevel="0" collapsed="false">
      <c r="A883" s="2" t="n">
        <v>881</v>
      </c>
      <c r="B883" s="2" t="n">
        <v>74</v>
      </c>
      <c r="C883" s="2" t="n">
        <f aca="false">A883-(B883-1)*12</f>
        <v>5</v>
      </c>
      <c r="D883" s="2" t="n">
        <f aca="false">'thong tin khach hang'!$B$4+B883-1</f>
        <v>75</v>
      </c>
      <c r="E883" s="31" t="n">
        <f aca="false">IF(A883=1,0,M882)</f>
        <v>9647845342.01301</v>
      </c>
      <c r="F883" s="2" t="n">
        <f aca="true">TP*VLOOKUP('thong tin khach hang'!$E$10,$X$2:$Z$5,3,0)*OFFSET($S883,0,VLOOKUP('thong tin khach hang'!$E$10,$X$2:$Z$5,2,0))</f>
        <v>0</v>
      </c>
      <c r="G883" s="2" t="n">
        <f aca="true">EP*VLOOKUP('thong tin khach hang'!$E$10,$X$2:$Z$5,3,0)*OFFSET($S883,0,VLOOKUP('thong tin khach hang'!$E$10,$X$2:$Z$5,2,0))</f>
        <v>0</v>
      </c>
      <c r="H883" s="2" t="n">
        <f aca="false">F883*HLOOKUP(B883,Assumption!$A$10:$G$12,2,1)+G883*HLOOKUP(B883,Assumption!$A$10:$G$12,3,1)</f>
        <v>0</v>
      </c>
      <c r="I883" s="2" t="n">
        <f aca="false">F883+G883-H883</f>
        <v>0</v>
      </c>
      <c r="J883" s="32" t="n">
        <f aca="false">VLOOKUP(D883,Assumption!$O$3:$Q$103,IF('thong tin khach hang'!$B$3="Nam",2,3),0)/12*P883</f>
        <v>0</v>
      </c>
      <c r="K883" s="2" t="n">
        <v>20000</v>
      </c>
      <c r="L883" s="31" t="n">
        <f aca="false">ROUND(((HLOOKUP(B883,Assumption!$A$6:$L$7,2,1)+1)^(1/12)-1)*(E883+I883-J883-K883),0)</f>
        <v>15934168</v>
      </c>
      <c r="M883" s="31" t="n">
        <f aca="false">E883+I883-J883-K883+L883</f>
        <v>9663759510.01301</v>
      </c>
      <c r="N883" s="32" t="n">
        <f aca="false">HLOOKUP(ROUND(AVERAGE(M871:M882)/10^6,0),Assumption!$B$2:$E$3,2,1)*MAX((AVERAGE(M871:M882)-250*10^6),0)</f>
        <v>55632987.4070781</v>
      </c>
      <c r="O883" s="31" t="n">
        <f aca="false">M883+N883</f>
        <v>9719392497.42009</v>
      </c>
      <c r="P883" s="31" t="n">
        <f aca="false">IF(A883=1,SA,MAX(0,SA-M882))</f>
        <v>0</v>
      </c>
      <c r="S883" s="2" t="n">
        <v>0</v>
      </c>
      <c r="T883" s="2" t="n">
        <v>0</v>
      </c>
      <c r="U883" s="2" t="n">
        <v>0</v>
      </c>
      <c r="V883" s="33" t="n">
        <v>1</v>
      </c>
    </row>
    <row r="884" customFormat="false" ht="15.75" hidden="false" customHeight="true" outlineLevel="0" collapsed="false">
      <c r="A884" s="2" t="n">
        <v>882</v>
      </c>
      <c r="B884" s="2" t="n">
        <v>74</v>
      </c>
      <c r="C884" s="2" t="n">
        <f aca="false">A884-(B884-1)*12</f>
        <v>6</v>
      </c>
      <c r="D884" s="2" t="n">
        <f aca="false">'thong tin khach hang'!$B$4+B884-1</f>
        <v>75</v>
      </c>
      <c r="E884" s="31" t="n">
        <f aca="false">IF(A884=1,0,M883)</f>
        <v>9663759510.01301</v>
      </c>
      <c r="F884" s="2" t="n">
        <f aca="true">TP*VLOOKUP('thong tin khach hang'!$E$10,$X$2:$Z$5,3,0)*OFFSET($S884,0,VLOOKUP('thong tin khach hang'!$E$10,$X$2:$Z$5,2,0))</f>
        <v>0</v>
      </c>
      <c r="G884" s="2" t="n">
        <f aca="true">EP*VLOOKUP('thong tin khach hang'!$E$10,$X$2:$Z$5,3,0)*OFFSET($S884,0,VLOOKUP('thong tin khach hang'!$E$10,$X$2:$Z$5,2,0))</f>
        <v>0</v>
      </c>
      <c r="H884" s="2" t="n">
        <f aca="false">F884*HLOOKUP(B884,Assumption!$A$10:$G$12,2,1)+G884*HLOOKUP(B884,Assumption!$A$10:$G$12,3,1)</f>
        <v>0</v>
      </c>
      <c r="I884" s="2" t="n">
        <f aca="false">F884+G884-H884</f>
        <v>0</v>
      </c>
      <c r="J884" s="32" t="n">
        <f aca="false">VLOOKUP(D884,Assumption!$O$3:$Q$103,IF('thong tin khach hang'!$B$3="Nam",2,3),0)/12*P884</f>
        <v>0</v>
      </c>
      <c r="K884" s="2" t="n">
        <v>20000</v>
      </c>
      <c r="L884" s="31" t="n">
        <f aca="false">ROUND(((HLOOKUP(B884,Assumption!$A$6:$L$7,2,1)+1)^(1/12)-1)*(E884+I884-J884-K884),0)</f>
        <v>15960451</v>
      </c>
      <c r="M884" s="31" t="n">
        <f aca="false">E884+I884-J884-K884+L884</f>
        <v>9679699961.01301</v>
      </c>
      <c r="N884" s="32" t="n">
        <f aca="false">HLOOKUP(ROUND(AVERAGE(M872:M883)/10^6,0),Assumption!$B$2:$E$3,2,1)*MAX((AVERAGE(M872:M883)-250*10^6),0)</f>
        <v>55756525.2915781</v>
      </c>
      <c r="O884" s="31" t="n">
        <f aca="false">M884+N884</f>
        <v>9735456486.30459</v>
      </c>
      <c r="P884" s="31" t="n">
        <f aca="false">IF(A884=1,SA,MAX(0,SA-M883))</f>
        <v>0</v>
      </c>
      <c r="S884" s="2" t="n">
        <v>0</v>
      </c>
      <c r="T884" s="2" t="n">
        <v>0</v>
      </c>
      <c r="U884" s="2" t="n">
        <v>0</v>
      </c>
      <c r="V884" s="33" t="n">
        <v>1</v>
      </c>
    </row>
    <row r="885" customFormat="false" ht="15.75" hidden="false" customHeight="true" outlineLevel="0" collapsed="false">
      <c r="A885" s="2" t="n">
        <v>883</v>
      </c>
      <c r="B885" s="2" t="n">
        <v>74</v>
      </c>
      <c r="C885" s="2" t="n">
        <f aca="false">A885-(B885-1)*12</f>
        <v>7</v>
      </c>
      <c r="D885" s="2" t="n">
        <f aca="false">'thong tin khach hang'!$B$4+B885-1</f>
        <v>75</v>
      </c>
      <c r="E885" s="31" t="n">
        <f aca="false">IF(A885=1,0,M884)</f>
        <v>9679699961.01301</v>
      </c>
      <c r="F885" s="2" t="n">
        <f aca="true">TP*VLOOKUP('thong tin khach hang'!$E$10,$X$2:$Z$5,3,0)*OFFSET($S885,0,VLOOKUP('thong tin khach hang'!$E$10,$X$2:$Z$5,2,0))</f>
        <v>0</v>
      </c>
      <c r="G885" s="2" t="n">
        <f aca="true">EP*VLOOKUP('thong tin khach hang'!$E$10,$X$2:$Z$5,3,0)*OFFSET($S885,0,VLOOKUP('thong tin khach hang'!$E$10,$X$2:$Z$5,2,0))</f>
        <v>0</v>
      </c>
      <c r="H885" s="2" t="n">
        <f aca="false">F885*HLOOKUP(B885,Assumption!$A$10:$G$12,2,1)+G885*HLOOKUP(B885,Assumption!$A$10:$G$12,3,1)</f>
        <v>0</v>
      </c>
      <c r="I885" s="2" t="n">
        <f aca="false">F885+G885-H885</f>
        <v>0</v>
      </c>
      <c r="J885" s="32" t="n">
        <f aca="false">VLOOKUP(D885,Assumption!$O$3:$Q$103,IF('thong tin khach hang'!$B$3="Nam",2,3),0)/12*P885</f>
        <v>0</v>
      </c>
      <c r="K885" s="2" t="n">
        <v>20000</v>
      </c>
      <c r="L885" s="31" t="n">
        <f aca="false">ROUND(((HLOOKUP(B885,Assumption!$A$6:$L$7,2,1)+1)^(1/12)-1)*(E885+I885-J885-K885),0)</f>
        <v>15986778</v>
      </c>
      <c r="M885" s="31" t="n">
        <f aca="false">E885+I885-J885-K885+L885</f>
        <v>9695666739.01301</v>
      </c>
      <c r="N885" s="32" t="n">
        <f aca="false">HLOOKUP(ROUND(AVERAGE(M873:M884)/10^6,0),Assumption!$B$2:$E$3,2,1)*MAX((AVERAGE(M873:M884)-250*10^6),0)</f>
        <v>55880267.2085781</v>
      </c>
      <c r="O885" s="31" t="n">
        <f aca="false">M885+N885</f>
        <v>9751547006.22159</v>
      </c>
      <c r="P885" s="31" t="n">
        <f aca="false">IF(A885=1,SA,MAX(0,SA-M884))</f>
        <v>0</v>
      </c>
      <c r="S885" s="2" t="n">
        <v>0</v>
      </c>
      <c r="T885" s="2" t="n">
        <v>1</v>
      </c>
      <c r="U885" s="2" t="n">
        <v>1</v>
      </c>
      <c r="V885" s="33" t="n">
        <v>1</v>
      </c>
    </row>
    <row r="886" customFormat="false" ht="15.75" hidden="false" customHeight="true" outlineLevel="0" collapsed="false">
      <c r="A886" s="2" t="n">
        <v>884</v>
      </c>
      <c r="B886" s="2" t="n">
        <v>74</v>
      </c>
      <c r="C886" s="2" t="n">
        <f aca="false">A886-(B886-1)*12</f>
        <v>8</v>
      </c>
      <c r="D886" s="2" t="n">
        <f aca="false">'thong tin khach hang'!$B$4+B886-1</f>
        <v>75</v>
      </c>
      <c r="E886" s="31" t="n">
        <f aca="false">IF(A886=1,0,M885)</f>
        <v>9695666739.01301</v>
      </c>
      <c r="F886" s="2" t="n">
        <f aca="true">TP*VLOOKUP('thong tin khach hang'!$E$10,$X$2:$Z$5,3,0)*OFFSET($S886,0,VLOOKUP('thong tin khach hang'!$E$10,$X$2:$Z$5,2,0))</f>
        <v>0</v>
      </c>
      <c r="G886" s="2" t="n">
        <f aca="true">EP*VLOOKUP('thong tin khach hang'!$E$10,$X$2:$Z$5,3,0)*OFFSET($S886,0,VLOOKUP('thong tin khach hang'!$E$10,$X$2:$Z$5,2,0))</f>
        <v>0</v>
      </c>
      <c r="H886" s="2" t="n">
        <f aca="false">F886*HLOOKUP(B886,Assumption!$A$10:$G$12,2,1)+G886*HLOOKUP(B886,Assumption!$A$10:$G$12,3,1)</f>
        <v>0</v>
      </c>
      <c r="I886" s="2" t="n">
        <f aca="false">F886+G886-H886</f>
        <v>0</v>
      </c>
      <c r="J886" s="32" t="n">
        <f aca="false">VLOOKUP(D886,Assumption!$O$3:$Q$103,IF('thong tin khach hang'!$B$3="Nam",2,3),0)/12*P886</f>
        <v>0</v>
      </c>
      <c r="K886" s="2" t="n">
        <v>20000</v>
      </c>
      <c r="L886" s="31" t="n">
        <f aca="false">ROUND(((HLOOKUP(B886,Assumption!$A$6:$L$7,2,1)+1)^(1/12)-1)*(E886+I886-J886-K886),0)</f>
        <v>16013149</v>
      </c>
      <c r="M886" s="31" t="n">
        <f aca="false">E886+I886-J886-K886+L886</f>
        <v>9711659888.01301</v>
      </c>
      <c r="N886" s="32" t="n">
        <f aca="false">HLOOKUP(ROUND(AVERAGE(M874:M885)/10^6,0),Assumption!$B$2:$E$3,2,1)*MAX((AVERAGE(M874:M885)-250*10^6),0)</f>
        <v>56004213.4950781</v>
      </c>
      <c r="O886" s="31" t="n">
        <f aca="false">M886+N886</f>
        <v>9767664101.50809</v>
      </c>
      <c r="P886" s="31" t="n">
        <f aca="false">IF(A886=1,SA,MAX(0,SA-M885))</f>
        <v>0</v>
      </c>
      <c r="S886" s="2" t="n">
        <v>0</v>
      </c>
      <c r="T886" s="2" t="n">
        <v>0</v>
      </c>
      <c r="U886" s="2" t="n">
        <v>0</v>
      </c>
      <c r="V886" s="33" t="n">
        <v>1</v>
      </c>
    </row>
    <row r="887" customFormat="false" ht="15.75" hidden="false" customHeight="true" outlineLevel="0" collapsed="false">
      <c r="A887" s="2" t="n">
        <v>885</v>
      </c>
      <c r="B887" s="2" t="n">
        <v>74</v>
      </c>
      <c r="C887" s="2" t="n">
        <f aca="false">A887-(B887-1)*12</f>
        <v>9</v>
      </c>
      <c r="D887" s="2" t="n">
        <f aca="false">'thong tin khach hang'!$B$4+B887-1</f>
        <v>75</v>
      </c>
      <c r="E887" s="31" t="n">
        <f aca="false">IF(A887=1,0,M886)</f>
        <v>9711659888.01301</v>
      </c>
      <c r="F887" s="2" t="n">
        <f aca="true">TP*VLOOKUP('thong tin khach hang'!$E$10,$X$2:$Z$5,3,0)*OFFSET($S887,0,VLOOKUP('thong tin khach hang'!$E$10,$X$2:$Z$5,2,0))</f>
        <v>0</v>
      </c>
      <c r="G887" s="2" t="n">
        <f aca="true">EP*VLOOKUP('thong tin khach hang'!$E$10,$X$2:$Z$5,3,0)*OFFSET($S887,0,VLOOKUP('thong tin khach hang'!$E$10,$X$2:$Z$5,2,0))</f>
        <v>0</v>
      </c>
      <c r="H887" s="2" t="n">
        <f aca="false">F887*HLOOKUP(B887,Assumption!$A$10:$G$12,2,1)+G887*HLOOKUP(B887,Assumption!$A$10:$G$12,3,1)</f>
        <v>0</v>
      </c>
      <c r="I887" s="2" t="n">
        <f aca="false">F887+G887-H887</f>
        <v>0</v>
      </c>
      <c r="J887" s="32" t="n">
        <f aca="false">VLOOKUP(D887,Assumption!$O$3:$Q$103,IF('thong tin khach hang'!$B$3="Nam",2,3),0)/12*P887</f>
        <v>0</v>
      </c>
      <c r="K887" s="2" t="n">
        <v>20000</v>
      </c>
      <c r="L887" s="31" t="n">
        <f aca="false">ROUND(((HLOOKUP(B887,Assumption!$A$6:$L$7,2,1)+1)^(1/12)-1)*(E887+I887-J887-K887),0)</f>
        <v>16039563</v>
      </c>
      <c r="M887" s="31" t="n">
        <f aca="false">E887+I887-J887-K887+L887</f>
        <v>9727679451.01301</v>
      </c>
      <c r="N887" s="32" t="n">
        <f aca="false">HLOOKUP(ROUND(AVERAGE(M875:M886)/10^6,0),Assumption!$B$2:$E$3,2,1)*MAX((AVERAGE(M875:M886)-250*10^6),0)</f>
        <v>56128364.4890781</v>
      </c>
      <c r="O887" s="31" t="n">
        <f aca="false">M887+N887</f>
        <v>9783807815.50209</v>
      </c>
      <c r="P887" s="31" t="n">
        <f aca="false">IF(A887=1,SA,MAX(0,SA-M886))</f>
        <v>0</v>
      </c>
      <c r="S887" s="2" t="n">
        <v>0</v>
      </c>
      <c r="T887" s="2" t="n">
        <v>0</v>
      </c>
      <c r="U887" s="2" t="n">
        <v>0</v>
      </c>
      <c r="V887" s="33" t="n">
        <v>1</v>
      </c>
    </row>
    <row r="888" customFormat="false" ht="15.75" hidden="false" customHeight="true" outlineLevel="0" collapsed="false">
      <c r="A888" s="2" t="n">
        <v>886</v>
      </c>
      <c r="B888" s="2" t="n">
        <v>74</v>
      </c>
      <c r="C888" s="2" t="n">
        <f aca="false">A888-(B888-1)*12</f>
        <v>10</v>
      </c>
      <c r="D888" s="2" t="n">
        <f aca="false">'thong tin khach hang'!$B$4+B888-1</f>
        <v>75</v>
      </c>
      <c r="E888" s="31" t="n">
        <f aca="false">IF(A888=1,0,M887)</f>
        <v>9727679451.01301</v>
      </c>
      <c r="F888" s="2" t="n">
        <f aca="true">TP*VLOOKUP('thong tin khach hang'!$E$10,$X$2:$Z$5,3,0)*OFFSET($S888,0,VLOOKUP('thong tin khach hang'!$E$10,$X$2:$Z$5,2,0))</f>
        <v>0</v>
      </c>
      <c r="G888" s="2" t="n">
        <f aca="true">EP*VLOOKUP('thong tin khach hang'!$E$10,$X$2:$Z$5,3,0)*OFFSET($S888,0,VLOOKUP('thong tin khach hang'!$E$10,$X$2:$Z$5,2,0))</f>
        <v>0</v>
      </c>
      <c r="H888" s="2" t="n">
        <f aca="false">F888*HLOOKUP(B888,Assumption!$A$10:$G$12,2,1)+G888*HLOOKUP(B888,Assumption!$A$10:$G$12,3,1)</f>
        <v>0</v>
      </c>
      <c r="I888" s="2" t="n">
        <f aca="false">F888+G888-H888</f>
        <v>0</v>
      </c>
      <c r="J888" s="32" t="n">
        <f aca="false">VLOOKUP(D888,Assumption!$O$3:$Q$103,IF('thong tin khach hang'!$B$3="Nam",2,3),0)/12*P888</f>
        <v>0</v>
      </c>
      <c r="K888" s="2" t="n">
        <v>20000</v>
      </c>
      <c r="L888" s="31" t="n">
        <f aca="false">ROUND(((HLOOKUP(B888,Assumption!$A$6:$L$7,2,1)+1)^(1/12)-1)*(E888+I888-J888-K888),0)</f>
        <v>16066020</v>
      </c>
      <c r="M888" s="31" t="n">
        <f aca="false">E888+I888-J888-K888+L888</f>
        <v>9743725471.01301</v>
      </c>
      <c r="N888" s="32" t="n">
        <f aca="false">HLOOKUP(ROUND(AVERAGE(M876:M887)/10^6,0),Assumption!$B$2:$E$3,2,1)*MAX((AVERAGE(M876:M887)-250*10^6),0)</f>
        <v>56252720.5285781</v>
      </c>
      <c r="O888" s="31" t="n">
        <f aca="false">M888+N888</f>
        <v>9799978191.54159</v>
      </c>
      <c r="P888" s="31" t="n">
        <f aca="false">IF(A888=1,SA,MAX(0,SA-M887))</f>
        <v>0</v>
      </c>
      <c r="S888" s="2" t="n">
        <v>0</v>
      </c>
      <c r="T888" s="2" t="n">
        <v>0</v>
      </c>
      <c r="U888" s="2" t="n">
        <v>1</v>
      </c>
      <c r="V888" s="33" t="n">
        <v>1</v>
      </c>
    </row>
    <row r="889" customFormat="false" ht="15.75" hidden="false" customHeight="true" outlineLevel="0" collapsed="false">
      <c r="A889" s="2" t="n">
        <v>887</v>
      </c>
      <c r="B889" s="2" t="n">
        <v>74</v>
      </c>
      <c r="C889" s="2" t="n">
        <f aca="false">A889-(B889-1)*12</f>
        <v>11</v>
      </c>
      <c r="D889" s="2" t="n">
        <f aca="false">'thong tin khach hang'!$B$4+B889-1</f>
        <v>75</v>
      </c>
      <c r="E889" s="31" t="n">
        <f aca="false">IF(A889=1,0,M888)</f>
        <v>9743725471.01301</v>
      </c>
      <c r="F889" s="2" t="n">
        <f aca="true">TP*VLOOKUP('thong tin khach hang'!$E$10,$X$2:$Z$5,3,0)*OFFSET($S889,0,VLOOKUP('thong tin khach hang'!$E$10,$X$2:$Z$5,2,0))</f>
        <v>0</v>
      </c>
      <c r="G889" s="2" t="n">
        <f aca="true">EP*VLOOKUP('thong tin khach hang'!$E$10,$X$2:$Z$5,3,0)*OFFSET($S889,0,VLOOKUP('thong tin khach hang'!$E$10,$X$2:$Z$5,2,0))</f>
        <v>0</v>
      </c>
      <c r="H889" s="2" t="n">
        <f aca="false">F889*HLOOKUP(B889,Assumption!$A$10:$G$12,2,1)+G889*HLOOKUP(B889,Assumption!$A$10:$G$12,3,1)</f>
        <v>0</v>
      </c>
      <c r="I889" s="2" t="n">
        <f aca="false">F889+G889-H889</f>
        <v>0</v>
      </c>
      <c r="J889" s="32" t="n">
        <f aca="false">VLOOKUP(D889,Assumption!$O$3:$Q$103,IF('thong tin khach hang'!$B$3="Nam",2,3),0)/12*P889</f>
        <v>0</v>
      </c>
      <c r="K889" s="2" t="n">
        <v>20000</v>
      </c>
      <c r="L889" s="31" t="n">
        <f aca="false">ROUND(((HLOOKUP(B889,Assumption!$A$6:$L$7,2,1)+1)^(1/12)-1)*(E889+I889-J889-K889),0)</f>
        <v>16092522</v>
      </c>
      <c r="M889" s="31" t="n">
        <f aca="false">E889+I889-J889-K889+L889</f>
        <v>9759797993.01301</v>
      </c>
      <c r="N889" s="32" t="n">
        <f aca="false">HLOOKUP(ROUND(AVERAGE(M877:M888)/10^6,0),Assumption!$B$2:$E$3,2,1)*MAX((AVERAGE(M877:M888)-250*10^6),0)</f>
        <v>56377281.9520781</v>
      </c>
      <c r="O889" s="31" t="n">
        <f aca="false">M889+N889</f>
        <v>9816175274.96509</v>
      </c>
      <c r="P889" s="31" t="n">
        <f aca="false">IF(A889=1,SA,MAX(0,SA-M888))</f>
        <v>0</v>
      </c>
      <c r="S889" s="2" t="n">
        <v>0</v>
      </c>
      <c r="T889" s="2" t="n">
        <v>0</v>
      </c>
      <c r="U889" s="2" t="n">
        <v>0</v>
      </c>
      <c r="V889" s="33" t="n">
        <v>1</v>
      </c>
    </row>
    <row r="890" customFormat="false" ht="15.75" hidden="false" customHeight="true" outlineLevel="0" collapsed="false">
      <c r="A890" s="2" t="n">
        <v>888</v>
      </c>
      <c r="B890" s="2" t="n">
        <v>74</v>
      </c>
      <c r="C890" s="2" t="n">
        <f aca="false">A890-(B890-1)*12</f>
        <v>12</v>
      </c>
      <c r="D890" s="2" t="n">
        <f aca="false">'thong tin khach hang'!$B$4+B890-1</f>
        <v>75</v>
      </c>
      <c r="E890" s="31" t="n">
        <f aca="false">IF(A890=1,0,M889)</f>
        <v>9759797993.01301</v>
      </c>
      <c r="F890" s="2" t="n">
        <f aca="true">TP*VLOOKUP('thong tin khach hang'!$E$10,$X$2:$Z$5,3,0)*OFFSET($S890,0,VLOOKUP('thong tin khach hang'!$E$10,$X$2:$Z$5,2,0))</f>
        <v>0</v>
      </c>
      <c r="G890" s="2" t="n">
        <f aca="true">EP*VLOOKUP('thong tin khach hang'!$E$10,$X$2:$Z$5,3,0)*OFFSET($S890,0,VLOOKUP('thong tin khach hang'!$E$10,$X$2:$Z$5,2,0))</f>
        <v>0</v>
      </c>
      <c r="H890" s="2" t="n">
        <f aca="false">F890*HLOOKUP(B890,Assumption!$A$10:$G$12,2,1)+G890*HLOOKUP(B890,Assumption!$A$10:$G$12,3,1)</f>
        <v>0</v>
      </c>
      <c r="I890" s="2" t="n">
        <f aca="false">F890+G890-H890</f>
        <v>0</v>
      </c>
      <c r="J890" s="32" t="n">
        <f aca="false">VLOOKUP(D890,Assumption!$O$3:$Q$103,IF('thong tin khach hang'!$B$3="Nam",2,3),0)/12*P890</f>
        <v>0</v>
      </c>
      <c r="K890" s="2" t="n">
        <v>20000</v>
      </c>
      <c r="L890" s="31" t="n">
        <f aca="false">ROUND(((HLOOKUP(B890,Assumption!$A$6:$L$7,2,1)+1)^(1/12)-1)*(E890+I890-J890-K890),0)</f>
        <v>16119067</v>
      </c>
      <c r="M890" s="31" t="n">
        <f aca="false">E890+I890-J890-K890+L890</f>
        <v>9775897060.01301</v>
      </c>
      <c r="N890" s="32" t="n">
        <f aca="false">HLOOKUP(ROUND(AVERAGE(M878:M889)/10^6,0),Assumption!$B$2:$E$3,2,1)*MAX((AVERAGE(M878:M889)-250*10^6),0)</f>
        <v>56502049.0990781</v>
      </c>
      <c r="O890" s="31" t="n">
        <f aca="false">M890+N890</f>
        <v>9832399109.11209</v>
      </c>
      <c r="P890" s="31" t="n">
        <f aca="false">IF(A890=1,SA,MAX(0,SA-M889))</f>
        <v>0</v>
      </c>
      <c r="S890" s="2" t="n">
        <v>0</v>
      </c>
      <c r="T890" s="2" t="n">
        <v>0</v>
      </c>
      <c r="U890" s="2" t="n">
        <v>0</v>
      </c>
      <c r="V890" s="33" t="n">
        <v>1</v>
      </c>
    </row>
    <row r="891" customFormat="false" ht="15.75" hidden="false" customHeight="true" outlineLevel="0" collapsed="false">
      <c r="A891" s="2" t="n">
        <v>889</v>
      </c>
      <c r="B891" s="2" t="n">
        <v>75</v>
      </c>
      <c r="C891" s="2" t="n">
        <f aca="false">A891-(B891-1)*12</f>
        <v>1</v>
      </c>
      <c r="D891" s="2" t="n">
        <f aca="false">'thong tin khach hang'!$B$4+B891-1</f>
        <v>76</v>
      </c>
      <c r="E891" s="31" t="n">
        <f aca="false">IF(A891=1,0,M890)</f>
        <v>9775897060.01301</v>
      </c>
      <c r="F891" s="2" t="n">
        <f aca="true">TP*VLOOKUP('thong tin khach hang'!$E$10,$X$2:$Z$5,3,0)*OFFSET($S891,0,VLOOKUP('thong tin khach hang'!$E$10,$X$2:$Z$5,2,0))</f>
        <v>30000000</v>
      </c>
      <c r="G891" s="2" t="n">
        <f aca="true">EP*VLOOKUP('thong tin khach hang'!$E$10,$X$2:$Z$5,3,0)*OFFSET($S891,0,VLOOKUP('thong tin khach hang'!$E$10,$X$2:$Z$5,2,0))</f>
        <v>30000000</v>
      </c>
      <c r="H891" s="2" t="n">
        <f aca="false">F891*HLOOKUP(B891,Assumption!$A$10:$G$12,2,1)+G891*HLOOKUP(B891,Assumption!$A$10:$G$12,3,1)</f>
        <v>1500000</v>
      </c>
      <c r="I891" s="2" t="n">
        <f aca="false">F891+G891-H891</f>
        <v>58500000</v>
      </c>
      <c r="J891" s="32" t="n">
        <f aca="false">VLOOKUP(D891,Assumption!$O$3:$Q$103,IF('thong tin khach hang'!$B$3="Nam",2,3),0)/12*P891</f>
        <v>0</v>
      </c>
      <c r="K891" s="2" t="n">
        <v>20000</v>
      </c>
      <c r="L891" s="31" t="n">
        <f aca="false">ROUND(((HLOOKUP(B891,Assumption!$A$6:$L$7,2,1)+1)^(1/12)-1)*(E891+I891-J891-K891),0)</f>
        <v>16242273</v>
      </c>
      <c r="M891" s="31" t="n">
        <f aca="false">E891+I891-J891-K891+L891</f>
        <v>9850619333.01301</v>
      </c>
      <c r="N891" s="32" t="n">
        <f aca="false">HLOOKUP(ROUND(AVERAGE(M879:M890)/10^6,0),Assumption!$B$2:$E$3,2,1)*MAX((AVERAGE(M879:M890)-250*10^6),0)</f>
        <v>56627022.3090781</v>
      </c>
      <c r="O891" s="31" t="n">
        <f aca="false">M891+N891</f>
        <v>9907246355.32209</v>
      </c>
      <c r="P891" s="31" t="n">
        <f aca="false">IF(A891=1,SA,MAX(0,SA-M890))</f>
        <v>0</v>
      </c>
      <c r="S891" s="2" t="n">
        <v>1</v>
      </c>
      <c r="T891" s="2" t="n">
        <v>1</v>
      </c>
      <c r="U891" s="2" t="n">
        <v>1</v>
      </c>
      <c r="V891" s="33" t="n">
        <v>1</v>
      </c>
    </row>
    <row r="892" customFormat="false" ht="15.75" hidden="false" customHeight="true" outlineLevel="0" collapsed="false">
      <c r="A892" s="2" t="n">
        <v>890</v>
      </c>
      <c r="B892" s="2" t="n">
        <v>75</v>
      </c>
      <c r="C892" s="2" t="n">
        <f aca="false">A892-(B892-1)*12</f>
        <v>2</v>
      </c>
      <c r="D892" s="2" t="n">
        <f aca="false">'thong tin khach hang'!$B$4+B892-1</f>
        <v>76</v>
      </c>
      <c r="E892" s="31" t="n">
        <f aca="false">IF(A892=1,0,M891)</f>
        <v>9850619333.01301</v>
      </c>
      <c r="F892" s="2" t="n">
        <f aca="true">TP*VLOOKUP('thong tin khach hang'!$E$10,$X$2:$Z$5,3,0)*OFFSET($S892,0,VLOOKUP('thong tin khach hang'!$E$10,$X$2:$Z$5,2,0))</f>
        <v>0</v>
      </c>
      <c r="G892" s="2" t="n">
        <f aca="true">EP*VLOOKUP('thong tin khach hang'!$E$10,$X$2:$Z$5,3,0)*OFFSET($S892,0,VLOOKUP('thong tin khach hang'!$E$10,$X$2:$Z$5,2,0))</f>
        <v>0</v>
      </c>
      <c r="H892" s="2" t="n">
        <f aca="false">F892*HLOOKUP(B892,Assumption!$A$10:$G$12,2,1)+G892*HLOOKUP(B892,Assumption!$A$10:$G$12,3,1)</f>
        <v>0</v>
      </c>
      <c r="I892" s="2" t="n">
        <f aca="false">F892+G892-H892</f>
        <v>0</v>
      </c>
      <c r="J892" s="32" t="n">
        <f aca="false">VLOOKUP(D892,Assumption!$O$3:$Q$103,IF('thong tin khach hang'!$B$3="Nam",2,3),0)/12*P892</f>
        <v>0</v>
      </c>
      <c r="K892" s="2" t="n">
        <v>20000</v>
      </c>
      <c r="L892" s="31" t="n">
        <f aca="false">ROUND(((HLOOKUP(B892,Assumption!$A$6:$L$7,2,1)+1)^(1/12)-1)*(E892+I892-J892-K892),0)</f>
        <v>16269066</v>
      </c>
      <c r="M892" s="31" t="n">
        <f aca="false">E892+I892-J892-K892+L892</f>
        <v>9866868399.01301</v>
      </c>
      <c r="N892" s="32" t="n">
        <f aca="false">HLOOKUP(ROUND(AVERAGE(M880:M891)/10^6,0),Assumption!$B$2:$E$3,2,1)*MAX((AVERAGE(M880:M891)-250*10^6),0)</f>
        <v>56752201.9225781</v>
      </c>
      <c r="O892" s="31" t="n">
        <f aca="false">M892+N892</f>
        <v>9923620600.93559</v>
      </c>
      <c r="P892" s="31" t="n">
        <f aca="false">IF(A892=1,SA,MAX(0,SA-M891))</f>
        <v>0</v>
      </c>
      <c r="S892" s="2" t="n">
        <v>0</v>
      </c>
      <c r="T892" s="2" t="n">
        <v>0</v>
      </c>
      <c r="U892" s="2" t="n">
        <v>0</v>
      </c>
      <c r="V892" s="33" t="n">
        <v>1</v>
      </c>
    </row>
    <row r="893" customFormat="false" ht="15.75" hidden="false" customHeight="true" outlineLevel="0" collapsed="false">
      <c r="A893" s="2" t="n">
        <v>891</v>
      </c>
      <c r="B893" s="2" t="n">
        <v>75</v>
      </c>
      <c r="C893" s="2" t="n">
        <f aca="false">A893-(B893-1)*12</f>
        <v>3</v>
      </c>
      <c r="D893" s="2" t="n">
        <f aca="false">'thong tin khach hang'!$B$4+B893-1</f>
        <v>76</v>
      </c>
      <c r="E893" s="31" t="n">
        <f aca="false">IF(A893=1,0,M892)</f>
        <v>9866868399.01301</v>
      </c>
      <c r="F893" s="2" t="n">
        <f aca="true">TP*VLOOKUP('thong tin khach hang'!$E$10,$X$2:$Z$5,3,0)*OFFSET($S893,0,VLOOKUP('thong tin khach hang'!$E$10,$X$2:$Z$5,2,0))</f>
        <v>0</v>
      </c>
      <c r="G893" s="2" t="n">
        <f aca="true">EP*VLOOKUP('thong tin khach hang'!$E$10,$X$2:$Z$5,3,0)*OFFSET($S893,0,VLOOKUP('thong tin khach hang'!$E$10,$X$2:$Z$5,2,0))</f>
        <v>0</v>
      </c>
      <c r="H893" s="2" t="n">
        <f aca="false">F893*HLOOKUP(B893,Assumption!$A$10:$G$12,2,1)+G893*HLOOKUP(B893,Assumption!$A$10:$G$12,3,1)</f>
        <v>0</v>
      </c>
      <c r="I893" s="2" t="n">
        <f aca="false">F893+G893-H893</f>
        <v>0</v>
      </c>
      <c r="J893" s="32" t="n">
        <f aca="false">VLOOKUP(D893,Assumption!$O$3:$Q$103,IF('thong tin khach hang'!$B$3="Nam",2,3),0)/12*P893</f>
        <v>0</v>
      </c>
      <c r="K893" s="2" t="n">
        <v>20000</v>
      </c>
      <c r="L893" s="31" t="n">
        <f aca="false">ROUND(((HLOOKUP(B893,Assumption!$A$6:$L$7,2,1)+1)^(1/12)-1)*(E893+I893-J893-K893),0)</f>
        <v>16295902</v>
      </c>
      <c r="M893" s="31" t="n">
        <f aca="false">E893+I893-J893-K893+L893</f>
        <v>9883144301.01301</v>
      </c>
      <c r="N893" s="32" t="n">
        <f aca="false">HLOOKUP(ROUND(AVERAGE(M881:M892)/10^6,0),Assumption!$B$2:$E$3,2,1)*MAX((AVERAGE(M881:M892)-250*10^6),0)</f>
        <v>56877588.2805781</v>
      </c>
      <c r="O893" s="31" t="n">
        <f aca="false">M893+N893</f>
        <v>9940021889.29359</v>
      </c>
      <c r="P893" s="31" t="n">
        <f aca="false">IF(A893=1,SA,MAX(0,SA-M892))</f>
        <v>0</v>
      </c>
      <c r="S893" s="2" t="n">
        <v>0</v>
      </c>
      <c r="T893" s="2" t="n">
        <v>0</v>
      </c>
      <c r="U893" s="2" t="n">
        <v>0</v>
      </c>
      <c r="V893" s="33" t="n">
        <v>1</v>
      </c>
    </row>
    <row r="894" customFormat="false" ht="15.75" hidden="false" customHeight="true" outlineLevel="0" collapsed="false">
      <c r="A894" s="2" t="n">
        <v>892</v>
      </c>
      <c r="B894" s="2" t="n">
        <v>75</v>
      </c>
      <c r="C894" s="2" t="n">
        <f aca="false">A894-(B894-1)*12</f>
        <v>4</v>
      </c>
      <c r="D894" s="2" t="n">
        <f aca="false">'thong tin khach hang'!$B$4+B894-1</f>
        <v>76</v>
      </c>
      <c r="E894" s="31" t="n">
        <f aca="false">IF(A894=1,0,M893)</f>
        <v>9883144301.01301</v>
      </c>
      <c r="F894" s="2" t="n">
        <f aca="true">TP*VLOOKUP('thong tin khach hang'!$E$10,$X$2:$Z$5,3,0)*OFFSET($S894,0,VLOOKUP('thong tin khach hang'!$E$10,$X$2:$Z$5,2,0))</f>
        <v>0</v>
      </c>
      <c r="G894" s="2" t="n">
        <f aca="true">EP*VLOOKUP('thong tin khach hang'!$E$10,$X$2:$Z$5,3,0)*OFFSET($S894,0,VLOOKUP('thong tin khach hang'!$E$10,$X$2:$Z$5,2,0))</f>
        <v>0</v>
      </c>
      <c r="H894" s="2" t="n">
        <f aca="false">F894*HLOOKUP(B894,Assumption!$A$10:$G$12,2,1)+G894*HLOOKUP(B894,Assumption!$A$10:$G$12,3,1)</f>
        <v>0</v>
      </c>
      <c r="I894" s="2" t="n">
        <f aca="false">F894+G894-H894</f>
        <v>0</v>
      </c>
      <c r="J894" s="32" t="n">
        <f aca="false">VLOOKUP(D894,Assumption!$O$3:$Q$103,IF('thong tin khach hang'!$B$3="Nam",2,3),0)/12*P894</f>
        <v>0</v>
      </c>
      <c r="K894" s="2" t="n">
        <v>20000</v>
      </c>
      <c r="L894" s="31" t="n">
        <f aca="false">ROUND(((HLOOKUP(B894,Assumption!$A$6:$L$7,2,1)+1)^(1/12)-1)*(E894+I894-J894-K894),0)</f>
        <v>16322783</v>
      </c>
      <c r="M894" s="31" t="n">
        <f aca="false">E894+I894-J894-K894+L894</f>
        <v>9899447084.01301</v>
      </c>
      <c r="N894" s="32" t="n">
        <f aca="false">HLOOKUP(ROUND(AVERAGE(M882:M893)/10^6,0),Assumption!$B$2:$E$3,2,1)*MAX((AVERAGE(M882:M893)-250*10^6),0)</f>
        <v>57003181.7240781</v>
      </c>
      <c r="O894" s="31" t="n">
        <f aca="false">M894+N894</f>
        <v>9956450265.73709</v>
      </c>
      <c r="P894" s="31" t="n">
        <f aca="false">IF(A894=1,SA,MAX(0,SA-M893))</f>
        <v>0</v>
      </c>
      <c r="S894" s="2" t="n">
        <v>0</v>
      </c>
      <c r="T894" s="2" t="n">
        <v>0</v>
      </c>
      <c r="U894" s="2" t="n">
        <v>1</v>
      </c>
      <c r="V894" s="33" t="n">
        <v>1</v>
      </c>
    </row>
    <row r="895" customFormat="false" ht="15.75" hidden="false" customHeight="true" outlineLevel="0" collapsed="false">
      <c r="A895" s="2" t="n">
        <v>893</v>
      </c>
      <c r="B895" s="2" t="n">
        <v>75</v>
      </c>
      <c r="C895" s="2" t="n">
        <f aca="false">A895-(B895-1)*12</f>
        <v>5</v>
      </c>
      <c r="D895" s="2" t="n">
        <f aca="false">'thong tin khach hang'!$B$4+B895-1</f>
        <v>76</v>
      </c>
      <c r="E895" s="31" t="n">
        <f aca="false">IF(A895=1,0,M894)</f>
        <v>9899447084.01301</v>
      </c>
      <c r="F895" s="2" t="n">
        <f aca="true">TP*VLOOKUP('thong tin khach hang'!$E$10,$X$2:$Z$5,3,0)*OFFSET($S895,0,VLOOKUP('thong tin khach hang'!$E$10,$X$2:$Z$5,2,0))</f>
        <v>0</v>
      </c>
      <c r="G895" s="2" t="n">
        <f aca="true">EP*VLOOKUP('thong tin khach hang'!$E$10,$X$2:$Z$5,3,0)*OFFSET($S895,0,VLOOKUP('thong tin khach hang'!$E$10,$X$2:$Z$5,2,0))</f>
        <v>0</v>
      </c>
      <c r="H895" s="2" t="n">
        <f aca="false">F895*HLOOKUP(B895,Assumption!$A$10:$G$12,2,1)+G895*HLOOKUP(B895,Assumption!$A$10:$G$12,3,1)</f>
        <v>0</v>
      </c>
      <c r="I895" s="2" t="n">
        <f aca="false">F895+G895-H895</f>
        <v>0</v>
      </c>
      <c r="J895" s="32" t="n">
        <f aca="false">VLOOKUP(D895,Assumption!$O$3:$Q$103,IF('thong tin khach hang'!$B$3="Nam",2,3),0)/12*P895</f>
        <v>0</v>
      </c>
      <c r="K895" s="2" t="n">
        <v>20000</v>
      </c>
      <c r="L895" s="31" t="n">
        <f aca="false">ROUND(((HLOOKUP(B895,Assumption!$A$6:$L$7,2,1)+1)^(1/12)-1)*(E895+I895-J895-K895),0)</f>
        <v>16349709</v>
      </c>
      <c r="M895" s="31" t="n">
        <f aca="false">E895+I895-J895-K895+L895</f>
        <v>9915776793.01301</v>
      </c>
      <c r="N895" s="32" t="n">
        <f aca="false">HLOOKUP(ROUND(AVERAGE(M883:M894)/10^6,0),Assumption!$B$2:$E$3,2,1)*MAX((AVERAGE(M883:M894)-250*10^6),0)</f>
        <v>57128982.5950781</v>
      </c>
      <c r="O895" s="31" t="n">
        <f aca="false">M895+N895</f>
        <v>9972905775.60809</v>
      </c>
      <c r="P895" s="31" t="n">
        <f aca="false">IF(A895=1,SA,MAX(0,SA-M894))</f>
        <v>0</v>
      </c>
      <c r="S895" s="2" t="n">
        <v>0</v>
      </c>
      <c r="T895" s="2" t="n">
        <v>0</v>
      </c>
      <c r="U895" s="2" t="n">
        <v>0</v>
      </c>
      <c r="V895" s="33" t="n">
        <v>1</v>
      </c>
    </row>
    <row r="896" customFormat="false" ht="15.75" hidden="false" customHeight="true" outlineLevel="0" collapsed="false">
      <c r="A896" s="2" t="n">
        <v>894</v>
      </c>
      <c r="B896" s="2" t="n">
        <v>75</v>
      </c>
      <c r="C896" s="2" t="n">
        <f aca="false">A896-(B896-1)*12</f>
        <v>6</v>
      </c>
      <c r="D896" s="2" t="n">
        <f aca="false">'thong tin khach hang'!$B$4+B896-1</f>
        <v>76</v>
      </c>
      <c r="E896" s="31" t="n">
        <f aca="false">IF(A896=1,0,M895)</f>
        <v>9915776793.01301</v>
      </c>
      <c r="F896" s="2" t="n">
        <f aca="true">TP*VLOOKUP('thong tin khach hang'!$E$10,$X$2:$Z$5,3,0)*OFFSET($S896,0,VLOOKUP('thong tin khach hang'!$E$10,$X$2:$Z$5,2,0))</f>
        <v>0</v>
      </c>
      <c r="G896" s="2" t="n">
        <f aca="true">EP*VLOOKUP('thong tin khach hang'!$E$10,$X$2:$Z$5,3,0)*OFFSET($S896,0,VLOOKUP('thong tin khach hang'!$E$10,$X$2:$Z$5,2,0))</f>
        <v>0</v>
      </c>
      <c r="H896" s="2" t="n">
        <f aca="false">F896*HLOOKUP(B896,Assumption!$A$10:$G$12,2,1)+G896*HLOOKUP(B896,Assumption!$A$10:$G$12,3,1)</f>
        <v>0</v>
      </c>
      <c r="I896" s="2" t="n">
        <f aca="false">F896+G896-H896</f>
        <v>0</v>
      </c>
      <c r="J896" s="32" t="n">
        <f aca="false">VLOOKUP(D896,Assumption!$O$3:$Q$103,IF('thong tin khach hang'!$B$3="Nam",2,3),0)/12*P896</f>
        <v>0</v>
      </c>
      <c r="K896" s="2" t="n">
        <v>20000</v>
      </c>
      <c r="L896" s="31" t="n">
        <f aca="false">ROUND(((HLOOKUP(B896,Assumption!$A$6:$L$7,2,1)+1)^(1/12)-1)*(E896+I896-J896-K896),0)</f>
        <v>16376679</v>
      </c>
      <c r="M896" s="31" t="n">
        <f aca="false">E896+I896-J896-K896+L896</f>
        <v>9932133472.01301</v>
      </c>
      <c r="N896" s="32" t="n">
        <f aca="false">HLOOKUP(ROUND(AVERAGE(M884:M895)/10^6,0),Assumption!$B$2:$E$3,2,1)*MAX((AVERAGE(M884:M895)-250*10^6),0)</f>
        <v>57254991.2365781</v>
      </c>
      <c r="O896" s="31" t="n">
        <f aca="false">M896+N896</f>
        <v>9989388463.24959</v>
      </c>
      <c r="P896" s="31" t="n">
        <f aca="false">IF(A896=1,SA,MAX(0,SA-M895))</f>
        <v>0</v>
      </c>
      <c r="S896" s="2" t="n">
        <v>0</v>
      </c>
      <c r="T896" s="2" t="n">
        <v>0</v>
      </c>
      <c r="U896" s="2" t="n">
        <v>0</v>
      </c>
      <c r="V896" s="33" t="n">
        <v>1</v>
      </c>
    </row>
    <row r="897" customFormat="false" ht="15.75" hidden="false" customHeight="true" outlineLevel="0" collapsed="false">
      <c r="A897" s="2" t="n">
        <v>895</v>
      </c>
      <c r="B897" s="2" t="n">
        <v>75</v>
      </c>
      <c r="C897" s="2" t="n">
        <f aca="false">A897-(B897-1)*12</f>
        <v>7</v>
      </c>
      <c r="D897" s="2" t="n">
        <f aca="false">'thong tin khach hang'!$B$4+B897-1</f>
        <v>76</v>
      </c>
      <c r="E897" s="31" t="n">
        <f aca="false">IF(A897=1,0,M896)</f>
        <v>9932133472.01301</v>
      </c>
      <c r="F897" s="2" t="n">
        <f aca="true">TP*VLOOKUP('thong tin khach hang'!$E$10,$X$2:$Z$5,3,0)*OFFSET($S897,0,VLOOKUP('thong tin khach hang'!$E$10,$X$2:$Z$5,2,0))</f>
        <v>0</v>
      </c>
      <c r="G897" s="2" t="n">
        <f aca="true">EP*VLOOKUP('thong tin khach hang'!$E$10,$X$2:$Z$5,3,0)*OFFSET($S897,0,VLOOKUP('thong tin khach hang'!$E$10,$X$2:$Z$5,2,0))</f>
        <v>0</v>
      </c>
      <c r="H897" s="2" t="n">
        <f aca="false">F897*HLOOKUP(B897,Assumption!$A$10:$G$12,2,1)+G897*HLOOKUP(B897,Assumption!$A$10:$G$12,3,1)</f>
        <v>0</v>
      </c>
      <c r="I897" s="2" t="n">
        <f aca="false">F897+G897-H897</f>
        <v>0</v>
      </c>
      <c r="J897" s="32" t="n">
        <f aca="false">VLOOKUP(D897,Assumption!$O$3:$Q$103,IF('thong tin khach hang'!$B$3="Nam",2,3),0)/12*P897</f>
        <v>0</v>
      </c>
      <c r="K897" s="2" t="n">
        <v>20000</v>
      </c>
      <c r="L897" s="31" t="n">
        <f aca="false">ROUND(((HLOOKUP(B897,Assumption!$A$6:$L$7,2,1)+1)^(1/12)-1)*(E897+I897-J897-K897),0)</f>
        <v>16403693</v>
      </c>
      <c r="M897" s="31" t="n">
        <f aca="false">E897+I897-J897-K897+L897</f>
        <v>9948517165.01301</v>
      </c>
      <c r="N897" s="32" t="n">
        <f aca="false">HLOOKUP(ROUND(AVERAGE(M885:M896)/10^6,0),Assumption!$B$2:$E$3,2,1)*MAX((AVERAGE(M885:M896)-250*10^6),0)</f>
        <v>57381207.9920781</v>
      </c>
      <c r="O897" s="31" t="n">
        <f aca="false">M897+N897</f>
        <v>10005898373.0051</v>
      </c>
      <c r="P897" s="31" t="n">
        <f aca="false">IF(A897=1,SA,MAX(0,SA-M896))</f>
        <v>0</v>
      </c>
      <c r="S897" s="2" t="n">
        <v>0</v>
      </c>
      <c r="T897" s="2" t="n">
        <v>1</v>
      </c>
      <c r="U897" s="2" t="n">
        <v>1</v>
      </c>
      <c r="V897" s="33" t="n">
        <v>1</v>
      </c>
    </row>
    <row r="898" customFormat="false" ht="15.75" hidden="false" customHeight="true" outlineLevel="0" collapsed="false">
      <c r="A898" s="2" t="n">
        <v>896</v>
      </c>
      <c r="B898" s="2" t="n">
        <v>75</v>
      </c>
      <c r="C898" s="2" t="n">
        <f aca="false">A898-(B898-1)*12</f>
        <v>8</v>
      </c>
      <c r="D898" s="2" t="n">
        <f aca="false">'thong tin khach hang'!$B$4+B898-1</f>
        <v>76</v>
      </c>
      <c r="E898" s="31" t="n">
        <f aca="false">IF(A898=1,0,M897)</f>
        <v>9948517165.01301</v>
      </c>
      <c r="F898" s="2" t="n">
        <f aca="true">TP*VLOOKUP('thong tin khach hang'!$E$10,$X$2:$Z$5,3,0)*OFFSET($S898,0,VLOOKUP('thong tin khach hang'!$E$10,$X$2:$Z$5,2,0))</f>
        <v>0</v>
      </c>
      <c r="G898" s="2" t="n">
        <f aca="true">EP*VLOOKUP('thong tin khach hang'!$E$10,$X$2:$Z$5,3,0)*OFFSET($S898,0,VLOOKUP('thong tin khach hang'!$E$10,$X$2:$Z$5,2,0))</f>
        <v>0</v>
      </c>
      <c r="H898" s="2" t="n">
        <f aca="false">F898*HLOOKUP(B898,Assumption!$A$10:$G$12,2,1)+G898*HLOOKUP(B898,Assumption!$A$10:$G$12,3,1)</f>
        <v>0</v>
      </c>
      <c r="I898" s="2" t="n">
        <f aca="false">F898+G898-H898</f>
        <v>0</v>
      </c>
      <c r="J898" s="32" t="n">
        <f aca="false">VLOOKUP(D898,Assumption!$O$3:$Q$103,IF('thong tin khach hang'!$B$3="Nam",2,3),0)/12*P898</f>
        <v>0</v>
      </c>
      <c r="K898" s="2" t="n">
        <v>20000</v>
      </c>
      <c r="L898" s="31" t="n">
        <f aca="false">ROUND(((HLOOKUP(B898,Assumption!$A$6:$L$7,2,1)+1)^(1/12)-1)*(E898+I898-J898-K898),0)</f>
        <v>16430752</v>
      </c>
      <c r="M898" s="31" t="n">
        <f aca="false">E898+I898-J898-K898+L898</f>
        <v>9964927917.01301</v>
      </c>
      <c r="N898" s="32" t="n">
        <f aca="false">HLOOKUP(ROUND(AVERAGE(M886:M897)/10^6,0),Assumption!$B$2:$E$3,2,1)*MAX((AVERAGE(M886:M897)-250*10^6),0)</f>
        <v>57507633.2050781</v>
      </c>
      <c r="O898" s="31" t="n">
        <f aca="false">M898+N898</f>
        <v>10022435550.2181</v>
      </c>
      <c r="P898" s="31" t="n">
        <f aca="false">IF(A898=1,SA,MAX(0,SA-M897))</f>
        <v>0</v>
      </c>
      <c r="S898" s="2" t="n">
        <v>0</v>
      </c>
      <c r="T898" s="2" t="n">
        <v>0</v>
      </c>
      <c r="U898" s="2" t="n">
        <v>0</v>
      </c>
      <c r="V898" s="33" t="n">
        <v>1</v>
      </c>
    </row>
    <row r="899" customFormat="false" ht="15.75" hidden="false" customHeight="true" outlineLevel="0" collapsed="false">
      <c r="A899" s="2" t="n">
        <v>897</v>
      </c>
      <c r="B899" s="2" t="n">
        <v>75</v>
      </c>
      <c r="C899" s="2" t="n">
        <f aca="false">A899-(B899-1)*12</f>
        <v>9</v>
      </c>
      <c r="D899" s="2" t="n">
        <f aca="false">'thong tin khach hang'!$B$4+B899-1</f>
        <v>76</v>
      </c>
      <c r="E899" s="31" t="n">
        <f aca="false">IF(A899=1,0,M898)</f>
        <v>9964927917.01301</v>
      </c>
      <c r="F899" s="2" t="n">
        <f aca="true">TP*VLOOKUP('thong tin khach hang'!$E$10,$X$2:$Z$5,3,0)*OFFSET($S899,0,VLOOKUP('thong tin khach hang'!$E$10,$X$2:$Z$5,2,0))</f>
        <v>0</v>
      </c>
      <c r="G899" s="2" t="n">
        <f aca="true">EP*VLOOKUP('thong tin khach hang'!$E$10,$X$2:$Z$5,3,0)*OFFSET($S899,0,VLOOKUP('thong tin khach hang'!$E$10,$X$2:$Z$5,2,0))</f>
        <v>0</v>
      </c>
      <c r="H899" s="2" t="n">
        <f aca="false">F899*HLOOKUP(B899,Assumption!$A$10:$G$12,2,1)+G899*HLOOKUP(B899,Assumption!$A$10:$G$12,3,1)</f>
        <v>0</v>
      </c>
      <c r="I899" s="2" t="n">
        <f aca="false">F899+G899-H899</f>
        <v>0</v>
      </c>
      <c r="J899" s="32" t="n">
        <f aca="false">VLOOKUP(D899,Assumption!$O$3:$Q$103,IF('thong tin khach hang'!$B$3="Nam",2,3),0)/12*P899</f>
        <v>0</v>
      </c>
      <c r="K899" s="2" t="n">
        <v>20000</v>
      </c>
      <c r="L899" s="31" t="n">
        <f aca="false">ROUND(((HLOOKUP(B899,Assumption!$A$6:$L$7,2,1)+1)^(1/12)-1)*(E899+I899-J899-K899),0)</f>
        <v>16457856</v>
      </c>
      <c r="M899" s="31" t="n">
        <f aca="false">E899+I899-J899-K899+L899</f>
        <v>9981365773.01301</v>
      </c>
      <c r="N899" s="32" t="n">
        <f aca="false">HLOOKUP(ROUND(AVERAGE(M887:M898)/10^6,0),Assumption!$B$2:$E$3,2,1)*MAX((AVERAGE(M887:M898)-250*10^6),0)</f>
        <v>57634267.2195781</v>
      </c>
      <c r="O899" s="31" t="n">
        <f aca="false">M899+N899</f>
        <v>10039000040.2326</v>
      </c>
      <c r="P899" s="31" t="n">
        <f aca="false">IF(A899=1,SA,MAX(0,SA-M898))</f>
        <v>0</v>
      </c>
      <c r="S899" s="2" t="n">
        <v>0</v>
      </c>
      <c r="T899" s="2" t="n">
        <v>0</v>
      </c>
      <c r="U899" s="2" t="n">
        <v>0</v>
      </c>
      <c r="V899" s="33" t="n">
        <v>1</v>
      </c>
    </row>
    <row r="900" customFormat="false" ht="15.75" hidden="false" customHeight="true" outlineLevel="0" collapsed="false">
      <c r="A900" s="2" t="n">
        <v>898</v>
      </c>
      <c r="B900" s="2" t="n">
        <v>75</v>
      </c>
      <c r="C900" s="2" t="n">
        <f aca="false">A900-(B900-1)*12</f>
        <v>10</v>
      </c>
      <c r="D900" s="2" t="n">
        <f aca="false">'thong tin khach hang'!$B$4+B900-1</f>
        <v>76</v>
      </c>
      <c r="E900" s="31" t="n">
        <f aca="false">IF(A900=1,0,M899)</f>
        <v>9981365773.01301</v>
      </c>
      <c r="F900" s="2" t="n">
        <f aca="true">TP*VLOOKUP('thong tin khach hang'!$E$10,$X$2:$Z$5,3,0)*OFFSET($S900,0,VLOOKUP('thong tin khach hang'!$E$10,$X$2:$Z$5,2,0))</f>
        <v>0</v>
      </c>
      <c r="G900" s="2" t="n">
        <f aca="true">EP*VLOOKUP('thong tin khach hang'!$E$10,$X$2:$Z$5,3,0)*OFFSET($S900,0,VLOOKUP('thong tin khach hang'!$E$10,$X$2:$Z$5,2,0))</f>
        <v>0</v>
      </c>
      <c r="H900" s="2" t="n">
        <f aca="false">F900*HLOOKUP(B900,Assumption!$A$10:$G$12,2,1)+G900*HLOOKUP(B900,Assumption!$A$10:$G$12,3,1)</f>
        <v>0</v>
      </c>
      <c r="I900" s="2" t="n">
        <f aca="false">F900+G900-H900</f>
        <v>0</v>
      </c>
      <c r="J900" s="32" t="n">
        <f aca="false">VLOOKUP(D900,Assumption!$O$3:$Q$103,IF('thong tin khach hang'!$B$3="Nam",2,3),0)/12*P900</f>
        <v>0</v>
      </c>
      <c r="K900" s="2" t="n">
        <v>20000</v>
      </c>
      <c r="L900" s="31" t="n">
        <f aca="false">ROUND(((HLOOKUP(B900,Assumption!$A$6:$L$7,2,1)+1)^(1/12)-1)*(E900+I900-J900-K900),0)</f>
        <v>16485004</v>
      </c>
      <c r="M900" s="31" t="n">
        <f aca="false">E900+I900-J900-K900+L900</f>
        <v>9997830777.01301</v>
      </c>
      <c r="N900" s="32" t="n">
        <f aca="false">HLOOKUP(ROUND(AVERAGE(M888:M899)/10^6,0),Assumption!$B$2:$E$3,2,1)*MAX((AVERAGE(M888:M899)-250*10^6),0)</f>
        <v>57761110.3805781</v>
      </c>
      <c r="O900" s="31" t="n">
        <f aca="false">M900+N900</f>
        <v>10055591887.3936</v>
      </c>
      <c r="P900" s="31" t="n">
        <f aca="false">IF(A900=1,SA,MAX(0,SA-M899))</f>
        <v>0</v>
      </c>
      <c r="S900" s="2" t="n">
        <v>0</v>
      </c>
      <c r="T900" s="2" t="n">
        <v>0</v>
      </c>
      <c r="U900" s="2" t="n">
        <v>1</v>
      </c>
      <c r="V900" s="33" t="n">
        <v>1</v>
      </c>
    </row>
    <row r="901" customFormat="false" ht="15.75" hidden="false" customHeight="true" outlineLevel="0" collapsed="false">
      <c r="A901" s="2" t="n">
        <v>899</v>
      </c>
      <c r="B901" s="2" t="n">
        <v>75</v>
      </c>
      <c r="C901" s="2" t="n">
        <f aca="false">A901-(B901-1)*12</f>
        <v>11</v>
      </c>
      <c r="D901" s="2" t="n">
        <f aca="false">'thong tin khach hang'!$B$4+B901-1</f>
        <v>76</v>
      </c>
      <c r="E901" s="31" t="n">
        <f aca="false">IF(A901=1,0,M900)</f>
        <v>9997830777.01301</v>
      </c>
      <c r="F901" s="2" t="n">
        <f aca="true">TP*VLOOKUP('thong tin khach hang'!$E$10,$X$2:$Z$5,3,0)*OFFSET($S901,0,VLOOKUP('thong tin khach hang'!$E$10,$X$2:$Z$5,2,0))</f>
        <v>0</v>
      </c>
      <c r="G901" s="2" t="n">
        <f aca="true">EP*VLOOKUP('thong tin khach hang'!$E$10,$X$2:$Z$5,3,0)*OFFSET($S901,0,VLOOKUP('thong tin khach hang'!$E$10,$X$2:$Z$5,2,0))</f>
        <v>0</v>
      </c>
      <c r="H901" s="2" t="n">
        <f aca="false">F901*HLOOKUP(B901,Assumption!$A$10:$G$12,2,1)+G901*HLOOKUP(B901,Assumption!$A$10:$G$12,3,1)</f>
        <v>0</v>
      </c>
      <c r="I901" s="2" t="n">
        <f aca="false">F901+G901-H901</f>
        <v>0</v>
      </c>
      <c r="J901" s="32" t="n">
        <f aca="false">VLOOKUP(D901,Assumption!$O$3:$Q$103,IF('thong tin khach hang'!$B$3="Nam",2,3),0)/12*P901</f>
        <v>0</v>
      </c>
      <c r="K901" s="2" t="n">
        <v>20000</v>
      </c>
      <c r="L901" s="31" t="n">
        <f aca="false">ROUND(((HLOOKUP(B901,Assumption!$A$6:$L$7,2,1)+1)^(1/12)-1)*(E901+I901-J901-K901),0)</f>
        <v>16512197</v>
      </c>
      <c r="M901" s="31" t="n">
        <f aca="false">E901+I901-J901-K901+L901</f>
        <v>10014322974.013</v>
      </c>
      <c r="N901" s="32" t="n">
        <f aca="false">HLOOKUP(ROUND(AVERAGE(M889:M900)/10^6,0),Assumption!$B$2:$E$3,2,1)*MAX((AVERAGE(M889:M900)-250*10^6),0)</f>
        <v>57888163.0335781</v>
      </c>
      <c r="O901" s="31" t="n">
        <f aca="false">M901+N901</f>
        <v>10072211137.0466</v>
      </c>
      <c r="P901" s="31" t="n">
        <f aca="false">IF(A901=1,SA,MAX(0,SA-M900))</f>
        <v>0</v>
      </c>
      <c r="S901" s="2" t="n">
        <v>0</v>
      </c>
      <c r="T901" s="2" t="n">
        <v>0</v>
      </c>
      <c r="U901" s="2" t="n">
        <v>0</v>
      </c>
      <c r="V901" s="33" t="n">
        <v>1</v>
      </c>
    </row>
    <row r="902" customFormat="false" ht="15.75" hidden="false" customHeight="true" outlineLevel="0" collapsed="false">
      <c r="A902" s="2" t="n">
        <v>900</v>
      </c>
      <c r="B902" s="2" t="n">
        <v>75</v>
      </c>
      <c r="C902" s="2" t="n">
        <f aca="false">A902-(B902-1)*12</f>
        <v>12</v>
      </c>
      <c r="D902" s="2" t="n">
        <f aca="false">'thong tin khach hang'!$B$4+B902-1</f>
        <v>76</v>
      </c>
      <c r="E902" s="31" t="n">
        <f aca="false">IF(A902=1,0,M901)</f>
        <v>10014322974.013</v>
      </c>
      <c r="F902" s="2" t="n">
        <f aca="true">TP*VLOOKUP('thong tin khach hang'!$E$10,$X$2:$Z$5,3,0)*OFFSET($S902,0,VLOOKUP('thong tin khach hang'!$E$10,$X$2:$Z$5,2,0))</f>
        <v>0</v>
      </c>
      <c r="G902" s="2" t="n">
        <f aca="true">EP*VLOOKUP('thong tin khach hang'!$E$10,$X$2:$Z$5,3,0)*OFFSET($S902,0,VLOOKUP('thong tin khach hang'!$E$10,$X$2:$Z$5,2,0))</f>
        <v>0</v>
      </c>
      <c r="H902" s="2" t="n">
        <f aca="false">F902*HLOOKUP(B902,Assumption!$A$10:$G$12,2,1)+G902*HLOOKUP(B902,Assumption!$A$10:$G$12,3,1)</f>
        <v>0</v>
      </c>
      <c r="I902" s="2" t="n">
        <f aca="false">F902+G902-H902</f>
        <v>0</v>
      </c>
      <c r="J902" s="32" t="n">
        <f aca="false">VLOOKUP(D902,Assumption!$O$3:$Q$103,IF('thong tin khach hang'!$B$3="Nam",2,3),0)/12*P902</f>
        <v>0</v>
      </c>
      <c r="K902" s="2" t="n">
        <v>20000</v>
      </c>
      <c r="L902" s="31" t="n">
        <f aca="false">ROUND(((HLOOKUP(B902,Assumption!$A$6:$L$7,2,1)+1)^(1/12)-1)*(E902+I902-J902-K902),0)</f>
        <v>16539436</v>
      </c>
      <c r="M902" s="31" t="n">
        <f aca="false">E902+I902-J902-K902+L902</f>
        <v>10030842410.013</v>
      </c>
      <c r="N902" s="32" t="n">
        <f aca="false">HLOOKUP(ROUND(AVERAGE(M890:M901)/10^6,0),Assumption!$B$2:$E$3,2,1)*MAX((AVERAGE(M890:M901)-250*10^6),0)</f>
        <v>58015425.5240781</v>
      </c>
      <c r="O902" s="31" t="n">
        <f aca="false">M902+N902</f>
        <v>10088857835.5371</v>
      </c>
      <c r="P902" s="31" t="n">
        <f aca="false">IF(A902=1,SA,MAX(0,SA-M901))</f>
        <v>0</v>
      </c>
      <c r="S902" s="2" t="n">
        <v>0</v>
      </c>
      <c r="T902" s="2" t="n">
        <v>0</v>
      </c>
      <c r="U902" s="2" t="n">
        <v>0</v>
      </c>
      <c r="V902" s="33" t="n">
        <v>1</v>
      </c>
    </row>
    <row r="903" customFormat="false" ht="15.75" hidden="false" customHeight="true" outlineLevel="0" collapsed="false">
      <c r="A903" s="2" t="n">
        <v>901</v>
      </c>
      <c r="B903" s="2" t="n">
        <v>76</v>
      </c>
      <c r="C903" s="2" t="n">
        <f aca="false">A903-(B903-1)*12</f>
        <v>1</v>
      </c>
      <c r="D903" s="2" t="n">
        <f aca="false">'thong tin khach hang'!$B$4+B903-1</f>
        <v>77</v>
      </c>
      <c r="E903" s="31" t="n">
        <f aca="false">IF(A903=1,0,M902)</f>
        <v>10030842410.013</v>
      </c>
      <c r="F903" s="2" t="n">
        <f aca="true">TP*VLOOKUP('thong tin khach hang'!$E$10,$X$2:$Z$5,3,0)*OFFSET($S903,0,VLOOKUP('thong tin khach hang'!$E$10,$X$2:$Z$5,2,0))</f>
        <v>30000000</v>
      </c>
      <c r="G903" s="2" t="n">
        <f aca="true">EP*VLOOKUP('thong tin khach hang'!$E$10,$X$2:$Z$5,3,0)*OFFSET($S903,0,VLOOKUP('thong tin khach hang'!$E$10,$X$2:$Z$5,2,0))</f>
        <v>30000000</v>
      </c>
      <c r="H903" s="2" t="n">
        <f aca="false">F903*HLOOKUP(B903,Assumption!$A$10:$G$12,2,1)+G903*HLOOKUP(B903,Assumption!$A$10:$G$12,3,1)</f>
        <v>1500000</v>
      </c>
      <c r="I903" s="2" t="n">
        <f aca="false">F903+G903-H903</f>
        <v>58500000</v>
      </c>
      <c r="J903" s="32" t="n">
        <f aca="false">VLOOKUP(D903,Assumption!$O$3:$Q$103,IF('thong tin khach hang'!$B$3="Nam",2,3),0)/12*P903</f>
        <v>0</v>
      </c>
      <c r="K903" s="2" t="n">
        <v>20000</v>
      </c>
      <c r="L903" s="31" t="n">
        <f aca="false">ROUND(((HLOOKUP(B903,Assumption!$A$6:$L$7,2,1)+1)^(1/12)-1)*(E903+I903-J903-K903),0)</f>
        <v>16663336</v>
      </c>
      <c r="M903" s="31" t="n">
        <f aca="false">E903+I903-J903-K903+L903</f>
        <v>10105985746.013</v>
      </c>
      <c r="N903" s="32" t="n">
        <f aca="false">HLOOKUP(ROUND(AVERAGE(M891:M902)/10^6,0),Assumption!$B$2:$E$3,2,1)*MAX((AVERAGE(M891:M902)-250*10^6),0)</f>
        <v>58142898.1990781</v>
      </c>
      <c r="O903" s="31" t="n">
        <f aca="false">M903+N903</f>
        <v>10164128644.2121</v>
      </c>
      <c r="P903" s="31" t="n">
        <f aca="false">IF(A903=1,SA,MAX(0,SA-M902))</f>
        <v>0</v>
      </c>
      <c r="S903" s="2" t="n">
        <v>1</v>
      </c>
      <c r="T903" s="2" t="n">
        <v>1</v>
      </c>
      <c r="U903" s="2" t="n">
        <v>1</v>
      </c>
      <c r="V903" s="33" t="n">
        <v>1</v>
      </c>
    </row>
    <row r="904" customFormat="false" ht="15.75" hidden="false" customHeight="true" outlineLevel="0" collapsed="false">
      <c r="A904" s="2" t="n">
        <v>902</v>
      </c>
      <c r="B904" s="2" t="n">
        <v>76</v>
      </c>
      <c r="C904" s="2" t="n">
        <f aca="false">A904-(B904-1)*12</f>
        <v>2</v>
      </c>
      <c r="D904" s="2" t="n">
        <f aca="false">'thong tin khach hang'!$B$4+B904-1</f>
        <v>77</v>
      </c>
      <c r="E904" s="31" t="n">
        <f aca="false">IF(A904=1,0,M903)</f>
        <v>10105985746.013</v>
      </c>
      <c r="F904" s="2" t="n">
        <f aca="true">TP*VLOOKUP('thong tin khach hang'!$E$10,$X$2:$Z$5,3,0)*OFFSET($S904,0,VLOOKUP('thong tin khach hang'!$E$10,$X$2:$Z$5,2,0))</f>
        <v>0</v>
      </c>
      <c r="G904" s="2" t="n">
        <f aca="true">EP*VLOOKUP('thong tin khach hang'!$E$10,$X$2:$Z$5,3,0)*OFFSET($S904,0,VLOOKUP('thong tin khach hang'!$E$10,$X$2:$Z$5,2,0))</f>
        <v>0</v>
      </c>
      <c r="H904" s="2" t="n">
        <f aca="false">F904*HLOOKUP(B904,Assumption!$A$10:$G$12,2,1)+G904*HLOOKUP(B904,Assumption!$A$10:$G$12,3,1)</f>
        <v>0</v>
      </c>
      <c r="I904" s="2" t="n">
        <f aca="false">F904+G904-H904</f>
        <v>0</v>
      </c>
      <c r="J904" s="32" t="n">
        <f aca="false">VLOOKUP(D904,Assumption!$O$3:$Q$103,IF('thong tin khach hang'!$B$3="Nam",2,3),0)/12*P904</f>
        <v>0</v>
      </c>
      <c r="K904" s="2" t="n">
        <v>20000</v>
      </c>
      <c r="L904" s="31" t="n">
        <f aca="false">ROUND(((HLOOKUP(B904,Assumption!$A$6:$L$7,2,1)+1)^(1/12)-1)*(E904+I904-J904-K904),0)</f>
        <v>16690824</v>
      </c>
      <c r="M904" s="31" t="n">
        <f aca="false">E904+I904-J904-K904+L904</f>
        <v>10122656570.013</v>
      </c>
      <c r="N904" s="32" t="n">
        <f aca="false">HLOOKUP(ROUND(AVERAGE(M892:M903)/10^6,0),Assumption!$B$2:$E$3,2,1)*MAX((AVERAGE(M892:M903)-250*10^6),0)</f>
        <v>58270581.4055781</v>
      </c>
      <c r="O904" s="31" t="n">
        <f aca="false">M904+N904</f>
        <v>10180927151.4186</v>
      </c>
      <c r="P904" s="31" t="n">
        <f aca="false">IF(A904=1,SA,MAX(0,SA-M903))</f>
        <v>0</v>
      </c>
      <c r="S904" s="2" t="n">
        <v>0</v>
      </c>
      <c r="T904" s="2" t="n">
        <v>0</v>
      </c>
      <c r="U904" s="2" t="n">
        <v>0</v>
      </c>
      <c r="V904" s="33" t="n">
        <v>1</v>
      </c>
    </row>
    <row r="905" customFormat="false" ht="15.75" hidden="false" customHeight="true" outlineLevel="0" collapsed="false">
      <c r="A905" s="2" t="n">
        <v>903</v>
      </c>
      <c r="B905" s="2" t="n">
        <v>76</v>
      </c>
      <c r="C905" s="2" t="n">
        <f aca="false">A905-(B905-1)*12</f>
        <v>3</v>
      </c>
      <c r="D905" s="2" t="n">
        <f aca="false">'thong tin khach hang'!$B$4+B905-1</f>
        <v>77</v>
      </c>
      <c r="E905" s="31" t="n">
        <f aca="false">IF(A905=1,0,M904)</f>
        <v>10122656570.013</v>
      </c>
      <c r="F905" s="2" t="n">
        <f aca="true">TP*VLOOKUP('thong tin khach hang'!$E$10,$X$2:$Z$5,3,0)*OFFSET($S905,0,VLOOKUP('thong tin khach hang'!$E$10,$X$2:$Z$5,2,0))</f>
        <v>0</v>
      </c>
      <c r="G905" s="2" t="n">
        <f aca="true">EP*VLOOKUP('thong tin khach hang'!$E$10,$X$2:$Z$5,3,0)*OFFSET($S905,0,VLOOKUP('thong tin khach hang'!$E$10,$X$2:$Z$5,2,0))</f>
        <v>0</v>
      </c>
      <c r="H905" s="2" t="n">
        <f aca="false">F905*HLOOKUP(B905,Assumption!$A$10:$G$12,2,1)+G905*HLOOKUP(B905,Assumption!$A$10:$G$12,3,1)</f>
        <v>0</v>
      </c>
      <c r="I905" s="2" t="n">
        <f aca="false">F905+G905-H905</f>
        <v>0</v>
      </c>
      <c r="J905" s="32" t="n">
        <f aca="false">VLOOKUP(D905,Assumption!$O$3:$Q$103,IF('thong tin khach hang'!$B$3="Nam",2,3),0)/12*P905</f>
        <v>0</v>
      </c>
      <c r="K905" s="2" t="n">
        <v>20000</v>
      </c>
      <c r="L905" s="31" t="n">
        <f aca="false">ROUND(((HLOOKUP(B905,Assumption!$A$6:$L$7,2,1)+1)^(1/12)-1)*(E905+I905-J905-K905),0)</f>
        <v>16718357</v>
      </c>
      <c r="M905" s="31" t="n">
        <f aca="false">E905+I905-J905-K905+L905</f>
        <v>10139354927.013</v>
      </c>
      <c r="N905" s="32" t="n">
        <f aca="false">HLOOKUP(ROUND(AVERAGE(M893:M904)/10^6,0),Assumption!$B$2:$E$3,2,1)*MAX((AVERAGE(M893:M904)-250*10^6),0)</f>
        <v>58398475.4910781</v>
      </c>
      <c r="O905" s="31" t="n">
        <f aca="false">M905+N905</f>
        <v>10197753402.5041</v>
      </c>
      <c r="P905" s="31" t="n">
        <f aca="false">IF(A905=1,SA,MAX(0,SA-M904))</f>
        <v>0</v>
      </c>
      <c r="S905" s="2" t="n">
        <v>0</v>
      </c>
      <c r="T905" s="2" t="n">
        <v>0</v>
      </c>
      <c r="U905" s="2" t="n">
        <v>0</v>
      </c>
      <c r="V905" s="33" t="n">
        <v>1</v>
      </c>
    </row>
    <row r="906" customFormat="false" ht="15.75" hidden="false" customHeight="true" outlineLevel="0" collapsed="false">
      <c r="A906" s="2" t="n">
        <v>904</v>
      </c>
      <c r="B906" s="2" t="n">
        <v>76</v>
      </c>
      <c r="C906" s="2" t="n">
        <f aca="false">A906-(B906-1)*12</f>
        <v>4</v>
      </c>
      <c r="D906" s="2" t="n">
        <f aca="false">'thong tin khach hang'!$B$4+B906-1</f>
        <v>77</v>
      </c>
      <c r="E906" s="31" t="n">
        <f aca="false">IF(A906=1,0,M905)</f>
        <v>10139354927.013</v>
      </c>
      <c r="F906" s="2" t="n">
        <f aca="true">TP*VLOOKUP('thong tin khach hang'!$E$10,$X$2:$Z$5,3,0)*OFFSET($S906,0,VLOOKUP('thong tin khach hang'!$E$10,$X$2:$Z$5,2,0))</f>
        <v>0</v>
      </c>
      <c r="G906" s="2" t="n">
        <f aca="true">EP*VLOOKUP('thong tin khach hang'!$E$10,$X$2:$Z$5,3,0)*OFFSET($S906,0,VLOOKUP('thong tin khach hang'!$E$10,$X$2:$Z$5,2,0))</f>
        <v>0</v>
      </c>
      <c r="H906" s="2" t="n">
        <f aca="false">F906*HLOOKUP(B906,Assumption!$A$10:$G$12,2,1)+G906*HLOOKUP(B906,Assumption!$A$10:$G$12,3,1)</f>
        <v>0</v>
      </c>
      <c r="I906" s="2" t="n">
        <f aca="false">F906+G906-H906</f>
        <v>0</v>
      </c>
      <c r="J906" s="32" t="n">
        <f aca="false">VLOOKUP(D906,Assumption!$O$3:$Q$103,IF('thong tin khach hang'!$B$3="Nam",2,3),0)/12*P906</f>
        <v>0</v>
      </c>
      <c r="K906" s="2" t="n">
        <v>20000</v>
      </c>
      <c r="L906" s="31" t="n">
        <f aca="false">ROUND(((HLOOKUP(B906,Assumption!$A$6:$L$7,2,1)+1)^(1/12)-1)*(E906+I906-J906-K906),0)</f>
        <v>16745936</v>
      </c>
      <c r="M906" s="31" t="n">
        <f aca="false">E906+I906-J906-K906+L906</f>
        <v>10156080863.013</v>
      </c>
      <c r="N906" s="32" t="n">
        <f aca="false">HLOOKUP(ROUND(AVERAGE(M894:M905)/10^6,0),Assumption!$B$2:$E$3,2,1)*MAX((AVERAGE(M894:M905)-250*10^6),0)</f>
        <v>58526580.8040781</v>
      </c>
      <c r="O906" s="31" t="n">
        <f aca="false">M906+N906</f>
        <v>10214607443.8171</v>
      </c>
      <c r="P906" s="31" t="n">
        <f aca="false">IF(A906=1,SA,MAX(0,SA-M905))</f>
        <v>0</v>
      </c>
      <c r="S906" s="2" t="n">
        <v>0</v>
      </c>
      <c r="T906" s="2" t="n">
        <v>0</v>
      </c>
      <c r="U906" s="2" t="n">
        <v>1</v>
      </c>
      <c r="V906" s="33" t="n">
        <v>1</v>
      </c>
    </row>
    <row r="907" customFormat="false" ht="15.75" hidden="false" customHeight="true" outlineLevel="0" collapsed="false">
      <c r="A907" s="2" t="n">
        <v>905</v>
      </c>
      <c r="B907" s="2" t="n">
        <v>76</v>
      </c>
      <c r="C907" s="2" t="n">
        <f aca="false">A907-(B907-1)*12</f>
        <v>5</v>
      </c>
      <c r="D907" s="2" t="n">
        <f aca="false">'thong tin khach hang'!$B$4+B907-1</f>
        <v>77</v>
      </c>
      <c r="E907" s="31" t="n">
        <f aca="false">IF(A907=1,0,M906)</f>
        <v>10156080863.013</v>
      </c>
      <c r="F907" s="2" t="n">
        <f aca="true">TP*VLOOKUP('thong tin khach hang'!$E$10,$X$2:$Z$5,3,0)*OFFSET($S907,0,VLOOKUP('thong tin khach hang'!$E$10,$X$2:$Z$5,2,0))</f>
        <v>0</v>
      </c>
      <c r="G907" s="2" t="n">
        <f aca="true">EP*VLOOKUP('thong tin khach hang'!$E$10,$X$2:$Z$5,3,0)*OFFSET($S907,0,VLOOKUP('thong tin khach hang'!$E$10,$X$2:$Z$5,2,0))</f>
        <v>0</v>
      </c>
      <c r="H907" s="2" t="n">
        <f aca="false">F907*HLOOKUP(B907,Assumption!$A$10:$G$12,2,1)+G907*HLOOKUP(B907,Assumption!$A$10:$G$12,3,1)</f>
        <v>0</v>
      </c>
      <c r="I907" s="2" t="n">
        <f aca="false">F907+G907-H907</f>
        <v>0</v>
      </c>
      <c r="J907" s="32" t="n">
        <f aca="false">VLOOKUP(D907,Assumption!$O$3:$Q$103,IF('thong tin khach hang'!$B$3="Nam",2,3),0)/12*P907</f>
        <v>0</v>
      </c>
      <c r="K907" s="2" t="n">
        <v>20000</v>
      </c>
      <c r="L907" s="31" t="n">
        <f aca="false">ROUND(((HLOOKUP(B907,Assumption!$A$6:$L$7,2,1)+1)^(1/12)-1)*(E907+I907-J907-K907),0)</f>
        <v>16773560</v>
      </c>
      <c r="M907" s="31" t="n">
        <f aca="false">E907+I907-J907-K907+L907</f>
        <v>10172834423.013</v>
      </c>
      <c r="N907" s="32" t="n">
        <f aca="false">HLOOKUP(ROUND(AVERAGE(M895:M906)/10^6,0),Assumption!$B$2:$E$3,2,1)*MAX((AVERAGE(M895:M906)-250*10^6),0)</f>
        <v>58654897.6935781</v>
      </c>
      <c r="O907" s="31" t="n">
        <f aca="false">M907+N907</f>
        <v>10231489320.7066</v>
      </c>
      <c r="P907" s="31" t="n">
        <f aca="false">IF(A907=1,SA,MAX(0,SA-M906))</f>
        <v>0</v>
      </c>
      <c r="S907" s="2" t="n">
        <v>0</v>
      </c>
      <c r="T907" s="2" t="n">
        <v>0</v>
      </c>
      <c r="U907" s="2" t="n">
        <v>0</v>
      </c>
      <c r="V907" s="33" t="n">
        <v>1</v>
      </c>
    </row>
    <row r="908" customFormat="false" ht="15.75" hidden="false" customHeight="true" outlineLevel="0" collapsed="false">
      <c r="A908" s="2" t="n">
        <v>906</v>
      </c>
      <c r="B908" s="2" t="n">
        <v>76</v>
      </c>
      <c r="C908" s="2" t="n">
        <f aca="false">A908-(B908-1)*12</f>
        <v>6</v>
      </c>
      <c r="D908" s="2" t="n">
        <f aca="false">'thong tin khach hang'!$B$4+B908-1</f>
        <v>77</v>
      </c>
      <c r="E908" s="31" t="n">
        <f aca="false">IF(A908=1,0,M907)</f>
        <v>10172834423.013</v>
      </c>
      <c r="F908" s="2" t="n">
        <f aca="true">TP*VLOOKUP('thong tin khach hang'!$E$10,$X$2:$Z$5,3,0)*OFFSET($S908,0,VLOOKUP('thong tin khach hang'!$E$10,$X$2:$Z$5,2,0))</f>
        <v>0</v>
      </c>
      <c r="G908" s="2" t="n">
        <f aca="true">EP*VLOOKUP('thong tin khach hang'!$E$10,$X$2:$Z$5,3,0)*OFFSET($S908,0,VLOOKUP('thong tin khach hang'!$E$10,$X$2:$Z$5,2,0))</f>
        <v>0</v>
      </c>
      <c r="H908" s="2" t="n">
        <f aca="false">F908*HLOOKUP(B908,Assumption!$A$10:$G$12,2,1)+G908*HLOOKUP(B908,Assumption!$A$10:$G$12,3,1)</f>
        <v>0</v>
      </c>
      <c r="I908" s="2" t="n">
        <f aca="false">F908+G908-H908</f>
        <v>0</v>
      </c>
      <c r="J908" s="32" t="n">
        <f aca="false">VLOOKUP(D908,Assumption!$O$3:$Q$103,IF('thong tin khach hang'!$B$3="Nam",2,3),0)/12*P908</f>
        <v>0</v>
      </c>
      <c r="K908" s="2" t="n">
        <v>20000</v>
      </c>
      <c r="L908" s="31" t="n">
        <f aca="false">ROUND(((HLOOKUP(B908,Assumption!$A$6:$L$7,2,1)+1)^(1/12)-1)*(E908+I908-J908-K908),0)</f>
        <v>16801230</v>
      </c>
      <c r="M908" s="31" t="n">
        <f aca="false">E908+I908-J908-K908+L908</f>
        <v>10189615653.013</v>
      </c>
      <c r="N908" s="32" t="n">
        <f aca="false">HLOOKUP(ROUND(AVERAGE(M896:M907)/10^6,0),Assumption!$B$2:$E$3,2,1)*MAX((AVERAGE(M896:M907)-250*10^6),0)</f>
        <v>58783426.5085781</v>
      </c>
      <c r="O908" s="31" t="n">
        <f aca="false">M908+N908</f>
        <v>10248399079.5216</v>
      </c>
      <c r="P908" s="31" t="n">
        <f aca="false">IF(A908=1,SA,MAX(0,SA-M907))</f>
        <v>0</v>
      </c>
      <c r="S908" s="2" t="n">
        <v>0</v>
      </c>
      <c r="T908" s="2" t="n">
        <v>0</v>
      </c>
      <c r="U908" s="2" t="n">
        <v>0</v>
      </c>
      <c r="V908" s="33" t="n">
        <v>1</v>
      </c>
    </row>
    <row r="909" customFormat="false" ht="15.75" hidden="false" customHeight="true" outlineLevel="0" collapsed="false">
      <c r="A909" s="2" t="n">
        <v>907</v>
      </c>
      <c r="B909" s="2" t="n">
        <v>76</v>
      </c>
      <c r="C909" s="2" t="n">
        <f aca="false">A909-(B909-1)*12</f>
        <v>7</v>
      </c>
      <c r="D909" s="2" t="n">
        <f aca="false">'thong tin khach hang'!$B$4+B909-1</f>
        <v>77</v>
      </c>
      <c r="E909" s="31" t="n">
        <f aca="false">IF(A909=1,0,M908)</f>
        <v>10189615653.013</v>
      </c>
      <c r="F909" s="2" t="n">
        <f aca="true">TP*VLOOKUP('thong tin khach hang'!$E$10,$X$2:$Z$5,3,0)*OFFSET($S909,0,VLOOKUP('thong tin khach hang'!$E$10,$X$2:$Z$5,2,0))</f>
        <v>0</v>
      </c>
      <c r="G909" s="2" t="n">
        <f aca="true">EP*VLOOKUP('thong tin khach hang'!$E$10,$X$2:$Z$5,3,0)*OFFSET($S909,0,VLOOKUP('thong tin khach hang'!$E$10,$X$2:$Z$5,2,0))</f>
        <v>0</v>
      </c>
      <c r="H909" s="2" t="n">
        <f aca="false">F909*HLOOKUP(B909,Assumption!$A$10:$G$12,2,1)+G909*HLOOKUP(B909,Assumption!$A$10:$G$12,3,1)</f>
        <v>0</v>
      </c>
      <c r="I909" s="2" t="n">
        <f aca="false">F909+G909-H909</f>
        <v>0</v>
      </c>
      <c r="J909" s="32" t="n">
        <f aca="false">VLOOKUP(D909,Assumption!$O$3:$Q$103,IF('thong tin khach hang'!$B$3="Nam",2,3),0)/12*P909</f>
        <v>0</v>
      </c>
      <c r="K909" s="2" t="n">
        <v>20000</v>
      </c>
      <c r="L909" s="31" t="n">
        <f aca="false">ROUND(((HLOOKUP(B909,Assumption!$A$6:$L$7,2,1)+1)^(1/12)-1)*(E909+I909-J909-K909),0)</f>
        <v>16828946</v>
      </c>
      <c r="M909" s="31" t="n">
        <f aca="false">E909+I909-J909-K909+L909</f>
        <v>10206424599.013</v>
      </c>
      <c r="N909" s="32" t="n">
        <f aca="false">HLOOKUP(ROUND(AVERAGE(M897:M908)/10^6,0),Assumption!$B$2:$E$3,2,1)*MAX((AVERAGE(M897:M908)-250*10^6),0)</f>
        <v>58912167.5990781</v>
      </c>
      <c r="O909" s="31" t="n">
        <f aca="false">M909+N909</f>
        <v>10265336766.6121</v>
      </c>
      <c r="P909" s="31" t="n">
        <f aca="false">IF(A909=1,SA,MAX(0,SA-M908))</f>
        <v>0</v>
      </c>
      <c r="S909" s="2" t="n">
        <v>0</v>
      </c>
      <c r="T909" s="2" t="n">
        <v>1</v>
      </c>
      <c r="U909" s="2" t="n">
        <v>1</v>
      </c>
      <c r="V909" s="33" t="n">
        <v>1</v>
      </c>
    </row>
    <row r="910" customFormat="false" ht="15.75" hidden="false" customHeight="true" outlineLevel="0" collapsed="false">
      <c r="A910" s="2" t="n">
        <v>908</v>
      </c>
      <c r="B910" s="2" t="n">
        <v>76</v>
      </c>
      <c r="C910" s="2" t="n">
        <f aca="false">A910-(B910-1)*12</f>
        <v>8</v>
      </c>
      <c r="D910" s="2" t="n">
        <f aca="false">'thong tin khach hang'!$B$4+B910-1</f>
        <v>77</v>
      </c>
      <c r="E910" s="31" t="n">
        <f aca="false">IF(A910=1,0,M909)</f>
        <v>10206424599.013</v>
      </c>
      <c r="F910" s="2" t="n">
        <f aca="true">TP*VLOOKUP('thong tin khach hang'!$E$10,$X$2:$Z$5,3,0)*OFFSET($S910,0,VLOOKUP('thong tin khach hang'!$E$10,$X$2:$Z$5,2,0))</f>
        <v>0</v>
      </c>
      <c r="G910" s="2" t="n">
        <f aca="true">EP*VLOOKUP('thong tin khach hang'!$E$10,$X$2:$Z$5,3,0)*OFFSET($S910,0,VLOOKUP('thong tin khach hang'!$E$10,$X$2:$Z$5,2,0))</f>
        <v>0</v>
      </c>
      <c r="H910" s="2" t="n">
        <f aca="false">F910*HLOOKUP(B910,Assumption!$A$10:$G$12,2,1)+G910*HLOOKUP(B910,Assumption!$A$10:$G$12,3,1)</f>
        <v>0</v>
      </c>
      <c r="I910" s="2" t="n">
        <f aca="false">F910+G910-H910</f>
        <v>0</v>
      </c>
      <c r="J910" s="32" t="n">
        <f aca="false">VLOOKUP(D910,Assumption!$O$3:$Q$103,IF('thong tin khach hang'!$B$3="Nam",2,3),0)/12*P910</f>
        <v>0</v>
      </c>
      <c r="K910" s="2" t="n">
        <v>20000</v>
      </c>
      <c r="L910" s="31" t="n">
        <f aca="false">ROUND(((HLOOKUP(B910,Assumption!$A$6:$L$7,2,1)+1)^(1/12)-1)*(E910+I910-J910-K910),0)</f>
        <v>16856707</v>
      </c>
      <c r="M910" s="31" t="n">
        <f aca="false">E910+I910-J910-K910+L910</f>
        <v>10223261306.013</v>
      </c>
      <c r="N910" s="32" t="n">
        <f aca="false">HLOOKUP(ROUND(AVERAGE(M898:M909)/10^6,0),Assumption!$B$2:$E$3,2,1)*MAX((AVERAGE(M898:M909)-250*10^6),0)</f>
        <v>59041121.3160781</v>
      </c>
      <c r="O910" s="31" t="n">
        <f aca="false">M910+N910</f>
        <v>10282302427.3291</v>
      </c>
      <c r="P910" s="31" t="n">
        <f aca="false">IF(A910=1,SA,MAX(0,SA-M909))</f>
        <v>0</v>
      </c>
      <c r="S910" s="2" t="n">
        <v>0</v>
      </c>
      <c r="T910" s="2" t="n">
        <v>0</v>
      </c>
      <c r="U910" s="2" t="n">
        <v>0</v>
      </c>
      <c r="V910" s="33" t="n">
        <v>1</v>
      </c>
    </row>
    <row r="911" customFormat="false" ht="15.75" hidden="false" customHeight="true" outlineLevel="0" collapsed="false">
      <c r="A911" s="2" t="n">
        <v>909</v>
      </c>
      <c r="B911" s="2" t="n">
        <v>76</v>
      </c>
      <c r="C911" s="2" t="n">
        <f aca="false">A911-(B911-1)*12</f>
        <v>9</v>
      </c>
      <c r="D911" s="2" t="n">
        <f aca="false">'thong tin khach hang'!$B$4+B911-1</f>
        <v>77</v>
      </c>
      <c r="E911" s="31" t="n">
        <f aca="false">IF(A911=1,0,M910)</f>
        <v>10223261306.013</v>
      </c>
      <c r="F911" s="2" t="n">
        <f aca="true">TP*VLOOKUP('thong tin khach hang'!$E$10,$X$2:$Z$5,3,0)*OFFSET($S911,0,VLOOKUP('thong tin khach hang'!$E$10,$X$2:$Z$5,2,0))</f>
        <v>0</v>
      </c>
      <c r="G911" s="2" t="n">
        <f aca="true">EP*VLOOKUP('thong tin khach hang'!$E$10,$X$2:$Z$5,3,0)*OFFSET($S911,0,VLOOKUP('thong tin khach hang'!$E$10,$X$2:$Z$5,2,0))</f>
        <v>0</v>
      </c>
      <c r="H911" s="2" t="n">
        <f aca="false">F911*HLOOKUP(B911,Assumption!$A$10:$G$12,2,1)+G911*HLOOKUP(B911,Assumption!$A$10:$G$12,3,1)</f>
        <v>0</v>
      </c>
      <c r="I911" s="2" t="n">
        <f aca="false">F911+G911-H911</f>
        <v>0</v>
      </c>
      <c r="J911" s="32" t="n">
        <f aca="false">VLOOKUP(D911,Assumption!$O$3:$Q$103,IF('thong tin khach hang'!$B$3="Nam",2,3),0)/12*P911</f>
        <v>0</v>
      </c>
      <c r="K911" s="2" t="n">
        <v>20000</v>
      </c>
      <c r="L911" s="31" t="n">
        <f aca="false">ROUND(((HLOOKUP(B911,Assumption!$A$6:$L$7,2,1)+1)^(1/12)-1)*(E911+I911-J911-K911),0)</f>
        <v>16884514</v>
      </c>
      <c r="M911" s="31" t="n">
        <f aca="false">E911+I911-J911-K911+L911</f>
        <v>10240125820.013</v>
      </c>
      <c r="N911" s="32" t="n">
        <f aca="false">HLOOKUP(ROUND(AVERAGE(M899:M910)/10^6,0),Assumption!$B$2:$E$3,2,1)*MAX((AVERAGE(M899:M910)-250*10^6),0)</f>
        <v>59170288.0105781</v>
      </c>
      <c r="O911" s="31" t="n">
        <f aca="false">M911+N911</f>
        <v>10299296108.0236</v>
      </c>
      <c r="P911" s="31" t="n">
        <f aca="false">IF(A911=1,SA,MAX(0,SA-M910))</f>
        <v>0</v>
      </c>
      <c r="S911" s="2" t="n">
        <v>0</v>
      </c>
      <c r="T911" s="2" t="n">
        <v>0</v>
      </c>
      <c r="U911" s="2" t="n">
        <v>0</v>
      </c>
      <c r="V911" s="33" t="n">
        <v>1</v>
      </c>
    </row>
    <row r="912" customFormat="false" ht="15.75" hidden="false" customHeight="true" outlineLevel="0" collapsed="false">
      <c r="A912" s="2" t="n">
        <v>910</v>
      </c>
      <c r="B912" s="2" t="n">
        <v>76</v>
      </c>
      <c r="C912" s="2" t="n">
        <f aca="false">A912-(B912-1)*12</f>
        <v>10</v>
      </c>
      <c r="D912" s="2" t="n">
        <f aca="false">'thong tin khach hang'!$B$4+B912-1</f>
        <v>77</v>
      </c>
      <c r="E912" s="31" t="n">
        <f aca="false">IF(A912=1,0,M911)</f>
        <v>10240125820.013</v>
      </c>
      <c r="F912" s="2" t="n">
        <f aca="true">TP*VLOOKUP('thong tin khach hang'!$E$10,$X$2:$Z$5,3,0)*OFFSET($S912,0,VLOOKUP('thong tin khach hang'!$E$10,$X$2:$Z$5,2,0))</f>
        <v>0</v>
      </c>
      <c r="G912" s="2" t="n">
        <f aca="true">EP*VLOOKUP('thong tin khach hang'!$E$10,$X$2:$Z$5,3,0)*OFFSET($S912,0,VLOOKUP('thong tin khach hang'!$E$10,$X$2:$Z$5,2,0))</f>
        <v>0</v>
      </c>
      <c r="H912" s="2" t="n">
        <f aca="false">F912*HLOOKUP(B912,Assumption!$A$10:$G$12,2,1)+G912*HLOOKUP(B912,Assumption!$A$10:$G$12,3,1)</f>
        <v>0</v>
      </c>
      <c r="I912" s="2" t="n">
        <f aca="false">F912+G912-H912</f>
        <v>0</v>
      </c>
      <c r="J912" s="32" t="n">
        <f aca="false">VLOOKUP(D912,Assumption!$O$3:$Q$103,IF('thong tin khach hang'!$B$3="Nam",2,3),0)/12*P912</f>
        <v>0</v>
      </c>
      <c r="K912" s="2" t="n">
        <v>20000</v>
      </c>
      <c r="L912" s="31" t="n">
        <f aca="false">ROUND(((HLOOKUP(B912,Assumption!$A$6:$L$7,2,1)+1)^(1/12)-1)*(E912+I912-J912-K912),0)</f>
        <v>16912367</v>
      </c>
      <c r="M912" s="31" t="n">
        <f aca="false">E912+I912-J912-K912+L912</f>
        <v>10257018187.013</v>
      </c>
      <c r="N912" s="32" t="n">
        <f aca="false">HLOOKUP(ROUND(AVERAGE(M900:M911)/10^6,0),Assumption!$B$2:$E$3,2,1)*MAX((AVERAGE(M900:M911)-250*10^6),0)</f>
        <v>59299668.0340781</v>
      </c>
      <c r="O912" s="31" t="n">
        <f aca="false">M912+N912</f>
        <v>10316317855.0471</v>
      </c>
      <c r="P912" s="31" t="n">
        <f aca="false">IF(A912=1,SA,MAX(0,SA-M911))</f>
        <v>0</v>
      </c>
      <c r="S912" s="2" t="n">
        <v>0</v>
      </c>
      <c r="T912" s="2" t="n">
        <v>0</v>
      </c>
      <c r="U912" s="2" t="n">
        <v>1</v>
      </c>
      <c r="V912" s="33" t="n">
        <v>1</v>
      </c>
    </row>
    <row r="913" customFormat="false" ht="15.75" hidden="false" customHeight="true" outlineLevel="0" collapsed="false">
      <c r="A913" s="2" t="n">
        <v>911</v>
      </c>
      <c r="B913" s="2" t="n">
        <v>76</v>
      </c>
      <c r="C913" s="2" t="n">
        <f aca="false">A913-(B913-1)*12</f>
        <v>11</v>
      </c>
      <c r="D913" s="2" t="n">
        <f aca="false">'thong tin khach hang'!$B$4+B913-1</f>
        <v>77</v>
      </c>
      <c r="E913" s="31" t="n">
        <f aca="false">IF(A913=1,0,M912)</f>
        <v>10257018187.013</v>
      </c>
      <c r="F913" s="2" t="n">
        <f aca="true">TP*VLOOKUP('thong tin khach hang'!$E$10,$X$2:$Z$5,3,0)*OFFSET($S913,0,VLOOKUP('thong tin khach hang'!$E$10,$X$2:$Z$5,2,0))</f>
        <v>0</v>
      </c>
      <c r="G913" s="2" t="n">
        <f aca="true">EP*VLOOKUP('thong tin khach hang'!$E$10,$X$2:$Z$5,3,0)*OFFSET($S913,0,VLOOKUP('thong tin khach hang'!$E$10,$X$2:$Z$5,2,0))</f>
        <v>0</v>
      </c>
      <c r="H913" s="2" t="n">
        <f aca="false">F913*HLOOKUP(B913,Assumption!$A$10:$G$12,2,1)+G913*HLOOKUP(B913,Assumption!$A$10:$G$12,3,1)</f>
        <v>0</v>
      </c>
      <c r="I913" s="2" t="n">
        <f aca="false">F913+G913-H913</f>
        <v>0</v>
      </c>
      <c r="J913" s="32" t="n">
        <f aca="false">VLOOKUP(D913,Assumption!$O$3:$Q$103,IF('thong tin khach hang'!$B$3="Nam",2,3),0)/12*P913</f>
        <v>0</v>
      </c>
      <c r="K913" s="2" t="n">
        <v>20000</v>
      </c>
      <c r="L913" s="31" t="n">
        <f aca="false">ROUND(((HLOOKUP(B913,Assumption!$A$6:$L$7,2,1)+1)^(1/12)-1)*(E913+I913-J913-K913),0)</f>
        <v>16940266</v>
      </c>
      <c r="M913" s="31" t="n">
        <f aca="false">E913+I913-J913-K913+L913</f>
        <v>10273938453.013</v>
      </c>
      <c r="N913" s="32" t="n">
        <f aca="false">HLOOKUP(ROUND(AVERAGE(M901:M912)/10^6,0),Assumption!$B$2:$E$3,2,1)*MAX((AVERAGE(M901:M912)-250*10^6),0)</f>
        <v>59429261.7390781</v>
      </c>
      <c r="O913" s="31" t="n">
        <f aca="false">M913+N913</f>
        <v>10333367714.7521</v>
      </c>
      <c r="P913" s="31" t="n">
        <f aca="false">IF(A913=1,SA,MAX(0,SA-M912))</f>
        <v>0</v>
      </c>
      <c r="S913" s="2" t="n">
        <v>0</v>
      </c>
      <c r="T913" s="2" t="n">
        <v>0</v>
      </c>
      <c r="U913" s="2" t="n">
        <v>0</v>
      </c>
      <c r="V913" s="33" t="n">
        <v>1</v>
      </c>
    </row>
    <row r="914" customFormat="false" ht="15.75" hidden="false" customHeight="true" outlineLevel="0" collapsed="false">
      <c r="A914" s="2" t="n">
        <v>912</v>
      </c>
      <c r="B914" s="2" t="n">
        <v>76</v>
      </c>
      <c r="C914" s="2" t="n">
        <f aca="false">A914-(B914-1)*12</f>
        <v>12</v>
      </c>
      <c r="D914" s="2" t="n">
        <f aca="false">'thong tin khach hang'!$B$4+B914-1</f>
        <v>77</v>
      </c>
      <c r="E914" s="31" t="n">
        <f aca="false">IF(A914=1,0,M913)</f>
        <v>10273938453.013</v>
      </c>
      <c r="F914" s="2" t="n">
        <f aca="true">TP*VLOOKUP('thong tin khach hang'!$E$10,$X$2:$Z$5,3,0)*OFFSET($S914,0,VLOOKUP('thong tin khach hang'!$E$10,$X$2:$Z$5,2,0))</f>
        <v>0</v>
      </c>
      <c r="G914" s="2" t="n">
        <f aca="true">EP*VLOOKUP('thong tin khach hang'!$E$10,$X$2:$Z$5,3,0)*OFFSET($S914,0,VLOOKUP('thong tin khach hang'!$E$10,$X$2:$Z$5,2,0))</f>
        <v>0</v>
      </c>
      <c r="H914" s="2" t="n">
        <f aca="false">F914*HLOOKUP(B914,Assumption!$A$10:$G$12,2,1)+G914*HLOOKUP(B914,Assumption!$A$10:$G$12,3,1)</f>
        <v>0</v>
      </c>
      <c r="I914" s="2" t="n">
        <f aca="false">F914+G914-H914</f>
        <v>0</v>
      </c>
      <c r="J914" s="32" t="n">
        <f aca="false">VLOOKUP(D914,Assumption!$O$3:$Q$103,IF('thong tin khach hang'!$B$3="Nam",2,3),0)/12*P914</f>
        <v>0</v>
      </c>
      <c r="K914" s="2" t="n">
        <v>20000</v>
      </c>
      <c r="L914" s="31" t="n">
        <f aca="false">ROUND(((HLOOKUP(B914,Assumption!$A$6:$L$7,2,1)+1)^(1/12)-1)*(E914+I914-J914-K914),0)</f>
        <v>16968212</v>
      </c>
      <c r="M914" s="31" t="n">
        <f aca="false">E914+I914-J914-K914+L914</f>
        <v>10290886665.013</v>
      </c>
      <c r="N914" s="32" t="n">
        <f aca="false">HLOOKUP(ROUND(AVERAGE(M902:M913)/10^6,0),Assumption!$B$2:$E$3,2,1)*MAX((AVERAGE(M902:M913)-250*10^6),0)</f>
        <v>59559069.4785781</v>
      </c>
      <c r="O914" s="31" t="n">
        <f aca="false">M914+N914</f>
        <v>10350445734.4916</v>
      </c>
      <c r="P914" s="31" t="n">
        <f aca="false">IF(A914=1,SA,MAX(0,SA-M913))</f>
        <v>0</v>
      </c>
      <c r="S914" s="2" t="n">
        <v>0</v>
      </c>
      <c r="T914" s="2" t="n">
        <v>0</v>
      </c>
      <c r="U914" s="2" t="n">
        <v>0</v>
      </c>
      <c r="V914" s="33" t="n">
        <v>1</v>
      </c>
    </row>
    <row r="915" customFormat="false" ht="15.75" hidden="false" customHeight="true" outlineLevel="0" collapsed="false">
      <c r="A915" s="2" t="n">
        <v>913</v>
      </c>
      <c r="B915" s="2" t="n">
        <v>77</v>
      </c>
      <c r="C915" s="2" t="n">
        <f aca="false">A915-(B915-1)*12</f>
        <v>1</v>
      </c>
      <c r="D915" s="2" t="n">
        <f aca="false">'thong tin khach hang'!$B$4+B915-1</f>
        <v>78</v>
      </c>
      <c r="E915" s="31" t="n">
        <f aca="false">IF(A915=1,0,M914)</f>
        <v>10290886665.013</v>
      </c>
      <c r="F915" s="2" t="n">
        <f aca="true">TP*VLOOKUP('thong tin khach hang'!$E$10,$X$2:$Z$5,3,0)*OFFSET($S915,0,VLOOKUP('thong tin khach hang'!$E$10,$X$2:$Z$5,2,0))</f>
        <v>30000000</v>
      </c>
      <c r="G915" s="2" t="n">
        <f aca="true">EP*VLOOKUP('thong tin khach hang'!$E$10,$X$2:$Z$5,3,0)*OFFSET($S915,0,VLOOKUP('thong tin khach hang'!$E$10,$X$2:$Z$5,2,0))</f>
        <v>30000000</v>
      </c>
      <c r="H915" s="2" t="n">
        <f aca="false">F915*HLOOKUP(B915,Assumption!$A$10:$G$12,2,1)+G915*HLOOKUP(B915,Assumption!$A$10:$G$12,3,1)</f>
        <v>1500000</v>
      </c>
      <c r="I915" s="2" t="n">
        <f aca="false">F915+G915-H915</f>
        <v>58500000</v>
      </c>
      <c r="J915" s="32" t="n">
        <f aca="false">VLOOKUP(D915,Assumption!$O$3:$Q$103,IF('thong tin khach hang'!$B$3="Nam",2,3),0)/12*P915</f>
        <v>0</v>
      </c>
      <c r="K915" s="2" t="n">
        <v>20000</v>
      </c>
      <c r="L915" s="31" t="n">
        <f aca="false">ROUND(((HLOOKUP(B915,Assumption!$A$6:$L$7,2,1)+1)^(1/12)-1)*(E915+I915-J915-K915),0)</f>
        <v>17092820</v>
      </c>
      <c r="M915" s="31" t="n">
        <f aca="false">E915+I915-J915-K915+L915</f>
        <v>10366459485.013</v>
      </c>
      <c r="N915" s="32" t="n">
        <f aca="false">HLOOKUP(ROUND(AVERAGE(M903:M914)/10^6,0),Assumption!$B$2:$E$3,2,1)*MAX((AVERAGE(M903:M914)-250*10^6),0)</f>
        <v>59689091.6060781</v>
      </c>
      <c r="O915" s="31" t="n">
        <f aca="false">M915+N915</f>
        <v>10426148576.6191</v>
      </c>
      <c r="P915" s="31" t="n">
        <f aca="false">IF(A915=1,SA,MAX(0,SA-M914))</f>
        <v>0</v>
      </c>
      <c r="S915" s="2" t="n">
        <v>1</v>
      </c>
      <c r="T915" s="2" t="n">
        <v>1</v>
      </c>
      <c r="U915" s="2" t="n">
        <v>1</v>
      </c>
      <c r="V915" s="33" t="n">
        <v>1</v>
      </c>
    </row>
    <row r="916" customFormat="false" ht="15.75" hidden="false" customHeight="true" outlineLevel="0" collapsed="false">
      <c r="A916" s="2" t="n">
        <v>914</v>
      </c>
      <c r="B916" s="2" t="n">
        <v>77</v>
      </c>
      <c r="C916" s="2" t="n">
        <f aca="false">A916-(B916-1)*12</f>
        <v>2</v>
      </c>
      <c r="D916" s="2" t="n">
        <f aca="false">'thong tin khach hang'!$B$4+B916-1</f>
        <v>78</v>
      </c>
      <c r="E916" s="31" t="n">
        <f aca="false">IF(A916=1,0,M915)</f>
        <v>10366459485.013</v>
      </c>
      <c r="F916" s="2" t="n">
        <f aca="true">TP*VLOOKUP('thong tin khach hang'!$E$10,$X$2:$Z$5,3,0)*OFFSET($S916,0,VLOOKUP('thong tin khach hang'!$E$10,$X$2:$Z$5,2,0))</f>
        <v>0</v>
      </c>
      <c r="G916" s="2" t="n">
        <f aca="true">EP*VLOOKUP('thong tin khach hang'!$E$10,$X$2:$Z$5,3,0)*OFFSET($S916,0,VLOOKUP('thong tin khach hang'!$E$10,$X$2:$Z$5,2,0))</f>
        <v>0</v>
      </c>
      <c r="H916" s="2" t="n">
        <f aca="false">F916*HLOOKUP(B916,Assumption!$A$10:$G$12,2,1)+G916*HLOOKUP(B916,Assumption!$A$10:$G$12,3,1)</f>
        <v>0</v>
      </c>
      <c r="I916" s="2" t="n">
        <f aca="false">F916+G916-H916</f>
        <v>0</v>
      </c>
      <c r="J916" s="32" t="n">
        <f aca="false">VLOOKUP(D916,Assumption!$O$3:$Q$103,IF('thong tin khach hang'!$B$3="Nam",2,3),0)/12*P916</f>
        <v>0</v>
      </c>
      <c r="K916" s="2" t="n">
        <v>20000</v>
      </c>
      <c r="L916" s="31" t="n">
        <f aca="false">ROUND(((HLOOKUP(B916,Assumption!$A$6:$L$7,2,1)+1)^(1/12)-1)*(E916+I916-J916-K916),0)</f>
        <v>17121018</v>
      </c>
      <c r="M916" s="31" t="n">
        <f aca="false">E916+I916-J916-K916+L916</f>
        <v>10383560503.013</v>
      </c>
      <c r="N916" s="32" t="n">
        <f aca="false">HLOOKUP(ROUND(AVERAGE(M904:M915)/10^6,0),Assumption!$B$2:$E$3,2,1)*MAX((AVERAGE(M904:M915)-250*10^6),0)</f>
        <v>59819328.4755781</v>
      </c>
      <c r="O916" s="31" t="n">
        <f aca="false">M916+N916</f>
        <v>10443379831.4886</v>
      </c>
      <c r="P916" s="31" t="n">
        <f aca="false">IF(A916=1,SA,MAX(0,SA-M915))</f>
        <v>0</v>
      </c>
      <c r="S916" s="2" t="n">
        <v>0</v>
      </c>
      <c r="T916" s="2" t="n">
        <v>0</v>
      </c>
      <c r="U916" s="2" t="n">
        <v>0</v>
      </c>
      <c r="V916" s="33" t="n">
        <v>1</v>
      </c>
    </row>
    <row r="917" customFormat="false" ht="15.75" hidden="false" customHeight="true" outlineLevel="0" collapsed="false">
      <c r="A917" s="2" t="n">
        <v>915</v>
      </c>
      <c r="B917" s="2" t="n">
        <v>77</v>
      </c>
      <c r="C917" s="2" t="n">
        <f aca="false">A917-(B917-1)*12</f>
        <v>3</v>
      </c>
      <c r="D917" s="2" t="n">
        <f aca="false">'thong tin khach hang'!$B$4+B917-1</f>
        <v>78</v>
      </c>
      <c r="E917" s="31" t="n">
        <f aca="false">IF(A917=1,0,M916)</f>
        <v>10383560503.013</v>
      </c>
      <c r="F917" s="2" t="n">
        <f aca="true">TP*VLOOKUP('thong tin khach hang'!$E$10,$X$2:$Z$5,3,0)*OFFSET($S917,0,VLOOKUP('thong tin khach hang'!$E$10,$X$2:$Z$5,2,0))</f>
        <v>0</v>
      </c>
      <c r="G917" s="2" t="n">
        <f aca="true">EP*VLOOKUP('thong tin khach hang'!$E$10,$X$2:$Z$5,3,0)*OFFSET($S917,0,VLOOKUP('thong tin khach hang'!$E$10,$X$2:$Z$5,2,0))</f>
        <v>0</v>
      </c>
      <c r="H917" s="2" t="n">
        <f aca="false">F917*HLOOKUP(B917,Assumption!$A$10:$G$12,2,1)+G917*HLOOKUP(B917,Assumption!$A$10:$G$12,3,1)</f>
        <v>0</v>
      </c>
      <c r="I917" s="2" t="n">
        <f aca="false">F917+G917-H917</f>
        <v>0</v>
      </c>
      <c r="J917" s="32" t="n">
        <f aca="false">VLOOKUP(D917,Assumption!$O$3:$Q$103,IF('thong tin khach hang'!$B$3="Nam",2,3),0)/12*P917</f>
        <v>0</v>
      </c>
      <c r="K917" s="2" t="n">
        <v>20000</v>
      </c>
      <c r="L917" s="31" t="n">
        <f aca="false">ROUND(((HLOOKUP(B917,Assumption!$A$6:$L$7,2,1)+1)^(1/12)-1)*(E917+I917-J917-K917),0)</f>
        <v>17149261</v>
      </c>
      <c r="M917" s="31" t="n">
        <f aca="false">E917+I917-J917-K917+L917</f>
        <v>10400689764.013</v>
      </c>
      <c r="N917" s="32" t="n">
        <f aca="false">HLOOKUP(ROUND(AVERAGE(M905:M916)/10^6,0),Assumption!$B$2:$E$3,2,1)*MAX((AVERAGE(M905:M916)-250*10^6),0)</f>
        <v>59949780.4420781</v>
      </c>
      <c r="O917" s="31" t="n">
        <f aca="false">M917+N917</f>
        <v>10460639544.4551</v>
      </c>
      <c r="P917" s="31" t="n">
        <f aca="false">IF(A917=1,SA,MAX(0,SA-M916))</f>
        <v>0</v>
      </c>
      <c r="S917" s="2" t="n">
        <v>0</v>
      </c>
      <c r="T917" s="2" t="n">
        <v>0</v>
      </c>
      <c r="U917" s="2" t="n">
        <v>0</v>
      </c>
      <c r="V917" s="33" t="n">
        <v>1</v>
      </c>
    </row>
    <row r="918" customFormat="false" ht="15.75" hidden="false" customHeight="true" outlineLevel="0" collapsed="false">
      <c r="A918" s="2" t="n">
        <v>916</v>
      </c>
      <c r="B918" s="2" t="n">
        <v>77</v>
      </c>
      <c r="C918" s="2" t="n">
        <f aca="false">A918-(B918-1)*12</f>
        <v>4</v>
      </c>
      <c r="D918" s="2" t="n">
        <f aca="false">'thong tin khach hang'!$B$4+B918-1</f>
        <v>78</v>
      </c>
      <c r="E918" s="31" t="n">
        <f aca="false">IF(A918=1,0,M917)</f>
        <v>10400689764.013</v>
      </c>
      <c r="F918" s="2" t="n">
        <f aca="true">TP*VLOOKUP('thong tin khach hang'!$E$10,$X$2:$Z$5,3,0)*OFFSET($S918,0,VLOOKUP('thong tin khach hang'!$E$10,$X$2:$Z$5,2,0))</f>
        <v>0</v>
      </c>
      <c r="G918" s="2" t="n">
        <f aca="true">EP*VLOOKUP('thong tin khach hang'!$E$10,$X$2:$Z$5,3,0)*OFFSET($S918,0,VLOOKUP('thong tin khach hang'!$E$10,$X$2:$Z$5,2,0))</f>
        <v>0</v>
      </c>
      <c r="H918" s="2" t="n">
        <f aca="false">F918*HLOOKUP(B918,Assumption!$A$10:$G$12,2,1)+G918*HLOOKUP(B918,Assumption!$A$10:$G$12,3,1)</f>
        <v>0</v>
      </c>
      <c r="I918" s="2" t="n">
        <f aca="false">F918+G918-H918</f>
        <v>0</v>
      </c>
      <c r="J918" s="32" t="n">
        <f aca="false">VLOOKUP(D918,Assumption!$O$3:$Q$103,IF('thong tin khach hang'!$B$3="Nam",2,3),0)/12*P918</f>
        <v>0</v>
      </c>
      <c r="K918" s="2" t="n">
        <v>20000</v>
      </c>
      <c r="L918" s="31" t="n">
        <f aca="false">ROUND(((HLOOKUP(B918,Assumption!$A$6:$L$7,2,1)+1)^(1/12)-1)*(E918+I918-J918-K918),0)</f>
        <v>17177552</v>
      </c>
      <c r="M918" s="31" t="n">
        <f aca="false">E918+I918-J918-K918+L918</f>
        <v>10417847316.013</v>
      </c>
      <c r="N918" s="32" t="n">
        <f aca="false">HLOOKUP(ROUND(AVERAGE(M906:M917)/10^6,0),Assumption!$B$2:$E$3,2,1)*MAX((AVERAGE(M906:M917)-250*10^6),0)</f>
        <v>60080447.8605781</v>
      </c>
      <c r="O918" s="31" t="n">
        <f aca="false">M918+N918</f>
        <v>10477927763.8736</v>
      </c>
      <c r="P918" s="31" t="n">
        <f aca="false">IF(A918=1,SA,MAX(0,SA-M917))</f>
        <v>0</v>
      </c>
      <c r="S918" s="2" t="n">
        <v>0</v>
      </c>
      <c r="T918" s="2" t="n">
        <v>0</v>
      </c>
      <c r="U918" s="2" t="n">
        <v>1</v>
      </c>
      <c r="V918" s="33" t="n">
        <v>1</v>
      </c>
    </row>
    <row r="919" customFormat="false" ht="15.75" hidden="false" customHeight="true" outlineLevel="0" collapsed="false">
      <c r="A919" s="2" t="n">
        <v>917</v>
      </c>
      <c r="B919" s="2" t="n">
        <v>77</v>
      </c>
      <c r="C919" s="2" t="n">
        <f aca="false">A919-(B919-1)*12</f>
        <v>5</v>
      </c>
      <c r="D919" s="2" t="n">
        <f aca="false">'thong tin khach hang'!$B$4+B919-1</f>
        <v>78</v>
      </c>
      <c r="E919" s="31" t="n">
        <f aca="false">IF(A919=1,0,M918)</f>
        <v>10417847316.013</v>
      </c>
      <c r="F919" s="2" t="n">
        <f aca="true">TP*VLOOKUP('thong tin khach hang'!$E$10,$X$2:$Z$5,3,0)*OFFSET($S919,0,VLOOKUP('thong tin khach hang'!$E$10,$X$2:$Z$5,2,0))</f>
        <v>0</v>
      </c>
      <c r="G919" s="2" t="n">
        <f aca="true">EP*VLOOKUP('thong tin khach hang'!$E$10,$X$2:$Z$5,3,0)*OFFSET($S919,0,VLOOKUP('thong tin khach hang'!$E$10,$X$2:$Z$5,2,0))</f>
        <v>0</v>
      </c>
      <c r="H919" s="2" t="n">
        <f aca="false">F919*HLOOKUP(B919,Assumption!$A$10:$G$12,2,1)+G919*HLOOKUP(B919,Assumption!$A$10:$G$12,3,1)</f>
        <v>0</v>
      </c>
      <c r="I919" s="2" t="n">
        <f aca="false">F919+G919-H919</f>
        <v>0</v>
      </c>
      <c r="J919" s="32" t="n">
        <f aca="false">VLOOKUP(D919,Assumption!$O$3:$Q$103,IF('thong tin khach hang'!$B$3="Nam",2,3),0)/12*P919</f>
        <v>0</v>
      </c>
      <c r="K919" s="2" t="n">
        <v>20000</v>
      </c>
      <c r="L919" s="31" t="n">
        <f aca="false">ROUND(((HLOOKUP(B919,Assumption!$A$6:$L$7,2,1)+1)^(1/12)-1)*(E919+I919-J919-K919),0)</f>
        <v>17205889</v>
      </c>
      <c r="M919" s="31" t="n">
        <f aca="false">E919+I919-J919-K919+L919</f>
        <v>10435033205.013</v>
      </c>
      <c r="N919" s="32" t="n">
        <f aca="false">HLOOKUP(ROUND(AVERAGE(M907:M918)/10^6,0),Assumption!$B$2:$E$3,2,1)*MAX((AVERAGE(M907:M918)-250*10^6),0)</f>
        <v>60211331.0870781</v>
      </c>
      <c r="O919" s="31" t="n">
        <f aca="false">M919+N919</f>
        <v>10495244536.1001</v>
      </c>
      <c r="P919" s="31" t="n">
        <f aca="false">IF(A919=1,SA,MAX(0,SA-M918))</f>
        <v>0</v>
      </c>
      <c r="S919" s="2" t="n">
        <v>0</v>
      </c>
      <c r="T919" s="2" t="n">
        <v>0</v>
      </c>
      <c r="U919" s="2" t="n">
        <v>0</v>
      </c>
      <c r="V919" s="33" t="n">
        <v>1</v>
      </c>
    </row>
    <row r="920" customFormat="false" ht="15.75" hidden="false" customHeight="true" outlineLevel="0" collapsed="false">
      <c r="A920" s="2" t="n">
        <v>918</v>
      </c>
      <c r="B920" s="2" t="n">
        <v>77</v>
      </c>
      <c r="C920" s="2" t="n">
        <f aca="false">A920-(B920-1)*12</f>
        <v>6</v>
      </c>
      <c r="D920" s="2" t="n">
        <f aca="false">'thong tin khach hang'!$B$4+B920-1</f>
        <v>78</v>
      </c>
      <c r="E920" s="31" t="n">
        <f aca="false">IF(A920=1,0,M919)</f>
        <v>10435033205.013</v>
      </c>
      <c r="F920" s="2" t="n">
        <f aca="true">TP*VLOOKUP('thong tin khach hang'!$E$10,$X$2:$Z$5,3,0)*OFFSET($S920,0,VLOOKUP('thong tin khach hang'!$E$10,$X$2:$Z$5,2,0))</f>
        <v>0</v>
      </c>
      <c r="G920" s="2" t="n">
        <f aca="true">EP*VLOOKUP('thong tin khach hang'!$E$10,$X$2:$Z$5,3,0)*OFFSET($S920,0,VLOOKUP('thong tin khach hang'!$E$10,$X$2:$Z$5,2,0))</f>
        <v>0</v>
      </c>
      <c r="H920" s="2" t="n">
        <f aca="false">F920*HLOOKUP(B920,Assumption!$A$10:$G$12,2,1)+G920*HLOOKUP(B920,Assumption!$A$10:$G$12,3,1)</f>
        <v>0</v>
      </c>
      <c r="I920" s="2" t="n">
        <f aca="false">F920+G920-H920</f>
        <v>0</v>
      </c>
      <c r="J920" s="32" t="n">
        <f aca="false">VLOOKUP(D920,Assumption!$O$3:$Q$103,IF('thong tin khach hang'!$B$3="Nam",2,3),0)/12*P920</f>
        <v>0</v>
      </c>
      <c r="K920" s="2" t="n">
        <v>20000</v>
      </c>
      <c r="L920" s="31" t="n">
        <f aca="false">ROUND(((HLOOKUP(B920,Assumption!$A$6:$L$7,2,1)+1)^(1/12)-1)*(E920+I920-J920-K920),0)</f>
        <v>17234273</v>
      </c>
      <c r="M920" s="31" t="n">
        <f aca="false">E920+I920-J920-K920+L920</f>
        <v>10452247478.013</v>
      </c>
      <c r="N920" s="32" t="n">
        <f aca="false">HLOOKUP(ROUND(AVERAGE(M908:M919)/10^6,0),Assumption!$B$2:$E$3,2,1)*MAX((AVERAGE(M908:M919)-250*10^6),0)</f>
        <v>60342430.4780781</v>
      </c>
      <c r="O920" s="31" t="n">
        <f aca="false">M920+N920</f>
        <v>10512589908.4911</v>
      </c>
      <c r="P920" s="31" t="n">
        <f aca="false">IF(A920=1,SA,MAX(0,SA-M919))</f>
        <v>0</v>
      </c>
      <c r="S920" s="2" t="n">
        <v>0</v>
      </c>
      <c r="T920" s="2" t="n">
        <v>0</v>
      </c>
      <c r="U920" s="2" t="n">
        <v>0</v>
      </c>
      <c r="V920" s="33" t="n">
        <v>1</v>
      </c>
    </row>
    <row r="921" customFormat="false" ht="15.75" hidden="false" customHeight="true" outlineLevel="0" collapsed="false">
      <c r="A921" s="2" t="n">
        <v>919</v>
      </c>
      <c r="B921" s="2" t="n">
        <v>77</v>
      </c>
      <c r="C921" s="2" t="n">
        <f aca="false">A921-(B921-1)*12</f>
        <v>7</v>
      </c>
      <c r="D921" s="2" t="n">
        <f aca="false">'thong tin khach hang'!$B$4+B921-1</f>
        <v>78</v>
      </c>
      <c r="E921" s="31" t="n">
        <f aca="false">IF(A921=1,0,M920)</f>
        <v>10452247478.013</v>
      </c>
      <c r="F921" s="2" t="n">
        <f aca="true">TP*VLOOKUP('thong tin khach hang'!$E$10,$X$2:$Z$5,3,0)*OFFSET($S921,0,VLOOKUP('thong tin khach hang'!$E$10,$X$2:$Z$5,2,0))</f>
        <v>0</v>
      </c>
      <c r="G921" s="2" t="n">
        <f aca="true">EP*VLOOKUP('thong tin khach hang'!$E$10,$X$2:$Z$5,3,0)*OFFSET($S921,0,VLOOKUP('thong tin khach hang'!$E$10,$X$2:$Z$5,2,0))</f>
        <v>0</v>
      </c>
      <c r="H921" s="2" t="n">
        <f aca="false">F921*HLOOKUP(B921,Assumption!$A$10:$G$12,2,1)+G921*HLOOKUP(B921,Assumption!$A$10:$G$12,3,1)</f>
        <v>0</v>
      </c>
      <c r="I921" s="2" t="n">
        <f aca="false">F921+G921-H921</f>
        <v>0</v>
      </c>
      <c r="J921" s="32" t="n">
        <f aca="false">VLOOKUP(D921,Assumption!$O$3:$Q$103,IF('thong tin khach hang'!$B$3="Nam",2,3),0)/12*P921</f>
        <v>0</v>
      </c>
      <c r="K921" s="2" t="n">
        <v>20000</v>
      </c>
      <c r="L921" s="31" t="n">
        <f aca="false">ROUND(((HLOOKUP(B921,Assumption!$A$6:$L$7,2,1)+1)^(1/12)-1)*(E921+I921-J921-K921),0)</f>
        <v>17262703</v>
      </c>
      <c r="M921" s="31" t="n">
        <f aca="false">E921+I921-J921-K921+L921</f>
        <v>10469490181.013</v>
      </c>
      <c r="N921" s="32" t="n">
        <f aca="false">HLOOKUP(ROUND(AVERAGE(M909:M920)/10^6,0),Assumption!$B$2:$E$3,2,1)*MAX((AVERAGE(M909:M920)-250*10^6),0)</f>
        <v>60473746.3905781</v>
      </c>
      <c r="O921" s="31" t="n">
        <f aca="false">M921+N921</f>
        <v>10529963927.4036</v>
      </c>
      <c r="P921" s="31" t="n">
        <f aca="false">IF(A921=1,SA,MAX(0,SA-M920))</f>
        <v>0</v>
      </c>
      <c r="S921" s="2" t="n">
        <v>0</v>
      </c>
      <c r="T921" s="2" t="n">
        <v>1</v>
      </c>
      <c r="U921" s="2" t="n">
        <v>1</v>
      </c>
      <c r="V921" s="33" t="n">
        <v>1</v>
      </c>
    </row>
    <row r="922" customFormat="false" ht="15.75" hidden="false" customHeight="true" outlineLevel="0" collapsed="false">
      <c r="A922" s="2" t="n">
        <v>920</v>
      </c>
      <c r="B922" s="2" t="n">
        <v>77</v>
      </c>
      <c r="C922" s="2" t="n">
        <f aca="false">A922-(B922-1)*12</f>
        <v>8</v>
      </c>
      <c r="D922" s="2" t="n">
        <f aca="false">'thong tin khach hang'!$B$4+B922-1</f>
        <v>78</v>
      </c>
      <c r="E922" s="31" t="n">
        <f aca="false">IF(A922=1,0,M921)</f>
        <v>10469490181.013</v>
      </c>
      <c r="F922" s="2" t="n">
        <f aca="true">TP*VLOOKUP('thong tin khach hang'!$E$10,$X$2:$Z$5,3,0)*OFFSET($S922,0,VLOOKUP('thong tin khach hang'!$E$10,$X$2:$Z$5,2,0))</f>
        <v>0</v>
      </c>
      <c r="G922" s="2" t="n">
        <f aca="true">EP*VLOOKUP('thong tin khach hang'!$E$10,$X$2:$Z$5,3,0)*OFFSET($S922,0,VLOOKUP('thong tin khach hang'!$E$10,$X$2:$Z$5,2,0))</f>
        <v>0</v>
      </c>
      <c r="H922" s="2" t="n">
        <f aca="false">F922*HLOOKUP(B922,Assumption!$A$10:$G$12,2,1)+G922*HLOOKUP(B922,Assumption!$A$10:$G$12,3,1)</f>
        <v>0</v>
      </c>
      <c r="I922" s="2" t="n">
        <f aca="false">F922+G922-H922</f>
        <v>0</v>
      </c>
      <c r="J922" s="32" t="n">
        <f aca="false">VLOOKUP(D922,Assumption!$O$3:$Q$103,IF('thong tin khach hang'!$B$3="Nam",2,3),0)/12*P922</f>
        <v>0</v>
      </c>
      <c r="K922" s="2" t="n">
        <v>20000</v>
      </c>
      <c r="L922" s="31" t="n">
        <f aca="false">ROUND(((HLOOKUP(B922,Assumption!$A$6:$L$7,2,1)+1)^(1/12)-1)*(E922+I922-J922-K922),0)</f>
        <v>17291181</v>
      </c>
      <c r="M922" s="31" t="n">
        <f aca="false">E922+I922-J922-K922+L922</f>
        <v>10486761362.013</v>
      </c>
      <c r="N922" s="32" t="n">
        <f aca="false">HLOOKUP(ROUND(AVERAGE(M910:M921)/10^6,0),Assumption!$B$2:$E$3,2,1)*MAX((AVERAGE(M910:M921)-250*10^6),0)</f>
        <v>60605279.1815781</v>
      </c>
      <c r="O922" s="31" t="n">
        <f aca="false">M922+N922</f>
        <v>10547366641.1946</v>
      </c>
      <c r="P922" s="31" t="n">
        <f aca="false">IF(A922=1,SA,MAX(0,SA-M921))</f>
        <v>0</v>
      </c>
      <c r="S922" s="2" t="n">
        <v>0</v>
      </c>
      <c r="T922" s="2" t="n">
        <v>0</v>
      </c>
      <c r="U922" s="2" t="n">
        <v>0</v>
      </c>
      <c r="V922" s="33" t="n">
        <v>1</v>
      </c>
    </row>
    <row r="923" customFormat="false" ht="15.75" hidden="false" customHeight="true" outlineLevel="0" collapsed="false">
      <c r="A923" s="2" t="n">
        <v>921</v>
      </c>
      <c r="B923" s="2" t="n">
        <v>77</v>
      </c>
      <c r="C923" s="2" t="n">
        <f aca="false">A923-(B923-1)*12</f>
        <v>9</v>
      </c>
      <c r="D923" s="2" t="n">
        <f aca="false">'thong tin khach hang'!$B$4+B923-1</f>
        <v>78</v>
      </c>
      <c r="E923" s="31" t="n">
        <f aca="false">IF(A923=1,0,M922)</f>
        <v>10486761362.013</v>
      </c>
      <c r="F923" s="2" t="n">
        <f aca="true">TP*VLOOKUP('thong tin khach hang'!$E$10,$X$2:$Z$5,3,0)*OFFSET($S923,0,VLOOKUP('thong tin khach hang'!$E$10,$X$2:$Z$5,2,0))</f>
        <v>0</v>
      </c>
      <c r="G923" s="2" t="n">
        <f aca="true">EP*VLOOKUP('thong tin khach hang'!$E$10,$X$2:$Z$5,3,0)*OFFSET($S923,0,VLOOKUP('thong tin khach hang'!$E$10,$X$2:$Z$5,2,0))</f>
        <v>0</v>
      </c>
      <c r="H923" s="2" t="n">
        <f aca="false">F923*HLOOKUP(B923,Assumption!$A$10:$G$12,2,1)+G923*HLOOKUP(B923,Assumption!$A$10:$G$12,3,1)</f>
        <v>0</v>
      </c>
      <c r="I923" s="2" t="n">
        <f aca="false">F923+G923-H923</f>
        <v>0</v>
      </c>
      <c r="J923" s="32" t="n">
        <f aca="false">VLOOKUP(D923,Assumption!$O$3:$Q$103,IF('thong tin khach hang'!$B$3="Nam",2,3),0)/12*P923</f>
        <v>0</v>
      </c>
      <c r="K923" s="2" t="n">
        <v>20000</v>
      </c>
      <c r="L923" s="31" t="n">
        <f aca="false">ROUND(((HLOOKUP(B923,Assumption!$A$6:$L$7,2,1)+1)^(1/12)-1)*(E923+I923-J923-K923),0)</f>
        <v>17319706</v>
      </c>
      <c r="M923" s="31" t="n">
        <f aca="false">E923+I923-J923-K923+L923</f>
        <v>10504061068.013</v>
      </c>
      <c r="N923" s="32" t="n">
        <f aca="false">HLOOKUP(ROUND(AVERAGE(M911:M922)/10^6,0),Assumption!$B$2:$E$3,2,1)*MAX((AVERAGE(M911:M922)-250*10^6),0)</f>
        <v>60737029.2095781</v>
      </c>
      <c r="O923" s="31" t="n">
        <f aca="false">M923+N923</f>
        <v>10564798097.2226</v>
      </c>
      <c r="P923" s="31" t="n">
        <f aca="false">IF(A923=1,SA,MAX(0,SA-M922))</f>
        <v>0</v>
      </c>
      <c r="S923" s="2" t="n">
        <v>0</v>
      </c>
      <c r="T923" s="2" t="n">
        <v>0</v>
      </c>
      <c r="U923" s="2" t="n">
        <v>0</v>
      </c>
      <c r="V923" s="33" t="n">
        <v>1</v>
      </c>
    </row>
    <row r="924" customFormat="false" ht="15.75" hidden="false" customHeight="true" outlineLevel="0" collapsed="false">
      <c r="A924" s="2" t="n">
        <v>922</v>
      </c>
      <c r="B924" s="2" t="n">
        <v>77</v>
      </c>
      <c r="C924" s="2" t="n">
        <f aca="false">A924-(B924-1)*12</f>
        <v>10</v>
      </c>
      <c r="D924" s="2" t="n">
        <f aca="false">'thong tin khach hang'!$B$4+B924-1</f>
        <v>78</v>
      </c>
      <c r="E924" s="31" t="n">
        <f aca="false">IF(A924=1,0,M923)</f>
        <v>10504061068.013</v>
      </c>
      <c r="F924" s="2" t="n">
        <f aca="true">TP*VLOOKUP('thong tin khach hang'!$E$10,$X$2:$Z$5,3,0)*OFFSET($S924,0,VLOOKUP('thong tin khach hang'!$E$10,$X$2:$Z$5,2,0))</f>
        <v>0</v>
      </c>
      <c r="G924" s="2" t="n">
        <f aca="true">EP*VLOOKUP('thong tin khach hang'!$E$10,$X$2:$Z$5,3,0)*OFFSET($S924,0,VLOOKUP('thong tin khach hang'!$E$10,$X$2:$Z$5,2,0))</f>
        <v>0</v>
      </c>
      <c r="H924" s="2" t="n">
        <f aca="false">F924*HLOOKUP(B924,Assumption!$A$10:$G$12,2,1)+G924*HLOOKUP(B924,Assumption!$A$10:$G$12,3,1)</f>
        <v>0</v>
      </c>
      <c r="I924" s="2" t="n">
        <f aca="false">F924+G924-H924</f>
        <v>0</v>
      </c>
      <c r="J924" s="32" t="n">
        <f aca="false">VLOOKUP(D924,Assumption!$O$3:$Q$103,IF('thong tin khach hang'!$B$3="Nam",2,3),0)/12*P924</f>
        <v>0</v>
      </c>
      <c r="K924" s="2" t="n">
        <v>20000</v>
      </c>
      <c r="L924" s="31" t="n">
        <f aca="false">ROUND(((HLOOKUP(B924,Assumption!$A$6:$L$7,2,1)+1)^(1/12)-1)*(E924+I924-J924-K924),0)</f>
        <v>17348278</v>
      </c>
      <c r="M924" s="31" t="n">
        <f aca="false">E924+I924-J924-K924+L924</f>
        <v>10521389346.013</v>
      </c>
      <c r="N924" s="32" t="n">
        <f aca="false">HLOOKUP(ROUND(AVERAGE(M912:M923)/10^6,0),Assumption!$B$2:$E$3,2,1)*MAX((AVERAGE(M912:M923)-250*10^6),0)</f>
        <v>60868996.8335781</v>
      </c>
      <c r="O924" s="31" t="n">
        <f aca="false">M924+N924</f>
        <v>10582258342.8466</v>
      </c>
      <c r="P924" s="31" t="n">
        <f aca="false">IF(A924=1,SA,MAX(0,SA-M923))</f>
        <v>0</v>
      </c>
      <c r="S924" s="2" t="n">
        <v>0</v>
      </c>
      <c r="T924" s="2" t="n">
        <v>0</v>
      </c>
      <c r="U924" s="2" t="n">
        <v>1</v>
      </c>
      <c r="V924" s="33" t="n">
        <v>1</v>
      </c>
    </row>
    <row r="925" customFormat="false" ht="15.75" hidden="false" customHeight="true" outlineLevel="0" collapsed="false">
      <c r="A925" s="2" t="n">
        <v>923</v>
      </c>
      <c r="B925" s="2" t="n">
        <v>77</v>
      </c>
      <c r="C925" s="2" t="n">
        <f aca="false">A925-(B925-1)*12</f>
        <v>11</v>
      </c>
      <c r="D925" s="2" t="n">
        <f aca="false">'thong tin khach hang'!$B$4+B925-1</f>
        <v>78</v>
      </c>
      <c r="E925" s="31" t="n">
        <f aca="false">IF(A925=1,0,M924)</f>
        <v>10521389346.013</v>
      </c>
      <c r="F925" s="2" t="n">
        <f aca="true">TP*VLOOKUP('thong tin khach hang'!$E$10,$X$2:$Z$5,3,0)*OFFSET($S925,0,VLOOKUP('thong tin khach hang'!$E$10,$X$2:$Z$5,2,0))</f>
        <v>0</v>
      </c>
      <c r="G925" s="2" t="n">
        <f aca="true">EP*VLOOKUP('thong tin khach hang'!$E$10,$X$2:$Z$5,3,0)*OFFSET($S925,0,VLOOKUP('thong tin khach hang'!$E$10,$X$2:$Z$5,2,0))</f>
        <v>0</v>
      </c>
      <c r="H925" s="2" t="n">
        <f aca="false">F925*HLOOKUP(B925,Assumption!$A$10:$G$12,2,1)+G925*HLOOKUP(B925,Assumption!$A$10:$G$12,3,1)</f>
        <v>0</v>
      </c>
      <c r="I925" s="2" t="n">
        <f aca="false">F925+G925-H925</f>
        <v>0</v>
      </c>
      <c r="J925" s="32" t="n">
        <f aca="false">VLOOKUP(D925,Assumption!$O$3:$Q$103,IF('thong tin khach hang'!$B$3="Nam",2,3),0)/12*P925</f>
        <v>0</v>
      </c>
      <c r="K925" s="2" t="n">
        <v>20000</v>
      </c>
      <c r="L925" s="31" t="n">
        <f aca="false">ROUND(((HLOOKUP(B925,Assumption!$A$6:$L$7,2,1)+1)^(1/12)-1)*(E925+I925-J925-K925),0)</f>
        <v>17376897</v>
      </c>
      <c r="M925" s="31" t="n">
        <f aca="false">E925+I925-J925-K925+L925</f>
        <v>10538746243.013</v>
      </c>
      <c r="N925" s="32" t="n">
        <f aca="false">HLOOKUP(ROUND(AVERAGE(M913:M924)/10^6,0),Assumption!$B$2:$E$3,2,1)*MAX((AVERAGE(M913:M924)-250*10^6),0)</f>
        <v>61001182.4130781</v>
      </c>
      <c r="O925" s="31" t="n">
        <f aca="false">M925+N925</f>
        <v>10599747425.4261</v>
      </c>
      <c r="P925" s="31" t="n">
        <f aca="false">IF(A925=1,SA,MAX(0,SA-M924))</f>
        <v>0</v>
      </c>
      <c r="S925" s="2" t="n">
        <v>0</v>
      </c>
      <c r="T925" s="2" t="n">
        <v>0</v>
      </c>
      <c r="U925" s="2" t="n">
        <v>0</v>
      </c>
      <c r="V925" s="33" t="n">
        <v>1</v>
      </c>
    </row>
    <row r="926" customFormat="false" ht="15.75" hidden="false" customHeight="true" outlineLevel="0" collapsed="false">
      <c r="A926" s="2" t="n">
        <v>924</v>
      </c>
      <c r="B926" s="2" t="n">
        <v>77</v>
      </c>
      <c r="C926" s="2" t="n">
        <f aca="false">A926-(B926-1)*12</f>
        <v>12</v>
      </c>
      <c r="D926" s="2" t="n">
        <f aca="false">'thong tin khach hang'!$B$4+B926-1</f>
        <v>78</v>
      </c>
      <c r="E926" s="31" t="n">
        <f aca="false">IF(A926=1,0,M925)</f>
        <v>10538746243.013</v>
      </c>
      <c r="F926" s="2" t="n">
        <f aca="true">TP*VLOOKUP('thong tin khach hang'!$E$10,$X$2:$Z$5,3,0)*OFFSET($S926,0,VLOOKUP('thong tin khach hang'!$E$10,$X$2:$Z$5,2,0))</f>
        <v>0</v>
      </c>
      <c r="G926" s="2" t="n">
        <f aca="true">EP*VLOOKUP('thong tin khach hang'!$E$10,$X$2:$Z$5,3,0)*OFFSET($S926,0,VLOOKUP('thong tin khach hang'!$E$10,$X$2:$Z$5,2,0))</f>
        <v>0</v>
      </c>
      <c r="H926" s="2" t="n">
        <f aca="false">F926*HLOOKUP(B926,Assumption!$A$10:$G$12,2,1)+G926*HLOOKUP(B926,Assumption!$A$10:$G$12,3,1)</f>
        <v>0</v>
      </c>
      <c r="I926" s="2" t="n">
        <f aca="false">F926+G926-H926</f>
        <v>0</v>
      </c>
      <c r="J926" s="32" t="n">
        <f aca="false">VLOOKUP(D926,Assumption!$O$3:$Q$103,IF('thong tin khach hang'!$B$3="Nam",2,3),0)/12*P926</f>
        <v>0</v>
      </c>
      <c r="K926" s="2" t="n">
        <v>20000</v>
      </c>
      <c r="L926" s="31" t="n">
        <f aca="false">ROUND(((HLOOKUP(B926,Assumption!$A$6:$L$7,2,1)+1)^(1/12)-1)*(E926+I926-J926-K926),0)</f>
        <v>17405563</v>
      </c>
      <c r="M926" s="31" t="n">
        <f aca="false">E926+I926-J926-K926+L926</f>
        <v>10556131806.013</v>
      </c>
      <c r="N926" s="32" t="n">
        <f aca="false">HLOOKUP(ROUND(AVERAGE(M914:M925)/10^6,0),Assumption!$B$2:$E$3,2,1)*MAX((AVERAGE(M914:M925)-250*10^6),0)</f>
        <v>61133586.3080781</v>
      </c>
      <c r="O926" s="31" t="n">
        <f aca="false">M926+N926</f>
        <v>10617265392.3211</v>
      </c>
      <c r="P926" s="31" t="n">
        <f aca="false">IF(A926=1,SA,MAX(0,SA-M925))</f>
        <v>0</v>
      </c>
      <c r="S926" s="2" t="n">
        <v>0</v>
      </c>
      <c r="T926" s="2" t="n">
        <v>0</v>
      </c>
      <c r="U926" s="2" t="n">
        <v>0</v>
      </c>
      <c r="V926" s="33" t="n">
        <v>1</v>
      </c>
    </row>
    <row r="927" customFormat="false" ht="15.75" hidden="false" customHeight="true" outlineLevel="0" collapsed="false">
      <c r="A927" s="2" t="n">
        <v>925</v>
      </c>
      <c r="B927" s="2" t="n">
        <v>78</v>
      </c>
      <c r="C927" s="2" t="n">
        <f aca="false">A927-(B927-1)*12</f>
        <v>1</v>
      </c>
      <c r="D927" s="2" t="n">
        <f aca="false">'thong tin khach hang'!$B$4+B927-1</f>
        <v>79</v>
      </c>
      <c r="E927" s="31" t="n">
        <f aca="false">IF(A927=1,0,M926)</f>
        <v>10556131806.013</v>
      </c>
      <c r="F927" s="2" t="n">
        <f aca="true">TP*VLOOKUP('thong tin khach hang'!$E$10,$X$2:$Z$5,3,0)*OFFSET($S927,0,VLOOKUP('thong tin khach hang'!$E$10,$X$2:$Z$5,2,0))</f>
        <v>30000000</v>
      </c>
      <c r="G927" s="2" t="n">
        <f aca="true">EP*VLOOKUP('thong tin khach hang'!$E$10,$X$2:$Z$5,3,0)*OFFSET($S927,0,VLOOKUP('thong tin khach hang'!$E$10,$X$2:$Z$5,2,0))</f>
        <v>30000000</v>
      </c>
      <c r="H927" s="2" t="n">
        <f aca="false">F927*HLOOKUP(B927,Assumption!$A$10:$G$12,2,1)+G927*HLOOKUP(B927,Assumption!$A$10:$G$12,3,1)</f>
        <v>1500000</v>
      </c>
      <c r="I927" s="2" t="n">
        <f aca="false">F927+G927-H927</f>
        <v>58500000</v>
      </c>
      <c r="J927" s="32" t="n">
        <f aca="false">VLOOKUP(D927,Assumption!$O$3:$Q$103,IF('thong tin khach hang'!$B$3="Nam",2,3),0)/12*P927</f>
        <v>0</v>
      </c>
      <c r="K927" s="2" t="n">
        <v>20000</v>
      </c>
      <c r="L927" s="31" t="n">
        <f aca="false">ROUND(((HLOOKUP(B927,Assumption!$A$6:$L$7,2,1)+1)^(1/12)-1)*(E927+I927-J927-K927),0)</f>
        <v>17530894</v>
      </c>
      <c r="M927" s="31" t="n">
        <f aca="false">E927+I927-J927-K927+L927</f>
        <v>10632142700.013</v>
      </c>
      <c r="N927" s="32" t="n">
        <f aca="false">HLOOKUP(ROUND(AVERAGE(M915:M926)/10^6,0),Assumption!$B$2:$E$3,2,1)*MAX((AVERAGE(M915:M926)-250*10^6),0)</f>
        <v>61266208.8785781</v>
      </c>
      <c r="O927" s="31" t="n">
        <f aca="false">M927+N927</f>
        <v>10693408908.8916</v>
      </c>
      <c r="P927" s="31" t="n">
        <f aca="false">IF(A927=1,SA,MAX(0,SA-M926))</f>
        <v>0</v>
      </c>
      <c r="S927" s="2" t="n">
        <v>1</v>
      </c>
      <c r="T927" s="2" t="n">
        <v>1</v>
      </c>
      <c r="U927" s="2" t="n">
        <v>1</v>
      </c>
      <c r="V927" s="33" t="n">
        <v>1</v>
      </c>
    </row>
    <row r="928" customFormat="false" ht="15.75" hidden="false" customHeight="true" outlineLevel="0" collapsed="false">
      <c r="A928" s="2" t="n">
        <v>926</v>
      </c>
      <c r="B928" s="2" t="n">
        <v>78</v>
      </c>
      <c r="C928" s="2" t="n">
        <f aca="false">A928-(B928-1)*12</f>
        <v>2</v>
      </c>
      <c r="D928" s="2" t="n">
        <f aca="false">'thong tin khach hang'!$B$4+B928-1</f>
        <v>79</v>
      </c>
      <c r="E928" s="31" t="n">
        <f aca="false">IF(A928=1,0,M927)</f>
        <v>10632142700.013</v>
      </c>
      <c r="F928" s="2" t="n">
        <f aca="true">TP*VLOOKUP('thong tin khach hang'!$E$10,$X$2:$Z$5,3,0)*OFFSET($S928,0,VLOOKUP('thong tin khach hang'!$E$10,$X$2:$Z$5,2,0))</f>
        <v>0</v>
      </c>
      <c r="G928" s="2" t="n">
        <f aca="true">EP*VLOOKUP('thong tin khach hang'!$E$10,$X$2:$Z$5,3,0)*OFFSET($S928,0,VLOOKUP('thong tin khach hang'!$E$10,$X$2:$Z$5,2,0))</f>
        <v>0</v>
      </c>
      <c r="H928" s="2" t="n">
        <f aca="false">F928*HLOOKUP(B928,Assumption!$A$10:$G$12,2,1)+G928*HLOOKUP(B928,Assumption!$A$10:$G$12,3,1)</f>
        <v>0</v>
      </c>
      <c r="I928" s="2" t="n">
        <f aca="false">F928+G928-H928</f>
        <v>0</v>
      </c>
      <c r="J928" s="32" t="n">
        <f aca="false">VLOOKUP(D928,Assumption!$O$3:$Q$103,IF('thong tin khach hang'!$B$3="Nam",2,3),0)/12*P928</f>
        <v>0</v>
      </c>
      <c r="K928" s="2" t="n">
        <v>20000</v>
      </c>
      <c r="L928" s="31" t="n">
        <f aca="false">ROUND(((HLOOKUP(B928,Assumption!$A$6:$L$7,2,1)+1)^(1/12)-1)*(E928+I928-J928-K928),0)</f>
        <v>17559815</v>
      </c>
      <c r="M928" s="31" t="n">
        <f aca="false">E928+I928-J928-K928+L928</f>
        <v>10649682515.013</v>
      </c>
      <c r="N928" s="32" t="n">
        <f aca="false">HLOOKUP(ROUND(AVERAGE(M916:M927)/10^6,0),Assumption!$B$2:$E$3,2,1)*MAX((AVERAGE(M916:M927)-250*10^6),0)</f>
        <v>61399050.4860781</v>
      </c>
      <c r="O928" s="31" t="n">
        <f aca="false">M928+N928</f>
        <v>10711081565.4991</v>
      </c>
      <c r="P928" s="31" t="n">
        <f aca="false">IF(A928=1,SA,MAX(0,SA-M927))</f>
        <v>0</v>
      </c>
      <c r="S928" s="2" t="n">
        <v>0</v>
      </c>
      <c r="T928" s="2" t="n">
        <v>0</v>
      </c>
      <c r="U928" s="2" t="n">
        <v>0</v>
      </c>
      <c r="V928" s="33" t="n">
        <v>1</v>
      </c>
    </row>
    <row r="929" customFormat="false" ht="15.75" hidden="false" customHeight="true" outlineLevel="0" collapsed="false">
      <c r="A929" s="2" t="n">
        <v>927</v>
      </c>
      <c r="B929" s="2" t="n">
        <v>78</v>
      </c>
      <c r="C929" s="2" t="n">
        <f aca="false">A929-(B929-1)*12</f>
        <v>3</v>
      </c>
      <c r="D929" s="2" t="n">
        <f aca="false">'thong tin khach hang'!$B$4+B929-1</f>
        <v>79</v>
      </c>
      <c r="E929" s="31" t="n">
        <f aca="false">IF(A929=1,0,M928)</f>
        <v>10649682515.013</v>
      </c>
      <c r="F929" s="2" t="n">
        <f aca="true">TP*VLOOKUP('thong tin khach hang'!$E$10,$X$2:$Z$5,3,0)*OFFSET($S929,0,VLOOKUP('thong tin khach hang'!$E$10,$X$2:$Z$5,2,0))</f>
        <v>0</v>
      </c>
      <c r="G929" s="2" t="n">
        <f aca="true">EP*VLOOKUP('thong tin khach hang'!$E$10,$X$2:$Z$5,3,0)*OFFSET($S929,0,VLOOKUP('thong tin khach hang'!$E$10,$X$2:$Z$5,2,0))</f>
        <v>0</v>
      </c>
      <c r="H929" s="2" t="n">
        <f aca="false">F929*HLOOKUP(B929,Assumption!$A$10:$G$12,2,1)+G929*HLOOKUP(B929,Assumption!$A$10:$G$12,3,1)</f>
        <v>0</v>
      </c>
      <c r="I929" s="2" t="n">
        <f aca="false">F929+G929-H929</f>
        <v>0</v>
      </c>
      <c r="J929" s="32" t="n">
        <f aca="false">VLOOKUP(D929,Assumption!$O$3:$Q$103,IF('thong tin khach hang'!$B$3="Nam",2,3),0)/12*P929</f>
        <v>0</v>
      </c>
      <c r="K929" s="2" t="n">
        <v>20000</v>
      </c>
      <c r="L929" s="31" t="n">
        <f aca="false">ROUND(((HLOOKUP(B929,Assumption!$A$6:$L$7,2,1)+1)^(1/12)-1)*(E929+I929-J929-K929),0)</f>
        <v>17588783</v>
      </c>
      <c r="M929" s="31" t="n">
        <f aca="false">E929+I929-J929-K929+L929</f>
        <v>10667251298.013</v>
      </c>
      <c r="N929" s="32" t="n">
        <f aca="false">HLOOKUP(ROUND(AVERAGE(M917:M928)/10^6,0),Assumption!$B$2:$E$3,2,1)*MAX((AVERAGE(M917:M928)-250*10^6),0)</f>
        <v>61532111.4920781</v>
      </c>
      <c r="O929" s="31" t="n">
        <f aca="false">M929+N929</f>
        <v>10728783409.5051</v>
      </c>
      <c r="P929" s="31" t="n">
        <f aca="false">IF(A929=1,SA,MAX(0,SA-M928))</f>
        <v>0</v>
      </c>
      <c r="S929" s="2" t="n">
        <v>0</v>
      </c>
      <c r="T929" s="2" t="n">
        <v>0</v>
      </c>
      <c r="U929" s="2" t="n">
        <v>0</v>
      </c>
      <c r="V929" s="33" t="n">
        <v>1</v>
      </c>
    </row>
    <row r="930" customFormat="false" ht="15.75" hidden="false" customHeight="true" outlineLevel="0" collapsed="false">
      <c r="A930" s="2" t="n">
        <v>928</v>
      </c>
      <c r="B930" s="2" t="n">
        <v>78</v>
      </c>
      <c r="C930" s="2" t="n">
        <f aca="false">A930-(B930-1)*12</f>
        <v>4</v>
      </c>
      <c r="D930" s="2" t="n">
        <f aca="false">'thong tin khach hang'!$B$4+B930-1</f>
        <v>79</v>
      </c>
      <c r="E930" s="31" t="n">
        <f aca="false">IF(A930=1,0,M929)</f>
        <v>10667251298.013</v>
      </c>
      <c r="F930" s="2" t="n">
        <f aca="true">TP*VLOOKUP('thong tin khach hang'!$E$10,$X$2:$Z$5,3,0)*OFFSET($S930,0,VLOOKUP('thong tin khach hang'!$E$10,$X$2:$Z$5,2,0))</f>
        <v>0</v>
      </c>
      <c r="G930" s="2" t="n">
        <f aca="true">EP*VLOOKUP('thong tin khach hang'!$E$10,$X$2:$Z$5,3,0)*OFFSET($S930,0,VLOOKUP('thong tin khach hang'!$E$10,$X$2:$Z$5,2,0))</f>
        <v>0</v>
      </c>
      <c r="H930" s="2" t="n">
        <f aca="false">F930*HLOOKUP(B930,Assumption!$A$10:$G$12,2,1)+G930*HLOOKUP(B930,Assumption!$A$10:$G$12,3,1)</f>
        <v>0</v>
      </c>
      <c r="I930" s="2" t="n">
        <f aca="false">F930+G930-H930</f>
        <v>0</v>
      </c>
      <c r="J930" s="32" t="n">
        <f aca="false">VLOOKUP(D930,Assumption!$O$3:$Q$103,IF('thong tin khach hang'!$B$3="Nam",2,3),0)/12*P930</f>
        <v>0</v>
      </c>
      <c r="K930" s="2" t="n">
        <v>20000</v>
      </c>
      <c r="L930" s="31" t="n">
        <f aca="false">ROUND(((HLOOKUP(B930,Assumption!$A$6:$L$7,2,1)+1)^(1/12)-1)*(E930+I930-J930-K930),0)</f>
        <v>17617800</v>
      </c>
      <c r="M930" s="31" t="n">
        <f aca="false">E930+I930-J930-K930+L930</f>
        <v>10684849098.013</v>
      </c>
      <c r="N930" s="32" t="n">
        <f aca="false">HLOOKUP(ROUND(AVERAGE(M918:M929)/10^6,0),Assumption!$B$2:$E$3,2,1)*MAX((AVERAGE(M918:M929)-250*10^6),0)</f>
        <v>61665392.2590781</v>
      </c>
      <c r="O930" s="31" t="n">
        <f aca="false">M930+N930</f>
        <v>10746514490.2721</v>
      </c>
      <c r="P930" s="31" t="n">
        <f aca="false">IF(A930=1,SA,MAX(0,SA-M929))</f>
        <v>0</v>
      </c>
      <c r="S930" s="2" t="n">
        <v>0</v>
      </c>
      <c r="T930" s="2" t="n">
        <v>0</v>
      </c>
      <c r="U930" s="2" t="n">
        <v>1</v>
      </c>
      <c r="V930" s="33" t="n">
        <v>1</v>
      </c>
    </row>
    <row r="931" customFormat="false" ht="15.75" hidden="false" customHeight="true" outlineLevel="0" collapsed="false">
      <c r="A931" s="2" t="n">
        <v>929</v>
      </c>
      <c r="B931" s="2" t="n">
        <v>78</v>
      </c>
      <c r="C931" s="2" t="n">
        <f aca="false">A931-(B931-1)*12</f>
        <v>5</v>
      </c>
      <c r="D931" s="2" t="n">
        <f aca="false">'thong tin khach hang'!$B$4+B931-1</f>
        <v>79</v>
      </c>
      <c r="E931" s="31" t="n">
        <f aca="false">IF(A931=1,0,M930)</f>
        <v>10684849098.013</v>
      </c>
      <c r="F931" s="2" t="n">
        <f aca="true">TP*VLOOKUP('thong tin khach hang'!$E$10,$X$2:$Z$5,3,0)*OFFSET($S931,0,VLOOKUP('thong tin khach hang'!$E$10,$X$2:$Z$5,2,0))</f>
        <v>0</v>
      </c>
      <c r="G931" s="2" t="n">
        <f aca="true">EP*VLOOKUP('thong tin khach hang'!$E$10,$X$2:$Z$5,3,0)*OFFSET($S931,0,VLOOKUP('thong tin khach hang'!$E$10,$X$2:$Z$5,2,0))</f>
        <v>0</v>
      </c>
      <c r="H931" s="2" t="n">
        <f aca="false">F931*HLOOKUP(B931,Assumption!$A$10:$G$12,2,1)+G931*HLOOKUP(B931,Assumption!$A$10:$G$12,3,1)</f>
        <v>0</v>
      </c>
      <c r="I931" s="2" t="n">
        <f aca="false">F931+G931-H931</f>
        <v>0</v>
      </c>
      <c r="J931" s="32" t="n">
        <f aca="false">VLOOKUP(D931,Assumption!$O$3:$Q$103,IF('thong tin khach hang'!$B$3="Nam",2,3),0)/12*P931</f>
        <v>0</v>
      </c>
      <c r="K931" s="2" t="n">
        <v>20000</v>
      </c>
      <c r="L931" s="31" t="n">
        <f aca="false">ROUND(((HLOOKUP(B931,Assumption!$A$6:$L$7,2,1)+1)^(1/12)-1)*(E931+I931-J931-K931),0)</f>
        <v>17646864</v>
      </c>
      <c r="M931" s="31" t="n">
        <f aca="false">E931+I931-J931-K931+L931</f>
        <v>10702475962.013</v>
      </c>
      <c r="N931" s="32" t="n">
        <f aca="false">HLOOKUP(ROUND(AVERAGE(M919:M930)/10^6,0),Assumption!$B$2:$E$3,2,1)*MAX((AVERAGE(M919:M930)-250*10^6),0)</f>
        <v>61798893.1500781</v>
      </c>
      <c r="O931" s="31" t="n">
        <f aca="false">M931+N931</f>
        <v>10764274855.1631</v>
      </c>
      <c r="P931" s="31" t="n">
        <f aca="false">IF(A931=1,SA,MAX(0,SA-M930))</f>
        <v>0</v>
      </c>
      <c r="S931" s="2" t="n">
        <v>0</v>
      </c>
      <c r="T931" s="2" t="n">
        <v>0</v>
      </c>
      <c r="U931" s="2" t="n">
        <v>0</v>
      </c>
      <c r="V931" s="33" t="n">
        <v>1</v>
      </c>
    </row>
    <row r="932" customFormat="false" ht="15.75" hidden="false" customHeight="true" outlineLevel="0" collapsed="false">
      <c r="A932" s="2" t="n">
        <v>930</v>
      </c>
      <c r="B932" s="2" t="n">
        <v>78</v>
      </c>
      <c r="C932" s="2" t="n">
        <f aca="false">A932-(B932-1)*12</f>
        <v>6</v>
      </c>
      <c r="D932" s="2" t="n">
        <f aca="false">'thong tin khach hang'!$B$4+B932-1</f>
        <v>79</v>
      </c>
      <c r="E932" s="31" t="n">
        <f aca="false">IF(A932=1,0,M931)</f>
        <v>10702475962.013</v>
      </c>
      <c r="F932" s="2" t="n">
        <f aca="true">TP*VLOOKUP('thong tin khach hang'!$E$10,$X$2:$Z$5,3,0)*OFFSET($S932,0,VLOOKUP('thong tin khach hang'!$E$10,$X$2:$Z$5,2,0))</f>
        <v>0</v>
      </c>
      <c r="G932" s="2" t="n">
        <f aca="true">EP*VLOOKUP('thong tin khach hang'!$E$10,$X$2:$Z$5,3,0)*OFFSET($S932,0,VLOOKUP('thong tin khach hang'!$E$10,$X$2:$Z$5,2,0))</f>
        <v>0</v>
      </c>
      <c r="H932" s="2" t="n">
        <f aca="false">F932*HLOOKUP(B932,Assumption!$A$10:$G$12,2,1)+G932*HLOOKUP(B932,Assumption!$A$10:$G$12,3,1)</f>
        <v>0</v>
      </c>
      <c r="I932" s="2" t="n">
        <f aca="false">F932+G932-H932</f>
        <v>0</v>
      </c>
      <c r="J932" s="32" t="n">
        <f aca="false">VLOOKUP(D932,Assumption!$O$3:$Q$103,IF('thong tin khach hang'!$B$3="Nam",2,3),0)/12*P932</f>
        <v>0</v>
      </c>
      <c r="K932" s="2" t="n">
        <v>20000</v>
      </c>
      <c r="L932" s="31" t="n">
        <f aca="false">ROUND(((HLOOKUP(B932,Assumption!$A$6:$L$7,2,1)+1)^(1/12)-1)*(E932+I932-J932-K932),0)</f>
        <v>17675976</v>
      </c>
      <c r="M932" s="31" t="n">
        <f aca="false">E932+I932-J932-K932+L932</f>
        <v>10720131938.013</v>
      </c>
      <c r="N932" s="32" t="n">
        <f aca="false">HLOOKUP(ROUND(AVERAGE(M920:M931)/10^6,0),Assumption!$B$2:$E$3,2,1)*MAX((AVERAGE(M920:M931)-250*10^6),0)</f>
        <v>61932614.5285781</v>
      </c>
      <c r="O932" s="31" t="n">
        <f aca="false">M932+N932</f>
        <v>10782064552.5416</v>
      </c>
      <c r="P932" s="31" t="n">
        <f aca="false">IF(A932=1,SA,MAX(0,SA-M931))</f>
        <v>0</v>
      </c>
      <c r="S932" s="2" t="n">
        <v>0</v>
      </c>
      <c r="T932" s="2" t="n">
        <v>0</v>
      </c>
      <c r="U932" s="2" t="n">
        <v>0</v>
      </c>
      <c r="V932" s="33" t="n">
        <v>1</v>
      </c>
    </row>
    <row r="933" customFormat="false" ht="15.75" hidden="false" customHeight="true" outlineLevel="0" collapsed="false">
      <c r="A933" s="2" t="n">
        <v>931</v>
      </c>
      <c r="B933" s="2" t="n">
        <v>78</v>
      </c>
      <c r="C933" s="2" t="n">
        <f aca="false">A933-(B933-1)*12</f>
        <v>7</v>
      </c>
      <c r="D933" s="2" t="n">
        <f aca="false">'thong tin khach hang'!$B$4+B933-1</f>
        <v>79</v>
      </c>
      <c r="E933" s="31" t="n">
        <f aca="false">IF(A933=1,0,M932)</f>
        <v>10720131938.013</v>
      </c>
      <c r="F933" s="2" t="n">
        <f aca="true">TP*VLOOKUP('thong tin khach hang'!$E$10,$X$2:$Z$5,3,0)*OFFSET($S933,0,VLOOKUP('thong tin khach hang'!$E$10,$X$2:$Z$5,2,0))</f>
        <v>0</v>
      </c>
      <c r="G933" s="2" t="n">
        <f aca="true">EP*VLOOKUP('thong tin khach hang'!$E$10,$X$2:$Z$5,3,0)*OFFSET($S933,0,VLOOKUP('thong tin khach hang'!$E$10,$X$2:$Z$5,2,0))</f>
        <v>0</v>
      </c>
      <c r="H933" s="2" t="n">
        <f aca="false">F933*HLOOKUP(B933,Assumption!$A$10:$G$12,2,1)+G933*HLOOKUP(B933,Assumption!$A$10:$G$12,3,1)</f>
        <v>0</v>
      </c>
      <c r="I933" s="2" t="n">
        <f aca="false">F933+G933-H933</f>
        <v>0</v>
      </c>
      <c r="J933" s="32" t="n">
        <f aca="false">VLOOKUP(D933,Assumption!$O$3:$Q$103,IF('thong tin khach hang'!$B$3="Nam",2,3),0)/12*P933</f>
        <v>0</v>
      </c>
      <c r="K933" s="2" t="n">
        <v>20000</v>
      </c>
      <c r="L933" s="31" t="n">
        <f aca="false">ROUND(((HLOOKUP(B933,Assumption!$A$6:$L$7,2,1)+1)^(1/12)-1)*(E933+I933-J933-K933),0)</f>
        <v>17705136</v>
      </c>
      <c r="M933" s="31" t="n">
        <f aca="false">E933+I933-J933-K933+L933</f>
        <v>10737817074.013</v>
      </c>
      <c r="N933" s="32" t="n">
        <f aca="false">HLOOKUP(ROUND(AVERAGE(M921:M932)/10^6,0),Assumption!$B$2:$E$3,2,1)*MAX((AVERAGE(M921:M932)-250*10^6),0)</f>
        <v>62066556.7585781</v>
      </c>
      <c r="O933" s="31" t="n">
        <f aca="false">M933+N933</f>
        <v>10799883630.7716</v>
      </c>
      <c r="P933" s="31" t="n">
        <f aca="false">IF(A933=1,SA,MAX(0,SA-M932))</f>
        <v>0</v>
      </c>
      <c r="S933" s="2" t="n">
        <v>0</v>
      </c>
      <c r="T933" s="2" t="n">
        <v>1</v>
      </c>
      <c r="U933" s="2" t="n">
        <v>1</v>
      </c>
      <c r="V933" s="33" t="n">
        <v>1</v>
      </c>
    </row>
    <row r="934" customFormat="false" ht="15.75" hidden="false" customHeight="true" outlineLevel="0" collapsed="false">
      <c r="A934" s="2" t="n">
        <v>932</v>
      </c>
      <c r="B934" s="2" t="n">
        <v>78</v>
      </c>
      <c r="C934" s="2" t="n">
        <f aca="false">A934-(B934-1)*12</f>
        <v>8</v>
      </c>
      <c r="D934" s="2" t="n">
        <f aca="false">'thong tin khach hang'!$B$4+B934-1</f>
        <v>79</v>
      </c>
      <c r="E934" s="31" t="n">
        <f aca="false">IF(A934=1,0,M933)</f>
        <v>10737817074.013</v>
      </c>
      <c r="F934" s="2" t="n">
        <f aca="true">TP*VLOOKUP('thong tin khach hang'!$E$10,$X$2:$Z$5,3,0)*OFFSET($S934,0,VLOOKUP('thong tin khach hang'!$E$10,$X$2:$Z$5,2,0))</f>
        <v>0</v>
      </c>
      <c r="G934" s="2" t="n">
        <f aca="true">EP*VLOOKUP('thong tin khach hang'!$E$10,$X$2:$Z$5,3,0)*OFFSET($S934,0,VLOOKUP('thong tin khach hang'!$E$10,$X$2:$Z$5,2,0))</f>
        <v>0</v>
      </c>
      <c r="H934" s="2" t="n">
        <f aca="false">F934*HLOOKUP(B934,Assumption!$A$10:$G$12,2,1)+G934*HLOOKUP(B934,Assumption!$A$10:$G$12,3,1)</f>
        <v>0</v>
      </c>
      <c r="I934" s="2" t="n">
        <f aca="false">F934+G934-H934</f>
        <v>0</v>
      </c>
      <c r="J934" s="32" t="n">
        <f aca="false">VLOOKUP(D934,Assumption!$O$3:$Q$103,IF('thong tin khach hang'!$B$3="Nam",2,3),0)/12*P934</f>
        <v>0</v>
      </c>
      <c r="K934" s="2" t="n">
        <v>20000</v>
      </c>
      <c r="L934" s="31" t="n">
        <f aca="false">ROUND(((HLOOKUP(B934,Assumption!$A$6:$L$7,2,1)+1)^(1/12)-1)*(E934+I934-J934-K934),0)</f>
        <v>17734345</v>
      </c>
      <c r="M934" s="31" t="n">
        <f aca="false">E934+I934-J934-K934+L934</f>
        <v>10755531419.013</v>
      </c>
      <c r="N934" s="32" t="n">
        <f aca="false">HLOOKUP(ROUND(AVERAGE(M922:M933)/10^6,0),Assumption!$B$2:$E$3,2,1)*MAX((AVERAGE(M922:M933)-250*10^6),0)</f>
        <v>62200720.2050781</v>
      </c>
      <c r="O934" s="31" t="n">
        <f aca="false">M934+N934</f>
        <v>10817732139.2181</v>
      </c>
      <c r="P934" s="31" t="n">
        <f aca="false">IF(A934=1,SA,MAX(0,SA-M933))</f>
        <v>0</v>
      </c>
      <c r="S934" s="2" t="n">
        <v>0</v>
      </c>
      <c r="T934" s="2" t="n">
        <v>0</v>
      </c>
      <c r="U934" s="2" t="n">
        <v>0</v>
      </c>
      <c r="V934" s="33" t="n">
        <v>1</v>
      </c>
    </row>
    <row r="935" customFormat="false" ht="15.75" hidden="false" customHeight="true" outlineLevel="0" collapsed="false">
      <c r="A935" s="2" t="n">
        <v>933</v>
      </c>
      <c r="B935" s="2" t="n">
        <v>78</v>
      </c>
      <c r="C935" s="2" t="n">
        <f aca="false">A935-(B935-1)*12</f>
        <v>9</v>
      </c>
      <c r="D935" s="2" t="n">
        <f aca="false">'thong tin khach hang'!$B$4+B935-1</f>
        <v>79</v>
      </c>
      <c r="E935" s="31" t="n">
        <f aca="false">IF(A935=1,0,M934)</f>
        <v>10755531419.013</v>
      </c>
      <c r="F935" s="2" t="n">
        <f aca="true">TP*VLOOKUP('thong tin khach hang'!$E$10,$X$2:$Z$5,3,0)*OFFSET($S935,0,VLOOKUP('thong tin khach hang'!$E$10,$X$2:$Z$5,2,0))</f>
        <v>0</v>
      </c>
      <c r="G935" s="2" t="n">
        <f aca="true">EP*VLOOKUP('thong tin khach hang'!$E$10,$X$2:$Z$5,3,0)*OFFSET($S935,0,VLOOKUP('thong tin khach hang'!$E$10,$X$2:$Z$5,2,0))</f>
        <v>0</v>
      </c>
      <c r="H935" s="2" t="n">
        <f aca="false">F935*HLOOKUP(B935,Assumption!$A$10:$G$12,2,1)+G935*HLOOKUP(B935,Assumption!$A$10:$G$12,3,1)</f>
        <v>0</v>
      </c>
      <c r="I935" s="2" t="n">
        <f aca="false">F935+G935-H935</f>
        <v>0</v>
      </c>
      <c r="J935" s="32" t="n">
        <f aca="false">VLOOKUP(D935,Assumption!$O$3:$Q$103,IF('thong tin khach hang'!$B$3="Nam",2,3),0)/12*P935</f>
        <v>0</v>
      </c>
      <c r="K935" s="2" t="n">
        <v>20000</v>
      </c>
      <c r="L935" s="31" t="n">
        <f aca="false">ROUND(((HLOOKUP(B935,Assumption!$A$6:$L$7,2,1)+1)^(1/12)-1)*(E935+I935-J935-K935),0)</f>
        <v>17763602</v>
      </c>
      <c r="M935" s="31" t="n">
        <f aca="false">E935+I935-J935-K935+L935</f>
        <v>10773275021.013</v>
      </c>
      <c r="N935" s="32" t="n">
        <f aca="false">HLOOKUP(ROUND(AVERAGE(M923:M934)/10^6,0),Assumption!$B$2:$E$3,2,1)*MAX((AVERAGE(M923:M934)-250*10^6),0)</f>
        <v>62335105.2335781</v>
      </c>
      <c r="O935" s="31" t="n">
        <f aca="false">M935+N935</f>
        <v>10835610126.2466</v>
      </c>
      <c r="P935" s="31" t="n">
        <f aca="false">IF(A935=1,SA,MAX(0,SA-M934))</f>
        <v>0</v>
      </c>
      <c r="S935" s="2" t="n">
        <v>0</v>
      </c>
      <c r="T935" s="2" t="n">
        <v>0</v>
      </c>
      <c r="U935" s="2" t="n">
        <v>0</v>
      </c>
      <c r="V935" s="33" t="n">
        <v>1</v>
      </c>
    </row>
    <row r="936" customFormat="false" ht="15.75" hidden="false" customHeight="true" outlineLevel="0" collapsed="false">
      <c r="A936" s="2" t="n">
        <v>934</v>
      </c>
      <c r="B936" s="2" t="n">
        <v>78</v>
      </c>
      <c r="C936" s="2" t="n">
        <f aca="false">A936-(B936-1)*12</f>
        <v>10</v>
      </c>
      <c r="D936" s="2" t="n">
        <f aca="false">'thong tin khach hang'!$B$4+B936-1</f>
        <v>79</v>
      </c>
      <c r="E936" s="31" t="n">
        <f aca="false">IF(A936=1,0,M935)</f>
        <v>10773275021.013</v>
      </c>
      <c r="F936" s="2" t="n">
        <f aca="true">TP*VLOOKUP('thong tin khach hang'!$E$10,$X$2:$Z$5,3,0)*OFFSET($S936,0,VLOOKUP('thong tin khach hang'!$E$10,$X$2:$Z$5,2,0))</f>
        <v>0</v>
      </c>
      <c r="G936" s="2" t="n">
        <f aca="true">EP*VLOOKUP('thong tin khach hang'!$E$10,$X$2:$Z$5,3,0)*OFFSET($S936,0,VLOOKUP('thong tin khach hang'!$E$10,$X$2:$Z$5,2,0))</f>
        <v>0</v>
      </c>
      <c r="H936" s="2" t="n">
        <f aca="false">F936*HLOOKUP(B936,Assumption!$A$10:$G$12,2,1)+G936*HLOOKUP(B936,Assumption!$A$10:$G$12,3,1)</f>
        <v>0</v>
      </c>
      <c r="I936" s="2" t="n">
        <f aca="false">F936+G936-H936</f>
        <v>0</v>
      </c>
      <c r="J936" s="32" t="n">
        <f aca="false">VLOOKUP(D936,Assumption!$O$3:$Q$103,IF('thong tin khach hang'!$B$3="Nam",2,3),0)/12*P936</f>
        <v>0</v>
      </c>
      <c r="K936" s="2" t="n">
        <v>20000</v>
      </c>
      <c r="L936" s="31" t="n">
        <f aca="false">ROUND(((HLOOKUP(B936,Assumption!$A$6:$L$7,2,1)+1)^(1/12)-1)*(E936+I936-J936-K936),0)</f>
        <v>17792907</v>
      </c>
      <c r="M936" s="31" t="n">
        <f aca="false">E936+I936-J936-K936+L936</f>
        <v>10791047928.013</v>
      </c>
      <c r="N936" s="32" t="n">
        <f aca="false">HLOOKUP(ROUND(AVERAGE(M924:M935)/10^6,0),Assumption!$B$2:$E$3,2,1)*MAX((AVERAGE(M924:M935)-250*10^6),0)</f>
        <v>62469712.2100781</v>
      </c>
      <c r="O936" s="31" t="n">
        <f aca="false">M936+N936</f>
        <v>10853517640.2231</v>
      </c>
      <c r="P936" s="31" t="n">
        <f aca="false">IF(A936=1,SA,MAX(0,SA-M935))</f>
        <v>0</v>
      </c>
      <c r="S936" s="2" t="n">
        <v>0</v>
      </c>
      <c r="T936" s="2" t="n">
        <v>0</v>
      </c>
      <c r="U936" s="2" t="n">
        <v>1</v>
      </c>
      <c r="V936" s="33" t="n">
        <v>1</v>
      </c>
    </row>
    <row r="937" customFormat="false" ht="15.75" hidden="false" customHeight="true" outlineLevel="0" collapsed="false">
      <c r="A937" s="2" t="n">
        <v>935</v>
      </c>
      <c r="B937" s="2" t="n">
        <v>78</v>
      </c>
      <c r="C937" s="2" t="n">
        <f aca="false">A937-(B937-1)*12</f>
        <v>11</v>
      </c>
      <c r="D937" s="2" t="n">
        <f aca="false">'thong tin khach hang'!$B$4+B937-1</f>
        <v>79</v>
      </c>
      <c r="E937" s="31" t="n">
        <f aca="false">IF(A937=1,0,M936)</f>
        <v>10791047928.013</v>
      </c>
      <c r="F937" s="2" t="n">
        <f aca="true">TP*VLOOKUP('thong tin khach hang'!$E$10,$X$2:$Z$5,3,0)*OFFSET($S937,0,VLOOKUP('thong tin khach hang'!$E$10,$X$2:$Z$5,2,0))</f>
        <v>0</v>
      </c>
      <c r="G937" s="2" t="n">
        <f aca="true">EP*VLOOKUP('thong tin khach hang'!$E$10,$X$2:$Z$5,3,0)*OFFSET($S937,0,VLOOKUP('thong tin khach hang'!$E$10,$X$2:$Z$5,2,0))</f>
        <v>0</v>
      </c>
      <c r="H937" s="2" t="n">
        <f aca="false">F937*HLOOKUP(B937,Assumption!$A$10:$G$12,2,1)+G937*HLOOKUP(B937,Assumption!$A$10:$G$12,3,1)</f>
        <v>0</v>
      </c>
      <c r="I937" s="2" t="n">
        <f aca="false">F937+G937-H937</f>
        <v>0</v>
      </c>
      <c r="J937" s="32" t="n">
        <f aca="false">VLOOKUP(D937,Assumption!$O$3:$Q$103,IF('thong tin khach hang'!$B$3="Nam",2,3),0)/12*P937</f>
        <v>0</v>
      </c>
      <c r="K937" s="2" t="n">
        <v>20000</v>
      </c>
      <c r="L937" s="31" t="n">
        <f aca="false">ROUND(((HLOOKUP(B937,Assumption!$A$6:$L$7,2,1)+1)^(1/12)-1)*(E937+I937-J937-K937),0)</f>
        <v>17822260</v>
      </c>
      <c r="M937" s="31" t="n">
        <f aca="false">E937+I937-J937-K937+L937</f>
        <v>10808850188.013</v>
      </c>
      <c r="N937" s="32" t="n">
        <f aca="false">HLOOKUP(ROUND(AVERAGE(M925:M936)/10^6,0),Assumption!$B$2:$E$3,2,1)*MAX((AVERAGE(M925:M936)-250*10^6),0)</f>
        <v>62604541.5010781</v>
      </c>
      <c r="O937" s="31" t="n">
        <f aca="false">M937+N937</f>
        <v>10871454729.5141</v>
      </c>
      <c r="P937" s="31" t="n">
        <f aca="false">IF(A937=1,SA,MAX(0,SA-M936))</f>
        <v>0</v>
      </c>
      <c r="S937" s="2" t="n">
        <v>0</v>
      </c>
      <c r="T937" s="2" t="n">
        <v>0</v>
      </c>
      <c r="U937" s="2" t="n">
        <v>0</v>
      </c>
      <c r="V937" s="33" t="n">
        <v>1</v>
      </c>
    </row>
    <row r="938" customFormat="false" ht="15.75" hidden="false" customHeight="true" outlineLevel="0" collapsed="false">
      <c r="A938" s="2" t="n">
        <v>936</v>
      </c>
      <c r="B938" s="2" t="n">
        <v>78</v>
      </c>
      <c r="C938" s="2" t="n">
        <f aca="false">A938-(B938-1)*12</f>
        <v>12</v>
      </c>
      <c r="D938" s="2" t="n">
        <f aca="false">'thong tin khach hang'!$B$4+B938-1</f>
        <v>79</v>
      </c>
      <c r="E938" s="31" t="n">
        <f aca="false">IF(A938=1,0,M937)</f>
        <v>10808850188.013</v>
      </c>
      <c r="F938" s="2" t="n">
        <f aca="true">TP*VLOOKUP('thong tin khach hang'!$E$10,$X$2:$Z$5,3,0)*OFFSET($S938,0,VLOOKUP('thong tin khach hang'!$E$10,$X$2:$Z$5,2,0))</f>
        <v>0</v>
      </c>
      <c r="G938" s="2" t="n">
        <f aca="true">EP*VLOOKUP('thong tin khach hang'!$E$10,$X$2:$Z$5,3,0)*OFFSET($S938,0,VLOOKUP('thong tin khach hang'!$E$10,$X$2:$Z$5,2,0))</f>
        <v>0</v>
      </c>
      <c r="H938" s="2" t="n">
        <f aca="false">F938*HLOOKUP(B938,Assumption!$A$10:$G$12,2,1)+G938*HLOOKUP(B938,Assumption!$A$10:$G$12,3,1)</f>
        <v>0</v>
      </c>
      <c r="I938" s="2" t="n">
        <f aca="false">F938+G938-H938</f>
        <v>0</v>
      </c>
      <c r="J938" s="32" t="n">
        <f aca="false">VLOOKUP(D938,Assumption!$O$3:$Q$103,IF('thong tin khach hang'!$B$3="Nam",2,3),0)/12*P938</f>
        <v>0</v>
      </c>
      <c r="K938" s="2" t="n">
        <v>20000</v>
      </c>
      <c r="L938" s="31" t="n">
        <f aca="false">ROUND(((HLOOKUP(B938,Assumption!$A$6:$L$7,2,1)+1)^(1/12)-1)*(E938+I938-J938-K938),0)</f>
        <v>17851662</v>
      </c>
      <c r="M938" s="31" t="n">
        <f aca="false">E938+I938-J938-K938+L938</f>
        <v>10826681850.013</v>
      </c>
      <c r="N938" s="32" t="n">
        <f aca="false">HLOOKUP(ROUND(AVERAGE(M926:M937)/10^6,0),Assumption!$B$2:$E$3,2,1)*MAX((AVERAGE(M926:M937)-250*10^6),0)</f>
        <v>62739593.4735781</v>
      </c>
      <c r="O938" s="31" t="n">
        <f aca="false">M938+N938</f>
        <v>10889421443.4866</v>
      </c>
      <c r="P938" s="31" t="n">
        <f aca="false">IF(A938=1,SA,MAX(0,SA-M937))</f>
        <v>0</v>
      </c>
      <c r="S938" s="2" t="n">
        <v>0</v>
      </c>
      <c r="T938" s="2" t="n">
        <v>0</v>
      </c>
      <c r="U938" s="2" t="n">
        <v>0</v>
      </c>
      <c r="V938" s="33" t="n">
        <v>1</v>
      </c>
    </row>
    <row r="939" customFormat="false" ht="15.75" hidden="false" customHeight="true" outlineLevel="0" collapsed="false">
      <c r="A939" s="2" t="n">
        <v>937</v>
      </c>
      <c r="B939" s="2" t="n">
        <v>79</v>
      </c>
      <c r="C939" s="2" t="n">
        <f aca="false">A939-(B939-1)*12</f>
        <v>1</v>
      </c>
      <c r="D939" s="2" t="n">
        <f aca="false">'thong tin khach hang'!$B$4+B939-1</f>
        <v>80</v>
      </c>
      <c r="E939" s="31" t="n">
        <f aca="false">IF(A939=1,0,M938)</f>
        <v>10826681850.013</v>
      </c>
      <c r="F939" s="2" t="n">
        <f aca="true">TP*VLOOKUP('thong tin khach hang'!$E$10,$X$2:$Z$5,3,0)*OFFSET($S939,0,VLOOKUP('thong tin khach hang'!$E$10,$X$2:$Z$5,2,0))</f>
        <v>30000000</v>
      </c>
      <c r="G939" s="2" t="n">
        <f aca="true">EP*VLOOKUP('thong tin khach hang'!$E$10,$X$2:$Z$5,3,0)*OFFSET($S939,0,VLOOKUP('thong tin khach hang'!$E$10,$X$2:$Z$5,2,0))</f>
        <v>30000000</v>
      </c>
      <c r="H939" s="2" t="n">
        <f aca="false">F939*HLOOKUP(B939,Assumption!$A$10:$G$12,2,1)+G939*HLOOKUP(B939,Assumption!$A$10:$G$12,3,1)</f>
        <v>1500000</v>
      </c>
      <c r="I939" s="2" t="n">
        <f aca="false">F939+G939-H939</f>
        <v>58500000</v>
      </c>
      <c r="J939" s="32" t="n">
        <f aca="false">VLOOKUP(D939,Assumption!$O$3:$Q$103,IF('thong tin khach hang'!$B$3="Nam",2,3),0)/12*P939</f>
        <v>0</v>
      </c>
      <c r="K939" s="2" t="n">
        <v>20000</v>
      </c>
      <c r="L939" s="31" t="n">
        <f aca="false">ROUND(((HLOOKUP(B939,Assumption!$A$6:$L$7,2,1)+1)^(1/12)-1)*(E939+I939-J939-K939),0)</f>
        <v>17977730</v>
      </c>
      <c r="M939" s="31" t="n">
        <f aca="false">E939+I939-J939-K939+L939</f>
        <v>10903139580.013</v>
      </c>
      <c r="N939" s="32" t="n">
        <f aca="false">HLOOKUP(ROUND(AVERAGE(M927:M938)/10^6,0),Assumption!$B$2:$E$3,2,1)*MAX((AVERAGE(M927:M938)-250*10^6),0)</f>
        <v>62874868.4955781</v>
      </c>
      <c r="O939" s="31" t="n">
        <f aca="false">M939+N939</f>
        <v>10966014448.5086</v>
      </c>
      <c r="P939" s="31" t="n">
        <f aca="false">IF(A939=1,SA,MAX(0,SA-M938))</f>
        <v>0</v>
      </c>
      <c r="S939" s="2" t="n">
        <v>1</v>
      </c>
      <c r="T939" s="2" t="n">
        <v>1</v>
      </c>
      <c r="U939" s="2" t="n">
        <v>1</v>
      </c>
      <c r="V939" s="33" t="n">
        <v>1</v>
      </c>
    </row>
    <row r="940" customFormat="false" ht="15.75" hidden="false" customHeight="true" outlineLevel="0" collapsed="false">
      <c r="A940" s="2" t="n">
        <v>938</v>
      </c>
      <c r="B940" s="2" t="n">
        <v>79</v>
      </c>
      <c r="C940" s="2" t="n">
        <f aca="false">A940-(B940-1)*12</f>
        <v>2</v>
      </c>
      <c r="D940" s="2" t="n">
        <f aca="false">'thong tin khach hang'!$B$4+B940-1</f>
        <v>80</v>
      </c>
      <c r="E940" s="31" t="n">
        <f aca="false">IF(A940=1,0,M939)</f>
        <v>10903139580.013</v>
      </c>
      <c r="F940" s="2" t="n">
        <f aca="true">TP*VLOOKUP('thong tin khach hang'!$E$10,$X$2:$Z$5,3,0)*OFFSET($S940,0,VLOOKUP('thong tin khach hang'!$E$10,$X$2:$Z$5,2,0))</f>
        <v>0</v>
      </c>
      <c r="G940" s="2" t="n">
        <f aca="true">EP*VLOOKUP('thong tin khach hang'!$E$10,$X$2:$Z$5,3,0)*OFFSET($S940,0,VLOOKUP('thong tin khach hang'!$E$10,$X$2:$Z$5,2,0))</f>
        <v>0</v>
      </c>
      <c r="H940" s="2" t="n">
        <f aca="false">F940*HLOOKUP(B940,Assumption!$A$10:$G$12,2,1)+G940*HLOOKUP(B940,Assumption!$A$10:$G$12,3,1)</f>
        <v>0</v>
      </c>
      <c r="I940" s="2" t="n">
        <f aca="false">F940+G940-H940</f>
        <v>0</v>
      </c>
      <c r="J940" s="32" t="n">
        <f aca="false">VLOOKUP(D940,Assumption!$O$3:$Q$103,IF('thong tin khach hang'!$B$3="Nam",2,3),0)/12*P940</f>
        <v>0</v>
      </c>
      <c r="K940" s="2" t="n">
        <v>20000</v>
      </c>
      <c r="L940" s="31" t="n">
        <f aca="false">ROUND(((HLOOKUP(B940,Assumption!$A$6:$L$7,2,1)+1)^(1/12)-1)*(E940+I940-J940-K940),0)</f>
        <v>18007388</v>
      </c>
      <c r="M940" s="31" t="n">
        <f aca="false">E940+I940-J940-K940+L940</f>
        <v>10921126968.013</v>
      </c>
      <c r="N940" s="32" t="n">
        <f aca="false">HLOOKUP(ROUND(AVERAGE(M928:M939)/10^6,0),Assumption!$B$2:$E$3,2,1)*MAX((AVERAGE(M928:M939)-250*10^6),0)</f>
        <v>63010366.9355781</v>
      </c>
      <c r="O940" s="31" t="n">
        <f aca="false">M940+N940</f>
        <v>10984137334.9486</v>
      </c>
      <c r="P940" s="31" t="n">
        <f aca="false">IF(A940=1,SA,MAX(0,SA-M939))</f>
        <v>0</v>
      </c>
      <c r="S940" s="2" t="n">
        <v>0</v>
      </c>
      <c r="T940" s="2" t="n">
        <v>0</v>
      </c>
      <c r="U940" s="2" t="n">
        <v>0</v>
      </c>
      <c r="V940" s="33" t="n">
        <v>1</v>
      </c>
    </row>
    <row r="941" customFormat="false" ht="15.75" hidden="false" customHeight="true" outlineLevel="0" collapsed="false">
      <c r="A941" s="2" t="n">
        <v>939</v>
      </c>
      <c r="B941" s="2" t="n">
        <v>79</v>
      </c>
      <c r="C941" s="2" t="n">
        <f aca="false">A941-(B941-1)*12</f>
        <v>3</v>
      </c>
      <c r="D941" s="2" t="n">
        <f aca="false">'thong tin khach hang'!$B$4+B941-1</f>
        <v>80</v>
      </c>
      <c r="E941" s="31" t="n">
        <f aca="false">IF(A941=1,0,M940)</f>
        <v>10921126968.013</v>
      </c>
      <c r="F941" s="2" t="n">
        <f aca="true">TP*VLOOKUP('thong tin khach hang'!$E$10,$X$2:$Z$5,3,0)*OFFSET($S941,0,VLOOKUP('thong tin khach hang'!$E$10,$X$2:$Z$5,2,0))</f>
        <v>0</v>
      </c>
      <c r="G941" s="2" t="n">
        <f aca="true">EP*VLOOKUP('thong tin khach hang'!$E$10,$X$2:$Z$5,3,0)*OFFSET($S941,0,VLOOKUP('thong tin khach hang'!$E$10,$X$2:$Z$5,2,0))</f>
        <v>0</v>
      </c>
      <c r="H941" s="2" t="n">
        <f aca="false">F941*HLOOKUP(B941,Assumption!$A$10:$G$12,2,1)+G941*HLOOKUP(B941,Assumption!$A$10:$G$12,3,1)</f>
        <v>0</v>
      </c>
      <c r="I941" s="2" t="n">
        <f aca="false">F941+G941-H941</f>
        <v>0</v>
      </c>
      <c r="J941" s="32" t="n">
        <f aca="false">VLOOKUP(D941,Assumption!$O$3:$Q$103,IF('thong tin khach hang'!$B$3="Nam",2,3),0)/12*P941</f>
        <v>0</v>
      </c>
      <c r="K941" s="2" t="n">
        <v>20000</v>
      </c>
      <c r="L941" s="31" t="n">
        <f aca="false">ROUND(((HLOOKUP(B941,Assumption!$A$6:$L$7,2,1)+1)^(1/12)-1)*(E941+I941-J941-K941),0)</f>
        <v>18037096</v>
      </c>
      <c r="M941" s="31" t="n">
        <f aca="false">E941+I941-J941-K941+L941</f>
        <v>10939144064.013</v>
      </c>
      <c r="N941" s="32" t="n">
        <f aca="false">HLOOKUP(ROUND(AVERAGE(M929:M940)/10^6,0),Assumption!$B$2:$E$3,2,1)*MAX((AVERAGE(M929:M940)-250*10^6),0)</f>
        <v>63146089.1620781</v>
      </c>
      <c r="O941" s="31" t="n">
        <f aca="false">M941+N941</f>
        <v>11002290153.1751</v>
      </c>
      <c r="P941" s="31" t="n">
        <f aca="false">IF(A941=1,SA,MAX(0,SA-M940))</f>
        <v>0</v>
      </c>
      <c r="S941" s="2" t="n">
        <v>0</v>
      </c>
      <c r="T941" s="2" t="n">
        <v>0</v>
      </c>
      <c r="U941" s="2" t="n">
        <v>0</v>
      </c>
      <c r="V941" s="33" t="n">
        <v>1</v>
      </c>
    </row>
    <row r="942" customFormat="false" ht="15.75" hidden="false" customHeight="true" outlineLevel="0" collapsed="false">
      <c r="A942" s="2" t="n">
        <v>940</v>
      </c>
      <c r="B942" s="2" t="n">
        <v>79</v>
      </c>
      <c r="C942" s="2" t="n">
        <f aca="false">A942-(B942-1)*12</f>
        <v>4</v>
      </c>
      <c r="D942" s="2" t="n">
        <f aca="false">'thong tin khach hang'!$B$4+B942-1</f>
        <v>80</v>
      </c>
      <c r="E942" s="31" t="n">
        <f aca="false">IF(A942=1,0,M941)</f>
        <v>10939144064.013</v>
      </c>
      <c r="F942" s="2" t="n">
        <f aca="true">TP*VLOOKUP('thong tin khach hang'!$E$10,$X$2:$Z$5,3,0)*OFFSET($S942,0,VLOOKUP('thong tin khach hang'!$E$10,$X$2:$Z$5,2,0))</f>
        <v>0</v>
      </c>
      <c r="G942" s="2" t="n">
        <f aca="true">EP*VLOOKUP('thong tin khach hang'!$E$10,$X$2:$Z$5,3,0)*OFFSET($S942,0,VLOOKUP('thong tin khach hang'!$E$10,$X$2:$Z$5,2,0))</f>
        <v>0</v>
      </c>
      <c r="H942" s="2" t="n">
        <f aca="false">F942*HLOOKUP(B942,Assumption!$A$10:$G$12,2,1)+G942*HLOOKUP(B942,Assumption!$A$10:$G$12,3,1)</f>
        <v>0</v>
      </c>
      <c r="I942" s="2" t="n">
        <f aca="false">F942+G942-H942</f>
        <v>0</v>
      </c>
      <c r="J942" s="32" t="n">
        <f aca="false">VLOOKUP(D942,Assumption!$O$3:$Q$103,IF('thong tin khach hang'!$B$3="Nam",2,3),0)/12*P942</f>
        <v>0</v>
      </c>
      <c r="K942" s="2" t="n">
        <v>20000</v>
      </c>
      <c r="L942" s="31" t="n">
        <f aca="false">ROUND(((HLOOKUP(B942,Assumption!$A$6:$L$7,2,1)+1)^(1/12)-1)*(E942+I942-J942-K942),0)</f>
        <v>18066853</v>
      </c>
      <c r="M942" s="31" t="n">
        <f aca="false">E942+I942-J942-K942+L942</f>
        <v>10957190917.013</v>
      </c>
      <c r="N942" s="32" t="n">
        <f aca="false">HLOOKUP(ROUND(AVERAGE(M930:M941)/10^6,0),Assumption!$B$2:$E$3,2,1)*MAX((AVERAGE(M930:M941)-250*10^6),0)</f>
        <v>63282035.5450781</v>
      </c>
      <c r="O942" s="31" t="n">
        <f aca="false">M942+N942</f>
        <v>11020472952.5581</v>
      </c>
      <c r="P942" s="31" t="n">
        <f aca="false">IF(A942=1,SA,MAX(0,SA-M941))</f>
        <v>0</v>
      </c>
      <c r="S942" s="2" t="n">
        <v>0</v>
      </c>
      <c r="T942" s="2" t="n">
        <v>0</v>
      </c>
      <c r="U942" s="2" t="n">
        <v>1</v>
      </c>
      <c r="V942" s="33" t="n">
        <v>1</v>
      </c>
    </row>
    <row r="943" customFormat="false" ht="15.75" hidden="false" customHeight="true" outlineLevel="0" collapsed="false">
      <c r="A943" s="2" t="n">
        <v>941</v>
      </c>
      <c r="B943" s="2" t="n">
        <v>79</v>
      </c>
      <c r="C943" s="2" t="n">
        <f aca="false">A943-(B943-1)*12</f>
        <v>5</v>
      </c>
      <c r="D943" s="2" t="n">
        <f aca="false">'thong tin khach hang'!$B$4+B943-1</f>
        <v>80</v>
      </c>
      <c r="E943" s="31" t="n">
        <f aca="false">IF(A943=1,0,M942)</f>
        <v>10957190917.013</v>
      </c>
      <c r="F943" s="2" t="n">
        <f aca="true">TP*VLOOKUP('thong tin khach hang'!$E$10,$X$2:$Z$5,3,0)*OFFSET($S943,0,VLOOKUP('thong tin khach hang'!$E$10,$X$2:$Z$5,2,0))</f>
        <v>0</v>
      </c>
      <c r="G943" s="2" t="n">
        <f aca="true">EP*VLOOKUP('thong tin khach hang'!$E$10,$X$2:$Z$5,3,0)*OFFSET($S943,0,VLOOKUP('thong tin khach hang'!$E$10,$X$2:$Z$5,2,0))</f>
        <v>0</v>
      </c>
      <c r="H943" s="2" t="n">
        <f aca="false">F943*HLOOKUP(B943,Assumption!$A$10:$G$12,2,1)+G943*HLOOKUP(B943,Assumption!$A$10:$G$12,3,1)</f>
        <v>0</v>
      </c>
      <c r="I943" s="2" t="n">
        <f aca="false">F943+G943-H943</f>
        <v>0</v>
      </c>
      <c r="J943" s="32" t="n">
        <f aca="false">VLOOKUP(D943,Assumption!$O$3:$Q$103,IF('thong tin khach hang'!$B$3="Nam",2,3),0)/12*P943</f>
        <v>0</v>
      </c>
      <c r="K943" s="2" t="n">
        <v>20000</v>
      </c>
      <c r="L943" s="31" t="n">
        <f aca="false">ROUND(((HLOOKUP(B943,Assumption!$A$6:$L$7,2,1)+1)^(1/12)-1)*(E943+I943-J943-K943),0)</f>
        <v>18096659</v>
      </c>
      <c r="M943" s="31" t="n">
        <f aca="false">E943+I943-J943-K943+L943</f>
        <v>10975267576.013</v>
      </c>
      <c r="N943" s="32" t="n">
        <f aca="false">HLOOKUP(ROUND(AVERAGE(M931:M942)/10^6,0),Assumption!$B$2:$E$3,2,1)*MAX((AVERAGE(M931:M942)-250*10^6),0)</f>
        <v>63418206.4545781</v>
      </c>
      <c r="O943" s="31" t="n">
        <f aca="false">M943+N943</f>
        <v>11038685782.4676</v>
      </c>
      <c r="P943" s="31" t="n">
        <f aca="false">IF(A943=1,SA,MAX(0,SA-M942))</f>
        <v>0</v>
      </c>
      <c r="S943" s="2" t="n">
        <v>0</v>
      </c>
      <c r="T943" s="2" t="n">
        <v>0</v>
      </c>
      <c r="U943" s="2" t="n">
        <v>0</v>
      </c>
      <c r="V943" s="33" t="n">
        <v>1</v>
      </c>
    </row>
    <row r="944" customFormat="false" ht="15.75" hidden="false" customHeight="true" outlineLevel="0" collapsed="false">
      <c r="A944" s="2" t="n">
        <v>942</v>
      </c>
      <c r="B944" s="2" t="n">
        <v>79</v>
      </c>
      <c r="C944" s="2" t="n">
        <f aca="false">A944-(B944-1)*12</f>
        <v>6</v>
      </c>
      <c r="D944" s="2" t="n">
        <f aca="false">'thong tin khach hang'!$B$4+B944-1</f>
        <v>80</v>
      </c>
      <c r="E944" s="31" t="n">
        <f aca="false">IF(A944=1,0,M943)</f>
        <v>10975267576.013</v>
      </c>
      <c r="F944" s="2" t="n">
        <f aca="true">TP*VLOOKUP('thong tin khach hang'!$E$10,$X$2:$Z$5,3,0)*OFFSET($S944,0,VLOOKUP('thong tin khach hang'!$E$10,$X$2:$Z$5,2,0))</f>
        <v>0</v>
      </c>
      <c r="G944" s="2" t="n">
        <f aca="true">EP*VLOOKUP('thong tin khach hang'!$E$10,$X$2:$Z$5,3,0)*OFFSET($S944,0,VLOOKUP('thong tin khach hang'!$E$10,$X$2:$Z$5,2,0))</f>
        <v>0</v>
      </c>
      <c r="H944" s="2" t="n">
        <f aca="false">F944*HLOOKUP(B944,Assumption!$A$10:$G$12,2,1)+G944*HLOOKUP(B944,Assumption!$A$10:$G$12,3,1)</f>
        <v>0</v>
      </c>
      <c r="I944" s="2" t="n">
        <f aca="false">F944+G944-H944</f>
        <v>0</v>
      </c>
      <c r="J944" s="32" t="n">
        <f aca="false">VLOOKUP(D944,Assumption!$O$3:$Q$103,IF('thong tin khach hang'!$B$3="Nam",2,3),0)/12*P944</f>
        <v>0</v>
      </c>
      <c r="K944" s="2" t="n">
        <v>20000</v>
      </c>
      <c r="L944" s="31" t="n">
        <f aca="false">ROUND(((HLOOKUP(B944,Assumption!$A$6:$L$7,2,1)+1)^(1/12)-1)*(E944+I944-J944-K944),0)</f>
        <v>18126514</v>
      </c>
      <c r="M944" s="31" t="n">
        <f aca="false">E944+I944-J944-K944+L944</f>
        <v>10993374090.013</v>
      </c>
      <c r="N944" s="32" t="n">
        <f aca="false">HLOOKUP(ROUND(AVERAGE(M932:M943)/10^6,0),Assumption!$B$2:$E$3,2,1)*MAX((AVERAGE(M932:M943)-250*10^6),0)</f>
        <v>63554602.2615781</v>
      </c>
      <c r="O944" s="31" t="n">
        <f aca="false">M944+N944</f>
        <v>11056928692.2746</v>
      </c>
      <c r="P944" s="31" t="n">
        <f aca="false">IF(A944=1,SA,MAX(0,SA-M943))</f>
        <v>0</v>
      </c>
      <c r="S944" s="2" t="n">
        <v>0</v>
      </c>
      <c r="T944" s="2" t="n">
        <v>0</v>
      </c>
      <c r="U944" s="2" t="n">
        <v>0</v>
      </c>
      <c r="V944" s="33" t="n">
        <v>1</v>
      </c>
    </row>
    <row r="945" customFormat="false" ht="15.75" hidden="false" customHeight="true" outlineLevel="0" collapsed="false">
      <c r="A945" s="2" t="n">
        <v>943</v>
      </c>
      <c r="B945" s="2" t="n">
        <v>79</v>
      </c>
      <c r="C945" s="2" t="n">
        <f aca="false">A945-(B945-1)*12</f>
        <v>7</v>
      </c>
      <c r="D945" s="2" t="n">
        <f aca="false">'thong tin khach hang'!$B$4+B945-1</f>
        <v>80</v>
      </c>
      <c r="E945" s="31" t="n">
        <f aca="false">IF(A945=1,0,M944)</f>
        <v>10993374090.013</v>
      </c>
      <c r="F945" s="2" t="n">
        <f aca="true">TP*VLOOKUP('thong tin khach hang'!$E$10,$X$2:$Z$5,3,0)*OFFSET($S945,0,VLOOKUP('thong tin khach hang'!$E$10,$X$2:$Z$5,2,0))</f>
        <v>0</v>
      </c>
      <c r="G945" s="2" t="n">
        <f aca="true">EP*VLOOKUP('thong tin khach hang'!$E$10,$X$2:$Z$5,3,0)*OFFSET($S945,0,VLOOKUP('thong tin khach hang'!$E$10,$X$2:$Z$5,2,0))</f>
        <v>0</v>
      </c>
      <c r="H945" s="2" t="n">
        <f aca="false">F945*HLOOKUP(B945,Assumption!$A$10:$G$12,2,1)+G945*HLOOKUP(B945,Assumption!$A$10:$G$12,3,1)</f>
        <v>0</v>
      </c>
      <c r="I945" s="2" t="n">
        <f aca="false">F945+G945-H945</f>
        <v>0</v>
      </c>
      <c r="J945" s="32" t="n">
        <f aca="false">VLOOKUP(D945,Assumption!$O$3:$Q$103,IF('thong tin khach hang'!$B$3="Nam",2,3),0)/12*P945</f>
        <v>0</v>
      </c>
      <c r="K945" s="2" t="n">
        <v>20000</v>
      </c>
      <c r="L945" s="31" t="n">
        <f aca="false">ROUND(((HLOOKUP(B945,Assumption!$A$6:$L$7,2,1)+1)^(1/12)-1)*(E945+I945-J945-K945),0)</f>
        <v>18156418</v>
      </c>
      <c r="M945" s="31" t="n">
        <f aca="false">E945+I945-J945-K945+L945</f>
        <v>11011510508.013</v>
      </c>
      <c r="N945" s="32" t="n">
        <f aca="false">HLOOKUP(ROUND(AVERAGE(M933:M944)/10^6,0),Assumption!$B$2:$E$3,2,1)*MAX((AVERAGE(M933:M944)-250*10^6),0)</f>
        <v>63691223.3375781</v>
      </c>
      <c r="O945" s="31" t="n">
        <f aca="false">M945+N945</f>
        <v>11075201731.3506</v>
      </c>
      <c r="P945" s="31" t="n">
        <f aca="false">IF(A945=1,SA,MAX(0,SA-M944))</f>
        <v>0</v>
      </c>
      <c r="S945" s="2" t="n">
        <v>0</v>
      </c>
      <c r="T945" s="2" t="n">
        <v>1</v>
      </c>
      <c r="U945" s="2" t="n">
        <v>1</v>
      </c>
      <c r="V945" s="33" t="n">
        <v>1</v>
      </c>
    </row>
    <row r="946" customFormat="false" ht="15.75" hidden="false" customHeight="true" outlineLevel="0" collapsed="false">
      <c r="A946" s="2" t="n">
        <v>944</v>
      </c>
      <c r="B946" s="2" t="n">
        <v>79</v>
      </c>
      <c r="C946" s="2" t="n">
        <f aca="false">A946-(B946-1)*12</f>
        <v>8</v>
      </c>
      <c r="D946" s="2" t="n">
        <f aca="false">'thong tin khach hang'!$B$4+B946-1</f>
        <v>80</v>
      </c>
      <c r="E946" s="31" t="n">
        <f aca="false">IF(A946=1,0,M945)</f>
        <v>11011510508.013</v>
      </c>
      <c r="F946" s="2" t="n">
        <f aca="true">TP*VLOOKUP('thong tin khach hang'!$E$10,$X$2:$Z$5,3,0)*OFFSET($S946,0,VLOOKUP('thong tin khach hang'!$E$10,$X$2:$Z$5,2,0))</f>
        <v>0</v>
      </c>
      <c r="G946" s="2" t="n">
        <f aca="true">EP*VLOOKUP('thong tin khach hang'!$E$10,$X$2:$Z$5,3,0)*OFFSET($S946,0,VLOOKUP('thong tin khach hang'!$E$10,$X$2:$Z$5,2,0))</f>
        <v>0</v>
      </c>
      <c r="H946" s="2" t="n">
        <f aca="false">F946*HLOOKUP(B946,Assumption!$A$10:$G$12,2,1)+G946*HLOOKUP(B946,Assumption!$A$10:$G$12,3,1)</f>
        <v>0</v>
      </c>
      <c r="I946" s="2" t="n">
        <f aca="false">F946+G946-H946</f>
        <v>0</v>
      </c>
      <c r="J946" s="32" t="n">
        <f aca="false">VLOOKUP(D946,Assumption!$O$3:$Q$103,IF('thong tin khach hang'!$B$3="Nam",2,3),0)/12*P946</f>
        <v>0</v>
      </c>
      <c r="K946" s="2" t="n">
        <v>20000</v>
      </c>
      <c r="L946" s="31" t="n">
        <f aca="false">ROUND(((HLOOKUP(B946,Assumption!$A$6:$L$7,2,1)+1)^(1/12)-1)*(E946+I946-J946-K946),0)</f>
        <v>18186372</v>
      </c>
      <c r="M946" s="31" t="n">
        <f aca="false">E946+I946-J946-K946+L946</f>
        <v>11029676880.013</v>
      </c>
      <c r="N946" s="32" t="n">
        <f aca="false">HLOOKUP(ROUND(AVERAGE(M934:M945)/10^6,0),Assumption!$B$2:$E$3,2,1)*MAX((AVERAGE(M934:M945)-250*10^6),0)</f>
        <v>63828070.0545781</v>
      </c>
      <c r="O946" s="31" t="n">
        <f aca="false">M946+N946</f>
        <v>11093504950.0676</v>
      </c>
      <c r="P946" s="31" t="n">
        <f aca="false">IF(A946=1,SA,MAX(0,SA-M945))</f>
        <v>0</v>
      </c>
      <c r="S946" s="2" t="n">
        <v>0</v>
      </c>
      <c r="T946" s="2" t="n">
        <v>0</v>
      </c>
      <c r="U946" s="2" t="n">
        <v>0</v>
      </c>
      <c r="V946" s="33" t="n">
        <v>1</v>
      </c>
    </row>
    <row r="947" customFormat="false" ht="15.75" hidden="false" customHeight="true" outlineLevel="0" collapsed="false">
      <c r="A947" s="2" t="n">
        <v>945</v>
      </c>
      <c r="B947" s="2" t="n">
        <v>79</v>
      </c>
      <c r="C947" s="2" t="n">
        <f aca="false">A947-(B947-1)*12</f>
        <v>9</v>
      </c>
      <c r="D947" s="2" t="n">
        <f aca="false">'thong tin khach hang'!$B$4+B947-1</f>
        <v>80</v>
      </c>
      <c r="E947" s="31" t="n">
        <f aca="false">IF(A947=1,0,M946)</f>
        <v>11029676880.013</v>
      </c>
      <c r="F947" s="2" t="n">
        <f aca="true">TP*VLOOKUP('thong tin khach hang'!$E$10,$X$2:$Z$5,3,0)*OFFSET($S947,0,VLOOKUP('thong tin khach hang'!$E$10,$X$2:$Z$5,2,0))</f>
        <v>0</v>
      </c>
      <c r="G947" s="2" t="n">
        <f aca="true">EP*VLOOKUP('thong tin khach hang'!$E$10,$X$2:$Z$5,3,0)*OFFSET($S947,0,VLOOKUP('thong tin khach hang'!$E$10,$X$2:$Z$5,2,0))</f>
        <v>0</v>
      </c>
      <c r="H947" s="2" t="n">
        <f aca="false">F947*HLOOKUP(B947,Assumption!$A$10:$G$12,2,1)+G947*HLOOKUP(B947,Assumption!$A$10:$G$12,3,1)</f>
        <v>0</v>
      </c>
      <c r="I947" s="2" t="n">
        <f aca="false">F947+G947-H947</f>
        <v>0</v>
      </c>
      <c r="J947" s="32" t="n">
        <f aca="false">VLOOKUP(D947,Assumption!$O$3:$Q$103,IF('thong tin khach hang'!$B$3="Nam",2,3),0)/12*P947</f>
        <v>0</v>
      </c>
      <c r="K947" s="2" t="n">
        <v>20000</v>
      </c>
      <c r="L947" s="31" t="n">
        <f aca="false">ROUND(((HLOOKUP(B947,Assumption!$A$6:$L$7,2,1)+1)^(1/12)-1)*(E947+I947-J947-K947),0)</f>
        <v>18216375</v>
      </c>
      <c r="M947" s="31" t="n">
        <f aca="false">E947+I947-J947-K947+L947</f>
        <v>11047873255.013</v>
      </c>
      <c r="N947" s="32" t="n">
        <f aca="false">HLOOKUP(ROUND(AVERAGE(M935:M946)/10^6,0),Assumption!$B$2:$E$3,2,1)*MAX((AVERAGE(M935:M946)-250*10^6),0)</f>
        <v>63965142.7850781</v>
      </c>
      <c r="O947" s="31" t="n">
        <f aca="false">M947+N947</f>
        <v>11111838397.7981</v>
      </c>
      <c r="P947" s="31" t="n">
        <f aca="false">IF(A947=1,SA,MAX(0,SA-M946))</f>
        <v>0</v>
      </c>
      <c r="S947" s="2" t="n">
        <v>0</v>
      </c>
      <c r="T947" s="2" t="n">
        <v>0</v>
      </c>
      <c r="U947" s="2" t="n">
        <v>0</v>
      </c>
      <c r="V947" s="33" t="n">
        <v>1</v>
      </c>
    </row>
    <row r="948" customFormat="false" ht="15.75" hidden="false" customHeight="true" outlineLevel="0" collapsed="false">
      <c r="A948" s="2" t="n">
        <v>946</v>
      </c>
      <c r="B948" s="2" t="n">
        <v>79</v>
      </c>
      <c r="C948" s="2" t="n">
        <f aca="false">A948-(B948-1)*12</f>
        <v>10</v>
      </c>
      <c r="D948" s="2" t="n">
        <f aca="false">'thong tin khach hang'!$B$4+B948-1</f>
        <v>80</v>
      </c>
      <c r="E948" s="31" t="n">
        <f aca="false">IF(A948=1,0,M947)</f>
        <v>11047873255.013</v>
      </c>
      <c r="F948" s="2" t="n">
        <f aca="true">TP*VLOOKUP('thong tin khach hang'!$E$10,$X$2:$Z$5,3,0)*OFFSET($S948,0,VLOOKUP('thong tin khach hang'!$E$10,$X$2:$Z$5,2,0))</f>
        <v>0</v>
      </c>
      <c r="G948" s="2" t="n">
        <f aca="true">EP*VLOOKUP('thong tin khach hang'!$E$10,$X$2:$Z$5,3,0)*OFFSET($S948,0,VLOOKUP('thong tin khach hang'!$E$10,$X$2:$Z$5,2,0))</f>
        <v>0</v>
      </c>
      <c r="H948" s="2" t="n">
        <f aca="false">F948*HLOOKUP(B948,Assumption!$A$10:$G$12,2,1)+G948*HLOOKUP(B948,Assumption!$A$10:$G$12,3,1)</f>
        <v>0</v>
      </c>
      <c r="I948" s="2" t="n">
        <f aca="false">F948+G948-H948</f>
        <v>0</v>
      </c>
      <c r="J948" s="32" t="n">
        <f aca="false">VLOOKUP(D948,Assumption!$O$3:$Q$103,IF('thong tin khach hang'!$B$3="Nam",2,3),0)/12*P948</f>
        <v>0</v>
      </c>
      <c r="K948" s="2" t="n">
        <v>20000</v>
      </c>
      <c r="L948" s="31" t="n">
        <f aca="false">ROUND(((HLOOKUP(B948,Assumption!$A$6:$L$7,2,1)+1)^(1/12)-1)*(E948+I948-J948-K948),0)</f>
        <v>18246428</v>
      </c>
      <c r="M948" s="31" t="n">
        <f aca="false">E948+I948-J948-K948+L948</f>
        <v>11066099683.013</v>
      </c>
      <c r="N948" s="32" t="n">
        <f aca="false">HLOOKUP(ROUND(AVERAGE(M936:M947)/10^6,0),Assumption!$B$2:$E$3,2,1)*MAX((AVERAGE(M936:M947)-250*10^6),0)</f>
        <v>64102441.9020781</v>
      </c>
      <c r="O948" s="31" t="n">
        <f aca="false">M948+N948</f>
        <v>11130202124.9151</v>
      </c>
      <c r="P948" s="31" t="n">
        <f aca="false">IF(A948=1,SA,MAX(0,SA-M947))</f>
        <v>0</v>
      </c>
      <c r="S948" s="2" t="n">
        <v>0</v>
      </c>
      <c r="T948" s="2" t="n">
        <v>0</v>
      </c>
      <c r="U948" s="2" t="n">
        <v>1</v>
      </c>
      <c r="V948" s="33" t="n">
        <v>1</v>
      </c>
    </row>
    <row r="949" customFormat="false" ht="15.75" hidden="false" customHeight="true" outlineLevel="0" collapsed="false">
      <c r="A949" s="2" t="n">
        <v>947</v>
      </c>
      <c r="B949" s="2" t="n">
        <v>79</v>
      </c>
      <c r="C949" s="2" t="n">
        <f aca="false">A949-(B949-1)*12</f>
        <v>11</v>
      </c>
      <c r="D949" s="2" t="n">
        <f aca="false">'thong tin khach hang'!$B$4+B949-1</f>
        <v>80</v>
      </c>
      <c r="E949" s="31" t="n">
        <f aca="false">IF(A949=1,0,M948)</f>
        <v>11066099683.013</v>
      </c>
      <c r="F949" s="2" t="n">
        <f aca="true">TP*VLOOKUP('thong tin khach hang'!$E$10,$X$2:$Z$5,3,0)*OFFSET($S949,0,VLOOKUP('thong tin khach hang'!$E$10,$X$2:$Z$5,2,0))</f>
        <v>0</v>
      </c>
      <c r="G949" s="2" t="n">
        <f aca="true">EP*VLOOKUP('thong tin khach hang'!$E$10,$X$2:$Z$5,3,0)*OFFSET($S949,0,VLOOKUP('thong tin khach hang'!$E$10,$X$2:$Z$5,2,0))</f>
        <v>0</v>
      </c>
      <c r="H949" s="2" t="n">
        <f aca="false">F949*HLOOKUP(B949,Assumption!$A$10:$G$12,2,1)+G949*HLOOKUP(B949,Assumption!$A$10:$G$12,3,1)</f>
        <v>0</v>
      </c>
      <c r="I949" s="2" t="n">
        <f aca="false">F949+G949-H949</f>
        <v>0</v>
      </c>
      <c r="J949" s="32" t="n">
        <f aca="false">VLOOKUP(D949,Assumption!$O$3:$Q$103,IF('thong tin khach hang'!$B$3="Nam",2,3),0)/12*P949</f>
        <v>0</v>
      </c>
      <c r="K949" s="2" t="n">
        <v>20000</v>
      </c>
      <c r="L949" s="31" t="n">
        <f aca="false">ROUND(((HLOOKUP(B949,Assumption!$A$6:$L$7,2,1)+1)^(1/12)-1)*(E949+I949-J949-K949),0)</f>
        <v>18276530</v>
      </c>
      <c r="M949" s="31" t="n">
        <f aca="false">E949+I949-J949-K949+L949</f>
        <v>11084356213.013</v>
      </c>
      <c r="N949" s="32" t="n">
        <f aca="false">HLOOKUP(ROUND(AVERAGE(M937:M948)/10^6,0),Assumption!$B$2:$E$3,2,1)*MAX((AVERAGE(M937:M948)-250*10^6),0)</f>
        <v>64239967.7795781</v>
      </c>
      <c r="O949" s="31" t="n">
        <f aca="false">M949+N949</f>
        <v>11148596180.7926</v>
      </c>
      <c r="P949" s="31" t="n">
        <f aca="false">IF(A949=1,SA,MAX(0,SA-M948))</f>
        <v>0</v>
      </c>
      <c r="S949" s="2" t="n">
        <v>0</v>
      </c>
      <c r="T949" s="2" t="n">
        <v>0</v>
      </c>
      <c r="U949" s="2" t="n">
        <v>0</v>
      </c>
      <c r="V949" s="33" t="n">
        <v>1</v>
      </c>
    </row>
    <row r="950" customFormat="false" ht="15.75" hidden="false" customHeight="true" outlineLevel="0" collapsed="false">
      <c r="A950" s="2" t="n">
        <v>948</v>
      </c>
      <c r="B950" s="2" t="n">
        <v>79</v>
      </c>
      <c r="C950" s="2" t="n">
        <f aca="false">A950-(B950-1)*12</f>
        <v>12</v>
      </c>
      <c r="D950" s="2" t="n">
        <f aca="false">'thong tin khach hang'!$B$4+B950-1</f>
        <v>80</v>
      </c>
      <c r="E950" s="31" t="n">
        <f aca="false">IF(A950=1,0,M949)</f>
        <v>11084356213.013</v>
      </c>
      <c r="F950" s="2" t="n">
        <f aca="true">TP*VLOOKUP('thong tin khach hang'!$E$10,$X$2:$Z$5,3,0)*OFFSET($S950,0,VLOOKUP('thong tin khach hang'!$E$10,$X$2:$Z$5,2,0))</f>
        <v>0</v>
      </c>
      <c r="G950" s="2" t="n">
        <f aca="true">EP*VLOOKUP('thong tin khach hang'!$E$10,$X$2:$Z$5,3,0)*OFFSET($S950,0,VLOOKUP('thong tin khach hang'!$E$10,$X$2:$Z$5,2,0))</f>
        <v>0</v>
      </c>
      <c r="H950" s="2" t="n">
        <f aca="false">F950*HLOOKUP(B950,Assumption!$A$10:$G$12,2,1)+G950*HLOOKUP(B950,Assumption!$A$10:$G$12,3,1)</f>
        <v>0</v>
      </c>
      <c r="I950" s="2" t="n">
        <f aca="false">F950+G950-H950</f>
        <v>0</v>
      </c>
      <c r="J950" s="32" t="n">
        <f aca="false">VLOOKUP(D950,Assumption!$O$3:$Q$103,IF('thong tin khach hang'!$B$3="Nam",2,3),0)/12*P950</f>
        <v>0</v>
      </c>
      <c r="K950" s="2" t="n">
        <v>20000</v>
      </c>
      <c r="L950" s="31" t="n">
        <f aca="false">ROUND(((HLOOKUP(B950,Assumption!$A$6:$L$7,2,1)+1)^(1/12)-1)*(E950+I950-J950-K950),0)</f>
        <v>18306682</v>
      </c>
      <c r="M950" s="31" t="n">
        <f aca="false">E950+I950-J950-K950+L950</f>
        <v>11102642895.013</v>
      </c>
      <c r="N950" s="32" t="n">
        <f aca="false">HLOOKUP(ROUND(AVERAGE(M938:M949)/10^6,0),Assumption!$B$2:$E$3,2,1)*MAX((AVERAGE(M938:M949)-250*10^6),0)</f>
        <v>64377720.7920781</v>
      </c>
      <c r="O950" s="31" t="n">
        <f aca="false">M950+N950</f>
        <v>11167020615.8051</v>
      </c>
      <c r="P950" s="31" t="n">
        <f aca="false">IF(A950=1,SA,MAX(0,SA-M949))</f>
        <v>0</v>
      </c>
      <c r="S950" s="2" t="n">
        <v>0</v>
      </c>
      <c r="T950" s="2" t="n">
        <v>0</v>
      </c>
      <c r="U950" s="2" t="n">
        <v>0</v>
      </c>
      <c r="V950" s="33" t="n">
        <v>1</v>
      </c>
    </row>
    <row r="951" customFormat="false" ht="15.75" hidden="false" customHeight="true" outlineLevel="0" collapsed="false">
      <c r="A951" s="2" t="n">
        <v>949</v>
      </c>
      <c r="B951" s="2" t="n">
        <v>80</v>
      </c>
      <c r="C951" s="2" t="n">
        <f aca="false">A951-(B951-1)*12</f>
        <v>1</v>
      </c>
      <c r="D951" s="2" t="n">
        <f aca="false">'thong tin khach hang'!$B$4+B951-1</f>
        <v>81</v>
      </c>
      <c r="E951" s="31" t="n">
        <f aca="false">IF(A951=1,0,M950)</f>
        <v>11102642895.013</v>
      </c>
      <c r="F951" s="2" t="n">
        <f aca="true">TP*VLOOKUP('thong tin khach hang'!$E$10,$X$2:$Z$5,3,0)*OFFSET($S951,0,VLOOKUP('thong tin khach hang'!$E$10,$X$2:$Z$5,2,0))</f>
        <v>30000000</v>
      </c>
      <c r="G951" s="2" t="n">
        <f aca="true">EP*VLOOKUP('thong tin khach hang'!$E$10,$X$2:$Z$5,3,0)*OFFSET($S951,0,VLOOKUP('thong tin khach hang'!$E$10,$X$2:$Z$5,2,0))</f>
        <v>30000000</v>
      </c>
      <c r="H951" s="2" t="n">
        <f aca="false">F951*HLOOKUP(B951,Assumption!$A$10:$G$12,2,1)+G951*HLOOKUP(B951,Assumption!$A$10:$G$12,3,1)</f>
        <v>1500000</v>
      </c>
      <c r="I951" s="2" t="n">
        <f aca="false">F951+G951-H951</f>
        <v>58500000</v>
      </c>
      <c r="J951" s="32" t="n">
        <f aca="false">VLOOKUP(D951,Assumption!$O$3:$Q$103,IF('thong tin khach hang'!$B$3="Nam",2,3),0)/12*P951</f>
        <v>0</v>
      </c>
      <c r="K951" s="2" t="n">
        <v>20000</v>
      </c>
      <c r="L951" s="31" t="n">
        <f aca="false">ROUND(((HLOOKUP(B951,Assumption!$A$6:$L$7,2,1)+1)^(1/12)-1)*(E951+I951-J951-K951),0)</f>
        <v>18433502</v>
      </c>
      <c r="M951" s="31" t="n">
        <f aca="false">E951+I951-J951-K951+L951</f>
        <v>11179556397.013</v>
      </c>
      <c r="N951" s="32" t="n">
        <f aca="false">HLOOKUP(ROUND(AVERAGE(M939:M950)/10^6,0),Assumption!$B$2:$E$3,2,1)*MAX((AVERAGE(M939:M950)-250*10^6),0)</f>
        <v>64515701.3145781</v>
      </c>
      <c r="O951" s="31" t="n">
        <f aca="false">M951+N951</f>
        <v>11244072098.3276</v>
      </c>
      <c r="P951" s="31" t="n">
        <f aca="false">IF(A951=1,SA,MAX(0,SA-M950))</f>
        <v>0</v>
      </c>
      <c r="S951" s="2" t="n">
        <v>1</v>
      </c>
      <c r="T951" s="2" t="n">
        <v>1</v>
      </c>
      <c r="U951" s="2" t="n">
        <v>1</v>
      </c>
      <c r="V951" s="33" t="n">
        <v>1</v>
      </c>
    </row>
    <row r="952" customFormat="false" ht="15.75" hidden="false" customHeight="true" outlineLevel="0" collapsed="false">
      <c r="A952" s="2" t="n">
        <v>950</v>
      </c>
      <c r="B952" s="2" t="n">
        <v>80</v>
      </c>
      <c r="C952" s="2" t="n">
        <f aca="false">A952-(B952-1)*12</f>
        <v>2</v>
      </c>
      <c r="D952" s="2" t="n">
        <f aca="false">'thong tin khach hang'!$B$4+B952-1</f>
        <v>81</v>
      </c>
      <c r="E952" s="31" t="n">
        <f aca="false">IF(A952=1,0,M951)</f>
        <v>11179556397.013</v>
      </c>
      <c r="F952" s="2" t="n">
        <f aca="true">TP*VLOOKUP('thong tin khach hang'!$E$10,$X$2:$Z$5,3,0)*OFFSET($S952,0,VLOOKUP('thong tin khach hang'!$E$10,$X$2:$Z$5,2,0))</f>
        <v>0</v>
      </c>
      <c r="G952" s="2" t="n">
        <f aca="true">EP*VLOOKUP('thong tin khach hang'!$E$10,$X$2:$Z$5,3,0)*OFFSET($S952,0,VLOOKUP('thong tin khach hang'!$E$10,$X$2:$Z$5,2,0))</f>
        <v>0</v>
      </c>
      <c r="H952" s="2" t="n">
        <f aca="false">F952*HLOOKUP(B952,Assumption!$A$10:$G$12,2,1)+G952*HLOOKUP(B952,Assumption!$A$10:$G$12,3,1)</f>
        <v>0</v>
      </c>
      <c r="I952" s="2" t="n">
        <f aca="false">F952+G952-H952</f>
        <v>0</v>
      </c>
      <c r="J952" s="32" t="n">
        <f aca="false">VLOOKUP(D952,Assumption!$O$3:$Q$103,IF('thong tin khach hang'!$B$3="Nam",2,3),0)/12*P952</f>
        <v>0</v>
      </c>
      <c r="K952" s="2" t="n">
        <v>20000</v>
      </c>
      <c r="L952" s="31" t="n">
        <f aca="false">ROUND(((HLOOKUP(B952,Assumption!$A$6:$L$7,2,1)+1)^(1/12)-1)*(E952+I952-J952-K952),0)</f>
        <v>18463913</v>
      </c>
      <c r="M952" s="31" t="n">
        <f aca="false">E952+I952-J952-K952+L952</f>
        <v>11198000310.013</v>
      </c>
      <c r="N952" s="32" t="n">
        <f aca="false">HLOOKUP(ROUND(AVERAGE(M940:M951)/10^6,0),Assumption!$B$2:$E$3,2,1)*MAX((AVERAGE(M940:M951)-250*10^6),0)</f>
        <v>64653909.7230781</v>
      </c>
      <c r="O952" s="31" t="n">
        <f aca="false">M952+N952</f>
        <v>11262654219.7361</v>
      </c>
      <c r="P952" s="31" t="n">
        <f aca="false">IF(A952=1,SA,MAX(0,SA-M951))</f>
        <v>0</v>
      </c>
      <c r="S952" s="2" t="n">
        <v>0</v>
      </c>
      <c r="T952" s="2" t="n">
        <v>0</v>
      </c>
      <c r="U952" s="2" t="n">
        <v>0</v>
      </c>
      <c r="V952" s="33" t="n">
        <v>1</v>
      </c>
    </row>
    <row r="953" customFormat="false" ht="15.75" hidden="false" customHeight="true" outlineLevel="0" collapsed="false">
      <c r="A953" s="2" t="n">
        <v>951</v>
      </c>
      <c r="B953" s="2" t="n">
        <v>80</v>
      </c>
      <c r="C953" s="2" t="n">
        <f aca="false">A953-(B953-1)*12</f>
        <v>3</v>
      </c>
      <c r="D953" s="2" t="n">
        <f aca="false">'thong tin khach hang'!$B$4+B953-1</f>
        <v>81</v>
      </c>
      <c r="E953" s="31" t="n">
        <f aca="false">IF(A953=1,0,M952)</f>
        <v>11198000310.013</v>
      </c>
      <c r="F953" s="2" t="n">
        <f aca="true">TP*VLOOKUP('thong tin khach hang'!$E$10,$X$2:$Z$5,3,0)*OFFSET($S953,0,VLOOKUP('thong tin khach hang'!$E$10,$X$2:$Z$5,2,0))</f>
        <v>0</v>
      </c>
      <c r="G953" s="2" t="n">
        <f aca="true">EP*VLOOKUP('thong tin khach hang'!$E$10,$X$2:$Z$5,3,0)*OFFSET($S953,0,VLOOKUP('thong tin khach hang'!$E$10,$X$2:$Z$5,2,0))</f>
        <v>0</v>
      </c>
      <c r="H953" s="2" t="n">
        <f aca="false">F953*HLOOKUP(B953,Assumption!$A$10:$G$12,2,1)+G953*HLOOKUP(B953,Assumption!$A$10:$G$12,3,1)</f>
        <v>0</v>
      </c>
      <c r="I953" s="2" t="n">
        <f aca="false">F953+G953-H953</f>
        <v>0</v>
      </c>
      <c r="J953" s="32" t="n">
        <f aca="false">VLOOKUP(D953,Assumption!$O$3:$Q$103,IF('thong tin khach hang'!$B$3="Nam",2,3),0)/12*P953</f>
        <v>0</v>
      </c>
      <c r="K953" s="2" t="n">
        <v>20000</v>
      </c>
      <c r="L953" s="31" t="n">
        <f aca="false">ROUND(((HLOOKUP(B953,Assumption!$A$6:$L$7,2,1)+1)^(1/12)-1)*(E953+I953-J953-K953),0)</f>
        <v>18494375</v>
      </c>
      <c r="M953" s="31" t="n">
        <f aca="false">E953+I953-J953-K953+L953</f>
        <v>11216474685.013</v>
      </c>
      <c r="N953" s="32" t="n">
        <f aca="false">HLOOKUP(ROUND(AVERAGE(M941:M952)/10^6,0),Assumption!$B$2:$E$3,2,1)*MAX((AVERAGE(M941:M952)-250*10^6),0)</f>
        <v>64792346.3940781</v>
      </c>
      <c r="O953" s="31" t="n">
        <f aca="false">M953+N953</f>
        <v>11281267031.4071</v>
      </c>
      <c r="P953" s="31" t="n">
        <f aca="false">IF(A953=1,SA,MAX(0,SA-M952))</f>
        <v>0</v>
      </c>
      <c r="S953" s="2" t="n">
        <v>0</v>
      </c>
      <c r="T953" s="2" t="n">
        <v>0</v>
      </c>
      <c r="U953" s="2" t="n">
        <v>0</v>
      </c>
      <c r="V953" s="33" t="n">
        <v>1</v>
      </c>
    </row>
    <row r="954" customFormat="false" ht="15.75" hidden="false" customHeight="true" outlineLevel="0" collapsed="false">
      <c r="A954" s="2" t="n">
        <v>952</v>
      </c>
      <c r="B954" s="2" t="n">
        <v>80</v>
      </c>
      <c r="C954" s="2" t="n">
        <f aca="false">A954-(B954-1)*12</f>
        <v>4</v>
      </c>
      <c r="D954" s="2" t="n">
        <f aca="false">'thong tin khach hang'!$B$4+B954-1</f>
        <v>81</v>
      </c>
      <c r="E954" s="31" t="n">
        <f aca="false">IF(A954=1,0,M953)</f>
        <v>11216474685.013</v>
      </c>
      <c r="F954" s="2" t="n">
        <f aca="true">TP*VLOOKUP('thong tin khach hang'!$E$10,$X$2:$Z$5,3,0)*OFFSET($S954,0,VLOOKUP('thong tin khach hang'!$E$10,$X$2:$Z$5,2,0))</f>
        <v>0</v>
      </c>
      <c r="G954" s="2" t="n">
        <f aca="true">EP*VLOOKUP('thong tin khach hang'!$E$10,$X$2:$Z$5,3,0)*OFFSET($S954,0,VLOOKUP('thong tin khach hang'!$E$10,$X$2:$Z$5,2,0))</f>
        <v>0</v>
      </c>
      <c r="H954" s="2" t="n">
        <f aca="false">F954*HLOOKUP(B954,Assumption!$A$10:$G$12,2,1)+G954*HLOOKUP(B954,Assumption!$A$10:$G$12,3,1)</f>
        <v>0</v>
      </c>
      <c r="I954" s="2" t="n">
        <f aca="false">F954+G954-H954</f>
        <v>0</v>
      </c>
      <c r="J954" s="32" t="n">
        <f aca="false">VLOOKUP(D954,Assumption!$O$3:$Q$103,IF('thong tin khach hang'!$B$3="Nam",2,3),0)/12*P954</f>
        <v>0</v>
      </c>
      <c r="K954" s="2" t="n">
        <v>20000</v>
      </c>
      <c r="L954" s="31" t="n">
        <f aca="false">ROUND(((HLOOKUP(B954,Assumption!$A$6:$L$7,2,1)+1)^(1/12)-1)*(E954+I954-J954-K954),0)</f>
        <v>18524887</v>
      </c>
      <c r="M954" s="31" t="n">
        <f aca="false">E954+I954-J954-K954+L954</f>
        <v>11234979572.013</v>
      </c>
      <c r="N954" s="32" t="n">
        <f aca="false">HLOOKUP(ROUND(AVERAGE(M942:M953)/10^6,0),Assumption!$B$2:$E$3,2,1)*MAX((AVERAGE(M942:M953)-250*10^6),0)</f>
        <v>64931011.7045781</v>
      </c>
      <c r="O954" s="31" t="n">
        <f aca="false">M954+N954</f>
        <v>11299910583.7176</v>
      </c>
      <c r="P954" s="31" t="n">
        <f aca="false">IF(A954=1,SA,MAX(0,SA-M953))</f>
        <v>0</v>
      </c>
      <c r="S954" s="2" t="n">
        <v>0</v>
      </c>
      <c r="T954" s="2" t="n">
        <v>0</v>
      </c>
      <c r="U954" s="2" t="n">
        <v>1</v>
      </c>
      <c r="V954" s="33" t="n">
        <v>1</v>
      </c>
    </row>
    <row r="955" customFormat="false" ht="15.75" hidden="false" customHeight="true" outlineLevel="0" collapsed="false">
      <c r="A955" s="2" t="n">
        <v>953</v>
      </c>
      <c r="B955" s="2" t="n">
        <v>80</v>
      </c>
      <c r="C955" s="2" t="n">
        <f aca="false">A955-(B955-1)*12</f>
        <v>5</v>
      </c>
      <c r="D955" s="2" t="n">
        <f aca="false">'thong tin khach hang'!$B$4+B955-1</f>
        <v>81</v>
      </c>
      <c r="E955" s="31" t="n">
        <f aca="false">IF(A955=1,0,M954)</f>
        <v>11234979572.013</v>
      </c>
      <c r="F955" s="2" t="n">
        <f aca="true">TP*VLOOKUP('thong tin khach hang'!$E$10,$X$2:$Z$5,3,0)*OFFSET($S955,0,VLOOKUP('thong tin khach hang'!$E$10,$X$2:$Z$5,2,0))</f>
        <v>0</v>
      </c>
      <c r="G955" s="2" t="n">
        <f aca="true">EP*VLOOKUP('thong tin khach hang'!$E$10,$X$2:$Z$5,3,0)*OFFSET($S955,0,VLOOKUP('thong tin khach hang'!$E$10,$X$2:$Z$5,2,0))</f>
        <v>0</v>
      </c>
      <c r="H955" s="2" t="n">
        <f aca="false">F955*HLOOKUP(B955,Assumption!$A$10:$G$12,2,1)+G955*HLOOKUP(B955,Assumption!$A$10:$G$12,3,1)</f>
        <v>0</v>
      </c>
      <c r="I955" s="2" t="n">
        <f aca="false">F955+G955-H955</f>
        <v>0</v>
      </c>
      <c r="J955" s="32" t="n">
        <f aca="false">VLOOKUP(D955,Assumption!$O$3:$Q$103,IF('thong tin khach hang'!$B$3="Nam",2,3),0)/12*P955</f>
        <v>0</v>
      </c>
      <c r="K955" s="2" t="n">
        <v>20000</v>
      </c>
      <c r="L955" s="31" t="n">
        <f aca="false">ROUND(((HLOOKUP(B955,Assumption!$A$6:$L$7,2,1)+1)^(1/12)-1)*(E955+I955-J955-K955),0)</f>
        <v>18555449</v>
      </c>
      <c r="M955" s="31" t="n">
        <f aca="false">E955+I955-J955-K955+L955</f>
        <v>11253515021.013</v>
      </c>
      <c r="N955" s="32" t="n">
        <f aca="false">HLOOKUP(ROUND(AVERAGE(M943:M954)/10^6,0),Assumption!$B$2:$E$3,2,1)*MAX((AVERAGE(M943:M954)-250*10^6),0)</f>
        <v>65069906.0320781</v>
      </c>
      <c r="O955" s="31" t="n">
        <f aca="false">M955+N955</f>
        <v>11318584927.0451</v>
      </c>
      <c r="P955" s="31" t="n">
        <f aca="false">IF(A955=1,SA,MAX(0,SA-M954))</f>
        <v>0</v>
      </c>
      <c r="S955" s="2" t="n">
        <v>0</v>
      </c>
      <c r="T955" s="2" t="n">
        <v>0</v>
      </c>
      <c r="U955" s="2" t="n">
        <v>0</v>
      </c>
      <c r="V955" s="33" t="n">
        <v>1</v>
      </c>
    </row>
    <row r="956" customFormat="false" ht="15.75" hidden="false" customHeight="true" outlineLevel="0" collapsed="false">
      <c r="A956" s="2" t="n">
        <v>954</v>
      </c>
      <c r="B956" s="2" t="n">
        <v>80</v>
      </c>
      <c r="C956" s="2" t="n">
        <f aca="false">A956-(B956-1)*12</f>
        <v>6</v>
      </c>
      <c r="D956" s="2" t="n">
        <f aca="false">'thong tin khach hang'!$B$4+B956-1</f>
        <v>81</v>
      </c>
      <c r="E956" s="31" t="n">
        <f aca="false">IF(A956=1,0,M955)</f>
        <v>11253515021.013</v>
      </c>
      <c r="F956" s="2" t="n">
        <f aca="true">TP*VLOOKUP('thong tin khach hang'!$E$10,$X$2:$Z$5,3,0)*OFFSET($S956,0,VLOOKUP('thong tin khach hang'!$E$10,$X$2:$Z$5,2,0))</f>
        <v>0</v>
      </c>
      <c r="G956" s="2" t="n">
        <f aca="true">EP*VLOOKUP('thong tin khach hang'!$E$10,$X$2:$Z$5,3,0)*OFFSET($S956,0,VLOOKUP('thong tin khach hang'!$E$10,$X$2:$Z$5,2,0))</f>
        <v>0</v>
      </c>
      <c r="H956" s="2" t="n">
        <f aca="false">F956*HLOOKUP(B956,Assumption!$A$10:$G$12,2,1)+G956*HLOOKUP(B956,Assumption!$A$10:$G$12,3,1)</f>
        <v>0</v>
      </c>
      <c r="I956" s="2" t="n">
        <f aca="false">F956+G956-H956</f>
        <v>0</v>
      </c>
      <c r="J956" s="32" t="n">
        <f aca="false">VLOOKUP(D956,Assumption!$O$3:$Q$103,IF('thong tin khach hang'!$B$3="Nam",2,3),0)/12*P956</f>
        <v>0</v>
      </c>
      <c r="K956" s="2" t="n">
        <v>20000</v>
      </c>
      <c r="L956" s="31" t="n">
        <f aca="false">ROUND(((HLOOKUP(B956,Assumption!$A$6:$L$7,2,1)+1)^(1/12)-1)*(E956+I956-J956-K956),0)</f>
        <v>18586062</v>
      </c>
      <c r="M956" s="31" t="n">
        <f aca="false">E956+I956-J956-K956+L956</f>
        <v>11272081083.013</v>
      </c>
      <c r="N956" s="32" t="n">
        <f aca="false">HLOOKUP(ROUND(AVERAGE(M944:M955)/10^6,0),Assumption!$B$2:$E$3,2,1)*MAX((AVERAGE(M944:M955)-250*10^6),0)</f>
        <v>65209029.7545781</v>
      </c>
      <c r="O956" s="31" t="n">
        <f aca="false">M956+N956</f>
        <v>11337290112.7676</v>
      </c>
      <c r="P956" s="31" t="n">
        <f aca="false">IF(A956=1,SA,MAX(0,SA-M955))</f>
        <v>0</v>
      </c>
      <c r="S956" s="2" t="n">
        <v>0</v>
      </c>
      <c r="T956" s="2" t="n">
        <v>0</v>
      </c>
      <c r="U956" s="2" t="n">
        <v>0</v>
      </c>
      <c r="V956" s="33" t="n">
        <v>1</v>
      </c>
    </row>
    <row r="957" customFormat="false" ht="15.75" hidden="false" customHeight="true" outlineLevel="0" collapsed="false">
      <c r="A957" s="2" t="n">
        <v>955</v>
      </c>
      <c r="B957" s="2" t="n">
        <v>80</v>
      </c>
      <c r="C957" s="2" t="n">
        <f aca="false">A957-(B957-1)*12</f>
        <v>7</v>
      </c>
      <c r="D957" s="2" t="n">
        <f aca="false">'thong tin khach hang'!$B$4+B957-1</f>
        <v>81</v>
      </c>
      <c r="E957" s="31" t="n">
        <f aca="false">IF(A957=1,0,M956)</f>
        <v>11272081083.013</v>
      </c>
      <c r="F957" s="2" t="n">
        <f aca="true">TP*VLOOKUP('thong tin khach hang'!$E$10,$X$2:$Z$5,3,0)*OFFSET($S957,0,VLOOKUP('thong tin khach hang'!$E$10,$X$2:$Z$5,2,0))</f>
        <v>0</v>
      </c>
      <c r="G957" s="2" t="n">
        <f aca="true">EP*VLOOKUP('thong tin khach hang'!$E$10,$X$2:$Z$5,3,0)*OFFSET($S957,0,VLOOKUP('thong tin khach hang'!$E$10,$X$2:$Z$5,2,0))</f>
        <v>0</v>
      </c>
      <c r="H957" s="2" t="n">
        <f aca="false">F957*HLOOKUP(B957,Assumption!$A$10:$G$12,2,1)+G957*HLOOKUP(B957,Assumption!$A$10:$G$12,3,1)</f>
        <v>0</v>
      </c>
      <c r="I957" s="2" t="n">
        <f aca="false">F957+G957-H957</f>
        <v>0</v>
      </c>
      <c r="J957" s="32" t="n">
        <f aca="false">VLOOKUP(D957,Assumption!$O$3:$Q$103,IF('thong tin khach hang'!$B$3="Nam",2,3),0)/12*P957</f>
        <v>0</v>
      </c>
      <c r="K957" s="2" t="n">
        <v>20000</v>
      </c>
      <c r="L957" s="31" t="n">
        <f aca="false">ROUND(((HLOOKUP(B957,Assumption!$A$6:$L$7,2,1)+1)^(1/12)-1)*(E957+I957-J957-K957),0)</f>
        <v>18616725</v>
      </c>
      <c r="M957" s="31" t="n">
        <f aca="false">E957+I957-J957-K957+L957</f>
        <v>11290677808.013</v>
      </c>
      <c r="N957" s="32" t="n">
        <f aca="false">HLOOKUP(ROUND(AVERAGE(M945:M956)/10^6,0),Assumption!$B$2:$E$3,2,1)*MAX((AVERAGE(M945:M956)-250*10^6),0)</f>
        <v>65348383.2510781</v>
      </c>
      <c r="O957" s="31" t="n">
        <f aca="false">M957+N957</f>
        <v>11356026191.2641</v>
      </c>
      <c r="P957" s="31" t="n">
        <f aca="false">IF(A957=1,SA,MAX(0,SA-M956))</f>
        <v>0</v>
      </c>
      <c r="S957" s="2" t="n">
        <v>0</v>
      </c>
      <c r="T957" s="2" t="n">
        <v>1</v>
      </c>
      <c r="U957" s="2" t="n">
        <v>1</v>
      </c>
      <c r="V957" s="33" t="n">
        <v>1</v>
      </c>
    </row>
    <row r="958" customFormat="false" ht="15.75" hidden="false" customHeight="true" outlineLevel="0" collapsed="false">
      <c r="A958" s="2" t="n">
        <v>956</v>
      </c>
      <c r="B958" s="2" t="n">
        <v>80</v>
      </c>
      <c r="C958" s="2" t="n">
        <f aca="false">A958-(B958-1)*12</f>
        <v>8</v>
      </c>
      <c r="D958" s="2" t="n">
        <f aca="false">'thong tin khach hang'!$B$4+B958-1</f>
        <v>81</v>
      </c>
      <c r="E958" s="31" t="n">
        <f aca="false">IF(A958=1,0,M957)</f>
        <v>11290677808.013</v>
      </c>
      <c r="F958" s="2" t="n">
        <f aca="true">TP*VLOOKUP('thong tin khach hang'!$E$10,$X$2:$Z$5,3,0)*OFFSET($S958,0,VLOOKUP('thong tin khach hang'!$E$10,$X$2:$Z$5,2,0))</f>
        <v>0</v>
      </c>
      <c r="G958" s="2" t="n">
        <f aca="true">EP*VLOOKUP('thong tin khach hang'!$E$10,$X$2:$Z$5,3,0)*OFFSET($S958,0,VLOOKUP('thong tin khach hang'!$E$10,$X$2:$Z$5,2,0))</f>
        <v>0</v>
      </c>
      <c r="H958" s="2" t="n">
        <f aca="false">F958*HLOOKUP(B958,Assumption!$A$10:$G$12,2,1)+G958*HLOOKUP(B958,Assumption!$A$10:$G$12,3,1)</f>
        <v>0</v>
      </c>
      <c r="I958" s="2" t="n">
        <f aca="false">F958+G958-H958</f>
        <v>0</v>
      </c>
      <c r="J958" s="32" t="n">
        <f aca="false">VLOOKUP(D958,Assumption!$O$3:$Q$103,IF('thong tin khach hang'!$B$3="Nam",2,3),0)/12*P958</f>
        <v>0</v>
      </c>
      <c r="K958" s="2" t="n">
        <v>20000</v>
      </c>
      <c r="L958" s="31" t="n">
        <f aca="false">ROUND(((HLOOKUP(B958,Assumption!$A$6:$L$7,2,1)+1)^(1/12)-1)*(E958+I958-J958-K958),0)</f>
        <v>18647439</v>
      </c>
      <c r="M958" s="31" t="n">
        <f aca="false">E958+I958-J958-K958+L958</f>
        <v>11309305247.013</v>
      </c>
      <c r="N958" s="32" t="n">
        <f aca="false">HLOOKUP(ROUND(AVERAGE(M946:M957)/10^6,0),Assumption!$B$2:$E$3,2,1)*MAX((AVERAGE(M946:M957)-250*10^6),0)</f>
        <v>65487966.9010781</v>
      </c>
      <c r="O958" s="31" t="n">
        <f aca="false">M958+N958</f>
        <v>11374793213.9141</v>
      </c>
      <c r="P958" s="31" t="n">
        <f aca="false">IF(A958=1,SA,MAX(0,SA-M957))</f>
        <v>0</v>
      </c>
      <c r="S958" s="2" t="n">
        <v>0</v>
      </c>
      <c r="T958" s="2" t="n">
        <v>0</v>
      </c>
      <c r="U958" s="2" t="n">
        <v>0</v>
      </c>
      <c r="V958" s="33" t="n">
        <v>1</v>
      </c>
    </row>
    <row r="959" customFormat="false" ht="15.75" hidden="false" customHeight="true" outlineLevel="0" collapsed="false">
      <c r="A959" s="2" t="n">
        <v>957</v>
      </c>
      <c r="B959" s="2" t="n">
        <v>80</v>
      </c>
      <c r="C959" s="2" t="n">
        <f aca="false">A959-(B959-1)*12</f>
        <v>9</v>
      </c>
      <c r="D959" s="2" t="n">
        <f aca="false">'thong tin khach hang'!$B$4+B959-1</f>
        <v>81</v>
      </c>
      <c r="E959" s="31" t="n">
        <f aca="false">IF(A959=1,0,M958)</f>
        <v>11309305247.013</v>
      </c>
      <c r="F959" s="2" t="n">
        <f aca="true">TP*VLOOKUP('thong tin khach hang'!$E$10,$X$2:$Z$5,3,0)*OFFSET($S959,0,VLOOKUP('thong tin khach hang'!$E$10,$X$2:$Z$5,2,0))</f>
        <v>0</v>
      </c>
      <c r="G959" s="2" t="n">
        <f aca="true">EP*VLOOKUP('thong tin khach hang'!$E$10,$X$2:$Z$5,3,0)*OFFSET($S959,0,VLOOKUP('thong tin khach hang'!$E$10,$X$2:$Z$5,2,0))</f>
        <v>0</v>
      </c>
      <c r="H959" s="2" t="n">
        <f aca="false">F959*HLOOKUP(B959,Assumption!$A$10:$G$12,2,1)+G959*HLOOKUP(B959,Assumption!$A$10:$G$12,3,1)</f>
        <v>0</v>
      </c>
      <c r="I959" s="2" t="n">
        <f aca="false">F959+G959-H959</f>
        <v>0</v>
      </c>
      <c r="J959" s="32" t="n">
        <f aca="false">VLOOKUP(D959,Assumption!$O$3:$Q$103,IF('thong tin khach hang'!$B$3="Nam",2,3),0)/12*P959</f>
        <v>0</v>
      </c>
      <c r="K959" s="2" t="n">
        <v>20000</v>
      </c>
      <c r="L959" s="31" t="n">
        <f aca="false">ROUND(((HLOOKUP(B959,Assumption!$A$6:$L$7,2,1)+1)^(1/12)-1)*(E959+I959-J959-K959),0)</f>
        <v>18678204</v>
      </c>
      <c r="M959" s="31" t="n">
        <f aca="false">E959+I959-J959-K959+L959</f>
        <v>11327963451.013</v>
      </c>
      <c r="N959" s="32" t="n">
        <f aca="false">HLOOKUP(ROUND(AVERAGE(M947:M958)/10^6,0),Assumption!$B$2:$E$3,2,1)*MAX((AVERAGE(M947:M958)-250*10^6),0)</f>
        <v>65627781.0845781</v>
      </c>
      <c r="O959" s="31" t="n">
        <f aca="false">M959+N959</f>
        <v>11393591232.0976</v>
      </c>
      <c r="P959" s="31" t="n">
        <f aca="false">IF(A959=1,SA,MAX(0,SA-M958))</f>
        <v>0</v>
      </c>
      <c r="S959" s="2" t="n">
        <v>0</v>
      </c>
      <c r="T959" s="2" t="n">
        <v>0</v>
      </c>
      <c r="U959" s="2" t="n">
        <v>0</v>
      </c>
      <c r="V959" s="33" t="n">
        <v>1</v>
      </c>
    </row>
    <row r="960" customFormat="false" ht="15.75" hidden="false" customHeight="true" outlineLevel="0" collapsed="false">
      <c r="A960" s="2" t="n">
        <v>958</v>
      </c>
      <c r="B960" s="2" t="n">
        <v>80</v>
      </c>
      <c r="C960" s="2" t="n">
        <f aca="false">A960-(B960-1)*12</f>
        <v>10</v>
      </c>
      <c r="D960" s="2" t="n">
        <f aca="false">'thong tin khach hang'!$B$4+B960-1</f>
        <v>81</v>
      </c>
      <c r="E960" s="31" t="n">
        <f aca="false">IF(A960=1,0,M959)</f>
        <v>11327963451.013</v>
      </c>
      <c r="F960" s="2" t="n">
        <f aca="true">TP*VLOOKUP('thong tin khach hang'!$E$10,$X$2:$Z$5,3,0)*OFFSET($S960,0,VLOOKUP('thong tin khach hang'!$E$10,$X$2:$Z$5,2,0))</f>
        <v>0</v>
      </c>
      <c r="G960" s="2" t="n">
        <f aca="true">EP*VLOOKUP('thong tin khach hang'!$E$10,$X$2:$Z$5,3,0)*OFFSET($S960,0,VLOOKUP('thong tin khach hang'!$E$10,$X$2:$Z$5,2,0))</f>
        <v>0</v>
      </c>
      <c r="H960" s="2" t="n">
        <f aca="false">F960*HLOOKUP(B960,Assumption!$A$10:$G$12,2,1)+G960*HLOOKUP(B960,Assumption!$A$10:$G$12,3,1)</f>
        <v>0</v>
      </c>
      <c r="I960" s="2" t="n">
        <f aca="false">F960+G960-H960</f>
        <v>0</v>
      </c>
      <c r="J960" s="32" t="n">
        <f aca="false">VLOOKUP(D960,Assumption!$O$3:$Q$103,IF('thong tin khach hang'!$B$3="Nam",2,3),0)/12*P960</f>
        <v>0</v>
      </c>
      <c r="K960" s="2" t="n">
        <v>20000</v>
      </c>
      <c r="L960" s="31" t="n">
        <f aca="false">ROUND(((HLOOKUP(B960,Assumption!$A$6:$L$7,2,1)+1)^(1/12)-1)*(E960+I960-J960-K960),0)</f>
        <v>18709020</v>
      </c>
      <c r="M960" s="31" t="n">
        <f aca="false">E960+I960-J960-K960+L960</f>
        <v>11346652471.013</v>
      </c>
      <c r="N960" s="32" t="n">
        <f aca="false">HLOOKUP(ROUND(AVERAGE(M948:M959)/10^6,0),Assumption!$B$2:$E$3,2,1)*MAX((AVERAGE(M948:M959)-250*10^6),0)</f>
        <v>65767826.1825781</v>
      </c>
      <c r="O960" s="31" t="n">
        <f aca="false">M960+N960</f>
        <v>11412420297.1956</v>
      </c>
      <c r="P960" s="31" t="n">
        <f aca="false">IF(A960=1,SA,MAX(0,SA-M959))</f>
        <v>0</v>
      </c>
      <c r="S960" s="2" t="n">
        <v>0</v>
      </c>
      <c r="T960" s="2" t="n">
        <v>0</v>
      </c>
      <c r="U960" s="2" t="n">
        <v>1</v>
      </c>
      <c r="V960" s="33" t="n">
        <v>1</v>
      </c>
    </row>
    <row r="961" customFormat="false" ht="15.75" hidden="false" customHeight="true" outlineLevel="0" collapsed="false">
      <c r="A961" s="2" t="n">
        <v>959</v>
      </c>
      <c r="B961" s="2" t="n">
        <v>80</v>
      </c>
      <c r="C961" s="2" t="n">
        <f aca="false">A961-(B961-1)*12</f>
        <v>11</v>
      </c>
      <c r="D961" s="2" t="n">
        <f aca="false">'thong tin khach hang'!$B$4+B961-1</f>
        <v>81</v>
      </c>
      <c r="E961" s="31" t="n">
        <f aca="false">IF(A961=1,0,M960)</f>
        <v>11346652471.013</v>
      </c>
      <c r="F961" s="2" t="n">
        <f aca="true">TP*VLOOKUP('thong tin khach hang'!$E$10,$X$2:$Z$5,3,0)*OFFSET($S961,0,VLOOKUP('thong tin khach hang'!$E$10,$X$2:$Z$5,2,0))</f>
        <v>0</v>
      </c>
      <c r="G961" s="2" t="n">
        <f aca="true">EP*VLOOKUP('thong tin khach hang'!$E$10,$X$2:$Z$5,3,0)*OFFSET($S961,0,VLOOKUP('thong tin khach hang'!$E$10,$X$2:$Z$5,2,0))</f>
        <v>0</v>
      </c>
      <c r="H961" s="2" t="n">
        <f aca="false">F961*HLOOKUP(B961,Assumption!$A$10:$G$12,2,1)+G961*HLOOKUP(B961,Assumption!$A$10:$G$12,3,1)</f>
        <v>0</v>
      </c>
      <c r="I961" s="2" t="n">
        <f aca="false">F961+G961-H961</f>
        <v>0</v>
      </c>
      <c r="J961" s="32" t="n">
        <f aca="false">VLOOKUP(D961,Assumption!$O$3:$Q$103,IF('thong tin khach hang'!$B$3="Nam",2,3),0)/12*P961</f>
        <v>0</v>
      </c>
      <c r="K961" s="2" t="n">
        <v>20000</v>
      </c>
      <c r="L961" s="31" t="n">
        <f aca="false">ROUND(((HLOOKUP(B961,Assumption!$A$6:$L$7,2,1)+1)^(1/12)-1)*(E961+I961-J961-K961),0)</f>
        <v>18739886</v>
      </c>
      <c r="M961" s="31" t="n">
        <f aca="false">E961+I961-J961-K961+L961</f>
        <v>11365372357.013</v>
      </c>
      <c r="N961" s="32" t="n">
        <f aca="false">HLOOKUP(ROUND(AVERAGE(M949:M960)/10^6,0),Assumption!$B$2:$E$3,2,1)*MAX((AVERAGE(M949:M960)-250*10^6),0)</f>
        <v>65908102.5765781</v>
      </c>
      <c r="O961" s="31" t="n">
        <f aca="false">M961+N961</f>
        <v>11431280459.5896</v>
      </c>
      <c r="P961" s="31" t="n">
        <f aca="false">IF(A961=1,SA,MAX(0,SA-M960))</f>
        <v>0</v>
      </c>
      <c r="S961" s="2" t="n">
        <v>0</v>
      </c>
      <c r="T961" s="2" t="n">
        <v>0</v>
      </c>
      <c r="U961" s="2" t="n">
        <v>0</v>
      </c>
      <c r="V961" s="33" t="n">
        <v>1</v>
      </c>
    </row>
    <row r="962" customFormat="false" ht="15.75" hidden="false" customHeight="true" outlineLevel="0" collapsed="false">
      <c r="A962" s="2" t="n">
        <v>960</v>
      </c>
      <c r="B962" s="2" t="n">
        <v>80</v>
      </c>
      <c r="C962" s="2" t="n">
        <f aca="false">A962-(B962-1)*12</f>
        <v>12</v>
      </c>
      <c r="D962" s="2" t="n">
        <f aca="false">'thong tin khach hang'!$B$4+B962-1</f>
        <v>81</v>
      </c>
      <c r="E962" s="31" t="n">
        <f aca="false">IF(A962=1,0,M961)</f>
        <v>11365372357.013</v>
      </c>
      <c r="F962" s="2" t="n">
        <f aca="true">TP*VLOOKUP('thong tin khach hang'!$E$10,$X$2:$Z$5,3,0)*OFFSET($S962,0,VLOOKUP('thong tin khach hang'!$E$10,$X$2:$Z$5,2,0))</f>
        <v>0</v>
      </c>
      <c r="G962" s="2" t="n">
        <f aca="true">EP*VLOOKUP('thong tin khach hang'!$E$10,$X$2:$Z$5,3,0)*OFFSET($S962,0,VLOOKUP('thong tin khach hang'!$E$10,$X$2:$Z$5,2,0))</f>
        <v>0</v>
      </c>
      <c r="H962" s="2" t="n">
        <f aca="false">F962*HLOOKUP(B962,Assumption!$A$10:$G$12,2,1)+G962*HLOOKUP(B962,Assumption!$A$10:$G$12,3,1)</f>
        <v>0</v>
      </c>
      <c r="I962" s="2" t="n">
        <f aca="false">F962+G962-H962</f>
        <v>0</v>
      </c>
      <c r="J962" s="32" t="n">
        <f aca="false">VLOOKUP(D962,Assumption!$O$3:$Q$103,IF('thong tin khach hang'!$B$3="Nam",2,3),0)/12*P962</f>
        <v>0</v>
      </c>
      <c r="K962" s="2" t="n">
        <v>20000</v>
      </c>
      <c r="L962" s="31" t="n">
        <f aca="false">ROUND(((HLOOKUP(B962,Assumption!$A$6:$L$7,2,1)+1)^(1/12)-1)*(E962+I962-J962-K962),0)</f>
        <v>18770803</v>
      </c>
      <c r="M962" s="31" t="n">
        <f aca="false">E962+I962-J962-K962+L962</f>
        <v>11384123160.013</v>
      </c>
      <c r="N962" s="32" t="n">
        <f aca="false">HLOOKUP(ROUND(AVERAGE(M950:M961)/10^6,0),Assumption!$B$2:$E$3,2,1)*MAX((AVERAGE(M950:M961)-250*10^6),0)</f>
        <v>66048610.6485781</v>
      </c>
      <c r="O962" s="31" t="n">
        <f aca="false">M962+N962</f>
        <v>11450171770.6616</v>
      </c>
      <c r="P962" s="31" t="n">
        <f aca="false">IF(A962=1,SA,MAX(0,SA-M961))</f>
        <v>0</v>
      </c>
      <c r="S962" s="2" t="n">
        <v>0</v>
      </c>
      <c r="T962" s="2" t="n">
        <v>0</v>
      </c>
      <c r="U962" s="2" t="n">
        <v>0</v>
      </c>
      <c r="V962" s="33" t="n">
        <v>1</v>
      </c>
    </row>
    <row r="963" customFormat="false" ht="15.75" hidden="false" customHeight="true" outlineLevel="0" collapsed="false">
      <c r="A963" s="2" t="n">
        <v>961</v>
      </c>
      <c r="B963" s="2" t="n">
        <v>81</v>
      </c>
      <c r="C963" s="2" t="n">
        <f aca="false">A963-(B963-1)*12</f>
        <v>1</v>
      </c>
      <c r="D963" s="2" t="n">
        <f aca="false">'thong tin khach hang'!$B$4+B963-1</f>
        <v>82</v>
      </c>
      <c r="E963" s="31" t="n">
        <f aca="false">IF(A963=1,0,M962)</f>
        <v>11384123160.013</v>
      </c>
      <c r="F963" s="2" t="n">
        <f aca="true">TP*VLOOKUP('thong tin khach hang'!$E$10,$X$2:$Z$5,3,0)*OFFSET($S963,0,VLOOKUP('thong tin khach hang'!$E$10,$X$2:$Z$5,2,0))</f>
        <v>30000000</v>
      </c>
      <c r="G963" s="2" t="n">
        <f aca="true">EP*VLOOKUP('thong tin khach hang'!$E$10,$X$2:$Z$5,3,0)*OFFSET($S963,0,VLOOKUP('thong tin khach hang'!$E$10,$X$2:$Z$5,2,0))</f>
        <v>30000000</v>
      </c>
      <c r="H963" s="2" t="n">
        <f aca="false">F963*HLOOKUP(B963,Assumption!$A$10:$G$12,2,1)+G963*HLOOKUP(B963,Assumption!$A$10:$G$12,3,1)</f>
        <v>1500000</v>
      </c>
      <c r="I963" s="2" t="n">
        <f aca="false">F963+G963-H963</f>
        <v>58500000</v>
      </c>
      <c r="J963" s="32" t="n">
        <f aca="false">VLOOKUP(D963,Assumption!$O$3:$Q$103,IF('thong tin khach hang'!$B$3="Nam",2,3),0)/12*P963</f>
        <v>0</v>
      </c>
      <c r="K963" s="2" t="n">
        <v>20000</v>
      </c>
      <c r="L963" s="31" t="n">
        <f aca="false">ROUND(((HLOOKUP(B963,Assumption!$A$6:$L$7,2,1)+1)^(1/12)-1)*(E963+I963-J963-K963),0)</f>
        <v>18898389</v>
      </c>
      <c r="M963" s="31" t="n">
        <f aca="false">E963+I963-J963-K963+L963</f>
        <v>11461501549.013</v>
      </c>
      <c r="N963" s="32" t="n">
        <f aca="false">HLOOKUP(ROUND(AVERAGE(M951:M962)/10^6,0),Assumption!$B$2:$E$3,2,1)*MAX((AVERAGE(M951:M962)-250*10^6),0)</f>
        <v>66189350.7810781</v>
      </c>
      <c r="O963" s="31" t="n">
        <f aca="false">M963+N963</f>
        <v>11527690899.7941</v>
      </c>
      <c r="P963" s="31" t="n">
        <f aca="false">IF(A963=1,SA,MAX(0,SA-M962))</f>
        <v>0</v>
      </c>
      <c r="S963" s="2" t="n">
        <v>1</v>
      </c>
      <c r="T963" s="2" t="n">
        <v>1</v>
      </c>
      <c r="U963" s="2" t="n">
        <v>1</v>
      </c>
      <c r="V963" s="33" t="n">
        <v>1</v>
      </c>
    </row>
    <row r="964" customFormat="false" ht="15.75" hidden="false" customHeight="true" outlineLevel="0" collapsed="false">
      <c r="A964" s="2" t="n">
        <v>962</v>
      </c>
      <c r="B964" s="2" t="n">
        <v>81</v>
      </c>
      <c r="C964" s="2" t="n">
        <f aca="false">A964-(B964-1)*12</f>
        <v>2</v>
      </c>
      <c r="D964" s="2" t="n">
        <f aca="false">'thong tin khach hang'!$B$4+B964-1</f>
        <v>82</v>
      </c>
      <c r="E964" s="31" t="n">
        <f aca="false">IF(A964=1,0,M963)</f>
        <v>11461501549.013</v>
      </c>
      <c r="F964" s="2" t="n">
        <f aca="true">TP*VLOOKUP('thong tin khach hang'!$E$10,$X$2:$Z$5,3,0)*OFFSET($S964,0,VLOOKUP('thong tin khach hang'!$E$10,$X$2:$Z$5,2,0))</f>
        <v>0</v>
      </c>
      <c r="G964" s="2" t="n">
        <f aca="true">EP*VLOOKUP('thong tin khach hang'!$E$10,$X$2:$Z$5,3,0)*OFFSET($S964,0,VLOOKUP('thong tin khach hang'!$E$10,$X$2:$Z$5,2,0))</f>
        <v>0</v>
      </c>
      <c r="H964" s="2" t="n">
        <f aca="false">F964*HLOOKUP(B964,Assumption!$A$10:$G$12,2,1)+G964*HLOOKUP(B964,Assumption!$A$10:$G$12,3,1)</f>
        <v>0</v>
      </c>
      <c r="I964" s="2" t="n">
        <f aca="false">F964+G964-H964</f>
        <v>0</v>
      </c>
      <c r="J964" s="32" t="n">
        <f aca="false">VLOOKUP(D964,Assumption!$O$3:$Q$103,IF('thong tin khach hang'!$B$3="Nam",2,3),0)/12*P964</f>
        <v>0</v>
      </c>
      <c r="K964" s="2" t="n">
        <v>20000</v>
      </c>
      <c r="L964" s="31" t="n">
        <f aca="false">ROUND(((HLOOKUP(B964,Assumption!$A$6:$L$7,2,1)+1)^(1/12)-1)*(E964+I964-J964-K964),0)</f>
        <v>18929569</v>
      </c>
      <c r="M964" s="31" t="n">
        <f aca="false">E964+I964-J964-K964+L964</f>
        <v>11480411118.013</v>
      </c>
      <c r="N964" s="32" t="n">
        <f aca="false">HLOOKUP(ROUND(AVERAGE(M952:M963)/10^6,0),Assumption!$B$2:$E$3,2,1)*MAX((AVERAGE(M952:M963)-250*10^6),0)</f>
        <v>66330323.3570781</v>
      </c>
      <c r="O964" s="31" t="n">
        <f aca="false">M964+N964</f>
        <v>11546741441.3701</v>
      </c>
      <c r="P964" s="31" t="n">
        <f aca="false">IF(A964=1,SA,MAX(0,SA-M963))</f>
        <v>0</v>
      </c>
      <c r="S964" s="2" t="n">
        <v>0</v>
      </c>
      <c r="T964" s="2" t="n">
        <v>0</v>
      </c>
      <c r="U964" s="2" t="n">
        <v>0</v>
      </c>
      <c r="V964" s="33" t="n">
        <v>1</v>
      </c>
    </row>
    <row r="965" customFormat="false" ht="15.75" hidden="false" customHeight="true" outlineLevel="0" collapsed="false">
      <c r="A965" s="2" t="n">
        <v>963</v>
      </c>
      <c r="B965" s="2" t="n">
        <v>81</v>
      </c>
      <c r="C965" s="2" t="n">
        <f aca="false">A965-(B965-1)*12</f>
        <v>3</v>
      </c>
      <c r="D965" s="2" t="n">
        <f aca="false">'thong tin khach hang'!$B$4+B965-1</f>
        <v>82</v>
      </c>
      <c r="E965" s="31" t="n">
        <f aca="false">IF(A965=1,0,M964)</f>
        <v>11480411118.013</v>
      </c>
      <c r="F965" s="2" t="n">
        <f aca="true">TP*VLOOKUP('thong tin khach hang'!$E$10,$X$2:$Z$5,3,0)*OFFSET($S965,0,VLOOKUP('thong tin khach hang'!$E$10,$X$2:$Z$5,2,0))</f>
        <v>0</v>
      </c>
      <c r="G965" s="2" t="n">
        <f aca="true">EP*VLOOKUP('thong tin khach hang'!$E$10,$X$2:$Z$5,3,0)*OFFSET($S965,0,VLOOKUP('thong tin khach hang'!$E$10,$X$2:$Z$5,2,0))</f>
        <v>0</v>
      </c>
      <c r="H965" s="2" t="n">
        <f aca="false">F965*HLOOKUP(B965,Assumption!$A$10:$G$12,2,1)+G965*HLOOKUP(B965,Assumption!$A$10:$G$12,3,1)</f>
        <v>0</v>
      </c>
      <c r="I965" s="2" t="n">
        <f aca="false">F965+G965-H965</f>
        <v>0</v>
      </c>
      <c r="J965" s="32" t="n">
        <f aca="false">VLOOKUP(D965,Assumption!$O$3:$Q$103,IF('thong tin khach hang'!$B$3="Nam",2,3),0)/12*P965</f>
        <v>0</v>
      </c>
      <c r="K965" s="2" t="n">
        <v>20000</v>
      </c>
      <c r="L965" s="31" t="n">
        <f aca="false">ROUND(((HLOOKUP(B965,Assumption!$A$6:$L$7,2,1)+1)^(1/12)-1)*(E965+I965-J965-K965),0)</f>
        <v>18960799</v>
      </c>
      <c r="M965" s="31" t="n">
        <f aca="false">E965+I965-J965-K965+L965</f>
        <v>11499351917.013</v>
      </c>
      <c r="N965" s="32" t="n">
        <f aca="false">HLOOKUP(ROUND(AVERAGE(M953:M964)/10^6,0),Assumption!$B$2:$E$3,2,1)*MAX((AVERAGE(M953:M964)-250*10^6),0)</f>
        <v>66471528.7610781</v>
      </c>
      <c r="O965" s="31" t="n">
        <f aca="false">M965+N965</f>
        <v>11565823445.7741</v>
      </c>
      <c r="P965" s="31" t="n">
        <f aca="false">IF(A965=1,SA,MAX(0,SA-M964))</f>
        <v>0</v>
      </c>
      <c r="S965" s="2" t="n">
        <v>0</v>
      </c>
      <c r="T965" s="2" t="n">
        <v>0</v>
      </c>
      <c r="U965" s="2" t="n">
        <v>0</v>
      </c>
      <c r="V965" s="33" t="n">
        <v>1</v>
      </c>
    </row>
    <row r="966" customFormat="false" ht="15.75" hidden="false" customHeight="true" outlineLevel="0" collapsed="false">
      <c r="A966" s="2" t="n">
        <v>964</v>
      </c>
      <c r="B966" s="2" t="n">
        <v>81</v>
      </c>
      <c r="C966" s="2" t="n">
        <f aca="false">A966-(B966-1)*12</f>
        <v>4</v>
      </c>
      <c r="D966" s="2" t="n">
        <f aca="false">'thong tin khach hang'!$B$4+B966-1</f>
        <v>82</v>
      </c>
      <c r="E966" s="31" t="n">
        <f aca="false">IF(A966=1,0,M965)</f>
        <v>11499351917.013</v>
      </c>
      <c r="F966" s="2" t="n">
        <f aca="true">TP*VLOOKUP('thong tin khach hang'!$E$10,$X$2:$Z$5,3,0)*OFFSET($S966,0,VLOOKUP('thong tin khach hang'!$E$10,$X$2:$Z$5,2,0))</f>
        <v>0</v>
      </c>
      <c r="G966" s="2" t="n">
        <f aca="true">EP*VLOOKUP('thong tin khach hang'!$E$10,$X$2:$Z$5,3,0)*OFFSET($S966,0,VLOOKUP('thong tin khach hang'!$E$10,$X$2:$Z$5,2,0))</f>
        <v>0</v>
      </c>
      <c r="H966" s="2" t="n">
        <f aca="false">F966*HLOOKUP(B966,Assumption!$A$10:$G$12,2,1)+G966*HLOOKUP(B966,Assumption!$A$10:$G$12,3,1)</f>
        <v>0</v>
      </c>
      <c r="I966" s="2" t="n">
        <f aca="false">F966+G966-H966</f>
        <v>0</v>
      </c>
      <c r="J966" s="32" t="n">
        <f aca="false">VLOOKUP(D966,Assumption!$O$3:$Q$103,IF('thong tin khach hang'!$B$3="Nam",2,3),0)/12*P966</f>
        <v>0</v>
      </c>
      <c r="K966" s="2" t="n">
        <v>20000</v>
      </c>
      <c r="L966" s="31" t="n">
        <f aca="false">ROUND(((HLOOKUP(B966,Assumption!$A$6:$L$7,2,1)+1)^(1/12)-1)*(E966+I966-J966-K966),0)</f>
        <v>18992082</v>
      </c>
      <c r="M966" s="31" t="n">
        <f aca="false">E966+I966-J966-K966+L966</f>
        <v>11518323999.013</v>
      </c>
      <c r="N966" s="32" t="n">
        <f aca="false">HLOOKUP(ROUND(AVERAGE(M954:M965)/10^6,0),Assumption!$B$2:$E$3,2,1)*MAX((AVERAGE(M954:M965)-250*10^6),0)</f>
        <v>66612967.3770781</v>
      </c>
      <c r="O966" s="31" t="n">
        <f aca="false">M966+N966</f>
        <v>11584936966.3901</v>
      </c>
      <c r="P966" s="31" t="n">
        <f aca="false">IF(A966=1,SA,MAX(0,SA-M965))</f>
        <v>0</v>
      </c>
      <c r="S966" s="2" t="n">
        <v>0</v>
      </c>
      <c r="T966" s="2" t="n">
        <v>0</v>
      </c>
      <c r="U966" s="2" t="n">
        <v>1</v>
      </c>
      <c r="V966" s="33" t="n">
        <v>1</v>
      </c>
    </row>
    <row r="967" customFormat="false" ht="15.75" hidden="false" customHeight="true" outlineLevel="0" collapsed="false">
      <c r="A967" s="2" t="n">
        <v>965</v>
      </c>
      <c r="B967" s="2" t="n">
        <v>81</v>
      </c>
      <c r="C967" s="2" t="n">
        <f aca="false">A967-(B967-1)*12</f>
        <v>5</v>
      </c>
      <c r="D967" s="2" t="n">
        <f aca="false">'thong tin khach hang'!$B$4+B967-1</f>
        <v>82</v>
      </c>
      <c r="E967" s="31" t="n">
        <f aca="false">IF(A967=1,0,M966)</f>
        <v>11518323999.013</v>
      </c>
      <c r="F967" s="2" t="n">
        <f aca="true">TP*VLOOKUP('thong tin khach hang'!$E$10,$X$2:$Z$5,3,0)*OFFSET($S967,0,VLOOKUP('thong tin khach hang'!$E$10,$X$2:$Z$5,2,0))</f>
        <v>0</v>
      </c>
      <c r="G967" s="2" t="n">
        <f aca="true">EP*VLOOKUP('thong tin khach hang'!$E$10,$X$2:$Z$5,3,0)*OFFSET($S967,0,VLOOKUP('thong tin khach hang'!$E$10,$X$2:$Z$5,2,0))</f>
        <v>0</v>
      </c>
      <c r="H967" s="2" t="n">
        <f aca="false">F967*HLOOKUP(B967,Assumption!$A$10:$G$12,2,1)+G967*HLOOKUP(B967,Assumption!$A$10:$G$12,3,1)</f>
        <v>0</v>
      </c>
      <c r="I967" s="2" t="n">
        <f aca="false">F967+G967-H967</f>
        <v>0</v>
      </c>
      <c r="J967" s="32" t="n">
        <f aca="false">VLOOKUP(D967,Assumption!$O$3:$Q$103,IF('thong tin khach hang'!$B$3="Nam",2,3),0)/12*P967</f>
        <v>0</v>
      </c>
      <c r="K967" s="2" t="n">
        <v>20000</v>
      </c>
      <c r="L967" s="31" t="n">
        <f aca="false">ROUND(((HLOOKUP(B967,Assumption!$A$6:$L$7,2,1)+1)^(1/12)-1)*(E967+I967-J967-K967),0)</f>
        <v>19023416</v>
      </c>
      <c r="M967" s="31" t="n">
        <f aca="false">E967+I967-J967-K967+L967</f>
        <v>11537327415.013</v>
      </c>
      <c r="N967" s="32" t="n">
        <f aca="false">HLOOKUP(ROUND(AVERAGE(M955:M966)/10^6,0),Assumption!$B$2:$E$3,2,1)*MAX((AVERAGE(M955:M966)-250*10^6),0)</f>
        <v>66754639.5905781</v>
      </c>
      <c r="O967" s="31" t="n">
        <f aca="false">M967+N967</f>
        <v>11604082054.6036</v>
      </c>
      <c r="P967" s="31" t="n">
        <f aca="false">IF(A967=1,SA,MAX(0,SA-M966))</f>
        <v>0</v>
      </c>
      <c r="S967" s="2" t="n">
        <v>0</v>
      </c>
      <c r="T967" s="2" t="n">
        <v>0</v>
      </c>
      <c r="U967" s="2" t="n">
        <v>0</v>
      </c>
      <c r="V967" s="33" t="n">
        <v>1</v>
      </c>
    </row>
    <row r="968" customFormat="false" ht="15.75" hidden="false" customHeight="true" outlineLevel="0" collapsed="false">
      <c r="A968" s="2" t="n">
        <v>966</v>
      </c>
      <c r="B968" s="2" t="n">
        <v>81</v>
      </c>
      <c r="C968" s="2" t="n">
        <f aca="false">A968-(B968-1)*12</f>
        <v>6</v>
      </c>
      <c r="D968" s="2" t="n">
        <f aca="false">'thong tin khach hang'!$B$4+B968-1</f>
        <v>82</v>
      </c>
      <c r="E968" s="31" t="n">
        <f aca="false">IF(A968=1,0,M967)</f>
        <v>11537327415.013</v>
      </c>
      <c r="F968" s="2" t="n">
        <f aca="true">TP*VLOOKUP('thong tin khach hang'!$E$10,$X$2:$Z$5,3,0)*OFFSET($S968,0,VLOOKUP('thong tin khach hang'!$E$10,$X$2:$Z$5,2,0))</f>
        <v>0</v>
      </c>
      <c r="G968" s="2" t="n">
        <f aca="true">EP*VLOOKUP('thong tin khach hang'!$E$10,$X$2:$Z$5,3,0)*OFFSET($S968,0,VLOOKUP('thong tin khach hang'!$E$10,$X$2:$Z$5,2,0))</f>
        <v>0</v>
      </c>
      <c r="H968" s="2" t="n">
        <f aca="false">F968*HLOOKUP(B968,Assumption!$A$10:$G$12,2,1)+G968*HLOOKUP(B968,Assumption!$A$10:$G$12,3,1)</f>
        <v>0</v>
      </c>
      <c r="I968" s="2" t="n">
        <f aca="false">F968+G968-H968</f>
        <v>0</v>
      </c>
      <c r="J968" s="32" t="n">
        <f aca="false">VLOOKUP(D968,Assumption!$O$3:$Q$103,IF('thong tin khach hang'!$B$3="Nam",2,3),0)/12*P968</f>
        <v>0</v>
      </c>
      <c r="K968" s="2" t="n">
        <v>20000</v>
      </c>
      <c r="L968" s="31" t="n">
        <f aca="false">ROUND(((HLOOKUP(B968,Assumption!$A$6:$L$7,2,1)+1)^(1/12)-1)*(E968+I968-J968-K968),0)</f>
        <v>19054801</v>
      </c>
      <c r="M968" s="31" t="n">
        <f aca="false">E968+I968-J968-K968+L968</f>
        <v>11556362216.013</v>
      </c>
      <c r="N968" s="32" t="n">
        <f aca="false">HLOOKUP(ROUND(AVERAGE(M956:M967)/10^6,0),Assumption!$B$2:$E$3,2,1)*MAX((AVERAGE(M956:M967)-250*10^6),0)</f>
        <v>66896545.7875781</v>
      </c>
      <c r="O968" s="31" t="n">
        <f aca="false">M968+N968</f>
        <v>11623258761.8006</v>
      </c>
      <c r="P968" s="31" t="n">
        <f aca="false">IF(A968=1,SA,MAX(0,SA-M967))</f>
        <v>0</v>
      </c>
      <c r="S968" s="2" t="n">
        <v>0</v>
      </c>
      <c r="T968" s="2" t="n">
        <v>0</v>
      </c>
      <c r="U968" s="2" t="n">
        <v>0</v>
      </c>
      <c r="V968" s="33" t="n">
        <v>1</v>
      </c>
    </row>
    <row r="969" customFormat="false" ht="15.75" hidden="false" customHeight="true" outlineLevel="0" collapsed="false">
      <c r="A969" s="2" t="n">
        <v>967</v>
      </c>
      <c r="B969" s="2" t="n">
        <v>81</v>
      </c>
      <c r="C969" s="2" t="n">
        <f aca="false">A969-(B969-1)*12</f>
        <v>7</v>
      </c>
      <c r="D969" s="2" t="n">
        <f aca="false">'thong tin khach hang'!$B$4+B969-1</f>
        <v>82</v>
      </c>
      <c r="E969" s="31" t="n">
        <f aca="false">IF(A969=1,0,M968)</f>
        <v>11556362216.013</v>
      </c>
      <c r="F969" s="2" t="n">
        <f aca="true">TP*VLOOKUP('thong tin khach hang'!$E$10,$X$2:$Z$5,3,0)*OFFSET($S969,0,VLOOKUP('thong tin khach hang'!$E$10,$X$2:$Z$5,2,0))</f>
        <v>0</v>
      </c>
      <c r="G969" s="2" t="n">
        <f aca="true">EP*VLOOKUP('thong tin khach hang'!$E$10,$X$2:$Z$5,3,0)*OFFSET($S969,0,VLOOKUP('thong tin khach hang'!$E$10,$X$2:$Z$5,2,0))</f>
        <v>0</v>
      </c>
      <c r="H969" s="2" t="n">
        <f aca="false">F969*HLOOKUP(B969,Assumption!$A$10:$G$12,2,1)+G969*HLOOKUP(B969,Assumption!$A$10:$G$12,3,1)</f>
        <v>0</v>
      </c>
      <c r="I969" s="2" t="n">
        <f aca="false">F969+G969-H969</f>
        <v>0</v>
      </c>
      <c r="J969" s="32" t="n">
        <f aca="false">VLOOKUP(D969,Assumption!$O$3:$Q$103,IF('thong tin khach hang'!$B$3="Nam",2,3),0)/12*P969</f>
        <v>0</v>
      </c>
      <c r="K969" s="2" t="n">
        <v>20000</v>
      </c>
      <c r="L969" s="31" t="n">
        <f aca="false">ROUND(((HLOOKUP(B969,Assumption!$A$6:$L$7,2,1)+1)^(1/12)-1)*(E969+I969-J969-K969),0)</f>
        <v>19086239</v>
      </c>
      <c r="M969" s="31" t="n">
        <f aca="false">E969+I969-J969-K969+L969</f>
        <v>11575428455.013</v>
      </c>
      <c r="N969" s="32" t="n">
        <f aca="false">HLOOKUP(ROUND(AVERAGE(M957:M968)/10^6,0),Assumption!$B$2:$E$3,2,1)*MAX((AVERAGE(M957:M968)-250*10^6),0)</f>
        <v>67038686.3540781</v>
      </c>
      <c r="O969" s="31" t="n">
        <f aca="false">M969+N969</f>
        <v>11642467141.3671</v>
      </c>
      <c r="P969" s="31" t="n">
        <f aca="false">IF(A969=1,SA,MAX(0,SA-M968))</f>
        <v>0</v>
      </c>
      <c r="S969" s="2" t="n">
        <v>0</v>
      </c>
      <c r="T969" s="2" t="n">
        <v>1</v>
      </c>
      <c r="U969" s="2" t="n">
        <v>1</v>
      </c>
      <c r="V969" s="33" t="n">
        <v>1</v>
      </c>
    </row>
    <row r="970" customFormat="false" ht="15.75" hidden="false" customHeight="true" outlineLevel="0" collapsed="false">
      <c r="A970" s="2" t="n">
        <v>968</v>
      </c>
      <c r="B970" s="2" t="n">
        <v>81</v>
      </c>
      <c r="C970" s="2" t="n">
        <f aca="false">A970-(B970-1)*12</f>
        <v>8</v>
      </c>
      <c r="D970" s="2" t="n">
        <f aca="false">'thong tin khach hang'!$B$4+B970-1</f>
        <v>82</v>
      </c>
      <c r="E970" s="31" t="n">
        <f aca="false">IF(A970=1,0,M969)</f>
        <v>11575428455.013</v>
      </c>
      <c r="F970" s="2" t="n">
        <f aca="true">TP*VLOOKUP('thong tin khach hang'!$E$10,$X$2:$Z$5,3,0)*OFFSET($S970,0,VLOOKUP('thong tin khach hang'!$E$10,$X$2:$Z$5,2,0))</f>
        <v>0</v>
      </c>
      <c r="G970" s="2" t="n">
        <f aca="true">EP*VLOOKUP('thong tin khach hang'!$E$10,$X$2:$Z$5,3,0)*OFFSET($S970,0,VLOOKUP('thong tin khach hang'!$E$10,$X$2:$Z$5,2,0))</f>
        <v>0</v>
      </c>
      <c r="H970" s="2" t="n">
        <f aca="false">F970*HLOOKUP(B970,Assumption!$A$10:$G$12,2,1)+G970*HLOOKUP(B970,Assumption!$A$10:$G$12,3,1)</f>
        <v>0</v>
      </c>
      <c r="I970" s="2" t="n">
        <f aca="false">F970+G970-H970</f>
        <v>0</v>
      </c>
      <c r="J970" s="32" t="n">
        <f aca="false">VLOOKUP(D970,Assumption!$O$3:$Q$103,IF('thong tin khach hang'!$B$3="Nam",2,3),0)/12*P970</f>
        <v>0</v>
      </c>
      <c r="K970" s="2" t="n">
        <v>20000</v>
      </c>
      <c r="L970" s="31" t="n">
        <f aca="false">ROUND(((HLOOKUP(B970,Assumption!$A$6:$L$7,2,1)+1)^(1/12)-1)*(E970+I970-J970-K970),0)</f>
        <v>19117728</v>
      </c>
      <c r="M970" s="31" t="n">
        <f aca="false">E970+I970-J970-K970+L970</f>
        <v>11594526183.013</v>
      </c>
      <c r="N970" s="32" t="n">
        <f aca="false">HLOOKUP(ROUND(AVERAGE(M958:M969)/10^6,0),Assumption!$B$2:$E$3,2,1)*MAX((AVERAGE(M958:M969)-250*10^6),0)</f>
        <v>67181061.6775781</v>
      </c>
      <c r="O970" s="31" t="n">
        <f aca="false">M970+N970</f>
        <v>11661707244.6906</v>
      </c>
      <c r="P970" s="31" t="n">
        <f aca="false">IF(A970=1,SA,MAX(0,SA-M969))</f>
        <v>0</v>
      </c>
      <c r="S970" s="2" t="n">
        <v>0</v>
      </c>
      <c r="T970" s="2" t="n">
        <v>0</v>
      </c>
      <c r="U970" s="2" t="n">
        <v>0</v>
      </c>
      <c r="V970" s="33" t="n">
        <v>1</v>
      </c>
    </row>
    <row r="971" customFormat="false" ht="15.75" hidden="false" customHeight="true" outlineLevel="0" collapsed="false">
      <c r="A971" s="2" t="n">
        <v>969</v>
      </c>
      <c r="B971" s="2" t="n">
        <v>81</v>
      </c>
      <c r="C971" s="2" t="n">
        <f aca="false">A971-(B971-1)*12</f>
        <v>9</v>
      </c>
      <c r="D971" s="2" t="n">
        <f aca="false">'thong tin khach hang'!$B$4+B971-1</f>
        <v>82</v>
      </c>
      <c r="E971" s="31" t="n">
        <f aca="false">IF(A971=1,0,M970)</f>
        <v>11594526183.013</v>
      </c>
      <c r="F971" s="2" t="n">
        <f aca="true">TP*VLOOKUP('thong tin khach hang'!$E$10,$X$2:$Z$5,3,0)*OFFSET($S971,0,VLOOKUP('thong tin khach hang'!$E$10,$X$2:$Z$5,2,0))</f>
        <v>0</v>
      </c>
      <c r="G971" s="2" t="n">
        <f aca="true">EP*VLOOKUP('thong tin khach hang'!$E$10,$X$2:$Z$5,3,0)*OFFSET($S971,0,VLOOKUP('thong tin khach hang'!$E$10,$X$2:$Z$5,2,0))</f>
        <v>0</v>
      </c>
      <c r="H971" s="2" t="n">
        <f aca="false">F971*HLOOKUP(B971,Assumption!$A$10:$G$12,2,1)+G971*HLOOKUP(B971,Assumption!$A$10:$G$12,3,1)</f>
        <v>0</v>
      </c>
      <c r="I971" s="2" t="n">
        <f aca="false">F971+G971-H971</f>
        <v>0</v>
      </c>
      <c r="J971" s="32" t="n">
        <f aca="false">VLOOKUP(D971,Assumption!$O$3:$Q$103,IF('thong tin khach hang'!$B$3="Nam",2,3),0)/12*P971</f>
        <v>0</v>
      </c>
      <c r="K971" s="2" t="n">
        <v>20000</v>
      </c>
      <c r="L971" s="31" t="n">
        <f aca="false">ROUND(((HLOOKUP(B971,Assumption!$A$6:$L$7,2,1)+1)^(1/12)-1)*(E971+I971-J971-K971),0)</f>
        <v>19149270</v>
      </c>
      <c r="M971" s="31" t="n">
        <f aca="false">E971+I971-J971-K971+L971</f>
        <v>11613655453.013</v>
      </c>
      <c r="N971" s="32" t="n">
        <f aca="false">HLOOKUP(ROUND(AVERAGE(M959:M970)/10^6,0),Assumption!$B$2:$E$3,2,1)*MAX((AVERAGE(M959:M970)-250*10^6),0)</f>
        <v>67323672.1455781</v>
      </c>
      <c r="O971" s="31" t="n">
        <f aca="false">M971+N971</f>
        <v>11680979125.1586</v>
      </c>
      <c r="P971" s="31" t="n">
        <f aca="false">IF(A971=1,SA,MAX(0,SA-M970))</f>
        <v>0</v>
      </c>
      <c r="S971" s="2" t="n">
        <v>0</v>
      </c>
      <c r="T971" s="2" t="n">
        <v>0</v>
      </c>
      <c r="U971" s="2" t="n">
        <v>0</v>
      </c>
      <c r="V971" s="33" t="n">
        <v>1</v>
      </c>
    </row>
    <row r="972" customFormat="false" ht="15.75" hidden="false" customHeight="true" outlineLevel="0" collapsed="false">
      <c r="A972" s="2" t="n">
        <v>970</v>
      </c>
      <c r="B972" s="2" t="n">
        <v>81</v>
      </c>
      <c r="C972" s="2" t="n">
        <f aca="false">A972-(B972-1)*12</f>
        <v>10</v>
      </c>
      <c r="D972" s="2" t="n">
        <f aca="false">'thong tin khach hang'!$B$4+B972-1</f>
        <v>82</v>
      </c>
      <c r="E972" s="31" t="n">
        <f aca="false">IF(A972=1,0,M971)</f>
        <v>11613655453.013</v>
      </c>
      <c r="F972" s="2" t="n">
        <f aca="true">TP*VLOOKUP('thong tin khach hang'!$E$10,$X$2:$Z$5,3,0)*OFFSET($S972,0,VLOOKUP('thong tin khach hang'!$E$10,$X$2:$Z$5,2,0))</f>
        <v>0</v>
      </c>
      <c r="G972" s="2" t="n">
        <f aca="true">EP*VLOOKUP('thong tin khach hang'!$E$10,$X$2:$Z$5,3,0)*OFFSET($S972,0,VLOOKUP('thong tin khach hang'!$E$10,$X$2:$Z$5,2,0))</f>
        <v>0</v>
      </c>
      <c r="H972" s="2" t="n">
        <f aca="false">F972*HLOOKUP(B972,Assumption!$A$10:$G$12,2,1)+G972*HLOOKUP(B972,Assumption!$A$10:$G$12,3,1)</f>
        <v>0</v>
      </c>
      <c r="I972" s="2" t="n">
        <f aca="false">F972+G972-H972</f>
        <v>0</v>
      </c>
      <c r="J972" s="32" t="n">
        <f aca="false">VLOOKUP(D972,Assumption!$O$3:$Q$103,IF('thong tin khach hang'!$B$3="Nam",2,3),0)/12*P972</f>
        <v>0</v>
      </c>
      <c r="K972" s="2" t="n">
        <v>20000</v>
      </c>
      <c r="L972" s="31" t="n">
        <f aca="false">ROUND(((HLOOKUP(B972,Assumption!$A$6:$L$7,2,1)+1)^(1/12)-1)*(E972+I972-J972-K972),0)</f>
        <v>19180863</v>
      </c>
      <c r="M972" s="31" t="n">
        <f aca="false">E972+I972-J972-K972+L972</f>
        <v>11632816316.013</v>
      </c>
      <c r="N972" s="32" t="n">
        <f aca="false">HLOOKUP(ROUND(AVERAGE(M960:M971)/10^6,0),Assumption!$B$2:$E$3,2,1)*MAX((AVERAGE(M960:M971)-250*10^6),0)</f>
        <v>67466518.1465781</v>
      </c>
      <c r="O972" s="31" t="n">
        <f aca="false">M972+N972</f>
        <v>11700282834.1596</v>
      </c>
      <c r="P972" s="31" t="n">
        <f aca="false">IF(A972=1,SA,MAX(0,SA-M971))</f>
        <v>0</v>
      </c>
      <c r="S972" s="2" t="n">
        <v>0</v>
      </c>
      <c r="T972" s="2" t="n">
        <v>0</v>
      </c>
      <c r="U972" s="2" t="n">
        <v>1</v>
      </c>
      <c r="V972" s="33" t="n">
        <v>1</v>
      </c>
    </row>
    <row r="973" customFormat="false" ht="15.75" hidden="false" customHeight="true" outlineLevel="0" collapsed="false">
      <c r="A973" s="2" t="n">
        <v>971</v>
      </c>
      <c r="B973" s="2" t="n">
        <v>81</v>
      </c>
      <c r="C973" s="2" t="n">
        <f aca="false">A973-(B973-1)*12</f>
        <v>11</v>
      </c>
      <c r="D973" s="2" t="n">
        <f aca="false">'thong tin khach hang'!$B$4+B973-1</f>
        <v>82</v>
      </c>
      <c r="E973" s="31" t="n">
        <f aca="false">IF(A973=1,0,M972)</f>
        <v>11632816316.013</v>
      </c>
      <c r="F973" s="2" t="n">
        <f aca="true">TP*VLOOKUP('thong tin khach hang'!$E$10,$X$2:$Z$5,3,0)*OFFSET($S973,0,VLOOKUP('thong tin khach hang'!$E$10,$X$2:$Z$5,2,0))</f>
        <v>0</v>
      </c>
      <c r="G973" s="2" t="n">
        <f aca="true">EP*VLOOKUP('thong tin khach hang'!$E$10,$X$2:$Z$5,3,0)*OFFSET($S973,0,VLOOKUP('thong tin khach hang'!$E$10,$X$2:$Z$5,2,0))</f>
        <v>0</v>
      </c>
      <c r="H973" s="2" t="n">
        <f aca="false">F973*HLOOKUP(B973,Assumption!$A$10:$G$12,2,1)+G973*HLOOKUP(B973,Assumption!$A$10:$G$12,3,1)</f>
        <v>0</v>
      </c>
      <c r="I973" s="2" t="n">
        <f aca="false">F973+G973-H973</f>
        <v>0</v>
      </c>
      <c r="J973" s="32" t="n">
        <f aca="false">VLOOKUP(D973,Assumption!$O$3:$Q$103,IF('thong tin khach hang'!$B$3="Nam",2,3),0)/12*P973</f>
        <v>0</v>
      </c>
      <c r="K973" s="2" t="n">
        <v>20000</v>
      </c>
      <c r="L973" s="31" t="n">
        <f aca="false">ROUND(((HLOOKUP(B973,Assumption!$A$6:$L$7,2,1)+1)^(1/12)-1)*(E973+I973-J973-K973),0)</f>
        <v>19212509</v>
      </c>
      <c r="M973" s="31" t="n">
        <f aca="false">E973+I973-J973-K973+L973</f>
        <v>11652008825.013</v>
      </c>
      <c r="N973" s="32" t="n">
        <f aca="false">HLOOKUP(ROUND(AVERAGE(M961:M972)/10^6,0),Assumption!$B$2:$E$3,2,1)*MAX((AVERAGE(M961:M972)-250*10^6),0)</f>
        <v>67609600.0690781</v>
      </c>
      <c r="O973" s="31" t="n">
        <f aca="false">M973+N973</f>
        <v>11719618425.0821</v>
      </c>
      <c r="P973" s="31" t="n">
        <f aca="false">IF(A973=1,SA,MAX(0,SA-M972))</f>
        <v>0</v>
      </c>
      <c r="S973" s="2" t="n">
        <v>0</v>
      </c>
      <c r="T973" s="2" t="n">
        <v>0</v>
      </c>
      <c r="U973" s="2" t="n">
        <v>0</v>
      </c>
      <c r="V973" s="33" t="n">
        <v>1</v>
      </c>
    </row>
    <row r="974" customFormat="false" ht="15.75" hidden="false" customHeight="true" outlineLevel="0" collapsed="false">
      <c r="A974" s="2" t="n">
        <v>972</v>
      </c>
      <c r="B974" s="2" t="n">
        <v>81</v>
      </c>
      <c r="C974" s="2" t="n">
        <f aca="false">A974-(B974-1)*12</f>
        <v>12</v>
      </c>
      <c r="D974" s="2" t="n">
        <f aca="false">'thong tin khach hang'!$B$4+B974-1</f>
        <v>82</v>
      </c>
      <c r="E974" s="31" t="n">
        <f aca="false">IF(A974=1,0,M973)</f>
        <v>11652008825.013</v>
      </c>
      <c r="F974" s="2" t="n">
        <f aca="true">TP*VLOOKUP('thong tin khach hang'!$E$10,$X$2:$Z$5,3,0)*OFFSET($S974,0,VLOOKUP('thong tin khach hang'!$E$10,$X$2:$Z$5,2,0))</f>
        <v>0</v>
      </c>
      <c r="G974" s="2" t="n">
        <f aca="true">EP*VLOOKUP('thong tin khach hang'!$E$10,$X$2:$Z$5,3,0)*OFFSET($S974,0,VLOOKUP('thong tin khach hang'!$E$10,$X$2:$Z$5,2,0))</f>
        <v>0</v>
      </c>
      <c r="H974" s="2" t="n">
        <f aca="false">F974*HLOOKUP(B974,Assumption!$A$10:$G$12,2,1)+G974*HLOOKUP(B974,Assumption!$A$10:$G$12,3,1)</f>
        <v>0</v>
      </c>
      <c r="I974" s="2" t="n">
        <f aca="false">F974+G974-H974</f>
        <v>0</v>
      </c>
      <c r="J974" s="32" t="n">
        <f aca="false">VLOOKUP(D974,Assumption!$O$3:$Q$103,IF('thong tin khach hang'!$B$3="Nam",2,3),0)/12*P974</f>
        <v>0</v>
      </c>
      <c r="K974" s="2" t="n">
        <v>20000</v>
      </c>
      <c r="L974" s="31" t="n">
        <f aca="false">ROUND(((HLOOKUP(B974,Assumption!$A$6:$L$7,2,1)+1)^(1/12)-1)*(E974+I974-J974-K974),0)</f>
        <v>19244207</v>
      </c>
      <c r="M974" s="31" t="n">
        <f aca="false">E974+I974-J974-K974+L974</f>
        <v>11671233032.013</v>
      </c>
      <c r="N974" s="32" t="n">
        <f aca="false">HLOOKUP(ROUND(AVERAGE(M962:M973)/10^6,0),Assumption!$B$2:$E$3,2,1)*MAX((AVERAGE(M962:M973)-250*10^6),0)</f>
        <v>67752918.3030781</v>
      </c>
      <c r="O974" s="31" t="n">
        <f aca="false">M974+N974</f>
        <v>11738985950.3161</v>
      </c>
      <c r="P974" s="31" t="n">
        <f aca="false">IF(A974=1,SA,MAX(0,SA-M973))</f>
        <v>0</v>
      </c>
      <c r="S974" s="2" t="n">
        <v>0</v>
      </c>
      <c r="T974" s="2" t="n">
        <v>0</v>
      </c>
      <c r="U974" s="2" t="n">
        <v>0</v>
      </c>
      <c r="V974" s="33" t="n">
        <v>1</v>
      </c>
    </row>
    <row r="975" customFormat="false" ht="15.75" hidden="false" customHeight="true" outlineLevel="0" collapsed="false">
      <c r="A975" s="2" t="n">
        <v>973</v>
      </c>
      <c r="B975" s="2" t="n">
        <v>82</v>
      </c>
      <c r="C975" s="2" t="n">
        <f aca="false">A975-(B975-1)*12</f>
        <v>1</v>
      </c>
      <c r="D975" s="2" t="n">
        <f aca="false">'thong tin khach hang'!$B$4+B975-1</f>
        <v>83</v>
      </c>
      <c r="E975" s="31" t="n">
        <f aca="false">IF(A975=1,0,M974)</f>
        <v>11671233032.013</v>
      </c>
      <c r="F975" s="2" t="n">
        <f aca="true">TP*VLOOKUP('thong tin khach hang'!$E$10,$X$2:$Z$5,3,0)*OFFSET($S975,0,VLOOKUP('thong tin khach hang'!$E$10,$X$2:$Z$5,2,0))</f>
        <v>30000000</v>
      </c>
      <c r="G975" s="2" t="n">
        <f aca="true">EP*VLOOKUP('thong tin khach hang'!$E$10,$X$2:$Z$5,3,0)*OFFSET($S975,0,VLOOKUP('thong tin khach hang'!$E$10,$X$2:$Z$5,2,0))</f>
        <v>30000000</v>
      </c>
      <c r="H975" s="2" t="n">
        <f aca="false">F975*HLOOKUP(B975,Assumption!$A$10:$G$12,2,1)+G975*HLOOKUP(B975,Assumption!$A$10:$G$12,3,1)</f>
        <v>1500000</v>
      </c>
      <c r="I975" s="2" t="n">
        <f aca="false">F975+G975-H975</f>
        <v>58500000</v>
      </c>
      <c r="J975" s="32" t="n">
        <f aca="false">VLOOKUP(D975,Assumption!$O$3:$Q$103,IF('thong tin khach hang'!$B$3="Nam",2,3),0)/12*P975</f>
        <v>0</v>
      </c>
      <c r="K975" s="2" t="n">
        <v>20000</v>
      </c>
      <c r="L975" s="31" t="n">
        <f aca="false">ROUND(((HLOOKUP(B975,Assumption!$A$6:$L$7,2,1)+1)^(1/12)-1)*(E975+I975-J975-K975),0)</f>
        <v>19372575</v>
      </c>
      <c r="M975" s="31" t="n">
        <f aca="false">E975+I975-J975-K975+L975</f>
        <v>11749085607.013</v>
      </c>
      <c r="N975" s="32" t="n">
        <f aca="false">HLOOKUP(ROUND(AVERAGE(M963:M974)/10^6,0),Assumption!$B$2:$E$3,2,1)*MAX((AVERAGE(M963:M974)-250*10^6),0)</f>
        <v>67896473.2390781</v>
      </c>
      <c r="O975" s="31" t="n">
        <f aca="false">M975+N975</f>
        <v>11816982080.2521</v>
      </c>
      <c r="P975" s="31" t="n">
        <f aca="false">IF(A975=1,SA,MAX(0,SA-M974))</f>
        <v>0</v>
      </c>
      <c r="S975" s="2" t="n">
        <v>1</v>
      </c>
      <c r="T975" s="2" t="n">
        <v>1</v>
      </c>
      <c r="U975" s="2" t="n">
        <v>1</v>
      </c>
      <c r="V975" s="33" t="n">
        <v>1</v>
      </c>
    </row>
    <row r="976" customFormat="false" ht="15.75" hidden="false" customHeight="true" outlineLevel="0" collapsed="false">
      <c r="A976" s="2" t="n">
        <v>974</v>
      </c>
      <c r="B976" s="2" t="n">
        <v>82</v>
      </c>
      <c r="C976" s="2" t="n">
        <f aca="false">A976-(B976-1)*12</f>
        <v>2</v>
      </c>
      <c r="D976" s="2" t="n">
        <f aca="false">'thong tin khach hang'!$B$4+B976-1</f>
        <v>83</v>
      </c>
      <c r="E976" s="31" t="n">
        <f aca="false">IF(A976=1,0,M975)</f>
        <v>11749085607.013</v>
      </c>
      <c r="F976" s="2" t="n">
        <f aca="true">TP*VLOOKUP('thong tin khach hang'!$E$10,$X$2:$Z$5,3,0)*OFFSET($S976,0,VLOOKUP('thong tin khach hang'!$E$10,$X$2:$Z$5,2,0))</f>
        <v>0</v>
      </c>
      <c r="G976" s="2" t="n">
        <f aca="true">EP*VLOOKUP('thong tin khach hang'!$E$10,$X$2:$Z$5,3,0)*OFFSET($S976,0,VLOOKUP('thong tin khach hang'!$E$10,$X$2:$Z$5,2,0))</f>
        <v>0</v>
      </c>
      <c r="H976" s="2" t="n">
        <f aca="false">F976*HLOOKUP(B976,Assumption!$A$10:$G$12,2,1)+G976*HLOOKUP(B976,Assumption!$A$10:$G$12,3,1)</f>
        <v>0</v>
      </c>
      <c r="I976" s="2" t="n">
        <f aca="false">F976+G976-H976</f>
        <v>0</v>
      </c>
      <c r="J976" s="32" t="n">
        <f aca="false">VLOOKUP(D976,Assumption!$O$3:$Q$103,IF('thong tin khach hang'!$B$3="Nam",2,3),0)/12*P976</f>
        <v>0</v>
      </c>
      <c r="K976" s="2" t="n">
        <v>20000</v>
      </c>
      <c r="L976" s="31" t="n">
        <f aca="false">ROUND(((HLOOKUP(B976,Assumption!$A$6:$L$7,2,1)+1)^(1/12)-1)*(E976+I976-J976-K976),0)</f>
        <v>19404537</v>
      </c>
      <c r="M976" s="31" t="n">
        <f aca="false">E976+I976-J976-K976+L976</f>
        <v>11768470144.013</v>
      </c>
      <c r="N976" s="32" t="n">
        <f aca="false">HLOOKUP(ROUND(AVERAGE(M964:M975)/10^6,0),Assumption!$B$2:$E$3,2,1)*MAX((AVERAGE(M964:M975)-250*10^6),0)</f>
        <v>68040265.2680781</v>
      </c>
      <c r="O976" s="31" t="n">
        <f aca="false">M976+N976</f>
        <v>11836510409.2811</v>
      </c>
      <c r="P976" s="31" t="n">
        <f aca="false">IF(A976=1,SA,MAX(0,SA-M975))</f>
        <v>0</v>
      </c>
      <c r="S976" s="2" t="n">
        <v>0</v>
      </c>
      <c r="T976" s="2" t="n">
        <v>0</v>
      </c>
      <c r="U976" s="2" t="n">
        <v>0</v>
      </c>
      <c r="V976" s="33" t="n">
        <v>1</v>
      </c>
    </row>
    <row r="977" customFormat="false" ht="15.75" hidden="false" customHeight="true" outlineLevel="0" collapsed="false">
      <c r="A977" s="2" t="n">
        <v>975</v>
      </c>
      <c r="B977" s="2" t="n">
        <v>82</v>
      </c>
      <c r="C977" s="2" t="n">
        <f aca="false">A977-(B977-1)*12</f>
        <v>3</v>
      </c>
      <c r="D977" s="2" t="n">
        <f aca="false">'thong tin khach hang'!$B$4+B977-1</f>
        <v>83</v>
      </c>
      <c r="E977" s="31" t="n">
        <f aca="false">IF(A977=1,0,M976)</f>
        <v>11768470144.013</v>
      </c>
      <c r="F977" s="2" t="n">
        <f aca="true">TP*VLOOKUP('thong tin khach hang'!$E$10,$X$2:$Z$5,3,0)*OFFSET($S977,0,VLOOKUP('thong tin khach hang'!$E$10,$X$2:$Z$5,2,0))</f>
        <v>0</v>
      </c>
      <c r="G977" s="2" t="n">
        <f aca="true">EP*VLOOKUP('thong tin khach hang'!$E$10,$X$2:$Z$5,3,0)*OFFSET($S977,0,VLOOKUP('thong tin khach hang'!$E$10,$X$2:$Z$5,2,0))</f>
        <v>0</v>
      </c>
      <c r="H977" s="2" t="n">
        <f aca="false">F977*HLOOKUP(B977,Assumption!$A$10:$G$12,2,1)+G977*HLOOKUP(B977,Assumption!$A$10:$G$12,3,1)</f>
        <v>0</v>
      </c>
      <c r="I977" s="2" t="n">
        <f aca="false">F977+G977-H977</f>
        <v>0</v>
      </c>
      <c r="J977" s="32" t="n">
        <f aca="false">VLOOKUP(D977,Assumption!$O$3:$Q$103,IF('thong tin khach hang'!$B$3="Nam",2,3),0)/12*P977</f>
        <v>0</v>
      </c>
      <c r="K977" s="2" t="n">
        <v>20000</v>
      </c>
      <c r="L977" s="31" t="n">
        <f aca="false">ROUND(((HLOOKUP(B977,Assumption!$A$6:$L$7,2,1)+1)^(1/12)-1)*(E977+I977-J977-K977),0)</f>
        <v>19436552</v>
      </c>
      <c r="M977" s="31" t="n">
        <f aca="false">E977+I977-J977-K977+L977</f>
        <v>11787886696.013</v>
      </c>
      <c r="N977" s="32" t="n">
        <f aca="false">HLOOKUP(ROUND(AVERAGE(M965:M976)/10^6,0),Assumption!$B$2:$E$3,2,1)*MAX((AVERAGE(M965:M976)-250*10^6),0)</f>
        <v>68184294.7810781</v>
      </c>
      <c r="O977" s="31" t="n">
        <f aca="false">M977+N977</f>
        <v>11856070990.7941</v>
      </c>
      <c r="P977" s="31" t="n">
        <f aca="false">IF(A977=1,SA,MAX(0,SA-M976))</f>
        <v>0</v>
      </c>
      <c r="S977" s="2" t="n">
        <v>0</v>
      </c>
      <c r="T977" s="2" t="n">
        <v>0</v>
      </c>
      <c r="U977" s="2" t="n">
        <v>0</v>
      </c>
      <c r="V977" s="33" t="n">
        <v>1</v>
      </c>
    </row>
    <row r="978" customFormat="false" ht="15.75" hidden="false" customHeight="true" outlineLevel="0" collapsed="false">
      <c r="A978" s="2" t="n">
        <v>976</v>
      </c>
      <c r="B978" s="2" t="n">
        <v>82</v>
      </c>
      <c r="C978" s="2" t="n">
        <f aca="false">A978-(B978-1)*12</f>
        <v>4</v>
      </c>
      <c r="D978" s="2" t="n">
        <f aca="false">'thong tin khach hang'!$B$4+B978-1</f>
        <v>83</v>
      </c>
      <c r="E978" s="31" t="n">
        <f aca="false">IF(A978=1,0,M977)</f>
        <v>11787886696.013</v>
      </c>
      <c r="F978" s="2" t="n">
        <f aca="true">TP*VLOOKUP('thong tin khach hang'!$E$10,$X$2:$Z$5,3,0)*OFFSET($S978,0,VLOOKUP('thong tin khach hang'!$E$10,$X$2:$Z$5,2,0))</f>
        <v>0</v>
      </c>
      <c r="G978" s="2" t="n">
        <f aca="true">EP*VLOOKUP('thong tin khach hang'!$E$10,$X$2:$Z$5,3,0)*OFFSET($S978,0,VLOOKUP('thong tin khach hang'!$E$10,$X$2:$Z$5,2,0))</f>
        <v>0</v>
      </c>
      <c r="H978" s="2" t="n">
        <f aca="false">F978*HLOOKUP(B978,Assumption!$A$10:$G$12,2,1)+G978*HLOOKUP(B978,Assumption!$A$10:$G$12,3,1)</f>
        <v>0</v>
      </c>
      <c r="I978" s="2" t="n">
        <f aca="false">F978+G978-H978</f>
        <v>0</v>
      </c>
      <c r="J978" s="32" t="n">
        <f aca="false">VLOOKUP(D978,Assumption!$O$3:$Q$103,IF('thong tin khach hang'!$B$3="Nam",2,3),0)/12*P978</f>
        <v>0</v>
      </c>
      <c r="K978" s="2" t="n">
        <v>20000</v>
      </c>
      <c r="L978" s="31" t="n">
        <f aca="false">ROUND(((HLOOKUP(B978,Assumption!$A$6:$L$7,2,1)+1)^(1/12)-1)*(E978+I978-J978-K978),0)</f>
        <v>19468620</v>
      </c>
      <c r="M978" s="31" t="n">
        <f aca="false">E978+I978-J978-K978+L978</f>
        <v>11807335316.013</v>
      </c>
      <c r="N978" s="32" t="n">
        <f aca="false">HLOOKUP(ROUND(AVERAGE(M966:M977)/10^6,0),Assumption!$B$2:$E$3,2,1)*MAX((AVERAGE(M966:M977)-250*10^6),0)</f>
        <v>68328562.1705781</v>
      </c>
      <c r="O978" s="31" t="n">
        <f aca="false">M978+N978</f>
        <v>11875663878.1836</v>
      </c>
      <c r="P978" s="31" t="n">
        <f aca="false">IF(A978=1,SA,MAX(0,SA-M977))</f>
        <v>0</v>
      </c>
      <c r="S978" s="2" t="n">
        <v>0</v>
      </c>
      <c r="T978" s="2" t="n">
        <v>0</v>
      </c>
      <c r="U978" s="2" t="n">
        <v>1</v>
      </c>
      <c r="V978" s="33" t="n">
        <v>1</v>
      </c>
    </row>
    <row r="979" customFormat="false" ht="15.75" hidden="false" customHeight="true" outlineLevel="0" collapsed="false">
      <c r="A979" s="2" t="n">
        <v>977</v>
      </c>
      <c r="B979" s="2" t="n">
        <v>82</v>
      </c>
      <c r="C979" s="2" t="n">
        <f aca="false">A979-(B979-1)*12</f>
        <v>5</v>
      </c>
      <c r="D979" s="2" t="n">
        <f aca="false">'thong tin khach hang'!$B$4+B979-1</f>
        <v>83</v>
      </c>
      <c r="E979" s="31" t="n">
        <f aca="false">IF(A979=1,0,M978)</f>
        <v>11807335316.013</v>
      </c>
      <c r="F979" s="2" t="n">
        <f aca="true">TP*VLOOKUP('thong tin khach hang'!$E$10,$X$2:$Z$5,3,0)*OFFSET($S979,0,VLOOKUP('thong tin khach hang'!$E$10,$X$2:$Z$5,2,0))</f>
        <v>0</v>
      </c>
      <c r="G979" s="2" t="n">
        <f aca="true">EP*VLOOKUP('thong tin khach hang'!$E$10,$X$2:$Z$5,3,0)*OFFSET($S979,0,VLOOKUP('thong tin khach hang'!$E$10,$X$2:$Z$5,2,0))</f>
        <v>0</v>
      </c>
      <c r="H979" s="2" t="n">
        <f aca="false">F979*HLOOKUP(B979,Assumption!$A$10:$G$12,2,1)+G979*HLOOKUP(B979,Assumption!$A$10:$G$12,3,1)</f>
        <v>0</v>
      </c>
      <c r="I979" s="2" t="n">
        <f aca="false">F979+G979-H979</f>
        <v>0</v>
      </c>
      <c r="J979" s="32" t="n">
        <f aca="false">VLOOKUP(D979,Assumption!$O$3:$Q$103,IF('thong tin khach hang'!$B$3="Nam",2,3),0)/12*P979</f>
        <v>0</v>
      </c>
      <c r="K979" s="2" t="n">
        <v>20000</v>
      </c>
      <c r="L979" s="31" t="n">
        <f aca="false">ROUND(((HLOOKUP(B979,Assumption!$A$6:$L$7,2,1)+1)^(1/12)-1)*(E979+I979-J979-K979),0)</f>
        <v>19500741</v>
      </c>
      <c r="M979" s="31" t="n">
        <f aca="false">E979+I979-J979-K979+L979</f>
        <v>11826816057.013</v>
      </c>
      <c r="N979" s="32" t="n">
        <f aca="false">HLOOKUP(ROUND(AVERAGE(M967:M978)/10^6,0),Assumption!$B$2:$E$3,2,1)*MAX((AVERAGE(M967:M978)-250*10^6),0)</f>
        <v>68473067.8290781</v>
      </c>
      <c r="O979" s="31" t="n">
        <f aca="false">M979+N979</f>
        <v>11895289124.8421</v>
      </c>
      <c r="P979" s="31" t="n">
        <f aca="false">IF(A979=1,SA,MAX(0,SA-M978))</f>
        <v>0</v>
      </c>
      <c r="S979" s="2" t="n">
        <v>0</v>
      </c>
      <c r="T979" s="2" t="n">
        <v>0</v>
      </c>
      <c r="U979" s="2" t="n">
        <v>0</v>
      </c>
      <c r="V979" s="33" t="n">
        <v>1</v>
      </c>
    </row>
    <row r="980" customFormat="false" ht="15.75" hidden="false" customHeight="true" outlineLevel="0" collapsed="false">
      <c r="A980" s="2" t="n">
        <v>978</v>
      </c>
      <c r="B980" s="2" t="n">
        <v>82</v>
      </c>
      <c r="C980" s="2" t="n">
        <f aca="false">A980-(B980-1)*12</f>
        <v>6</v>
      </c>
      <c r="D980" s="2" t="n">
        <f aca="false">'thong tin khach hang'!$B$4+B980-1</f>
        <v>83</v>
      </c>
      <c r="E980" s="31" t="n">
        <f aca="false">IF(A980=1,0,M979)</f>
        <v>11826816057.013</v>
      </c>
      <c r="F980" s="2" t="n">
        <f aca="true">TP*VLOOKUP('thong tin khach hang'!$E$10,$X$2:$Z$5,3,0)*OFFSET($S980,0,VLOOKUP('thong tin khach hang'!$E$10,$X$2:$Z$5,2,0))</f>
        <v>0</v>
      </c>
      <c r="G980" s="2" t="n">
        <f aca="true">EP*VLOOKUP('thong tin khach hang'!$E$10,$X$2:$Z$5,3,0)*OFFSET($S980,0,VLOOKUP('thong tin khach hang'!$E$10,$X$2:$Z$5,2,0))</f>
        <v>0</v>
      </c>
      <c r="H980" s="2" t="n">
        <f aca="false">F980*HLOOKUP(B980,Assumption!$A$10:$G$12,2,1)+G980*HLOOKUP(B980,Assumption!$A$10:$G$12,3,1)</f>
        <v>0</v>
      </c>
      <c r="I980" s="2" t="n">
        <f aca="false">F980+G980-H980</f>
        <v>0</v>
      </c>
      <c r="J980" s="32" t="n">
        <f aca="false">VLOOKUP(D980,Assumption!$O$3:$Q$103,IF('thong tin khach hang'!$B$3="Nam",2,3),0)/12*P980</f>
        <v>0</v>
      </c>
      <c r="K980" s="2" t="n">
        <v>20000</v>
      </c>
      <c r="L980" s="31" t="n">
        <f aca="false">ROUND(((HLOOKUP(B980,Assumption!$A$6:$L$7,2,1)+1)^(1/12)-1)*(E980+I980-J980-K980),0)</f>
        <v>19532915</v>
      </c>
      <c r="M980" s="31" t="n">
        <f aca="false">E980+I980-J980-K980+L980</f>
        <v>11846328972.013</v>
      </c>
      <c r="N980" s="32" t="n">
        <f aca="false">HLOOKUP(ROUND(AVERAGE(M968:M979)/10^6,0),Assumption!$B$2:$E$3,2,1)*MAX((AVERAGE(M968:M979)-250*10^6),0)</f>
        <v>68617812.1500781</v>
      </c>
      <c r="O980" s="31" t="n">
        <f aca="false">M980+N980</f>
        <v>11914946784.1631</v>
      </c>
      <c r="P980" s="31" t="n">
        <f aca="false">IF(A980=1,SA,MAX(0,SA-M979))</f>
        <v>0</v>
      </c>
      <c r="S980" s="2" t="n">
        <v>0</v>
      </c>
      <c r="T980" s="2" t="n">
        <v>0</v>
      </c>
      <c r="U980" s="2" t="n">
        <v>0</v>
      </c>
      <c r="V980" s="33" t="n">
        <v>1</v>
      </c>
    </row>
    <row r="981" customFormat="false" ht="15.75" hidden="false" customHeight="true" outlineLevel="0" collapsed="false">
      <c r="A981" s="2" t="n">
        <v>979</v>
      </c>
      <c r="B981" s="2" t="n">
        <v>82</v>
      </c>
      <c r="C981" s="2" t="n">
        <f aca="false">A981-(B981-1)*12</f>
        <v>7</v>
      </c>
      <c r="D981" s="2" t="n">
        <f aca="false">'thong tin khach hang'!$B$4+B981-1</f>
        <v>83</v>
      </c>
      <c r="E981" s="31" t="n">
        <f aca="false">IF(A981=1,0,M980)</f>
        <v>11846328972.013</v>
      </c>
      <c r="F981" s="2" t="n">
        <f aca="true">TP*VLOOKUP('thong tin khach hang'!$E$10,$X$2:$Z$5,3,0)*OFFSET($S981,0,VLOOKUP('thong tin khach hang'!$E$10,$X$2:$Z$5,2,0))</f>
        <v>0</v>
      </c>
      <c r="G981" s="2" t="n">
        <f aca="true">EP*VLOOKUP('thong tin khach hang'!$E$10,$X$2:$Z$5,3,0)*OFFSET($S981,0,VLOOKUP('thong tin khach hang'!$E$10,$X$2:$Z$5,2,0))</f>
        <v>0</v>
      </c>
      <c r="H981" s="2" t="n">
        <f aca="false">F981*HLOOKUP(B981,Assumption!$A$10:$G$12,2,1)+G981*HLOOKUP(B981,Assumption!$A$10:$G$12,3,1)</f>
        <v>0</v>
      </c>
      <c r="I981" s="2" t="n">
        <f aca="false">F981+G981-H981</f>
        <v>0</v>
      </c>
      <c r="J981" s="32" t="n">
        <f aca="false">VLOOKUP(D981,Assumption!$O$3:$Q$103,IF('thong tin khach hang'!$B$3="Nam",2,3),0)/12*P981</f>
        <v>0</v>
      </c>
      <c r="K981" s="2" t="n">
        <v>20000</v>
      </c>
      <c r="L981" s="31" t="n">
        <f aca="false">ROUND(((HLOOKUP(B981,Assumption!$A$6:$L$7,2,1)+1)^(1/12)-1)*(E981+I981-J981-K981),0)</f>
        <v>19565142</v>
      </c>
      <c r="M981" s="31" t="n">
        <f aca="false">E981+I981-J981-K981+L981</f>
        <v>11865874114.013</v>
      </c>
      <c r="N981" s="32" t="n">
        <f aca="false">HLOOKUP(ROUND(AVERAGE(M969:M980)/10^6,0),Assumption!$B$2:$E$3,2,1)*MAX((AVERAGE(M969:M980)-250*10^6),0)</f>
        <v>68762795.5280781</v>
      </c>
      <c r="O981" s="31" t="n">
        <f aca="false">M981+N981</f>
        <v>11934636909.5411</v>
      </c>
      <c r="P981" s="31" t="n">
        <f aca="false">IF(A981=1,SA,MAX(0,SA-M980))</f>
        <v>0</v>
      </c>
      <c r="S981" s="2" t="n">
        <v>0</v>
      </c>
      <c r="T981" s="2" t="n">
        <v>1</v>
      </c>
      <c r="U981" s="2" t="n">
        <v>1</v>
      </c>
      <c r="V981" s="33" t="n">
        <v>1</v>
      </c>
    </row>
    <row r="982" customFormat="false" ht="15.75" hidden="false" customHeight="true" outlineLevel="0" collapsed="false">
      <c r="A982" s="2" t="n">
        <v>980</v>
      </c>
      <c r="B982" s="2" t="n">
        <v>82</v>
      </c>
      <c r="C982" s="2" t="n">
        <f aca="false">A982-(B982-1)*12</f>
        <v>8</v>
      </c>
      <c r="D982" s="2" t="n">
        <f aca="false">'thong tin khach hang'!$B$4+B982-1</f>
        <v>83</v>
      </c>
      <c r="E982" s="31" t="n">
        <f aca="false">IF(A982=1,0,M981)</f>
        <v>11865874114.013</v>
      </c>
      <c r="F982" s="2" t="n">
        <f aca="true">TP*VLOOKUP('thong tin khach hang'!$E$10,$X$2:$Z$5,3,0)*OFFSET($S982,0,VLOOKUP('thong tin khach hang'!$E$10,$X$2:$Z$5,2,0))</f>
        <v>0</v>
      </c>
      <c r="G982" s="2" t="n">
        <f aca="true">EP*VLOOKUP('thong tin khach hang'!$E$10,$X$2:$Z$5,3,0)*OFFSET($S982,0,VLOOKUP('thong tin khach hang'!$E$10,$X$2:$Z$5,2,0))</f>
        <v>0</v>
      </c>
      <c r="H982" s="2" t="n">
        <f aca="false">F982*HLOOKUP(B982,Assumption!$A$10:$G$12,2,1)+G982*HLOOKUP(B982,Assumption!$A$10:$G$12,3,1)</f>
        <v>0</v>
      </c>
      <c r="I982" s="2" t="n">
        <f aca="false">F982+G982-H982</f>
        <v>0</v>
      </c>
      <c r="J982" s="32" t="n">
        <f aca="false">VLOOKUP(D982,Assumption!$O$3:$Q$103,IF('thong tin khach hang'!$B$3="Nam",2,3),0)/12*P982</f>
        <v>0</v>
      </c>
      <c r="K982" s="2" t="n">
        <v>20000</v>
      </c>
      <c r="L982" s="31" t="n">
        <f aca="false">ROUND(((HLOOKUP(B982,Assumption!$A$6:$L$7,2,1)+1)^(1/12)-1)*(E982+I982-J982-K982),0)</f>
        <v>19597423</v>
      </c>
      <c r="M982" s="31" t="n">
        <f aca="false">E982+I982-J982-K982+L982</f>
        <v>11885451537.013</v>
      </c>
      <c r="N982" s="32" t="n">
        <f aca="false">HLOOKUP(ROUND(AVERAGE(M970:M981)/10^6,0),Assumption!$B$2:$E$3,2,1)*MAX((AVERAGE(M970:M981)-250*10^6),0)</f>
        <v>68908018.3575781</v>
      </c>
      <c r="O982" s="31" t="n">
        <f aca="false">M982+N982</f>
        <v>11954359555.3706</v>
      </c>
      <c r="P982" s="31" t="n">
        <f aca="false">IF(A982=1,SA,MAX(0,SA-M981))</f>
        <v>0</v>
      </c>
      <c r="S982" s="2" t="n">
        <v>0</v>
      </c>
      <c r="T982" s="2" t="n">
        <v>0</v>
      </c>
      <c r="U982" s="2" t="n">
        <v>0</v>
      </c>
      <c r="V982" s="33" t="n">
        <v>1</v>
      </c>
    </row>
    <row r="983" customFormat="false" ht="15.75" hidden="false" customHeight="true" outlineLevel="0" collapsed="false">
      <c r="A983" s="2" t="n">
        <v>981</v>
      </c>
      <c r="B983" s="2" t="n">
        <v>82</v>
      </c>
      <c r="C983" s="2" t="n">
        <f aca="false">A983-(B983-1)*12</f>
        <v>9</v>
      </c>
      <c r="D983" s="2" t="n">
        <f aca="false">'thong tin khach hang'!$B$4+B983-1</f>
        <v>83</v>
      </c>
      <c r="E983" s="31" t="n">
        <f aca="false">IF(A983=1,0,M982)</f>
        <v>11885451537.013</v>
      </c>
      <c r="F983" s="2" t="n">
        <f aca="true">TP*VLOOKUP('thong tin khach hang'!$E$10,$X$2:$Z$5,3,0)*OFFSET($S983,0,VLOOKUP('thong tin khach hang'!$E$10,$X$2:$Z$5,2,0))</f>
        <v>0</v>
      </c>
      <c r="G983" s="2" t="n">
        <f aca="true">EP*VLOOKUP('thong tin khach hang'!$E$10,$X$2:$Z$5,3,0)*OFFSET($S983,0,VLOOKUP('thong tin khach hang'!$E$10,$X$2:$Z$5,2,0))</f>
        <v>0</v>
      </c>
      <c r="H983" s="2" t="n">
        <f aca="false">F983*HLOOKUP(B983,Assumption!$A$10:$G$12,2,1)+G983*HLOOKUP(B983,Assumption!$A$10:$G$12,3,1)</f>
        <v>0</v>
      </c>
      <c r="I983" s="2" t="n">
        <f aca="false">F983+G983-H983</f>
        <v>0</v>
      </c>
      <c r="J983" s="32" t="n">
        <f aca="false">VLOOKUP(D983,Assumption!$O$3:$Q$103,IF('thong tin khach hang'!$B$3="Nam",2,3),0)/12*P983</f>
        <v>0</v>
      </c>
      <c r="K983" s="2" t="n">
        <v>20000</v>
      </c>
      <c r="L983" s="31" t="n">
        <f aca="false">ROUND(((HLOOKUP(B983,Assumption!$A$6:$L$7,2,1)+1)^(1/12)-1)*(E983+I983-J983-K983),0)</f>
        <v>19629756</v>
      </c>
      <c r="M983" s="31" t="n">
        <f aca="false">E983+I983-J983-K983+L983</f>
        <v>11905061293.013</v>
      </c>
      <c r="N983" s="32" t="n">
        <f aca="false">HLOOKUP(ROUND(AVERAGE(M971:M982)/10^6,0),Assumption!$B$2:$E$3,2,1)*MAX((AVERAGE(M971:M982)-250*10^6),0)</f>
        <v>69053481.0345781</v>
      </c>
      <c r="O983" s="31" t="n">
        <f aca="false">M983+N983</f>
        <v>11974114774.0476</v>
      </c>
      <c r="P983" s="31" t="n">
        <f aca="false">IF(A983=1,SA,MAX(0,SA-M982))</f>
        <v>0</v>
      </c>
      <c r="S983" s="2" t="n">
        <v>0</v>
      </c>
      <c r="T983" s="2" t="n">
        <v>0</v>
      </c>
      <c r="U983" s="2" t="n">
        <v>0</v>
      </c>
      <c r="V983" s="33" t="n">
        <v>1</v>
      </c>
    </row>
    <row r="984" customFormat="false" ht="15.75" hidden="false" customHeight="true" outlineLevel="0" collapsed="false">
      <c r="A984" s="2" t="n">
        <v>982</v>
      </c>
      <c r="B984" s="2" t="n">
        <v>82</v>
      </c>
      <c r="C984" s="2" t="n">
        <f aca="false">A984-(B984-1)*12</f>
        <v>10</v>
      </c>
      <c r="D984" s="2" t="n">
        <f aca="false">'thong tin khach hang'!$B$4+B984-1</f>
        <v>83</v>
      </c>
      <c r="E984" s="31" t="n">
        <f aca="false">IF(A984=1,0,M983)</f>
        <v>11905061293.013</v>
      </c>
      <c r="F984" s="2" t="n">
        <f aca="true">TP*VLOOKUP('thong tin khach hang'!$E$10,$X$2:$Z$5,3,0)*OFFSET($S984,0,VLOOKUP('thong tin khach hang'!$E$10,$X$2:$Z$5,2,0))</f>
        <v>0</v>
      </c>
      <c r="G984" s="2" t="n">
        <f aca="true">EP*VLOOKUP('thong tin khach hang'!$E$10,$X$2:$Z$5,3,0)*OFFSET($S984,0,VLOOKUP('thong tin khach hang'!$E$10,$X$2:$Z$5,2,0))</f>
        <v>0</v>
      </c>
      <c r="H984" s="2" t="n">
        <f aca="false">F984*HLOOKUP(B984,Assumption!$A$10:$G$12,2,1)+G984*HLOOKUP(B984,Assumption!$A$10:$G$12,3,1)</f>
        <v>0</v>
      </c>
      <c r="I984" s="2" t="n">
        <f aca="false">F984+G984-H984</f>
        <v>0</v>
      </c>
      <c r="J984" s="32" t="n">
        <f aca="false">VLOOKUP(D984,Assumption!$O$3:$Q$103,IF('thong tin khach hang'!$B$3="Nam",2,3),0)/12*P984</f>
        <v>0</v>
      </c>
      <c r="K984" s="2" t="n">
        <v>20000</v>
      </c>
      <c r="L984" s="31" t="n">
        <f aca="false">ROUND(((HLOOKUP(B984,Assumption!$A$6:$L$7,2,1)+1)^(1/12)-1)*(E984+I984-J984-K984),0)</f>
        <v>19662144</v>
      </c>
      <c r="M984" s="31" t="n">
        <f aca="false">E984+I984-J984-K984+L984</f>
        <v>11924703437.013</v>
      </c>
      <c r="N984" s="32" t="n">
        <f aca="false">HLOOKUP(ROUND(AVERAGE(M972:M983)/10^6,0),Assumption!$B$2:$E$3,2,1)*MAX((AVERAGE(M972:M983)-250*10^6),0)</f>
        <v>69199183.9545781</v>
      </c>
      <c r="O984" s="31" t="n">
        <f aca="false">M984+N984</f>
        <v>11993902620.9676</v>
      </c>
      <c r="P984" s="31" t="n">
        <f aca="false">IF(A984=1,SA,MAX(0,SA-M983))</f>
        <v>0</v>
      </c>
      <c r="S984" s="2" t="n">
        <v>0</v>
      </c>
      <c r="T984" s="2" t="n">
        <v>0</v>
      </c>
      <c r="U984" s="2" t="n">
        <v>1</v>
      </c>
      <c r="V984" s="33" t="n">
        <v>1</v>
      </c>
    </row>
    <row r="985" customFormat="false" ht="15.75" hidden="false" customHeight="true" outlineLevel="0" collapsed="false">
      <c r="A985" s="2" t="n">
        <v>983</v>
      </c>
      <c r="B985" s="2" t="n">
        <v>82</v>
      </c>
      <c r="C985" s="2" t="n">
        <f aca="false">A985-(B985-1)*12</f>
        <v>11</v>
      </c>
      <c r="D985" s="2" t="n">
        <f aca="false">'thong tin khach hang'!$B$4+B985-1</f>
        <v>83</v>
      </c>
      <c r="E985" s="31" t="n">
        <f aca="false">IF(A985=1,0,M984)</f>
        <v>11924703437.013</v>
      </c>
      <c r="F985" s="2" t="n">
        <f aca="true">TP*VLOOKUP('thong tin khach hang'!$E$10,$X$2:$Z$5,3,0)*OFFSET($S985,0,VLOOKUP('thong tin khach hang'!$E$10,$X$2:$Z$5,2,0))</f>
        <v>0</v>
      </c>
      <c r="G985" s="2" t="n">
        <f aca="true">EP*VLOOKUP('thong tin khach hang'!$E$10,$X$2:$Z$5,3,0)*OFFSET($S985,0,VLOOKUP('thong tin khach hang'!$E$10,$X$2:$Z$5,2,0))</f>
        <v>0</v>
      </c>
      <c r="H985" s="2" t="n">
        <f aca="false">F985*HLOOKUP(B985,Assumption!$A$10:$G$12,2,1)+G985*HLOOKUP(B985,Assumption!$A$10:$G$12,3,1)</f>
        <v>0</v>
      </c>
      <c r="I985" s="2" t="n">
        <f aca="false">F985+G985-H985</f>
        <v>0</v>
      </c>
      <c r="J985" s="32" t="n">
        <f aca="false">VLOOKUP(D985,Assumption!$O$3:$Q$103,IF('thong tin khach hang'!$B$3="Nam",2,3),0)/12*P985</f>
        <v>0</v>
      </c>
      <c r="K985" s="2" t="n">
        <v>20000</v>
      </c>
      <c r="L985" s="31" t="n">
        <f aca="false">ROUND(((HLOOKUP(B985,Assumption!$A$6:$L$7,2,1)+1)^(1/12)-1)*(E985+I985-J985-K985),0)</f>
        <v>19694584</v>
      </c>
      <c r="M985" s="31" t="n">
        <f aca="false">E985+I985-J985-K985+L985</f>
        <v>11944378021.013</v>
      </c>
      <c r="N985" s="32" t="n">
        <f aca="false">HLOOKUP(ROUND(AVERAGE(M973:M984)/10^6,0),Assumption!$B$2:$E$3,2,1)*MAX((AVERAGE(M973:M984)-250*10^6),0)</f>
        <v>69345127.5150781</v>
      </c>
      <c r="O985" s="31" t="n">
        <f aca="false">M985+N985</f>
        <v>12013723148.5281</v>
      </c>
      <c r="P985" s="31" t="n">
        <f aca="false">IF(A985=1,SA,MAX(0,SA-M984))</f>
        <v>0</v>
      </c>
      <c r="S985" s="2" t="n">
        <v>0</v>
      </c>
      <c r="T985" s="2" t="n">
        <v>0</v>
      </c>
      <c r="U985" s="2" t="n">
        <v>0</v>
      </c>
      <c r="V985" s="33" t="n">
        <v>1</v>
      </c>
    </row>
    <row r="986" customFormat="false" ht="15.75" hidden="false" customHeight="true" outlineLevel="0" collapsed="false">
      <c r="A986" s="2" t="n">
        <v>984</v>
      </c>
      <c r="B986" s="2" t="n">
        <v>82</v>
      </c>
      <c r="C986" s="2" t="n">
        <f aca="false">A986-(B986-1)*12</f>
        <v>12</v>
      </c>
      <c r="D986" s="2" t="n">
        <f aca="false">'thong tin khach hang'!$B$4+B986-1</f>
        <v>83</v>
      </c>
      <c r="E986" s="31" t="n">
        <f aca="false">IF(A986=1,0,M985)</f>
        <v>11944378021.013</v>
      </c>
      <c r="F986" s="2" t="n">
        <f aca="true">TP*VLOOKUP('thong tin khach hang'!$E$10,$X$2:$Z$5,3,0)*OFFSET($S986,0,VLOOKUP('thong tin khach hang'!$E$10,$X$2:$Z$5,2,0))</f>
        <v>0</v>
      </c>
      <c r="G986" s="2" t="n">
        <f aca="true">EP*VLOOKUP('thong tin khach hang'!$E$10,$X$2:$Z$5,3,0)*OFFSET($S986,0,VLOOKUP('thong tin khach hang'!$E$10,$X$2:$Z$5,2,0))</f>
        <v>0</v>
      </c>
      <c r="H986" s="2" t="n">
        <f aca="false">F986*HLOOKUP(B986,Assumption!$A$10:$G$12,2,1)+G986*HLOOKUP(B986,Assumption!$A$10:$G$12,3,1)</f>
        <v>0</v>
      </c>
      <c r="I986" s="2" t="n">
        <f aca="false">F986+G986-H986</f>
        <v>0</v>
      </c>
      <c r="J986" s="32" t="n">
        <f aca="false">VLOOKUP(D986,Assumption!$O$3:$Q$103,IF('thong tin khach hang'!$B$3="Nam",2,3),0)/12*P986</f>
        <v>0</v>
      </c>
      <c r="K986" s="2" t="n">
        <v>20000</v>
      </c>
      <c r="L986" s="31" t="n">
        <f aca="false">ROUND(((HLOOKUP(B986,Assumption!$A$6:$L$7,2,1)+1)^(1/12)-1)*(E986+I986-J986-K986),0)</f>
        <v>19727078</v>
      </c>
      <c r="M986" s="31" t="n">
        <f aca="false">E986+I986-J986-K986+L986</f>
        <v>11964085099.013</v>
      </c>
      <c r="N986" s="32" t="n">
        <f aca="false">HLOOKUP(ROUND(AVERAGE(M974:M985)/10^6,0),Assumption!$B$2:$E$3,2,1)*MAX((AVERAGE(M974:M985)-250*10^6),0)</f>
        <v>69491312.1130781</v>
      </c>
      <c r="O986" s="31" t="n">
        <f aca="false">M986+N986</f>
        <v>12033576411.1261</v>
      </c>
      <c r="P986" s="31" t="n">
        <f aca="false">IF(A986=1,SA,MAX(0,SA-M985))</f>
        <v>0</v>
      </c>
      <c r="S986" s="2" t="n">
        <v>0</v>
      </c>
      <c r="T986" s="2" t="n">
        <v>0</v>
      </c>
      <c r="U986" s="2" t="n">
        <v>0</v>
      </c>
      <c r="V986" s="33" t="n">
        <v>1</v>
      </c>
    </row>
    <row r="987" customFormat="false" ht="15.75" hidden="false" customHeight="true" outlineLevel="0" collapsed="false">
      <c r="A987" s="2" t="n">
        <v>985</v>
      </c>
      <c r="B987" s="2" t="n">
        <v>83</v>
      </c>
      <c r="C987" s="2" t="n">
        <f aca="false">A987-(B987-1)*12</f>
        <v>1</v>
      </c>
      <c r="D987" s="2" t="n">
        <f aca="false">'thong tin khach hang'!$B$4+B987-1</f>
        <v>84</v>
      </c>
      <c r="E987" s="31" t="n">
        <f aca="false">IF(A987=1,0,M986)</f>
        <v>11964085099.013</v>
      </c>
      <c r="F987" s="2" t="n">
        <f aca="true">TP*VLOOKUP('thong tin khach hang'!$E$10,$X$2:$Z$5,3,0)*OFFSET($S987,0,VLOOKUP('thong tin khach hang'!$E$10,$X$2:$Z$5,2,0))</f>
        <v>30000000</v>
      </c>
      <c r="G987" s="2" t="n">
        <f aca="true">EP*VLOOKUP('thong tin khach hang'!$E$10,$X$2:$Z$5,3,0)*OFFSET($S987,0,VLOOKUP('thong tin khach hang'!$E$10,$X$2:$Z$5,2,0))</f>
        <v>30000000</v>
      </c>
      <c r="H987" s="2" t="n">
        <f aca="false">F987*HLOOKUP(B987,Assumption!$A$10:$G$12,2,1)+G987*HLOOKUP(B987,Assumption!$A$10:$G$12,3,1)</f>
        <v>1500000</v>
      </c>
      <c r="I987" s="2" t="n">
        <f aca="false">F987+G987-H987</f>
        <v>58500000</v>
      </c>
      <c r="J987" s="32" t="n">
        <f aca="false">VLOOKUP(D987,Assumption!$O$3:$Q$103,IF('thong tin khach hang'!$B$3="Nam",2,3),0)/12*P987</f>
        <v>0</v>
      </c>
      <c r="K987" s="2" t="n">
        <v>20000</v>
      </c>
      <c r="L987" s="31" t="n">
        <f aca="false">ROUND(((HLOOKUP(B987,Assumption!$A$6:$L$7,2,1)+1)^(1/12)-1)*(E987+I987-J987-K987),0)</f>
        <v>19856244</v>
      </c>
      <c r="M987" s="31" t="n">
        <f aca="false">E987+I987-J987-K987+L987</f>
        <v>12042421343.013</v>
      </c>
      <c r="N987" s="32" t="n">
        <f aca="false">HLOOKUP(ROUND(AVERAGE(M975:M986)/10^6,0),Assumption!$B$2:$E$3,2,1)*MAX((AVERAGE(M975:M986)-250*10^6),0)</f>
        <v>69637738.1465781</v>
      </c>
      <c r="O987" s="31" t="n">
        <f aca="false">M987+N987</f>
        <v>12112059081.1596</v>
      </c>
      <c r="P987" s="31" t="n">
        <f aca="false">IF(A987=1,SA,MAX(0,SA-M986))</f>
        <v>0</v>
      </c>
      <c r="S987" s="2" t="n">
        <v>1</v>
      </c>
      <c r="T987" s="2" t="n">
        <v>1</v>
      </c>
      <c r="U987" s="2" t="n">
        <v>1</v>
      </c>
      <c r="V987" s="33" t="n">
        <v>1</v>
      </c>
    </row>
    <row r="988" customFormat="false" ht="15.75" hidden="false" customHeight="true" outlineLevel="0" collapsed="false">
      <c r="A988" s="2" t="n">
        <v>986</v>
      </c>
      <c r="B988" s="2" t="n">
        <v>83</v>
      </c>
      <c r="C988" s="2" t="n">
        <f aca="false">A988-(B988-1)*12</f>
        <v>2</v>
      </c>
      <c r="D988" s="2" t="n">
        <f aca="false">'thong tin khach hang'!$B$4+B988-1</f>
        <v>84</v>
      </c>
      <c r="E988" s="31" t="n">
        <f aca="false">IF(A988=1,0,M987)</f>
        <v>12042421343.013</v>
      </c>
      <c r="F988" s="2" t="n">
        <f aca="true">TP*VLOOKUP('thong tin khach hang'!$E$10,$X$2:$Z$5,3,0)*OFFSET($S988,0,VLOOKUP('thong tin khach hang'!$E$10,$X$2:$Z$5,2,0))</f>
        <v>0</v>
      </c>
      <c r="G988" s="2" t="n">
        <f aca="true">EP*VLOOKUP('thong tin khach hang'!$E$10,$X$2:$Z$5,3,0)*OFFSET($S988,0,VLOOKUP('thong tin khach hang'!$E$10,$X$2:$Z$5,2,0))</f>
        <v>0</v>
      </c>
      <c r="H988" s="2" t="n">
        <f aca="false">F988*HLOOKUP(B988,Assumption!$A$10:$G$12,2,1)+G988*HLOOKUP(B988,Assumption!$A$10:$G$12,3,1)</f>
        <v>0</v>
      </c>
      <c r="I988" s="2" t="n">
        <f aca="false">F988+G988-H988</f>
        <v>0</v>
      </c>
      <c r="J988" s="32" t="n">
        <f aca="false">VLOOKUP(D988,Assumption!$O$3:$Q$103,IF('thong tin khach hang'!$B$3="Nam",2,3),0)/12*P988</f>
        <v>0</v>
      </c>
      <c r="K988" s="2" t="n">
        <v>20000</v>
      </c>
      <c r="L988" s="31" t="n">
        <f aca="false">ROUND(((HLOOKUP(B988,Assumption!$A$6:$L$7,2,1)+1)^(1/12)-1)*(E988+I988-J988-K988),0)</f>
        <v>19889005</v>
      </c>
      <c r="M988" s="31" t="n">
        <f aca="false">E988+I988-J988-K988+L988</f>
        <v>12062290348.013</v>
      </c>
      <c r="N988" s="32" t="n">
        <f aca="false">HLOOKUP(ROUND(AVERAGE(M976:M987)/10^6,0),Assumption!$B$2:$E$3,2,1)*MAX((AVERAGE(M976:M987)-250*10^6),0)</f>
        <v>69784406.0145781</v>
      </c>
      <c r="O988" s="31" t="n">
        <f aca="false">M988+N988</f>
        <v>12132074754.0276</v>
      </c>
      <c r="P988" s="31" t="n">
        <f aca="false">IF(A988=1,SA,MAX(0,SA-M987))</f>
        <v>0</v>
      </c>
      <c r="S988" s="2" t="n">
        <v>0</v>
      </c>
      <c r="T988" s="2" t="n">
        <v>0</v>
      </c>
      <c r="U988" s="2" t="n">
        <v>0</v>
      </c>
      <c r="V988" s="33" t="n">
        <v>1</v>
      </c>
    </row>
    <row r="989" customFormat="false" ht="15.75" hidden="false" customHeight="true" outlineLevel="0" collapsed="false">
      <c r="A989" s="2" t="n">
        <v>987</v>
      </c>
      <c r="B989" s="2" t="n">
        <v>83</v>
      </c>
      <c r="C989" s="2" t="n">
        <f aca="false">A989-(B989-1)*12</f>
        <v>3</v>
      </c>
      <c r="D989" s="2" t="n">
        <f aca="false">'thong tin khach hang'!$B$4+B989-1</f>
        <v>84</v>
      </c>
      <c r="E989" s="31" t="n">
        <f aca="false">IF(A989=1,0,M988)</f>
        <v>12062290348.013</v>
      </c>
      <c r="F989" s="2" t="n">
        <f aca="true">TP*VLOOKUP('thong tin khach hang'!$E$10,$X$2:$Z$5,3,0)*OFFSET($S989,0,VLOOKUP('thong tin khach hang'!$E$10,$X$2:$Z$5,2,0))</f>
        <v>0</v>
      </c>
      <c r="G989" s="2" t="n">
        <f aca="true">EP*VLOOKUP('thong tin khach hang'!$E$10,$X$2:$Z$5,3,0)*OFFSET($S989,0,VLOOKUP('thong tin khach hang'!$E$10,$X$2:$Z$5,2,0))</f>
        <v>0</v>
      </c>
      <c r="H989" s="2" t="n">
        <f aca="false">F989*HLOOKUP(B989,Assumption!$A$10:$G$12,2,1)+G989*HLOOKUP(B989,Assumption!$A$10:$G$12,3,1)</f>
        <v>0</v>
      </c>
      <c r="I989" s="2" t="n">
        <f aca="false">F989+G989-H989</f>
        <v>0</v>
      </c>
      <c r="J989" s="32" t="n">
        <f aca="false">VLOOKUP(D989,Assumption!$O$3:$Q$103,IF('thong tin khach hang'!$B$3="Nam",2,3),0)/12*P989</f>
        <v>0</v>
      </c>
      <c r="K989" s="2" t="n">
        <v>20000</v>
      </c>
      <c r="L989" s="31" t="n">
        <f aca="false">ROUND(((HLOOKUP(B989,Assumption!$A$6:$L$7,2,1)+1)^(1/12)-1)*(E989+I989-J989-K989),0)</f>
        <v>19921820</v>
      </c>
      <c r="M989" s="31" t="n">
        <f aca="false">E989+I989-J989-K989+L989</f>
        <v>12082192168.013</v>
      </c>
      <c r="N989" s="32" t="n">
        <f aca="false">HLOOKUP(ROUND(AVERAGE(M977:M988)/10^6,0),Assumption!$B$2:$E$3,2,1)*MAX((AVERAGE(M977:M988)-250*10^6),0)</f>
        <v>69931316.1165781</v>
      </c>
      <c r="O989" s="31" t="n">
        <f aca="false">M989+N989</f>
        <v>12152123484.1296</v>
      </c>
      <c r="P989" s="31" t="n">
        <f aca="false">IF(A989=1,SA,MAX(0,SA-M988))</f>
        <v>0</v>
      </c>
      <c r="S989" s="2" t="n">
        <v>0</v>
      </c>
      <c r="T989" s="2" t="n">
        <v>0</v>
      </c>
      <c r="U989" s="2" t="n">
        <v>0</v>
      </c>
      <c r="V989" s="33" t="n">
        <v>1</v>
      </c>
    </row>
    <row r="990" customFormat="false" ht="15.75" hidden="false" customHeight="true" outlineLevel="0" collapsed="false">
      <c r="A990" s="2" t="n">
        <v>988</v>
      </c>
      <c r="B990" s="2" t="n">
        <v>83</v>
      </c>
      <c r="C990" s="2" t="n">
        <f aca="false">A990-(B990-1)*12</f>
        <v>4</v>
      </c>
      <c r="D990" s="2" t="n">
        <f aca="false">'thong tin khach hang'!$B$4+B990-1</f>
        <v>84</v>
      </c>
      <c r="E990" s="31" t="n">
        <f aca="false">IF(A990=1,0,M989)</f>
        <v>12082192168.013</v>
      </c>
      <c r="F990" s="2" t="n">
        <f aca="true">TP*VLOOKUP('thong tin khach hang'!$E$10,$X$2:$Z$5,3,0)*OFFSET($S990,0,VLOOKUP('thong tin khach hang'!$E$10,$X$2:$Z$5,2,0))</f>
        <v>0</v>
      </c>
      <c r="G990" s="2" t="n">
        <f aca="true">EP*VLOOKUP('thong tin khach hang'!$E$10,$X$2:$Z$5,3,0)*OFFSET($S990,0,VLOOKUP('thong tin khach hang'!$E$10,$X$2:$Z$5,2,0))</f>
        <v>0</v>
      </c>
      <c r="H990" s="2" t="n">
        <f aca="false">F990*HLOOKUP(B990,Assumption!$A$10:$G$12,2,1)+G990*HLOOKUP(B990,Assumption!$A$10:$G$12,3,1)</f>
        <v>0</v>
      </c>
      <c r="I990" s="2" t="n">
        <f aca="false">F990+G990-H990</f>
        <v>0</v>
      </c>
      <c r="J990" s="32" t="n">
        <f aca="false">VLOOKUP(D990,Assumption!$O$3:$Q$103,IF('thong tin khach hang'!$B$3="Nam",2,3),0)/12*P990</f>
        <v>0</v>
      </c>
      <c r="K990" s="2" t="n">
        <v>20000</v>
      </c>
      <c r="L990" s="31" t="n">
        <f aca="false">ROUND(((HLOOKUP(B990,Assumption!$A$6:$L$7,2,1)+1)^(1/12)-1)*(E990+I990-J990-K990),0)</f>
        <v>19954690</v>
      </c>
      <c r="M990" s="31" t="n">
        <f aca="false">E990+I990-J990-K990+L990</f>
        <v>12102126858.013</v>
      </c>
      <c r="N990" s="32" t="n">
        <f aca="false">HLOOKUP(ROUND(AVERAGE(M978:M989)/10^6,0),Assumption!$B$2:$E$3,2,1)*MAX((AVERAGE(M978:M989)-250*10^6),0)</f>
        <v>70078468.8525781</v>
      </c>
      <c r="O990" s="31" t="n">
        <f aca="false">M990+N990</f>
        <v>12172205326.8656</v>
      </c>
      <c r="P990" s="31" t="n">
        <f aca="false">IF(A990=1,SA,MAX(0,SA-M989))</f>
        <v>0</v>
      </c>
      <c r="S990" s="2" t="n">
        <v>0</v>
      </c>
      <c r="T990" s="2" t="n">
        <v>0</v>
      </c>
      <c r="U990" s="2" t="n">
        <v>1</v>
      </c>
      <c r="V990" s="33" t="n">
        <v>1</v>
      </c>
    </row>
    <row r="991" customFormat="false" ht="15.75" hidden="false" customHeight="true" outlineLevel="0" collapsed="false">
      <c r="A991" s="2" t="n">
        <v>989</v>
      </c>
      <c r="B991" s="2" t="n">
        <v>83</v>
      </c>
      <c r="C991" s="2" t="n">
        <f aca="false">A991-(B991-1)*12</f>
        <v>5</v>
      </c>
      <c r="D991" s="2" t="n">
        <f aca="false">'thong tin khach hang'!$B$4+B991-1</f>
        <v>84</v>
      </c>
      <c r="E991" s="31" t="n">
        <f aca="false">IF(A991=1,0,M990)</f>
        <v>12102126858.013</v>
      </c>
      <c r="F991" s="2" t="n">
        <f aca="true">TP*VLOOKUP('thong tin khach hang'!$E$10,$X$2:$Z$5,3,0)*OFFSET($S991,0,VLOOKUP('thong tin khach hang'!$E$10,$X$2:$Z$5,2,0))</f>
        <v>0</v>
      </c>
      <c r="G991" s="2" t="n">
        <f aca="true">EP*VLOOKUP('thong tin khach hang'!$E$10,$X$2:$Z$5,3,0)*OFFSET($S991,0,VLOOKUP('thong tin khach hang'!$E$10,$X$2:$Z$5,2,0))</f>
        <v>0</v>
      </c>
      <c r="H991" s="2" t="n">
        <f aca="false">F991*HLOOKUP(B991,Assumption!$A$10:$G$12,2,1)+G991*HLOOKUP(B991,Assumption!$A$10:$G$12,3,1)</f>
        <v>0</v>
      </c>
      <c r="I991" s="2" t="n">
        <f aca="false">F991+G991-H991</f>
        <v>0</v>
      </c>
      <c r="J991" s="32" t="n">
        <f aca="false">VLOOKUP(D991,Assumption!$O$3:$Q$103,IF('thong tin khach hang'!$B$3="Nam",2,3),0)/12*P991</f>
        <v>0</v>
      </c>
      <c r="K991" s="2" t="n">
        <v>20000</v>
      </c>
      <c r="L991" s="31" t="n">
        <f aca="false">ROUND(((HLOOKUP(B991,Assumption!$A$6:$L$7,2,1)+1)^(1/12)-1)*(E991+I991-J991-K991),0)</f>
        <v>19987613</v>
      </c>
      <c r="M991" s="31" t="n">
        <f aca="false">E991+I991-J991-K991+L991</f>
        <v>12122094471.013</v>
      </c>
      <c r="N991" s="32" t="n">
        <f aca="false">HLOOKUP(ROUND(AVERAGE(M979:M990)/10^6,0),Assumption!$B$2:$E$3,2,1)*MAX((AVERAGE(M979:M990)-250*10^6),0)</f>
        <v>70225864.6235781</v>
      </c>
      <c r="O991" s="31" t="n">
        <f aca="false">M991+N991</f>
        <v>12192320335.6366</v>
      </c>
      <c r="P991" s="31" t="n">
        <f aca="false">IF(A991=1,SA,MAX(0,SA-M990))</f>
        <v>0</v>
      </c>
      <c r="S991" s="2" t="n">
        <v>0</v>
      </c>
      <c r="T991" s="2" t="n">
        <v>0</v>
      </c>
      <c r="U991" s="2" t="n">
        <v>0</v>
      </c>
      <c r="V991" s="33" t="n">
        <v>1</v>
      </c>
    </row>
    <row r="992" customFormat="false" ht="15.75" hidden="false" customHeight="true" outlineLevel="0" collapsed="false">
      <c r="A992" s="2" t="n">
        <v>990</v>
      </c>
      <c r="B992" s="2" t="n">
        <v>83</v>
      </c>
      <c r="C992" s="2" t="n">
        <f aca="false">A992-(B992-1)*12</f>
        <v>6</v>
      </c>
      <c r="D992" s="2" t="n">
        <f aca="false">'thong tin khach hang'!$B$4+B992-1</f>
        <v>84</v>
      </c>
      <c r="E992" s="31" t="n">
        <f aca="false">IF(A992=1,0,M991)</f>
        <v>12122094471.013</v>
      </c>
      <c r="F992" s="2" t="n">
        <f aca="true">TP*VLOOKUP('thong tin khach hang'!$E$10,$X$2:$Z$5,3,0)*OFFSET($S992,0,VLOOKUP('thong tin khach hang'!$E$10,$X$2:$Z$5,2,0))</f>
        <v>0</v>
      </c>
      <c r="G992" s="2" t="n">
        <f aca="true">EP*VLOOKUP('thong tin khach hang'!$E$10,$X$2:$Z$5,3,0)*OFFSET($S992,0,VLOOKUP('thong tin khach hang'!$E$10,$X$2:$Z$5,2,0))</f>
        <v>0</v>
      </c>
      <c r="H992" s="2" t="n">
        <f aca="false">F992*HLOOKUP(B992,Assumption!$A$10:$G$12,2,1)+G992*HLOOKUP(B992,Assumption!$A$10:$G$12,3,1)</f>
        <v>0</v>
      </c>
      <c r="I992" s="2" t="n">
        <f aca="false">F992+G992-H992</f>
        <v>0</v>
      </c>
      <c r="J992" s="32" t="n">
        <f aca="false">VLOOKUP(D992,Assumption!$O$3:$Q$103,IF('thong tin khach hang'!$B$3="Nam",2,3),0)/12*P992</f>
        <v>0</v>
      </c>
      <c r="K992" s="2" t="n">
        <v>20000</v>
      </c>
      <c r="L992" s="31" t="n">
        <f aca="false">ROUND(((HLOOKUP(B992,Assumption!$A$6:$L$7,2,1)+1)^(1/12)-1)*(E992+I992-J992-K992),0)</f>
        <v>20020592</v>
      </c>
      <c r="M992" s="31" t="n">
        <f aca="false">E992+I992-J992-K992+L992</f>
        <v>12142095063.013</v>
      </c>
      <c r="N992" s="32" t="n">
        <f aca="false">HLOOKUP(ROUND(AVERAGE(M980:M991)/10^6,0),Assumption!$B$2:$E$3,2,1)*MAX((AVERAGE(M980:M991)-250*10^6),0)</f>
        <v>70373503.8305781</v>
      </c>
      <c r="O992" s="31" t="n">
        <f aca="false">M992+N992</f>
        <v>12212468566.8436</v>
      </c>
      <c r="P992" s="31" t="n">
        <f aca="false">IF(A992=1,SA,MAX(0,SA-M991))</f>
        <v>0</v>
      </c>
      <c r="S992" s="2" t="n">
        <v>0</v>
      </c>
      <c r="T992" s="2" t="n">
        <v>0</v>
      </c>
      <c r="U992" s="2" t="n">
        <v>0</v>
      </c>
      <c r="V992" s="33" t="n">
        <v>1</v>
      </c>
    </row>
    <row r="993" customFormat="false" ht="15.75" hidden="false" customHeight="true" outlineLevel="0" collapsed="false">
      <c r="A993" s="2" t="n">
        <v>991</v>
      </c>
      <c r="B993" s="2" t="n">
        <v>83</v>
      </c>
      <c r="C993" s="2" t="n">
        <f aca="false">A993-(B993-1)*12</f>
        <v>7</v>
      </c>
      <c r="D993" s="2" t="n">
        <f aca="false">'thong tin khach hang'!$B$4+B993-1</f>
        <v>84</v>
      </c>
      <c r="E993" s="31" t="n">
        <f aca="false">IF(A993=1,0,M992)</f>
        <v>12142095063.013</v>
      </c>
      <c r="F993" s="2" t="n">
        <f aca="true">TP*VLOOKUP('thong tin khach hang'!$E$10,$X$2:$Z$5,3,0)*OFFSET($S993,0,VLOOKUP('thong tin khach hang'!$E$10,$X$2:$Z$5,2,0))</f>
        <v>0</v>
      </c>
      <c r="G993" s="2" t="n">
        <f aca="true">EP*VLOOKUP('thong tin khach hang'!$E$10,$X$2:$Z$5,3,0)*OFFSET($S993,0,VLOOKUP('thong tin khach hang'!$E$10,$X$2:$Z$5,2,0))</f>
        <v>0</v>
      </c>
      <c r="H993" s="2" t="n">
        <f aca="false">F993*HLOOKUP(B993,Assumption!$A$10:$G$12,2,1)+G993*HLOOKUP(B993,Assumption!$A$10:$G$12,3,1)</f>
        <v>0</v>
      </c>
      <c r="I993" s="2" t="n">
        <f aca="false">F993+G993-H993</f>
        <v>0</v>
      </c>
      <c r="J993" s="32" t="n">
        <f aca="false">VLOOKUP(D993,Assumption!$O$3:$Q$103,IF('thong tin khach hang'!$B$3="Nam",2,3),0)/12*P993</f>
        <v>0</v>
      </c>
      <c r="K993" s="2" t="n">
        <v>20000</v>
      </c>
      <c r="L993" s="31" t="n">
        <f aca="false">ROUND(((HLOOKUP(B993,Assumption!$A$6:$L$7,2,1)+1)^(1/12)-1)*(E993+I993-J993-K993),0)</f>
        <v>20053624</v>
      </c>
      <c r="M993" s="31" t="n">
        <f aca="false">E993+I993-J993-K993+L993</f>
        <v>12162128687.013</v>
      </c>
      <c r="N993" s="32" t="n">
        <f aca="false">HLOOKUP(ROUND(AVERAGE(M981:M992)/10^6,0),Assumption!$B$2:$E$3,2,1)*MAX((AVERAGE(M981:M992)-250*10^6),0)</f>
        <v>70521386.8760781</v>
      </c>
      <c r="O993" s="31" t="n">
        <f aca="false">M993+N993</f>
        <v>12232650073.8891</v>
      </c>
      <c r="P993" s="31" t="n">
        <f aca="false">IF(A993=1,SA,MAX(0,SA-M992))</f>
        <v>0</v>
      </c>
      <c r="S993" s="2" t="n">
        <v>0</v>
      </c>
      <c r="T993" s="2" t="n">
        <v>1</v>
      </c>
      <c r="U993" s="2" t="n">
        <v>1</v>
      </c>
      <c r="V993" s="33" t="n">
        <v>1</v>
      </c>
    </row>
    <row r="994" customFormat="false" ht="15.75" hidden="false" customHeight="true" outlineLevel="0" collapsed="false">
      <c r="A994" s="2" t="n">
        <v>992</v>
      </c>
      <c r="B994" s="2" t="n">
        <v>83</v>
      </c>
      <c r="C994" s="2" t="n">
        <f aca="false">A994-(B994-1)*12</f>
        <v>8</v>
      </c>
      <c r="D994" s="2" t="n">
        <f aca="false">'thong tin khach hang'!$B$4+B994-1</f>
        <v>84</v>
      </c>
      <c r="E994" s="31" t="n">
        <f aca="false">IF(A994=1,0,M993)</f>
        <v>12162128687.013</v>
      </c>
      <c r="F994" s="2" t="n">
        <f aca="true">TP*VLOOKUP('thong tin khach hang'!$E$10,$X$2:$Z$5,3,0)*OFFSET($S994,0,VLOOKUP('thong tin khach hang'!$E$10,$X$2:$Z$5,2,0))</f>
        <v>0</v>
      </c>
      <c r="G994" s="2" t="n">
        <f aca="true">EP*VLOOKUP('thong tin khach hang'!$E$10,$X$2:$Z$5,3,0)*OFFSET($S994,0,VLOOKUP('thong tin khach hang'!$E$10,$X$2:$Z$5,2,0))</f>
        <v>0</v>
      </c>
      <c r="H994" s="2" t="n">
        <f aca="false">F994*HLOOKUP(B994,Assumption!$A$10:$G$12,2,1)+G994*HLOOKUP(B994,Assumption!$A$10:$G$12,3,1)</f>
        <v>0</v>
      </c>
      <c r="I994" s="2" t="n">
        <f aca="false">F994+G994-H994</f>
        <v>0</v>
      </c>
      <c r="J994" s="32" t="n">
        <f aca="false">VLOOKUP(D994,Assumption!$O$3:$Q$103,IF('thong tin khach hang'!$B$3="Nam",2,3),0)/12*P994</f>
        <v>0</v>
      </c>
      <c r="K994" s="2" t="n">
        <v>20000</v>
      </c>
      <c r="L994" s="31" t="n">
        <f aca="false">ROUND(((HLOOKUP(B994,Assumption!$A$6:$L$7,2,1)+1)^(1/12)-1)*(E994+I994-J994-K994),0)</f>
        <v>20086711</v>
      </c>
      <c r="M994" s="31" t="n">
        <f aca="false">E994+I994-J994-K994+L994</f>
        <v>12182195398.013</v>
      </c>
      <c r="N994" s="32" t="n">
        <f aca="false">HLOOKUP(ROUND(AVERAGE(M982:M993)/10^6,0),Assumption!$B$2:$E$3,2,1)*MAX((AVERAGE(M982:M993)-250*10^6),0)</f>
        <v>70669514.1625781</v>
      </c>
      <c r="O994" s="31" t="n">
        <f aca="false">M994+N994</f>
        <v>12252864912.1756</v>
      </c>
      <c r="P994" s="31" t="n">
        <f aca="false">IF(A994=1,SA,MAX(0,SA-M993))</f>
        <v>0</v>
      </c>
      <c r="S994" s="2" t="n">
        <v>0</v>
      </c>
      <c r="T994" s="2" t="n">
        <v>0</v>
      </c>
      <c r="U994" s="2" t="n">
        <v>0</v>
      </c>
      <c r="V994" s="33" t="n">
        <v>1</v>
      </c>
    </row>
    <row r="995" customFormat="false" ht="15.75" hidden="false" customHeight="true" outlineLevel="0" collapsed="false">
      <c r="A995" s="2" t="n">
        <v>993</v>
      </c>
      <c r="B995" s="2" t="n">
        <v>83</v>
      </c>
      <c r="C995" s="2" t="n">
        <f aca="false">A995-(B995-1)*12</f>
        <v>9</v>
      </c>
      <c r="D995" s="2" t="n">
        <f aca="false">'thong tin khach hang'!$B$4+B995-1</f>
        <v>84</v>
      </c>
      <c r="E995" s="31" t="n">
        <f aca="false">IF(A995=1,0,M994)</f>
        <v>12182195398.013</v>
      </c>
      <c r="F995" s="2" t="n">
        <f aca="true">TP*VLOOKUP('thong tin khach hang'!$E$10,$X$2:$Z$5,3,0)*OFFSET($S995,0,VLOOKUP('thong tin khach hang'!$E$10,$X$2:$Z$5,2,0))</f>
        <v>0</v>
      </c>
      <c r="G995" s="2" t="n">
        <f aca="true">EP*VLOOKUP('thong tin khach hang'!$E$10,$X$2:$Z$5,3,0)*OFFSET($S995,0,VLOOKUP('thong tin khach hang'!$E$10,$X$2:$Z$5,2,0))</f>
        <v>0</v>
      </c>
      <c r="H995" s="2" t="n">
        <f aca="false">F995*HLOOKUP(B995,Assumption!$A$10:$G$12,2,1)+G995*HLOOKUP(B995,Assumption!$A$10:$G$12,3,1)</f>
        <v>0</v>
      </c>
      <c r="I995" s="2" t="n">
        <f aca="false">F995+G995-H995</f>
        <v>0</v>
      </c>
      <c r="J995" s="32" t="n">
        <f aca="false">VLOOKUP(D995,Assumption!$O$3:$Q$103,IF('thong tin khach hang'!$B$3="Nam",2,3),0)/12*P995</f>
        <v>0</v>
      </c>
      <c r="K995" s="2" t="n">
        <v>20000</v>
      </c>
      <c r="L995" s="31" t="n">
        <f aca="false">ROUND(((HLOOKUP(B995,Assumption!$A$6:$L$7,2,1)+1)^(1/12)-1)*(E995+I995-J995-K995),0)</f>
        <v>20119853</v>
      </c>
      <c r="M995" s="31" t="n">
        <f aca="false">E995+I995-J995-K995+L995</f>
        <v>12202295251.013</v>
      </c>
      <c r="N995" s="32" t="n">
        <f aca="false">HLOOKUP(ROUND(AVERAGE(M983:M994)/10^6,0),Assumption!$B$2:$E$3,2,1)*MAX((AVERAGE(M983:M994)-250*10^6),0)</f>
        <v>70817886.0930781</v>
      </c>
      <c r="O995" s="31" t="n">
        <f aca="false">M995+N995</f>
        <v>12273113137.1061</v>
      </c>
      <c r="P995" s="31" t="n">
        <f aca="false">IF(A995=1,SA,MAX(0,SA-M994))</f>
        <v>0</v>
      </c>
      <c r="S995" s="2" t="n">
        <v>0</v>
      </c>
      <c r="T995" s="2" t="n">
        <v>0</v>
      </c>
      <c r="U995" s="2" t="n">
        <v>0</v>
      </c>
      <c r="V995" s="33" t="n">
        <v>1</v>
      </c>
    </row>
    <row r="996" customFormat="false" ht="15.75" hidden="false" customHeight="true" outlineLevel="0" collapsed="false">
      <c r="A996" s="2" t="n">
        <v>994</v>
      </c>
      <c r="B996" s="2" t="n">
        <v>83</v>
      </c>
      <c r="C996" s="2" t="n">
        <f aca="false">A996-(B996-1)*12</f>
        <v>10</v>
      </c>
      <c r="D996" s="2" t="n">
        <f aca="false">'thong tin khach hang'!$B$4+B996-1</f>
        <v>84</v>
      </c>
      <c r="E996" s="31" t="n">
        <f aca="false">IF(A996=1,0,M995)</f>
        <v>12202295251.013</v>
      </c>
      <c r="F996" s="2" t="n">
        <f aca="true">TP*VLOOKUP('thong tin khach hang'!$E$10,$X$2:$Z$5,3,0)*OFFSET($S996,0,VLOOKUP('thong tin khach hang'!$E$10,$X$2:$Z$5,2,0))</f>
        <v>0</v>
      </c>
      <c r="G996" s="2" t="n">
        <f aca="true">EP*VLOOKUP('thong tin khach hang'!$E$10,$X$2:$Z$5,3,0)*OFFSET($S996,0,VLOOKUP('thong tin khach hang'!$E$10,$X$2:$Z$5,2,0))</f>
        <v>0</v>
      </c>
      <c r="H996" s="2" t="n">
        <f aca="false">F996*HLOOKUP(B996,Assumption!$A$10:$G$12,2,1)+G996*HLOOKUP(B996,Assumption!$A$10:$G$12,3,1)</f>
        <v>0</v>
      </c>
      <c r="I996" s="2" t="n">
        <f aca="false">F996+G996-H996</f>
        <v>0</v>
      </c>
      <c r="J996" s="32" t="n">
        <f aca="false">VLOOKUP(D996,Assumption!$O$3:$Q$103,IF('thong tin khach hang'!$B$3="Nam",2,3),0)/12*P996</f>
        <v>0</v>
      </c>
      <c r="K996" s="2" t="n">
        <v>20000</v>
      </c>
      <c r="L996" s="31" t="n">
        <f aca="false">ROUND(((HLOOKUP(B996,Assumption!$A$6:$L$7,2,1)+1)^(1/12)-1)*(E996+I996-J996-K996),0)</f>
        <v>20153050</v>
      </c>
      <c r="M996" s="31" t="n">
        <f aca="false">E996+I996-J996-K996+L996</f>
        <v>12222428301.013</v>
      </c>
      <c r="N996" s="32" t="n">
        <f aca="false">HLOOKUP(ROUND(AVERAGE(M984:M995)/10^6,0),Assumption!$B$2:$E$3,2,1)*MAX((AVERAGE(M984:M995)-250*10^6),0)</f>
        <v>70966503.0720781</v>
      </c>
      <c r="O996" s="31" t="n">
        <f aca="false">M996+N996</f>
        <v>12293394804.0851</v>
      </c>
      <c r="P996" s="31" t="n">
        <f aca="false">IF(A996=1,SA,MAX(0,SA-M995))</f>
        <v>0</v>
      </c>
      <c r="S996" s="2" t="n">
        <v>0</v>
      </c>
      <c r="T996" s="2" t="n">
        <v>0</v>
      </c>
      <c r="U996" s="2" t="n">
        <v>1</v>
      </c>
      <c r="V996" s="33" t="n">
        <v>1</v>
      </c>
    </row>
    <row r="997" customFormat="false" ht="15.75" hidden="false" customHeight="true" outlineLevel="0" collapsed="false">
      <c r="A997" s="2" t="n">
        <v>995</v>
      </c>
      <c r="B997" s="2" t="n">
        <v>83</v>
      </c>
      <c r="C997" s="2" t="n">
        <f aca="false">A997-(B997-1)*12</f>
        <v>11</v>
      </c>
      <c r="D997" s="2" t="n">
        <f aca="false">'thong tin khach hang'!$B$4+B997-1</f>
        <v>84</v>
      </c>
      <c r="E997" s="31" t="n">
        <f aca="false">IF(A997=1,0,M996)</f>
        <v>12222428301.013</v>
      </c>
      <c r="F997" s="2" t="n">
        <f aca="true">TP*VLOOKUP('thong tin khach hang'!$E$10,$X$2:$Z$5,3,0)*OFFSET($S997,0,VLOOKUP('thong tin khach hang'!$E$10,$X$2:$Z$5,2,0))</f>
        <v>0</v>
      </c>
      <c r="G997" s="2" t="n">
        <f aca="true">EP*VLOOKUP('thong tin khach hang'!$E$10,$X$2:$Z$5,3,0)*OFFSET($S997,0,VLOOKUP('thong tin khach hang'!$E$10,$X$2:$Z$5,2,0))</f>
        <v>0</v>
      </c>
      <c r="H997" s="2" t="n">
        <f aca="false">F997*HLOOKUP(B997,Assumption!$A$10:$G$12,2,1)+G997*HLOOKUP(B997,Assumption!$A$10:$G$12,3,1)</f>
        <v>0</v>
      </c>
      <c r="I997" s="2" t="n">
        <f aca="false">F997+G997-H997</f>
        <v>0</v>
      </c>
      <c r="J997" s="32" t="n">
        <f aca="false">VLOOKUP(D997,Assumption!$O$3:$Q$103,IF('thong tin khach hang'!$B$3="Nam",2,3),0)/12*P997</f>
        <v>0</v>
      </c>
      <c r="K997" s="2" t="n">
        <v>20000</v>
      </c>
      <c r="L997" s="31" t="n">
        <f aca="false">ROUND(((HLOOKUP(B997,Assumption!$A$6:$L$7,2,1)+1)^(1/12)-1)*(E997+I997-J997-K997),0)</f>
        <v>20186301</v>
      </c>
      <c r="M997" s="31" t="n">
        <f aca="false">E997+I997-J997-K997+L997</f>
        <v>12242594602.013</v>
      </c>
      <c r="N997" s="32" t="n">
        <f aca="false">HLOOKUP(ROUND(AVERAGE(M985:M996)/10^6,0),Assumption!$B$2:$E$3,2,1)*MAX((AVERAGE(M985:M996)-250*10^6),0)</f>
        <v>71115365.5040781</v>
      </c>
      <c r="O997" s="31" t="n">
        <f aca="false">M997+N997</f>
        <v>12313709967.5171</v>
      </c>
      <c r="P997" s="31" t="n">
        <f aca="false">IF(A997=1,SA,MAX(0,SA-M996))</f>
        <v>0</v>
      </c>
      <c r="S997" s="2" t="n">
        <v>0</v>
      </c>
      <c r="T997" s="2" t="n">
        <v>0</v>
      </c>
      <c r="U997" s="2" t="n">
        <v>0</v>
      </c>
      <c r="V997" s="33" t="n">
        <v>1</v>
      </c>
    </row>
    <row r="998" customFormat="false" ht="15.75" hidden="false" customHeight="true" outlineLevel="0" collapsed="false">
      <c r="A998" s="2" t="n">
        <v>996</v>
      </c>
      <c r="B998" s="2" t="n">
        <v>83</v>
      </c>
      <c r="C998" s="2" t="n">
        <f aca="false">A998-(B998-1)*12</f>
        <v>12</v>
      </c>
      <c r="D998" s="2" t="n">
        <f aca="false">'thong tin khach hang'!$B$4+B998-1</f>
        <v>84</v>
      </c>
      <c r="E998" s="31" t="n">
        <f aca="false">IF(A998=1,0,M997)</f>
        <v>12242594602.013</v>
      </c>
      <c r="F998" s="2" t="n">
        <f aca="true">TP*VLOOKUP('thong tin khach hang'!$E$10,$X$2:$Z$5,3,0)*OFFSET($S998,0,VLOOKUP('thong tin khach hang'!$E$10,$X$2:$Z$5,2,0))</f>
        <v>0</v>
      </c>
      <c r="G998" s="2" t="n">
        <f aca="true">EP*VLOOKUP('thong tin khach hang'!$E$10,$X$2:$Z$5,3,0)*OFFSET($S998,0,VLOOKUP('thong tin khach hang'!$E$10,$X$2:$Z$5,2,0))</f>
        <v>0</v>
      </c>
      <c r="H998" s="2" t="n">
        <f aca="false">F998*HLOOKUP(B998,Assumption!$A$10:$G$12,2,1)+G998*HLOOKUP(B998,Assumption!$A$10:$G$12,3,1)</f>
        <v>0</v>
      </c>
      <c r="I998" s="2" t="n">
        <f aca="false">F998+G998-H998</f>
        <v>0</v>
      </c>
      <c r="J998" s="32" t="n">
        <f aca="false">VLOOKUP(D998,Assumption!$O$3:$Q$103,IF('thong tin khach hang'!$B$3="Nam",2,3),0)/12*P998</f>
        <v>0</v>
      </c>
      <c r="K998" s="2" t="n">
        <v>20000</v>
      </c>
      <c r="L998" s="31" t="n">
        <f aca="false">ROUND(((HLOOKUP(B998,Assumption!$A$6:$L$7,2,1)+1)^(1/12)-1)*(E998+I998-J998-K998),0)</f>
        <v>20219607</v>
      </c>
      <c r="M998" s="31" t="n">
        <f aca="false">E998+I998-J998-K998+L998</f>
        <v>12262794209.013</v>
      </c>
      <c r="N998" s="32" t="n">
        <f aca="false">HLOOKUP(ROUND(AVERAGE(M986:M997)/10^6,0),Assumption!$B$2:$E$3,2,1)*MAX((AVERAGE(M986:M997)-250*10^6),0)</f>
        <v>71264473.7945781</v>
      </c>
      <c r="O998" s="31" t="n">
        <f aca="false">M998+N998</f>
        <v>12334058682.8076</v>
      </c>
      <c r="P998" s="31" t="n">
        <f aca="false">IF(A998=1,SA,MAX(0,SA-M997))</f>
        <v>0</v>
      </c>
      <c r="S998" s="2" t="n">
        <v>0</v>
      </c>
      <c r="T998" s="2" t="n">
        <v>0</v>
      </c>
      <c r="U998" s="2" t="n">
        <v>0</v>
      </c>
      <c r="V998" s="33" t="n">
        <v>1</v>
      </c>
    </row>
    <row r="999" customFormat="false" ht="15.75" hidden="false" customHeight="true" outlineLevel="0" collapsed="false">
      <c r="A999" s="2" t="n">
        <v>997</v>
      </c>
      <c r="B999" s="2" t="n">
        <v>84</v>
      </c>
      <c r="C999" s="2" t="n">
        <f aca="false">A999-(B999-1)*12</f>
        <v>1</v>
      </c>
      <c r="D999" s="2" t="n">
        <f aca="false">'thong tin khach hang'!$B$4+B999-1</f>
        <v>85</v>
      </c>
      <c r="E999" s="31" t="n">
        <f aca="false">IF(A999=1,0,M998)</f>
        <v>12262794209.013</v>
      </c>
      <c r="F999" s="2" t="n">
        <f aca="true">TP*VLOOKUP('thong tin khach hang'!$E$10,$X$2:$Z$5,3,0)*OFFSET($S999,0,VLOOKUP('thong tin khach hang'!$E$10,$X$2:$Z$5,2,0))</f>
        <v>30000000</v>
      </c>
      <c r="G999" s="2" t="n">
        <f aca="true">EP*VLOOKUP('thong tin khach hang'!$E$10,$X$2:$Z$5,3,0)*OFFSET($S999,0,VLOOKUP('thong tin khach hang'!$E$10,$X$2:$Z$5,2,0))</f>
        <v>30000000</v>
      </c>
      <c r="H999" s="2" t="n">
        <f aca="false">F999*HLOOKUP(B999,Assumption!$A$10:$G$12,2,1)+G999*HLOOKUP(B999,Assumption!$A$10:$G$12,3,1)</f>
        <v>1500000</v>
      </c>
      <c r="I999" s="2" t="n">
        <f aca="false">F999+G999-H999</f>
        <v>58500000</v>
      </c>
      <c r="J999" s="32" t="n">
        <f aca="false">VLOOKUP(D999,Assumption!$O$3:$Q$103,IF('thong tin khach hang'!$B$3="Nam",2,3),0)/12*P999</f>
        <v>0</v>
      </c>
      <c r="K999" s="2" t="n">
        <v>20000</v>
      </c>
      <c r="L999" s="31" t="n">
        <f aca="false">ROUND(((HLOOKUP(B999,Assumption!$A$6:$L$7,2,1)+1)^(1/12)-1)*(E999+I999-J999-K999),0)</f>
        <v>20349586</v>
      </c>
      <c r="M999" s="31" t="n">
        <f aca="false">E999+I999-J999-K999+L999</f>
        <v>12341623795.013</v>
      </c>
      <c r="N999" s="32" t="n">
        <f aca="false">HLOOKUP(ROUND(AVERAGE(M987:M998)/10^6,0),Assumption!$B$2:$E$3,2,1)*MAX((AVERAGE(M987:M998)-250*10^6),0)</f>
        <v>71413828.3495781</v>
      </c>
      <c r="O999" s="31" t="n">
        <f aca="false">M999+N999</f>
        <v>12413037623.3626</v>
      </c>
      <c r="P999" s="31" t="n">
        <f aca="false">IF(A999=1,SA,MAX(0,SA-M998))</f>
        <v>0</v>
      </c>
      <c r="S999" s="2" t="n">
        <v>1</v>
      </c>
      <c r="T999" s="2" t="n">
        <v>1</v>
      </c>
      <c r="U999" s="2" t="n">
        <v>1</v>
      </c>
      <c r="V999" s="33" t="n">
        <v>1</v>
      </c>
    </row>
    <row r="1000" customFormat="false" ht="15.75" hidden="false" customHeight="true" outlineLevel="0" collapsed="false">
      <c r="A1000" s="2" t="n">
        <v>998</v>
      </c>
      <c r="B1000" s="2" t="n">
        <v>84</v>
      </c>
      <c r="C1000" s="2" t="n">
        <f aca="false">A1000-(B1000-1)*12</f>
        <v>2</v>
      </c>
      <c r="D1000" s="2" t="n">
        <f aca="false">'thong tin khach hang'!$B$4+B1000-1</f>
        <v>85</v>
      </c>
      <c r="E1000" s="31" t="n">
        <f aca="false">IF(A1000=1,0,M999)</f>
        <v>12341623795.013</v>
      </c>
      <c r="F1000" s="2" t="n">
        <f aca="true">TP*VLOOKUP('thong tin khach hang'!$E$10,$X$2:$Z$5,3,0)*OFFSET($S1000,0,VLOOKUP('thong tin khach hang'!$E$10,$X$2:$Z$5,2,0))</f>
        <v>0</v>
      </c>
      <c r="G1000" s="2" t="n">
        <f aca="true">EP*VLOOKUP('thong tin khach hang'!$E$10,$X$2:$Z$5,3,0)*OFFSET($S1000,0,VLOOKUP('thong tin khach hang'!$E$10,$X$2:$Z$5,2,0))</f>
        <v>0</v>
      </c>
      <c r="H1000" s="2" t="n">
        <f aca="false">F1000*HLOOKUP(B1000,Assumption!$A$10:$G$12,2,1)+G1000*HLOOKUP(B1000,Assumption!$A$10:$G$12,3,1)</f>
        <v>0</v>
      </c>
      <c r="I1000" s="2" t="n">
        <f aca="false">F1000+G1000-H1000</f>
        <v>0</v>
      </c>
      <c r="J1000" s="32" t="n">
        <f aca="false">VLOOKUP(D1000,Assumption!$O$3:$Q$103,IF('thong tin khach hang'!$B$3="Nam",2,3),0)/12*P1000</f>
        <v>0</v>
      </c>
      <c r="K1000" s="2" t="n">
        <v>20000</v>
      </c>
      <c r="L1000" s="31" t="n">
        <f aca="false">ROUND(((HLOOKUP(B1000,Assumption!$A$6:$L$7,2,1)+1)^(1/12)-1)*(E1000+I1000-J1000-K1000),0)</f>
        <v>20383162</v>
      </c>
      <c r="M1000" s="31" t="n">
        <f aca="false">E1000+I1000-J1000-K1000+L1000</f>
        <v>12361986957.013</v>
      </c>
      <c r="N1000" s="32" t="n">
        <f aca="false">HLOOKUP(ROUND(AVERAGE(M988:M999)/10^6,0),Assumption!$B$2:$E$3,2,1)*MAX((AVERAGE(M988:M999)-250*10^6),0)</f>
        <v>71563429.5755781</v>
      </c>
      <c r="O1000" s="31" t="n">
        <f aca="false">M1000+N1000</f>
        <v>12433550386.5886</v>
      </c>
      <c r="P1000" s="31" t="n">
        <f aca="false">IF(A1000=1,SA,MAX(0,SA-M999))</f>
        <v>0</v>
      </c>
      <c r="S1000" s="2" t="n">
        <v>0</v>
      </c>
      <c r="T1000" s="2" t="n">
        <v>0</v>
      </c>
      <c r="U1000" s="2" t="n">
        <v>0</v>
      </c>
      <c r="V1000" s="33" t="n">
        <v>1</v>
      </c>
    </row>
    <row r="1001" customFormat="false" ht="15.75" hidden="false" customHeight="true" outlineLevel="0" collapsed="false">
      <c r="A1001" s="2" t="n">
        <v>999</v>
      </c>
      <c r="B1001" s="2" t="n">
        <v>84</v>
      </c>
      <c r="C1001" s="2" t="n">
        <f aca="false">A1001-(B1001-1)*12</f>
        <v>3</v>
      </c>
      <c r="D1001" s="2" t="n">
        <f aca="false">'thong tin khach hang'!$B$4+B1001-1</f>
        <v>85</v>
      </c>
      <c r="E1001" s="31" t="n">
        <f aca="false">IF(A1001=1,0,M1000)</f>
        <v>12361986957.013</v>
      </c>
      <c r="F1001" s="2" t="n">
        <f aca="true">TP*VLOOKUP('thong tin khach hang'!$E$10,$X$2:$Z$5,3,0)*OFFSET($S1001,0,VLOOKUP('thong tin khach hang'!$E$10,$X$2:$Z$5,2,0))</f>
        <v>0</v>
      </c>
      <c r="G1001" s="2" t="n">
        <f aca="true">EP*VLOOKUP('thong tin khach hang'!$E$10,$X$2:$Z$5,3,0)*OFFSET($S1001,0,VLOOKUP('thong tin khach hang'!$E$10,$X$2:$Z$5,2,0))</f>
        <v>0</v>
      </c>
      <c r="H1001" s="2" t="n">
        <f aca="false">F1001*HLOOKUP(B1001,Assumption!$A$10:$G$12,2,1)+G1001*HLOOKUP(B1001,Assumption!$A$10:$G$12,3,1)</f>
        <v>0</v>
      </c>
      <c r="I1001" s="2" t="n">
        <f aca="false">F1001+G1001-H1001</f>
        <v>0</v>
      </c>
      <c r="J1001" s="32" t="n">
        <f aca="false">VLOOKUP(D1001,Assumption!$O$3:$Q$103,IF('thong tin khach hang'!$B$3="Nam",2,3),0)/12*P1001</f>
        <v>0</v>
      </c>
      <c r="K1001" s="2" t="n">
        <v>20000</v>
      </c>
      <c r="L1001" s="31" t="n">
        <f aca="false">ROUND(((HLOOKUP(B1001,Assumption!$A$6:$L$7,2,1)+1)^(1/12)-1)*(E1001+I1001-J1001-K1001),0)</f>
        <v>20416793</v>
      </c>
      <c r="M1001" s="31" t="n">
        <f aca="false">E1001+I1001-J1001-K1001+L1001</f>
        <v>12382383750.013</v>
      </c>
      <c r="N1001" s="32" t="n">
        <f aca="false">HLOOKUP(ROUND(AVERAGE(M989:M1000)/10^6,0),Assumption!$B$2:$E$3,2,1)*MAX((AVERAGE(M989:M1000)-250*10^6),0)</f>
        <v>71713277.8800781</v>
      </c>
      <c r="O1001" s="31" t="n">
        <f aca="false">M1001+N1001</f>
        <v>12454097027.8931</v>
      </c>
      <c r="P1001" s="31" t="n">
        <f aca="false">IF(A1001=1,SA,MAX(0,SA-M1000))</f>
        <v>0</v>
      </c>
      <c r="S1001" s="2" t="n">
        <v>0</v>
      </c>
      <c r="T1001" s="2" t="n">
        <v>0</v>
      </c>
      <c r="U1001" s="2" t="n">
        <v>0</v>
      </c>
      <c r="V1001" s="33" t="n">
        <v>1</v>
      </c>
    </row>
    <row r="1002" customFormat="false" ht="15.75" hidden="false" customHeight="true" outlineLevel="0" collapsed="false">
      <c r="A1002" s="2" t="n">
        <v>1000</v>
      </c>
      <c r="B1002" s="2" t="n">
        <v>84</v>
      </c>
      <c r="C1002" s="2" t="n">
        <f aca="false">A1002-(B1002-1)*12</f>
        <v>4</v>
      </c>
      <c r="D1002" s="2" t="n">
        <f aca="false">'thong tin khach hang'!$B$4+B1002-1</f>
        <v>85</v>
      </c>
      <c r="E1002" s="31" t="n">
        <f aca="false">IF(A1002=1,0,M1001)</f>
        <v>12382383750.013</v>
      </c>
      <c r="F1002" s="2" t="n">
        <f aca="true">TP*VLOOKUP('thong tin khach hang'!$E$10,$X$2:$Z$5,3,0)*OFFSET($S1002,0,VLOOKUP('thong tin khach hang'!$E$10,$X$2:$Z$5,2,0))</f>
        <v>0</v>
      </c>
      <c r="G1002" s="2" t="n">
        <f aca="true">EP*VLOOKUP('thong tin khach hang'!$E$10,$X$2:$Z$5,3,0)*OFFSET($S1002,0,VLOOKUP('thong tin khach hang'!$E$10,$X$2:$Z$5,2,0))</f>
        <v>0</v>
      </c>
      <c r="H1002" s="2" t="n">
        <f aca="false">F1002*HLOOKUP(B1002,Assumption!$A$10:$G$12,2,1)+G1002*HLOOKUP(B1002,Assumption!$A$10:$G$12,3,1)</f>
        <v>0</v>
      </c>
      <c r="I1002" s="2" t="n">
        <f aca="false">F1002+G1002-H1002</f>
        <v>0</v>
      </c>
      <c r="J1002" s="32" t="n">
        <f aca="false">VLOOKUP(D1002,Assumption!$O$3:$Q$103,IF('thong tin khach hang'!$B$3="Nam",2,3),0)/12*P1002</f>
        <v>0</v>
      </c>
      <c r="K1002" s="2" t="n">
        <v>20000</v>
      </c>
      <c r="L1002" s="31" t="n">
        <f aca="false">ROUND(((HLOOKUP(B1002,Assumption!$A$6:$L$7,2,1)+1)^(1/12)-1)*(E1002+I1002-J1002-K1002),0)</f>
        <v>20450480</v>
      </c>
      <c r="M1002" s="31" t="n">
        <f aca="false">E1002+I1002-J1002-K1002+L1002</f>
        <v>12402814230.013</v>
      </c>
      <c r="N1002" s="32" t="n">
        <f aca="false">HLOOKUP(ROUND(AVERAGE(M990:M1001)/10^6,0),Assumption!$B$2:$E$3,2,1)*MAX((AVERAGE(M990:M1001)-250*10^6),0)</f>
        <v>71863373.6710781</v>
      </c>
      <c r="O1002" s="31" t="n">
        <f aca="false">M1002+N1002</f>
        <v>12474677603.6841</v>
      </c>
      <c r="P1002" s="31" t="n">
        <f aca="false">IF(A1002=1,SA,MAX(0,SA-M1001))</f>
        <v>0</v>
      </c>
      <c r="S1002" s="2" t="n">
        <v>0</v>
      </c>
      <c r="T1002" s="2" t="n">
        <v>0</v>
      </c>
      <c r="U1002" s="2" t="n">
        <v>1</v>
      </c>
      <c r="V1002" s="33" t="n">
        <v>1</v>
      </c>
    </row>
    <row r="1003" customFormat="false" ht="15.75" hidden="false" customHeight="true" outlineLevel="0" collapsed="false">
      <c r="A1003" s="2" t="n">
        <v>1001</v>
      </c>
      <c r="B1003" s="2" t="n">
        <v>84</v>
      </c>
      <c r="C1003" s="2" t="n">
        <f aca="false">A1003-(B1003-1)*12</f>
        <v>5</v>
      </c>
      <c r="D1003" s="2" t="n">
        <f aca="false">'thong tin khach hang'!$B$4+B1003-1</f>
        <v>85</v>
      </c>
      <c r="E1003" s="31" t="n">
        <f aca="false">IF(A1003=1,0,M1002)</f>
        <v>12402814230.013</v>
      </c>
      <c r="F1003" s="2" t="n">
        <f aca="true">TP*VLOOKUP('thong tin khach hang'!$E$10,$X$2:$Z$5,3,0)*OFFSET($S1003,0,VLOOKUP('thong tin khach hang'!$E$10,$X$2:$Z$5,2,0))</f>
        <v>0</v>
      </c>
      <c r="G1003" s="2" t="n">
        <f aca="true">EP*VLOOKUP('thong tin khach hang'!$E$10,$X$2:$Z$5,3,0)*OFFSET($S1003,0,VLOOKUP('thong tin khach hang'!$E$10,$X$2:$Z$5,2,0))</f>
        <v>0</v>
      </c>
      <c r="H1003" s="2" t="n">
        <f aca="false">F1003*HLOOKUP(B1003,Assumption!$A$10:$G$12,2,1)+G1003*HLOOKUP(B1003,Assumption!$A$10:$G$12,3,1)</f>
        <v>0</v>
      </c>
      <c r="I1003" s="2" t="n">
        <f aca="false">F1003+G1003-H1003</f>
        <v>0</v>
      </c>
      <c r="J1003" s="32" t="n">
        <f aca="false">VLOOKUP(D1003,Assumption!$O$3:$Q$103,IF('thong tin khach hang'!$B$3="Nam",2,3),0)/12*P1003</f>
        <v>0</v>
      </c>
      <c r="K1003" s="2" t="n">
        <v>20000</v>
      </c>
      <c r="L1003" s="31" t="n">
        <f aca="false">ROUND(((HLOOKUP(B1003,Assumption!$A$6:$L$7,2,1)+1)^(1/12)-1)*(E1003+I1003-J1003-K1003),0)</f>
        <v>20484223</v>
      </c>
      <c r="M1003" s="31" t="n">
        <f aca="false">E1003+I1003-J1003-K1003+L1003</f>
        <v>12423278453.013</v>
      </c>
      <c r="N1003" s="32" t="n">
        <f aca="false">HLOOKUP(ROUND(AVERAGE(M991:M1002)/10^6,0),Assumption!$B$2:$E$3,2,1)*MAX((AVERAGE(M991:M1002)-250*10^6),0)</f>
        <v>72013717.3570781</v>
      </c>
      <c r="O1003" s="31" t="n">
        <f aca="false">M1003+N1003</f>
        <v>12495292170.3701</v>
      </c>
      <c r="P1003" s="31" t="n">
        <f aca="false">IF(A1003=1,SA,MAX(0,SA-M1002))</f>
        <v>0</v>
      </c>
      <c r="S1003" s="2" t="n">
        <v>0</v>
      </c>
      <c r="T1003" s="2" t="n">
        <v>0</v>
      </c>
      <c r="U1003" s="2" t="n">
        <v>0</v>
      </c>
      <c r="V1003" s="33" t="n">
        <v>1</v>
      </c>
    </row>
    <row r="1004" customFormat="false" ht="15.75" hidden="false" customHeight="true" outlineLevel="0" collapsed="false">
      <c r="A1004" s="2" t="n">
        <v>1002</v>
      </c>
      <c r="B1004" s="2" t="n">
        <v>84</v>
      </c>
      <c r="C1004" s="2" t="n">
        <f aca="false">A1004-(B1004-1)*12</f>
        <v>6</v>
      </c>
      <c r="D1004" s="2" t="n">
        <f aca="false">'thong tin khach hang'!$B$4+B1004-1</f>
        <v>85</v>
      </c>
      <c r="E1004" s="31" t="n">
        <f aca="false">IF(A1004=1,0,M1003)</f>
        <v>12423278453.013</v>
      </c>
      <c r="F1004" s="2" t="n">
        <f aca="true">TP*VLOOKUP('thong tin khach hang'!$E$10,$X$2:$Z$5,3,0)*OFFSET($S1004,0,VLOOKUP('thong tin khach hang'!$E$10,$X$2:$Z$5,2,0))</f>
        <v>0</v>
      </c>
      <c r="G1004" s="2" t="n">
        <f aca="true">EP*VLOOKUP('thong tin khach hang'!$E$10,$X$2:$Z$5,3,0)*OFFSET($S1004,0,VLOOKUP('thong tin khach hang'!$E$10,$X$2:$Z$5,2,0))</f>
        <v>0</v>
      </c>
      <c r="H1004" s="2" t="n">
        <f aca="false">F1004*HLOOKUP(B1004,Assumption!$A$10:$G$12,2,1)+G1004*HLOOKUP(B1004,Assumption!$A$10:$G$12,3,1)</f>
        <v>0</v>
      </c>
      <c r="I1004" s="2" t="n">
        <f aca="false">F1004+G1004-H1004</f>
        <v>0</v>
      </c>
      <c r="J1004" s="32" t="n">
        <f aca="false">VLOOKUP(D1004,Assumption!$O$3:$Q$103,IF('thong tin khach hang'!$B$3="Nam",2,3),0)/12*P1004</f>
        <v>0</v>
      </c>
      <c r="K1004" s="2" t="n">
        <v>20000</v>
      </c>
      <c r="L1004" s="31" t="n">
        <f aca="false">ROUND(((HLOOKUP(B1004,Assumption!$A$6:$L$7,2,1)+1)^(1/12)-1)*(E1004+I1004-J1004-K1004),0)</f>
        <v>20518021</v>
      </c>
      <c r="M1004" s="31" t="n">
        <f aca="false">E1004+I1004-J1004-K1004+L1004</f>
        <v>12443776474.013</v>
      </c>
      <c r="N1004" s="32" t="n">
        <f aca="false">HLOOKUP(ROUND(AVERAGE(M992:M1003)/10^6,0),Assumption!$B$2:$E$3,2,1)*MAX((AVERAGE(M992:M1003)-250*10^6),0)</f>
        <v>72164309.3480781</v>
      </c>
      <c r="O1004" s="31" t="n">
        <f aca="false">M1004+N1004</f>
        <v>12515940783.3611</v>
      </c>
      <c r="P1004" s="31" t="n">
        <f aca="false">IF(A1004=1,SA,MAX(0,SA-M1003))</f>
        <v>0</v>
      </c>
      <c r="S1004" s="2" t="n">
        <v>0</v>
      </c>
      <c r="T1004" s="2" t="n">
        <v>0</v>
      </c>
      <c r="U1004" s="2" t="n">
        <v>0</v>
      </c>
      <c r="V1004" s="33" t="n">
        <v>1</v>
      </c>
    </row>
    <row r="1005" customFormat="false" ht="15.75" hidden="false" customHeight="true" outlineLevel="0" collapsed="false">
      <c r="A1005" s="2" t="n">
        <v>1003</v>
      </c>
      <c r="B1005" s="2" t="n">
        <v>84</v>
      </c>
      <c r="C1005" s="2" t="n">
        <f aca="false">A1005-(B1005-1)*12</f>
        <v>7</v>
      </c>
      <c r="D1005" s="2" t="n">
        <f aca="false">'thong tin khach hang'!$B$4+B1005-1</f>
        <v>85</v>
      </c>
      <c r="E1005" s="31" t="n">
        <f aca="false">IF(A1005=1,0,M1004)</f>
        <v>12443776474.013</v>
      </c>
      <c r="F1005" s="2" t="n">
        <f aca="true">TP*VLOOKUP('thong tin khach hang'!$E$10,$X$2:$Z$5,3,0)*OFFSET($S1005,0,VLOOKUP('thong tin khach hang'!$E$10,$X$2:$Z$5,2,0))</f>
        <v>0</v>
      </c>
      <c r="G1005" s="2" t="n">
        <f aca="true">EP*VLOOKUP('thong tin khach hang'!$E$10,$X$2:$Z$5,3,0)*OFFSET($S1005,0,VLOOKUP('thong tin khach hang'!$E$10,$X$2:$Z$5,2,0))</f>
        <v>0</v>
      </c>
      <c r="H1005" s="2" t="n">
        <f aca="false">F1005*HLOOKUP(B1005,Assumption!$A$10:$G$12,2,1)+G1005*HLOOKUP(B1005,Assumption!$A$10:$G$12,3,1)</f>
        <v>0</v>
      </c>
      <c r="I1005" s="2" t="n">
        <f aca="false">F1005+G1005-H1005</f>
        <v>0</v>
      </c>
      <c r="J1005" s="32" t="n">
        <f aca="false">VLOOKUP(D1005,Assumption!$O$3:$Q$103,IF('thong tin khach hang'!$B$3="Nam",2,3),0)/12*P1005</f>
        <v>0</v>
      </c>
      <c r="K1005" s="2" t="n">
        <v>20000</v>
      </c>
      <c r="L1005" s="31" t="n">
        <f aca="false">ROUND(((HLOOKUP(B1005,Assumption!$A$6:$L$7,2,1)+1)^(1/12)-1)*(E1005+I1005-J1005-K1005),0)</f>
        <v>20551876</v>
      </c>
      <c r="M1005" s="31" t="n">
        <f aca="false">E1005+I1005-J1005-K1005+L1005</f>
        <v>12464308350.013</v>
      </c>
      <c r="N1005" s="32" t="n">
        <f aca="false">HLOOKUP(ROUND(AVERAGE(M993:M1004)/10^6,0),Assumption!$B$2:$E$3,2,1)*MAX((AVERAGE(M993:M1004)-250*10^6),0)</f>
        <v>72315150.0535781</v>
      </c>
      <c r="O1005" s="31" t="n">
        <f aca="false">M1005+N1005</f>
        <v>12536623500.0666</v>
      </c>
      <c r="P1005" s="31" t="n">
        <f aca="false">IF(A1005=1,SA,MAX(0,SA-M1004))</f>
        <v>0</v>
      </c>
      <c r="S1005" s="2" t="n">
        <v>0</v>
      </c>
      <c r="T1005" s="2" t="n">
        <v>1</v>
      </c>
      <c r="U1005" s="2" t="n">
        <v>1</v>
      </c>
      <c r="V1005" s="33" t="n">
        <v>1</v>
      </c>
    </row>
    <row r="1006" customFormat="false" ht="15.75" hidden="false" customHeight="true" outlineLevel="0" collapsed="false">
      <c r="A1006" s="2" t="n">
        <v>1004</v>
      </c>
      <c r="B1006" s="2" t="n">
        <v>84</v>
      </c>
      <c r="C1006" s="2" t="n">
        <f aca="false">A1006-(B1006-1)*12</f>
        <v>8</v>
      </c>
      <c r="D1006" s="2" t="n">
        <f aca="false">'thong tin khach hang'!$B$4+B1006-1</f>
        <v>85</v>
      </c>
      <c r="E1006" s="31" t="n">
        <f aca="false">IF(A1006=1,0,M1005)</f>
        <v>12464308350.013</v>
      </c>
      <c r="F1006" s="2" t="n">
        <f aca="true">TP*VLOOKUP('thong tin khach hang'!$E$10,$X$2:$Z$5,3,0)*OFFSET($S1006,0,VLOOKUP('thong tin khach hang'!$E$10,$X$2:$Z$5,2,0))</f>
        <v>0</v>
      </c>
      <c r="G1006" s="2" t="n">
        <f aca="true">EP*VLOOKUP('thong tin khach hang'!$E$10,$X$2:$Z$5,3,0)*OFFSET($S1006,0,VLOOKUP('thong tin khach hang'!$E$10,$X$2:$Z$5,2,0))</f>
        <v>0</v>
      </c>
      <c r="H1006" s="2" t="n">
        <f aca="false">F1006*HLOOKUP(B1006,Assumption!$A$10:$G$12,2,1)+G1006*HLOOKUP(B1006,Assumption!$A$10:$G$12,3,1)</f>
        <v>0</v>
      </c>
      <c r="I1006" s="2" t="n">
        <f aca="false">F1006+G1006-H1006</f>
        <v>0</v>
      </c>
      <c r="J1006" s="32" t="n">
        <f aca="false">VLOOKUP(D1006,Assumption!$O$3:$Q$103,IF('thong tin khach hang'!$B$3="Nam",2,3),0)/12*P1006</f>
        <v>0</v>
      </c>
      <c r="K1006" s="2" t="n">
        <v>20000</v>
      </c>
      <c r="L1006" s="31" t="n">
        <f aca="false">ROUND(((HLOOKUP(B1006,Assumption!$A$6:$L$7,2,1)+1)^(1/12)-1)*(E1006+I1006-J1006-K1006),0)</f>
        <v>20585786</v>
      </c>
      <c r="M1006" s="31" t="n">
        <f aca="false">E1006+I1006-J1006-K1006+L1006</f>
        <v>12484874136.013</v>
      </c>
      <c r="N1006" s="32" t="n">
        <f aca="false">HLOOKUP(ROUND(AVERAGE(M994:M1005)/10^6,0),Assumption!$B$2:$E$3,2,1)*MAX((AVERAGE(M994:M1005)-250*10^6),0)</f>
        <v>72466239.8850781</v>
      </c>
      <c r="O1006" s="31" t="n">
        <f aca="false">M1006+N1006</f>
        <v>12557340375.8981</v>
      </c>
      <c r="P1006" s="31" t="n">
        <f aca="false">IF(A1006=1,SA,MAX(0,SA-M1005))</f>
        <v>0</v>
      </c>
      <c r="S1006" s="2" t="n">
        <v>0</v>
      </c>
      <c r="T1006" s="2" t="n">
        <v>0</v>
      </c>
      <c r="U1006" s="2" t="n">
        <v>0</v>
      </c>
      <c r="V1006" s="33" t="n">
        <v>1</v>
      </c>
    </row>
    <row r="1007" customFormat="false" ht="15.75" hidden="false" customHeight="true" outlineLevel="0" collapsed="false">
      <c r="A1007" s="2" t="n">
        <v>1005</v>
      </c>
      <c r="B1007" s="2" t="n">
        <v>84</v>
      </c>
      <c r="C1007" s="2" t="n">
        <f aca="false">A1007-(B1007-1)*12</f>
        <v>9</v>
      </c>
      <c r="D1007" s="2" t="n">
        <f aca="false">'thong tin khach hang'!$B$4+B1007-1</f>
        <v>85</v>
      </c>
      <c r="E1007" s="31" t="n">
        <f aca="false">IF(A1007=1,0,M1006)</f>
        <v>12484874136.013</v>
      </c>
      <c r="F1007" s="2" t="n">
        <f aca="true">TP*VLOOKUP('thong tin khach hang'!$E$10,$X$2:$Z$5,3,0)*OFFSET($S1007,0,VLOOKUP('thong tin khach hang'!$E$10,$X$2:$Z$5,2,0))</f>
        <v>0</v>
      </c>
      <c r="G1007" s="2" t="n">
        <f aca="true">EP*VLOOKUP('thong tin khach hang'!$E$10,$X$2:$Z$5,3,0)*OFFSET($S1007,0,VLOOKUP('thong tin khach hang'!$E$10,$X$2:$Z$5,2,0))</f>
        <v>0</v>
      </c>
      <c r="H1007" s="2" t="n">
        <f aca="false">F1007*HLOOKUP(B1007,Assumption!$A$10:$G$12,2,1)+G1007*HLOOKUP(B1007,Assumption!$A$10:$G$12,3,1)</f>
        <v>0</v>
      </c>
      <c r="I1007" s="2" t="n">
        <f aca="false">F1007+G1007-H1007</f>
        <v>0</v>
      </c>
      <c r="J1007" s="32" t="n">
        <f aca="false">VLOOKUP(D1007,Assumption!$O$3:$Q$103,IF('thong tin khach hang'!$B$3="Nam",2,3),0)/12*P1007</f>
        <v>0</v>
      </c>
      <c r="K1007" s="2" t="n">
        <v>20000</v>
      </c>
      <c r="L1007" s="31" t="n">
        <f aca="false">ROUND(((HLOOKUP(B1007,Assumption!$A$6:$L$7,2,1)+1)^(1/12)-1)*(E1007+I1007-J1007-K1007),0)</f>
        <v>20619752</v>
      </c>
      <c r="M1007" s="31" t="n">
        <f aca="false">E1007+I1007-J1007-K1007+L1007</f>
        <v>12505473888.013</v>
      </c>
      <c r="N1007" s="32" t="n">
        <f aca="false">HLOOKUP(ROUND(AVERAGE(M995:M1006)/10^6,0),Assumption!$B$2:$E$3,2,1)*MAX((AVERAGE(M995:M1006)-250*10^6),0)</f>
        <v>72617579.2540781</v>
      </c>
      <c r="O1007" s="31" t="n">
        <f aca="false">M1007+N1007</f>
        <v>12578091467.2671</v>
      </c>
      <c r="P1007" s="31" t="n">
        <f aca="false">IF(A1007=1,SA,MAX(0,SA-M1006))</f>
        <v>0</v>
      </c>
      <c r="S1007" s="2" t="n">
        <v>0</v>
      </c>
      <c r="T1007" s="2" t="n">
        <v>0</v>
      </c>
      <c r="U1007" s="2" t="n">
        <v>0</v>
      </c>
      <c r="V1007" s="33" t="n">
        <v>1</v>
      </c>
    </row>
    <row r="1008" customFormat="false" ht="15.75" hidden="false" customHeight="true" outlineLevel="0" collapsed="false">
      <c r="A1008" s="2" t="n">
        <v>1006</v>
      </c>
      <c r="B1008" s="2" t="n">
        <v>84</v>
      </c>
      <c r="C1008" s="2" t="n">
        <f aca="false">A1008-(B1008-1)*12</f>
        <v>10</v>
      </c>
      <c r="D1008" s="2" t="n">
        <f aca="false">'thong tin khach hang'!$B$4+B1008-1</f>
        <v>85</v>
      </c>
      <c r="E1008" s="31" t="n">
        <f aca="false">IF(A1008=1,0,M1007)</f>
        <v>12505473888.013</v>
      </c>
      <c r="F1008" s="2" t="n">
        <f aca="true">TP*VLOOKUP('thong tin khach hang'!$E$10,$X$2:$Z$5,3,0)*OFFSET($S1008,0,VLOOKUP('thong tin khach hang'!$E$10,$X$2:$Z$5,2,0))</f>
        <v>0</v>
      </c>
      <c r="G1008" s="2" t="n">
        <f aca="true">EP*VLOOKUP('thong tin khach hang'!$E$10,$X$2:$Z$5,3,0)*OFFSET($S1008,0,VLOOKUP('thong tin khach hang'!$E$10,$X$2:$Z$5,2,0))</f>
        <v>0</v>
      </c>
      <c r="H1008" s="2" t="n">
        <f aca="false">F1008*HLOOKUP(B1008,Assumption!$A$10:$G$12,2,1)+G1008*HLOOKUP(B1008,Assumption!$A$10:$G$12,3,1)</f>
        <v>0</v>
      </c>
      <c r="I1008" s="2" t="n">
        <f aca="false">F1008+G1008-H1008</f>
        <v>0</v>
      </c>
      <c r="J1008" s="32" t="n">
        <f aca="false">VLOOKUP(D1008,Assumption!$O$3:$Q$103,IF('thong tin khach hang'!$B$3="Nam",2,3),0)/12*P1008</f>
        <v>0</v>
      </c>
      <c r="K1008" s="2" t="n">
        <v>20000</v>
      </c>
      <c r="L1008" s="31" t="n">
        <f aca="false">ROUND(((HLOOKUP(B1008,Assumption!$A$6:$L$7,2,1)+1)^(1/12)-1)*(E1008+I1008-J1008-K1008),0)</f>
        <v>20653774</v>
      </c>
      <c r="M1008" s="31" t="n">
        <f aca="false">E1008+I1008-J1008-K1008+L1008</f>
        <v>12526107662.013</v>
      </c>
      <c r="N1008" s="32" t="n">
        <f aca="false">HLOOKUP(ROUND(AVERAGE(M996:M1007)/10^6,0),Assumption!$B$2:$E$3,2,1)*MAX((AVERAGE(M996:M1007)-250*10^6),0)</f>
        <v>72769168.5725781</v>
      </c>
      <c r="O1008" s="31" t="n">
        <f aca="false">M1008+N1008</f>
        <v>12598876830.5856</v>
      </c>
      <c r="P1008" s="31" t="n">
        <f aca="false">IF(A1008=1,SA,MAX(0,SA-M1007))</f>
        <v>0</v>
      </c>
      <c r="S1008" s="2" t="n">
        <v>0</v>
      </c>
      <c r="T1008" s="2" t="n">
        <v>0</v>
      </c>
      <c r="U1008" s="2" t="n">
        <v>1</v>
      </c>
      <c r="V1008" s="33" t="n">
        <v>1</v>
      </c>
    </row>
    <row r="1009" customFormat="false" ht="15.75" hidden="false" customHeight="true" outlineLevel="0" collapsed="false">
      <c r="A1009" s="2" t="n">
        <v>1007</v>
      </c>
      <c r="B1009" s="2" t="n">
        <v>84</v>
      </c>
      <c r="C1009" s="2" t="n">
        <f aca="false">A1009-(B1009-1)*12</f>
        <v>11</v>
      </c>
      <c r="D1009" s="2" t="n">
        <f aca="false">'thong tin khach hang'!$B$4+B1009-1</f>
        <v>85</v>
      </c>
      <c r="E1009" s="31" t="n">
        <f aca="false">IF(A1009=1,0,M1008)</f>
        <v>12526107662.013</v>
      </c>
      <c r="F1009" s="2" t="n">
        <f aca="true">TP*VLOOKUP('thong tin khach hang'!$E$10,$X$2:$Z$5,3,0)*OFFSET($S1009,0,VLOOKUP('thong tin khach hang'!$E$10,$X$2:$Z$5,2,0))</f>
        <v>0</v>
      </c>
      <c r="G1009" s="2" t="n">
        <f aca="true">EP*VLOOKUP('thong tin khach hang'!$E$10,$X$2:$Z$5,3,0)*OFFSET($S1009,0,VLOOKUP('thong tin khach hang'!$E$10,$X$2:$Z$5,2,0))</f>
        <v>0</v>
      </c>
      <c r="H1009" s="2" t="n">
        <f aca="false">F1009*HLOOKUP(B1009,Assumption!$A$10:$G$12,2,1)+G1009*HLOOKUP(B1009,Assumption!$A$10:$G$12,3,1)</f>
        <v>0</v>
      </c>
      <c r="I1009" s="2" t="n">
        <f aca="false">F1009+G1009-H1009</f>
        <v>0</v>
      </c>
      <c r="J1009" s="32" t="n">
        <f aca="false">VLOOKUP(D1009,Assumption!$O$3:$Q$103,IF('thong tin khach hang'!$B$3="Nam",2,3),0)/12*P1009</f>
        <v>0</v>
      </c>
      <c r="K1009" s="2" t="n">
        <v>20000</v>
      </c>
      <c r="L1009" s="31" t="n">
        <f aca="false">ROUND(((HLOOKUP(B1009,Assumption!$A$6:$L$7,2,1)+1)^(1/12)-1)*(E1009+I1009-J1009-K1009),0)</f>
        <v>20687852</v>
      </c>
      <c r="M1009" s="31" t="n">
        <f aca="false">E1009+I1009-J1009-K1009+L1009</f>
        <v>12546775514.013</v>
      </c>
      <c r="N1009" s="32" t="n">
        <f aca="false">HLOOKUP(ROUND(AVERAGE(M997:M1008)/10^6,0),Assumption!$B$2:$E$3,2,1)*MAX((AVERAGE(M997:M1008)-250*10^6),0)</f>
        <v>72921008.2530781</v>
      </c>
      <c r="O1009" s="31" t="n">
        <f aca="false">M1009+N1009</f>
        <v>12619696522.2661</v>
      </c>
      <c r="P1009" s="31" t="n">
        <f aca="false">IF(A1009=1,SA,MAX(0,SA-M1008))</f>
        <v>0</v>
      </c>
      <c r="S1009" s="2" t="n">
        <v>0</v>
      </c>
      <c r="T1009" s="2" t="n">
        <v>0</v>
      </c>
      <c r="U1009" s="2" t="n">
        <v>0</v>
      </c>
      <c r="V1009" s="33" t="n">
        <v>1</v>
      </c>
    </row>
    <row r="1010" customFormat="false" ht="15.75" hidden="false" customHeight="true" outlineLevel="0" collapsed="false">
      <c r="A1010" s="2" t="n">
        <v>1008</v>
      </c>
      <c r="B1010" s="2" t="n">
        <v>84</v>
      </c>
      <c r="C1010" s="2" t="n">
        <f aca="false">A1010-(B1010-1)*12</f>
        <v>12</v>
      </c>
      <c r="D1010" s="2" t="n">
        <f aca="false">'thong tin khach hang'!$B$4+B1010-1</f>
        <v>85</v>
      </c>
      <c r="E1010" s="31" t="n">
        <f aca="false">IF(A1010=1,0,M1009)</f>
        <v>12546775514.013</v>
      </c>
      <c r="F1010" s="2" t="n">
        <f aca="true">TP*VLOOKUP('thong tin khach hang'!$E$10,$X$2:$Z$5,3,0)*OFFSET($S1010,0,VLOOKUP('thong tin khach hang'!$E$10,$X$2:$Z$5,2,0))</f>
        <v>0</v>
      </c>
      <c r="G1010" s="2" t="n">
        <f aca="true">EP*VLOOKUP('thong tin khach hang'!$E$10,$X$2:$Z$5,3,0)*OFFSET($S1010,0,VLOOKUP('thong tin khach hang'!$E$10,$X$2:$Z$5,2,0))</f>
        <v>0</v>
      </c>
      <c r="H1010" s="2" t="n">
        <f aca="false">F1010*HLOOKUP(B1010,Assumption!$A$10:$G$12,2,1)+G1010*HLOOKUP(B1010,Assumption!$A$10:$G$12,3,1)</f>
        <v>0</v>
      </c>
      <c r="I1010" s="2" t="n">
        <f aca="false">F1010+G1010-H1010</f>
        <v>0</v>
      </c>
      <c r="J1010" s="32" t="n">
        <f aca="false">VLOOKUP(D1010,Assumption!$O$3:$Q$103,IF('thong tin khach hang'!$B$3="Nam",2,3),0)/12*P1010</f>
        <v>0</v>
      </c>
      <c r="K1010" s="2" t="n">
        <v>20000</v>
      </c>
      <c r="L1010" s="31" t="n">
        <f aca="false">ROUND(((HLOOKUP(B1010,Assumption!$A$6:$L$7,2,1)+1)^(1/12)-1)*(E1010+I1010-J1010-K1010),0)</f>
        <v>20721987</v>
      </c>
      <c r="M1010" s="31" t="n">
        <f aca="false">E1010+I1010-J1010-K1010+L1010</f>
        <v>12567477501.013</v>
      </c>
      <c r="N1010" s="32" t="n">
        <f aca="false">HLOOKUP(ROUND(AVERAGE(M998:M1009)/10^6,0),Assumption!$B$2:$E$3,2,1)*MAX((AVERAGE(M998:M1009)-250*10^6),0)</f>
        <v>73073098.7090781</v>
      </c>
      <c r="O1010" s="31" t="n">
        <f aca="false">M1010+N1010</f>
        <v>12640550599.7221</v>
      </c>
      <c r="P1010" s="31" t="n">
        <f aca="false">IF(A1010=1,SA,MAX(0,SA-M1009))</f>
        <v>0</v>
      </c>
      <c r="S1010" s="2" t="n">
        <v>0</v>
      </c>
      <c r="T1010" s="2" t="n">
        <v>0</v>
      </c>
      <c r="U1010" s="2" t="n">
        <v>0</v>
      </c>
      <c r="V1010" s="33" t="n">
        <v>1</v>
      </c>
    </row>
    <row r="1011" customFormat="false" ht="15.75" hidden="false" customHeight="true" outlineLevel="0" collapsed="false">
      <c r="A1011" s="2" t="n">
        <v>1009</v>
      </c>
      <c r="B1011" s="2" t="n">
        <v>85</v>
      </c>
      <c r="C1011" s="2" t="n">
        <f aca="false">A1011-(B1011-1)*12</f>
        <v>1</v>
      </c>
      <c r="D1011" s="2" t="n">
        <f aca="false">'thong tin khach hang'!$B$4+B1011-1</f>
        <v>86</v>
      </c>
      <c r="E1011" s="31" t="n">
        <f aca="false">IF(A1011=1,0,M1010)</f>
        <v>12567477501.013</v>
      </c>
      <c r="F1011" s="2" t="n">
        <f aca="true">TP*VLOOKUP('thong tin khach hang'!$E$10,$X$2:$Z$5,3,0)*OFFSET($S1011,0,VLOOKUP('thong tin khach hang'!$E$10,$X$2:$Z$5,2,0))</f>
        <v>30000000</v>
      </c>
      <c r="G1011" s="2" t="n">
        <f aca="true">EP*VLOOKUP('thong tin khach hang'!$E$10,$X$2:$Z$5,3,0)*OFFSET($S1011,0,VLOOKUP('thong tin khach hang'!$E$10,$X$2:$Z$5,2,0))</f>
        <v>30000000</v>
      </c>
      <c r="H1011" s="2" t="n">
        <f aca="false">F1011*HLOOKUP(B1011,Assumption!$A$10:$G$12,2,1)+G1011*HLOOKUP(B1011,Assumption!$A$10:$G$12,3,1)</f>
        <v>1500000</v>
      </c>
      <c r="I1011" s="2" t="n">
        <f aca="false">F1011+G1011-H1011</f>
        <v>58500000</v>
      </c>
      <c r="J1011" s="32" t="n">
        <f aca="false">VLOOKUP(D1011,Assumption!$O$3:$Q$103,IF('thong tin khach hang'!$B$3="Nam",2,3),0)/12*P1011</f>
        <v>0</v>
      </c>
      <c r="K1011" s="2" t="n">
        <v>20000</v>
      </c>
      <c r="L1011" s="31" t="n">
        <f aca="false">ROUND(((HLOOKUP(B1011,Assumption!$A$6:$L$7,2,1)+1)^(1/12)-1)*(E1011+I1011-J1011-K1011),0)</f>
        <v>20852795</v>
      </c>
      <c r="M1011" s="31" t="n">
        <f aca="false">E1011+I1011-J1011-K1011+L1011</f>
        <v>12646810296.013</v>
      </c>
      <c r="N1011" s="32" t="n">
        <f aca="false">HLOOKUP(ROUND(AVERAGE(M999:M1010)/10^6,0),Assumption!$B$2:$E$3,2,1)*MAX((AVERAGE(M999:M1010)-250*10^6),0)</f>
        <v>73225440.3550781</v>
      </c>
      <c r="O1011" s="31" t="n">
        <f aca="false">M1011+N1011</f>
        <v>12720035736.3681</v>
      </c>
      <c r="P1011" s="31" t="n">
        <f aca="false">IF(A1011=1,SA,MAX(0,SA-M1010))</f>
        <v>0</v>
      </c>
      <c r="S1011" s="2" t="n">
        <v>1</v>
      </c>
      <c r="T1011" s="2" t="n">
        <v>1</v>
      </c>
      <c r="U1011" s="2" t="n">
        <v>1</v>
      </c>
      <c r="V1011" s="33" t="n">
        <v>1</v>
      </c>
    </row>
    <row r="1012" customFormat="false" ht="15.75" hidden="false" customHeight="true" outlineLevel="0" collapsed="false">
      <c r="A1012" s="2" t="n">
        <v>1010</v>
      </c>
      <c r="B1012" s="2" t="n">
        <v>85</v>
      </c>
      <c r="C1012" s="2" t="n">
        <f aca="false">A1012-(B1012-1)*12</f>
        <v>2</v>
      </c>
      <c r="D1012" s="2" t="n">
        <f aca="false">'thong tin khach hang'!$B$4+B1012-1</f>
        <v>86</v>
      </c>
      <c r="E1012" s="31" t="n">
        <f aca="false">IF(A1012=1,0,M1011)</f>
        <v>12646810296.013</v>
      </c>
      <c r="F1012" s="2" t="n">
        <f aca="true">TP*VLOOKUP('thong tin khach hang'!$E$10,$X$2:$Z$5,3,0)*OFFSET($S1012,0,VLOOKUP('thong tin khach hang'!$E$10,$X$2:$Z$5,2,0))</f>
        <v>0</v>
      </c>
      <c r="G1012" s="2" t="n">
        <f aca="true">EP*VLOOKUP('thong tin khach hang'!$E$10,$X$2:$Z$5,3,0)*OFFSET($S1012,0,VLOOKUP('thong tin khach hang'!$E$10,$X$2:$Z$5,2,0))</f>
        <v>0</v>
      </c>
      <c r="H1012" s="2" t="n">
        <f aca="false">F1012*HLOOKUP(B1012,Assumption!$A$10:$G$12,2,1)+G1012*HLOOKUP(B1012,Assumption!$A$10:$G$12,3,1)</f>
        <v>0</v>
      </c>
      <c r="I1012" s="2" t="n">
        <f aca="false">F1012+G1012-H1012</f>
        <v>0</v>
      </c>
      <c r="J1012" s="32" t="n">
        <f aca="false">VLOOKUP(D1012,Assumption!$O$3:$Q$103,IF('thong tin khach hang'!$B$3="Nam",2,3),0)/12*P1012</f>
        <v>0</v>
      </c>
      <c r="K1012" s="2" t="n">
        <v>20000</v>
      </c>
      <c r="L1012" s="31" t="n">
        <f aca="false">ROUND(((HLOOKUP(B1012,Assumption!$A$6:$L$7,2,1)+1)^(1/12)-1)*(E1012+I1012-J1012-K1012),0)</f>
        <v>20887202</v>
      </c>
      <c r="M1012" s="31" t="n">
        <f aca="false">E1012+I1012-J1012-K1012+L1012</f>
        <v>12667677498.013</v>
      </c>
      <c r="N1012" s="32" t="n">
        <f aca="false">HLOOKUP(ROUND(AVERAGE(M1000:M1011)/10^6,0),Assumption!$B$2:$E$3,2,1)*MAX((AVERAGE(M1000:M1011)-250*10^6),0)</f>
        <v>73378033.6055781</v>
      </c>
      <c r="O1012" s="31" t="n">
        <f aca="false">M1012+N1012</f>
        <v>12741055531.6186</v>
      </c>
      <c r="P1012" s="31" t="n">
        <f aca="false">IF(A1012=1,SA,MAX(0,SA-M1011))</f>
        <v>0</v>
      </c>
      <c r="S1012" s="2" t="n">
        <v>0</v>
      </c>
      <c r="T1012" s="2" t="n">
        <v>0</v>
      </c>
      <c r="U1012" s="2" t="n">
        <v>0</v>
      </c>
      <c r="V1012" s="33" t="n">
        <v>1</v>
      </c>
    </row>
    <row r="1013" customFormat="false" ht="15.75" hidden="false" customHeight="true" outlineLevel="0" collapsed="false">
      <c r="A1013" s="2" t="n">
        <v>1011</v>
      </c>
      <c r="B1013" s="2" t="n">
        <v>85</v>
      </c>
      <c r="C1013" s="2" t="n">
        <f aca="false">A1013-(B1013-1)*12</f>
        <v>3</v>
      </c>
      <c r="D1013" s="2" t="n">
        <f aca="false">'thong tin khach hang'!$B$4+B1013-1</f>
        <v>86</v>
      </c>
      <c r="E1013" s="31" t="n">
        <f aca="false">IF(A1013=1,0,M1012)</f>
        <v>12667677498.013</v>
      </c>
      <c r="F1013" s="2" t="n">
        <f aca="true">TP*VLOOKUP('thong tin khach hang'!$E$10,$X$2:$Z$5,3,0)*OFFSET($S1013,0,VLOOKUP('thong tin khach hang'!$E$10,$X$2:$Z$5,2,0))</f>
        <v>0</v>
      </c>
      <c r="G1013" s="2" t="n">
        <f aca="true">EP*VLOOKUP('thong tin khach hang'!$E$10,$X$2:$Z$5,3,0)*OFFSET($S1013,0,VLOOKUP('thong tin khach hang'!$E$10,$X$2:$Z$5,2,0))</f>
        <v>0</v>
      </c>
      <c r="H1013" s="2" t="n">
        <f aca="false">F1013*HLOOKUP(B1013,Assumption!$A$10:$G$12,2,1)+G1013*HLOOKUP(B1013,Assumption!$A$10:$G$12,3,1)</f>
        <v>0</v>
      </c>
      <c r="I1013" s="2" t="n">
        <f aca="false">F1013+G1013-H1013</f>
        <v>0</v>
      </c>
      <c r="J1013" s="32" t="n">
        <f aca="false">VLOOKUP(D1013,Assumption!$O$3:$Q$103,IF('thong tin khach hang'!$B$3="Nam",2,3),0)/12*P1013</f>
        <v>0</v>
      </c>
      <c r="K1013" s="2" t="n">
        <v>20000</v>
      </c>
      <c r="L1013" s="31" t="n">
        <f aca="false">ROUND(((HLOOKUP(B1013,Assumption!$A$6:$L$7,2,1)+1)^(1/12)-1)*(E1013+I1013-J1013-K1013),0)</f>
        <v>20921666</v>
      </c>
      <c r="M1013" s="31" t="n">
        <f aca="false">E1013+I1013-J1013-K1013+L1013</f>
        <v>12688579164.013</v>
      </c>
      <c r="N1013" s="32" t="n">
        <f aca="false">HLOOKUP(ROUND(AVERAGE(M1001:M1012)/10^6,0),Assumption!$B$2:$E$3,2,1)*MAX((AVERAGE(M1001:M1012)-250*10^6),0)</f>
        <v>73530878.8760781</v>
      </c>
      <c r="O1013" s="31" t="n">
        <f aca="false">M1013+N1013</f>
        <v>12762110042.8891</v>
      </c>
      <c r="P1013" s="31" t="n">
        <f aca="false">IF(A1013=1,SA,MAX(0,SA-M1012))</f>
        <v>0</v>
      </c>
      <c r="S1013" s="2" t="n">
        <v>0</v>
      </c>
      <c r="T1013" s="2" t="n">
        <v>0</v>
      </c>
      <c r="U1013" s="2" t="n">
        <v>0</v>
      </c>
      <c r="V1013" s="33" t="n">
        <v>1</v>
      </c>
    </row>
    <row r="1014" customFormat="false" ht="15.75" hidden="false" customHeight="true" outlineLevel="0" collapsed="false">
      <c r="A1014" s="2" t="n">
        <v>1012</v>
      </c>
      <c r="B1014" s="2" t="n">
        <v>85</v>
      </c>
      <c r="C1014" s="2" t="n">
        <f aca="false">A1014-(B1014-1)*12</f>
        <v>4</v>
      </c>
      <c r="D1014" s="2" t="n">
        <f aca="false">'thong tin khach hang'!$B$4+B1014-1</f>
        <v>86</v>
      </c>
      <c r="E1014" s="31" t="n">
        <f aca="false">IF(A1014=1,0,M1013)</f>
        <v>12688579164.013</v>
      </c>
      <c r="F1014" s="2" t="n">
        <f aca="true">TP*VLOOKUP('thong tin khach hang'!$E$10,$X$2:$Z$5,3,0)*OFFSET($S1014,0,VLOOKUP('thong tin khach hang'!$E$10,$X$2:$Z$5,2,0))</f>
        <v>0</v>
      </c>
      <c r="G1014" s="2" t="n">
        <f aca="true">EP*VLOOKUP('thong tin khach hang'!$E$10,$X$2:$Z$5,3,0)*OFFSET($S1014,0,VLOOKUP('thong tin khach hang'!$E$10,$X$2:$Z$5,2,0))</f>
        <v>0</v>
      </c>
      <c r="H1014" s="2" t="n">
        <f aca="false">F1014*HLOOKUP(B1014,Assumption!$A$10:$G$12,2,1)+G1014*HLOOKUP(B1014,Assumption!$A$10:$G$12,3,1)</f>
        <v>0</v>
      </c>
      <c r="I1014" s="2" t="n">
        <f aca="false">F1014+G1014-H1014</f>
        <v>0</v>
      </c>
      <c r="J1014" s="32" t="n">
        <f aca="false">VLOOKUP(D1014,Assumption!$O$3:$Q$103,IF('thong tin khach hang'!$B$3="Nam",2,3),0)/12*P1014</f>
        <v>0</v>
      </c>
      <c r="K1014" s="2" t="n">
        <v>20000</v>
      </c>
      <c r="L1014" s="31" t="n">
        <f aca="false">ROUND(((HLOOKUP(B1014,Assumption!$A$6:$L$7,2,1)+1)^(1/12)-1)*(E1014+I1014-J1014-K1014),0)</f>
        <v>20956187</v>
      </c>
      <c r="M1014" s="31" t="n">
        <f aca="false">E1014+I1014-J1014-K1014+L1014</f>
        <v>12709515351.013</v>
      </c>
      <c r="N1014" s="32" t="n">
        <f aca="false">HLOOKUP(ROUND(AVERAGE(M1002:M1013)/10^6,0),Assumption!$B$2:$E$3,2,1)*MAX((AVERAGE(M1002:M1013)-250*10^6),0)</f>
        <v>73683976.5830781</v>
      </c>
      <c r="O1014" s="31" t="n">
        <f aca="false">M1014+N1014</f>
        <v>12783199327.5961</v>
      </c>
      <c r="P1014" s="31" t="n">
        <f aca="false">IF(A1014=1,SA,MAX(0,SA-M1013))</f>
        <v>0</v>
      </c>
      <c r="S1014" s="2" t="n">
        <v>0</v>
      </c>
      <c r="T1014" s="2" t="n">
        <v>0</v>
      </c>
      <c r="U1014" s="2" t="n">
        <v>1</v>
      </c>
      <c r="V1014" s="33" t="n">
        <v>1</v>
      </c>
    </row>
    <row r="1015" customFormat="false" ht="15.75" hidden="false" customHeight="true" outlineLevel="0" collapsed="false">
      <c r="A1015" s="2" t="n">
        <v>1013</v>
      </c>
      <c r="B1015" s="2" t="n">
        <v>85</v>
      </c>
      <c r="C1015" s="2" t="n">
        <f aca="false">A1015-(B1015-1)*12</f>
        <v>5</v>
      </c>
      <c r="D1015" s="2" t="n">
        <f aca="false">'thong tin khach hang'!$B$4+B1015-1</f>
        <v>86</v>
      </c>
      <c r="E1015" s="31" t="n">
        <f aca="false">IF(A1015=1,0,M1014)</f>
        <v>12709515351.013</v>
      </c>
      <c r="F1015" s="2" t="n">
        <f aca="true">TP*VLOOKUP('thong tin khach hang'!$E$10,$X$2:$Z$5,3,0)*OFFSET($S1015,0,VLOOKUP('thong tin khach hang'!$E$10,$X$2:$Z$5,2,0))</f>
        <v>0</v>
      </c>
      <c r="G1015" s="2" t="n">
        <f aca="true">EP*VLOOKUP('thong tin khach hang'!$E$10,$X$2:$Z$5,3,0)*OFFSET($S1015,0,VLOOKUP('thong tin khach hang'!$E$10,$X$2:$Z$5,2,0))</f>
        <v>0</v>
      </c>
      <c r="H1015" s="2" t="n">
        <f aca="false">F1015*HLOOKUP(B1015,Assumption!$A$10:$G$12,2,1)+G1015*HLOOKUP(B1015,Assumption!$A$10:$G$12,3,1)</f>
        <v>0</v>
      </c>
      <c r="I1015" s="2" t="n">
        <f aca="false">F1015+G1015-H1015</f>
        <v>0</v>
      </c>
      <c r="J1015" s="32" t="n">
        <f aca="false">VLOOKUP(D1015,Assumption!$O$3:$Q$103,IF('thong tin khach hang'!$B$3="Nam",2,3),0)/12*P1015</f>
        <v>0</v>
      </c>
      <c r="K1015" s="2" t="n">
        <v>20000</v>
      </c>
      <c r="L1015" s="31" t="n">
        <f aca="false">ROUND(((HLOOKUP(B1015,Assumption!$A$6:$L$7,2,1)+1)^(1/12)-1)*(E1015+I1015-J1015-K1015),0)</f>
        <v>20990765</v>
      </c>
      <c r="M1015" s="31" t="n">
        <f aca="false">E1015+I1015-J1015-K1015+L1015</f>
        <v>12730486116.013</v>
      </c>
      <c r="N1015" s="32" t="n">
        <f aca="false">HLOOKUP(ROUND(AVERAGE(M1003:M1014)/10^6,0),Assumption!$B$2:$E$3,2,1)*MAX((AVERAGE(M1003:M1014)-250*10^6),0)</f>
        <v>73837327.1435781</v>
      </c>
      <c r="O1015" s="31" t="n">
        <f aca="false">M1015+N1015</f>
        <v>12804323443.1566</v>
      </c>
      <c r="P1015" s="31" t="n">
        <f aca="false">IF(A1015=1,SA,MAX(0,SA-M1014))</f>
        <v>0</v>
      </c>
      <c r="S1015" s="2" t="n">
        <v>0</v>
      </c>
      <c r="T1015" s="2" t="n">
        <v>0</v>
      </c>
      <c r="U1015" s="2" t="n">
        <v>0</v>
      </c>
      <c r="V1015" s="33" t="n">
        <v>1</v>
      </c>
    </row>
    <row r="1016" customFormat="false" ht="15.75" hidden="false" customHeight="true" outlineLevel="0" collapsed="false">
      <c r="A1016" s="2" t="n">
        <v>1014</v>
      </c>
      <c r="B1016" s="2" t="n">
        <v>85</v>
      </c>
      <c r="C1016" s="2" t="n">
        <f aca="false">A1016-(B1016-1)*12</f>
        <v>6</v>
      </c>
      <c r="D1016" s="2" t="n">
        <f aca="false">'thong tin khach hang'!$B$4+B1016-1</f>
        <v>86</v>
      </c>
      <c r="E1016" s="31" t="n">
        <f aca="false">IF(A1016=1,0,M1015)</f>
        <v>12730486116.013</v>
      </c>
      <c r="F1016" s="2" t="n">
        <f aca="true">TP*VLOOKUP('thong tin khach hang'!$E$10,$X$2:$Z$5,3,0)*OFFSET($S1016,0,VLOOKUP('thong tin khach hang'!$E$10,$X$2:$Z$5,2,0))</f>
        <v>0</v>
      </c>
      <c r="G1016" s="2" t="n">
        <f aca="true">EP*VLOOKUP('thong tin khach hang'!$E$10,$X$2:$Z$5,3,0)*OFFSET($S1016,0,VLOOKUP('thong tin khach hang'!$E$10,$X$2:$Z$5,2,0))</f>
        <v>0</v>
      </c>
      <c r="H1016" s="2" t="n">
        <f aca="false">F1016*HLOOKUP(B1016,Assumption!$A$10:$G$12,2,1)+G1016*HLOOKUP(B1016,Assumption!$A$10:$G$12,3,1)</f>
        <v>0</v>
      </c>
      <c r="I1016" s="2" t="n">
        <f aca="false">F1016+G1016-H1016</f>
        <v>0</v>
      </c>
      <c r="J1016" s="32" t="n">
        <f aca="false">VLOOKUP(D1016,Assumption!$O$3:$Q$103,IF('thong tin khach hang'!$B$3="Nam",2,3),0)/12*P1016</f>
        <v>0</v>
      </c>
      <c r="K1016" s="2" t="n">
        <v>20000</v>
      </c>
      <c r="L1016" s="31" t="n">
        <f aca="false">ROUND(((HLOOKUP(B1016,Assumption!$A$6:$L$7,2,1)+1)^(1/12)-1)*(E1016+I1016-J1016-K1016),0)</f>
        <v>21025400</v>
      </c>
      <c r="M1016" s="31" t="n">
        <f aca="false">E1016+I1016-J1016-K1016+L1016</f>
        <v>12751491516.013</v>
      </c>
      <c r="N1016" s="32" t="n">
        <f aca="false">HLOOKUP(ROUND(AVERAGE(M1004:M1015)/10^6,0),Assumption!$B$2:$E$3,2,1)*MAX((AVERAGE(M1004:M1015)-250*10^6),0)</f>
        <v>73990930.9750781</v>
      </c>
      <c r="O1016" s="31" t="n">
        <f aca="false">M1016+N1016</f>
        <v>12825482446.9881</v>
      </c>
      <c r="P1016" s="31" t="n">
        <f aca="false">IF(A1016=1,SA,MAX(0,SA-M1015))</f>
        <v>0</v>
      </c>
      <c r="S1016" s="2" t="n">
        <v>0</v>
      </c>
      <c r="T1016" s="2" t="n">
        <v>0</v>
      </c>
      <c r="U1016" s="2" t="n">
        <v>0</v>
      </c>
      <c r="V1016" s="33" t="n">
        <v>1</v>
      </c>
    </row>
    <row r="1017" customFormat="false" ht="15.75" hidden="false" customHeight="true" outlineLevel="0" collapsed="false">
      <c r="A1017" s="2" t="n">
        <v>1015</v>
      </c>
      <c r="B1017" s="2" t="n">
        <v>85</v>
      </c>
      <c r="C1017" s="2" t="n">
        <f aca="false">A1017-(B1017-1)*12</f>
        <v>7</v>
      </c>
      <c r="D1017" s="2" t="n">
        <f aca="false">'thong tin khach hang'!$B$4+B1017-1</f>
        <v>86</v>
      </c>
      <c r="E1017" s="31" t="n">
        <f aca="false">IF(A1017=1,0,M1016)</f>
        <v>12751491516.013</v>
      </c>
      <c r="F1017" s="2" t="n">
        <f aca="true">TP*VLOOKUP('thong tin khach hang'!$E$10,$X$2:$Z$5,3,0)*OFFSET($S1017,0,VLOOKUP('thong tin khach hang'!$E$10,$X$2:$Z$5,2,0))</f>
        <v>0</v>
      </c>
      <c r="G1017" s="2" t="n">
        <f aca="true">EP*VLOOKUP('thong tin khach hang'!$E$10,$X$2:$Z$5,3,0)*OFFSET($S1017,0,VLOOKUP('thong tin khach hang'!$E$10,$X$2:$Z$5,2,0))</f>
        <v>0</v>
      </c>
      <c r="H1017" s="2" t="n">
        <f aca="false">F1017*HLOOKUP(B1017,Assumption!$A$10:$G$12,2,1)+G1017*HLOOKUP(B1017,Assumption!$A$10:$G$12,3,1)</f>
        <v>0</v>
      </c>
      <c r="I1017" s="2" t="n">
        <f aca="false">F1017+G1017-H1017</f>
        <v>0</v>
      </c>
      <c r="J1017" s="32" t="n">
        <f aca="false">VLOOKUP(D1017,Assumption!$O$3:$Q$103,IF('thong tin khach hang'!$B$3="Nam",2,3),0)/12*P1017</f>
        <v>0</v>
      </c>
      <c r="K1017" s="2" t="n">
        <v>20000</v>
      </c>
      <c r="L1017" s="31" t="n">
        <f aca="false">ROUND(((HLOOKUP(B1017,Assumption!$A$6:$L$7,2,1)+1)^(1/12)-1)*(E1017+I1017-J1017-K1017),0)</f>
        <v>21060092</v>
      </c>
      <c r="M1017" s="31" t="n">
        <f aca="false">E1017+I1017-J1017-K1017+L1017</f>
        <v>12772531608.013</v>
      </c>
      <c r="N1017" s="32" t="n">
        <f aca="false">HLOOKUP(ROUND(AVERAGE(M1005:M1016)/10^6,0),Assumption!$B$2:$E$3,2,1)*MAX((AVERAGE(M1005:M1016)-250*10^6),0)</f>
        <v>74144788.4960781</v>
      </c>
      <c r="O1017" s="31" t="n">
        <f aca="false">M1017+N1017</f>
        <v>12846676396.5091</v>
      </c>
      <c r="P1017" s="31" t="n">
        <f aca="false">IF(A1017=1,SA,MAX(0,SA-M1016))</f>
        <v>0</v>
      </c>
      <c r="S1017" s="2" t="n">
        <v>0</v>
      </c>
      <c r="T1017" s="2" t="n">
        <v>1</v>
      </c>
      <c r="U1017" s="2" t="n">
        <v>1</v>
      </c>
      <c r="V1017" s="33" t="n">
        <v>1</v>
      </c>
    </row>
    <row r="1018" customFormat="false" ht="15.75" hidden="false" customHeight="true" outlineLevel="0" collapsed="false">
      <c r="A1018" s="2" t="n">
        <v>1016</v>
      </c>
      <c r="B1018" s="2" t="n">
        <v>85</v>
      </c>
      <c r="C1018" s="2" t="n">
        <f aca="false">A1018-(B1018-1)*12</f>
        <v>8</v>
      </c>
      <c r="D1018" s="2" t="n">
        <f aca="false">'thong tin khach hang'!$B$4+B1018-1</f>
        <v>86</v>
      </c>
      <c r="E1018" s="31" t="n">
        <f aca="false">IF(A1018=1,0,M1017)</f>
        <v>12772531608.013</v>
      </c>
      <c r="F1018" s="2" t="n">
        <f aca="true">TP*VLOOKUP('thong tin khach hang'!$E$10,$X$2:$Z$5,3,0)*OFFSET($S1018,0,VLOOKUP('thong tin khach hang'!$E$10,$X$2:$Z$5,2,0))</f>
        <v>0</v>
      </c>
      <c r="G1018" s="2" t="n">
        <f aca="true">EP*VLOOKUP('thong tin khach hang'!$E$10,$X$2:$Z$5,3,0)*OFFSET($S1018,0,VLOOKUP('thong tin khach hang'!$E$10,$X$2:$Z$5,2,0))</f>
        <v>0</v>
      </c>
      <c r="H1018" s="2" t="n">
        <f aca="false">F1018*HLOOKUP(B1018,Assumption!$A$10:$G$12,2,1)+G1018*HLOOKUP(B1018,Assumption!$A$10:$G$12,3,1)</f>
        <v>0</v>
      </c>
      <c r="I1018" s="2" t="n">
        <f aca="false">F1018+G1018-H1018</f>
        <v>0</v>
      </c>
      <c r="J1018" s="32" t="n">
        <f aca="false">VLOOKUP(D1018,Assumption!$O$3:$Q$103,IF('thong tin khach hang'!$B$3="Nam",2,3),0)/12*P1018</f>
        <v>0</v>
      </c>
      <c r="K1018" s="2" t="n">
        <v>20000</v>
      </c>
      <c r="L1018" s="31" t="n">
        <f aca="false">ROUND(((HLOOKUP(B1018,Assumption!$A$6:$L$7,2,1)+1)^(1/12)-1)*(E1018+I1018-J1018-K1018),0)</f>
        <v>21094841</v>
      </c>
      <c r="M1018" s="31" t="n">
        <f aca="false">E1018+I1018-J1018-K1018+L1018</f>
        <v>12793606449.013</v>
      </c>
      <c r="N1018" s="32" t="n">
        <f aca="false">HLOOKUP(ROUND(AVERAGE(M1006:M1017)/10^6,0),Assumption!$B$2:$E$3,2,1)*MAX((AVERAGE(M1006:M1017)-250*10^6),0)</f>
        <v>74298900.1250781</v>
      </c>
      <c r="O1018" s="31" t="n">
        <f aca="false">M1018+N1018</f>
        <v>12867905349.1381</v>
      </c>
      <c r="P1018" s="31" t="n">
        <f aca="false">IF(A1018=1,SA,MAX(0,SA-M1017))</f>
        <v>0</v>
      </c>
      <c r="S1018" s="2" t="n">
        <v>0</v>
      </c>
      <c r="T1018" s="2" t="n">
        <v>0</v>
      </c>
      <c r="U1018" s="2" t="n">
        <v>0</v>
      </c>
      <c r="V1018" s="33" t="n">
        <v>1</v>
      </c>
    </row>
    <row r="1019" customFormat="false" ht="15.75" hidden="false" customHeight="true" outlineLevel="0" collapsed="false">
      <c r="A1019" s="2" t="n">
        <v>1017</v>
      </c>
      <c r="B1019" s="2" t="n">
        <v>85</v>
      </c>
      <c r="C1019" s="2" t="n">
        <f aca="false">A1019-(B1019-1)*12</f>
        <v>9</v>
      </c>
      <c r="D1019" s="2" t="n">
        <f aca="false">'thong tin khach hang'!$B$4+B1019-1</f>
        <v>86</v>
      </c>
      <c r="E1019" s="31" t="n">
        <f aca="false">IF(A1019=1,0,M1018)</f>
        <v>12793606449.013</v>
      </c>
      <c r="F1019" s="2" t="n">
        <f aca="true">TP*VLOOKUP('thong tin khach hang'!$E$10,$X$2:$Z$5,3,0)*OFFSET($S1019,0,VLOOKUP('thong tin khach hang'!$E$10,$X$2:$Z$5,2,0))</f>
        <v>0</v>
      </c>
      <c r="G1019" s="2" t="n">
        <f aca="true">EP*VLOOKUP('thong tin khach hang'!$E$10,$X$2:$Z$5,3,0)*OFFSET($S1019,0,VLOOKUP('thong tin khach hang'!$E$10,$X$2:$Z$5,2,0))</f>
        <v>0</v>
      </c>
      <c r="H1019" s="2" t="n">
        <f aca="false">F1019*HLOOKUP(B1019,Assumption!$A$10:$G$12,2,1)+G1019*HLOOKUP(B1019,Assumption!$A$10:$G$12,3,1)</f>
        <v>0</v>
      </c>
      <c r="I1019" s="2" t="n">
        <f aca="false">F1019+G1019-H1019</f>
        <v>0</v>
      </c>
      <c r="J1019" s="32" t="n">
        <f aca="false">VLOOKUP(D1019,Assumption!$O$3:$Q$103,IF('thong tin khach hang'!$B$3="Nam",2,3),0)/12*P1019</f>
        <v>0</v>
      </c>
      <c r="K1019" s="2" t="n">
        <v>20000</v>
      </c>
      <c r="L1019" s="31" t="n">
        <f aca="false">ROUND(((HLOOKUP(B1019,Assumption!$A$6:$L$7,2,1)+1)^(1/12)-1)*(E1019+I1019-J1019-K1019),0)</f>
        <v>21129648</v>
      </c>
      <c r="M1019" s="31" t="n">
        <f aca="false">E1019+I1019-J1019-K1019+L1019</f>
        <v>12814716097.013</v>
      </c>
      <c r="N1019" s="32" t="n">
        <f aca="false">HLOOKUP(ROUND(AVERAGE(M1007:M1018)/10^6,0),Assumption!$B$2:$E$3,2,1)*MAX((AVERAGE(M1007:M1018)-250*10^6),0)</f>
        <v>74453266.2815781</v>
      </c>
      <c r="O1019" s="31" t="n">
        <f aca="false">M1019+N1019</f>
        <v>12889169363.2946</v>
      </c>
      <c r="P1019" s="31" t="n">
        <f aca="false">IF(A1019=1,SA,MAX(0,SA-M1018))</f>
        <v>0</v>
      </c>
      <c r="S1019" s="2" t="n">
        <v>0</v>
      </c>
      <c r="T1019" s="2" t="n">
        <v>0</v>
      </c>
      <c r="U1019" s="2" t="n">
        <v>0</v>
      </c>
      <c r="V1019" s="33" t="n">
        <v>1</v>
      </c>
    </row>
    <row r="1020" customFormat="false" ht="15.75" hidden="false" customHeight="true" outlineLevel="0" collapsed="false">
      <c r="A1020" s="2" t="n">
        <v>1018</v>
      </c>
      <c r="B1020" s="2" t="n">
        <v>85</v>
      </c>
      <c r="C1020" s="2" t="n">
        <f aca="false">A1020-(B1020-1)*12</f>
        <v>10</v>
      </c>
      <c r="D1020" s="2" t="n">
        <f aca="false">'thong tin khach hang'!$B$4+B1020-1</f>
        <v>86</v>
      </c>
      <c r="E1020" s="31" t="n">
        <f aca="false">IF(A1020=1,0,M1019)</f>
        <v>12814716097.013</v>
      </c>
      <c r="F1020" s="2" t="n">
        <f aca="true">TP*VLOOKUP('thong tin khach hang'!$E$10,$X$2:$Z$5,3,0)*OFFSET($S1020,0,VLOOKUP('thong tin khach hang'!$E$10,$X$2:$Z$5,2,0))</f>
        <v>0</v>
      </c>
      <c r="G1020" s="2" t="n">
        <f aca="true">EP*VLOOKUP('thong tin khach hang'!$E$10,$X$2:$Z$5,3,0)*OFFSET($S1020,0,VLOOKUP('thong tin khach hang'!$E$10,$X$2:$Z$5,2,0))</f>
        <v>0</v>
      </c>
      <c r="H1020" s="2" t="n">
        <f aca="false">F1020*HLOOKUP(B1020,Assumption!$A$10:$G$12,2,1)+G1020*HLOOKUP(B1020,Assumption!$A$10:$G$12,3,1)</f>
        <v>0</v>
      </c>
      <c r="I1020" s="2" t="n">
        <f aca="false">F1020+G1020-H1020</f>
        <v>0</v>
      </c>
      <c r="J1020" s="32" t="n">
        <f aca="false">VLOOKUP(D1020,Assumption!$O$3:$Q$103,IF('thong tin khach hang'!$B$3="Nam",2,3),0)/12*P1020</f>
        <v>0</v>
      </c>
      <c r="K1020" s="2" t="n">
        <v>20000</v>
      </c>
      <c r="L1020" s="31" t="n">
        <f aca="false">ROUND(((HLOOKUP(B1020,Assumption!$A$6:$L$7,2,1)+1)^(1/12)-1)*(E1020+I1020-J1020-K1020),0)</f>
        <v>21164512</v>
      </c>
      <c r="M1020" s="31" t="n">
        <f aca="false">E1020+I1020-J1020-K1020+L1020</f>
        <v>12835860609.013</v>
      </c>
      <c r="N1020" s="32" t="n">
        <f aca="false">HLOOKUP(ROUND(AVERAGE(M1008:M1019)/10^6,0),Assumption!$B$2:$E$3,2,1)*MAX((AVERAGE(M1008:M1019)-250*10^6),0)</f>
        <v>74607887.3860781</v>
      </c>
      <c r="O1020" s="31" t="n">
        <f aca="false">M1020+N1020</f>
        <v>12910468496.3991</v>
      </c>
      <c r="P1020" s="31" t="n">
        <f aca="false">IF(A1020=1,SA,MAX(0,SA-M1019))</f>
        <v>0</v>
      </c>
      <c r="S1020" s="2" t="n">
        <v>0</v>
      </c>
      <c r="T1020" s="2" t="n">
        <v>0</v>
      </c>
      <c r="U1020" s="2" t="n">
        <v>1</v>
      </c>
      <c r="V1020" s="33" t="n">
        <v>1</v>
      </c>
    </row>
    <row r="1021" customFormat="false" ht="15.75" hidden="false" customHeight="true" outlineLevel="0" collapsed="false">
      <c r="A1021" s="2" t="n">
        <v>1019</v>
      </c>
      <c r="B1021" s="2" t="n">
        <v>85</v>
      </c>
      <c r="C1021" s="2" t="n">
        <f aca="false">A1021-(B1021-1)*12</f>
        <v>11</v>
      </c>
      <c r="D1021" s="2" t="n">
        <f aca="false">'thong tin khach hang'!$B$4+B1021-1</f>
        <v>86</v>
      </c>
      <c r="E1021" s="31" t="n">
        <f aca="false">IF(A1021=1,0,M1020)</f>
        <v>12835860609.013</v>
      </c>
      <c r="F1021" s="2" t="n">
        <f aca="true">TP*VLOOKUP('thong tin khach hang'!$E$10,$X$2:$Z$5,3,0)*OFFSET($S1021,0,VLOOKUP('thong tin khach hang'!$E$10,$X$2:$Z$5,2,0))</f>
        <v>0</v>
      </c>
      <c r="G1021" s="2" t="n">
        <f aca="true">EP*VLOOKUP('thong tin khach hang'!$E$10,$X$2:$Z$5,3,0)*OFFSET($S1021,0,VLOOKUP('thong tin khach hang'!$E$10,$X$2:$Z$5,2,0))</f>
        <v>0</v>
      </c>
      <c r="H1021" s="2" t="n">
        <f aca="false">F1021*HLOOKUP(B1021,Assumption!$A$10:$G$12,2,1)+G1021*HLOOKUP(B1021,Assumption!$A$10:$G$12,3,1)</f>
        <v>0</v>
      </c>
      <c r="I1021" s="2" t="n">
        <f aca="false">F1021+G1021-H1021</f>
        <v>0</v>
      </c>
      <c r="J1021" s="32" t="n">
        <f aca="false">VLOOKUP(D1021,Assumption!$O$3:$Q$103,IF('thong tin khach hang'!$B$3="Nam",2,3),0)/12*P1021</f>
        <v>0</v>
      </c>
      <c r="K1021" s="2" t="n">
        <v>20000</v>
      </c>
      <c r="L1021" s="31" t="n">
        <f aca="false">ROUND(((HLOOKUP(B1021,Assumption!$A$6:$L$7,2,1)+1)^(1/12)-1)*(E1021+I1021-J1021-K1021),0)</f>
        <v>21199434</v>
      </c>
      <c r="M1021" s="31" t="n">
        <f aca="false">E1021+I1021-J1021-K1021+L1021</f>
        <v>12857040043.013</v>
      </c>
      <c r="N1021" s="32" t="n">
        <f aca="false">HLOOKUP(ROUND(AVERAGE(M1009:M1020)/10^6,0),Assumption!$B$2:$E$3,2,1)*MAX((AVERAGE(M1009:M1020)-250*10^6),0)</f>
        <v>74762763.8595781</v>
      </c>
      <c r="O1021" s="31" t="n">
        <f aca="false">M1021+N1021</f>
        <v>12931802806.8726</v>
      </c>
      <c r="P1021" s="31" t="n">
        <f aca="false">IF(A1021=1,SA,MAX(0,SA-M1020))</f>
        <v>0</v>
      </c>
      <c r="S1021" s="2" t="n">
        <v>0</v>
      </c>
      <c r="T1021" s="2" t="n">
        <v>0</v>
      </c>
      <c r="U1021" s="2" t="n">
        <v>0</v>
      </c>
      <c r="V1021" s="33" t="n">
        <v>1</v>
      </c>
    </row>
    <row r="1022" customFormat="false" ht="15.75" hidden="false" customHeight="true" outlineLevel="0" collapsed="false">
      <c r="A1022" s="2" t="n">
        <v>1020</v>
      </c>
      <c r="B1022" s="2" t="n">
        <v>85</v>
      </c>
      <c r="C1022" s="2" t="n">
        <f aca="false">A1022-(B1022-1)*12</f>
        <v>12</v>
      </c>
      <c r="D1022" s="2" t="n">
        <f aca="false">'thong tin khach hang'!$B$4+B1022-1</f>
        <v>86</v>
      </c>
      <c r="E1022" s="31" t="n">
        <f aca="false">IF(A1022=1,0,M1021)</f>
        <v>12857040043.013</v>
      </c>
      <c r="F1022" s="2" t="n">
        <f aca="true">TP*VLOOKUP('thong tin khach hang'!$E$10,$X$2:$Z$5,3,0)*OFFSET($S1022,0,VLOOKUP('thong tin khach hang'!$E$10,$X$2:$Z$5,2,0))</f>
        <v>0</v>
      </c>
      <c r="G1022" s="2" t="n">
        <f aca="true">EP*VLOOKUP('thong tin khach hang'!$E$10,$X$2:$Z$5,3,0)*OFFSET($S1022,0,VLOOKUP('thong tin khach hang'!$E$10,$X$2:$Z$5,2,0))</f>
        <v>0</v>
      </c>
      <c r="H1022" s="2" t="n">
        <f aca="false">F1022*HLOOKUP(B1022,Assumption!$A$10:$G$12,2,1)+G1022*HLOOKUP(B1022,Assumption!$A$10:$G$12,3,1)</f>
        <v>0</v>
      </c>
      <c r="I1022" s="2" t="n">
        <f aca="false">F1022+G1022-H1022</f>
        <v>0</v>
      </c>
      <c r="J1022" s="32" t="n">
        <f aca="false">VLOOKUP(D1022,Assumption!$O$3:$Q$103,IF('thong tin khach hang'!$B$3="Nam",2,3),0)/12*P1022</f>
        <v>0</v>
      </c>
      <c r="K1022" s="2" t="n">
        <v>20000</v>
      </c>
      <c r="L1022" s="31" t="n">
        <f aca="false">ROUND(((HLOOKUP(B1022,Assumption!$A$6:$L$7,2,1)+1)^(1/12)-1)*(E1022+I1022-J1022-K1022),0)</f>
        <v>21234414</v>
      </c>
      <c r="M1022" s="31" t="n">
        <f aca="false">E1022+I1022-J1022-K1022+L1022</f>
        <v>12878254457.013</v>
      </c>
      <c r="N1022" s="32" t="n">
        <f aca="false">HLOOKUP(ROUND(AVERAGE(M1010:M1021)/10^6,0),Assumption!$B$2:$E$3,2,1)*MAX((AVERAGE(M1010:M1021)-250*10^6),0)</f>
        <v>74917896.1240781</v>
      </c>
      <c r="O1022" s="31" t="n">
        <f aca="false">M1022+N1022</f>
        <v>12953172353.1371</v>
      </c>
      <c r="P1022" s="31" t="n">
        <f aca="false">IF(A1022=1,SA,MAX(0,SA-M1021))</f>
        <v>0</v>
      </c>
      <c r="S1022" s="2" t="n">
        <v>0</v>
      </c>
      <c r="T1022" s="2" t="n">
        <v>0</v>
      </c>
      <c r="U1022" s="2" t="n">
        <v>0</v>
      </c>
      <c r="V1022" s="33" t="n">
        <v>1</v>
      </c>
    </row>
    <row r="1023" customFormat="false" ht="15.75" hidden="false" customHeight="true" outlineLevel="0" collapsed="false">
      <c r="A1023" s="2" t="n">
        <v>1021</v>
      </c>
      <c r="B1023" s="2" t="n">
        <v>86</v>
      </c>
      <c r="C1023" s="2" t="n">
        <f aca="false">A1023-(B1023-1)*12</f>
        <v>1</v>
      </c>
      <c r="D1023" s="2" t="n">
        <f aca="false">'thong tin khach hang'!$B$4+B1023-1</f>
        <v>87</v>
      </c>
      <c r="E1023" s="31" t="n">
        <f aca="false">IF(A1023=1,0,M1022)</f>
        <v>12878254457.013</v>
      </c>
      <c r="F1023" s="2" t="n">
        <f aca="true">TP*VLOOKUP('thong tin khach hang'!$E$10,$X$2:$Z$5,3,0)*OFFSET($S1023,0,VLOOKUP('thong tin khach hang'!$E$10,$X$2:$Z$5,2,0))</f>
        <v>30000000</v>
      </c>
      <c r="G1023" s="2" t="n">
        <f aca="true">EP*VLOOKUP('thong tin khach hang'!$E$10,$X$2:$Z$5,3,0)*OFFSET($S1023,0,VLOOKUP('thong tin khach hang'!$E$10,$X$2:$Z$5,2,0))</f>
        <v>30000000</v>
      </c>
      <c r="H1023" s="2" t="n">
        <f aca="false">F1023*HLOOKUP(B1023,Assumption!$A$10:$G$12,2,1)+G1023*HLOOKUP(B1023,Assumption!$A$10:$G$12,3,1)</f>
        <v>1500000</v>
      </c>
      <c r="I1023" s="2" t="n">
        <f aca="false">F1023+G1023-H1023</f>
        <v>58500000</v>
      </c>
      <c r="J1023" s="32" t="n">
        <f aca="false">VLOOKUP(D1023,Assumption!$O$3:$Q$103,IF('thong tin khach hang'!$B$3="Nam",2,3),0)/12*P1023</f>
        <v>0</v>
      </c>
      <c r="K1023" s="2" t="n">
        <v>20000</v>
      </c>
      <c r="L1023" s="31" t="n">
        <f aca="false">ROUND(((HLOOKUP(B1023,Assumption!$A$6:$L$7,2,1)+1)^(1/12)-1)*(E1023+I1023-J1023-K1023),0)</f>
        <v>21366069</v>
      </c>
      <c r="M1023" s="31" t="n">
        <f aca="false">E1023+I1023-J1023-K1023+L1023</f>
        <v>12958100526.013</v>
      </c>
      <c r="N1023" s="32" t="n">
        <f aca="false">HLOOKUP(ROUND(AVERAGE(M1011:M1022)/10^6,0),Assumption!$B$2:$E$3,2,1)*MAX((AVERAGE(M1011:M1022)-250*10^6),0)</f>
        <v>75073284.6020781</v>
      </c>
      <c r="O1023" s="31" t="n">
        <f aca="false">M1023+N1023</f>
        <v>13033173810.6151</v>
      </c>
      <c r="P1023" s="31" t="n">
        <f aca="false">IF(A1023=1,SA,MAX(0,SA-M1022))</f>
        <v>0</v>
      </c>
      <c r="S1023" s="2" t="n">
        <v>1</v>
      </c>
      <c r="T1023" s="2" t="n">
        <v>1</v>
      </c>
      <c r="U1023" s="2" t="n">
        <v>1</v>
      </c>
      <c r="V1023" s="33" t="n">
        <v>1</v>
      </c>
    </row>
    <row r="1024" customFormat="false" ht="15.75" hidden="false" customHeight="true" outlineLevel="0" collapsed="false">
      <c r="A1024" s="2" t="n">
        <v>1022</v>
      </c>
      <c r="B1024" s="2" t="n">
        <v>86</v>
      </c>
      <c r="C1024" s="2" t="n">
        <f aca="false">A1024-(B1024-1)*12</f>
        <v>2</v>
      </c>
      <c r="D1024" s="2" t="n">
        <f aca="false">'thong tin khach hang'!$B$4+B1024-1</f>
        <v>87</v>
      </c>
      <c r="E1024" s="31" t="n">
        <f aca="false">IF(A1024=1,0,M1023)</f>
        <v>12958100526.013</v>
      </c>
      <c r="F1024" s="2" t="n">
        <f aca="true">TP*VLOOKUP('thong tin khach hang'!$E$10,$X$2:$Z$5,3,0)*OFFSET($S1024,0,VLOOKUP('thong tin khach hang'!$E$10,$X$2:$Z$5,2,0))</f>
        <v>0</v>
      </c>
      <c r="G1024" s="2" t="n">
        <f aca="true">EP*VLOOKUP('thong tin khach hang'!$E$10,$X$2:$Z$5,3,0)*OFFSET($S1024,0,VLOOKUP('thong tin khach hang'!$E$10,$X$2:$Z$5,2,0))</f>
        <v>0</v>
      </c>
      <c r="H1024" s="2" t="n">
        <f aca="false">F1024*HLOOKUP(B1024,Assumption!$A$10:$G$12,2,1)+G1024*HLOOKUP(B1024,Assumption!$A$10:$G$12,3,1)</f>
        <v>0</v>
      </c>
      <c r="I1024" s="2" t="n">
        <f aca="false">F1024+G1024-H1024</f>
        <v>0</v>
      </c>
      <c r="J1024" s="32" t="n">
        <f aca="false">VLOOKUP(D1024,Assumption!$O$3:$Q$103,IF('thong tin khach hang'!$B$3="Nam",2,3),0)/12*P1024</f>
        <v>0</v>
      </c>
      <c r="K1024" s="2" t="n">
        <v>20000</v>
      </c>
      <c r="L1024" s="31" t="n">
        <f aca="false">ROUND(((HLOOKUP(B1024,Assumption!$A$6:$L$7,2,1)+1)^(1/12)-1)*(E1024+I1024-J1024-K1024),0)</f>
        <v>21401324</v>
      </c>
      <c r="M1024" s="31" t="n">
        <f aca="false">E1024+I1024-J1024-K1024+L1024</f>
        <v>12979481850.013</v>
      </c>
      <c r="N1024" s="32" t="n">
        <f aca="false">HLOOKUP(ROUND(AVERAGE(M1012:M1023)/10^6,0),Assumption!$B$2:$E$3,2,1)*MAX((AVERAGE(M1012:M1023)-250*10^6),0)</f>
        <v>75228929.7170781</v>
      </c>
      <c r="O1024" s="31" t="n">
        <f aca="false">M1024+N1024</f>
        <v>13054710779.7301</v>
      </c>
      <c r="P1024" s="31" t="n">
        <f aca="false">IF(A1024=1,SA,MAX(0,SA-M1023))</f>
        <v>0</v>
      </c>
      <c r="S1024" s="2" t="n">
        <v>0</v>
      </c>
      <c r="T1024" s="2" t="n">
        <v>0</v>
      </c>
      <c r="U1024" s="2" t="n">
        <v>0</v>
      </c>
      <c r="V1024" s="33" t="n">
        <v>1</v>
      </c>
    </row>
    <row r="1025" customFormat="false" ht="15.75" hidden="false" customHeight="true" outlineLevel="0" collapsed="false">
      <c r="A1025" s="2" t="n">
        <v>1023</v>
      </c>
      <c r="B1025" s="2" t="n">
        <v>86</v>
      </c>
      <c r="C1025" s="2" t="n">
        <f aca="false">A1025-(B1025-1)*12</f>
        <v>3</v>
      </c>
      <c r="D1025" s="2" t="n">
        <f aca="false">'thong tin khach hang'!$B$4+B1025-1</f>
        <v>87</v>
      </c>
      <c r="E1025" s="31" t="n">
        <f aca="false">IF(A1025=1,0,M1024)</f>
        <v>12979481850.013</v>
      </c>
      <c r="F1025" s="2" t="n">
        <f aca="true">TP*VLOOKUP('thong tin khach hang'!$E$10,$X$2:$Z$5,3,0)*OFFSET($S1025,0,VLOOKUP('thong tin khach hang'!$E$10,$X$2:$Z$5,2,0))</f>
        <v>0</v>
      </c>
      <c r="G1025" s="2" t="n">
        <f aca="true">EP*VLOOKUP('thong tin khach hang'!$E$10,$X$2:$Z$5,3,0)*OFFSET($S1025,0,VLOOKUP('thong tin khach hang'!$E$10,$X$2:$Z$5,2,0))</f>
        <v>0</v>
      </c>
      <c r="H1025" s="2" t="n">
        <f aca="false">F1025*HLOOKUP(B1025,Assumption!$A$10:$G$12,2,1)+G1025*HLOOKUP(B1025,Assumption!$A$10:$G$12,3,1)</f>
        <v>0</v>
      </c>
      <c r="I1025" s="2" t="n">
        <f aca="false">F1025+G1025-H1025</f>
        <v>0</v>
      </c>
      <c r="J1025" s="32" t="n">
        <f aca="false">VLOOKUP(D1025,Assumption!$O$3:$Q$103,IF('thong tin khach hang'!$B$3="Nam",2,3),0)/12*P1025</f>
        <v>0</v>
      </c>
      <c r="K1025" s="2" t="n">
        <v>20000</v>
      </c>
      <c r="L1025" s="31" t="n">
        <f aca="false">ROUND(((HLOOKUP(B1025,Assumption!$A$6:$L$7,2,1)+1)^(1/12)-1)*(E1025+I1025-J1025-K1025),0)</f>
        <v>21436637</v>
      </c>
      <c r="M1025" s="31" t="n">
        <f aca="false">E1025+I1025-J1025-K1025+L1025</f>
        <v>13000898487.013</v>
      </c>
      <c r="N1025" s="32" t="n">
        <f aca="false">HLOOKUP(ROUND(AVERAGE(M1013:M1024)/10^6,0),Assumption!$B$2:$E$3,2,1)*MAX((AVERAGE(M1013:M1024)-250*10^6),0)</f>
        <v>75384831.8930781</v>
      </c>
      <c r="O1025" s="31" t="n">
        <f aca="false">M1025+N1025</f>
        <v>13076283318.9061</v>
      </c>
      <c r="P1025" s="31" t="n">
        <f aca="false">IF(A1025=1,SA,MAX(0,SA-M1024))</f>
        <v>0</v>
      </c>
      <c r="S1025" s="2" t="n">
        <v>0</v>
      </c>
      <c r="T1025" s="2" t="n">
        <v>0</v>
      </c>
      <c r="U1025" s="2" t="n">
        <v>0</v>
      </c>
      <c r="V1025" s="33" t="n">
        <v>1</v>
      </c>
    </row>
    <row r="1026" customFormat="false" ht="15.75" hidden="false" customHeight="true" outlineLevel="0" collapsed="false">
      <c r="A1026" s="2" t="n">
        <v>1024</v>
      </c>
      <c r="B1026" s="2" t="n">
        <v>86</v>
      </c>
      <c r="C1026" s="2" t="n">
        <f aca="false">A1026-(B1026-1)*12</f>
        <v>4</v>
      </c>
      <c r="D1026" s="2" t="n">
        <f aca="false">'thong tin khach hang'!$B$4+B1026-1</f>
        <v>87</v>
      </c>
      <c r="E1026" s="31" t="n">
        <f aca="false">IF(A1026=1,0,M1025)</f>
        <v>13000898487.013</v>
      </c>
      <c r="F1026" s="2" t="n">
        <f aca="true">TP*VLOOKUP('thong tin khach hang'!$E$10,$X$2:$Z$5,3,0)*OFFSET($S1026,0,VLOOKUP('thong tin khach hang'!$E$10,$X$2:$Z$5,2,0))</f>
        <v>0</v>
      </c>
      <c r="G1026" s="2" t="n">
        <f aca="true">EP*VLOOKUP('thong tin khach hang'!$E$10,$X$2:$Z$5,3,0)*OFFSET($S1026,0,VLOOKUP('thong tin khach hang'!$E$10,$X$2:$Z$5,2,0))</f>
        <v>0</v>
      </c>
      <c r="H1026" s="2" t="n">
        <f aca="false">F1026*HLOOKUP(B1026,Assumption!$A$10:$G$12,2,1)+G1026*HLOOKUP(B1026,Assumption!$A$10:$G$12,3,1)</f>
        <v>0</v>
      </c>
      <c r="I1026" s="2" t="n">
        <f aca="false">F1026+G1026-H1026</f>
        <v>0</v>
      </c>
      <c r="J1026" s="32" t="n">
        <f aca="false">VLOOKUP(D1026,Assumption!$O$3:$Q$103,IF('thong tin khach hang'!$B$3="Nam",2,3),0)/12*P1026</f>
        <v>0</v>
      </c>
      <c r="K1026" s="2" t="n">
        <v>20000</v>
      </c>
      <c r="L1026" s="31" t="n">
        <f aca="false">ROUND(((HLOOKUP(B1026,Assumption!$A$6:$L$7,2,1)+1)^(1/12)-1)*(E1026+I1026-J1026-K1026),0)</f>
        <v>21472008</v>
      </c>
      <c r="M1026" s="31" t="n">
        <f aca="false">E1026+I1026-J1026-K1026+L1026</f>
        <v>13022350495.013</v>
      </c>
      <c r="N1026" s="32" t="n">
        <f aca="false">HLOOKUP(ROUND(AVERAGE(M1014:M1025)/10^6,0),Assumption!$B$2:$E$3,2,1)*MAX((AVERAGE(M1014:M1025)-250*10^6),0)</f>
        <v>75540991.5545781</v>
      </c>
      <c r="O1026" s="31" t="n">
        <f aca="false">M1026+N1026</f>
        <v>13097891486.5676</v>
      </c>
      <c r="P1026" s="31" t="n">
        <f aca="false">IF(A1026=1,SA,MAX(0,SA-M1025))</f>
        <v>0</v>
      </c>
      <c r="S1026" s="2" t="n">
        <v>0</v>
      </c>
      <c r="T1026" s="2" t="n">
        <v>0</v>
      </c>
      <c r="U1026" s="2" t="n">
        <v>1</v>
      </c>
      <c r="V1026" s="33" t="n">
        <v>1</v>
      </c>
    </row>
    <row r="1027" customFormat="false" ht="15.75" hidden="false" customHeight="true" outlineLevel="0" collapsed="false">
      <c r="A1027" s="2" t="n">
        <v>1025</v>
      </c>
      <c r="B1027" s="2" t="n">
        <v>86</v>
      </c>
      <c r="C1027" s="2" t="n">
        <f aca="false">A1027-(B1027-1)*12</f>
        <v>5</v>
      </c>
      <c r="D1027" s="2" t="n">
        <f aca="false">'thong tin khach hang'!$B$4+B1027-1</f>
        <v>87</v>
      </c>
      <c r="E1027" s="31" t="n">
        <f aca="false">IF(A1027=1,0,M1026)</f>
        <v>13022350495.013</v>
      </c>
      <c r="F1027" s="2" t="n">
        <f aca="true">TP*VLOOKUP('thong tin khach hang'!$E$10,$X$2:$Z$5,3,0)*OFFSET($S1027,0,VLOOKUP('thong tin khach hang'!$E$10,$X$2:$Z$5,2,0))</f>
        <v>0</v>
      </c>
      <c r="G1027" s="2" t="n">
        <f aca="true">EP*VLOOKUP('thong tin khach hang'!$E$10,$X$2:$Z$5,3,0)*OFFSET($S1027,0,VLOOKUP('thong tin khach hang'!$E$10,$X$2:$Z$5,2,0))</f>
        <v>0</v>
      </c>
      <c r="H1027" s="2" t="n">
        <f aca="false">F1027*HLOOKUP(B1027,Assumption!$A$10:$G$12,2,1)+G1027*HLOOKUP(B1027,Assumption!$A$10:$G$12,3,1)</f>
        <v>0</v>
      </c>
      <c r="I1027" s="2" t="n">
        <f aca="false">F1027+G1027-H1027</f>
        <v>0</v>
      </c>
      <c r="J1027" s="32" t="n">
        <f aca="false">VLOOKUP(D1027,Assumption!$O$3:$Q$103,IF('thong tin khach hang'!$B$3="Nam",2,3),0)/12*P1027</f>
        <v>0</v>
      </c>
      <c r="K1027" s="2" t="n">
        <v>20000</v>
      </c>
      <c r="L1027" s="31" t="n">
        <f aca="false">ROUND(((HLOOKUP(B1027,Assumption!$A$6:$L$7,2,1)+1)^(1/12)-1)*(E1027+I1027-J1027-K1027),0)</f>
        <v>21507438</v>
      </c>
      <c r="M1027" s="31" t="n">
        <f aca="false">E1027+I1027-J1027-K1027+L1027</f>
        <v>13043837933.013</v>
      </c>
      <c r="N1027" s="32" t="n">
        <f aca="false">HLOOKUP(ROUND(AVERAGE(M1015:M1026)/10^6,0),Assumption!$B$2:$E$3,2,1)*MAX((AVERAGE(M1015:M1026)-250*10^6),0)</f>
        <v>75697409.1265781</v>
      </c>
      <c r="O1027" s="31" t="n">
        <f aca="false">M1027+N1027</f>
        <v>13119535342.1396</v>
      </c>
      <c r="P1027" s="31" t="n">
        <f aca="false">IF(A1027=1,SA,MAX(0,SA-M1026))</f>
        <v>0</v>
      </c>
      <c r="S1027" s="2" t="n">
        <v>0</v>
      </c>
      <c r="T1027" s="2" t="n">
        <v>0</v>
      </c>
      <c r="U1027" s="2" t="n">
        <v>0</v>
      </c>
      <c r="V1027" s="33" t="n">
        <v>1</v>
      </c>
    </row>
    <row r="1028" customFormat="false" ht="15.75" hidden="false" customHeight="true" outlineLevel="0" collapsed="false">
      <c r="A1028" s="2" t="n">
        <v>1026</v>
      </c>
      <c r="B1028" s="2" t="n">
        <v>86</v>
      </c>
      <c r="C1028" s="2" t="n">
        <f aca="false">A1028-(B1028-1)*12</f>
        <v>6</v>
      </c>
      <c r="D1028" s="2" t="n">
        <f aca="false">'thong tin khach hang'!$B$4+B1028-1</f>
        <v>87</v>
      </c>
      <c r="E1028" s="31" t="n">
        <f aca="false">IF(A1028=1,0,M1027)</f>
        <v>13043837933.013</v>
      </c>
      <c r="F1028" s="2" t="n">
        <f aca="true">TP*VLOOKUP('thong tin khach hang'!$E$10,$X$2:$Z$5,3,0)*OFFSET($S1028,0,VLOOKUP('thong tin khach hang'!$E$10,$X$2:$Z$5,2,0))</f>
        <v>0</v>
      </c>
      <c r="G1028" s="2" t="n">
        <f aca="true">EP*VLOOKUP('thong tin khach hang'!$E$10,$X$2:$Z$5,3,0)*OFFSET($S1028,0,VLOOKUP('thong tin khach hang'!$E$10,$X$2:$Z$5,2,0))</f>
        <v>0</v>
      </c>
      <c r="H1028" s="2" t="n">
        <f aca="false">F1028*HLOOKUP(B1028,Assumption!$A$10:$G$12,2,1)+G1028*HLOOKUP(B1028,Assumption!$A$10:$G$12,3,1)</f>
        <v>0</v>
      </c>
      <c r="I1028" s="2" t="n">
        <f aca="false">F1028+G1028-H1028</f>
        <v>0</v>
      </c>
      <c r="J1028" s="32" t="n">
        <f aca="false">VLOOKUP(D1028,Assumption!$O$3:$Q$103,IF('thong tin khach hang'!$B$3="Nam",2,3),0)/12*P1028</f>
        <v>0</v>
      </c>
      <c r="K1028" s="2" t="n">
        <v>20000</v>
      </c>
      <c r="L1028" s="31" t="n">
        <f aca="false">ROUND(((HLOOKUP(B1028,Assumption!$A$6:$L$7,2,1)+1)^(1/12)-1)*(E1028+I1028-J1028-K1028),0)</f>
        <v>21542926</v>
      </c>
      <c r="M1028" s="31" t="n">
        <f aca="false">E1028+I1028-J1028-K1028+L1028</f>
        <v>13065360859.013</v>
      </c>
      <c r="N1028" s="32" t="n">
        <f aca="false">HLOOKUP(ROUND(AVERAGE(M1016:M1027)/10^6,0),Assumption!$B$2:$E$3,2,1)*MAX((AVERAGE(M1016:M1027)-250*10^6),0)</f>
        <v>75854085.0350781</v>
      </c>
      <c r="O1028" s="31" t="n">
        <f aca="false">M1028+N1028</f>
        <v>13141214944.0481</v>
      </c>
      <c r="P1028" s="31" t="n">
        <f aca="false">IF(A1028=1,SA,MAX(0,SA-M1027))</f>
        <v>0</v>
      </c>
      <c r="S1028" s="2" t="n">
        <v>0</v>
      </c>
      <c r="T1028" s="2" t="n">
        <v>0</v>
      </c>
      <c r="U1028" s="2" t="n">
        <v>0</v>
      </c>
      <c r="V1028" s="33" t="n">
        <v>1</v>
      </c>
    </row>
    <row r="1029" customFormat="false" ht="15.75" hidden="false" customHeight="true" outlineLevel="0" collapsed="false">
      <c r="A1029" s="2" t="n">
        <v>1027</v>
      </c>
      <c r="B1029" s="2" t="n">
        <v>86</v>
      </c>
      <c r="C1029" s="2" t="n">
        <f aca="false">A1029-(B1029-1)*12</f>
        <v>7</v>
      </c>
      <c r="D1029" s="2" t="n">
        <f aca="false">'thong tin khach hang'!$B$4+B1029-1</f>
        <v>87</v>
      </c>
      <c r="E1029" s="31" t="n">
        <f aca="false">IF(A1029=1,0,M1028)</f>
        <v>13065360859.013</v>
      </c>
      <c r="F1029" s="2" t="n">
        <f aca="true">TP*VLOOKUP('thong tin khach hang'!$E$10,$X$2:$Z$5,3,0)*OFFSET($S1029,0,VLOOKUP('thong tin khach hang'!$E$10,$X$2:$Z$5,2,0))</f>
        <v>0</v>
      </c>
      <c r="G1029" s="2" t="n">
        <f aca="true">EP*VLOOKUP('thong tin khach hang'!$E$10,$X$2:$Z$5,3,0)*OFFSET($S1029,0,VLOOKUP('thong tin khach hang'!$E$10,$X$2:$Z$5,2,0))</f>
        <v>0</v>
      </c>
      <c r="H1029" s="2" t="n">
        <f aca="false">F1029*HLOOKUP(B1029,Assumption!$A$10:$G$12,2,1)+G1029*HLOOKUP(B1029,Assumption!$A$10:$G$12,3,1)</f>
        <v>0</v>
      </c>
      <c r="I1029" s="2" t="n">
        <f aca="false">F1029+G1029-H1029</f>
        <v>0</v>
      </c>
      <c r="J1029" s="32" t="n">
        <f aca="false">VLOOKUP(D1029,Assumption!$O$3:$Q$103,IF('thong tin khach hang'!$B$3="Nam",2,3),0)/12*P1029</f>
        <v>0</v>
      </c>
      <c r="K1029" s="2" t="n">
        <v>20000</v>
      </c>
      <c r="L1029" s="31" t="n">
        <f aca="false">ROUND(((HLOOKUP(B1029,Assumption!$A$6:$L$7,2,1)+1)^(1/12)-1)*(E1029+I1029-J1029-K1029),0)</f>
        <v>21578473</v>
      </c>
      <c r="M1029" s="31" t="n">
        <f aca="false">E1029+I1029-J1029-K1029+L1029</f>
        <v>13086919332.013</v>
      </c>
      <c r="N1029" s="32" t="n">
        <f aca="false">HLOOKUP(ROUND(AVERAGE(M1017:M1028)/10^6,0),Assumption!$B$2:$E$3,2,1)*MAX((AVERAGE(M1017:M1028)-250*10^6),0)</f>
        <v>76011019.7065781</v>
      </c>
      <c r="O1029" s="31" t="n">
        <f aca="false">M1029+N1029</f>
        <v>13162930351.7196</v>
      </c>
      <c r="P1029" s="31" t="n">
        <f aca="false">IF(A1029=1,SA,MAX(0,SA-M1028))</f>
        <v>0</v>
      </c>
      <c r="S1029" s="2" t="n">
        <v>0</v>
      </c>
      <c r="T1029" s="2" t="n">
        <v>1</v>
      </c>
      <c r="U1029" s="2" t="n">
        <v>1</v>
      </c>
      <c r="V1029" s="33" t="n">
        <v>1</v>
      </c>
    </row>
    <row r="1030" customFormat="false" ht="15.75" hidden="false" customHeight="true" outlineLevel="0" collapsed="false">
      <c r="A1030" s="2" t="n">
        <v>1028</v>
      </c>
      <c r="B1030" s="2" t="n">
        <v>86</v>
      </c>
      <c r="C1030" s="2" t="n">
        <f aca="false">A1030-(B1030-1)*12</f>
        <v>8</v>
      </c>
      <c r="D1030" s="2" t="n">
        <f aca="false">'thong tin khach hang'!$B$4+B1030-1</f>
        <v>87</v>
      </c>
      <c r="E1030" s="31" t="n">
        <f aca="false">IF(A1030=1,0,M1029)</f>
        <v>13086919332.013</v>
      </c>
      <c r="F1030" s="2" t="n">
        <f aca="true">TP*VLOOKUP('thong tin khach hang'!$E$10,$X$2:$Z$5,3,0)*OFFSET($S1030,0,VLOOKUP('thong tin khach hang'!$E$10,$X$2:$Z$5,2,0))</f>
        <v>0</v>
      </c>
      <c r="G1030" s="2" t="n">
        <f aca="true">EP*VLOOKUP('thong tin khach hang'!$E$10,$X$2:$Z$5,3,0)*OFFSET($S1030,0,VLOOKUP('thong tin khach hang'!$E$10,$X$2:$Z$5,2,0))</f>
        <v>0</v>
      </c>
      <c r="H1030" s="2" t="n">
        <f aca="false">F1030*HLOOKUP(B1030,Assumption!$A$10:$G$12,2,1)+G1030*HLOOKUP(B1030,Assumption!$A$10:$G$12,3,1)</f>
        <v>0</v>
      </c>
      <c r="I1030" s="2" t="n">
        <f aca="false">F1030+G1030-H1030</f>
        <v>0</v>
      </c>
      <c r="J1030" s="32" t="n">
        <f aca="false">VLOOKUP(D1030,Assumption!$O$3:$Q$103,IF('thong tin khach hang'!$B$3="Nam",2,3),0)/12*P1030</f>
        <v>0</v>
      </c>
      <c r="K1030" s="2" t="n">
        <v>20000</v>
      </c>
      <c r="L1030" s="31" t="n">
        <f aca="false">ROUND(((HLOOKUP(B1030,Assumption!$A$6:$L$7,2,1)+1)^(1/12)-1)*(E1030+I1030-J1030-K1030),0)</f>
        <v>21614078</v>
      </c>
      <c r="M1030" s="31" t="n">
        <f aca="false">E1030+I1030-J1030-K1030+L1030</f>
        <v>13108513410.013</v>
      </c>
      <c r="N1030" s="32" t="n">
        <f aca="false">HLOOKUP(ROUND(AVERAGE(M1018:M1029)/10^6,0),Assumption!$B$2:$E$3,2,1)*MAX((AVERAGE(M1018:M1029)-250*10^6),0)</f>
        <v>76168213.5685781</v>
      </c>
      <c r="O1030" s="31" t="n">
        <f aca="false">M1030+N1030</f>
        <v>13184681623.5816</v>
      </c>
      <c r="P1030" s="31" t="n">
        <f aca="false">IF(A1030=1,SA,MAX(0,SA-M1029))</f>
        <v>0</v>
      </c>
      <c r="S1030" s="2" t="n">
        <v>0</v>
      </c>
      <c r="T1030" s="2" t="n">
        <v>0</v>
      </c>
      <c r="U1030" s="2" t="n">
        <v>0</v>
      </c>
      <c r="V1030" s="33" t="n">
        <v>1</v>
      </c>
    </row>
    <row r="1031" customFormat="false" ht="15.75" hidden="false" customHeight="true" outlineLevel="0" collapsed="false">
      <c r="A1031" s="2" t="n">
        <v>1029</v>
      </c>
      <c r="B1031" s="2" t="n">
        <v>86</v>
      </c>
      <c r="C1031" s="2" t="n">
        <f aca="false">A1031-(B1031-1)*12</f>
        <v>9</v>
      </c>
      <c r="D1031" s="2" t="n">
        <f aca="false">'thong tin khach hang'!$B$4+B1031-1</f>
        <v>87</v>
      </c>
      <c r="E1031" s="31" t="n">
        <f aca="false">IF(A1031=1,0,M1030)</f>
        <v>13108513410.013</v>
      </c>
      <c r="F1031" s="2" t="n">
        <f aca="true">TP*VLOOKUP('thong tin khach hang'!$E$10,$X$2:$Z$5,3,0)*OFFSET($S1031,0,VLOOKUP('thong tin khach hang'!$E$10,$X$2:$Z$5,2,0))</f>
        <v>0</v>
      </c>
      <c r="G1031" s="2" t="n">
        <f aca="true">EP*VLOOKUP('thong tin khach hang'!$E$10,$X$2:$Z$5,3,0)*OFFSET($S1031,0,VLOOKUP('thong tin khach hang'!$E$10,$X$2:$Z$5,2,0))</f>
        <v>0</v>
      </c>
      <c r="H1031" s="2" t="n">
        <f aca="false">F1031*HLOOKUP(B1031,Assumption!$A$10:$G$12,2,1)+G1031*HLOOKUP(B1031,Assumption!$A$10:$G$12,3,1)</f>
        <v>0</v>
      </c>
      <c r="I1031" s="2" t="n">
        <f aca="false">F1031+G1031-H1031</f>
        <v>0</v>
      </c>
      <c r="J1031" s="32" t="n">
        <f aca="false">VLOOKUP(D1031,Assumption!$O$3:$Q$103,IF('thong tin khach hang'!$B$3="Nam",2,3),0)/12*P1031</f>
        <v>0</v>
      </c>
      <c r="K1031" s="2" t="n">
        <v>20000</v>
      </c>
      <c r="L1031" s="31" t="n">
        <f aca="false">ROUND(((HLOOKUP(B1031,Assumption!$A$6:$L$7,2,1)+1)^(1/12)-1)*(E1031+I1031-J1031-K1031),0)</f>
        <v>21649743</v>
      </c>
      <c r="M1031" s="31" t="n">
        <f aca="false">E1031+I1031-J1031-K1031+L1031</f>
        <v>13130143153.013</v>
      </c>
      <c r="N1031" s="32" t="n">
        <f aca="false">HLOOKUP(ROUND(AVERAGE(M1019:M1030)/10^6,0),Assumption!$B$2:$E$3,2,1)*MAX((AVERAGE(M1019:M1030)-250*10^6),0)</f>
        <v>76325667.0490781</v>
      </c>
      <c r="O1031" s="31" t="n">
        <f aca="false">M1031+N1031</f>
        <v>13206468820.0621</v>
      </c>
      <c r="P1031" s="31" t="n">
        <f aca="false">IF(A1031=1,SA,MAX(0,SA-M1030))</f>
        <v>0</v>
      </c>
      <c r="S1031" s="2" t="n">
        <v>0</v>
      </c>
      <c r="T1031" s="2" t="n">
        <v>0</v>
      </c>
      <c r="U1031" s="2" t="n">
        <v>0</v>
      </c>
      <c r="V1031" s="33" t="n">
        <v>1</v>
      </c>
    </row>
    <row r="1032" customFormat="false" ht="15.75" hidden="false" customHeight="true" outlineLevel="0" collapsed="false">
      <c r="A1032" s="2" t="n">
        <v>1030</v>
      </c>
      <c r="B1032" s="2" t="n">
        <v>86</v>
      </c>
      <c r="C1032" s="2" t="n">
        <f aca="false">A1032-(B1032-1)*12</f>
        <v>10</v>
      </c>
      <c r="D1032" s="2" t="n">
        <f aca="false">'thong tin khach hang'!$B$4+B1032-1</f>
        <v>87</v>
      </c>
      <c r="E1032" s="31" t="n">
        <f aca="false">IF(A1032=1,0,M1031)</f>
        <v>13130143153.013</v>
      </c>
      <c r="F1032" s="2" t="n">
        <f aca="true">TP*VLOOKUP('thong tin khach hang'!$E$10,$X$2:$Z$5,3,0)*OFFSET($S1032,0,VLOOKUP('thong tin khach hang'!$E$10,$X$2:$Z$5,2,0))</f>
        <v>0</v>
      </c>
      <c r="G1032" s="2" t="n">
        <f aca="true">EP*VLOOKUP('thong tin khach hang'!$E$10,$X$2:$Z$5,3,0)*OFFSET($S1032,0,VLOOKUP('thong tin khach hang'!$E$10,$X$2:$Z$5,2,0))</f>
        <v>0</v>
      </c>
      <c r="H1032" s="2" t="n">
        <f aca="false">F1032*HLOOKUP(B1032,Assumption!$A$10:$G$12,2,1)+G1032*HLOOKUP(B1032,Assumption!$A$10:$G$12,3,1)</f>
        <v>0</v>
      </c>
      <c r="I1032" s="2" t="n">
        <f aca="false">F1032+G1032-H1032</f>
        <v>0</v>
      </c>
      <c r="J1032" s="32" t="n">
        <f aca="false">VLOOKUP(D1032,Assumption!$O$3:$Q$103,IF('thong tin khach hang'!$B$3="Nam",2,3),0)/12*P1032</f>
        <v>0</v>
      </c>
      <c r="K1032" s="2" t="n">
        <v>20000</v>
      </c>
      <c r="L1032" s="31" t="n">
        <f aca="false">ROUND(((HLOOKUP(B1032,Assumption!$A$6:$L$7,2,1)+1)^(1/12)-1)*(E1032+I1032-J1032-K1032),0)</f>
        <v>21685466</v>
      </c>
      <c r="M1032" s="31" t="n">
        <f aca="false">E1032+I1032-J1032-K1032+L1032</f>
        <v>13151808619.013</v>
      </c>
      <c r="N1032" s="32" t="n">
        <f aca="false">HLOOKUP(ROUND(AVERAGE(M1020:M1031)/10^6,0),Assumption!$B$2:$E$3,2,1)*MAX((AVERAGE(M1020:M1031)-250*10^6),0)</f>
        <v>76483380.5770781</v>
      </c>
      <c r="O1032" s="31" t="n">
        <f aca="false">M1032+N1032</f>
        <v>13228291999.5901</v>
      </c>
      <c r="P1032" s="31" t="n">
        <f aca="false">IF(A1032=1,SA,MAX(0,SA-M1031))</f>
        <v>0</v>
      </c>
      <c r="S1032" s="2" t="n">
        <v>0</v>
      </c>
      <c r="T1032" s="2" t="n">
        <v>0</v>
      </c>
      <c r="U1032" s="2" t="n">
        <v>1</v>
      </c>
      <c r="V1032" s="33" t="n">
        <v>1</v>
      </c>
    </row>
    <row r="1033" customFormat="false" ht="15.75" hidden="false" customHeight="true" outlineLevel="0" collapsed="false">
      <c r="A1033" s="2" t="n">
        <v>1031</v>
      </c>
      <c r="B1033" s="2" t="n">
        <v>86</v>
      </c>
      <c r="C1033" s="2" t="n">
        <f aca="false">A1033-(B1033-1)*12</f>
        <v>11</v>
      </c>
      <c r="D1033" s="2" t="n">
        <f aca="false">'thong tin khach hang'!$B$4+B1033-1</f>
        <v>87</v>
      </c>
      <c r="E1033" s="31" t="n">
        <f aca="false">IF(A1033=1,0,M1032)</f>
        <v>13151808619.013</v>
      </c>
      <c r="F1033" s="2" t="n">
        <f aca="true">TP*VLOOKUP('thong tin khach hang'!$E$10,$X$2:$Z$5,3,0)*OFFSET($S1033,0,VLOOKUP('thong tin khach hang'!$E$10,$X$2:$Z$5,2,0))</f>
        <v>0</v>
      </c>
      <c r="G1033" s="2" t="n">
        <f aca="true">EP*VLOOKUP('thong tin khach hang'!$E$10,$X$2:$Z$5,3,0)*OFFSET($S1033,0,VLOOKUP('thong tin khach hang'!$E$10,$X$2:$Z$5,2,0))</f>
        <v>0</v>
      </c>
      <c r="H1033" s="2" t="n">
        <f aca="false">F1033*HLOOKUP(B1033,Assumption!$A$10:$G$12,2,1)+G1033*HLOOKUP(B1033,Assumption!$A$10:$G$12,3,1)</f>
        <v>0</v>
      </c>
      <c r="I1033" s="2" t="n">
        <f aca="false">F1033+G1033-H1033</f>
        <v>0</v>
      </c>
      <c r="J1033" s="32" t="n">
        <f aca="false">VLOOKUP(D1033,Assumption!$O$3:$Q$103,IF('thong tin khach hang'!$B$3="Nam",2,3),0)/12*P1033</f>
        <v>0</v>
      </c>
      <c r="K1033" s="2" t="n">
        <v>20000</v>
      </c>
      <c r="L1033" s="31" t="n">
        <f aca="false">ROUND(((HLOOKUP(B1033,Assumption!$A$6:$L$7,2,1)+1)^(1/12)-1)*(E1033+I1033-J1033-K1033),0)</f>
        <v>21721248</v>
      </c>
      <c r="M1033" s="31" t="n">
        <f aca="false">E1033+I1033-J1033-K1033+L1033</f>
        <v>13173509867.013</v>
      </c>
      <c r="N1033" s="32" t="n">
        <f aca="false">HLOOKUP(ROUND(AVERAGE(M1021:M1032)/10^6,0),Assumption!$B$2:$E$3,2,1)*MAX((AVERAGE(M1021:M1032)-250*10^6),0)</f>
        <v>76641354.5820781</v>
      </c>
      <c r="O1033" s="31" t="n">
        <f aca="false">M1033+N1033</f>
        <v>13250151221.5951</v>
      </c>
      <c r="P1033" s="31" t="n">
        <f aca="false">IF(A1033=1,SA,MAX(0,SA-M1032))</f>
        <v>0</v>
      </c>
      <c r="S1033" s="2" t="n">
        <v>0</v>
      </c>
      <c r="T1033" s="2" t="n">
        <v>0</v>
      </c>
      <c r="U1033" s="2" t="n">
        <v>0</v>
      </c>
      <c r="V1033" s="33" t="n">
        <v>1</v>
      </c>
    </row>
    <row r="1034" customFormat="false" ht="15.75" hidden="false" customHeight="true" outlineLevel="0" collapsed="false">
      <c r="A1034" s="2" t="n">
        <v>1032</v>
      </c>
      <c r="B1034" s="2" t="n">
        <v>86</v>
      </c>
      <c r="C1034" s="2" t="n">
        <f aca="false">A1034-(B1034-1)*12</f>
        <v>12</v>
      </c>
      <c r="D1034" s="2" t="n">
        <f aca="false">'thong tin khach hang'!$B$4+B1034-1</f>
        <v>87</v>
      </c>
      <c r="E1034" s="31" t="n">
        <f aca="false">IF(A1034=1,0,M1033)</f>
        <v>13173509867.013</v>
      </c>
      <c r="F1034" s="2" t="n">
        <f aca="true">TP*VLOOKUP('thong tin khach hang'!$E$10,$X$2:$Z$5,3,0)*OFFSET($S1034,0,VLOOKUP('thong tin khach hang'!$E$10,$X$2:$Z$5,2,0))</f>
        <v>0</v>
      </c>
      <c r="G1034" s="2" t="n">
        <f aca="true">EP*VLOOKUP('thong tin khach hang'!$E$10,$X$2:$Z$5,3,0)*OFFSET($S1034,0,VLOOKUP('thong tin khach hang'!$E$10,$X$2:$Z$5,2,0))</f>
        <v>0</v>
      </c>
      <c r="H1034" s="2" t="n">
        <f aca="false">F1034*HLOOKUP(B1034,Assumption!$A$10:$G$12,2,1)+G1034*HLOOKUP(B1034,Assumption!$A$10:$G$12,3,1)</f>
        <v>0</v>
      </c>
      <c r="I1034" s="2" t="n">
        <f aca="false">F1034+G1034-H1034</f>
        <v>0</v>
      </c>
      <c r="J1034" s="32" t="n">
        <f aca="false">VLOOKUP(D1034,Assumption!$O$3:$Q$103,IF('thong tin khach hang'!$B$3="Nam",2,3),0)/12*P1034</f>
        <v>0</v>
      </c>
      <c r="K1034" s="2" t="n">
        <v>20000</v>
      </c>
      <c r="L1034" s="31" t="n">
        <f aca="false">ROUND(((HLOOKUP(B1034,Assumption!$A$6:$L$7,2,1)+1)^(1/12)-1)*(E1034+I1034-J1034-K1034),0)</f>
        <v>21757090</v>
      </c>
      <c r="M1034" s="31" t="n">
        <f aca="false">E1034+I1034-J1034-K1034+L1034</f>
        <v>13195246957.013</v>
      </c>
      <c r="N1034" s="32" t="n">
        <f aca="false">HLOOKUP(ROUND(AVERAGE(M1022:M1033)/10^6,0),Assumption!$B$2:$E$3,2,1)*MAX((AVERAGE(M1022:M1033)-250*10^6),0)</f>
        <v>76799589.4940781</v>
      </c>
      <c r="O1034" s="31" t="n">
        <f aca="false">M1034+N1034</f>
        <v>13272046546.5071</v>
      </c>
      <c r="P1034" s="31" t="n">
        <f aca="false">IF(A1034=1,SA,MAX(0,SA-M1033))</f>
        <v>0</v>
      </c>
      <c r="S1034" s="2" t="n">
        <v>0</v>
      </c>
      <c r="T1034" s="2" t="n">
        <v>0</v>
      </c>
      <c r="U1034" s="2" t="n">
        <v>0</v>
      </c>
      <c r="V1034" s="33" t="n">
        <v>1</v>
      </c>
    </row>
    <row r="1035" customFormat="false" ht="15.75" hidden="false" customHeight="true" outlineLevel="0" collapsed="false">
      <c r="A1035" s="2" t="n">
        <v>1033</v>
      </c>
      <c r="B1035" s="2" t="n">
        <v>87</v>
      </c>
      <c r="C1035" s="2" t="n">
        <f aca="false">A1035-(B1035-1)*12</f>
        <v>1</v>
      </c>
      <c r="D1035" s="2" t="n">
        <f aca="false">'thong tin khach hang'!$B$4+B1035-1</f>
        <v>88</v>
      </c>
      <c r="E1035" s="31" t="n">
        <f aca="false">IF(A1035=1,0,M1034)</f>
        <v>13195246957.013</v>
      </c>
      <c r="F1035" s="2" t="n">
        <f aca="true">TP*VLOOKUP('thong tin khach hang'!$E$10,$X$2:$Z$5,3,0)*OFFSET($S1035,0,VLOOKUP('thong tin khach hang'!$E$10,$X$2:$Z$5,2,0))</f>
        <v>30000000</v>
      </c>
      <c r="G1035" s="2" t="n">
        <f aca="true">EP*VLOOKUP('thong tin khach hang'!$E$10,$X$2:$Z$5,3,0)*OFFSET($S1035,0,VLOOKUP('thong tin khach hang'!$E$10,$X$2:$Z$5,2,0))</f>
        <v>30000000</v>
      </c>
      <c r="H1035" s="2" t="n">
        <f aca="false">F1035*HLOOKUP(B1035,Assumption!$A$10:$G$12,2,1)+G1035*HLOOKUP(B1035,Assumption!$A$10:$G$12,3,1)</f>
        <v>1500000</v>
      </c>
      <c r="I1035" s="2" t="n">
        <f aca="false">F1035+G1035-H1035</f>
        <v>58500000</v>
      </c>
      <c r="J1035" s="32" t="n">
        <f aca="false">VLOOKUP(D1035,Assumption!$O$3:$Q$103,IF('thong tin khach hang'!$B$3="Nam",2,3),0)/12*P1035</f>
        <v>0</v>
      </c>
      <c r="K1035" s="2" t="n">
        <v>20000</v>
      </c>
      <c r="L1035" s="31" t="n">
        <f aca="false">ROUND(((HLOOKUP(B1035,Assumption!$A$6:$L$7,2,1)+1)^(1/12)-1)*(E1035+I1035-J1035-K1035),0)</f>
        <v>21889608</v>
      </c>
      <c r="M1035" s="31" t="n">
        <f aca="false">E1035+I1035-J1035-K1035+L1035</f>
        <v>13275616565.013</v>
      </c>
      <c r="N1035" s="32" t="n">
        <f aca="false">HLOOKUP(ROUND(AVERAGE(M1023:M1034)/10^6,0),Assumption!$B$2:$E$3,2,1)*MAX((AVERAGE(M1023:M1034)-250*10^6),0)</f>
        <v>76958085.7440781</v>
      </c>
      <c r="O1035" s="31" t="n">
        <f aca="false">M1035+N1035</f>
        <v>13352574650.7571</v>
      </c>
      <c r="P1035" s="31" t="n">
        <f aca="false">IF(A1035=1,SA,MAX(0,SA-M1034))</f>
        <v>0</v>
      </c>
      <c r="S1035" s="2" t="n">
        <v>1</v>
      </c>
      <c r="T1035" s="2" t="n">
        <v>1</v>
      </c>
      <c r="U1035" s="2" t="n">
        <v>1</v>
      </c>
      <c r="V1035" s="33" t="n">
        <v>1</v>
      </c>
    </row>
    <row r="1036" customFormat="false" ht="15.75" hidden="false" customHeight="true" outlineLevel="0" collapsed="false">
      <c r="A1036" s="2" t="n">
        <v>1034</v>
      </c>
      <c r="B1036" s="2" t="n">
        <v>87</v>
      </c>
      <c r="C1036" s="2" t="n">
        <f aca="false">A1036-(B1036-1)*12</f>
        <v>2</v>
      </c>
      <c r="D1036" s="2" t="n">
        <f aca="false">'thong tin khach hang'!$B$4+B1036-1</f>
        <v>88</v>
      </c>
      <c r="E1036" s="31" t="n">
        <f aca="false">IF(A1036=1,0,M1035)</f>
        <v>13275616565.013</v>
      </c>
      <c r="F1036" s="2" t="n">
        <f aca="true">TP*VLOOKUP('thong tin khach hang'!$E$10,$X$2:$Z$5,3,0)*OFFSET($S1036,0,VLOOKUP('thong tin khach hang'!$E$10,$X$2:$Z$5,2,0))</f>
        <v>0</v>
      </c>
      <c r="G1036" s="2" t="n">
        <f aca="true">EP*VLOOKUP('thong tin khach hang'!$E$10,$X$2:$Z$5,3,0)*OFFSET($S1036,0,VLOOKUP('thong tin khach hang'!$E$10,$X$2:$Z$5,2,0))</f>
        <v>0</v>
      </c>
      <c r="H1036" s="2" t="n">
        <f aca="false">F1036*HLOOKUP(B1036,Assumption!$A$10:$G$12,2,1)+G1036*HLOOKUP(B1036,Assumption!$A$10:$G$12,3,1)</f>
        <v>0</v>
      </c>
      <c r="I1036" s="2" t="n">
        <f aca="false">F1036+G1036-H1036</f>
        <v>0</v>
      </c>
      <c r="J1036" s="32" t="n">
        <f aca="false">VLOOKUP(D1036,Assumption!$O$3:$Q$103,IF('thong tin khach hang'!$B$3="Nam",2,3),0)/12*P1036</f>
        <v>0</v>
      </c>
      <c r="K1036" s="2" t="n">
        <v>20000</v>
      </c>
      <c r="L1036" s="31" t="n">
        <f aca="false">ROUND(((HLOOKUP(B1036,Assumption!$A$6:$L$7,2,1)+1)^(1/12)-1)*(E1036+I1036-J1036-K1036),0)</f>
        <v>21925727</v>
      </c>
      <c r="M1036" s="31" t="n">
        <f aca="false">E1036+I1036-J1036-K1036+L1036</f>
        <v>13297522292.013</v>
      </c>
      <c r="N1036" s="32" t="n">
        <f aca="false">HLOOKUP(ROUND(AVERAGE(M1024:M1035)/10^6,0),Assumption!$B$2:$E$3,2,1)*MAX((AVERAGE(M1024:M1035)-250*10^6),0)</f>
        <v>77116843.7635781</v>
      </c>
      <c r="O1036" s="31" t="n">
        <f aca="false">M1036+N1036</f>
        <v>13374639135.7766</v>
      </c>
      <c r="P1036" s="31" t="n">
        <f aca="false">IF(A1036=1,SA,MAX(0,SA-M1035))</f>
        <v>0</v>
      </c>
      <c r="S1036" s="2" t="n">
        <v>0</v>
      </c>
      <c r="T1036" s="2" t="n">
        <v>0</v>
      </c>
      <c r="U1036" s="2" t="n">
        <v>0</v>
      </c>
      <c r="V1036" s="33" t="n">
        <v>1</v>
      </c>
    </row>
    <row r="1037" customFormat="false" ht="15.75" hidden="false" customHeight="true" outlineLevel="0" collapsed="false">
      <c r="A1037" s="2" t="n">
        <v>1035</v>
      </c>
      <c r="B1037" s="2" t="n">
        <v>87</v>
      </c>
      <c r="C1037" s="2" t="n">
        <f aca="false">A1037-(B1037-1)*12</f>
        <v>3</v>
      </c>
      <c r="D1037" s="2" t="n">
        <f aca="false">'thong tin khach hang'!$B$4+B1037-1</f>
        <v>88</v>
      </c>
      <c r="E1037" s="31" t="n">
        <f aca="false">IF(A1037=1,0,M1036)</f>
        <v>13297522292.013</v>
      </c>
      <c r="F1037" s="2" t="n">
        <f aca="true">TP*VLOOKUP('thong tin khach hang'!$E$10,$X$2:$Z$5,3,0)*OFFSET($S1037,0,VLOOKUP('thong tin khach hang'!$E$10,$X$2:$Z$5,2,0))</f>
        <v>0</v>
      </c>
      <c r="G1037" s="2" t="n">
        <f aca="true">EP*VLOOKUP('thong tin khach hang'!$E$10,$X$2:$Z$5,3,0)*OFFSET($S1037,0,VLOOKUP('thong tin khach hang'!$E$10,$X$2:$Z$5,2,0))</f>
        <v>0</v>
      </c>
      <c r="H1037" s="2" t="n">
        <f aca="false">F1037*HLOOKUP(B1037,Assumption!$A$10:$G$12,2,1)+G1037*HLOOKUP(B1037,Assumption!$A$10:$G$12,3,1)</f>
        <v>0</v>
      </c>
      <c r="I1037" s="2" t="n">
        <f aca="false">F1037+G1037-H1037</f>
        <v>0</v>
      </c>
      <c r="J1037" s="32" t="n">
        <f aca="false">VLOOKUP(D1037,Assumption!$O$3:$Q$103,IF('thong tin khach hang'!$B$3="Nam",2,3),0)/12*P1037</f>
        <v>0</v>
      </c>
      <c r="K1037" s="2" t="n">
        <v>20000</v>
      </c>
      <c r="L1037" s="31" t="n">
        <f aca="false">ROUND(((HLOOKUP(B1037,Assumption!$A$6:$L$7,2,1)+1)^(1/12)-1)*(E1037+I1037-J1037-K1037),0)</f>
        <v>21961906</v>
      </c>
      <c r="M1037" s="31" t="n">
        <f aca="false">E1037+I1037-J1037-K1037+L1037</f>
        <v>13319464198.013</v>
      </c>
      <c r="N1037" s="32" t="n">
        <f aca="false">HLOOKUP(ROUND(AVERAGE(M1025:M1036)/10^6,0),Assumption!$B$2:$E$3,2,1)*MAX((AVERAGE(M1025:M1036)-250*10^6),0)</f>
        <v>77275863.9845781</v>
      </c>
      <c r="O1037" s="31" t="n">
        <f aca="false">M1037+N1037</f>
        <v>13396740061.9976</v>
      </c>
      <c r="P1037" s="31" t="n">
        <f aca="false">IF(A1037=1,SA,MAX(0,SA-M1036))</f>
        <v>0</v>
      </c>
      <c r="S1037" s="2" t="n">
        <v>0</v>
      </c>
      <c r="T1037" s="2" t="n">
        <v>0</v>
      </c>
      <c r="U1037" s="2" t="n">
        <v>0</v>
      </c>
      <c r="V1037" s="33" t="n">
        <v>1</v>
      </c>
    </row>
    <row r="1038" customFormat="false" ht="15.75" hidden="false" customHeight="true" outlineLevel="0" collapsed="false">
      <c r="A1038" s="2" t="n">
        <v>1036</v>
      </c>
      <c r="B1038" s="2" t="n">
        <v>87</v>
      </c>
      <c r="C1038" s="2" t="n">
        <f aca="false">A1038-(B1038-1)*12</f>
        <v>4</v>
      </c>
      <c r="D1038" s="2" t="n">
        <f aca="false">'thong tin khach hang'!$B$4+B1038-1</f>
        <v>88</v>
      </c>
      <c r="E1038" s="31" t="n">
        <f aca="false">IF(A1038=1,0,M1037)</f>
        <v>13319464198.013</v>
      </c>
      <c r="F1038" s="2" t="n">
        <f aca="true">TP*VLOOKUP('thong tin khach hang'!$E$10,$X$2:$Z$5,3,0)*OFFSET($S1038,0,VLOOKUP('thong tin khach hang'!$E$10,$X$2:$Z$5,2,0))</f>
        <v>0</v>
      </c>
      <c r="G1038" s="2" t="n">
        <f aca="true">EP*VLOOKUP('thong tin khach hang'!$E$10,$X$2:$Z$5,3,0)*OFFSET($S1038,0,VLOOKUP('thong tin khach hang'!$E$10,$X$2:$Z$5,2,0))</f>
        <v>0</v>
      </c>
      <c r="H1038" s="2" t="n">
        <f aca="false">F1038*HLOOKUP(B1038,Assumption!$A$10:$G$12,2,1)+G1038*HLOOKUP(B1038,Assumption!$A$10:$G$12,3,1)</f>
        <v>0</v>
      </c>
      <c r="I1038" s="2" t="n">
        <f aca="false">F1038+G1038-H1038</f>
        <v>0</v>
      </c>
      <c r="J1038" s="32" t="n">
        <f aca="false">VLOOKUP(D1038,Assumption!$O$3:$Q$103,IF('thong tin khach hang'!$B$3="Nam",2,3),0)/12*P1038</f>
        <v>0</v>
      </c>
      <c r="K1038" s="2" t="n">
        <v>20000</v>
      </c>
      <c r="L1038" s="31" t="n">
        <f aca="false">ROUND(((HLOOKUP(B1038,Assumption!$A$6:$L$7,2,1)+1)^(1/12)-1)*(E1038+I1038-J1038-K1038),0)</f>
        <v>21998145</v>
      </c>
      <c r="M1038" s="31" t="n">
        <f aca="false">E1038+I1038-J1038-K1038+L1038</f>
        <v>13341442343.013</v>
      </c>
      <c r="N1038" s="32" t="n">
        <f aca="false">HLOOKUP(ROUND(AVERAGE(M1026:M1037)/10^6,0),Assumption!$B$2:$E$3,2,1)*MAX((AVERAGE(M1026:M1037)-250*10^6),0)</f>
        <v>77435146.8400781</v>
      </c>
      <c r="O1038" s="31" t="n">
        <f aca="false">M1038+N1038</f>
        <v>13418877489.8531</v>
      </c>
      <c r="P1038" s="31" t="n">
        <f aca="false">IF(A1038=1,SA,MAX(0,SA-M1037))</f>
        <v>0</v>
      </c>
      <c r="S1038" s="2" t="n">
        <v>0</v>
      </c>
      <c r="T1038" s="2" t="n">
        <v>0</v>
      </c>
      <c r="U1038" s="2" t="n">
        <v>1</v>
      </c>
      <c r="V1038" s="33" t="n">
        <v>1</v>
      </c>
    </row>
    <row r="1039" customFormat="false" ht="15.75" hidden="false" customHeight="true" outlineLevel="0" collapsed="false">
      <c r="A1039" s="2" t="n">
        <v>1037</v>
      </c>
      <c r="B1039" s="2" t="n">
        <v>87</v>
      </c>
      <c r="C1039" s="2" t="n">
        <f aca="false">A1039-(B1039-1)*12</f>
        <v>5</v>
      </c>
      <c r="D1039" s="2" t="n">
        <f aca="false">'thong tin khach hang'!$B$4+B1039-1</f>
        <v>88</v>
      </c>
      <c r="E1039" s="31" t="n">
        <f aca="false">IF(A1039=1,0,M1038)</f>
        <v>13341442343.013</v>
      </c>
      <c r="F1039" s="2" t="n">
        <f aca="true">TP*VLOOKUP('thong tin khach hang'!$E$10,$X$2:$Z$5,3,0)*OFFSET($S1039,0,VLOOKUP('thong tin khach hang'!$E$10,$X$2:$Z$5,2,0))</f>
        <v>0</v>
      </c>
      <c r="G1039" s="2" t="n">
        <f aca="true">EP*VLOOKUP('thong tin khach hang'!$E$10,$X$2:$Z$5,3,0)*OFFSET($S1039,0,VLOOKUP('thong tin khach hang'!$E$10,$X$2:$Z$5,2,0))</f>
        <v>0</v>
      </c>
      <c r="H1039" s="2" t="n">
        <f aca="false">F1039*HLOOKUP(B1039,Assumption!$A$10:$G$12,2,1)+G1039*HLOOKUP(B1039,Assumption!$A$10:$G$12,3,1)</f>
        <v>0</v>
      </c>
      <c r="I1039" s="2" t="n">
        <f aca="false">F1039+G1039-H1039</f>
        <v>0</v>
      </c>
      <c r="J1039" s="32" t="n">
        <f aca="false">VLOOKUP(D1039,Assumption!$O$3:$Q$103,IF('thong tin khach hang'!$B$3="Nam",2,3),0)/12*P1039</f>
        <v>0</v>
      </c>
      <c r="K1039" s="2" t="n">
        <v>20000</v>
      </c>
      <c r="L1039" s="31" t="n">
        <f aca="false">ROUND(((HLOOKUP(B1039,Assumption!$A$6:$L$7,2,1)+1)^(1/12)-1)*(E1039+I1039-J1039-K1039),0)</f>
        <v>22034444</v>
      </c>
      <c r="M1039" s="31" t="n">
        <f aca="false">E1039+I1039-J1039-K1039+L1039</f>
        <v>13363456787.013</v>
      </c>
      <c r="N1039" s="32" t="n">
        <f aca="false">HLOOKUP(ROUND(AVERAGE(M1027:M1038)/10^6,0),Assumption!$B$2:$E$3,2,1)*MAX((AVERAGE(M1027:M1038)-250*10^6),0)</f>
        <v>77594692.7640781</v>
      </c>
      <c r="O1039" s="31" t="n">
        <f aca="false">M1039+N1039</f>
        <v>13441051479.7771</v>
      </c>
      <c r="P1039" s="31" t="n">
        <f aca="false">IF(A1039=1,SA,MAX(0,SA-M1038))</f>
        <v>0</v>
      </c>
      <c r="S1039" s="2" t="n">
        <v>0</v>
      </c>
      <c r="T1039" s="2" t="n">
        <v>0</v>
      </c>
      <c r="U1039" s="2" t="n">
        <v>0</v>
      </c>
      <c r="V1039" s="33" t="n">
        <v>1</v>
      </c>
    </row>
    <row r="1040" customFormat="false" ht="15.75" hidden="false" customHeight="true" outlineLevel="0" collapsed="false">
      <c r="A1040" s="2" t="n">
        <v>1038</v>
      </c>
      <c r="B1040" s="2" t="n">
        <v>87</v>
      </c>
      <c r="C1040" s="2" t="n">
        <f aca="false">A1040-(B1040-1)*12</f>
        <v>6</v>
      </c>
      <c r="D1040" s="2" t="n">
        <f aca="false">'thong tin khach hang'!$B$4+B1040-1</f>
        <v>88</v>
      </c>
      <c r="E1040" s="31" t="n">
        <f aca="false">IF(A1040=1,0,M1039)</f>
        <v>13363456787.013</v>
      </c>
      <c r="F1040" s="2" t="n">
        <f aca="true">TP*VLOOKUP('thong tin khach hang'!$E$10,$X$2:$Z$5,3,0)*OFFSET($S1040,0,VLOOKUP('thong tin khach hang'!$E$10,$X$2:$Z$5,2,0))</f>
        <v>0</v>
      </c>
      <c r="G1040" s="2" t="n">
        <f aca="true">EP*VLOOKUP('thong tin khach hang'!$E$10,$X$2:$Z$5,3,0)*OFFSET($S1040,0,VLOOKUP('thong tin khach hang'!$E$10,$X$2:$Z$5,2,0))</f>
        <v>0</v>
      </c>
      <c r="H1040" s="2" t="n">
        <f aca="false">F1040*HLOOKUP(B1040,Assumption!$A$10:$G$12,2,1)+G1040*HLOOKUP(B1040,Assumption!$A$10:$G$12,3,1)</f>
        <v>0</v>
      </c>
      <c r="I1040" s="2" t="n">
        <f aca="false">F1040+G1040-H1040</f>
        <v>0</v>
      </c>
      <c r="J1040" s="32" t="n">
        <f aca="false">VLOOKUP(D1040,Assumption!$O$3:$Q$103,IF('thong tin khach hang'!$B$3="Nam",2,3),0)/12*P1040</f>
        <v>0</v>
      </c>
      <c r="K1040" s="2" t="n">
        <v>20000</v>
      </c>
      <c r="L1040" s="31" t="n">
        <f aca="false">ROUND(((HLOOKUP(B1040,Assumption!$A$6:$L$7,2,1)+1)^(1/12)-1)*(E1040+I1040-J1040-K1040),0)</f>
        <v>22070802</v>
      </c>
      <c r="M1040" s="31" t="n">
        <f aca="false">E1040+I1040-J1040-K1040+L1040</f>
        <v>13385507589.013</v>
      </c>
      <c r="N1040" s="32" t="n">
        <f aca="false">HLOOKUP(ROUND(AVERAGE(M1028:M1039)/10^6,0),Assumption!$B$2:$E$3,2,1)*MAX((AVERAGE(M1028:M1039)-250*10^6),0)</f>
        <v>77754502.1910781</v>
      </c>
      <c r="O1040" s="31" t="n">
        <f aca="false">M1040+N1040</f>
        <v>13463262091.2041</v>
      </c>
      <c r="P1040" s="31" t="n">
        <f aca="false">IF(A1040=1,SA,MAX(0,SA-M1039))</f>
        <v>0</v>
      </c>
      <c r="S1040" s="2" t="n">
        <v>0</v>
      </c>
      <c r="T1040" s="2" t="n">
        <v>0</v>
      </c>
      <c r="U1040" s="2" t="n">
        <v>0</v>
      </c>
      <c r="V1040" s="33" t="n">
        <v>1</v>
      </c>
    </row>
    <row r="1041" customFormat="false" ht="15.75" hidden="false" customHeight="true" outlineLevel="0" collapsed="false">
      <c r="A1041" s="2" t="n">
        <v>1039</v>
      </c>
      <c r="B1041" s="2" t="n">
        <v>87</v>
      </c>
      <c r="C1041" s="2" t="n">
        <f aca="false">A1041-(B1041-1)*12</f>
        <v>7</v>
      </c>
      <c r="D1041" s="2" t="n">
        <f aca="false">'thong tin khach hang'!$B$4+B1041-1</f>
        <v>88</v>
      </c>
      <c r="E1041" s="31" t="n">
        <f aca="false">IF(A1041=1,0,M1040)</f>
        <v>13385507589.013</v>
      </c>
      <c r="F1041" s="2" t="n">
        <f aca="true">TP*VLOOKUP('thong tin khach hang'!$E$10,$X$2:$Z$5,3,0)*OFFSET($S1041,0,VLOOKUP('thong tin khach hang'!$E$10,$X$2:$Z$5,2,0))</f>
        <v>0</v>
      </c>
      <c r="G1041" s="2" t="n">
        <f aca="true">EP*VLOOKUP('thong tin khach hang'!$E$10,$X$2:$Z$5,3,0)*OFFSET($S1041,0,VLOOKUP('thong tin khach hang'!$E$10,$X$2:$Z$5,2,0))</f>
        <v>0</v>
      </c>
      <c r="H1041" s="2" t="n">
        <f aca="false">F1041*HLOOKUP(B1041,Assumption!$A$10:$G$12,2,1)+G1041*HLOOKUP(B1041,Assumption!$A$10:$G$12,3,1)</f>
        <v>0</v>
      </c>
      <c r="I1041" s="2" t="n">
        <f aca="false">F1041+G1041-H1041</f>
        <v>0</v>
      </c>
      <c r="J1041" s="32" t="n">
        <f aca="false">VLOOKUP(D1041,Assumption!$O$3:$Q$103,IF('thong tin khach hang'!$B$3="Nam",2,3),0)/12*P1041</f>
        <v>0</v>
      </c>
      <c r="K1041" s="2" t="n">
        <v>20000</v>
      </c>
      <c r="L1041" s="31" t="n">
        <f aca="false">ROUND(((HLOOKUP(B1041,Assumption!$A$6:$L$7,2,1)+1)^(1/12)-1)*(E1041+I1041-J1041-K1041),0)</f>
        <v>22107221</v>
      </c>
      <c r="M1041" s="31" t="n">
        <f aca="false">E1041+I1041-J1041-K1041+L1041</f>
        <v>13407594810.013</v>
      </c>
      <c r="N1041" s="32" t="n">
        <f aca="false">HLOOKUP(ROUND(AVERAGE(M1029:M1040)/10^6,0),Assumption!$B$2:$E$3,2,1)*MAX((AVERAGE(M1029:M1040)-250*10^6),0)</f>
        <v>77914575.5560781</v>
      </c>
      <c r="O1041" s="31" t="n">
        <f aca="false">M1041+N1041</f>
        <v>13485509385.5691</v>
      </c>
      <c r="P1041" s="31" t="n">
        <f aca="false">IF(A1041=1,SA,MAX(0,SA-M1040))</f>
        <v>0</v>
      </c>
      <c r="S1041" s="2" t="n">
        <v>0</v>
      </c>
      <c r="T1041" s="2" t="n">
        <v>1</v>
      </c>
      <c r="U1041" s="2" t="n">
        <v>1</v>
      </c>
      <c r="V1041" s="33" t="n">
        <v>1</v>
      </c>
    </row>
    <row r="1042" customFormat="false" ht="15.75" hidden="false" customHeight="true" outlineLevel="0" collapsed="false">
      <c r="A1042" s="2" t="n">
        <v>1040</v>
      </c>
      <c r="B1042" s="2" t="n">
        <v>87</v>
      </c>
      <c r="C1042" s="2" t="n">
        <f aca="false">A1042-(B1042-1)*12</f>
        <v>8</v>
      </c>
      <c r="D1042" s="2" t="n">
        <f aca="false">'thong tin khach hang'!$B$4+B1042-1</f>
        <v>88</v>
      </c>
      <c r="E1042" s="31" t="n">
        <f aca="false">IF(A1042=1,0,M1041)</f>
        <v>13407594810.013</v>
      </c>
      <c r="F1042" s="2" t="n">
        <f aca="true">TP*VLOOKUP('thong tin khach hang'!$E$10,$X$2:$Z$5,3,0)*OFFSET($S1042,0,VLOOKUP('thong tin khach hang'!$E$10,$X$2:$Z$5,2,0))</f>
        <v>0</v>
      </c>
      <c r="G1042" s="2" t="n">
        <f aca="true">EP*VLOOKUP('thong tin khach hang'!$E$10,$X$2:$Z$5,3,0)*OFFSET($S1042,0,VLOOKUP('thong tin khach hang'!$E$10,$X$2:$Z$5,2,0))</f>
        <v>0</v>
      </c>
      <c r="H1042" s="2" t="n">
        <f aca="false">F1042*HLOOKUP(B1042,Assumption!$A$10:$G$12,2,1)+G1042*HLOOKUP(B1042,Assumption!$A$10:$G$12,3,1)</f>
        <v>0</v>
      </c>
      <c r="I1042" s="2" t="n">
        <f aca="false">F1042+G1042-H1042</f>
        <v>0</v>
      </c>
      <c r="J1042" s="32" t="n">
        <f aca="false">VLOOKUP(D1042,Assumption!$O$3:$Q$103,IF('thong tin khach hang'!$B$3="Nam",2,3),0)/12*P1042</f>
        <v>0</v>
      </c>
      <c r="K1042" s="2" t="n">
        <v>20000</v>
      </c>
      <c r="L1042" s="31" t="n">
        <f aca="false">ROUND(((HLOOKUP(B1042,Assumption!$A$6:$L$7,2,1)+1)^(1/12)-1)*(E1042+I1042-J1042-K1042),0)</f>
        <v>22143700</v>
      </c>
      <c r="M1042" s="31" t="n">
        <f aca="false">E1042+I1042-J1042-K1042+L1042</f>
        <v>13429718510.013</v>
      </c>
      <c r="N1042" s="32" t="n">
        <f aca="false">HLOOKUP(ROUND(AVERAGE(M1030:M1041)/10^6,0),Assumption!$B$2:$E$3,2,1)*MAX((AVERAGE(M1030:M1041)-250*10^6),0)</f>
        <v>78074913.2950781</v>
      </c>
      <c r="O1042" s="31" t="n">
        <f aca="false">M1042+N1042</f>
        <v>13507793423.3081</v>
      </c>
      <c r="P1042" s="31" t="n">
        <f aca="false">IF(A1042=1,SA,MAX(0,SA-M1041))</f>
        <v>0</v>
      </c>
      <c r="S1042" s="2" t="n">
        <v>0</v>
      </c>
      <c r="T1042" s="2" t="n">
        <v>0</v>
      </c>
      <c r="U1042" s="2" t="n">
        <v>0</v>
      </c>
      <c r="V1042" s="33" t="n">
        <v>1</v>
      </c>
    </row>
    <row r="1043" customFormat="false" ht="15.75" hidden="false" customHeight="true" outlineLevel="0" collapsed="false">
      <c r="A1043" s="2" t="n">
        <v>1041</v>
      </c>
      <c r="B1043" s="2" t="n">
        <v>87</v>
      </c>
      <c r="C1043" s="2" t="n">
        <f aca="false">A1043-(B1043-1)*12</f>
        <v>9</v>
      </c>
      <c r="D1043" s="2" t="n">
        <f aca="false">'thong tin khach hang'!$B$4+B1043-1</f>
        <v>88</v>
      </c>
      <c r="E1043" s="31" t="n">
        <f aca="false">IF(A1043=1,0,M1042)</f>
        <v>13429718510.013</v>
      </c>
      <c r="F1043" s="2" t="n">
        <f aca="true">TP*VLOOKUP('thong tin khach hang'!$E$10,$X$2:$Z$5,3,0)*OFFSET($S1043,0,VLOOKUP('thong tin khach hang'!$E$10,$X$2:$Z$5,2,0))</f>
        <v>0</v>
      </c>
      <c r="G1043" s="2" t="n">
        <f aca="true">EP*VLOOKUP('thong tin khach hang'!$E$10,$X$2:$Z$5,3,0)*OFFSET($S1043,0,VLOOKUP('thong tin khach hang'!$E$10,$X$2:$Z$5,2,0))</f>
        <v>0</v>
      </c>
      <c r="H1043" s="2" t="n">
        <f aca="false">F1043*HLOOKUP(B1043,Assumption!$A$10:$G$12,2,1)+G1043*HLOOKUP(B1043,Assumption!$A$10:$G$12,3,1)</f>
        <v>0</v>
      </c>
      <c r="I1043" s="2" t="n">
        <f aca="false">F1043+G1043-H1043</f>
        <v>0</v>
      </c>
      <c r="J1043" s="32" t="n">
        <f aca="false">VLOOKUP(D1043,Assumption!$O$3:$Q$103,IF('thong tin khach hang'!$B$3="Nam",2,3),0)/12*P1043</f>
        <v>0</v>
      </c>
      <c r="K1043" s="2" t="n">
        <v>20000</v>
      </c>
      <c r="L1043" s="31" t="n">
        <f aca="false">ROUND(((HLOOKUP(B1043,Assumption!$A$6:$L$7,2,1)+1)^(1/12)-1)*(E1043+I1043-J1043-K1043),0)</f>
        <v>22180239</v>
      </c>
      <c r="M1043" s="31" t="n">
        <f aca="false">E1043+I1043-J1043-K1043+L1043</f>
        <v>13451878749.013</v>
      </c>
      <c r="N1043" s="32" t="n">
        <f aca="false">HLOOKUP(ROUND(AVERAGE(M1031:M1042)/10^6,0),Assumption!$B$2:$E$3,2,1)*MAX((AVERAGE(M1031:M1042)-250*10^6),0)</f>
        <v>78235515.8450781</v>
      </c>
      <c r="O1043" s="31" t="n">
        <f aca="false">M1043+N1043</f>
        <v>13530114264.8581</v>
      </c>
      <c r="P1043" s="31" t="n">
        <f aca="false">IF(A1043=1,SA,MAX(0,SA-M1042))</f>
        <v>0</v>
      </c>
      <c r="S1043" s="2" t="n">
        <v>0</v>
      </c>
      <c r="T1043" s="2" t="n">
        <v>0</v>
      </c>
      <c r="U1043" s="2" t="n">
        <v>0</v>
      </c>
      <c r="V1043" s="33" t="n">
        <v>1</v>
      </c>
    </row>
    <row r="1044" customFormat="false" ht="15.75" hidden="false" customHeight="true" outlineLevel="0" collapsed="false">
      <c r="A1044" s="2" t="n">
        <v>1042</v>
      </c>
      <c r="B1044" s="2" t="n">
        <v>87</v>
      </c>
      <c r="C1044" s="2" t="n">
        <f aca="false">A1044-(B1044-1)*12</f>
        <v>10</v>
      </c>
      <c r="D1044" s="2" t="n">
        <f aca="false">'thong tin khach hang'!$B$4+B1044-1</f>
        <v>88</v>
      </c>
      <c r="E1044" s="31" t="n">
        <f aca="false">IF(A1044=1,0,M1043)</f>
        <v>13451878749.013</v>
      </c>
      <c r="F1044" s="2" t="n">
        <f aca="true">TP*VLOOKUP('thong tin khach hang'!$E$10,$X$2:$Z$5,3,0)*OFFSET($S1044,0,VLOOKUP('thong tin khach hang'!$E$10,$X$2:$Z$5,2,0))</f>
        <v>0</v>
      </c>
      <c r="G1044" s="2" t="n">
        <f aca="true">EP*VLOOKUP('thong tin khach hang'!$E$10,$X$2:$Z$5,3,0)*OFFSET($S1044,0,VLOOKUP('thong tin khach hang'!$E$10,$X$2:$Z$5,2,0))</f>
        <v>0</v>
      </c>
      <c r="H1044" s="2" t="n">
        <f aca="false">F1044*HLOOKUP(B1044,Assumption!$A$10:$G$12,2,1)+G1044*HLOOKUP(B1044,Assumption!$A$10:$G$12,3,1)</f>
        <v>0</v>
      </c>
      <c r="I1044" s="2" t="n">
        <f aca="false">F1044+G1044-H1044</f>
        <v>0</v>
      </c>
      <c r="J1044" s="32" t="n">
        <f aca="false">VLOOKUP(D1044,Assumption!$O$3:$Q$103,IF('thong tin khach hang'!$B$3="Nam",2,3),0)/12*P1044</f>
        <v>0</v>
      </c>
      <c r="K1044" s="2" t="n">
        <v>20000</v>
      </c>
      <c r="L1044" s="31" t="n">
        <f aca="false">ROUND(((HLOOKUP(B1044,Assumption!$A$6:$L$7,2,1)+1)^(1/12)-1)*(E1044+I1044-J1044-K1044),0)</f>
        <v>22216838</v>
      </c>
      <c r="M1044" s="31" t="n">
        <f aca="false">E1044+I1044-J1044-K1044+L1044</f>
        <v>13474075587.013</v>
      </c>
      <c r="N1044" s="32" t="n">
        <f aca="false">HLOOKUP(ROUND(AVERAGE(M1032:M1043)/10^6,0),Assumption!$B$2:$E$3,2,1)*MAX((AVERAGE(M1032:M1043)-250*10^6),0)</f>
        <v>78396383.6430781</v>
      </c>
      <c r="O1044" s="31" t="n">
        <f aca="false">M1044+N1044</f>
        <v>13552471970.6561</v>
      </c>
      <c r="P1044" s="31" t="n">
        <f aca="false">IF(A1044=1,SA,MAX(0,SA-M1043))</f>
        <v>0</v>
      </c>
      <c r="S1044" s="2" t="n">
        <v>0</v>
      </c>
      <c r="T1044" s="2" t="n">
        <v>0</v>
      </c>
      <c r="U1044" s="2" t="n">
        <v>1</v>
      </c>
      <c r="V1044" s="33" t="n">
        <v>1</v>
      </c>
    </row>
    <row r="1045" customFormat="false" ht="15.75" hidden="false" customHeight="true" outlineLevel="0" collapsed="false">
      <c r="A1045" s="2" t="n">
        <v>1043</v>
      </c>
      <c r="B1045" s="2" t="n">
        <v>87</v>
      </c>
      <c r="C1045" s="2" t="n">
        <f aca="false">A1045-(B1045-1)*12</f>
        <v>11</v>
      </c>
      <c r="D1045" s="2" t="n">
        <f aca="false">'thong tin khach hang'!$B$4+B1045-1</f>
        <v>88</v>
      </c>
      <c r="E1045" s="31" t="n">
        <f aca="false">IF(A1045=1,0,M1044)</f>
        <v>13474075587.013</v>
      </c>
      <c r="F1045" s="2" t="n">
        <f aca="true">TP*VLOOKUP('thong tin khach hang'!$E$10,$X$2:$Z$5,3,0)*OFFSET($S1045,0,VLOOKUP('thong tin khach hang'!$E$10,$X$2:$Z$5,2,0))</f>
        <v>0</v>
      </c>
      <c r="G1045" s="2" t="n">
        <f aca="true">EP*VLOOKUP('thong tin khach hang'!$E$10,$X$2:$Z$5,3,0)*OFFSET($S1045,0,VLOOKUP('thong tin khach hang'!$E$10,$X$2:$Z$5,2,0))</f>
        <v>0</v>
      </c>
      <c r="H1045" s="2" t="n">
        <f aca="false">F1045*HLOOKUP(B1045,Assumption!$A$10:$G$12,2,1)+G1045*HLOOKUP(B1045,Assumption!$A$10:$G$12,3,1)</f>
        <v>0</v>
      </c>
      <c r="I1045" s="2" t="n">
        <f aca="false">F1045+G1045-H1045</f>
        <v>0</v>
      </c>
      <c r="J1045" s="32" t="n">
        <f aca="false">VLOOKUP(D1045,Assumption!$O$3:$Q$103,IF('thong tin khach hang'!$B$3="Nam",2,3),0)/12*P1045</f>
        <v>0</v>
      </c>
      <c r="K1045" s="2" t="n">
        <v>20000</v>
      </c>
      <c r="L1045" s="31" t="n">
        <f aca="false">ROUND(((HLOOKUP(B1045,Assumption!$A$6:$L$7,2,1)+1)^(1/12)-1)*(E1045+I1045-J1045-K1045),0)</f>
        <v>22253498</v>
      </c>
      <c r="M1045" s="31" t="n">
        <f aca="false">E1045+I1045-J1045-K1045+L1045</f>
        <v>13496309085.013</v>
      </c>
      <c r="N1045" s="32" t="n">
        <f aca="false">HLOOKUP(ROUND(AVERAGE(M1033:M1044)/10^6,0),Assumption!$B$2:$E$3,2,1)*MAX((AVERAGE(M1033:M1044)-250*10^6),0)</f>
        <v>78557517.1270781</v>
      </c>
      <c r="O1045" s="31" t="n">
        <f aca="false">M1045+N1045</f>
        <v>13574866602.1401</v>
      </c>
      <c r="P1045" s="31" t="n">
        <f aca="false">IF(A1045=1,SA,MAX(0,SA-M1044))</f>
        <v>0</v>
      </c>
      <c r="S1045" s="2" t="n">
        <v>0</v>
      </c>
      <c r="T1045" s="2" t="n">
        <v>0</v>
      </c>
      <c r="U1045" s="2" t="n">
        <v>0</v>
      </c>
      <c r="V1045" s="33" t="n">
        <v>1</v>
      </c>
    </row>
    <row r="1046" customFormat="false" ht="15.75" hidden="false" customHeight="true" outlineLevel="0" collapsed="false">
      <c r="A1046" s="2" t="n">
        <v>1044</v>
      </c>
      <c r="B1046" s="2" t="n">
        <v>87</v>
      </c>
      <c r="C1046" s="2" t="n">
        <f aca="false">A1046-(B1046-1)*12</f>
        <v>12</v>
      </c>
      <c r="D1046" s="2" t="n">
        <f aca="false">'thong tin khach hang'!$B$4+B1046-1</f>
        <v>88</v>
      </c>
      <c r="E1046" s="31" t="n">
        <f aca="false">IF(A1046=1,0,M1045)</f>
        <v>13496309085.013</v>
      </c>
      <c r="F1046" s="2" t="n">
        <f aca="true">TP*VLOOKUP('thong tin khach hang'!$E$10,$X$2:$Z$5,3,0)*OFFSET($S1046,0,VLOOKUP('thong tin khach hang'!$E$10,$X$2:$Z$5,2,0))</f>
        <v>0</v>
      </c>
      <c r="G1046" s="2" t="n">
        <f aca="true">EP*VLOOKUP('thong tin khach hang'!$E$10,$X$2:$Z$5,3,0)*OFFSET($S1046,0,VLOOKUP('thong tin khach hang'!$E$10,$X$2:$Z$5,2,0))</f>
        <v>0</v>
      </c>
      <c r="H1046" s="2" t="n">
        <f aca="false">F1046*HLOOKUP(B1046,Assumption!$A$10:$G$12,2,1)+G1046*HLOOKUP(B1046,Assumption!$A$10:$G$12,3,1)</f>
        <v>0</v>
      </c>
      <c r="I1046" s="2" t="n">
        <f aca="false">F1046+G1046-H1046</f>
        <v>0</v>
      </c>
      <c r="J1046" s="32" t="n">
        <f aca="false">VLOOKUP(D1046,Assumption!$O$3:$Q$103,IF('thong tin khach hang'!$B$3="Nam",2,3),0)/12*P1046</f>
        <v>0</v>
      </c>
      <c r="K1046" s="2" t="n">
        <v>20000</v>
      </c>
      <c r="L1046" s="31" t="n">
        <f aca="false">ROUND(((HLOOKUP(B1046,Assumption!$A$6:$L$7,2,1)+1)^(1/12)-1)*(E1046+I1046-J1046-K1046),0)</f>
        <v>22290219</v>
      </c>
      <c r="M1046" s="31" t="n">
        <f aca="false">E1046+I1046-J1046-K1046+L1046</f>
        <v>13518579304.013</v>
      </c>
      <c r="N1046" s="32" t="n">
        <f aca="false">HLOOKUP(ROUND(AVERAGE(M1034:M1045)/10^6,0),Assumption!$B$2:$E$3,2,1)*MAX((AVERAGE(M1034:M1045)-250*10^6),0)</f>
        <v>78718916.7360781</v>
      </c>
      <c r="O1046" s="31" t="n">
        <f aca="false">M1046+N1046</f>
        <v>13597298220.7491</v>
      </c>
      <c r="P1046" s="31" t="n">
        <f aca="false">IF(A1046=1,SA,MAX(0,SA-M1045))</f>
        <v>0</v>
      </c>
      <c r="S1046" s="2" t="n">
        <v>0</v>
      </c>
      <c r="T1046" s="2" t="n">
        <v>0</v>
      </c>
      <c r="U1046" s="2" t="n">
        <v>0</v>
      </c>
      <c r="V1046" s="33" t="n">
        <v>1</v>
      </c>
    </row>
    <row r="1047" customFormat="false" ht="15.75" hidden="false" customHeight="true" outlineLevel="0" collapsed="false">
      <c r="A1047" s="2" t="n">
        <v>1045</v>
      </c>
      <c r="B1047" s="2" t="n">
        <v>88</v>
      </c>
      <c r="C1047" s="2" t="n">
        <f aca="false">A1047-(B1047-1)*12</f>
        <v>1</v>
      </c>
      <c r="D1047" s="2" t="n">
        <f aca="false">'thong tin khach hang'!$B$4+B1047-1</f>
        <v>89</v>
      </c>
      <c r="E1047" s="31" t="n">
        <f aca="false">IF(A1047=1,0,M1046)</f>
        <v>13518579304.013</v>
      </c>
      <c r="F1047" s="2" t="n">
        <f aca="true">TP*VLOOKUP('thong tin khach hang'!$E$10,$X$2:$Z$5,3,0)*OFFSET($S1047,0,VLOOKUP('thong tin khach hang'!$E$10,$X$2:$Z$5,2,0))</f>
        <v>30000000</v>
      </c>
      <c r="G1047" s="2" t="n">
        <f aca="true">EP*VLOOKUP('thong tin khach hang'!$E$10,$X$2:$Z$5,3,0)*OFFSET($S1047,0,VLOOKUP('thong tin khach hang'!$E$10,$X$2:$Z$5,2,0))</f>
        <v>30000000</v>
      </c>
      <c r="H1047" s="2" t="n">
        <f aca="false">F1047*HLOOKUP(B1047,Assumption!$A$10:$G$12,2,1)+G1047*HLOOKUP(B1047,Assumption!$A$10:$G$12,3,1)</f>
        <v>1500000</v>
      </c>
      <c r="I1047" s="2" t="n">
        <f aca="false">F1047+G1047-H1047</f>
        <v>58500000</v>
      </c>
      <c r="J1047" s="32" t="n">
        <f aca="false">VLOOKUP(D1047,Assumption!$O$3:$Q$103,IF('thong tin khach hang'!$B$3="Nam",2,3),0)/12*P1047</f>
        <v>0</v>
      </c>
      <c r="K1047" s="2" t="n">
        <v>20000</v>
      </c>
      <c r="L1047" s="31" t="n">
        <f aca="false">ROUND(((HLOOKUP(B1047,Assumption!$A$6:$L$7,2,1)+1)^(1/12)-1)*(E1047+I1047-J1047-K1047),0)</f>
        <v>22423617</v>
      </c>
      <c r="M1047" s="31" t="n">
        <f aca="false">E1047+I1047-J1047-K1047+L1047</f>
        <v>13599482921.013</v>
      </c>
      <c r="N1047" s="32" t="n">
        <f aca="false">HLOOKUP(ROUND(AVERAGE(M1035:M1046)/10^6,0),Assumption!$B$2:$E$3,2,1)*MAX((AVERAGE(M1035:M1046)-250*10^6),0)</f>
        <v>78880582.9095781</v>
      </c>
      <c r="O1047" s="31" t="n">
        <f aca="false">M1047+N1047</f>
        <v>13678363503.9226</v>
      </c>
      <c r="P1047" s="31" t="n">
        <f aca="false">IF(A1047=1,SA,MAX(0,SA-M1046))</f>
        <v>0</v>
      </c>
      <c r="S1047" s="2" t="n">
        <v>1</v>
      </c>
      <c r="T1047" s="2" t="n">
        <v>1</v>
      </c>
      <c r="U1047" s="2" t="n">
        <v>1</v>
      </c>
      <c r="V1047" s="33" t="n">
        <v>1</v>
      </c>
    </row>
    <row r="1048" customFormat="false" ht="15.75" hidden="false" customHeight="true" outlineLevel="0" collapsed="false">
      <c r="A1048" s="2" t="n">
        <v>1046</v>
      </c>
      <c r="B1048" s="2" t="n">
        <v>88</v>
      </c>
      <c r="C1048" s="2" t="n">
        <f aca="false">A1048-(B1048-1)*12</f>
        <v>2</v>
      </c>
      <c r="D1048" s="2" t="n">
        <f aca="false">'thong tin khach hang'!$B$4+B1048-1</f>
        <v>89</v>
      </c>
      <c r="E1048" s="31" t="n">
        <f aca="false">IF(A1048=1,0,M1047)</f>
        <v>13599482921.013</v>
      </c>
      <c r="F1048" s="2" t="n">
        <f aca="true">TP*VLOOKUP('thong tin khach hang'!$E$10,$X$2:$Z$5,3,0)*OFFSET($S1048,0,VLOOKUP('thong tin khach hang'!$E$10,$X$2:$Z$5,2,0))</f>
        <v>0</v>
      </c>
      <c r="G1048" s="2" t="n">
        <f aca="true">EP*VLOOKUP('thong tin khach hang'!$E$10,$X$2:$Z$5,3,0)*OFFSET($S1048,0,VLOOKUP('thong tin khach hang'!$E$10,$X$2:$Z$5,2,0))</f>
        <v>0</v>
      </c>
      <c r="H1048" s="2" t="n">
        <f aca="false">F1048*HLOOKUP(B1048,Assumption!$A$10:$G$12,2,1)+G1048*HLOOKUP(B1048,Assumption!$A$10:$G$12,3,1)</f>
        <v>0</v>
      </c>
      <c r="I1048" s="2" t="n">
        <f aca="false">F1048+G1048-H1048</f>
        <v>0</v>
      </c>
      <c r="J1048" s="32" t="n">
        <f aca="false">VLOOKUP(D1048,Assumption!$O$3:$Q$103,IF('thong tin khach hang'!$B$3="Nam",2,3),0)/12*P1048</f>
        <v>0</v>
      </c>
      <c r="K1048" s="2" t="n">
        <v>20000</v>
      </c>
      <c r="L1048" s="31" t="n">
        <f aca="false">ROUND(((HLOOKUP(B1048,Assumption!$A$6:$L$7,2,1)+1)^(1/12)-1)*(E1048+I1048-J1048-K1048),0)</f>
        <v>22460619</v>
      </c>
      <c r="M1048" s="31" t="n">
        <f aca="false">E1048+I1048-J1048-K1048+L1048</f>
        <v>13621923540.013</v>
      </c>
      <c r="N1048" s="32" t="n">
        <f aca="false">HLOOKUP(ROUND(AVERAGE(M1036:M1047)/10^6,0),Assumption!$B$2:$E$3,2,1)*MAX((AVERAGE(M1036:M1047)-250*10^6),0)</f>
        <v>79042516.0875781</v>
      </c>
      <c r="O1048" s="31" t="n">
        <f aca="false">M1048+N1048</f>
        <v>13700966056.1006</v>
      </c>
      <c r="P1048" s="31" t="n">
        <f aca="false">IF(A1048=1,SA,MAX(0,SA-M1047))</f>
        <v>0</v>
      </c>
      <c r="S1048" s="2" t="n">
        <v>0</v>
      </c>
      <c r="T1048" s="2" t="n">
        <v>0</v>
      </c>
      <c r="U1048" s="2" t="n">
        <v>0</v>
      </c>
      <c r="V1048" s="33" t="n">
        <v>1</v>
      </c>
    </row>
    <row r="1049" customFormat="false" ht="15.75" hidden="false" customHeight="true" outlineLevel="0" collapsed="false">
      <c r="A1049" s="2" t="n">
        <v>1047</v>
      </c>
      <c r="B1049" s="2" t="n">
        <v>88</v>
      </c>
      <c r="C1049" s="2" t="n">
        <f aca="false">A1049-(B1049-1)*12</f>
        <v>3</v>
      </c>
      <c r="D1049" s="2" t="n">
        <f aca="false">'thong tin khach hang'!$B$4+B1049-1</f>
        <v>89</v>
      </c>
      <c r="E1049" s="31" t="n">
        <f aca="false">IF(A1049=1,0,M1048)</f>
        <v>13621923540.013</v>
      </c>
      <c r="F1049" s="2" t="n">
        <f aca="true">TP*VLOOKUP('thong tin khach hang'!$E$10,$X$2:$Z$5,3,0)*OFFSET($S1049,0,VLOOKUP('thong tin khach hang'!$E$10,$X$2:$Z$5,2,0))</f>
        <v>0</v>
      </c>
      <c r="G1049" s="2" t="n">
        <f aca="true">EP*VLOOKUP('thong tin khach hang'!$E$10,$X$2:$Z$5,3,0)*OFFSET($S1049,0,VLOOKUP('thong tin khach hang'!$E$10,$X$2:$Z$5,2,0))</f>
        <v>0</v>
      </c>
      <c r="H1049" s="2" t="n">
        <f aca="false">F1049*HLOOKUP(B1049,Assumption!$A$10:$G$12,2,1)+G1049*HLOOKUP(B1049,Assumption!$A$10:$G$12,3,1)</f>
        <v>0</v>
      </c>
      <c r="I1049" s="2" t="n">
        <f aca="false">F1049+G1049-H1049</f>
        <v>0</v>
      </c>
      <c r="J1049" s="32" t="n">
        <f aca="false">VLOOKUP(D1049,Assumption!$O$3:$Q$103,IF('thong tin khach hang'!$B$3="Nam",2,3),0)/12*P1049</f>
        <v>0</v>
      </c>
      <c r="K1049" s="2" t="n">
        <v>20000</v>
      </c>
      <c r="L1049" s="31" t="n">
        <f aca="false">ROUND(((HLOOKUP(B1049,Assumption!$A$6:$L$7,2,1)+1)^(1/12)-1)*(E1049+I1049-J1049-K1049),0)</f>
        <v>22497681</v>
      </c>
      <c r="M1049" s="31" t="n">
        <f aca="false">E1049+I1049-J1049-K1049+L1049</f>
        <v>13644401221.013</v>
      </c>
      <c r="N1049" s="32" t="n">
        <f aca="false">HLOOKUP(ROUND(AVERAGE(M1037:M1048)/10^6,0),Assumption!$B$2:$E$3,2,1)*MAX((AVERAGE(M1037:M1048)-250*10^6),0)</f>
        <v>79204716.7115781</v>
      </c>
      <c r="O1049" s="31" t="n">
        <f aca="false">M1049+N1049</f>
        <v>13723605937.7246</v>
      </c>
      <c r="P1049" s="31" t="n">
        <f aca="false">IF(A1049=1,SA,MAX(0,SA-M1048))</f>
        <v>0</v>
      </c>
      <c r="S1049" s="2" t="n">
        <v>0</v>
      </c>
      <c r="T1049" s="2" t="n">
        <v>0</v>
      </c>
      <c r="U1049" s="2" t="n">
        <v>0</v>
      </c>
      <c r="V1049" s="33" t="n">
        <v>1</v>
      </c>
    </row>
    <row r="1050" customFormat="false" ht="15.75" hidden="false" customHeight="true" outlineLevel="0" collapsed="false">
      <c r="A1050" s="2" t="n">
        <v>1048</v>
      </c>
      <c r="B1050" s="2" t="n">
        <v>88</v>
      </c>
      <c r="C1050" s="2" t="n">
        <f aca="false">A1050-(B1050-1)*12</f>
        <v>4</v>
      </c>
      <c r="D1050" s="2" t="n">
        <f aca="false">'thong tin khach hang'!$B$4+B1050-1</f>
        <v>89</v>
      </c>
      <c r="E1050" s="31" t="n">
        <f aca="false">IF(A1050=1,0,M1049)</f>
        <v>13644401221.013</v>
      </c>
      <c r="F1050" s="2" t="n">
        <f aca="true">TP*VLOOKUP('thong tin khach hang'!$E$10,$X$2:$Z$5,3,0)*OFFSET($S1050,0,VLOOKUP('thong tin khach hang'!$E$10,$X$2:$Z$5,2,0))</f>
        <v>0</v>
      </c>
      <c r="G1050" s="2" t="n">
        <f aca="true">EP*VLOOKUP('thong tin khach hang'!$E$10,$X$2:$Z$5,3,0)*OFFSET($S1050,0,VLOOKUP('thong tin khach hang'!$E$10,$X$2:$Z$5,2,0))</f>
        <v>0</v>
      </c>
      <c r="H1050" s="2" t="n">
        <f aca="false">F1050*HLOOKUP(B1050,Assumption!$A$10:$G$12,2,1)+G1050*HLOOKUP(B1050,Assumption!$A$10:$G$12,3,1)</f>
        <v>0</v>
      </c>
      <c r="I1050" s="2" t="n">
        <f aca="false">F1050+G1050-H1050</f>
        <v>0</v>
      </c>
      <c r="J1050" s="32" t="n">
        <f aca="false">VLOOKUP(D1050,Assumption!$O$3:$Q$103,IF('thong tin khach hang'!$B$3="Nam",2,3),0)/12*P1050</f>
        <v>0</v>
      </c>
      <c r="K1050" s="2" t="n">
        <v>20000</v>
      </c>
      <c r="L1050" s="31" t="n">
        <f aca="false">ROUND(((HLOOKUP(B1050,Assumption!$A$6:$L$7,2,1)+1)^(1/12)-1)*(E1050+I1050-J1050-K1050),0)</f>
        <v>22534805</v>
      </c>
      <c r="M1050" s="31" t="n">
        <f aca="false">E1050+I1050-J1050-K1050+L1050</f>
        <v>13666916026.013</v>
      </c>
      <c r="N1050" s="32" t="n">
        <f aca="false">HLOOKUP(ROUND(AVERAGE(M1038:M1049)/10^6,0),Assumption!$B$2:$E$3,2,1)*MAX((AVERAGE(M1038:M1049)-250*10^6),0)</f>
        <v>79367185.2230781</v>
      </c>
      <c r="O1050" s="31" t="n">
        <f aca="false">M1050+N1050</f>
        <v>13746283211.2361</v>
      </c>
      <c r="P1050" s="31" t="n">
        <f aca="false">IF(A1050=1,SA,MAX(0,SA-M1049))</f>
        <v>0</v>
      </c>
      <c r="S1050" s="2" t="n">
        <v>0</v>
      </c>
      <c r="T1050" s="2" t="n">
        <v>0</v>
      </c>
      <c r="U1050" s="2" t="n">
        <v>1</v>
      </c>
      <c r="V1050" s="33" t="n">
        <v>1</v>
      </c>
    </row>
    <row r="1051" customFormat="false" ht="15.75" hidden="false" customHeight="true" outlineLevel="0" collapsed="false">
      <c r="A1051" s="2" t="n">
        <v>1049</v>
      </c>
      <c r="B1051" s="2" t="n">
        <v>88</v>
      </c>
      <c r="C1051" s="2" t="n">
        <f aca="false">A1051-(B1051-1)*12</f>
        <v>5</v>
      </c>
      <c r="D1051" s="2" t="n">
        <f aca="false">'thong tin khach hang'!$B$4+B1051-1</f>
        <v>89</v>
      </c>
      <c r="E1051" s="31" t="n">
        <f aca="false">IF(A1051=1,0,M1050)</f>
        <v>13666916026.013</v>
      </c>
      <c r="F1051" s="2" t="n">
        <f aca="true">TP*VLOOKUP('thong tin khach hang'!$E$10,$X$2:$Z$5,3,0)*OFFSET($S1051,0,VLOOKUP('thong tin khach hang'!$E$10,$X$2:$Z$5,2,0))</f>
        <v>0</v>
      </c>
      <c r="G1051" s="2" t="n">
        <f aca="true">EP*VLOOKUP('thong tin khach hang'!$E$10,$X$2:$Z$5,3,0)*OFFSET($S1051,0,VLOOKUP('thong tin khach hang'!$E$10,$X$2:$Z$5,2,0))</f>
        <v>0</v>
      </c>
      <c r="H1051" s="2" t="n">
        <f aca="false">F1051*HLOOKUP(B1051,Assumption!$A$10:$G$12,2,1)+G1051*HLOOKUP(B1051,Assumption!$A$10:$G$12,3,1)</f>
        <v>0</v>
      </c>
      <c r="I1051" s="2" t="n">
        <f aca="false">F1051+G1051-H1051</f>
        <v>0</v>
      </c>
      <c r="J1051" s="32" t="n">
        <f aca="false">VLOOKUP(D1051,Assumption!$O$3:$Q$103,IF('thong tin khach hang'!$B$3="Nam",2,3),0)/12*P1051</f>
        <v>0</v>
      </c>
      <c r="K1051" s="2" t="n">
        <v>20000</v>
      </c>
      <c r="L1051" s="31" t="n">
        <f aca="false">ROUND(((HLOOKUP(B1051,Assumption!$A$6:$L$7,2,1)+1)^(1/12)-1)*(E1051+I1051-J1051-K1051),0)</f>
        <v>22571990</v>
      </c>
      <c r="M1051" s="31" t="n">
        <f aca="false">E1051+I1051-J1051-K1051+L1051</f>
        <v>13689468016.013</v>
      </c>
      <c r="N1051" s="32" t="n">
        <f aca="false">HLOOKUP(ROUND(AVERAGE(M1039:M1050)/10^6,0),Assumption!$B$2:$E$3,2,1)*MAX((AVERAGE(M1039:M1050)-250*10^6),0)</f>
        <v>79529922.0645781</v>
      </c>
      <c r="O1051" s="31" t="n">
        <f aca="false">M1051+N1051</f>
        <v>13768997938.0776</v>
      </c>
      <c r="P1051" s="31" t="n">
        <f aca="false">IF(A1051=1,SA,MAX(0,SA-M1050))</f>
        <v>0</v>
      </c>
      <c r="S1051" s="2" t="n">
        <v>0</v>
      </c>
      <c r="T1051" s="2" t="n">
        <v>0</v>
      </c>
      <c r="U1051" s="2" t="n">
        <v>0</v>
      </c>
      <c r="V1051" s="33" t="n">
        <v>1</v>
      </c>
    </row>
    <row r="1052" customFormat="false" ht="15.75" hidden="false" customHeight="true" outlineLevel="0" collapsed="false">
      <c r="A1052" s="2" t="n">
        <v>1050</v>
      </c>
      <c r="B1052" s="2" t="n">
        <v>88</v>
      </c>
      <c r="C1052" s="2" t="n">
        <f aca="false">A1052-(B1052-1)*12</f>
        <v>6</v>
      </c>
      <c r="D1052" s="2" t="n">
        <f aca="false">'thong tin khach hang'!$B$4+B1052-1</f>
        <v>89</v>
      </c>
      <c r="E1052" s="31" t="n">
        <f aca="false">IF(A1052=1,0,M1051)</f>
        <v>13689468016.013</v>
      </c>
      <c r="F1052" s="2" t="n">
        <f aca="true">TP*VLOOKUP('thong tin khach hang'!$E$10,$X$2:$Z$5,3,0)*OFFSET($S1052,0,VLOOKUP('thong tin khach hang'!$E$10,$X$2:$Z$5,2,0))</f>
        <v>0</v>
      </c>
      <c r="G1052" s="2" t="n">
        <f aca="true">EP*VLOOKUP('thong tin khach hang'!$E$10,$X$2:$Z$5,3,0)*OFFSET($S1052,0,VLOOKUP('thong tin khach hang'!$E$10,$X$2:$Z$5,2,0))</f>
        <v>0</v>
      </c>
      <c r="H1052" s="2" t="n">
        <f aca="false">F1052*HLOOKUP(B1052,Assumption!$A$10:$G$12,2,1)+G1052*HLOOKUP(B1052,Assumption!$A$10:$G$12,3,1)</f>
        <v>0</v>
      </c>
      <c r="I1052" s="2" t="n">
        <f aca="false">F1052+G1052-H1052</f>
        <v>0</v>
      </c>
      <c r="J1052" s="32" t="n">
        <f aca="false">VLOOKUP(D1052,Assumption!$O$3:$Q$103,IF('thong tin khach hang'!$B$3="Nam",2,3),0)/12*P1052</f>
        <v>0</v>
      </c>
      <c r="K1052" s="2" t="n">
        <v>20000</v>
      </c>
      <c r="L1052" s="31" t="n">
        <f aca="false">ROUND(((HLOOKUP(B1052,Assumption!$A$6:$L$7,2,1)+1)^(1/12)-1)*(E1052+I1052-J1052-K1052),0)</f>
        <v>22609236</v>
      </c>
      <c r="M1052" s="31" t="n">
        <f aca="false">E1052+I1052-J1052-K1052+L1052</f>
        <v>13712057252.013</v>
      </c>
      <c r="N1052" s="32" t="n">
        <f aca="false">HLOOKUP(ROUND(AVERAGE(M1040:M1051)/10^6,0),Assumption!$B$2:$E$3,2,1)*MAX((AVERAGE(M1040:M1051)-250*10^6),0)</f>
        <v>79692927.6790781</v>
      </c>
      <c r="O1052" s="31" t="n">
        <f aca="false">M1052+N1052</f>
        <v>13791750179.6921</v>
      </c>
      <c r="P1052" s="31" t="n">
        <f aca="false">IF(A1052=1,SA,MAX(0,SA-M1051))</f>
        <v>0</v>
      </c>
      <c r="S1052" s="2" t="n">
        <v>0</v>
      </c>
      <c r="T1052" s="2" t="n">
        <v>0</v>
      </c>
      <c r="U1052" s="2" t="n">
        <v>0</v>
      </c>
      <c r="V1052" s="33" t="n">
        <v>1</v>
      </c>
    </row>
    <row r="1053" customFormat="false" ht="15.75" hidden="false" customHeight="true" outlineLevel="0" collapsed="false">
      <c r="A1053" s="2" t="n">
        <v>1051</v>
      </c>
      <c r="B1053" s="2" t="n">
        <v>88</v>
      </c>
      <c r="C1053" s="2" t="n">
        <f aca="false">A1053-(B1053-1)*12</f>
        <v>7</v>
      </c>
      <c r="D1053" s="2" t="n">
        <f aca="false">'thong tin khach hang'!$B$4+B1053-1</f>
        <v>89</v>
      </c>
      <c r="E1053" s="31" t="n">
        <f aca="false">IF(A1053=1,0,M1052)</f>
        <v>13712057252.013</v>
      </c>
      <c r="F1053" s="2" t="n">
        <f aca="true">TP*VLOOKUP('thong tin khach hang'!$E$10,$X$2:$Z$5,3,0)*OFFSET($S1053,0,VLOOKUP('thong tin khach hang'!$E$10,$X$2:$Z$5,2,0))</f>
        <v>0</v>
      </c>
      <c r="G1053" s="2" t="n">
        <f aca="true">EP*VLOOKUP('thong tin khach hang'!$E$10,$X$2:$Z$5,3,0)*OFFSET($S1053,0,VLOOKUP('thong tin khach hang'!$E$10,$X$2:$Z$5,2,0))</f>
        <v>0</v>
      </c>
      <c r="H1053" s="2" t="n">
        <f aca="false">F1053*HLOOKUP(B1053,Assumption!$A$10:$G$12,2,1)+G1053*HLOOKUP(B1053,Assumption!$A$10:$G$12,3,1)</f>
        <v>0</v>
      </c>
      <c r="I1053" s="2" t="n">
        <f aca="false">F1053+G1053-H1053</f>
        <v>0</v>
      </c>
      <c r="J1053" s="32" t="n">
        <f aca="false">VLOOKUP(D1053,Assumption!$O$3:$Q$103,IF('thong tin khach hang'!$B$3="Nam",2,3),0)/12*P1053</f>
        <v>0</v>
      </c>
      <c r="K1053" s="2" t="n">
        <v>20000</v>
      </c>
      <c r="L1053" s="31" t="n">
        <f aca="false">ROUND(((HLOOKUP(B1053,Assumption!$A$6:$L$7,2,1)+1)^(1/12)-1)*(E1053+I1053-J1053-K1053),0)</f>
        <v>22646544</v>
      </c>
      <c r="M1053" s="31" t="n">
        <f aca="false">E1053+I1053-J1053-K1053+L1053</f>
        <v>13734683796.013</v>
      </c>
      <c r="N1053" s="32" t="n">
        <f aca="false">HLOOKUP(ROUND(AVERAGE(M1041:M1052)/10^6,0),Assumption!$B$2:$E$3,2,1)*MAX((AVERAGE(M1041:M1052)-250*10^6),0)</f>
        <v>79856202.5105781</v>
      </c>
      <c r="O1053" s="31" t="n">
        <f aca="false">M1053+N1053</f>
        <v>13814539998.5236</v>
      </c>
      <c r="P1053" s="31" t="n">
        <f aca="false">IF(A1053=1,SA,MAX(0,SA-M1052))</f>
        <v>0</v>
      </c>
      <c r="S1053" s="2" t="n">
        <v>0</v>
      </c>
      <c r="T1053" s="2" t="n">
        <v>1</v>
      </c>
      <c r="U1053" s="2" t="n">
        <v>1</v>
      </c>
      <c r="V1053" s="33" t="n">
        <v>1</v>
      </c>
    </row>
    <row r="1054" customFormat="false" ht="15.75" hidden="false" customHeight="true" outlineLevel="0" collapsed="false">
      <c r="A1054" s="2" t="n">
        <v>1052</v>
      </c>
      <c r="B1054" s="2" t="n">
        <v>88</v>
      </c>
      <c r="C1054" s="2" t="n">
        <f aca="false">A1054-(B1054-1)*12</f>
        <v>8</v>
      </c>
      <c r="D1054" s="2" t="n">
        <f aca="false">'thong tin khach hang'!$B$4+B1054-1</f>
        <v>89</v>
      </c>
      <c r="E1054" s="31" t="n">
        <f aca="false">IF(A1054=1,0,M1053)</f>
        <v>13734683796.013</v>
      </c>
      <c r="F1054" s="2" t="n">
        <f aca="true">TP*VLOOKUP('thong tin khach hang'!$E$10,$X$2:$Z$5,3,0)*OFFSET($S1054,0,VLOOKUP('thong tin khach hang'!$E$10,$X$2:$Z$5,2,0))</f>
        <v>0</v>
      </c>
      <c r="G1054" s="2" t="n">
        <f aca="true">EP*VLOOKUP('thong tin khach hang'!$E$10,$X$2:$Z$5,3,0)*OFFSET($S1054,0,VLOOKUP('thong tin khach hang'!$E$10,$X$2:$Z$5,2,0))</f>
        <v>0</v>
      </c>
      <c r="H1054" s="2" t="n">
        <f aca="false">F1054*HLOOKUP(B1054,Assumption!$A$10:$G$12,2,1)+G1054*HLOOKUP(B1054,Assumption!$A$10:$G$12,3,1)</f>
        <v>0</v>
      </c>
      <c r="I1054" s="2" t="n">
        <f aca="false">F1054+G1054-H1054</f>
        <v>0</v>
      </c>
      <c r="J1054" s="32" t="n">
        <f aca="false">VLOOKUP(D1054,Assumption!$O$3:$Q$103,IF('thong tin khach hang'!$B$3="Nam",2,3),0)/12*P1054</f>
        <v>0</v>
      </c>
      <c r="K1054" s="2" t="n">
        <v>20000</v>
      </c>
      <c r="L1054" s="31" t="n">
        <f aca="false">ROUND(((HLOOKUP(B1054,Assumption!$A$6:$L$7,2,1)+1)^(1/12)-1)*(E1054+I1054-J1054-K1054),0)</f>
        <v>22683914</v>
      </c>
      <c r="M1054" s="31" t="n">
        <f aca="false">E1054+I1054-J1054-K1054+L1054</f>
        <v>13757347710.013</v>
      </c>
      <c r="N1054" s="32" t="n">
        <f aca="false">HLOOKUP(ROUND(AVERAGE(M1042:M1053)/10^6,0),Assumption!$B$2:$E$3,2,1)*MAX((AVERAGE(M1042:M1053)-250*10^6),0)</f>
        <v>80019747.0035781</v>
      </c>
      <c r="O1054" s="31" t="n">
        <f aca="false">M1054+N1054</f>
        <v>13837367457.0166</v>
      </c>
      <c r="P1054" s="31" t="n">
        <f aca="false">IF(A1054=1,SA,MAX(0,SA-M1053))</f>
        <v>0</v>
      </c>
      <c r="S1054" s="2" t="n">
        <v>0</v>
      </c>
      <c r="T1054" s="2" t="n">
        <v>0</v>
      </c>
      <c r="U1054" s="2" t="n">
        <v>0</v>
      </c>
      <c r="V1054" s="33" t="n">
        <v>1</v>
      </c>
    </row>
    <row r="1055" customFormat="false" ht="15.75" hidden="false" customHeight="true" outlineLevel="0" collapsed="false">
      <c r="A1055" s="2" t="n">
        <v>1053</v>
      </c>
      <c r="B1055" s="2" t="n">
        <v>88</v>
      </c>
      <c r="C1055" s="2" t="n">
        <f aca="false">A1055-(B1055-1)*12</f>
        <v>9</v>
      </c>
      <c r="D1055" s="2" t="n">
        <f aca="false">'thong tin khach hang'!$B$4+B1055-1</f>
        <v>89</v>
      </c>
      <c r="E1055" s="31" t="n">
        <f aca="false">IF(A1055=1,0,M1054)</f>
        <v>13757347710.013</v>
      </c>
      <c r="F1055" s="2" t="n">
        <f aca="true">TP*VLOOKUP('thong tin khach hang'!$E$10,$X$2:$Z$5,3,0)*OFFSET($S1055,0,VLOOKUP('thong tin khach hang'!$E$10,$X$2:$Z$5,2,0))</f>
        <v>0</v>
      </c>
      <c r="G1055" s="2" t="n">
        <f aca="true">EP*VLOOKUP('thong tin khach hang'!$E$10,$X$2:$Z$5,3,0)*OFFSET($S1055,0,VLOOKUP('thong tin khach hang'!$E$10,$X$2:$Z$5,2,0))</f>
        <v>0</v>
      </c>
      <c r="H1055" s="2" t="n">
        <f aca="false">F1055*HLOOKUP(B1055,Assumption!$A$10:$G$12,2,1)+G1055*HLOOKUP(B1055,Assumption!$A$10:$G$12,3,1)</f>
        <v>0</v>
      </c>
      <c r="I1055" s="2" t="n">
        <f aca="false">F1055+G1055-H1055</f>
        <v>0</v>
      </c>
      <c r="J1055" s="32" t="n">
        <f aca="false">VLOOKUP(D1055,Assumption!$O$3:$Q$103,IF('thong tin khach hang'!$B$3="Nam",2,3),0)/12*P1055</f>
        <v>0</v>
      </c>
      <c r="K1055" s="2" t="n">
        <v>20000</v>
      </c>
      <c r="L1055" s="31" t="n">
        <f aca="false">ROUND(((HLOOKUP(B1055,Assumption!$A$6:$L$7,2,1)+1)^(1/12)-1)*(E1055+I1055-J1055-K1055),0)</f>
        <v>22721345</v>
      </c>
      <c r="M1055" s="31" t="n">
        <f aca="false">E1055+I1055-J1055-K1055+L1055</f>
        <v>13780049055.013</v>
      </c>
      <c r="N1055" s="32" t="n">
        <f aca="false">HLOOKUP(ROUND(AVERAGE(M1043:M1054)/10^6,0),Assumption!$B$2:$E$3,2,1)*MAX((AVERAGE(M1043:M1054)-250*10^6),0)</f>
        <v>80183561.6035781</v>
      </c>
      <c r="O1055" s="31" t="n">
        <f aca="false">M1055+N1055</f>
        <v>13860232616.6166</v>
      </c>
      <c r="P1055" s="31" t="n">
        <f aca="false">IF(A1055=1,SA,MAX(0,SA-M1054))</f>
        <v>0</v>
      </c>
      <c r="S1055" s="2" t="n">
        <v>0</v>
      </c>
      <c r="T1055" s="2" t="n">
        <v>0</v>
      </c>
      <c r="U1055" s="2" t="n">
        <v>0</v>
      </c>
      <c r="V1055" s="33" t="n">
        <v>1</v>
      </c>
    </row>
    <row r="1056" customFormat="false" ht="15.75" hidden="false" customHeight="true" outlineLevel="0" collapsed="false">
      <c r="A1056" s="2" t="n">
        <v>1054</v>
      </c>
      <c r="B1056" s="2" t="n">
        <v>88</v>
      </c>
      <c r="C1056" s="2" t="n">
        <f aca="false">A1056-(B1056-1)*12</f>
        <v>10</v>
      </c>
      <c r="D1056" s="2" t="n">
        <f aca="false">'thong tin khach hang'!$B$4+B1056-1</f>
        <v>89</v>
      </c>
      <c r="E1056" s="31" t="n">
        <f aca="false">IF(A1056=1,0,M1055)</f>
        <v>13780049055.013</v>
      </c>
      <c r="F1056" s="2" t="n">
        <f aca="true">TP*VLOOKUP('thong tin khach hang'!$E$10,$X$2:$Z$5,3,0)*OFFSET($S1056,0,VLOOKUP('thong tin khach hang'!$E$10,$X$2:$Z$5,2,0))</f>
        <v>0</v>
      </c>
      <c r="G1056" s="2" t="n">
        <f aca="true">EP*VLOOKUP('thong tin khach hang'!$E$10,$X$2:$Z$5,3,0)*OFFSET($S1056,0,VLOOKUP('thong tin khach hang'!$E$10,$X$2:$Z$5,2,0))</f>
        <v>0</v>
      </c>
      <c r="H1056" s="2" t="n">
        <f aca="false">F1056*HLOOKUP(B1056,Assumption!$A$10:$G$12,2,1)+G1056*HLOOKUP(B1056,Assumption!$A$10:$G$12,3,1)</f>
        <v>0</v>
      </c>
      <c r="I1056" s="2" t="n">
        <f aca="false">F1056+G1056-H1056</f>
        <v>0</v>
      </c>
      <c r="J1056" s="32" t="n">
        <f aca="false">VLOOKUP(D1056,Assumption!$O$3:$Q$103,IF('thong tin khach hang'!$B$3="Nam",2,3),0)/12*P1056</f>
        <v>0</v>
      </c>
      <c r="K1056" s="2" t="n">
        <v>20000</v>
      </c>
      <c r="L1056" s="31" t="n">
        <f aca="false">ROUND(((HLOOKUP(B1056,Assumption!$A$6:$L$7,2,1)+1)^(1/12)-1)*(E1056+I1056-J1056-K1056),0)</f>
        <v>22758838</v>
      </c>
      <c r="M1056" s="31" t="n">
        <f aca="false">E1056+I1056-J1056-K1056+L1056</f>
        <v>13802787893.013</v>
      </c>
      <c r="N1056" s="32" t="n">
        <f aca="false">HLOOKUP(ROUND(AVERAGE(M1044:M1055)/10^6,0),Assumption!$B$2:$E$3,2,1)*MAX((AVERAGE(M1044:M1055)-250*10^6),0)</f>
        <v>80347646.7565781</v>
      </c>
      <c r="O1056" s="31" t="n">
        <f aca="false">M1056+N1056</f>
        <v>13883135539.7696</v>
      </c>
      <c r="P1056" s="31" t="n">
        <f aca="false">IF(A1056=1,SA,MAX(0,SA-M1055))</f>
        <v>0</v>
      </c>
      <c r="S1056" s="2" t="n">
        <v>0</v>
      </c>
      <c r="T1056" s="2" t="n">
        <v>0</v>
      </c>
      <c r="U1056" s="2" t="n">
        <v>1</v>
      </c>
      <c r="V1056" s="33" t="n">
        <v>1</v>
      </c>
    </row>
    <row r="1057" customFormat="false" ht="15.75" hidden="false" customHeight="true" outlineLevel="0" collapsed="false">
      <c r="A1057" s="2" t="n">
        <v>1055</v>
      </c>
      <c r="B1057" s="2" t="n">
        <v>88</v>
      </c>
      <c r="C1057" s="2" t="n">
        <f aca="false">A1057-(B1057-1)*12</f>
        <v>11</v>
      </c>
      <c r="D1057" s="2" t="n">
        <f aca="false">'thong tin khach hang'!$B$4+B1057-1</f>
        <v>89</v>
      </c>
      <c r="E1057" s="31" t="n">
        <f aca="false">IF(A1057=1,0,M1056)</f>
        <v>13802787893.013</v>
      </c>
      <c r="F1057" s="2" t="n">
        <f aca="true">TP*VLOOKUP('thong tin khach hang'!$E$10,$X$2:$Z$5,3,0)*OFFSET($S1057,0,VLOOKUP('thong tin khach hang'!$E$10,$X$2:$Z$5,2,0))</f>
        <v>0</v>
      </c>
      <c r="G1057" s="2" t="n">
        <f aca="true">EP*VLOOKUP('thong tin khach hang'!$E$10,$X$2:$Z$5,3,0)*OFFSET($S1057,0,VLOOKUP('thong tin khach hang'!$E$10,$X$2:$Z$5,2,0))</f>
        <v>0</v>
      </c>
      <c r="H1057" s="2" t="n">
        <f aca="false">F1057*HLOOKUP(B1057,Assumption!$A$10:$G$12,2,1)+G1057*HLOOKUP(B1057,Assumption!$A$10:$G$12,3,1)</f>
        <v>0</v>
      </c>
      <c r="I1057" s="2" t="n">
        <f aca="false">F1057+G1057-H1057</f>
        <v>0</v>
      </c>
      <c r="J1057" s="32" t="n">
        <f aca="false">VLOOKUP(D1057,Assumption!$O$3:$Q$103,IF('thong tin khach hang'!$B$3="Nam",2,3),0)/12*P1057</f>
        <v>0</v>
      </c>
      <c r="K1057" s="2" t="n">
        <v>20000</v>
      </c>
      <c r="L1057" s="31" t="n">
        <f aca="false">ROUND(((HLOOKUP(B1057,Assumption!$A$6:$L$7,2,1)+1)^(1/12)-1)*(E1057+I1057-J1057-K1057),0)</f>
        <v>22796393</v>
      </c>
      <c r="M1057" s="31" t="n">
        <f aca="false">E1057+I1057-J1057-K1057+L1057</f>
        <v>13825564286.013</v>
      </c>
      <c r="N1057" s="32" t="n">
        <f aca="false">HLOOKUP(ROUND(AVERAGE(M1045:M1056)/10^6,0),Assumption!$B$2:$E$3,2,1)*MAX((AVERAGE(M1045:M1056)-250*10^6),0)</f>
        <v>80512002.9095781</v>
      </c>
      <c r="O1057" s="31" t="n">
        <f aca="false">M1057+N1057</f>
        <v>13906076288.9226</v>
      </c>
      <c r="P1057" s="31" t="n">
        <f aca="false">IF(A1057=1,SA,MAX(0,SA-M1056))</f>
        <v>0</v>
      </c>
      <c r="S1057" s="2" t="n">
        <v>0</v>
      </c>
      <c r="T1057" s="2" t="n">
        <v>0</v>
      </c>
      <c r="U1057" s="2" t="n">
        <v>0</v>
      </c>
      <c r="V1057" s="33" t="n">
        <v>1</v>
      </c>
    </row>
    <row r="1058" customFormat="false" ht="15.75" hidden="false" customHeight="true" outlineLevel="0" collapsed="false">
      <c r="A1058" s="2" t="n">
        <v>1056</v>
      </c>
      <c r="B1058" s="2" t="n">
        <v>88</v>
      </c>
      <c r="C1058" s="2" t="n">
        <f aca="false">A1058-(B1058-1)*12</f>
        <v>12</v>
      </c>
      <c r="D1058" s="2" t="n">
        <f aca="false">'thong tin khach hang'!$B$4+B1058-1</f>
        <v>89</v>
      </c>
      <c r="E1058" s="31" t="n">
        <f aca="false">IF(A1058=1,0,M1057)</f>
        <v>13825564286.013</v>
      </c>
      <c r="F1058" s="2" t="n">
        <f aca="true">TP*VLOOKUP('thong tin khach hang'!$E$10,$X$2:$Z$5,3,0)*OFFSET($S1058,0,VLOOKUP('thong tin khach hang'!$E$10,$X$2:$Z$5,2,0))</f>
        <v>0</v>
      </c>
      <c r="G1058" s="2" t="n">
        <f aca="true">EP*VLOOKUP('thong tin khach hang'!$E$10,$X$2:$Z$5,3,0)*OFFSET($S1058,0,VLOOKUP('thong tin khach hang'!$E$10,$X$2:$Z$5,2,0))</f>
        <v>0</v>
      </c>
      <c r="H1058" s="2" t="n">
        <f aca="false">F1058*HLOOKUP(B1058,Assumption!$A$10:$G$12,2,1)+G1058*HLOOKUP(B1058,Assumption!$A$10:$G$12,3,1)</f>
        <v>0</v>
      </c>
      <c r="I1058" s="2" t="n">
        <f aca="false">F1058+G1058-H1058</f>
        <v>0</v>
      </c>
      <c r="J1058" s="32" t="n">
        <f aca="false">VLOOKUP(D1058,Assumption!$O$3:$Q$103,IF('thong tin khach hang'!$B$3="Nam",2,3),0)/12*P1058</f>
        <v>0</v>
      </c>
      <c r="K1058" s="2" t="n">
        <v>20000</v>
      </c>
      <c r="L1058" s="31" t="n">
        <f aca="false">ROUND(((HLOOKUP(B1058,Assumption!$A$6:$L$7,2,1)+1)^(1/12)-1)*(E1058+I1058-J1058-K1058),0)</f>
        <v>22834010</v>
      </c>
      <c r="M1058" s="31" t="n">
        <f aca="false">E1058+I1058-J1058-K1058+L1058</f>
        <v>13848378296.013</v>
      </c>
      <c r="N1058" s="32" t="n">
        <f aca="false">HLOOKUP(ROUND(AVERAGE(M1046:M1057)/10^6,0),Assumption!$B$2:$E$3,2,1)*MAX((AVERAGE(M1046:M1057)-250*10^6),0)</f>
        <v>80676630.5100781</v>
      </c>
      <c r="O1058" s="31" t="n">
        <f aca="false">M1058+N1058</f>
        <v>13929054926.5231</v>
      </c>
      <c r="P1058" s="31" t="n">
        <f aca="false">IF(A1058=1,SA,MAX(0,SA-M1057))</f>
        <v>0</v>
      </c>
      <c r="S1058" s="2" t="n">
        <v>0</v>
      </c>
      <c r="T1058" s="2" t="n">
        <v>0</v>
      </c>
      <c r="U1058" s="2" t="n">
        <v>0</v>
      </c>
      <c r="V1058" s="33" t="n">
        <v>1</v>
      </c>
    </row>
    <row r="1059" customFormat="false" ht="15.75" hidden="false" customHeight="true" outlineLevel="0" collapsed="false">
      <c r="A1059" s="2" t="n">
        <v>1057</v>
      </c>
      <c r="B1059" s="2" t="n">
        <v>89</v>
      </c>
      <c r="C1059" s="2" t="n">
        <f aca="false">A1059-(B1059-1)*12</f>
        <v>1</v>
      </c>
      <c r="D1059" s="2" t="n">
        <f aca="false">'thong tin khach hang'!$B$4+B1059-1</f>
        <v>90</v>
      </c>
      <c r="E1059" s="31" t="n">
        <f aca="false">IF(A1059=1,0,M1058)</f>
        <v>13848378296.013</v>
      </c>
      <c r="F1059" s="2" t="n">
        <f aca="true">TP*VLOOKUP('thong tin khach hang'!$E$10,$X$2:$Z$5,3,0)*OFFSET($S1059,0,VLOOKUP('thong tin khach hang'!$E$10,$X$2:$Z$5,2,0))</f>
        <v>30000000</v>
      </c>
      <c r="G1059" s="2" t="n">
        <f aca="true">EP*VLOOKUP('thong tin khach hang'!$E$10,$X$2:$Z$5,3,0)*OFFSET($S1059,0,VLOOKUP('thong tin khach hang'!$E$10,$X$2:$Z$5,2,0))</f>
        <v>30000000</v>
      </c>
      <c r="H1059" s="2" t="n">
        <f aca="false">F1059*HLOOKUP(B1059,Assumption!$A$10:$G$12,2,1)+G1059*HLOOKUP(B1059,Assumption!$A$10:$G$12,3,1)</f>
        <v>1500000</v>
      </c>
      <c r="I1059" s="2" t="n">
        <f aca="false">F1059+G1059-H1059</f>
        <v>58500000</v>
      </c>
      <c r="J1059" s="32" t="n">
        <f aca="false">VLOOKUP(D1059,Assumption!$O$3:$Q$103,IF('thong tin khach hang'!$B$3="Nam",2,3),0)/12*P1059</f>
        <v>0</v>
      </c>
      <c r="K1059" s="2" t="n">
        <v>20000</v>
      </c>
      <c r="L1059" s="31" t="n">
        <f aca="false">ROUND(((HLOOKUP(B1059,Assumption!$A$6:$L$7,2,1)+1)^(1/12)-1)*(E1059+I1059-J1059-K1059),0)</f>
        <v>22968307</v>
      </c>
      <c r="M1059" s="31" t="n">
        <f aca="false">E1059+I1059-J1059-K1059+L1059</f>
        <v>13929826603.013</v>
      </c>
      <c r="N1059" s="32" t="n">
        <f aca="false">HLOOKUP(ROUND(AVERAGE(M1047:M1058)/10^6,0),Assumption!$B$2:$E$3,2,1)*MAX((AVERAGE(M1047:M1058)-250*10^6),0)</f>
        <v>80841530.0060781</v>
      </c>
      <c r="O1059" s="31" t="n">
        <f aca="false">M1059+N1059</f>
        <v>14010668133.0191</v>
      </c>
      <c r="P1059" s="31" t="n">
        <f aca="false">IF(A1059=1,SA,MAX(0,SA-M1058))</f>
        <v>0</v>
      </c>
      <c r="S1059" s="2" t="n">
        <v>1</v>
      </c>
      <c r="T1059" s="2" t="n">
        <v>1</v>
      </c>
      <c r="U1059" s="2" t="n">
        <v>1</v>
      </c>
      <c r="V1059" s="33" t="n">
        <v>1</v>
      </c>
    </row>
    <row r="1060" customFormat="false" ht="15.75" hidden="false" customHeight="true" outlineLevel="0" collapsed="false">
      <c r="A1060" s="2" t="n">
        <v>1058</v>
      </c>
      <c r="B1060" s="2" t="n">
        <v>89</v>
      </c>
      <c r="C1060" s="2" t="n">
        <f aca="false">A1060-(B1060-1)*12</f>
        <v>2</v>
      </c>
      <c r="D1060" s="2" t="n">
        <f aca="false">'thong tin khach hang'!$B$4+B1060-1</f>
        <v>90</v>
      </c>
      <c r="E1060" s="31" t="n">
        <f aca="false">IF(A1060=1,0,M1059)</f>
        <v>13929826603.013</v>
      </c>
      <c r="F1060" s="2" t="n">
        <f aca="true">TP*VLOOKUP('thong tin khach hang'!$E$10,$X$2:$Z$5,3,0)*OFFSET($S1060,0,VLOOKUP('thong tin khach hang'!$E$10,$X$2:$Z$5,2,0))</f>
        <v>0</v>
      </c>
      <c r="G1060" s="2" t="n">
        <f aca="true">EP*VLOOKUP('thong tin khach hang'!$E$10,$X$2:$Z$5,3,0)*OFFSET($S1060,0,VLOOKUP('thong tin khach hang'!$E$10,$X$2:$Z$5,2,0))</f>
        <v>0</v>
      </c>
      <c r="H1060" s="2" t="n">
        <f aca="false">F1060*HLOOKUP(B1060,Assumption!$A$10:$G$12,2,1)+G1060*HLOOKUP(B1060,Assumption!$A$10:$G$12,3,1)</f>
        <v>0</v>
      </c>
      <c r="I1060" s="2" t="n">
        <f aca="false">F1060+G1060-H1060</f>
        <v>0</v>
      </c>
      <c r="J1060" s="32" t="n">
        <f aca="false">VLOOKUP(D1060,Assumption!$O$3:$Q$103,IF('thong tin khach hang'!$B$3="Nam",2,3),0)/12*P1060</f>
        <v>0</v>
      </c>
      <c r="K1060" s="2" t="n">
        <v>20000</v>
      </c>
      <c r="L1060" s="31" t="n">
        <f aca="false">ROUND(((HLOOKUP(B1060,Assumption!$A$6:$L$7,2,1)+1)^(1/12)-1)*(E1060+I1060-J1060-K1060),0)</f>
        <v>23006208</v>
      </c>
      <c r="M1060" s="31" t="n">
        <f aca="false">E1060+I1060-J1060-K1060+L1060</f>
        <v>13952812811.013</v>
      </c>
      <c r="N1060" s="32" t="n">
        <f aca="false">HLOOKUP(ROUND(AVERAGE(M1048:M1059)/10^6,0),Assumption!$B$2:$E$3,2,1)*MAX((AVERAGE(M1048:M1059)-250*10^6),0)</f>
        <v>81006701.8470781</v>
      </c>
      <c r="O1060" s="31" t="n">
        <f aca="false">M1060+N1060</f>
        <v>14033819512.8601</v>
      </c>
      <c r="P1060" s="31" t="n">
        <f aca="false">IF(A1060=1,SA,MAX(0,SA-M1059))</f>
        <v>0</v>
      </c>
      <c r="S1060" s="2" t="n">
        <v>0</v>
      </c>
      <c r="T1060" s="2" t="n">
        <v>0</v>
      </c>
      <c r="U1060" s="2" t="n">
        <v>0</v>
      </c>
      <c r="V1060" s="33" t="n">
        <v>1</v>
      </c>
    </row>
    <row r="1061" customFormat="false" ht="15.75" hidden="false" customHeight="true" outlineLevel="0" collapsed="false">
      <c r="A1061" s="2" t="n">
        <v>1059</v>
      </c>
      <c r="B1061" s="2" t="n">
        <v>89</v>
      </c>
      <c r="C1061" s="2" t="n">
        <f aca="false">A1061-(B1061-1)*12</f>
        <v>3</v>
      </c>
      <c r="D1061" s="2" t="n">
        <f aca="false">'thong tin khach hang'!$B$4+B1061-1</f>
        <v>90</v>
      </c>
      <c r="E1061" s="31" t="n">
        <f aca="false">IF(A1061=1,0,M1060)</f>
        <v>13952812811.013</v>
      </c>
      <c r="F1061" s="2" t="n">
        <f aca="true">TP*VLOOKUP('thong tin khach hang'!$E$10,$X$2:$Z$5,3,0)*OFFSET($S1061,0,VLOOKUP('thong tin khach hang'!$E$10,$X$2:$Z$5,2,0))</f>
        <v>0</v>
      </c>
      <c r="G1061" s="2" t="n">
        <f aca="true">EP*VLOOKUP('thong tin khach hang'!$E$10,$X$2:$Z$5,3,0)*OFFSET($S1061,0,VLOOKUP('thong tin khach hang'!$E$10,$X$2:$Z$5,2,0))</f>
        <v>0</v>
      </c>
      <c r="H1061" s="2" t="n">
        <f aca="false">F1061*HLOOKUP(B1061,Assumption!$A$10:$G$12,2,1)+G1061*HLOOKUP(B1061,Assumption!$A$10:$G$12,3,1)</f>
        <v>0</v>
      </c>
      <c r="I1061" s="2" t="n">
        <f aca="false">F1061+G1061-H1061</f>
        <v>0</v>
      </c>
      <c r="J1061" s="32" t="n">
        <f aca="false">VLOOKUP(D1061,Assumption!$O$3:$Q$103,IF('thong tin khach hang'!$B$3="Nam",2,3),0)/12*P1061</f>
        <v>0</v>
      </c>
      <c r="K1061" s="2" t="n">
        <v>20000</v>
      </c>
      <c r="L1061" s="31" t="n">
        <f aca="false">ROUND(((HLOOKUP(B1061,Assumption!$A$6:$L$7,2,1)+1)^(1/12)-1)*(E1061+I1061-J1061-K1061),0)</f>
        <v>23044172</v>
      </c>
      <c r="M1061" s="31" t="n">
        <f aca="false">E1061+I1061-J1061-K1061+L1061</f>
        <v>13975836983.013</v>
      </c>
      <c r="N1061" s="32" t="n">
        <f aca="false">HLOOKUP(ROUND(AVERAGE(M1049:M1060)/10^6,0),Assumption!$B$2:$E$3,2,1)*MAX((AVERAGE(M1049:M1060)-250*10^6),0)</f>
        <v>81172146.4825781</v>
      </c>
      <c r="O1061" s="31" t="n">
        <f aca="false">M1061+N1061</f>
        <v>14057009129.4956</v>
      </c>
      <c r="P1061" s="31" t="n">
        <f aca="false">IF(A1061=1,SA,MAX(0,SA-M1060))</f>
        <v>0</v>
      </c>
      <c r="S1061" s="2" t="n">
        <v>0</v>
      </c>
      <c r="T1061" s="2" t="n">
        <v>0</v>
      </c>
      <c r="U1061" s="2" t="n">
        <v>0</v>
      </c>
      <c r="V1061" s="33" t="n">
        <v>1</v>
      </c>
    </row>
    <row r="1062" customFormat="false" ht="15.75" hidden="false" customHeight="true" outlineLevel="0" collapsed="false">
      <c r="A1062" s="2" t="n">
        <v>1060</v>
      </c>
      <c r="B1062" s="2" t="n">
        <v>89</v>
      </c>
      <c r="C1062" s="2" t="n">
        <f aca="false">A1062-(B1062-1)*12</f>
        <v>4</v>
      </c>
      <c r="D1062" s="2" t="n">
        <f aca="false">'thong tin khach hang'!$B$4+B1062-1</f>
        <v>90</v>
      </c>
      <c r="E1062" s="31" t="n">
        <f aca="false">IF(A1062=1,0,M1061)</f>
        <v>13975836983.013</v>
      </c>
      <c r="F1062" s="2" t="n">
        <f aca="true">TP*VLOOKUP('thong tin khach hang'!$E$10,$X$2:$Z$5,3,0)*OFFSET($S1062,0,VLOOKUP('thong tin khach hang'!$E$10,$X$2:$Z$5,2,0))</f>
        <v>0</v>
      </c>
      <c r="G1062" s="2" t="n">
        <f aca="true">EP*VLOOKUP('thong tin khach hang'!$E$10,$X$2:$Z$5,3,0)*OFFSET($S1062,0,VLOOKUP('thong tin khach hang'!$E$10,$X$2:$Z$5,2,0))</f>
        <v>0</v>
      </c>
      <c r="H1062" s="2" t="n">
        <f aca="false">F1062*HLOOKUP(B1062,Assumption!$A$10:$G$12,2,1)+G1062*HLOOKUP(B1062,Assumption!$A$10:$G$12,3,1)</f>
        <v>0</v>
      </c>
      <c r="I1062" s="2" t="n">
        <f aca="false">F1062+G1062-H1062</f>
        <v>0</v>
      </c>
      <c r="J1062" s="32" t="n">
        <f aca="false">VLOOKUP(D1062,Assumption!$O$3:$Q$103,IF('thong tin khach hang'!$B$3="Nam",2,3),0)/12*P1062</f>
        <v>0</v>
      </c>
      <c r="K1062" s="2" t="n">
        <v>20000</v>
      </c>
      <c r="L1062" s="31" t="n">
        <f aca="false">ROUND(((HLOOKUP(B1062,Assumption!$A$6:$L$7,2,1)+1)^(1/12)-1)*(E1062+I1062-J1062-K1062),0)</f>
        <v>23082198</v>
      </c>
      <c r="M1062" s="31" t="n">
        <f aca="false">E1062+I1062-J1062-K1062+L1062</f>
        <v>13998899181.013</v>
      </c>
      <c r="N1062" s="32" t="n">
        <f aca="false">HLOOKUP(ROUND(AVERAGE(M1050:M1061)/10^6,0),Assumption!$B$2:$E$3,2,1)*MAX((AVERAGE(M1050:M1061)-250*10^6),0)</f>
        <v>81337864.3635781</v>
      </c>
      <c r="O1062" s="31" t="n">
        <f aca="false">M1062+N1062</f>
        <v>14080237045.3766</v>
      </c>
      <c r="P1062" s="31" t="n">
        <f aca="false">IF(A1062=1,SA,MAX(0,SA-M1061))</f>
        <v>0</v>
      </c>
      <c r="S1062" s="2" t="n">
        <v>0</v>
      </c>
      <c r="T1062" s="2" t="n">
        <v>0</v>
      </c>
      <c r="U1062" s="2" t="n">
        <v>1</v>
      </c>
      <c r="V1062" s="33" t="n">
        <v>1</v>
      </c>
    </row>
    <row r="1063" customFormat="false" ht="15.75" hidden="false" customHeight="true" outlineLevel="0" collapsed="false">
      <c r="A1063" s="2" t="n">
        <v>1061</v>
      </c>
      <c r="B1063" s="2" t="n">
        <v>89</v>
      </c>
      <c r="C1063" s="2" t="n">
        <f aca="false">A1063-(B1063-1)*12</f>
        <v>5</v>
      </c>
      <c r="D1063" s="2" t="n">
        <f aca="false">'thong tin khach hang'!$B$4+B1063-1</f>
        <v>90</v>
      </c>
      <c r="E1063" s="31" t="n">
        <f aca="false">IF(A1063=1,0,M1062)</f>
        <v>13998899181.013</v>
      </c>
      <c r="F1063" s="2" t="n">
        <f aca="true">TP*VLOOKUP('thong tin khach hang'!$E$10,$X$2:$Z$5,3,0)*OFFSET($S1063,0,VLOOKUP('thong tin khach hang'!$E$10,$X$2:$Z$5,2,0))</f>
        <v>0</v>
      </c>
      <c r="G1063" s="2" t="n">
        <f aca="true">EP*VLOOKUP('thong tin khach hang'!$E$10,$X$2:$Z$5,3,0)*OFFSET($S1063,0,VLOOKUP('thong tin khach hang'!$E$10,$X$2:$Z$5,2,0))</f>
        <v>0</v>
      </c>
      <c r="H1063" s="2" t="n">
        <f aca="false">F1063*HLOOKUP(B1063,Assumption!$A$10:$G$12,2,1)+G1063*HLOOKUP(B1063,Assumption!$A$10:$G$12,3,1)</f>
        <v>0</v>
      </c>
      <c r="I1063" s="2" t="n">
        <f aca="false">F1063+G1063-H1063</f>
        <v>0</v>
      </c>
      <c r="J1063" s="32" t="n">
        <f aca="false">VLOOKUP(D1063,Assumption!$O$3:$Q$103,IF('thong tin khach hang'!$B$3="Nam",2,3),0)/12*P1063</f>
        <v>0</v>
      </c>
      <c r="K1063" s="2" t="n">
        <v>20000</v>
      </c>
      <c r="L1063" s="31" t="n">
        <f aca="false">ROUND(((HLOOKUP(B1063,Assumption!$A$6:$L$7,2,1)+1)^(1/12)-1)*(E1063+I1063-J1063-K1063),0)</f>
        <v>23120287</v>
      </c>
      <c r="M1063" s="31" t="n">
        <f aca="false">E1063+I1063-J1063-K1063+L1063</f>
        <v>14021999468.013</v>
      </c>
      <c r="N1063" s="32" t="n">
        <f aca="false">HLOOKUP(ROUND(AVERAGE(M1051:M1062)/10^6,0),Assumption!$B$2:$E$3,2,1)*MAX((AVERAGE(M1051:M1062)-250*10^6),0)</f>
        <v>81503855.9410781</v>
      </c>
      <c r="O1063" s="31" t="n">
        <f aca="false">M1063+N1063</f>
        <v>14103503323.9541</v>
      </c>
      <c r="P1063" s="31" t="n">
        <f aca="false">IF(A1063=1,SA,MAX(0,SA-M1062))</f>
        <v>0</v>
      </c>
      <c r="S1063" s="2" t="n">
        <v>0</v>
      </c>
      <c r="T1063" s="2" t="n">
        <v>0</v>
      </c>
      <c r="U1063" s="2" t="n">
        <v>0</v>
      </c>
      <c r="V1063" s="33" t="n">
        <v>1</v>
      </c>
    </row>
    <row r="1064" customFormat="false" ht="15.75" hidden="false" customHeight="true" outlineLevel="0" collapsed="false">
      <c r="A1064" s="2" t="n">
        <v>1062</v>
      </c>
      <c r="B1064" s="2" t="n">
        <v>89</v>
      </c>
      <c r="C1064" s="2" t="n">
        <f aca="false">A1064-(B1064-1)*12</f>
        <v>6</v>
      </c>
      <c r="D1064" s="2" t="n">
        <f aca="false">'thong tin khach hang'!$B$4+B1064-1</f>
        <v>90</v>
      </c>
      <c r="E1064" s="31" t="n">
        <f aca="false">IF(A1064=1,0,M1063)</f>
        <v>14021999468.013</v>
      </c>
      <c r="F1064" s="2" t="n">
        <f aca="true">TP*VLOOKUP('thong tin khach hang'!$E$10,$X$2:$Z$5,3,0)*OFFSET($S1064,0,VLOOKUP('thong tin khach hang'!$E$10,$X$2:$Z$5,2,0))</f>
        <v>0</v>
      </c>
      <c r="G1064" s="2" t="n">
        <f aca="true">EP*VLOOKUP('thong tin khach hang'!$E$10,$X$2:$Z$5,3,0)*OFFSET($S1064,0,VLOOKUP('thong tin khach hang'!$E$10,$X$2:$Z$5,2,0))</f>
        <v>0</v>
      </c>
      <c r="H1064" s="2" t="n">
        <f aca="false">F1064*HLOOKUP(B1064,Assumption!$A$10:$G$12,2,1)+G1064*HLOOKUP(B1064,Assumption!$A$10:$G$12,3,1)</f>
        <v>0</v>
      </c>
      <c r="I1064" s="2" t="n">
        <f aca="false">F1064+G1064-H1064</f>
        <v>0</v>
      </c>
      <c r="J1064" s="32" t="n">
        <f aca="false">VLOOKUP(D1064,Assumption!$O$3:$Q$103,IF('thong tin khach hang'!$B$3="Nam",2,3),0)/12*P1064</f>
        <v>0</v>
      </c>
      <c r="K1064" s="2" t="n">
        <v>20000</v>
      </c>
      <c r="L1064" s="31" t="n">
        <f aca="false">ROUND(((HLOOKUP(B1064,Assumption!$A$6:$L$7,2,1)+1)^(1/12)-1)*(E1064+I1064-J1064-K1064),0)</f>
        <v>23158439</v>
      </c>
      <c r="M1064" s="31" t="n">
        <f aca="false">E1064+I1064-J1064-K1064+L1064</f>
        <v>14045137907.013</v>
      </c>
      <c r="N1064" s="32" t="n">
        <f aca="false">HLOOKUP(ROUND(AVERAGE(M1052:M1063)/10^6,0),Assumption!$B$2:$E$3,2,1)*MAX((AVERAGE(M1052:M1063)-250*10^6),0)</f>
        <v>81670121.6670781</v>
      </c>
      <c r="O1064" s="31" t="n">
        <f aca="false">M1064+N1064</f>
        <v>14126808028.6801</v>
      </c>
      <c r="P1064" s="31" t="n">
        <f aca="false">IF(A1064=1,SA,MAX(0,SA-M1063))</f>
        <v>0</v>
      </c>
      <c r="S1064" s="2" t="n">
        <v>0</v>
      </c>
      <c r="T1064" s="2" t="n">
        <v>0</v>
      </c>
      <c r="U1064" s="2" t="n">
        <v>0</v>
      </c>
      <c r="V1064" s="33" t="n">
        <v>1</v>
      </c>
    </row>
    <row r="1065" customFormat="false" ht="15.75" hidden="false" customHeight="true" outlineLevel="0" collapsed="false">
      <c r="A1065" s="2" t="n">
        <v>1063</v>
      </c>
      <c r="B1065" s="2" t="n">
        <v>89</v>
      </c>
      <c r="C1065" s="2" t="n">
        <f aca="false">A1065-(B1065-1)*12</f>
        <v>7</v>
      </c>
      <c r="D1065" s="2" t="n">
        <f aca="false">'thong tin khach hang'!$B$4+B1065-1</f>
        <v>90</v>
      </c>
      <c r="E1065" s="31" t="n">
        <f aca="false">IF(A1065=1,0,M1064)</f>
        <v>14045137907.013</v>
      </c>
      <c r="F1065" s="2" t="n">
        <f aca="true">TP*VLOOKUP('thong tin khach hang'!$E$10,$X$2:$Z$5,3,0)*OFFSET($S1065,0,VLOOKUP('thong tin khach hang'!$E$10,$X$2:$Z$5,2,0))</f>
        <v>0</v>
      </c>
      <c r="G1065" s="2" t="n">
        <f aca="true">EP*VLOOKUP('thong tin khach hang'!$E$10,$X$2:$Z$5,3,0)*OFFSET($S1065,0,VLOOKUP('thong tin khach hang'!$E$10,$X$2:$Z$5,2,0))</f>
        <v>0</v>
      </c>
      <c r="H1065" s="2" t="n">
        <f aca="false">F1065*HLOOKUP(B1065,Assumption!$A$10:$G$12,2,1)+G1065*HLOOKUP(B1065,Assumption!$A$10:$G$12,3,1)</f>
        <v>0</v>
      </c>
      <c r="I1065" s="2" t="n">
        <f aca="false">F1065+G1065-H1065</f>
        <v>0</v>
      </c>
      <c r="J1065" s="32" t="n">
        <f aca="false">VLOOKUP(D1065,Assumption!$O$3:$Q$103,IF('thong tin khach hang'!$B$3="Nam",2,3),0)/12*P1065</f>
        <v>0</v>
      </c>
      <c r="K1065" s="2" t="n">
        <v>20000</v>
      </c>
      <c r="L1065" s="31" t="n">
        <f aca="false">ROUND(((HLOOKUP(B1065,Assumption!$A$6:$L$7,2,1)+1)^(1/12)-1)*(E1065+I1065-J1065-K1065),0)</f>
        <v>23196654</v>
      </c>
      <c r="M1065" s="31" t="n">
        <f aca="false">E1065+I1065-J1065-K1065+L1065</f>
        <v>14068314561.013</v>
      </c>
      <c r="N1065" s="32" t="n">
        <f aca="false">HLOOKUP(ROUND(AVERAGE(M1053:M1064)/10^6,0),Assumption!$B$2:$E$3,2,1)*MAX((AVERAGE(M1053:M1064)-250*10^6),0)</f>
        <v>81836661.9945781</v>
      </c>
      <c r="O1065" s="31" t="n">
        <f aca="false">M1065+N1065</f>
        <v>14150151223.0076</v>
      </c>
      <c r="P1065" s="31" t="n">
        <f aca="false">IF(A1065=1,SA,MAX(0,SA-M1064))</f>
        <v>0</v>
      </c>
      <c r="S1065" s="2" t="n">
        <v>0</v>
      </c>
      <c r="T1065" s="2" t="n">
        <v>1</v>
      </c>
      <c r="U1065" s="2" t="n">
        <v>1</v>
      </c>
      <c r="V1065" s="33" t="n">
        <v>1</v>
      </c>
    </row>
    <row r="1066" customFormat="false" ht="15.75" hidden="false" customHeight="true" outlineLevel="0" collapsed="false">
      <c r="A1066" s="2" t="n">
        <v>1064</v>
      </c>
      <c r="B1066" s="2" t="n">
        <v>89</v>
      </c>
      <c r="C1066" s="2" t="n">
        <f aca="false">A1066-(B1066-1)*12</f>
        <v>8</v>
      </c>
      <c r="D1066" s="2" t="n">
        <f aca="false">'thong tin khach hang'!$B$4+B1066-1</f>
        <v>90</v>
      </c>
      <c r="E1066" s="31" t="n">
        <f aca="false">IF(A1066=1,0,M1065)</f>
        <v>14068314561.013</v>
      </c>
      <c r="F1066" s="2" t="n">
        <f aca="true">TP*VLOOKUP('thong tin khach hang'!$E$10,$X$2:$Z$5,3,0)*OFFSET($S1066,0,VLOOKUP('thong tin khach hang'!$E$10,$X$2:$Z$5,2,0))</f>
        <v>0</v>
      </c>
      <c r="G1066" s="2" t="n">
        <f aca="true">EP*VLOOKUP('thong tin khach hang'!$E$10,$X$2:$Z$5,3,0)*OFFSET($S1066,0,VLOOKUP('thong tin khach hang'!$E$10,$X$2:$Z$5,2,0))</f>
        <v>0</v>
      </c>
      <c r="H1066" s="2" t="n">
        <f aca="false">F1066*HLOOKUP(B1066,Assumption!$A$10:$G$12,2,1)+G1066*HLOOKUP(B1066,Assumption!$A$10:$G$12,3,1)</f>
        <v>0</v>
      </c>
      <c r="I1066" s="2" t="n">
        <f aca="false">F1066+G1066-H1066</f>
        <v>0</v>
      </c>
      <c r="J1066" s="32" t="n">
        <f aca="false">VLOOKUP(D1066,Assumption!$O$3:$Q$103,IF('thong tin khach hang'!$B$3="Nam",2,3),0)/12*P1066</f>
        <v>0</v>
      </c>
      <c r="K1066" s="2" t="n">
        <v>20000</v>
      </c>
      <c r="L1066" s="31" t="n">
        <f aca="false">ROUND(((HLOOKUP(B1066,Assumption!$A$6:$L$7,2,1)+1)^(1/12)-1)*(E1066+I1066-J1066-K1066),0)</f>
        <v>23234932</v>
      </c>
      <c r="M1066" s="31" t="n">
        <f aca="false">E1066+I1066-J1066-K1066+L1066</f>
        <v>14091529493.013</v>
      </c>
      <c r="N1066" s="32" t="n">
        <f aca="false">HLOOKUP(ROUND(AVERAGE(M1054:M1065)/10^6,0),Assumption!$B$2:$E$3,2,1)*MAX((AVERAGE(M1054:M1065)-250*10^6),0)</f>
        <v>82003477.3770781</v>
      </c>
      <c r="O1066" s="31" t="n">
        <f aca="false">M1066+N1066</f>
        <v>14173532970.3901</v>
      </c>
      <c r="P1066" s="31" t="n">
        <f aca="false">IF(A1066=1,SA,MAX(0,SA-M1065))</f>
        <v>0</v>
      </c>
      <c r="S1066" s="2" t="n">
        <v>0</v>
      </c>
      <c r="T1066" s="2" t="n">
        <v>0</v>
      </c>
      <c r="U1066" s="2" t="n">
        <v>0</v>
      </c>
      <c r="V1066" s="33" t="n">
        <v>1</v>
      </c>
    </row>
    <row r="1067" customFormat="false" ht="15.75" hidden="false" customHeight="true" outlineLevel="0" collapsed="false">
      <c r="A1067" s="2" t="n">
        <v>1065</v>
      </c>
      <c r="B1067" s="2" t="n">
        <v>89</v>
      </c>
      <c r="C1067" s="2" t="n">
        <f aca="false">A1067-(B1067-1)*12</f>
        <v>9</v>
      </c>
      <c r="D1067" s="2" t="n">
        <f aca="false">'thong tin khach hang'!$B$4+B1067-1</f>
        <v>90</v>
      </c>
      <c r="E1067" s="31" t="n">
        <f aca="false">IF(A1067=1,0,M1066)</f>
        <v>14091529493.013</v>
      </c>
      <c r="F1067" s="2" t="n">
        <f aca="true">TP*VLOOKUP('thong tin khach hang'!$E$10,$X$2:$Z$5,3,0)*OFFSET($S1067,0,VLOOKUP('thong tin khach hang'!$E$10,$X$2:$Z$5,2,0))</f>
        <v>0</v>
      </c>
      <c r="G1067" s="2" t="n">
        <f aca="true">EP*VLOOKUP('thong tin khach hang'!$E$10,$X$2:$Z$5,3,0)*OFFSET($S1067,0,VLOOKUP('thong tin khach hang'!$E$10,$X$2:$Z$5,2,0))</f>
        <v>0</v>
      </c>
      <c r="H1067" s="2" t="n">
        <f aca="false">F1067*HLOOKUP(B1067,Assumption!$A$10:$G$12,2,1)+G1067*HLOOKUP(B1067,Assumption!$A$10:$G$12,3,1)</f>
        <v>0</v>
      </c>
      <c r="I1067" s="2" t="n">
        <f aca="false">F1067+G1067-H1067</f>
        <v>0</v>
      </c>
      <c r="J1067" s="32" t="n">
        <f aca="false">VLOOKUP(D1067,Assumption!$O$3:$Q$103,IF('thong tin khach hang'!$B$3="Nam",2,3),0)/12*P1067</f>
        <v>0</v>
      </c>
      <c r="K1067" s="2" t="n">
        <v>20000</v>
      </c>
      <c r="L1067" s="31" t="n">
        <f aca="false">ROUND(((HLOOKUP(B1067,Assumption!$A$6:$L$7,2,1)+1)^(1/12)-1)*(E1067+I1067-J1067-K1067),0)</f>
        <v>23273274</v>
      </c>
      <c r="M1067" s="31" t="n">
        <f aca="false">E1067+I1067-J1067-K1067+L1067</f>
        <v>14114782767.013</v>
      </c>
      <c r="N1067" s="32" t="n">
        <f aca="false">HLOOKUP(ROUND(AVERAGE(M1055:M1066)/10^6,0),Assumption!$B$2:$E$3,2,1)*MAX((AVERAGE(M1055:M1066)-250*10^6),0)</f>
        <v>82170568.2685781</v>
      </c>
      <c r="O1067" s="31" t="n">
        <f aca="false">M1067+N1067</f>
        <v>14196953335.2816</v>
      </c>
      <c r="P1067" s="31" t="n">
        <f aca="false">IF(A1067=1,SA,MAX(0,SA-M1066))</f>
        <v>0</v>
      </c>
      <c r="S1067" s="2" t="n">
        <v>0</v>
      </c>
      <c r="T1067" s="2" t="n">
        <v>0</v>
      </c>
      <c r="U1067" s="2" t="n">
        <v>0</v>
      </c>
      <c r="V1067" s="33" t="n">
        <v>1</v>
      </c>
    </row>
    <row r="1068" customFormat="false" ht="15.75" hidden="false" customHeight="true" outlineLevel="0" collapsed="false">
      <c r="A1068" s="2" t="n">
        <v>1066</v>
      </c>
      <c r="B1068" s="2" t="n">
        <v>89</v>
      </c>
      <c r="C1068" s="2" t="n">
        <f aca="false">A1068-(B1068-1)*12</f>
        <v>10</v>
      </c>
      <c r="D1068" s="2" t="n">
        <f aca="false">'thong tin khach hang'!$B$4+B1068-1</f>
        <v>90</v>
      </c>
      <c r="E1068" s="31" t="n">
        <f aca="false">IF(A1068=1,0,M1067)</f>
        <v>14114782767.013</v>
      </c>
      <c r="F1068" s="2" t="n">
        <f aca="true">TP*VLOOKUP('thong tin khach hang'!$E$10,$X$2:$Z$5,3,0)*OFFSET($S1068,0,VLOOKUP('thong tin khach hang'!$E$10,$X$2:$Z$5,2,0))</f>
        <v>0</v>
      </c>
      <c r="G1068" s="2" t="n">
        <f aca="true">EP*VLOOKUP('thong tin khach hang'!$E$10,$X$2:$Z$5,3,0)*OFFSET($S1068,0,VLOOKUP('thong tin khach hang'!$E$10,$X$2:$Z$5,2,0))</f>
        <v>0</v>
      </c>
      <c r="H1068" s="2" t="n">
        <f aca="false">F1068*HLOOKUP(B1068,Assumption!$A$10:$G$12,2,1)+G1068*HLOOKUP(B1068,Assumption!$A$10:$G$12,3,1)</f>
        <v>0</v>
      </c>
      <c r="I1068" s="2" t="n">
        <f aca="false">F1068+G1068-H1068</f>
        <v>0</v>
      </c>
      <c r="J1068" s="32" t="n">
        <f aca="false">VLOOKUP(D1068,Assumption!$O$3:$Q$103,IF('thong tin khach hang'!$B$3="Nam",2,3),0)/12*P1068</f>
        <v>0</v>
      </c>
      <c r="K1068" s="2" t="n">
        <v>20000</v>
      </c>
      <c r="L1068" s="31" t="n">
        <f aca="false">ROUND(((HLOOKUP(B1068,Assumption!$A$6:$L$7,2,1)+1)^(1/12)-1)*(E1068+I1068-J1068-K1068),0)</f>
        <v>23311678</v>
      </c>
      <c r="M1068" s="31" t="n">
        <f aca="false">E1068+I1068-J1068-K1068+L1068</f>
        <v>14138074445.013</v>
      </c>
      <c r="N1068" s="32" t="n">
        <f aca="false">HLOOKUP(ROUND(AVERAGE(M1056:M1067)/10^6,0),Assumption!$B$2:$E$3,2,1)*MAX((AVERAGE(M1056:M1067)-250*10^6),0)</f>
        <v>82337935.1245781</v>
      </c>
      <c r="O1068" s="31" t="n">
        <f aca="false">M1068+N1068</f>
        <v>14220412380.1376</v>
      </c>
      <c r="P1068" s="31" t="n">
        <f aca="false">IF(A1068=1,SA,MAX(0,SA-M1067))</f>
        <v>0</v>
      </c>
      <c r="S1068" s="2" t="n">
        <v>0</v>
      </c>
      <c r="T1068" s="2" t="n">
        <v>0</v>
      </c>
      <c r="U1068" s="2" t="n">
        <v>1</v>
      </c>
      <c r="V1068" s="33" t="n">
        <v>1</v>
      </c>
    </row>
    <row r="1069" customFormat="false" ht="15.75" hidden="false" customHeight="true" outlineLevel="0" collapsed="false">
      <c r="A1069" s="2" t="n">
        <v>1067</v>
      </c>
      <c r="B1069" s="2" t="n">
        <v>89</v>
      </c>
      <c r="C1069" s="2" t="n">
        <f aca="false">A1069-(B1069-1)*12</f>
        <v>11</v>
      </c>
      <c r="D1069" s="2" t="n">
        <f aca="false">'thong tin khach hang'!$B$4+B1069-1</f>
        <v>90</v>
      </c>
      <c r="E1069" s="31" t="n">
        <f aca="false">IF(A1069=1,0,M1068)</f>
        <v>14138074445.013</v>
      </c>
      <c r="F1069" s="2" t="n">
        <f aca="true">TP*VLOOKUP('thong tin khach hang'!$E$10,$X$2:$Z$5,3,0)*OFFSET($S1069,0,VLOOKUP('thong tin khach hang'!$E$10,$X$2:$Z$5,2,0))</f>
        <v>0</v>
      </c>
      <c r="G1069" s="2" t="n">
        <f aca="true">EP*VLOOKUP('thong tin khach hang'!$E$10,$X$2:$Z$5,3,0)*OFFSET($S1069,0,VLOOKUP('thong tin khach hang'!$E$10,$X$2:$Z$5,2,0))</f>
        <v>0</v>
      </c>
      <c r="H1069" s="2" t="n">
        <f aca="false">F1069*HLOOKUP(B1069,Assumption!$A$10:$G$12,2,1)+G1069*HLOOKUP(B1069,Assumption!$A$10:$G$12,3,1)</f>
        <v>0</v>
      </c>
      <c r="I1069" s="2" t="n">
        <f aca="false">F1069+G1069-H1069</f>
        <v>0</v>
      </c>
      <c r="J1069" s="32" t="n">
        <f aca="false">VLOOKUP(D1069,Assumption!$O$3:$Q$103,IF('thong tin khach hang'!$B$3="Nam",2,3),0)/12*P1069</f>
        <v>0</v>
      </c>
      <c r="K1069" s="2" t="n">
        <v>20000</v>
      </c>
      <c r="L1069" s="31" t="n">
        <f aca="false">ROUND(((HLOOKUP(B1069,Assumption!$A$6:$L$7,2,1)+1)^(1/12)-1)*(E1069+I1069-J1069-K1069),0)</f>
        <v>23350146</v>
      </c>
      <c r="M1069" s="31" t="n">
        <f aca="false">E1069+I1069-J1069-K1069+L1069</f>
        <v>14161404591.013</v>
      </c>
      <c r="N1069" s="32" t="n">
        <f aca="false">HLOOKUP(ROUND(AVERAGE(M1057:M1068)/10^6,0),Assumption!$B$2:$E$3,2,1)*MAX((AVERAGE(M1057:M1068)-250*10^6),0)</f>
        <v>82505578.4005781</v>
      </c>
      <c r="O1069" s="31" t="n">
        <f aca="false">M1069+N1069</f>
        <v>14243910169.4136</v>
      </c>
      <c r="P1069" s="31" t="n">
        <f aca="false">IF(A1069=1,SA,MAX(0,SA-M1068))</f>
        <v>0</v>
      </c>
      <c r="S1069" s="2" t="n">
        <v>0</v>
      </c>
      <c r="T1069" s="2" t="n">
        <v>0</v>
      </c>
      <c r="U1069" s="2" t="n">
        <v>0</v>
      </c>
      <c r="V1069" s="33" t="n">
        <v>1</v>
      </c>
    </row>
    <row r="1070" customFormat="false" ht="15.75" hidden="false" customHeight="true" outlineLevel="0" collapsed="false">
      <c r="A1070" s="2" t="n">
        <v>1068</v>
      </c>
      <c r="B1070" s="2" t="n">
        <v>89</v>
      </c>
      <c r="C1070" s="2" t="n">
        <f aca="false">A1070-(B1070-1)*12</f>
        <v>12</v>
      </c>
      <c r="D1070" s="2" t="n">
        <f aca="false">'thong tin khach hang'!$B$4+B1070-1</f>
        <v>90</v>
      </c>
      <c r="E1070" s="31" t="n">
        <f aca="false">IF(A1070=1,0,M1069)</f>
        <v>14161404591.013</v>
      </c>
      <c r="F1070" s="2" t="n">
        <f aca="true">TP*VLOOKUP('thong tin khach hang'!$E$10,$X$2:$Z$5,3,0)*OFFSET($S1070,0,VLOOKUP('thong tin khach hang'!$E$10,$X$2:$Z$5,2,0))</f>
        <v>0</v>
      </c>
      <c r="G1070" s="2" t="n">
        <f aca="true">EP*VLOOKUP('thong tin khach hang'!$E$10,$X$2:$Z$5,3,0)*OFFSET($S1070,0,VLOOKUP('thong tin khach hang'!$E$10,$X$2:$Z$5,2,0))</f>
        <v>0</v>
      </c>
      <c r="H1070" s="2" t="n">
        <f aca="false">F1070*HLOOKUP(B1070,Assumption!$A$10:$G$12,2,1)+G1070*HLOOKUP(B1070,Assumption!$A$10:$G$12,3,1)</f>
        <v>0</v>
      </c>
      <c r="I1070" s="2" t="n">
        <f aca="false">F1070+G1070-H1070</f>
        <v>0</v>
      </c>
      <c r="J1070" s="32" t="n">
        <f aca="false">VLOOKUP(D1070,Assumption!$O$3:$Q$103,IF('thong tin khach hang'!$B$3="Nam",2,3),0)/12*P1070</f>
        <v>0</v>
      </c>
      <c r="K1070" s="2" t="n">
        <v>20000</v>
      </c>
      <c r="L1070" s="31" t="n">
        <f aca="false">ROUND(((HLOOKUP(B1070,Assumption!$A$6:$L$7,2,1)+1)^(1/12)-1)*(E1070+I1070-J1070-K1070),0)</f>
        <v>23388678</v>
      </c>
      <c r="M1070" s="31" t="n">
        <f aca="false">E1070+I1070-J1070-K1070+L1070</f>
        <v>14184773269.013</v>
      </c>
      <c r="N1070" s="32" t="n">
        <f aca="false">HLOOKUP(ROUND(AVERAGE(M1058:M1069)/10^6,0),Assumption!$B$2:$E$3,2,1)*MAX((AVERAGE(M1058:M1069)-250*10^6),0)</f>
        <v>82673498.5530781</v>
      </c>
      <c r="O1070" s="31" t="n">
        <f aca="false">M1070+N1070</f>
        <v>14267446767.5661</v>
      </c>
      <c r="P1070" s="31" t="n">
        <f aca="false">IF(A1070=1,SA,MAX(0,SA-M1069))</f>
        <v>0</v>
      </c>
      <c r="S1070" s="2" t="n">
        <v>0</v>
      </c>
      <c r="T1070" s="2" t="n">
        <v>0</v>
      </c>
      <c r="U1070" s="2" t="n">
        <v>0</v>
      </c>
      <c r="V1070" s="33" t="n">
        <v>1</v>
      </c>
    </row>
    <row r="1071" customFormat="false" ht="15.75" hidden="false" customHeight="true" outlineLevel="0" collapsed="false">
      <c r="A1071" s="2" t="n">
        <v>1069</v>
      </c>
      <c r="B1071" s="2" t="n">
        <v>90</v>
      </c>
      <c r="C1071" s="2" t="n">
        <f aca="false">A1071-(B1071-1)*12</f>
        <v>1</v>
      </c>
      <c r="D1071" s="2" t="n">
        <f aca="false">'thong tin khach hang'!$B$4+B1071-1</f>
        <v>91</v>
      </c>
      <c r="E1071" s="31" t="n">
        <f aca="false">IF(A1071=1,0,M1070)</f>
        <v>14184773269.013</v>
      </c>
      <c r="F1071" s="2" t="n">
        <f aca="true">TP*VLOOKUP('thong tin khach hang'!$E$10,$X$2:$Z$5,3,0)*OFFSET($S1071,0,VLOOKUP('thong tin khach hang'!$E$10,$X$2:$Z$5,2,0))</f>
        <v>30000000</v>
      </c>
      <c r="G1071" s="2" t="n">
        <f aca="true">EP*VLOOKUP('thong tin khach hang'!$E$10,$X$2:$Z$5,3,0)*OFFSET($S1071,0,VLOOKUP('thong tin khach hang'!$E$10,$X$2:$Z$5,2,0))</f>
        <v>30000000</v>
      </c>
      <c r="H1071" s="2" t="n">
        <f aca="false">F1071*HLOOKUP(B1071,Assumption!$A$10:$G$12,2,1)+G1071*HLOOKUP(B1071,Assumption!$A$10:$G$12,3,1)</f>
        <v>1500000</v>
      </c>
      <c r="I1071" s="2" t="n">
        <f aca="false">F1071+G1071-H1071</f>
        <v>58500000</v>
      </c>
      <c r="J1071" s="32" t="n">
        <f aca="false">VLOOKUP(D1071,Assumption!$O$3:$Q$103,IF('thong tin khach hang'!$B$3="Nam",2,3),0)/12*P1071</f>
        <v>0</v>
      </c>
      <c r="K1071" s="2" t="n">
        <v>20000</v>
      </c>
      <c r="L1071" s="31" t="n">
        <f aca="false">ROUND(((HLOOKUP(B1071,Assumption!$A$6:$L$7,2,1)+1)^(1/12)-1)*(E1071+I1071-J1071-K1071),0)</f>
        <v>23523891</v>
      </c>
      <c r="M1071" s="31" t="n">
        <f aca="false">E1071+I1071-J1071-K1071+L1071</f>
        <v>14266777160.013</v>
      </c>
      <c r="N1071" s="32" t="n">
        <f aca="false">HLOOKUP(ROUND(AVERAGE(M1059:M1070)/10^6,0),Assumption!$B$2:$E$3,2,1)*MAX((AVERAGE(M1059:M1070)-250*10^6),0)</f>
        <v>82841696.0395781</v>
      </c>
      <c r="O1071" s="31" t="n">
        <f aca="false">M1071+N1071</f>
        <v>14349618856.0526</v>
      </c>
      <c r="P1071" s="31" t="n">
        <f aca="false">IF(A1071=1,SA,MAX(0,SA-M1070))</f>
        <v>0</v>
      </c>
      <c r="S1071" s="2" t="n">
        <v>1</v>
      </c>
      <c r="T1071" s="2" t="n">
        <v>1</v>
      </c>
      <c r="U1071" s="2" t="n">
        <v>1</v>
      </c>
      <c r="V1071" s="33" t="n">
        <v>1</v>
      </c>
    </row>
    <row r="1072" customFormat="false" ht="15.75" hidden="false" customHeight="true" outlineLevel="0" collapsed="false">
      <c r="A1072" s="2" t="n">
        <v>1070</v>
      </c>
      <c r="B1072" s="2" t="n">
        <v>90</v>
      </c>
      <c r="C1072" s="2" t="n">
        <f aca="false">A1072-(B1072-1)*12</f>
        <v>2</v>
      </c>
      <c r="D1072" s="2" t="n">
        <f aca="false">'thong tin khach hang'!$B$4+B1072-1</f>
        <v>91</v>
      </c>
      <c r="E1072" s="31" t="n">
        <f aca="false">IF(A1072=1,0,M1071)</f>
        <v>14266777160.013</v>
      </c>
      <c r="F1072" s="2" t="n">
        <f aca="true">TP*VLOOKUP('thong tin khach hang'!$E$10,$X$2:$Z$5,3,0)*OFFSET($S1072,0,VLOOKUP('thong tin khach hang'!$E$10,$X$2:$Z$5,2,0))</f>
        <v>0</v>
      </c>
      <c r="G1072" s="2" t="n">
        <f aca="true">EP*VLOOKUP('thong tin khach hang'!$E$10,$X$2:$Z$5,3,0)*OFFSET($S1072,0,VLOOKUP('thong tin khach hang'!$E$10,$X$2:$Z$5,2,0))</f>
        <v>0</v>
      </c>
      <c r="H1072" s="2" t="n">
        <f aca="false">F1072*HLOOKUP(B1072,Assumption!$A$10:$G$12,2,1)+G1072*HLOOKUP(B1072,Assumption!$A$10:$G$12,3,1)</f>
        <v>0</v>
      </c>
      <c r="I1072" s="2" t="n">
        <f aca="false">F1072+G1072-H1072</f>
        <v>0</v>
      </c>
      <c r="J1072" s="32" t="n">
        <f aca="false">VLOOKUP(D1072,Assumption!$O$3:$Q$103,IF('thong tin khach hang'!$B$3="Nam",2,3),0)/12*P1072</f>
        <v>0</v>
      </c>
      <c r="K1072" s="2" t="n">
        <v>20000</v>
      </c>
      <c r="L1072" s="31" t="n">
        <f aca="false">ROUND(((HLOOKUP(B1072,Assumption!$A$6:$L$7,2,1)+1)^(1/12)-1)*(E1072+I1072-J1072-K1072),0)</f>
        <v>23562709</v>
      </c>
      <c r="M1072" s="31" t="n">
        <f aca="false">E1072+I1072-J1072-K1072+L1072</f>
        <v>14290319869.013</v>
      </c>
      <c r="N1072" s="32" t="n">
        <f aca="false">HLOOKUP(ROUND(AVERAGE(M1060:M1071)/10^6,0),Assumption!$B$2:$E$3,2,1)*MAX((AVERAGE(M1060:M1071)-250*10^6),0)</f>
        <v>83010171.3180781</v>
      </c>
      <c r="O1072" s="31" t="n">
        <f aca="false">M1072+N1072</f>
        <v>14373330040.3311</v>
      </c>
      <c r="P1072" s="31" t="n">
        <f aca="false">IF(A1072=1,SA,MAX(0,SA-M1071))</f>
        <v>0</v>
      </c>
      <c r="S1072" s="2" t="n">
        <v>0</v>
      </c>
      <c r="T1072" s="2" t="n">
        <v>0</v>
      </c>
      <c r="U1072" s="2" t="n">
        <v>0</v>
      </c>
      <c r="V1072" s="33" t="n">
        <v>1</v>
      </c>
    </row>
    <row r="1073" customFormat="false" ht="15.75" hidden="false" customHeight="true" outlineLevel="0" collapsed="false">
      <c r="A1073" s="2" t="n">
        <v>1071</v>
      </c>
      <c r="B1073" s="2" t="n">
        <v>90</v>
      </c>
      <c r="C1073" s="2" t="n">
        <f aca="false">A1073-(B1073-1)*12</f>
        <v>3</v>
      </c>
      <c r="D1073" s="2" t="n">
        <f aca="false">'thong tin khach hang'!$B$4+B1073-1</f>
        <v>91</v>
      </c>
      <c r="E1073" s="31" t="n">
        <f aca="false">IF(A1073=1,0,M1072)</f>
        <v>14290319869.013</v>
      </c>
      <c r="F1073" s="2" t="n">
        <f aca="true">TP*VLOOKUP('thong tin khach hang'!$E$10,$X$2:$Z$5,3,0)*OFFSET($S1073,0,VLOOKUP('thong tin khach hang'!$E$10,$X$2:$Z$5,2,0))</f>
        <v>0</v>
      </c>
      <c r="G1073" s="2" t="n">
        <f aca="true">EP*VLOOKUP('thong tin khach hang'!$E$10,$X$2:$Z$5,3,0)*OFFSET($S1073,0,VLOOKUP('thong tin khach hang'!$E$10,$X$2:$Z$5,2,0))</f>
        <v>0</v>
      </c>
      <c r="H1073" s="2" t="n">
        <f aca="false">F1073*HLOOKUP(B1073,Assumption!$A$10:$G$12,2,1)+G1073*HLOOKUP(B1073,Assumption!$A$10:$G$12,3,1)</f>
        <v>0</v>
      </c>
      <c r="I1073" s="2" t="n">
        <f aca="false">F1073+G1073-H1073</f>
        <v>0</v>
      </c>
      <c r="J1073" s="32" t="n">
        <f aca="false">VLOOKUP(D1073,Assumption!$O$3:$Q$103,IF('thong tin khach hang'!$B$3="Nam",2,3),0)/12*P1073</f>
        <v>0</v>
      </c>
      <c r="K1073" s="2" t="n">
        <v>20000</v>
      </c>
      <c r="L1073" s="31" t="n">
        <f aca="false">ROUND(((HLOOKUP(B1073,Assumption!$A$6:$L$7,2,1)+1)^(1/12)-1)*(E1073+I1073-J1073-K1073),0)</f>
        <v>23601592</v>
      </c>
      <c r="M1073" s="31" t="n">
        <f aca="false">E1073+I1073-J1073-K1073+L1073</f>
        <v>14313901461.013</v>
      </c>
      <c r="N1073" s="32" t="n">
        <f aca="false">HLOOKUP(ROUND(AVERAGE(M1061:M1072)/10^6,0),Assumption!$B$2:$E$3,2,1)*MAX((AVERAGE(M1061:M1072)-250*10^6),0)</f>
        <v>83178924.8470781</v>
      </c>
      <c r="O1073" s="31" t="n">
        <f aca="false">M1073+N1073</f>
        <v>14397080385.8601</v>
      </c>
      <c r="P1073" s="31" t="n">
        <f aca="false">IF(A1073=1,SA,MAX(0,SA-M1072))</f>
        <v>0</v>
      </c>
      <c r="S1073" s="2" t="n">
        <v>0</v>
      </c>
      <c r="T1073" s="2" t="n">
        <v>0</v>
      </c>
      <c r="U1073" s="2" t="n">
        <v>0</v>
      </c>
      <c r="V1073" s="33" t="n">
        <v>1</v>
      </c>
    </row>
    <row r="1074" customFormat="false" ht="15.75" hidden="false" customHeight="true" outlineLevel="0" collapsed="false">
      <c r="A1074" s="2" t="n">
        <v>1072</v>
      </c>
      <c r="B1074" s="2" t="n">
        <v>90</v>
      </c>
      <c r="C1074" s="2" t="n">
        <f aca="false">A1074-(B1074-1)*12</f>
        <v>4</v>
      </c>
      <c r="D1074" s="2" t="n">
        <f aca="false">'thong tin khach hang'!$B$4+B1074-1</f>
        <v>91</v>
      </c>
      <c r="E1074" s="31" t="n">
        <f aca="false">IF(A1074=1,0,M1073)</f>
        <v>14313901461.013</v>
      </c>
      <c r="F1074" s="2" t="n">
        <f aca="true">TP*VLOOKUP('thong tin khach hang'!$E$10,$X$2:$Z$5,3,0)*OFFSET($S1074,0,VLOOKUP('thong tin khach hang'!$E$10,$X$2:$Z$5,2,0))</f>
        <v>0</v>
      </c>
      <c r="G1074" s="2" t="n">
        <f aca="true">EP*VLOOKUP('thong tin khach hang'!$E$10,$X$2:$Z$5,3,0)*OFFSET($S1074,0,VLOOKUP('thong tin khach hang'!$E$10,$X$2:$Z$5,2,0))</f>
        <v>0</v>
      </c>
      <c r="H1074" s="2" t="n">
        <f aca="false">F1074*HLOOKUP(B1074,Assumption!$A$10:$G$12,2,1)+G1074*HLOOKUP(B1074,Assumption!$A$10:$G$12,3,1)</f>
        <v>0</v>
      </c>
      <c r="I1074" s="2" t="n">
        <f aca="false">F1074+G1074-H1074</f>
        <v>0</v>
      </c>
      <c r="J1074" s="32" t="n">
        <f aca="false">VLOOKUP(D1074,Assumption!$O$3:$Q$103,IF('thong tin khach hang'!$B$3="Nam",2,3),0)/12*P1074</f>
        <v>0</v>
      </c>
      <c r="K1074" s="2" t="n">
        <v>20000</v>
      </c>
      <c r="L1074" s="31" t="n">
        <f aca="false">ROUND(((HLOOKUP(B1074,Assumption!$A$6:$L$7,2,1)+1)^(1/12)-1)*(E1074+I1074-J1074-K1074),0)</f>
        <v>23640539</v>
      </c>
      <c r="M1074" s="31" t="n">
        <f aca="false">E1074+I1074-J1074-K1074+L1074</f>
        <v>14337522000.013</v>
      </c>
      <c r="N1074" s="32" t="n">
        <f aca="false">HLOOKUP(ROUND(AVERAGE(M1062:M1073)/10^6,0),Assumption!$B$2:$E$3,2,1)*MAX((AVERAGE(M1062:M1073)-250*10^6),0)</f>
        <v>83347957.0860781</v>
      </c>
      <c r="O1074" s="31" t="n">
        <f aca="false">M1074+N1074</f>
        <v>14420869957.0991</v>
      </c>
      <c r="P1074" s="31" t="n">
        <f aca="false">IF(A1074=1,SA,MAX(0,SA-M1073))</f>
        <v>0</v>
      </c>
      <c r="S1074" s="2" t="n">
        <v>0</v>
      </c>
      <c r="T1074" s="2" t="n">
        <v>0</v>
      </c>
      <c r="U1074" s="2" t="n">
        <v>1</v>
      </c>
      <c r="V1074" s="33" t="n">
        <v>1</v>
      </c>
    </row>
    <row r="1075" customFormat="false" ht="15.75" hidden="false" customHeight="true" outlineLevel="0" collapsed="false">
      <c r="A1075" s="2" t="n">
        <v>1073</v>
      </c>
      <c r="B1075" s="2" t="n">
        <v>90</v>
      </c>
      <c r="C1075" s="2" t="n">
        <f aca="false">A1075-(B1075-1)*12</f>
        <v>5</v>
      </c>
      <c r="D1075" s="2" t="n">
        <f aca="false">'thong tin khach hang'!$B$4+B1075-1</f>
        <v>91</v>
      </c>
      <c r="E1075" s="31" t="n">
        <f aca="false">IF(A1075=1,0,M1074)</f>
        <v>14337522000.013</v>
      </c>
      <c r="F1075" s="2" t="n">
        <f aca="true">TP*VLOOKUP('thong tin khach hang'!$E$10,$X$2:$Z$5,3,0)*OFFSET($S1075,0,VLOOKUP('thong tin khach hang'!$E$10,$X$2:$Z$5,2,0))</f>
        <v>0</v>
      </c>
      <c r="G1075" s="2" t="n">
        <f aca="true">EP*VLOOKUP('thong tin khach hang'!$E$10,$X$2:$Z$5,3,0)*OFFSET($S1075,0,VLOOKUP('thong tin khach hang'!$E$10,$X$2:$Z$5,2,0))</f>
        <v>0</v>
      </c>
      <c r="H1075" s="2" t="n">
        <f aca="false">F1075*HLOOKUP(B1075,Assumption!$A$10:$G$12,2,1)+G1075*HLOOKUP(B1075,Assumption!$A$10:$G$12,3,1)</f>
        <v>0</v>
      </c>
      <c r="I1075" s="2" t="n">
        <f aca="false">F1075+G1075-H1075</f>
        <v>0</v>
      </c>
      <c r="J1075" s="32" t="n">
        <f aca="false">VLOOKUP(D1075,Assumption!$O$3:$Q$103,IF('thong tin khach hang'!$B$3="Nam",2,3),0)/12*P1075</f>
        <v>0</v>
      </c>
      <c r="K1075" s="2" t="n">
        <v>20000</v>
      </c>
      <c r="L1075" s="31" t="n">
        <f aca="false">ROUND(((HLOOKUP(B1075,Assumption!$A$6:$L$7,2,1)+1)^(1/12)-1)*(E1075+I1075-J1075-K1075),0)</f>
        <v>23679550</v>
      </c>
      <c r="M1075" s="31" t="n">
        <f aca="false">E1075+I1075-J1075-K1075+L1075</f>
        <v>14361181550.013</v>
      </c>
      <c r="N1075" s="32" t="n">
        <f aca="false">HLOOKUP(ROUND(AVERAGE(M1063:M1074)/10^6,0),Assumption!$B$2:$E$3,2,1)*MAX((AVERAGE(M1063:M1074)-250*10^6),0)</f>
        <v>83517268.4955781</v>
      </c>
      <c r="O1075" s="31" t="n">
        <f aca="false">M1075+N1075</f>
        <v>14444698818.5086</v>
      </c>
      <c r="P1075" s="31" t="n">
        <f aca="false">IF(A1075=1,SA,MAX(0,SA-M1074))</f>
        <v>0</v>
      </c>
      <c r="S1075" s="2" t="n">
        <v>0</v>
      </c>
      <c r="T1075" s="2" t="n">
        <v>0</v>
      </c>
      <c r="U1075" s="2" t="n">
        <v>0</v>
      </c>
      <c r="V1075" s="33" t="n">
        <v>1</v>
      </c>
    </row>
    <row r="1076" customFormat="false" ht="15.75" hidden="false" customHeight="true" outlineLevel="0" collapsed="false">
      <c r="A1076" s="2" t="n">
        <v>1074</v>
      </c>
      <c r="B1076" s="2" t="n">
        <v>90</v>
      </c>
      <c r="C1076" s="2" t="n">
        <f aca="false">A1076-(B1076-1)*12</f>
        <v>6</v>
      </c>
      <c r="D1076" s="2" t="n">
        <f aca="false">'thong tin khach hang'!$B$4+B1076-1</f>
        <v>91</v>
      </c>
      <c r="E1076" s="31" t="n">
        <f aca="false">IF(A1076=1,0,M1075)</f>
        <v>14361181550.013</v>
      </c>
      <c r="F1076" s="2" t="n">
        <f aca="true">TP*VLOOKUP('thong tin khach hang'!$E$10,$X$2:$Z$5,3,0)*OFFSET($S1076,0,VLOOKUP('thong tin khach hang'!$E$10,$X$2:$Z$5,2,0))</f>
        <v>0</v>
      </c>
      <c r="G1076" s="2" t="n">
        <f aca="true">EP*VLOOKUP('thong tin khach hang'!$E$10,$X$2:$Z$5,3,0)*OFFSET($S1076,0,VLOOKUP('thong tin khach hang'!$E$10,$X$2:$Z$5,2,0))</f>
        <v>0</v>
      </c>
      <c r="H1076" s="2" t="n">
        <f aca="false">F1076*HLOOKUP(B1076,Assumption!$A$10:$G$12,2,1)+G1076*HLOOKUP(B1076,Assumption!$A$10:$G$12,3,1)</f>
        <v>0</v>
      </c>
      <c r="I1076" s="2" t="n">
        <f aca="false">F1076+G1076-H1076</f>
        <v>0</v>
      </c>
      <c r="J1076" s="32" t="n">
        <f aca="false">VLOOKUP(D1076,Assumption!$O$3:$Q$103,IF('thong tin khach hang'!$B$3="Nam",2,3),0)/12*P1076</f>
        <v>0</v>
      </c>
      <c r="K1076" s="2" t="n">
        <v>20000</v>
      </c>
      <c r="L1076" s="31" t="n">
        <f aca="false">ROUND(((HLOOKUP(B1076,Assumption!$A$6:$L$7,2,1)+1)^(1/12)-1)*(E1076+I1076-J1076-K1076),0)</f>
        <v>23718626</v>
      </c>
      <c r="M1076" s="31" t="n">
        <f aca="false">E1076+I1076-J1076-K1076+L1076</f>
        <v>14384880176.013</v>
      </c>
      <c r="N1076" s="32" t="n">
        <f aca="false">HLOOKUP(ROUND(AVERAGE(M1064:M1075)/10^6,0),Assumption!$B$2:$E$3,2,1)*MAX((AVERAGE(M1064:M1075)-250*10^6),0)</f>
        <v>83686859.5365781</v>
      </c>
      <c r="O1076" s="31" t="n">
        <f aca="false">M1076+N1076</f>
        <v>14468567035.5496</v>
      </c>
      <c r="P1076" s="31" t="n">
        <f aca="false">IF(A1076=1,SA,MAX(0,SA-M1075))</f>
        <v>0</v>
      </c>
      <c r="S1076" s="2" t="n">
        <v>0</v>
      </c>
      <c r="T1076" s="2" t="n">
        <v>0</v>
      </c>
      <c r="U1076" s="2" t="n">
        <v>0</v>
      </c>
      <c r="V1076" s="33" t="n">
        <v>1</v>
      </c>
    </row>
    <row r="1077" customFormat="false" ht="15.75" hidden="false" customHeight="true" outlineLevel="0" collapsed="false">
      <c r="A1077" s="2" t="n">
        <v>1075</v>
      </c>
      <c r="B1077" s="2" t="n">
        <v>90</v>
      </c>
      <c r="C1077" s="2" t="n">
        <f aca="false">A1077-(B1077-1)*12</f>
        <v>7</v>
      </c>
      <c r="D1077" s="2" t="n">
        <f aca="false">'thong tin khach hang'!$B$4+B1077-1</f>
        <v>91</v>
      </c>
      <c r="E1077" s="31" t="n">
        <f aca="false">IF(A1077=1,0,M1076)</f>
        <v>14384880176.013</v>
      </c>
      <c r="F1077" s="2" t="n">
        <f aca="true">TP*VLOOKUP('thong tin khach hang'!$E$10,$X$2:$Z$5,3,0)*OFFSET($S1077,0,VLOOKUP('thong tin khach hang'!$E$10,$X$2:$Z$5,2,0))</f>
        <v>0</v>
      </c>
      <c r="G1077" s="2" t="n">
        <f aca="true">EP*VLOOKUP('thong tin khach hang'!$E$10,$X$2:$Z$5,3,0)*OFFSET($S1077,0,VLOOKUP('thong tin khach hang'!$E$10,$X$2:$Z$5,2,0))</f>
        <v>0</v>
      </c>
      <c r="H1077" s="2" t="n">
        <f aca="false">F1077*HLOOKUP(B1077,Assumption!$A$10:$G$12,2,1)+G1077*HLOOKUP(B1077,Assumption!$A$10:$G$12,3,1)</f>
        <v>0</v>
      </c>
      <c r="I1077" s="2" t="n">
        <f aca="false">F1077+G1077-H1077</f>
        <v>0</v>
      </c>
      <c r="J1077" s="32" t="n">
        <f aca="false">VLOOKUP(D1077,Assumption!$O$3:$Q$103,IF('thong tin khach hang'!$B$3="Nam",2,3),0)/12*P1077</f>
        <v>0</v>
      </c>
      <c r="K1077" s="2" t="n">
        <v>20000</v>
      </c>
      <c r="L1077" s="31" t="n">
        <f aca="false">ROUND(((HLOOKUP(B1077,Assumption!$A$6:$L$7,2,1)+1)^(1/12)-1)*(E1077+I1077-J1077-K1077),0)</f>
        <v>23757766</v>
      </c>
      <c r="M1077" s="31" t="n">
        <f aca="false">E1077+I1077-J1077-K1077+L1077</f>
        <v>14408617942.013</v>
      </c>
      <c r="N1077" s="32" t="n">
        <f aca="false">HLOOKUP(ROUND(AVERAGE(M1065:M1076)/10^6,0),Assumption!$B$2:$E$3,2,1)*MAX((AVERAGE(M1065:M1076)-250*10^6),0)</f>
        <v>83856730.6710781</v>
      </c>
      <c r="O1077" s="31" t="n">
        <f aca="false">M1077+N1077</f>
        <v>14492474672.6841</v>
      </c>
      <c r="P1077" s="31" t="n">
        <f aca="false">IF(A1077=1,SA,MAX(0,SA-M1076))</f>
        <v>0</v>
      </c>
      <c r="S1077" s="2" t="n">
        <v>0</v>
      </c>
      <c r="T1077" s="2" t="n">
        <v>1</v>
      </c>
      <c r="U1077" s="2" t="n">
        <v>1</v>
      </c>
      <c r="V1077" s="33" t="n">
        <v>1</v>
      </c>
    </row>
    <row r="1078" customFormat="false" ht="15.75" hidden="false" customHeight="true" outlineLevel="0" collapsed="false">
      <c r="A1078" s="2" t="n">
        <v>1076</v>
      </c>
      <c r="B1078" s="2" t="n">
        <v>90</v>
      </c>
      <c r="C1078" s="2" t="n">
        <f aca="false">A1078-(B1078-1)*12</f>
        <v>8</v>
      </c>
      <c r="D1078" s="2" t="n">
        <f aca="false">'thong tin khach hang'!$B$4+B1078-1</f>
        <v>91</v>
      </c>
      <c r="E1078" s="31" t="n">
        <f aca="false">IF(A1078=1,0,M1077)</f>
        <v>14408617942.013</v>
      </c>
      <c r="F1078" s="2" t="n">
        <f aca="true">TP*VLOOKUP('thong tin khach hang'!$E$10,$X$2:$Z$5,3,0)*OFFSET($S1078,0,VLOOKUP('thong tin khach hang'!$E$10,$X$2:$Z$5,2,0))</f>
        <v>0</v>
      </c>
      <c r="G1078" s="2" t="n">
        <f aca="true">EP*VLOOKUP('thong tin khach hang'!$E$10,$X$2:$Z$5,3,0)*OFFSET($S1078,0,VLOOKUP('thong tin khach hang'!$E$10,$X$2:$Z$5,2,0))</f>
        <v>0</v>
      </c>
      <c r="H1078" s="2" t="n">
        <f aca="false">F1078*HLOOKUP(B1078,Assumption!$A$10:$G$12,2,1)+G1078*HLOOKUP(B1078,Assumption!$A$10:$G$12,3,1)</f>
        <v>0</v>
      </c>
      <c r="I1078" s="2" t="n">
        <f aca="false">F1078+G1078-H1078</f>
        <v>0</v>
      </c>
      <c r="J1078" s="32" t="n">
        <f aca="false">VLOOKUP(D1078,Assumption!$O$3:$Q$103,IF('thong tin khach hang'!$B$3="Nam",2,3),0)/12*P1078</f>
        <v>0</v>
      </c>
      <c r="K1078" s="2" t="n">
        <v>20000</v>
      </c>
      <c r="L1078" s="31" t="n">
        <f aca="false">ROUND(((HLOOKUP(B1078,Assumption!$A$6:$L$7,2,1)+1)^(1/12)-1)*(E1078+I1078-J1078-K1078),0)</f>
        <v>23796971</v>
      </c>
      <c r="M1078" s="31" t="n">
        <f aca="false">E1078+I1078-J1078-K1078+L1078</f>
        <v>14432394913.013</v>
      </c>
      <c r="N1078" s="32" t="n">
        <f aca="false">HLOOKUP(ROUND(AVERAGE(M1066:M1077)/10^6,0),Assumption!$B$2:$E$3,2,1)*MAX((AVERAGE(M1066:M1077)-250*10^6),0)</f>
        <v>84026882.3615781</v>
      </c>
      <c r="O1078" s="31" t="n">
        <f aca="false">M1078+N1078</f>
        <v>14516421795.3746</v>
      </c>
      <c r="P1078" s="31" t="n">
        <f aca="false">IF(A1078=1,SA,MAX(0,SA-M1077))</f>
        <v>0</v>
      </c>
      <c r="S1078" s="2" t="n">
        <v>0</v>
      </c>
      <c r="T1078" s="2" t="n">
        <v>0</v>
      </c>
      <c r="U1078" s="2" t="n">
        <v>0</v>
      </c>
      <c r="V1078" s="33" t="n">
        <v>1</v>
      </c>
    </row>
    <row r="1079" customFormat="false" ht="15.75" hidden="false" customHeight="true" outlineLevel="0" collapsed="false">
      <c r="A1079" s="2" t="n">
        <v>1077</v>
      </c>
      <c r="B1079" s="2" t="n">
        <v>90</v>
      </c>
      <c r="C1079" s="2" t="n">
        <f aca="false">A1079-(B1079-1)*12</f>
        <v>9</v>
      </c>
      <c r="D1079" s="2" t="n">
        <f aca="false">'thong tin khach hang'!$B$4+B1079-1</f>
        <v>91</v>
      </c>
      <c r="E1079" s="31" t="n">
        <f aca="false">IF(A1079=1,0,M1078)</f>
        <v>14432394913.013</v>
      </c>
      <c r="F1079" s="2" t="n">
        <f aca="true">TP*VLOOKUP('thong tin khach hang'!$E$10,$X$2:$Z$5,3,0)*OFFSET($S1079,0,VLOOKUP('thong tin khach hang'!$E$10,$X$2:$Z$5,2,0))</f>
        <v>0</v>
      </c>
      <c r="G1079" s="2" t="n">
        <f aca="true">EP*VLOOKUP('thong tin khach hang'!$E$10,$X$2:$Z$5,3,0)*OFFSET($S1079,0,VLOOKUP('thong tin khach hang'!$E$10,$X$2:$Z$5,2,0))</f>
        <v>0</v>
      </c>
      <c r="H1079" s="2" t="n">
        <f aca="false">F1079*HLOOKUP(B1079,Assumption!$A$10:$G$12,2,1)+G1079*HLOOKUP(B1079,Assumption!$A$10:$G$12,3,1)</f>
        <v>0</v>
      </c>
      <c r="I1079" s="2" t="n">
        <f aca="false">F1079+G1079-H1079</f>
        <v>0</v>
      </c>
      <c r="J1079" s="32" t="n">
        <f aca="false">VLOOKUP(D1079,Assumption!$O$3:$Q$103,IF('thong tin khach hang'!$B$3="Nam",2,3),0)/12*P1079</f>
        <v>0</v>
      </c>
      <c r="K1079" s="2" t="n">
        <v>20000</v>
      </c>
      <c r="L1079" s="31" t="n">
        <f aca="false">ROUND(((HLOOKUP(B1079,Assumption!$A$6:$L$7,2,1)+1)^(1/12)-1)*(E1079+I1079-J1079-K1079),0)</f>
        <v>23836241</v>
      </c>
      <c r="M1079" s="31" t="n">
        <f aca="false">E1079+I1079-J1079-K1079+L1079</f>
        <v>14456211154.013</v>
      </c>
      <c r="N1079" s="32" t="n">
        <f aca="false">HLOOKUP(ROUND(AVERAGE(M1067:M1078)/10^6,0),Assumption!$B$2:$E$3,2,1)*MAX((AVERAGE(M1067:M1078)-250*10^6),0)</f>
        <v>84197315.0715781</v>
      </c>
      <c r="O1079" s="31" t="n">
        <f aca="false">M1079+N1079</f>
        <v>14540408469.0846</v>
      </c>
      <c r="P1079" s="31" t="n">
        <f aca="false">IF(A1079=1,SA,MAX(0,SA-M1078))</f>
        <v>0</v>
      </c>
      <c r="S1079" s="2" t="n">
        <v>0</v>
      </c>
      <c r="T1079" s="2" t="n">
        <v>0</v>
      </c>
      <c r="U1079" s="2" t="n">
        <v>0</v>
      </c>
      <c r="V1079" s="33" t="n">
        <v>1</v>
      </c>
    </row>
    <row r="1080" customFormat="false" ht="15.75" hidden="false" customHeight="true" outlineLevel="0" collapsed="false">
      <c r="A1080" s="2" t="n">
        <v>1078</v>
      </c>
      <c r="B1080" s="2" t="n">
        <v>90</v>
      </c>
      <c r="C1080" s="2" t="n">
        <f aca="false">A1080-(B1080-1)*12</f>
        <v>10</v>
      </c>
      <c r="D1080" s="2" t="n">
        <f aca="false">'thong tin khach hang'!$B$4+B1080-1</f>
        <v>91</v>
      </c>
      <c r="E1080" s="31" t="n">
        <f aca="false">IF(A1080=1,0,M1079)</f>
        <v>14456211154.013</v>
      </c>
      <c r="F1080" s="2" t="n">
        <f aca="true">TP*VLOOKUP('thong tin khach hang'!$E$10,$X$2:$Z$5,3,0)*OFFSET($S1080,0,VLOOKUP('thong tin khach hang'!$E$10,$X$2:$Z$5,2,0))</f>
        <v>0</v>
      </c>
      <c r="G1080" s="2" t="n">
        <f aca="true">EP*VLOOKUP('thong tin khach hang'!$E$10,$X$2:$Z$5,3,0)*OFFSET($S1080,0,VLOOKUP('thong tin khach hang'!$E$10,$X$2:$Z$5,2,0))</f>
        <v>0</v>
      </c>
      <c r="H1080" s="2" t="n">
        <f aca="false">F1080*HLOOKUP(B1080,Assumption!$A$10:$G$12,2,1)+G1080*HLOOKUP(B1080,Assumption!$A$10:$G$12,3,1)</f>
        <v>0</v>
      </c>
      <c r="I1080" s="2" t="n">
        <f aca="false">F1080+G1080-H1080</f>
        <v>0</v>
      </c>
      <c r="J1080" s="32" t="n">
        <f aca="false">VLOOKUP(D1080,Assumption!$O$3:$Q$103,IF('thong tin khach hang'!$B$3="Nam",2,3),0)/12*P1080</f>
        <v>0</v>
      </c>
      <c r="K1080" s="2" t="n">
        <v>20000</v>
      </c>
      <c r="L1080" s="31" t="n">
        <f aca="false">ROUND(((HLOOKUP(B1080,Assumption!$A$6:$L$7,2,1)+1)^(1/12)-1)*(E1080+I1080-J1080-K1080),0)</f>
        <v>23875575</v>
      </c>
      <c r="M1080" s="31" t="n">
        <f aca="false">E1080+I1080-J1080-K1080+L1080</f>
        <v>14480066729.013</v>
      </c>
      <c r="N1080" s="32" t="n">
        <f aca="false">HLOOKUP(ROUND(AVERAGE(M1068:M1079)/10^6,0),Assumption!$B$2:$E$3,2,1)*MAX((AVERAGE(M1068:M1079)-250*10^6),0)</f>
        <v>84368029.2650781</v>
      </c>
      <c r="O1080" s="31" t="n">
        <f aca="false">M1080+N1080</f>
        <v>14564434758.2781</v>
      </c>
      <c r="P1080" s="31" t="n">
        <f aca="false">IF(A1080=1,SA,MAX(0,SA-M1079))</f>
        <v>0</v>
      </c>
      <c r="S1080" s="2" t="n">
        <v>0</v>
      </c>
      <c r="T1080" s="2" t="n">
        <v>0</v>
      </c>
      <c r="U1080" s="2" t="n">
        <v>1</v>
      </c>
      <c r="V1080" s="33" t="n">
        <v>1</v>
      </c>
    </row>
    <row r="1081" customFormat="false" ht="15.75" hidden="false" customHeight="true" outlineLevel="0" collapsed="false">
      <c r="A1081" s="2" t="n">
        <v>1079</v>
      </c>
      <c r="B1081" s="2" t="n">
        <v>90</v>
      </c>
      <c r="C1081" s="2" t="n">
        <f aca="false">A1081-(B1081-1)*12</f>
        <v>11</v>
      </c>
      <c r="D1081" s="2" t="n">
        <f aca="false">'thong tin khach hang'!$B$4+B1081-1</f>
        <v>91</v>
      </c>
      <c r="E1081" s="31" t="n">
        <f aca="false">IF(A1081=1,0,M1080)</f>
        <v>14480066729.013</v>
      </c>
      <c r="F1081" s="2" t="n">
        <f aca="true">TP*VLOOKUP('thong tin khach hang'!$E$10,$X$2:$Z$5,3,0)*OFFSET($S1081,0,VLOOKUP('thong tin khach hang'!$E$10,$X$2:$Z$5,2,0))</f>
        <v>0</v>
      </c>
      <c r="G1081" s="2" t="n">
        <f aca="true">EP*VLOOKUP('thong tin khach hang'!$E$10,$X$2:$Z$5,3,0)*OFFSET($S1081,0,VLOOKUP('thong tin khach hang'!$E$10,$X$2:$Z$5,2,0))</f>
        <v>0</v>
      </c>
      <c r="H1081" s="2" t="n">
        <f aca="false">F1081*HLOOKUP(B1081,Assumption!$A$10:$G$12,2,1)+G1081*HLOOKUP(B1081,Assumption!$A$10:$G$12,3,1)</f>
        <v>0</v>
      </c>
      <c r="I1081" s="2" t="n">
        <f aca="false">F1081+G1081-H1081</f>
        <v>0</v>
      </c>
      <c r="J1081" s="32" t="n">
        <f aca="false">VLOOKUP(D1081,Assumption!$O$3:$Q$103,IF('thong tin khach hang'!$B$3="Nam",2,3),0)/12*P1081</f>
        <v>0</v>
      </c>
      <c r="K1081" s="2" t="n">
        <v>20000</v>
      </c>
      <c r="L1081" s="31" t="n">
        <f aca="false">ROUND(((HLOOKUP(B1081,Assumption!$A$6:$L$7,2,1)+1)^(1/12)-1)*(E1081+I1081-J1081-K1081),0)</f>
        <v>23914974</v>
      </c>
      <c r="M1081" s="31" t="n">
        <f aca="false">E1081+I1081-J1081-K1081+L1081</f>
        <v>14503961703.013</v>
      </c>
      <c r="N1081" s="32" t="n">
        <f aca="false">HLOOKUP(ROUND(AVERAGE(M1069:M1080)/10^6,0),Assumption!$B$2:$E$3,2,1)*MAX((AVERAGE(M1069:M1080)-250*10^6),0)</f>
        <v>84539025.4070781</v>
      </c>
      <c r="O1081" s="31" t="n">
        <f aca="false">M1081+N1081</f>
        <v>14588500728.4201</v>
      </c>
      <c r="P1081" s="31" t="n">
        <f aca="false">IF(A1081=1,SA,MAX(0,SA-M1080))</f>
        <v>0</v>
      </c>
      <c r="S1081" s="2" t="n">
        <v>0</v>
      </c>
      <c r="T1081" s="2" t="n">
        <v>0</v>
      </c>
      <c r="U1081" s="2" t="n">
        <v>0</v>
      </c>
      <c r="V1081" s="33" t="n">
        <v>1</v>
      </c>
    </row>
    <row r="1082" customFormat="false" ht="15.75" hidden="false" customHeight="true" outlineLevel="0" collapsed="false">
      <c r="A1082" s="2" t="n">
        <v>1080</v>
      </c>
      <c r="B1082" s="2" t="n">
        <v>90</v>
      </c>
      <c r="C1082" s="2" t="n">
        <f aca="false">A1082-(B1082-1)*12</f>
        <v>12</v>
      </c>
      <c r="D1082" s="2" t="n">
        <f aca="false">'thong tin khach hang'!$B$4+B1082-1</f>
        <v>91</v>
      </c>
      <c r="E1082" s="31" t="n">
        <f aca="false">IF(A1082=1,0,M1081)</f>
        <v>14503961703.013</v>
      </c>
      <c r="F1082" s="2" t="n">
        <f aca="true">TP*VLOOKUP('thong tin khach hang'!$E$10,$X$2:$Z$5,3,0)*OFFSET($S1082,0,VLOOKUP('thong tin khach hang'!$E$10,$X$2:$Z$5,2,0))</f>
        <v>0</v>
      </c>
      <c r="G1082" s="2" t="n">
        <f aca="true">EP*VLOOKUP('thong tin khach hang'!$E$10,$X$2:$Z$5,3,0)*OFFSET($S1082,0,VLOOKUP('thong tin khach hang'!$E$10,$X$2:$Z$5,2,0))</f>
        <v>0</v>
      </c>
      <c r="H1082" s="2" t="n">
        <f aca="false">F1082*HLOOKUP(B1082,Assumption!$A$10:$G$12,2,1)+G1082*HLOOKUP(B1082,Assumption!$A$10:$G$12,3,1)</f>
        <v>0</v>
      </c>
      <c r="I1082" s="2" t="n">
        <f aca="false">F1082+G1082-H1082</f>
        <v>0</v>
      </c>
      <c r="J1082" s="32" t="n">
        <f aca="false">VLOOKUP(D1082,Assumption!$O$3:$Q$103,IF('thong tin khach hang'!$B$3="Nam",2,3),0)/12*P1082</f>
        <v>0</v>
      </c>
      <c r="K1082" s="2" t="n">
        <v>20000</v>
      </c>
      <c r="L1082" s="31" t="n">
        <f aca="false">ROUND(((HLOOKUP(B1082,Assumption!$A$6:$L$7,2,1)+1)^(1/12)-1)*(E1082+I1082-J1082-K1082),0)</f>
        <v>23954439</v>
      </c>
      <c r="M1082" s="31" t="n">
        <f aca="false">E1082+I1082-J1082-K1082+L1082</f>
        <v>14527896142.013</v>
      </c>
      <c r="N1082" s="32" t="n">
        <f aca="false">HLOOKUP(ROUND(AVERAGE(M1070:M1081)/10^6,0),Assumption!$B$2:$E$3,2,1)*MAX((AVERAGE(M1070:M1081)-250*10^6),0)</f>
        <v>84710303.9630781</v>
      </c>
      <c r="O1082" s="31" t="n">
        <f aca="false">M1082+N1082</f>
        <v>14612606445.9761</v>
      </c>
      <c r="P1082" s="31" t="n">
        <f aca="false">IF(A1082=1,SA,MAX(0,SA-M1081))</f>
        <v>0</v>
      </c>
      <c r="S1082" s="2" t="n">
        <v>0</v>
      </c>
      <c r="T1082" s="2" t="n">
        <v>0</v>
      </c>
      <c r="U1082" s="2" t="n">
        <v>0</v>
      </c>
      <c r="V1082" s="33" t="n">
        <v>1</v>
      </c>
    </row>
    <row r="1083" customFormat="false" ht="15.75" hidden="false" customHeight="true" outlineLevel="0" collapsed="false">
      <c r="A1083" s="2" t="n">
        <v>1081</v>
      </c>
      <c r="B1083" s="2" t="n">
        <v>91</v>
      </c>
      <c r="C1083" s="2" t="n">
        <f aca="false">A1083-(B1083-1)*12</f>
        <v>1</v>
      </c>
      <c r="D1083" s="2" t="n">
        <f aca="false">'thong tin khach hang'!$B$4+B1083-1</f>
        <v>92</v>
      </c>
      <c r="E1083" s="31" t="n">
        <f aca="false">IF(A1083=1,0,M1082)</f>
        <v>14527896142.013</v>
      </c>
      <c r="F1083" s="2" t="n">
        <f aca="true">TP*VLOOKUP('thong tin khach hang'!$E$10,$X$2:$Z$5,3,0)*OFFSET($S1083,0,VLOOKUP('thong tin khach hang'!$E$10,$X$2:$Z$5,2,0))</f>
        <v>30000000</v>
      </c>
      <c r="G1083" s="2" t="n">
        <f aca="true">EP*VLOOKUP('thong tin khach hang'!$E$10,$X$2:$Z$5,3,0)*OFFSET($S1083,0,VLOOKUP('thong tin khach hang'!$E$10,$X$2:$Z$5,2,0))</f>
        <v>30000000</v>
      </c>
      <c r="H1083" s="2" t="n">
        <f aca="false">F1083*HLOOKUP(B1083,Assumption!$A$10:$G$12,2,1)+G1083*HLOOKUP(B1083,Assumption!$A$10:$G$12,3,1)</f>
        <v>1500000</v>
      </c>
      <c r="I1083" s="2" t="n">
        <f aca="false">F1083+G1083-H1083</f>
        <v>58500000</v>
      </c>
      <c r="J1083" s="32" t="n">
        <f aca="false">VLOOKUP(D1083,Assumption!$O$3:$Q$103,IF('thong tin khach hang'!$B$3="Nam",2,3),0)/12*P1083</f>
        <v>0</v>
      </c>
      <c r="K1083" s="2" t="n">
        <v>20000</v>
      </c>
      <c r="L1083" s="31" t="n">
        <f aca="false">ROUND(((HLOOKUP(B1083,Assumption!$A$6:$L$7,2,1)+1)^(1/12)-1)*(E1083+I1083-J1083-K1083),0)</f>
        <v>24090586</v>
      </c>
      <c r="M1083" s="31" t="n">
        <f aca="false">E1083+I1083-J1083-K1083+L1083</f>
        <v>14610466728.013</v>
      </c>
      <c r="N1083" s="32" t="n">
        <f aca="false">HLOOKUP(ROUND(AVERAGE(M1071:M1082)/10^6,0),Assumption!$B$2:$E$3,2,1)*MAX((AVERAGE(M1071:M1082)-250*10^6),0)</f>
        <v>84881865.3995781</v>
      </c>
      <c r="O1083" s="31" t="n">
        <f aca="false">M1083+N1083</f>
        <v>14695348593.4126</v>
      </c>
      <c r="P1083" s="31" t="n">
        <f aca="false">IF(A1083=1,SA,MAX(0,SA-M1082))</f>
        <v>0</v>
      </c>
      <c r="S1083" s="2" t="n">
        <v>1</v>
      </c>
      <c r="T1083" s="2" t="n">
        <v>1</v>
      </c>
      <c r="U1083" s="2" t="n">
        <v>1</v>
      </c>
      <c r="V1083" s="33" t="n">
        <v>1</v>
      </c>
    </row>
    <row r="1084" customFormat="false" ht="15.75" hidden="false" customHeight="true" outlineLevel="0" collapsed="false">
      <c r="A1084" s="2" t="n">
        <v>1082</v>
      </c>
      <c r="B1084" s="2" t="n">
        <v>91</v>
      </c>
      <c r="C1084" s="2" t="n">
        <f aca="false">A1084-(B1084-1)*12</f>
        <v>2</v>
      </c>
      <c r="D1084" s="2" t="n">
        <f aca="false">'thong tin khach hang'!$B$4+B1084-1</f>
        <v>92</v>
      </c>
      <c r="E1084" s="31" t="n">
        <f aca="false">IF(A1084=1,0,M1083)</f>
        <v>14610466728.013</v>
      </c>
      <c r="F1084" s="2" t="n">
        <f aca="true">TP*VLOOKUP('thong tin khach hang'!$E$10,$X$2:$Z$5,3,0)*OFFSET($S1084,0,VLOOKUP('thong tin khach hang'!$E$10,$X$2:$Z$5,2,0))</f>
        <v>0</v>
      </c>
      <c r="G1084" s="2" t="n">
        <f aca="true">EP*VLOOKUP('thong tin khach hang'!$E$10,$X$2:$Z$5,3,0)*OFFSET($S1084,0,VLOOKUP('thong tin khach hang'!$E$10,$X$2:$Z$5,2,0))</f>
        <v>0</v>
      </c>
      <c r="H1084" s="2" t="n">
        <f aca="false">F1084*HLOOKUP(B1084,Assumption!$A$10:$G$12,2,1)+G1084*HLOOKUP(B1084,Assumption!$A$10:$G$12,3,1)</f>
        <v>0</v>
      </c>
      <c r="I1084" s="2" t="n">
        <f aca="false">F1084+G1084-H1084</f>
        <v>0</v>
      </c>
      <c r="J1084" s="32" t="n">
        <f aca="false">VLOOKUP(D1084,Assumption!$O$3:$Q$103,IF('thong tin khach hang'!$B$3="Nam",2,3),0)/12*P1084</f>
        <v>0</v>
      </c>
      <c r="K1084" s="2" t="n">
        <v>20000</v>
      </c>
      <c r="L1084" s="31" t="n">
        <f aca="false">ROUND(((HLOOKUP(B1084,Assumption!$A$6:$L$7,2,1)+1)^(1/12)-1)*(E1084+I1084-J1084-K1084),0)</f>
        <v>24130341</v>
      </c>
      <c r="M1084" s="31" t="n">
        <f aca="false">E1084+I1084-J1084-K1084+L1084</f>
        <v>14634577069.013</v>
      </c>
      <c r="N1084" s="32" t="n">
        <f aca="false">HLOOKUP(ROUND(AVERAGE(M1072:M1083)/10^6,0),Assumption!$B$2:$E$3,2,1)*MAX((AVERAGE(M1072:M1083)-250*10^6),0)</f>
        <v>85053710.1835781</v>
      </c>
      <c r="O1084" s="31" t="n">
        <f aca="false">M1084+N1084</f>
        <v>14719630779.1966</v>
      </c>
      <c r="P1084" s="31" t="n">
        <f aca="false">IF(A1084=1,SA,MAX(0,SA-M1083))</f>
        <v>0</v>
      </c>
      <c r="S1084" s="2" t="n">
        <v>0</v>
      </c>
      <c r="T1084" s="2" t="n">
        <v>0</v>
      </c>
      <c r="U1084" s="2" t="n">
        <v>0</v>
      </c>
      <c r="V1084" s="33" t="n">
        <v>1</v>
      </c>
    </row>
    <row r="1085" customFormat="false" ht="15.75" hidden="false" customHeight="true" outlineLevel="0" collapsed="false">
      <c r="A1085" s="2" t="n">
        <v>1083</v>
      </c>
      <c r="B1085" s="2" t="n">
        <v>91</v>
      </c>
      <c r="C1085" s="2" t="n">
        <f aca="false">A1085-(B1085-1)*12</f>
        <v>3</v>
      </c>
      <c r="D1085" s="2" t="n">
        <f aca="false">'thong tin khach hang'!$B$4+B1085-1</f>
        <v>92</v>
      </c>
      <c r="E1085" s="31" t="n">
        <f aca="false">IF(A1085=1,0,M1084)</f>
        <v>14634577069.013</v>
      </c>
      <c r="F1085" s="2" t="n">
        <f aca="true">TP*VLOOKUP('thong tin khach hang'!$E$10,$X$2:$Z$5,3,0)*OFFSET($S1085,0,VLOOKUP('thong tin khach hang'!$E$10,$X$2:$Z$5,2,0))</f>
        <v>0</v>
      </c>
      <c r="G1085" s="2" t="n">
        <f aca="true">EP*VLOOKUP('thong tin khach hang'!$E$10,$X$2:$Z$5,3,0)*OFFSET($S1085,0,VLOOKUP('thong tin khach hang'!$E$10,$X$2:$Z$5,2,0))</f>
        <v>0</v>
      </c>
      <c r="H1085" s="2" t="n">
        <f aca="false">F1085*HLOOKUP(B1085,Assumption!$A$10:$G$12,2,1)+G1085*HLOOKUP(B1085,Assumption!$A$10:$G$12,3,1)</f>
        <v>0</v>
      </c>
      <c r="I1085" s="2" t="n">
        <f aca="false">F1085+G1085-H1085</f>
        <v>0</v>
      </c>
      <c r="J1085" s="32" t="n">
        <f aca="false">VLOOKUP(D1085,Assumption!$O$3:$Q$103,IF('thong tin khach hang'!$B$3="Nam",2,3),0)/12*P1085</f>
        <v>0</v>
      </c>
      <c r="K1085" s="2" t="n">
        <v>20000</v>
      </c>
      <c r="L1085" s="31" t="n">
        <f aca="false">ROUND(((HLOOKUP(B1085,Assumption!$A$6:$L$7,2,1)+1)^(1/12)-1)*(E1085+I1085-J1085-K1085),0)</f>
        <v>24170161</v>
      </c>
      <c r="M1085" s="31" t="n">
        <f aca="false">E1085+I1085-J1085-K1085+L1085</f>
        <v>14658727230.013</v>
      </c>
      <c r="N1085" s="32" t="n">
        <f aca="false">HLOOKUP(ROUND(AVERAGE(M1073:M1084)/10^6,0),Assumption!$B$2:$E$3,2,1)*MAX((AVERAGE(M1073:M1084)-250*10^6),0)</f>
        <v>85225838.7835781</v>
      </c>
      <c r="O1085" s="31" t="n">
        <f aca="false">M1085+N1085</f>
        <v>14743953068.7966</v>
      </c>
      <c r="P1085" s="31" t="n">
        <f aca="false">IF(A1085=1,SA,MAX(0,SA-M1084))</f>
        <v>0</v>
      </c>
      <c r="S1085" s="2" t="n">
        <v>0</v>
      </c>
      <c r="T1085" s="2" t="n">
        <v>0</v>
      </c>
      <c r="U1085" s="2" t="n">
        <v>0</v>
      </c>
      <c r="V1085" s="33" t="n">
        <v>1</v>
      </c>
    </row>
    <row r="1086" customFormat="false" ht="15.75" hidden="false" customHeight="true" outlineLevel="0" collapsed="false">
      <c r="A1086" s="2" t="n">
        <v>1084</v>
      </c>
      <c r="B1086" s="2" t="n">
        <v>91</v>
      </c>
      <c r="C1086" s="2" t="n">
        <f aca="false">A1086-(B1086-1)*12</f>
        <v>4</v>
      </c>
      <c r="D1086" s="2" t="n">
        <f aca="false">'thong tin khach hang'!$B$4+B1086-1</f>
        <v>92</v>
      </c>
      <c r="E1086" s="31" t="n">
        <f aca="false">IF(A1086=1,0,M1085)</f>
        <v>14658727230.013</v>
      </c>
      <c r="F1086" s="2" t="n">
        <f aca="true">TP*VLOOKUP('thong tin khach hang'!$E$10,$X$2:$Z$5,3,0)*OFFSET($S1086,0,VLOOKUP('thong tin khach hang'!$E$10,$X$2:$Z$5,2,0))</f>
        <v>0</v>
      </c>
      <c r="G1086" s="2" t="n">
        <f aca="true">EP*VLOOKUP('thong tin khach hang'!$E$10,$X$2:$Z$5,3,0)*OFFSET($S1086,0,VLOOKUP('thong tin khach hang'!$E$10,$X$2:$Z$5,2,0))</f>
        <v>0</v>
      </c>
      <c r="H1086" s="2" t="n">
        <f aca="false">F1086*HLOOKUP(B1086,Assumption!$A$10:$G$12,2,1)+G1086*HLOOKUP(B1086,Assumption!$A$10:$G$12,3,1)</f>
        <v>0</v>
      </c>
      <c r="I1086" s="2" t="n">
        <f aca="false">F1086+G1086-H1086</f>
        <v>0</v>
      </c>
      <c r="J1086" s="32" t="n">
        <f aca="false">VLOOKUP(D1086,Assumption!$O$3:$Q$103,IF('thong tin khach hang'!$B$3="Nam",2,3),0)/12*P1086</f>
        <v>0</v>
      </c>
      <c r="K1086" s="2" t="n">
        <v>20000</v>
      </c>
      <c r="L1086" s="31" t="n">
        <f aca="false">ROUND(((HLOOKUP(B1086,Assumption!$A$6:$L$7,2,1)+1)^(1/12)-1)*(E1086+I1086-J1086-K1086),0)</f>
        <v>24210047</v>
      </c>
      <c r="M1086" s="31" t="n">
        <f aca="false">E1086+I1086-J1086-K1086+L1086</f>
        <v>14682917277.013</v>
      </c>
      <c r="N1086" s="32" t="n">
        <f aca="false">HLOOKUP(ROUND(AVERAGE(M1074:M1085)/10^6,0),Assumption!$B$2:$E$3,2,1)*MAX((AVERAGE(M1074:M1085)-250*10^6),0)</f>
        <v>85398251.6680781</v>
      </c>
      <c r="O1086" s="31" t="n">
        <f aca="false">M1086+N1086</f>
        <v>14768315528.6811</v>
      </c>
      <c r="P1086" s="31" t="n">
        <f aca="false">IF(A1086=1,SA,MAX(0,SA-M1085))</f>
        <v>0</v>
      </c>
      <c r="S1086" s="2" t="n">
        <v>0</v>
      </c>
      <c r="T1086" s="2" t="n">
        <v>0</v>
      </c>
      <c r="U1086" s="2" t="n">
        <v>1</v>
      </c>
      <c r="V1086" s="33" t="n">
        <v>1</v>
      </c>
    </row>
    <row r="1087" customFormat="false" ht="15.75" hidden="false" customHeight="true" outlineLevel="0" collapsed="false">
      <c r="A1087" s="2" t="n">
        <v>1085</v>
      </c>
      <c r="B1087" s="2" t="n">
        <v>91</v>
      </c>
      <c r="C1087" s="2" t="n">
        <f aca="false">A1087-(B1087-1)*12</f>
        <v>5</v>
      </c>
      <c r="D1087" s="2" t="n">
        <f aca="false">'thong tin khach hang'!$B$4+B1087-1</f>
        <v>92</v>
      </c>
      <c r="E1087" s="31" t="n">
        <f aca="false">IF(A1087=1,0,M1086)</f>
        <v>14682917277.013</v>
      </c>
      <c r="F1087" s="2" t="n">
        <f aca="true">TP*VLOOKUP('thong tin khach hang'!$E$10,$X$2:$Z$5,3,0)*OFFSET($S1087,0,VLOOKUP('thong tin khach hang'!$E$10,$X$2:$Z$5,2,0))</f>
        <v>0</v>
      </c>
      <c r="G1087" s="2" t="n">
        <f aca="true">EP*VLOOKUP('thong tin khach hang'!$E$10,$X$2:$Z$5,3,0)*OFFSET($S1087,0,VLOOKUP('thong tin khach hang'!$E$10,$X$2:$Z$5,2,0))</f>
        <v>0</v>
      </c>
      <c r="H1087" s="2" t="n">
        <f aca="false">F1087*HLOOKUP(B1087,Assumption!$A$10:$G$12,2,1)+G1087*HLOOKUP(B1087,Assumption!$A$10:$G$12,3,1)</f>
        <v>0</v>
      </c>
      <c r="I1087" s="2" t="n">
        <f aca="false">F1087+G1087-H1087</f>
        <v>0</v>
      </c>
      <c r="J1087" s="32" t="n">
        <f aca="false">VLOOKUP(D1087,Assumption!$O$3:$Q$103,IF('thong tin khach hang'!$B$3="Nam",2,3),0)/12*P1087</f>
        <v>0</v>
      </c>
      <c r="K1087" s="2" t="n">
        <v>20000</v>
      </c>
      <c r="L1087" s="31" t="n">
        <f aca="false">ROUND(((HLOOKUP(B1087,Assumption!$A$6:$L$7,2,1)+1)^(1/12)-1)*(E1087+I1087-J1087-K1087),0)</f>
        <v>24249999</v>
      </c>
      <c r="M1087" s="31" t="n">
        <f aca="false">E1087+I1087-J1087-K1087+L1087</f>
        <v>14707147276.013</v>
      </c>
      <c r="N1087" s="32" t="n">
        <f aca="false">HLOOKUP(ROUND(AVERAGE(M1075:M1086)/10^6,0),Assumption!$B$2:$E$3,2,1)*MAX((AVERAGE(M1075:M1086)-250*10^6),0)</f>
        <v>85570949.3065781</v>
      </c>
      <c r="O1087" s="31" t="n">
        <f aca="false">M1087+N1087</f>
        <v>14792718225.3196</v>
      </c>
      <c r="P1087" s="31" t="n">
        <f aca="false">IF(A1087=1,SA,MAX(0,SA-M1086))</f>
        <v>0</v>
      </c>
      <c r="S1087" s="2" t="n">
        <v>0</v>
      </c>
      <c r="T1087" s="2" t="n">
        <v>0</v>
      </c>
      <c r="U1087" s="2" t="n">
        <v>0</v>
      </c>
      <c r="V1087" s="33" t="n">
        <v>1</v>
      </c>
    </row>
    <row r="1088" customFormat="false" ht="15.75" hidden="false" customHeight="true" outlineLevel="0" collapsed="false">
      <c r="A1088" s="2" t="n">
        <v>1086</v>
      </c>
      <c r="B1088" s="2" t="n">
        <v>91</v>
      </c>
      <c r="C1088" s="2" t="n">
        <f aca="false">A1088-(B1088-1)*12</f>
        <v>6</v>
      </c>
      <c r="D1088" s="2" t="n">
        <f aca="false">'thong tin khach hang'!$B$4+B1088-1</f>
        <v>92</v>
      </c>
      <c r="E1088" s="31" t="n">
        <f aca="false">IF(A1088=1,0,M1087)</f>
        <v>14707147276.013</v>
      </c>
      <c r="F1088" s="2" t="n">
        <f aca="true">TP*VLOOKUP('thong tin khach hang'!$E$10,$X$2:$Z$5,3,0)*OFFSET($S1088,0,VLOOKUP('thong tin khach hang'!$E$10,$X$2:$Z$5,2,0))</f>
        <v>0</v>
      </c>
      <c r="G1088" s="2" t="n">
        <f aca="true">EP*VLOOKUP('thong tin khach hang'!$E$10,$X$2:$Z$5,3,0)*OFFSET($S1088,0,VLOOKUP('thong tin khach hang'!$E$10,$X$2:$Z$5,2,0))</f>
        <v>0</v>
      </c>
      <c r="H1088" s="2" t="n">
        <f aca="false">F1088*HLOOKUP(B1088,Assumption!$A$10:$G$12,2,1)+G1088*HLOOKUP(B1088,Assumption!$A$10:$G$12,3,1)</f>
        <v>0</v>
      </c>
      <c r="I1088" s="2" t="n">
        <f aca="false">F1088+G1088-H1088</f>
        <v>0</v>
      </c>
      <c r="J1088" s="32" t="n">
        <f aca="false">VLOOKUP(D1088,Assumption!$O$3:$Q$103,IF('thong tin khach hang'!$B$3="Nam",2,3),0)/12*P1088</f>
        <v>0</v>
      </c>
      <c r="K1088" s="2" t="n">
        <v>20000</v>
      </c>
      <c r="L1088" s="31" t="n">
        <f aca="false">ROUND(((HLOOKUP(B1088,Assumption!$A$6:$L$7,2,1)+1)^(1/12)-1)*(E1088+I1088-J1088-K1088),0)</f>
        <v>24290016</v>
      </c>
      <c r="M1088" s="31" t="n">
        <f aca="false">E1088+I1088-J1088-K1088+L1088</f>
        <v>14731417292.013</v>
      </c>
      <c r="N1088" s="32" t="n">
        <f aca="false">HLOOKUP(ROUND(AVERAGE(M1076:M1087)/10^6,0),Assumption!$B$2:$E$3,2,1)*MAX((AVERAGE(M1076:M1087)-250*10^6),0)</f>
        <v>85743932.1695781</v>
      </c>
      <c r="O1088" s="31" t="n">
        <f aca="false">M1088+N1088</f>
        <v>14817161224.1826</v>
      </c>
      <c r="P1088" s="31" t="n">
        <f aca="false">IF(A1088=1,SA,MAX(0,SA-M1087))</f>
        <v>0</v>
      </c>
      <c r="S1088" s="2" t="n">
        <v>0</v>
      </c>
      <c r="T1088" s="2" t="n">
        <v>0</v>
      </c>
      <c r="U1088" s="2" t="n">
        <v>0</v>
      </c>
      <c r="V1088" s="33" t="n">
        <v>1</v>
      </c>
    </row>
    <row r="1089" customFormat="false" ht="15.75" hidden="false" customHeight="true" outlineLevel="0" collapsed="false">
      <c r="A1089" s="2" t="n">
        <v>1087</v>
      </c>
      <c r="B1089" s="2" t="n">
        <v>91</v>
      </c>
      <c r="C1089" s="2" t="n">
        <f aca="false">A1089-(B1089-1)*12</f>
        <v>7</v>
      </c>
      <c r="D1089" s="2" t="n">
        <f aca="false">'thong tin khach hang'!$B$4+B1089-1</f>
        <v>92</v>
      </c>
      <c r="E1089" s="31" t="n">
        <f aca="false">IF(A1089=1,0,M1088)</f>
        <v>14731417292.013</v>
      </c>
      <c r="F1089" s="2" t="n">
        <f aca="true">TP*VLOOKUP('thong tin khach hang'!$E$10,$X$2:$Z$5,3,0)*OFFSET($S1089,0,VLOOKUP('thong tin khach hang'!$E$10,$X$2:$Z$5,2,0))</f>
        <v>0</v>
      </c>
      <c r="G1089" s="2" t="n">
        <f aca="true">EP*VLOOKUP('thong tin khach hang'!$E$10,$X$2:$Z$5,3,0)*OFFSET($S1089,0,VLOOKUP('thong tin khach hang'!$E$10,$X$2:$Z$5,2,0))</f>
        <v>0</v>
      </c>
      <c r="H1089" s="2" t="n">
        <f aca="false">F1089*HLOOKUP(B1089,Assumption!$A$10:$G$12,2,1)+G1089*HLOOKUP(B1089,Assumption!$A$10:$G$12,3,1)</f>
        <v>0</v>
      </c>
      <c r="I1089" s="2" t="n">
        <f aca="false">F1089+G1089-H1089</f>
        <v>0</v>
      </c>
      <c r="J1089" s="32" t="n">
        <f aca="false">VLOOKUP(D1089,Assumption!$O$3:$Q$103,IF('thong tin khach hang'!$B$3="Nam",2,3),0)/12*P1089</f>
        <v>0</v>
      </c>
      <c r="K1089" s="2" t="n">
        <v>20000</v>
      </c>
      <c r="L1089" s="31" t="n">
        <f aca="false">ROUND(((HLOOKUP(B1089,Assumption!$A$6:$L$7,2,1)+1)^(1/12)-1)*(E1089+I1089-J1089-K1089),0)</f>
        <v>24330100</v>
      </c>
      <c r="M1089" s="31" t="n">
        <f aca="false">E1089+I1089-J1089-K1089+L1089</f>
        <v>14755727392.013</v>
      </c>
      <c r="N1089" s="32" t="n">
        <f aca="false">HLOOKUP(ROUND(AVERAGE(M1077:M1088)/10^6,0),Assumption!$B$2:$E$3,2,1)*MAX((AVERAGE(M1077:M1088)-250*10^6),0)</f>
        <v>85917200.7275781</v>
      </c>
      <c r="O1089" s="31" t="n">
        <f aca="false">M1089+N1089</f>
        <v>14841644592.7406</v>
      </c>
      <c r="P1089" s="31" t="n">
        <f aca="false">IF(A1089=1,SA,MAX(0,SA-M1088))</f>
        <v>0</v>
      </c>
      <c r="S1089" s="2" t="n">
        <v>0</v>
      </c>
      <c r="T1089" s="2" t="n">
        <v>1</v>
      </c>
      <c r="U1089" s="2" t="n">
        <v>1</v>
      </c>
      <c r="V1089" s="33" t="n">
        <v>1</v>
      </c>
    </row>
    <row r="1090" customFormat="false" ht="15.75" hidden="false" customHeight="true" outlineLevel="0" collapsed="false">
      <c r="A1090" s="2" t="n">
        <v>1088</v>
      </c>
      <c r="B1090" s="2" t="n">
        <v>91</v>
      </c>
      <c r="C1090" s="2" t="n">
        <f aca="false">A1090-(B1090-1)*12</f>
        <v>8</v>
      </c>
      <c r="D1090" s="2" t="n">
        <f aca="false">'thong tin khach hang'!$B$4+B1090-1</f>
        <v>92</v>
      </c>
      <c r="E1090" s="31" t="n">
        <f aca="false">IF(A1090=1,0,M1089)</f>
        <v>14755727392.013</v>
      </c>
      <c r="F1090" s="2" t="n">
        <f aca="true">TP*VLOOKUP('thong tin khach hang'!$E$10,$X$2:$Z$5,3,0)*OFFSET($S1090,0,VLOOKUP('thong tin khach hang'!$E$10,$X$2:$Z$5,2,0))</f>
        <v>0</v>
      </c>
      <c r="G1090" s="2" t="n">
        <f aca="true">EP*VLOOKUP('thong tin khach hang'!$E$10,$X$2:$Z$5,3,0)*OFFSET($S1090,0,VLOOKUP('thong tin khach hang'!$E$10,$X$2:$Z$5,2,0))</f>
        <v>0</v>
      </c>
      <c r="H1090" s="2" t="n">
        <f aca="false">F1090*HLOOKUP(B1090,Assumption!$A$10:$G$12,2,1)+G1090*HLOOKUP(B1090,Assumption!$A$10:$G$12,3,1)</f>
        <v>0</v>
      </c>
      <c r="I1090" s="2" t="n">
        <f aca="false">F1090+G1090-H1090</f>
        <v>0</v>
      </c>
      <c r="J1090" s="32" t="n">
        <f aca="false">VLOOKUP(D1090,Assumption!$O$3:$Q$103,IF('thong tin khach hang'!$B$3="Nam",2,3),0)/12*P1090</f>
        <v>0</v>
      </c>
      <c r="K1090" s="2" t="n">
        <v>20000</v>
      </c>
      <c r="L1090" s="31" t="n">
        <f aca="false">ROUND(((HLOOKUP(B1090,Assumption!$A$6:$L$7,2,1)+1)^(1/12)-1)*(E1090+I1090-J1090-K1090),0)</f>
        <v>24370250</v>
      </c>
      <c r="M1090" s="31" t="n">
        <f aca="false">E1090+I1090-J1090-K1090+L1090</f>
        <v>14780077642.013</v>
      </c>
      <c r="N1090" s="32" t="n">
        <f aca="false">HLOOKUP(ROUND(AVERAGE(M1078:M1089)/10^6,0),Assumption!$B$2:$E$3,2,1)*MAX((AVERAGE(M1078:M1089)-250*10^6),0)</f>
        <v>86090755.4525781</v>
      </c>
      <c r="O1090" s="31" t="n">
        <f aca="false">M1090+N1090</f>
        <v>14866168397.4656</v>
      </c>
      <c r="P1090" s="31" t="n">
        <f aca="false">IF(A1090=1,SA,MAX(0,SA-M1089))</f>
        <v>0</v>
      </c>
      <c r="S1090" s="2" t="n">
        <v>0</v>
      </c>
      <c r="T1090" s="2" t="n">
        <v>0</v>
      </c>
      <c r="U1090" s="2" t="n">
        <v>0</v>
      </c>
      <c r="V1090" s="33" t="n">
        <v>1</v>
      </c>
    </row>
    <row r="1091" customFormat="false" ht="15.75" hidden="false" customHeight="true" outlineLevel="0" collapsed="false">
      <c r="A1091" s="2" t="n">
        <v>1089</v>
      </c>
      <c r="B1091" s="2" t="n">
        <v>91</v>
      </c>
      <c r="C1091" s="2" t="n">
        <f aca="false">A1091-(B1091-1)*12</f>
        <v>9</v>
      </c>
      <c r="D1091" s="2" t="n">
        <f aca="false">'thong tin khach hang'!$B$4+B1091-1</f>
        <v>92</v>
      </c>
      <c r="E1091" s="31" t="n">
        <f aca="false">IF(A1091=1,0,M1090)</f>
        <v>14780077642.013</v>
      </c>
      <c r="F1091" s="2" t="n">
        <f aca="true">TP*VLOOKUP('thong tin khach hang'!$E$10,$X$2:$Z$5,3,0)*OFFSET($S1091,0,VLOOKUP('thong tin khach hang'!$E$10,$X$2:$Z$5,2,0))</f>
        <v>0</v>
      </c>
      <c r="G1091" s="2" t="n">
        <f aca="true">EP*VLOOKUP('thong tin khach hang'!$E$10,$X$2:$Z$5,3,0)*OFFSET($S1091,0,VLOOKUP('thong tin khach hang'!$E$10,$X$2:$Z$5,2,0))</f>
        <v>0</v>
      </c>
      <c r="H1091" s="2" t="n">
        <f aca="false">F1091*HLOOKUP(B1091,Assumption!$A$10:$G$12,2,1)+G1091*HLOOKUP(B1091,Assumption!$A$10:$G$12,3,1)</f>
        <v>0</v>
      </c>
      <c r="I1091" s="2" t="n">
        <f aca="false">F1091+G1091-H1091</f>
        <v>0</v>
      </c>
      <c r="J1091" s="32" t="n">
        <f aca="false">VLOOKUP(D1091,Assumption!$O$3:$Q$103,IF('thong tin khach hang'!$B$3="Nam",2,3),0)/12*P1091</f>
        <v>0</v>
      </c>
      <c r="K1091" s="2" t="n">
        <v>20000</v>
      </c>
      <c r="L1091" s="31" t="n">
        <f aca="false">ROUND(((HLOOKUP(B1091,Assumption!$A$6:$L$7,2,1)+1)^(1/12)-1)*(E1091+I1091-J1091-K1091),0)</f>
        <v>24410467</v>
      </c>
      <c r="M1091" s="31" t="n">
        <f aca="false">E1091+I1091-J1091-K1091+L1091</f>
        <v>14804468109.013</v>
      </c>
      <c r="N1091" s="32" t="n">
        <f aca="false">HLOOKUP(ROUND(AVERAGE(M1079:M1090)/10^6,0),Assumption!$B$2:$E$3,2,1)*MAX((AVERAGE(M1079:M1090)-250*10^6),0)</f>
        <v>86264596.8170781</v>
      </c>
      <c r="O1091" s="31" t="n">
        <f aca="false">M1091+N1091</f>
        <v>14890732705.8301</v>
      </c>
      <c r="P1091" s="31" t="n">
        <f aca="false">IF(A1091=1,SA,MAX(0,SA-M1090))</f>
        <v>0</v>
      </c>
      <c r="S1091" s="2" t="n">
        <v>0</v>
      </c>
      <c r="T1091" s="2" t="n">
        <v>0</v>
      </c>
      <c r="U1091" s="2" t="n">
        <v>0</v>
      </c>
      <c r="V1091" s="33" t="n">
        <v>1</v>
      </c>
    </row>
    <row r="1092" customFormat="false" ht="15.75" hidden="false" customHeight="true" outlineLevel="0" collapsed="false">
      <c r="A1092" s="2" t="n">
        <v>1090</v>
      </c>
      <c r="B1092" s="2" t="n">
        <v>91</v>
      </c>
      <c r="C1092" s="2" t="n">
        <f aca="false">A1092-(B1092-1)*12</f>
        <v>10</v>
      </c>
      <c r="D1092" s="2" t="n">
        <f aca="false">'thong tin khach hang'!$B$4+B1092-1</f>
        <v>92</v>
      </c>
      <c r="E1092" s="31" t="n">
        <f aca="false">IF(A1092=1,0,M1091)</f>
        <v>14804468109.013</v>
      </c>
      <c r="F1092" s="2" t="n">
        <f aca="true">TP*VLOOKUP('thong tin khach hang'!$E$10,$X$2:$Z$5,3,0)*OFFSET($S1092,0,VLOOKUP('thong tin khach hang'!$E$10,$X$2:$Z$5,2,0))</f>
        <v>0</v>
      </c>
      <c r="G1092" s="2" t="n">
        <f aca="true">EP*VLOOKUP('thong tin khach hang'!$E$10,$X$2:$Z$5,3,0)*OFFSET($S1092,0,VLOOKUP('thong tin khach hang'!$E$10,$X$2:$Z$5,2,0))</f>
        <v>0</v>
      </c>
      <c r="H1092" s="2" t="n">
        <f aca="false">F1092*HLOOKUP(B1092,Assumption!$A$10:$G$12,2,1)+G1092*HLOOKUP(B1092,Assumption!$A$10:$G$12,3,1)</f>
        <v>0</v>
      </c>
      <c r="I1092" s="2" t="n">
        <f aca="false">F1092+G1092-H1092</f>
        <v>0</v>
      </c>
      <c r="J1092" s="32" t="n">
        <f aca="false">VLOOKUP(D1092,Assumption!$O$3:$Q$103,IF('thong tin khach hang'!$B$3="Nam",2,3),0)/12*P1092</f>
        <v>0</v>
      </c>
      <c r="K1092" s="2" t="n">
        <v>20000</v>
      </c>
      <c r="L1092" s="31" t="n">
        <f aca="false">ROUND(((HLOOKUP(B1092,Assumption!$A$6:$L$7,2,1)+1)^(1/12)-1)*(E1092+I1092-J1092-K1092),0)</f>
        <v>24450750</v>
      </c>
      <c r="M1092" s="31" t="n">
        <f aca="false">E1092+I1092-J1092-K1092+L1092</f>
        <v>14828898859.013</v>
      </c>
      <c r="N1092" s="32" t="n">
        <f aca="false">HLOOKUP(ROUND(AVERAGE(M1080:M1091)/10^6,0),Assumption!$B$2:$E$3,2,1)*MAX((AVERAGE(M1080:M1091)-250*10^6),0)</f>
        <v>86438725.2945781</v>
      </c>
      <c r="O1092" s="31" t="n">
        <f aca="false">M1092+N1092</f>
        <v>14915337584.3076</v>
      </c>
      <c r="P1092" s="31" t="n">
        <f aca="false">IF(A1092=1,SA,MAX(0,SA-M1091))</f>
        <v>0</v>
      </c>
      <c r="S1092" s="2" t="n">
        <v>0</v>
      </c>
      <c r="T1092" s="2" t="n">
        <v>0</v>
      </c>
      <c r="U1092" s="2" t="n">
        <v>1</v>
      </c>
      <c r="V1092" s="33" t="n">
        <v>1</v>
      </c>
    </row>
    <row r="1093" customFormat="false" ht="15.75" hidden="false" customHeight="true" outlineLevel="0" collapsed="false">
      <c r="A1093" s="2" t="n">
        <v>1091</v>
      </c>
      <c r="B1093" s="2" t="n">
        <v>91</v>
      </c>
      <c r="C1093" s="2" t="n">
        <f aca="false">A1093-(B1093-1)*12</f>
        <v>11</v>
      </c>
      <c r="D1093" s="2" t="n">
        <f aca="false">'thong tin khach hang'!$B$4+B1093-1</f>
        <v>92</v>
      </c>
      <c r="E1093" s="31" t="n">
        <f aca="false">IF(A1093=1,0,M1092)</f>
        <v>14828898859.013</v>
      </c>
      <c r="F1093" s="2" t="n">
        <f aca="true">TP*VLOOKUP('thong tin khach hang'!$E$10,$X$2:$Z$5,3,0)*OFFSET($S1093,0,VLOOKUP('thong tin khach hang'!$E$10,$X$2:$Z$5,2,0))</f>
        <v>0</v>
      </c>
      <c r="G1093" s="2" t="n">
        <f aca="true">EP*VLOOKUP('thong tin khach hang'!$E$10,$X$2:$Z$5,3,0)*OFFSET($S1093,0,VLOOKUP('thong tin khach hang'!$E$10,$X$2:$Z$5,2,0))</f>
        <v>0</v>
      </c>
      <c r="H1093" s="2" t="n">
        <f aca="false">F1093*HLOOKUP(B1093,Assumption!$A$10:$G$12,2,1)+G1093*HLOOKUP(B1093,Assumption!$A$10:$G$12,3,1)</f>
        <v>0</v>
      </c>
      <c r="I1093" s="2" t="n">
        <f aca="false">F1093+G1093-H1093</f>
        <v>0</v>
      </c>
      <c r="J1093" s="32" t="n">
        <f aca="false">VLOOKUP(D1093,Assumption!$O$3:$Q$103,IF('thong tin khach hang'!$B$3="Nam",2,3),0)/12*P1093</f>
        <v>0</v>
      </c>
      <c r="K1093" s="2" t="n">
        <v>20000</v>
      </c>
      <c r="L1093" s="31" t="n">
        <f aca="false">ROUND(((HLOOKUP(B1093,Assumption!$A$6:$L$7,2,1)+1)^(1/12)-1)*(E1093+I1093-J1093-K1093),0)</f>
        <v>24491099</v>
      </c>
      <c r="M1093" s="31" t="n">
        <f aca="false">E1093+I1093-J1093-K1093+L1093</f>
        <v>14853369958.013</v>
      </c>
      <c r="N1093" s="32" t="n">
        <f aca="false">HLOOKUP(ROUND(AVERAGE(M1081:M1092)/10^6,0),Assumption!$B$2:$E$3,2,1)*MAX((AVERAGE(M1081:M1092)-250*10^6),0)</f>
        <v>86613141.3595781</v>
      </c>
      <c r="O1093" s="31" t="n">
        <f aca="false">M1093+N1093</f>
        <v>14939983099.3726</v>
      </c>
      <c r="P1093" s="31" t="n">
        <f aca="false">IF(A1093=1,SA,MAX(0,SA-M1092))</f>
        <v>0</v>
      </c>
      <c r="S1093" s="2" t="n">
        <v>0</v>
      </c>
      <c r="T1093" s="2" t="n">
        <v>0</v>
      </c>
      <c r="U1093" s="2" t="n">
        <v>0</v>
      </c>
      <c r="V1093" s="33" t="n">
        <v>1</v>
      </c>
    </row>
    <row r="1094" customFormat="false" ht="15.75" hidden="false" customHeight="true" outlineLevel="0" collapsed="false">
      <c r="A1094" s="2" t="n">
        <v>1092</v>
      </c>
      <c r="B1094" s="2" t="n">
        <v>91</v>
      </c>
      <c r="C1094" s="2" t="n">
        <f aca="false">A1094-(B1094-1)*12</f>
        <v>12</v>
      </c>
      <c r="D1094" s="2" t="n">
        <f aca="false">'thong tin khach hang'!$B$4+B1094-1</f>
        <v>92</v>
      </c>
      <c r="E1094" s="31" t="n">
        <f aca="false">IF(A1094=1,0,M1093)</f>
        <v>14853369958.013</v>
      </c>
      <c r="F1094" s="2" t="n">
        <f aca="true">TP*VLOOKUP('thong tin khach hang'!$E$10,$X$2:$Z$5,3,0)*OFFSET($S1094,0,VLOOKUP('thong tin khach hang'!$E$10,$X$2:$Z$5,2,0))</f>
        <v>0</v>
      </c>
      <c r="G1094" s="2" t="n">
        <f aca="true">EP*VLOOKUP('thong tin khach hang'!$E$10,$X$2:$Z$5,3,0)*OFFSET($S1094,0,VLOOKUP('thong tin khach hang'!$E$10,$X$2:$Z$5,2,0))</f>
        <v>0</v>
      </c>
      <c r="H1094" s="2" t="n">
        <f aca="false">F1094*HLOOKUP(B1094,Assumption!$A$10:$G$12,2,1)+G1094*HLOOKUP(B1094,Assumption!$A$10:$G$12,3,1)</f>
        <v>0</v>
      </c>
      <c r="I1094" s="2" t="n">
        <f aca="false">F1094+G1094-H1094</f>
        <v>0</v>
      </c>
      <c r="J1094" s="32" t="n">
        <f aca="false">VLOOKUP(D1094,Assumption!$O$3:$Q$103,IF('thong tin khach hang'!$B$3="Nam",2,3),0)/12*P1094</f>
        <v>0</v>
      </c>
      <c r="K1094" s="2" t="n">
        <v>20000</v>
      </c>
      <c r="L1094" s="31" t="n">
        <f aca="false">ROUND(((HLOOKUP(B1094,Assumption!$A$6:$L$7,2,1)+1)^(1/12)-1)*(E1094+I1094-J1094-K1094),0)</f>
        <v>24531515</v>
      </c>
      <c r="M1094" s="31" t="n">
        <f aca="false">E1094+I1094-J1094-K1094+L1094</f>
        <v>14877881473.013</v>
      </c>
      <c r="N1094" s="32" t="n">
        <f aca="false">HLOOKUP(ROUND(AVERAGE(M1082:M1093)/10^6,0),Assumption!$B$2:$E$3,2,1)*MAX((AVERAGE(M1082:M1093)-250*10^6),0)</f>
        <v>86787845.4870781</v>
      </c>
      <c r="O1094" s="31" t="n">
        <f aca="false">M1094+N1094</f>
        <v>14964669318.5001</v>
      </c>
      <c r="P1094" s="31" t="n">
        <f aca="false">IF(A1094=1,SA,MAX(0,SA-M1093))</f>
        <v>0</v>
      </c>
      <c r="S1094" s="2" t="n">
        <v>0</v>
      </c>
      <c r="T1094" s="2" t="n">
        <v>0</v>
      </c>
      <c r="U1094" s="2" t="n">
        <v>0</v>
      </c>
      <c r="V1094" s="33" t="n">
        <v>1</v>
      </c>
    </row>
    <row r="1095" customFormat="false" ht="15.75" hidden="false" customHeight="true" outlineLevel="0" collapsed="false">
      <c r="A1095" s="2" t="n">
        <v>1093</v>
      </c>
      <c r="B1095" s="2" t="n">
        <v>92</v>
      </c>
      <c r="C1095" s="2" t="n">
        <f aca="false">A1095-(B1095-1)*12</f>
        <v>1</v>
      </c>
      <c r="D1095" s="2" t="n">
        <f aca="false">'thong tin khach hang'!$B$4+B1095-1</f>
        <v>93</v>
      </c>
      <c r="E1095" s="31" t="n">
        <f aca="false">IF(A1095=1,0,M1094)</f>
        <v>14877881473.013</v>
      </c>
      <c r="F1095" s="2" t="n">
        <f aca="true">TP*VLOOKUP('thong tin khach hang'!$E$10,$X$2:$Z$5,3,0)*OFFSET($S1095,0,VLOOKUP('thong tin khach hang'!$E$10,$X$2:$Z$5,2,0))</f>
        <v>30000000</v>
      </c>
      <c r="G1095" s="2" t="n">
        <f aca="true">EP*VLOOKUP('thong tin khach hang'!$E$10,$X$2:$Z$5,3,0)*OFFSET($S1095,0,VLOOKUP('thong tin khach hang'!$E$10,$X$2:$Z$5,2,0))</f>
        <v>30000000</v>
      </c>
      <c r="H1095" s="2" t="n">
        <f aca="false">F1095*HLOOKUP(B1095,Assumption!$A$10:$G$12,2,1)+G1095*HLOOKUP(B1095,Assumption!$A$10:$G$12,3,1)</f>
        <v>1500000</v>
      </c>
      <c r="I1095" s="2" t="n">
        <f aca="false">F1095+G1095-H1095</f>
        <v>58500000</v>
      </c>
      <c r="J1095" s="32" t="n">
        <f aca="false">VLOOKUP(D1095,Assumption!$O$3:$Q$103,IF('thong tin khach hang'!$B$3="Nam",2,3),0)/12*P1095</f>
        <v>0</v>
      </c>
      <c r="K1095" s="2" t="n">
        <v>20000</v>
      </c>
      <c r="L1095" s="31" t="n">
        <f aca="false">ROUND(((HLOOKUP(B1095,Assumption!$A$6:$L$7,2,1)+1)^(1/12)-1)*(E1095+I1095-J1095-K1095),0)</f>
        <v>24668615</v>
      </c>
      <c r="M1095" s="31" t="n">
        <f aca="false">E1095+I1095-J1095-K1095+L1095</f>
        <v>14961030088.013</v>
      </c>
      <c r="N1095" s="32" t="n">
        <f aca="false">HLOOKUP(ROUND(AVERAGE(M1083:M1094)/10^6,0),Assumption!$B$2:$E$3,2,1)*MAX((AVERAGE(M1083:M1094)-250*10^6),0)</f>
        <v>86962838.1525781</v>
      </c>
      <c r="O1095" s="31" t="n">
        <f aca="false">M1095+N1095</f>
        <v>15047992926.1656</v>
      </c>
      <c r="P1095" s="31" t="n">
        <f aca="false">IF(A1095=1,SA,MAX(0,SA-M1094))</f>
        <v>0</v>
      </c>
      <c r="S1095" s="2" t="n">
        <v>1</v>
      </c>
      <c r="T1095" s="2" t="n">
        <v>1</v>
      </c>
      <c r="U1095" s="2" t="n">
        <v>1</v>
      </c>
      <c r="V1095" s="33" t="n">
        <v>1</v>
      </c>
    </row>
    <row r="1096" customFormat="false" ht="15.75" hidden="false" customHeight="true" outlineLevel="0" collapsed="false">
      <c r="A1096" s="2" t="n">
        <v>1094</v>
      </c>
      <c r="B1096" s="2" t="n">
        <v>92</v>
      </c>
      <c r="C1096" s="2" t="n">
        <f aca="false">A1096-(B1096-1)*12</f>
        <v>2</v>
      </c>
      <c r="D1096" s="2" t="n">
        <f aca="false">'thong tin khach hang'!$B$4+B1096-1</f>
        <v>93</v>
      </c>
      <c r="E1096" s="31" t="n">
        <f aca="false">IF(A1096=1,0,M1095)</f>
        <v>14961030088.013</v>
      </c>
      <c r="F1096" s="2" t="n">
        <f aca="true">TP*VLOOKUP('thong tin khach hang'!$E$10,$X$2:$Z$5,3,0)*OFFSET($S1096,0,VLOOKUP('thong tin khach hang'!$E$10,$X$2:$Z$5,2,0))</f>
        <v>0</v>
      </c>
      <c r="G1096" s="2" t="n">
        <f aca="true">EP*VLOOKUP('thong tin khach hang'!$E$10,$X$2:$Z$5,3,0)*OFFSET($S1096,0,VLOOKUP('thong tin khach hang'!$E$10,$X$2:$Z$5,2,0))</f>
        <v>0</v>
      </c>
      <c r="H1096" s="2" t="n">
        <f aca="false">F1096*HLOOKUP(B1096,Assumption!$A$10:$G$12,2,1)+G1096*HLOOKUP(B1096,Assumption!$A$10:$G$12,3,1)</f>
        <v>0</v>
      </c>
      <c r="I1096" s="2" t="n">
        <f aca="false">F1096+G1096-H1096</f>
        <v>0</v>
      </c>
      <c r="J1096" s="32" t="n">
        <f aca="false">VLOOKUP(D1096,Assumption!$O$3:$Q$103,IF('thong tin khach hang'!$B$3="Nam",2,3),0)/12*P1096</f>
        <v>0</v>
      </c>
      <c r="K1096" s="2" t="n">
        <v>20000</v>
      </c>
      <c r="L1096" s="31" t="n">
        <f aca="false">ROUND(((HLOOKUP(B1096,Assumption!$A$6:$L$7,2,1)+1)^(1/12)-1)*(E1096+I1096-J1096-K1096),0)</f>
        <v>24709325</v>
      </c>
      <c r="M1096" s="31" t="n">
        <f aca="false">E1096+I1096-J1096-K1096+L1096</f>
        <v>14985719413.013</v>
      </c>
      <c r="N1096" s="32" t="n">
        <f aca="false">HLOOKUP(ROUND(AVERAGE(M1084:M1095)/10^6,0),Assumption!$B$2:$E$3,2,1)*MAX((AVERAGE(M1084:M1095)-250*10^6),0)</f>
        <v>87138119.8325781</v>
      </c>
      <c r="O1096" s="31" t="n">
        <f aca="false">M1096+N1096</f>
        <v>15072857532.8456</v>
      </c>
      <c r="P1096" s="31" t="n">
        <f aca="false">IF(A1096=1,SA,MAX(0,SA-M1095))</f>
        <v>0</v>
      </c>
      <c r="S1096" s="2" t="n">
        <v>0</v>
      </c>
      <c r="T1096" s="2" t="n">
        <v>0</v>
      </c>
      <c r="U1096" s="2" t="n">
        <v>0</v>
      </c>
      <c r="V1096" s="33" t="n">
        <v>1</v>
      </c>
    </row>
    <row r="1097" customFormat="false" ht="15.75" hidden="false" customHeight="true" outlineLevel="0" collapsed="false">
      <c r="A1097" s="2" t="n">
        <v>1095</v>
      </c>
      <c r="B1097" s="2" t="n">
        <v>92</v>
      </c>
      <c r="C1097" s="2" t="n">
        <f aca="false">A1097-(B1097-1)*12</f>
        <v>3</v>
      </c>
      <c r="D1097" s="2" t="n">
        <f aca="false">'thong tin khach hang'!$B$4+B1097-1</f>
        <v>93</v>
      </c>
      <c r="E1097" s="31" t="n">
        <f aca="false">IF(A1097=1,0,M1096)</f>
        <v>14985719413.013</v>
      </c>
      <c r="F1097" s="2" t="n">
        <f aca="true">TP*VLOOKUP('thong tin khach hang'!$E$10,$X$2:$Z$5,3,0)*OFFSET($S1097,0,VLOOKUP('thong tin khach hang'!$E$10,$X$2:$Z$5,2,0))</f>
        <v>0</v>
      </c>
      <c r="G1097" s="2" t="n">
        <f aca="true">EP*VLOOKUP('thong tin khach hang'!$E$10,$X$2:$Z$5,3,0)*OFFSET($S1097,0,VLOOKUP('thong tin khach hang'!$E$10,$X$2:$Z$5,2,0))</f>
        <v>0</v>
      </c>
      <c r="H1097" s="2" t="n">
        <f aca="false">F1097*HLOOKUP(B1097,Assumption!$A$10:$G$12,2,1)+G1097*HLOOKUP(B1097,Assumption!$A$10:$G$12,3,1)</f>
        <v>0</v>
      </c>
      <c r="I1097" s="2" t="n">
        <f aca="false">F1097+G1097-H1097</f>
        <v>0</v>
      </c>
      <c r="J1097" s="32" t="n">
        <f aca="false">VLOOKUP(D1097,Assumption!$O$3:$Q$103,IF('thong tin khach hang'!$B$3="Nam",2,3),0)/12*P1097</f>
        <v>0</v>
      </c>
      <c r="K1097" s="2" t="n">
        <v>20000</v>
      </c>
      <c r="L1097" s="31" t="n">
        <f aca="false">ROUND(((HLOOKUP(B1097,Assumption!$A$6:$L$7,2,1)+1)^(1/12)-1)*(E1097+I1097-J1097-K1097),0)</f>
        <v>24750101</v>
      </c>
      <c r="M1097" s="31" t="n">
        <f aca="false">E1097+I1097-J1097-K1097+L1097</f>
        <v>15010449514.013</v>
      </c>
      <c r="N1097" s="32" t="n">
        <f aca="false">HLOOKUP(ROUND(AVERAGE(M1085:M1096)/10^6,0),Assumption!$B$2:$E$3,2,1)*MAX((AVERAGE(M1085:M1096)-250*10^6),0)</f>
        <v>87313691.0045781</v>
      </c>
      <c r="O1097" s="31" t="n">
        <f aca="false">M1097+N1097</f>
        <v>15097763205.0176</v>
      </c>
      <c r="P1097" s="31" t="n">
        <f aca="false">IF(A1097=1,SA,MAX(0,SA-M1096))</f>
        <v>0</v>
      </c>
      <c r="S1097" s="2" t="n">
        <v>0</v>
      </c>
      <c r="T1097" s="2" t="n">
        <v>0</v>
      </c>
      <c r="U1097" s="2" t="n">
        <v>0</v>
      </c>
      <c r="V1097" s="33" t="n">
        <v>1</v>
      </c>
    </row>
    <row r="1098" customFormat="false" ht="15.75" hidden="false" customHeight="true" outlineLevel="0" collapsed="false">
      <c r="A1098" s="2" t="n">
        <v>1096</v>
      </c>
      <c r="B1098" s="2" t="n">
        <v>92</v>
      </c>
      <c r="C1098" s="2" t="n">
        <f aca="false">A1098-(B1098-1)*12</f>
        <v>4</v>
      </c>
      <c r="D1098" s="2" t="n">
        <f aca="false">'thong tin khach hang'!$B$4+B1098-1</f>
        <v>93</v>
      </c>
      <c r="E1098" s="31" t="n">
        <f aca="false">IF(A1098=1,0,M1097)</f>
        <v>15010449514.013</v>
      </c>
      <c r="F1098" s="2" t="n">
        <f aca="true">TP*VLOOKUP('thong tin khach hang'!$E$10,$X$2:$Z$5,3,0)*OFFSET($S1098,0,VLOOKUP('thong tin khach hang'!$E$10,$X$2:$Z$5,2,0))</f>
        <v>0</v>
      </c>
      <c r="G1098" s="2" t="n">
        <f aca="true">EP*VLOOKUP('thong tin khach hang'!$E$10,$X$2:$Z$5,3,0)*OFFSET($S1098,0,VLOOKUP('thong tin khach hang'!$E$10,$X$2:$Z$5,2,0))</f>
        <v>0</v>
      </c>
      <c r="H1098" s="2" t="n">
        <f aca="false">F1098*HLOOKUP(B1098,Assumption!$A$10:$G$12,2,1)+G1098*HLOOKUP(B1098,Assumption!$A$10:$G$12,3,1)</f>
        <v>0</v>
      </c>
      <c r="I1098" s="2" t="n">
        <f aca="false">F1098+G1098-H1098</f>
        <v>0</v>
      </c>
      <c r="J1098" s="32" t="n">
        <f aca="false">VLOOKUP(D1098,Assumption!$O$3:$Q$103,IF('thong tin khach hang'!$B$3="Nam",2,3),0)/12*P1098</f>
        <v>0</v>
      </c>
      <c r="K1098" s="2" t="n">
        <v>20000</v>
      </c>
      <c r="L1098" s="31" t="n">
        <f aca="false">ROUND(((HLOOKUP(B1098,Assumption!$A$6:$L$7,2,1)+1)^(1/12)-1)*(E1098+I1098-J1098-K1098),0)</f>
        <v>24790945</v>
      </c>
      <c r="M1098" s="31" t="n">
        <f aca="false">E1098+I1098-J1098-K1098+L1098</f>
        <v>15035220459.013</v>
      </c>
      <c r="N1098" s="32" t="n">
        <f aca="false">HLOOKUP(ROUND(AVERAGE(M1086:M1097)/10^6,0),Assumption!$B$2:$E$3,2,1)*MAX((AVERAGE(M1086:M1097)-250*10^6),0)</f>
        <v>87489552.1465781</v>
      </c>
      <c r="O1098" s="31" t="n">
        <f aca="false">M1098+N1098</f>
        <v>15122710011.1596</v>
      </c>
      <c r="P1098" s="31" t="n">
        <f aca="false">IF(A1098=1,SA,MAX(0,SA-M1097))</f>
        <v>0</v>
      </c>
      <c r="S1098" s="2" t="n">
        <v>0</v>
      </c>
      <c r="T1098" s="2" t="n">
        <v>0</v>
      </c>
      <c r="U1098" s="2" t="n">
        <v>1</v>
      </c>
      <c r="V1098" s="33" t="n">
        <v>1</v>
      </c>
    </row>
    <row r="1099" customFormat="false" ht="15.75" hidden="false" customHeight="true" outlineLevel="0" collapsed="false">
      <c r="A1099" s="2" t="n">
        <v>1097</v>
      </c>
      <c r="B1099" s="2" t="n">
        <v>92</v>
      </c>
      <c r="C1099" s="2" t="n">
        <f aca="false">A1099-(B1099-1)*12</f>
        <v>5</v>
      </c>
      <c r="D1099" s="2" t="n">
        <f aca="false">'thong tin khach hang'!$B$4+B1099-1</f>
        <v>93</v>
      </c>
      <c r="E1099" s="31" t="n">
        <f aca="false">IF(A1099=1,0,M1098)</f>
        <v>15035220459.013</v>
      </c>
      <c r="F1099" s="2" t="n">
        <f aca="true">TP*VLOOKUP('thong tin khach hang'!$E$10,$X$2:$Z$5,3,0)*OFFSET($S1099,0,VLOOKUP('thong tin khach hang'!$E$10,$X$2:$Z$5,2,0))</f>
        <v>0</v>
      </c>
      <c r="G1099" s="2" t="n">
        <f aca="true">EP*VLOOKUP('thong tin khach hang'!$E$10,$X$2:$Z$5,3,0)*OFFSET($S1099,0,VLOOKUP('thong tin khach hang'!$E$10,$X$2:$Z$5,2,0))</f>
        <v>0</v>
      </c>
      <c r="H1099" s="2" t="n">
        <f aca="false">F1099*HLOOKUP(B1099,Assumption!$A$10:$G$12,2,1)+G1099*HLOOKUP(B1099,Assumption!$A$10:$G$12,3,1)</f>
        <v>0</v>
      </c>
      <c r="I1099" s="2" t="n">
        <f aca="false">F1099+G1099-H1099</f>
        <v>0</v>
      </c>
      <c r="J1099" s="32" t="n">
        <f aca="false">VLOOKUP(D1099,Assumption!$O$3:$Q$103,IF('thong tin khach hang'!$B$3="Nam",2,3),0)/12*P1099</f>
        <v>0</v>
      </c>
      <c r="K1099" s="2" t="n">
        <v>20000</v>
      </c>
      <c r="L1099" s="31" t="n">
        <f aca="false">ROUND(((HLOOKUP(B1099,Assumption!$A$6:$L$7,2,1)+1)^(1/12)-1)*(E1099+I1099-J1099-K1099),0)</f>
        <v>24831856</v>
      </c>
      <c r="M1099" s="31" t="n">
        <f aca="false">E1099+I1099-J1099-K1099+L1099</f>
        <v>15060032315.013</v>
      </c>
      <c r="N1099" s="32" t="n">
        <f aca="false">HLOOKUP(ROUND(AVERAGE(M1087:M1098)/10^6,0),Assumption!$B$2:$E$3,2,1)*MAX((AVERAGE(M1087:M1098)-250*10^6),0)</f>
        <v>87665703.7375781</v>
      </c>
      <c r="O1099" s="31" t="n">
        <f aca="false">M1099+N1099</f>
        <v>15147698018.7506</v>
      </c>
      <c r="P1099" s="31" t="n">
        <f aca="false">IF(A1099=1,SA,MAX(0,SA-M1098))</f>
        <v>0</v>
      </c>
      <c r="S1099" s="2" t="n">
        <v>0</v>
      </c>
      <c r="T1099" s="2" t="n">
        <v>0</v>
      </c>
      <c r="U1099" s="2" t="n">
        <v>0</v>
      </c>
      <c r="V1099" s="33" t="n">
        <v>1</v>
      </c>
    </row>
    <row r="1100" customFormat="false" ht="15.75" hidden="false" customHeight="true" outlineLevel="0" collapsed="false">
      <c r="A1100" s="2" t="n">
        <v>1098</v>
      </c>
      <c r="B1100" s="2" t="n">
        <v>92</v>
      </c>
      <c r="C1100" s="2" t="n">
        <f aca="false">A1100-(B1100-1)*12</f>
        <v>6</v>
      </c>
      <c r="D1100" s="2" t="n">
        <f aca="false">'thong tin khach hang'!$B$4+B1100-1</f>
        <v>93</v>
      </c>
      <c r="E1100" s="31" t="n">
        <f aca="false">IF(A1100=1,0,M1099)</f>
        <v>15060032315.013</v>
      </c>
      <c r="F1100" s="2" t="n">
        <f aca="true">TP*VLOOKUP('thong tin khach hang'!$E$10,$X$2:$Z$5,3,0)*OFFSET($S1100,0,VLOOKUP('thong tin khach hang'!$E$10,$X$2:$Z$5,2,0))</f>
        <v>0</v>
      </c>
      <c r="G1100" s="2" t="n">
        <f aca="true">EP*VLOOKUP('thong tin khach hang'!$E$10,$X$2:$Z$5,3,0)*OFFSET($S1100,0,VLOOKUP('thong tin khach hang'!$E$10,$X$2:$Z$5,2,0))</f>
        <v>0</v>
      </c>
      <c r="H1100" s="2" t="n">
        <f aca="false">F1100*HLOOKUP(B1100,Assumption!$A$10:$G$12,2,1)+G1100*HLOOKUP(B1100,Assumption!$A$10:$G$12,3,1)</f>
        <v>0</v>
      </c>
      <c r="I1100" s="2" t="n">
        <f aca="false">F1100+G1100-H1100</f>
        <v>0</v>
      </c>
      <c r="J1100" s="32" t="n">
        <f aca="false">VLOOKUP(D1100,Assumption!$O$3:$Q$103,IF('thong tin khach hang'!$B$3="Nam",2,3),0)/12*P1100</f>
        <v>0</v>
      </c>
      <c r="K1100" s="2" t="n">
        <v>20000</v>
      </c>
      <c r="L1100" s="31" t="n">
        <f aca="false">ROUND(((HLOOKUP(B1100,Assumption!$A$6:$L$7,2,1)+1)^(1/12)-1)*(E1100+I1100-J1100-K1100),0)</f>
        <v>24872835</v>
      </c>
      <c r="M1100" s="31" t="n">
        <f aca="false">E1100+I1100-J1100-K1100+L1100</f>
        <v>15084885150.013</v>
      </c>
      <c r="N1100" s="32" t="n">
        <f aca="false">HLOOKUP(ROUND(AVERAGE(M1088:M1099)/10^6,0),Assumption!$B$2:$E$3,2,1)*MAX((AVERAGE(M1088:M1099)-250*10^6),0)</f>
        <v>87842146.2570781</v>
      </c>
      <c r="O1100" s="31" t="n">
        <f aca="false">M1100+N1100</f>
        <v>15172727296.2701</v>
      </c>
      <c r="P1100" s="31" t="n">
        <f aca="false">IF(A1100=1,SA,MAX(0,SA-M1099))</f>
        <v>0</v>
      </c>
      <c r="S1100" s="2" t="n">
        <v>0</v>
      </c>
      <c r="T1100" s="2" t="n">
        <v>0</v>
      </c>
      <c r="U1100" s="2" t="n">
        <v>0</v>
      </c>
      <c r="V1100" s="33" t="n">
        <v>1</v>
      </c>
    </row>
    <row r="1101" customFormat="false" ht="15.75" hidden="false" customHeight="true" outlineLevel="0" collapsed="false">
      <c r="A1101" s="2" t="n">
        <v>1099</v>
      </c>
      <c r="B1101" s="2" t="n">
        <v>92</v>
      </c>
      <c r="C1101" s="2" t="n">
        <f aca="false">A1101-(B1101-1)*12</f>
        <v>7</v>
      </c>
      <c r="D1101" s="2" t="n">
        <f aca="false">'thong tin khach hang'!$B$4+B1101-1</f>
        <v>93</v>
      </c>
      <c r="E1101" s="31" t="n">
        <f aca="false">IF(A1101=1,0,M1100)</f>
        <v>15084885150.013</v>
      </c>
      <c r="F1101" s="2" t="n">
        <f aca="true">TP*VLOOKUP('thong tin khach hang'!$E$10,$X$2:$Z$5,3,0)*OFFSET($S1101,0,VLOOKUP('thong tin khach hang'!$E$10,$X$2:$Z$5,2,0))</f>
        <v>0</v>
      </c>
      <c r="G1101" s="2" t="n">
        <f aca="true">EP*VLOOKUP('thong tin khach hang'!$E$10,$X$2:$Z$5,3,0)*OFFSET($S1101,0,VLOOKUP('thong tin khach hang'!$E$10,$X$2:$Z$5,2,0))</f>
        <v>0</v>
      </c>
      <c r="H1101" s="2" t="n">
        <f aca="false">F1101*HLOOKUP(B1101,Assumption!$A$10:$G$12,2,1)+G1101*HLOOKUP(B1101,Assumption!$A$10:$G$12,3,1)</f>
        <v>0</v>
      </c>
      <c r="I1101" s="2" t="n">
        <f aca="false">F1101+G1101-H1101</f>
        <v>0</v>
      </c>
      <c r="J1101" s="32" t="n">
        <f aca="false">VLOOKUP(D1101,Assumption!$O$3:$Q$103,IF('thong tin khach hang'!$B$3="Nam",2,3),0)/12*P1101</f>
        <v>0</v>
      </c>
      <c r="K1101" s="2" t="n">
        <v>20000</v>
      </c>
      <c r="L1101" s="31" t="n">
        <f aca="false">ROUND(((HLOOKUP(B1101,Assumption!$A$6:$L$7,2,1)+1)^(1/12)-1)*(E1101+I1101-J1101-K1101),0)</f>
        <v>24913881</v>
      </c>
      <c r="M1101" s="31" t="n">
        <f aca="false">E1101+I1101-J1101-K1101+L1101</f>
        <v>15109779031.013</v>
      </c>
      <c r="N1101" s="32" t="n">
        <f aca="false">HLOOKUP(ROUND(AVERAGE(M1089:M1100)/10^6,0),Assumption!$B$2:$E$3,2,1)*MAX((AVERAGE(M1089:M1100)-250*10^6),0)</f>
        <v>88018880.1860781</v>
      </c>
      <c r="O1101" s="31" t="n">
        <f aca="false">M1101+N1101</f>
        <v>15197797911.1991</v>
      </c>
      <c r="P1101" s="31" t="n">
        <f aca="false">IF(A1101=1,SA,MAX(0,SA-M1100))</f>
        <v>0</v>
      </c>
      <c r="S1101" s="2" t="n">
        <v>0</v>
      </c>
      <c r="T1101" s="2" t="n">
        <v>1</v>
      </c>
      <c r="U1101" s="2" t="n">
        <v>1</v>
      </c>
      <c r="V1101" s="33" t="n">
        <v>1</v>
      </c>
    </row>
    <row r="1102" customFormat="false" ht="15.75" hidden="false" customHeight="true" outlineLevel="0" collapsed="false">
      <c r="A1102" s="2" t="n">
        <v>1100</v>
      </c>
      <c r="B1102" s="2" t="n">
        <v>92</v>
      </c>
      <c r="C1102" s="2" t="n">
        <f aca="false">A1102-(B1102-1)*12</f>
        <v>8</v>
      </c>
      <c r="D1102" s="2" t="n">
        <f aca="false">'thong tin khach hang'!$B$4+B1102-1</f>
        <v>93</v>
      </c>
      <c r="E1102" s="31" t="n">
        <f aca="false">IF(A1102=1,0,M1101)</f>
        <v>15109779031.013</v>
      </c>
      <c r="F1102" s="2" t="n">
        <f aca="true">TP*VLOOKUP('thong tin khach hang'!$E$10,$X$2:$Z$5,3,0)*OFFSET($S1102,0,VLOOKUP('thong tin khach hang'!$E$10,$X$2:$Z$5,2,0))</f>
        <v>0</v>
      </c>
      <c r="G1102" s="2" t="n">
        <f aca="true">EP*VLOOKUP('thong tin khach hang'!$E$10,$X$2:$Z$5,3,0)*OFFSET($S1102,0,VLOOKUP('thong tin khach hang'!$E$10,$X$2:$Z$5,2,0))</f>
        <v>0</v>
      </c>
      <c r="H1102" s="2" t="n">
        <f aca="false">F1102*HLOOKUP(B1102,Assumption!$A$10:$G$12,2,1)+G1102*HLOOKUP(B1102,Assumption!$A$10:$G$12,3,1)</f>
        <v>0</v>
      </c>
      <c r="I1102" s="2" t="n">
        <f aca="false">F1102+G1102-H1102</f>
        <v>0</v>
      </c>
      <c r="J1102" s="32" t="n">
        <f aca="false">VLOOKUP(D1102,Assumption!$O$3:$Q$103,IF('thong tin khach hang'!$B$3="Nam",2,3),0)/12*P1102</f>
        <v>0</v>
      </c>
      <c r="K1102" s="2" t="n">
        <v>20000</v>
      </c>
      <c r="L1102" s="31" t="n">
        <f aca="false">ROUND(((HLOOKUP(B1102,Assumption!$A$6:$L$7,2,1)+1)^(1/12)-1)*(E1102+I1102-J1102-K1102),0)</f>
        <v>24954995</v>
      </c>
      <c r="M1102" s="31" t="n">
        <f aca="false">E1102+I1102-J1102-K1102+L1102</f>
        <v>15134714026.013</v>
      </c>
      <c r="N1102" s="32" t="n">
        <f aca="false">HLOOKUP(ROUND(AVERAGE(M1090:M1101)/10^6,0),Assumption!$B$2:$E$3,2,1)*MAX((AVERAGE(M1090:M1101)-250*10^6),0)</f>
        <v>88195906.0055781</v>
      </c>
      <c r="O1102" s="31" t="n">
        <f aca="false">M1102+N1102</f>
        <v>15222909932.0186</v>
      </c>
      <c r="P1102" s="31" t="n">
        <f aca="false">IF(A1102=1,SA,MAX(0,SA-M1101))</f>
        <v>0</v>
      </c>
      <c r="S1102" s="2" t="n">
        <v>0</v>
      </c>
      <c r="T1102" s="2" t="n">
        <v>0</v>
      </c>
      <c r="U1102" s="2" t="n">
        <v>0</v>
      </c>
      <c r="V1102" s="33" t="n">
        <v>1</v>
      </c>
    </row>
    <row r="1103" customFormat="false" ht="15.75" hidden="false" customHeight="true" outlineLevel="0" collapsed="false">
      <c r="A1103" s="2" t="n">
        <v>1101</v>
      </c>
      <c r="B1103" s="2" t="n">
        <v>92</v>
      </c>
      <c r="C1103" s="2" t="n">
        <f aca="false">A1103-(B1103-1)*12</f>
        <v>9</v>
      </c>
      <c r="D1103" s="2" t="n">
        <f aca="false">'thong tin khach hang'!$B$4+B1103-1</f>
        <v>93</v>
      </c>
      <c r="E1103" s="31" t="n">
        <f aca="false">IF(A1103=1,0,M1102)</f>
        <v>15134714026.013</v>
      </c>
      <c r="F1103" s="2" t="n">
        <f aca="true">TP*VLOOKUP('thong tin khach hang'!$E$10,$X$2:$Z$5,3,0)*OFFSET($S1103,0,VLOOKUP('thong tin khach hang'!$E$10,$X$2:$Z$5,2,0))</f>
        <v>0</v>
      </c>
      <c r="G1103" s="2" t="n">
        <f aca="true">EP*VLOOKUP('thong tin khach hang'!$E$10,$X$2:$Z$5,3,0)*OFFSET($S1103,0,VLOOKUP('thong tin khach hang'!$E$10,$X$2:$Z$5,2,0))</f>
        <v>0</v>
      </c>
      <c r="H1103" s="2" t="n">
        <f aca="false">F1103*HLOOKUP(B1103,Assumption!$A$10:$G$12,2,1)+G1103*HLOOKUP(B1103,Assumption!$A$10:$G$12,3,1)</f>
        <v>0</v>
      </c>
      <c r="I1103" s="2" t="n">
        <f aca="false">F1103+G1103-H1103</f>
        <v>0</v>
      </c>
      <c r="J1103" s="32" t="n">
        <f aca="false">VLOOKUP(D1103,Assumption!$O$3:$Q$103,IF('thong tin khach hang'!$B$3="Nam",2,3),0)/12*P1103</f>
        <v>0</v>
      </c>
      <c r="K1103" s="2" t="n">
        <v>20000</v>
      </c>
      <c r="L1103" s="31" t="n">
        <f aca="false">ROUND(((HLOOKUP(B1103,Assumption!$A$6:$L$7,2,1)+1)^(1/12)-1)*(E1103+I1103-J1103-K1103),0)</f>
        <v>24996178</v>
      </c>
      <c r="M1103" s="31" t="n">
        <f aca="false">E1103+I1103-J1103-K1103+L1103</f>
        <v>15159690204.013</v>
      </c>
      <c r="N1103" s="32" t="n">
        <f aca="false">HLOOKUP(ROUND(AVERAGE(M1091:M1102)/10^6,0),Assumption!$B$2:$E$3,2,1)*MAX((AVERAGE(M1091:M1102)-250*10^6),0)</f>
        <v>88373224.1975781</v>
      </c>
      <c r="O1103" s="31" t="n">
        <f aca="false">M1103+N1103</f>
        <v>15248063428.2106</v>
      </c>
      <c r="P1103" s="31" t="n">
        <f aca="false">IF(A1103=1,SA,MAX(0,SA-M1102))</f>
        <v>0</v>
      </c>
      <c r="S1103" s="2" t="n">
        <v>0</v>
      </c>
      <c r="T1103" s="2" t="n">
        <v>0</v>
      </c>
      <c r="U1103" s="2" t="n">
        <v>0</v>
      </c>
      <c r="V1103" s="33" t="n">
        <v>1</v>
      </c>
    </row>
    <row r="1104" customFormat="false" ht="15.75" hidden="false" customHeight="true" outlineLevel="0" collapsed="false">
      <c r="A1104" s="2" t="n">
        <v>1102</v>
      </c>
      <c r="B1104" s="2" t="n">
        <v>92</v>
      </c>
      <c r="C1104" s="2" t="n">
        <f aca="false">A1104-(B1104-1)*12</f>
        <v>10</v>
      </c>
      <c r="D1104" s="2" t="n">
        <f aca="false">'thong tin khach hang'!$B$4+B1104-1</f>
        <v>93</v>
      </c>
      <c r="E1104" s="31" t="n">
        <f aca="false">IF(A1104=1,0,M1103)</f>
        <v>15159690204.013</v>
      </c>
      <c r="F1104" s="2" t="n">
        <f aca="true">TP*VLOOKUP('thong tin khach hang'!$E$10,$X$2:$Z$5,3,0)*OFFSET($S1104,0,VLOOKUP('thong tin khach hang'!$E$10,$X$2:$Z$5,2,0))</f>
        <v>0</v>
      </c>
      <c r="G1104" s="2" t="n">
        <f aca="true">EP*VLOOKUP('thong tin khach hang'!$E$10,$X$2:$Z$5,3,0)*OFFSET($S1104,0,VLOOKUP('thong tin khach hang'!$E$10,$X$2:$Z$5,2,0))</f>
        <v>0</v>
      </c>
      <c r="H1104" s="2" t="n">
        <f aca="false">F1104*HLOOKUP(B1104,Assumption!$A$10:$G$12,2,1)+G1104*HLOOKUP(B1104,Assumption!$A$10:$G$12,3,1)</f>
        <v>0</v>
      </c>
      <c r="I1104" s="2" t="n">
        <f aca="false">F1104+G1104-H1104</f>
        <v>0</v>
      </c>
      <c r="J1104" s="32" t="n">
        <f aca="false">VLOOKUP(D1104,Assumption!$O$3:$Q$103,IF('thong tin khach hang'!$B$3="Nam",2,3),0)/12*P1104</f>
        <v>0</v>
      </c>
      <c r="K1104" s="2" t="n">
        <v>20000</v>
      </c>
      <c r="L1104" s="31" t="n">
        <f aca="false">ROUND(((HLOOKUP(B1104,Assumption!$A$6:$L$7,2,1)+1)^(1/12)-1)*(E1104+I1104-J1104-K1104),0)</f>
        <v>25037428</v>
      </c>
      <c r="M1104" s="31" t="n">
        <f aca="false">E1104+I1104-J1104-K1104+L1104</f>
        <v>15184707632.013</v>
      </c>
      <c r="N1104" s="32" t="n">
        <f aca="false">HLOOKUP(ROUND(AVERAGE(M1092:M1103)/10^6,0),Assumption!$B$2:$E$3,2,1)*MAX((AVERAGE(M1092:M1103)-250*10^6),0)</f>
        <v>88550835.2450781</v>
      </c>
      <c r="O1104" s="31" t="n">
        <f aca="false">M1104+N1104</f>
        <v>15273258467.2581</v>
      </c>
      <c r="P1104" s="31" t="n">
        <f aca="false">IF(A1104=1,SA,MAX(0,SA-M1103))</f>
        <v>0</v>
      </c>
      <c r="S1104" s="2" t="n">
        <v>0</v>
      </c>
      <c r="T1104" s="2" t="n">
        <v>0</v>
      </c>
      <c r="U1104" s="2" t="n">
        <v>1</v>
      </c>
      <c r="V1104" s="33" t="n">
        <v>1</v>
      </c>
    </row>
    <row r="1105" customFormat="false" ht="15.75" hidden="false" customHeight="true" outlineLevel="0" collapsed="false">
      <c r="A1105" s="2" t="n">
        <v>1103</v>
      </c>
      <c r="B1105" s="2" t="n">
        <v>92</v>
      </c>
      <c r="C1105" s="2" t="n">
        <f aca="false">A1105-(B1105-1)*12</f>
        <v>11</v>
      </c>
      <c r="D1105" s="2" t="n">
        <f aca="false">'thong tin khach hang'!$B$4+B1105-1</f>
        <v>93</v>
      </c>
      <c r="E1105" s="31" t="n">
        <f aca="false">IF(A1105=1,0,M1104)</f>
        <v>15184707632.013</v>
      </c>
      <c r="F1105" s="2" t="n">
        <f aca="true">TP*VLOOKUP('thong tin khach hang'!$E$10,$X$2:$Z$5,3,0)*OFFSET($S1105,0,VLOOKUP('thong tin khach hang'!$E$10,$X$2:$Z$5,2,0))</f>
        <v>0</v>
      </c>
      <c r="G1105" s="2" t="n">
        <f aca="true">EP*VLOOKUP('thong tin khach hang'!$E$10,$X$2:$Z$5,3,0)*OFFSET($S1105,0,VLOOKUP('thong tin khach hang'!$E$10,$X$2:$Z$5,2,0))</f>
        <v>0</v>
      </c>
      <c r="H1105" s="2" t="n">
        <f aca="false">F1105*HLOOKUP(B1105,Assumption!$A$10:$G$12,2,1)+G1105*HLOOKUP(B1105,Assumption!$A$10:$G$12,3,1)</f>
        <v>0</v>
      </c>
      <c r="I1105" s="2" t="n">
        <f aca="false">F1105+G1105-H1105</f>
        <v>0</v>
      </c>
      <c r="J1105" s="32" t="n">
        <f aca="false">VLOOKUP(D1105,Assumption!$O$3:$Q$103,IF('thong tin khach hang'!$B$3="Nam",2,3),0)/12*P1105</f>
        <v>0</v>
      </c>
      <c r="K1105" s="2" t="n">
        <v>20000</v>
      </c>
      <c r="L1105" s="31" t="n">
        <f aca="false">ROUND(((HLOOKUP(B1105,Assumption!$A$6:$L$7,2,1)+1)^(1/12)-1)*(E1105+I1105-J1105-K1105),0)</f>
        <v>25078746</v>
      </c>
      <c r="M1105" s="31" t="n">
        <f aca="false">E1105+I1105-J1105-K1105+L1105</f>
        <v>15209766378.013</v>
      </c>
      <c r="N1105" s="32" t="n">
        <f aca="false">HLOOKUP(ROUND(AVERAGE(M1093:M1104)/10^6,0),Assumption!$B$2:$E$3,2,1)*MAX((AVERAGE(M1093:M1104)-250*10^6),0)</f>
        <v>88728739.6315781</v>
      </c>
      <c r="O1105" s="31" t="n">
        <f aca="false">M1105+N1105</f>
        <v>15298495117.6446</v>
      </c>
      <c r="P1105" s="31" t="n">
        <f aca="false">IF(A1105=1,SA,MAX(0,SA-M1104))</f>
        <v>0</v>
      </c>
      <c r="S1105" s="2" t="n">
        <v>0</v>
      </c>
      <c r="T1105" s="2" t="n">
        <v>0</v>
      </c>
      <c r="U1105" s="2" t="n">
        <v>0</v>
      </c>
      <c r="V1105" s="33" t="n">
        <v>1</v>
      </c>
    </row>
    <row r="1106" customFormat="false" ht="15.75" hidden="false" customHeight="true" outlineLevel="0" collapsed="false">
      <c r="A1106" s="2" t="n">
        <v>1104</v>
      </c>
      <c r="B1106" s="2" t="n">
        <v>92</v>
      </c>
      <c r="C1106" s="2" t="n">
        <f aca="false">A1106-(B1106-1)*12</f>
        <v>12</v>
      </c>
      <c r="D1106" s="2" t="n">
        <f aca="false">'thong tin khach hang'!$B$4+B1106-1</f>
        <v>93</v>
      </c>
      <c r="E1106" s="31" t="n">
        <f aca="false">IF(A1106=1,0,M1105)</f>
        <v>15209766378.013</v>
      </c>
      <c r="F1106" s="2" t="n">
        <f aca="true">TP*VLOOKUP('thong tin khach hang'!$E$10,$X$2:$Z$5,3,0)*OFFSET($S1106,0,VLOOKUP('thong tin khach hang'!$E$10,$X$2:$Z$5,2,0))</f>
        <v>0</v>
      </c>
      <c r="G1106" s="2" t="n">
        <f aca="true">EP*VLOOKUP('thong tin khach hang'!$E$10,$X$2:$Z$5,3,0)*OFFSET($S1106,0,VLOOKUP('thong tin khach hang'!$E$10,$X$2:$Z$5,2,0))</f>
        <v>0</v>
      </c>
      <c r="H1106" s="2" t="n">
        <f aca="false">F1106*HLOOKUP(B1106,Assumption!$A$10:$G$12,2,1)+G1106*HLOOKUP(B1106,Assumption!$A$10:$G$12,3,1)</f>
        <v>0</v>
      </c>
      <c r="I1106" s="2" t="n">
        <f aca="false">F1106+G1106-H1106</f>
        <v>0</v>
      </c>
      <c r="J1106" s="32" t="n">
        <f aca="false">VLOOKUP(D1106,Assumption!$O$3:$Q$103,IF('thong tin khach hang'!$B$3="Nam",2,3),0)/12*P1106</f>
        <v>0</v>
      </c>
      <c r="K1106" s="2" t="n">
        <v>20000</v>
      </c>
      <c r="L1106" s="31" t="n">
        <f aca="false">ROUND(((HLOOKUP(B1106,Assumption!$A$6:$L$7,2,1)+1)^(1/12)-1)*(E1106+I1106-J1106-K1106),0)</f>
        <v>25120133</v>
      </c>
      <c r="M1106" s="31" t="n">
        <f aca="false">E1106+I1106-J1106-K1106+L1106</f>
        <v>15234866511.013</v>
      </c>
      <c r="N1106" s="32" t="n">
        <f aca="false">HLOOKUP(ROUND(AVERAGE(M1094:M1105)/10^6,0),Assumption!$B$2:$E$3,2,1)*MAX((AVERAGE(M1094:M1105)-250*10^6),0)</f>
        <v>88906937.8415781</v>
      </c>
      <c r="O1106" s="31" t="n">
        <f aca="false">M1106+N1106</f>
        <v>15323773448.8546</v>
      </c>
      <c r="P1106" s="31" t="n">
        <f aca="false">IF(A1106=1,SA,MAX(0,SA-M1105))</f>
        <v>0</v>
      </c>
      <c r="S1106" s="2" t="n">
        <v>0</v>
      </c>
      <c r="T1106" s="2" t="n">
        <v>0</v>
      </c>
      <c r="U1106" s="2" t="n">
        <v>0</v>
      </c>
      <c r="V1106" s="33" t="n">
        <v>1</v>
      </c>
    </row>
    <row r="1107" customFormat="false" ht="15.75" hidden="false" customHeight="true" outlineLevel="0" collapsed="false">
      <c r="A1107" s="2" t="n">
        <v>1105</v>
      </c>
      <c r="B1107" s="2" t="n">
        <v>93</v>
      </c>
      <c r="C1107" s="2" t="n">
        <f aca="false">A1107-(B1107-1)*12</f>
        <v>1</v>
      </c>
      <c r="D1107" s="2" t="n">
        <f aca="false">'thong tin khach hang'!$B$4+B1107-1</f>
        <v>94</v>
      </c>
      <c r="E1107" s="31" t="n">
        <f aca="false">IF(A1107=1,0,M1106)</f>
        <v>15234866511.013</v>
      </c>
      <c r="F1107" s="2" t="n">
        <f aca="true">TP*VLOOKUP('thong tin khach hang'!$E$10,$X$2:$Z$5,3,0)*OFFSET($S1107,0,VLOOKUP('thong tin khach hang'!$E$10,$X$2:$Z$5,2,0))</f>
        <v>30000000</v>
      </c>
      <c r="G1107" s="2" t="n">
        <f aca="true">EP*VLOOKUP('thong tin khach hang'!$E$10,$X$2:$Z$5,3,0)*OFFSET($S1107,0,VLOOKUP('thong tin khach hang'!$E$10,$X$2:$Z$5,2,0))</f>
        <v>30000000</v>
      </c>
      <c r="H1107" s="2" t="n">
        <f aca="false">F1107*HLOOKUP(B1107,Assumption!$A$10:$G$12,2,1)+G1107*HLOOKUP(B1107,Assumption!$A$10:$G$12,3,1)</f>
        <v>1500000</v>
      </c>
      <c r="I1107" s="2" t="n">
        <f aca="false">F1107+G1107-H1107</f>
        <v>58500000</v>
      </c>
      <c r="J1107" s="32" t="n">
        <f aca="false">VLOOKUP(D1107,Assumption!$O$3:$Q$103,IF('thong tin khach hang'!$B$3="Nam",2,3),0)/12*P1107</f>
        <v>0</v>
      </c>
      <c r="K1107" s="2" t="n">
        <v>20000</v>
      </c>
      <c r="L1107" s="31" t="n">
        <f aca="false">ROUND(((HLOOKUP(B1107,Assumption!$A$6:$L$7,2,1)+1)^(1/12)-1)*(E1107+I1107-J1107-K1107),0)</f>
        <v>25258205</v>
      </c>
      <c r="M1107" s="31" t="n">
        <f aca="false">E1107+I1107-J1107-K1107+L1107</f>
        <v>15318604716.013</v>
      </c>
      <c r="N1107" s="32" t="n">
        <f aca="false">HLOOKUP(ROUND(AVERAGE(M1095:M1106)/10^6,0),Assumption!$B$2:$E$3,2,1)*MAX((AVERAGE(M1095:M1106)-250*10^6),0)</f>
        <v>89085430.3605781</v>
      </c>
      <c r="O1107" s="31" t="n">
        <f aca="false">M1107+N1107</f>
        <v>15407690146.3736</v>
      </c>
      <c r="P1107" s="31" t="n">
        <f aca="false">IF(A1107=1,SA,MAX(0,SA-M1106))</f>
        <v>0</v>
      </c>
      <c r="S1107" s="2" t="n">
        <v>1</v>
      </c>
      <c r="T1107" s="2" t="n">
        <v>1</v>
      </c>
      <c r="U1107" s="2" t="n">
        <v>1</v>
      </c>
      <c r="V1107" s="33" t="n">
        <v>1</v>
      </c>
    </row>
    <row r="1108" customFormat="false" ht="15.75" hidden="false" customHeight="true" outlineLevel="0" collapsed="false">
      <c r="A1108" s="2" t="n">
        <v>1106</v>
      </c>
      <c r="B1108" s="2" t="n">
        <v>93</v>
      </c>
      <c r="C1108" s="2" t="n">
        <f aca="false">A1108-(B1108-1)*12</f>
        <v>2</v>
      </c>
      <c r="D1108" s="2" t="n">
        <f aca="false">'thong tin khach hang'!$B$4+B1108-1</f>
        <v>94</v>
      </c>
      <c r="E1108" s="31" t="n">
        <f aca="false">IF(A1108=1,0,M1107)</f>
        <v>15318604716.013</v>
      </c>
      <c r="F1108" s="2" t="n">
        <f aca="true">TP*VLOOKUP('thong tin khach hang'!$E$10,$X$2:$Z$5,3,0)*OFFSET($S1108,0,VLOOKUP('thong tin khach hang'!$E$10,$X$2:$Z$5,2,0))</f>
        <v>0</v>
      </c>
      <c r="G1108" s="2" t="n">
        <f aca="true">EP*VLOOKUP('thong tin khach hang'!$E$10,$X$2:$Z$5,3,0)*OFFSET($S1108,0,VLOOKUP('thong tin khach hang'!$E$10,$X$2:$Z$5,2,0))</f>
        <v>0</v>
      </c>
      <c r="H1108" s="2" t="n">
        <f aca="false">F1108*HLOOKUP(B1108,Assumption!$A$10:$G$12,2,1)+G1108*HLOOKUP(B1108,Assumption!$A$10:$G$12,3,1)</f>
        <v>0</v>
      </c>
      <c r="I1108" s="2" t="n">
        <f aca="false">F1108+G1108-H1108</f>
        <v>0</v>
      </c>
      <c r="J1108" s="32" t="n">
        <f aca="false">VLOOKUP(D1108,Assumption!$O$3:$Q$103,IF('thong tin khach hang'!$B$3="Nam",2,3),0)/12*P1108</f>
        <v>0</v>
      </c>
      <c r="K1108" s="2" t="n">
        <v>20000</v>
      </c>
      <c r="L1108" s="31" t="n">
        <f aca="false">ROUND(((HLOOKUP(B1108,Assumption!$A$6:$L$7,2,1)+1)^(1/12)-1)*(E1108+I1108-J1108-K1108),0)</f>
        <v>25299888</v>
      </c>
      <c r="M1108" s="31" t="n">
        <f aca="false">E1108+I1108-J1108-K1108+L1108</f>
        <v>15343884604.013</v>
      </c>
      <c r="N1108" s="32" t="n">
        <f aca="false">HLOOKUP(ROUND(AVERAGE(M1096:M1107)/10^6,0),Assumption!$B$2:$E$3,2,1)*MAX((AVERAGE(M1096:M1107)-250*10^6),0)</f>
        <v>89264217.6745781</v>
      </c>
      <c r="O1108" s="31" t="n">
        <f aca="false">M1108+N1108</f>
        <v>15433148821.6876</v>
      </c>
      <c r="P1108" s="31" t="n">
        <f aca="false">IF(A1108=1,SA,MAX(0,SA-M1107))</f>
        <v>0</v>
      </c>
      <c r="S1108" s="2" t="n">
        <v>0</v>
      </c>
      <c r="T1108" s="2" t="n">
        <v>0</v>
      </c>
      <c r="U1108" s="2" t="n">
        <v>0</v>
      </c>
      <c r="V1108" s="33" t="n">
        <v>1</v>
      </c>
    </row>
    <row r="1109" customFormat="false" ht="15.75" hidden="false" customHeight="true" outlineLevel="0" collapsed="false">
      <c r="A1109" s="2" t="n">
        <v>1107</v>
      </c>
      <c r="B1109" s="2" t="n">
        <v>93</v>
      </c>
      <c r="C1109" s="2" t="n">
        <f aca="false">A1109-(B1109-1)*12</f>
        <v>3</v>
      </c>
      <c r="D1109" s="2" t="n">
        <f aca="false">'thong tin khach hang'!$B$4+B1109-1</f>
        <v>94</v>
      </c>
      <c r="E1109" s="31" t="n">
        <f aca="false">IF(A1109=1,0,M1108)</f>
        <v>15343884604.013</v>
      </c>
      <c r="F1109" s="2" t="n">
        <f aca="true">TP*VLOOKUP('thong tin khach hang'!$E$10,$X$2:$Z$5,3,0)*OFFSET($S1109,0,VLOOKUP('thong tin khach hang'!$E$10,$X$2:$Z$5,2,0))</f>
        <v>0</v>
      </c>
      <c r="G1109" s="2" t="n">
        <f aca="true">EP*VLOOKUP('thong tin khach hang'!$E$10,$X$2:$Z$5,3,0)*OFFSET($S1109,0,VLOOKUP('thong tin khach hang'!$E$10,$X$2:$Z$5,2,0))</f>
        <v>0</v>
      </c>
      <c r="H1109" s="2" t="n">
        <f aca="false">F1109*HLOOKUP(B1109,Assumption!$A$10:$G$12,2,1)+G1109*HLOOKUP(B1109,Assumption!$A$10:$G$12,3,1)</f>
        <v>0</v>
      </c>
      <c r="I1109" s="2" t="n">
        <f aca="false">F1109+G1109-H1109</f>
        <v>0</v>
      </c>
      <c r="J1109" s="32" t="n">
        <f aca="false">VLOOKUP(D1109,Assumption!$O$3:$Q$103,IF('thong tin khach hang'!$B$3="Nam",2,3),0)/12*P1109</f>
        <v>0</v>
      </c>
      <c r="K1109" s="2" t="n">
        <v>20000</v>
      </c>
      <c r="L1109" s="31" t="n">
        <f aca="false">ROUND(((HLOOKUP(B1109,Assumption!$A$6:$L$7,2,1)+1)^(1/12)-1)*(E1109+I1109-J1109-K1109),0)</f>
        <v>25341640</v>
      </c>
      <c r="M1109" s="31" t="n">
        <f aca="false">E1109+I1109-J1109-K1109+L1109</f>
        <v>15369206244.013</v>
      </c>
      <c r="N1109" s="32" t="n">
        <f aca="false">HLOOKUP(ROUND(AVERAGE(M1097:M1108)/10^6,0),Assumption!$B$2:$E$3,2,1)*MAX((AVERAGE(M1097:M1108)-250*10^6),0)</f>
        <v>89443300.2700781</v>
      </c>
      <c r="O1109" s="31" t="n">
        <f aca="false">M1109+N1109</f>
        <v>15458649544.2831</v>
      </c>
      <c r="P1109" s="31" t="n">
        <f aca="false">IF(A1109=1,SA,MAX(0,SA-M1108))</f>
        <v>0</v>
      </c>
      <c r="S1109" s="2" t="n">
        <v>0</v>
      </c>
      <c r="T1109" s="2" t="n">
        <v>0</v>
      </c>
      <c r="U1109" s="2" t="n">
        <v>0</v>
      </c>
      <c r="V1109" s="33" t="n">
        <v>1</v>
      </c>
    </row>
    <row r="1110" customFormat="false" ht="15.75" hidden="false" customHeight="true" outlineLevel="0" collapsed="false">
      <c r="A1110" s="2" t="n">
        <v>1108</v>
      </c>
      <c r="B1110" s="2" t="n">
        <v>93</v>
      </c>
      <c r="C1110" s="2" t="n">
        <f aca="false">A1110-(B1110-1)*12</f>
        <v>4</v>
      </c>
      <c r="D1110" s="2" t="n">
        <f aca="false">'thong tin khach hang'!$B$4+B1110-1</f>
        <v>94</v>
      </c>
      <c r="E1110" s="31" t="n">
        <f aca="false">IF(A1110=1,0,M1109)</f>
        <v>15369206244.013</v>
      </c>
      <c r="F1110" s="2" t="n">
        <f aca="true">TP*VLOOKUP('thong tin khach hang'!$E$10,$X$2:$Z$5,3,0)*OFFSET($S1110,0,VLOOKUP('thong tin khach hang'!$E$10,$X$2:$Z$5,2,0))</f>
        <v>0</v>
      </c>
      <c r="G1110" s="2" t="n">
        <f aca="true">EP*VLOOKUP('thong tin khach hang'!$E$10,$X$2:$Z$5,3,0)*OFFSET($S1110,0,VLOOKUP('thong tin khach hang'!$E$10,$X$2:$Z$5,2,0))</f>
        <v>0</v>
      </c>
      <c r="H1110" s="2" t="n">
        <f aca="false">F1110*HLOOKUP(B1110,Assumption!$A$10:$G$12,2,1)+G1110*HLOOKUP(B1110,Assumption!$A$10:$G$12,3,1)</f>
        <v>0</v>
      </c>
      <c r="I1110" s="2" t="n">
        <f aca="false">F1110+G1110-H1110</f>
        <v>0</v>
      </c>
      <c r="J1110" s="32" t="n">
        <f aca="false">VLOOKUP(D1110,Assumption!$O$3:$Q$103,IF('thong tin khach hang'!$B$3="Nam",2,3),0)/12*P1110</f>
        <v>0</v>
      </c>
      <c r="K1110" s="2" t="n">
        <v>20000</v>
      </c>
      <c r="L1110" s="31" t="n">
        <f aca="false">ROUND(((HLOOKUP(B1110,Assumption!$A$6:$L$7,2,1)+1)^(1/12)-1)*(E1110+I1110-J1110-K1110),0)</f>
        <v>25383461</v>
      </c>
      <c r="M1110" s="31" t="n">
        <f aca="false">E1110+I1110-J1110-K1110+L1110</f>
        <v>15394569705.013</v>
      </c>
      <c r="N1110" s="32" t="n">
        <f aca="false">HLOOKUP(ROUND(AVERAGE(M1098:M1109)/10^6,0),Assumption!$B$2:$E$3,2,1)*MAX((AVERAGE(M1098:M1109)-250*10^6),0)</f>
        <v>89622678.6350781</v>
      </c>
      <c r="O1110" s="31" t="n">
        <f aca="false">M1110+N1110</f>
        <v>15484192383.6481</v>
      </c>
      <c r="P1110" s="31" t="n">
        <f aca="false">IF(A1110=1,SA,MAX(0,SA-M1109))</f>
        <v>0</v>
      </c>
      <c r="S1110" s="2" t="n">
        <v>0</v>
      </c>
      <c r="T1110" s="2" t="n">
        <v>0</v>
      </c>
      <c r="U1110" s="2" t="n">
        <v>1</v>
      </c>
      <c r="V1110" s="33" t="n">
        <v>1</v>
      </c>
    </row>
    <row r="1111" customFormat="false" ht="15.75" hidden="false" customHeight="true" outlineLevel="0" collapsed="false">
      <c r="A1111" s="2" t="n">
        <v>1109</v>
      </c>
      <c r="B1111" s="2" t="n">
        <v>93</v>
      </c>
      <c r="C1111" s="2" t="n">
        <f aca="false">A1111-(B1111-1)*12</f>
        <v>5</v>
      </c>
      <c r="D1111" s="2" t="n">
        <f aca="false">'thong tin khach hang'!$B$4+B1111-1</f>
        <v>94</v>
      </c>
      <c r="E1111" s="31" t="n">
        <f aca="false">IF(A1111=1,0,M1110)</f>
        <v>15394569705.013</v>
      </c>
      <c r="F1111" s="2" t="n">
        <f aca="true">TP*VLOOKUP('thong tin khach hang'!$E$10,$X$2:$Z$5,3,0)*OFFSET($S1111,0,VLOOKUP('thong tin khach hang'!$E$10,$X$2:$Z$5,2,0))</f>
        <v>0</v>
      </c>
      <c r="G1111" s="2" t="n">
        <f aca="true">EP*VLOOKUP('thong tin khach hang'!$E$10,$X$2:$Z$5,3,0)*OFFSET($S1111,0,VLOOKUP('thong tin khach hang'!$E$10,$X$2:$Z$5,2,0))</f>
        <v>0</v>
      </c>
      <c r="H1111" s="2" t="n">
        <f aca="false">F1111*HLOOKUP(B1111,Assumption!$A$10:$G$12,2,1)+G1111*HLOOKUP(B1111,Assumption!$A$10:$G$12,3,1)</f>
        <v>0</v>
      </c>
      <c r="I1111" s="2" t="n">
        <f aca="false">F1111+G1111-H1111</f>
        <v>0</v>
      </c>
      <c r="J1111" s="32" t="n">
        <f aca="false">VLOOKUP(D1111,Assumption!$O$3:$Q$103,IF('thong tin khach hang'!$B$3="Nam",2,3),0)/12*P1111</f>
        <v>0</v>
      </c>
      <c r="K1111" s="2" t="n">
        <v>20000</v>
      </c>
      <c r="L1111" s="31" t="n">
        <f aca="false">ROUND(((HLOOKUP(B1111,Assumption!$A$6:$L$7,2,1)+1)^(1/12)-1)*(E1111+I1111-J1111-K1111),0)</f>
        <v>25425350</v>
      </c>
      <c r="M1111" s="31" t="n">
        <f aca="false">E1111+I1111-J1111-K1111+L1111</f>
        <v>15419975055.013</v>
      </c>
      <c r="N1111" s="32" t="n">
        <f aca="false">HLOOKUP(ROUND(AVERAGE(M1099:M1110)/10^6,0),Assumption!$B$2:$E$3,2,1)*MAX((AVERAGE(M1099:M1110)-250*10^6),0)</f>
        <v>89802353.2580781</v>
      </c>
      <c r="O1111" s="31" t="n">
        <f aca="false">M1111+N1111</f>
        <v>15509777408.2711</v>
      </c>
      <c r="P1111" s="31" t="n">
        <f aca="false">IF(A1111=1,SA,MAX(0,SA-M1110))</f>
        <v>0</v>
      </c>
      <c r="S1111" s="2" t="n">
        <v>0</v>
      </c>
      <c r="T1111" s="2" t="n">
        <v>0</v>
      </c>
      <c r="U1111" s="2" t="n">
        <v>0</v>
      </c>
      <c r="V1111" s="33" t="n">
        <v>1</v>
      </c>
    </row>
    <row r="1112" customFormat="false" ht="15.75" hidden="false" customHeight="true" outlineLevel="0" collapsed="false">
      <c r="A1112" s="2" t="n">
        <v>1110</v>
      </c>
      <c r="B1112" s="2" t="n">
        <v>93</v>
      </c>
      <c r="C1112" s="2" t="n">
        <f aca="false">A1112-(B1112-1)*12</f>
        <v>6</v>
      </c>
      <c r="D1112" s="2" t="n">
        <f aca="false">'thong tin khach hang'!$B$4+B1112-1</f>
        <v>94</v>
      </c>
      <c r="E1112" s="31" t="n">
        <f aca="false">IF(A1112=1,0,M1111)</f>
        <v>15419975055.013</v>
      </c>
      <c r="F1112" s="2" t="n">
        <f aca="true">TP*VLOOKUP('thong tin khach hang'!$E$10,$X$2:$Z$5,3,0)*OFFSET($S1112,0,VLOOKUP('thong tin khach hang'!$E$10,$X$2:$Z$5,2,0))</f>
        <v>0</v>
      </c>
      <c r="G1112" s="2" t="n">
        <f aca="true">EP*VLOOKUP('thong tin khach hang'!$E$10,$X$2:$Z$5,3,0)*OFFSET($S1112,0,VLOOKUP('thong tin khach hang'!$E$10,$X$2:$Z$5,2,0))</f>
        <v>0</v>
      </c>
      <c r="H1112" s="2" t="n">
        <f aca="false">F1112*HLOOKUP(B1112,Assumption!$A$10:$G$12,2,1)+G1112*HLOOKUP(B1112,Assumption!$A$10:$G$12,3,1)</f>
        <v>0</v>
      </c>
      <c r="I1112" s="2" t="n">
        <f aca="false">F1112+G1112-H1112</f>
        <v>0</v>
      </c>
      <c r="J1112" s="32" t="n">
        <f aca="false">VLOOKUP(D1112,Assumption!$O$3:$Q$103,IF('thong tin khach hang'!$B$3="Nam",2,3),0)/12*P1112</f>
        <v>0</v>
      </c>
      <c r="K1112" s="2" t="n">
        <v>20000</v>
      </c>
      <c r="L1112" s="31" t="n">
        <f aca="false">ROUND(((HLOOKUP(B1112,Assumption!$A$6:$L$7,2,1)+1)^(1/12)-1)*(E1112+I1112-J1112-K1112),0)</f>
        <v>25467309</v>
      </c>
      <c r="M1112" s="31" t="n">
        <f aca="false">E1112+I1112-J1112-K1112+L1112</f>
        <v>15445422364.013</v>
      </c>
      <c r="N1112" s="32" t="n">
        <f aca="false">HLOOKUP(ROUND(AVERAGE(M1100:M1111)/10^6,0),Assumption!$B$2:$E$3,2,1)*MAX((AVERAGE(M1100:M1111)-250*10^6),0)</f>
        <v>89982324.6280781</v>
      </c>
      <c r="O1112" s="31" t="n">
        <f aca="false">M1112+N1112</f>
        <v>15535404688.6411</v>
      </c>
      <c r="P1112" s="31" t="n">
        <f aca="false">IF(A1112=1,SA,MAX(0,SA-M1111))</f>
        <v>0</v>
      </c>
      <c r="S1112" s="2" t="n">
        <v>0</v>
      </c>
      <c r="T1112" s="2" t="n">
        <v>0</v>
      </c>
      <c r="U1112" s="2" t="n">
        <v>0</v>
      </c>
      <c r="V1112" s="33" t="n">
        <v>1</v>
      </c>
    </row>
    <row r="1113" customFormat="false" ht="15.75" hidden="false" customHeight="true" outlineLevel="0" collapsed="false">
      <c r="A1113" s="2" t="n">
        <v>1111</v>
      </c>
      <c r="B1113" s="2" t="n">
        <v>93</v>
      </c>
      <c r="C1113" s="2" t="n">
        <f aca="false">A1113-(B1113-1)*12</f>
        <v>7</v>
      </c>
      <c r="D1113" s="2" t="n">
        <f aca="false">'thong tin khach hang'!$B$4+B1113-1</f>
        <v>94</v>
      </c>
      <c r="E1113" s="31" t="n">
        <f aca="false">IF(A1113=1,0,M1112)</f>
        <v>15445422364.013</v>
      </c>
      <c r="F1113" s="2" t="n">
        <f aca="true">TP*VLOOKUP('thong tin khach hang'!$E$10,$X$2:$Z$5,3,0)*OFFSET($S1113,0,VLOOKUP('thong tin khach hang'!$E$10,$X$2:$Z$5,2,0))</f>
        <v>0</v>
      </c>
      <c r="G1113" s="2" t="n">
        <f aca="true">EP*VLOOKUP('thong tin khach hang'!$E$10,$X$2:$Z$5,3,0)*OFFSET($S1113,0,VLOOKUP('thong tin khach hang'!$E$10,$X$2:$Z$5,2,0))</f>
        <v>0</v>
      </c>
      <c r="H1113" s="2" t="n">
        <f aca="false">F1113*HLOOKUP(B1113,Assumption!$A$10:$G$12,2,1)+G1113*HLOOKUP(B1113,Assumption!$A$10:$G$12,3,1)</f>
        <v>0</v>
      </c>
      <c r="I1113" s="2" t="n">
        <f aca="false">F1113+G1113-H1113</f>
        <v>0</v>
      </c>
      <c r="J1113" s="32" t="n">
        <f aca="false">VLOOKUP(D1113,Assumption!$O$3:$Q$103,IF('thong tin khach hang'!$B$3="Nam",2,3),0)/12*P1113</f>
        <v>0</v>
      </c>
      <c r="K1113" s="2" t="n">
        <v>20000</v>
      </c>
      <c r="L1113" s="31" t="n">
        <f aca="false">ROUND(((HLOOKUP(B1113,Assumption!$A$6:$L$7,2,1)+1)^(1/12)-1)*(E1113+I1113-J1113-K1113),0)</f>
        <v>25509338</v>
      </c>
      <c r="M1113" s="31" t="n">
        <f aca="false">E1113+I1113-J1113-K1113+L1113</f>
        <v>15470911702.013</v>
      </c>
      <c r="N1113" s="32" t="n">
        <f aca="false">HLOOKUP(ROUND(AVERAGE(M1101:M1112)/10^6,0),Assumption!$B$2:$E$3,2,1)*MAX((AVERAGE(M1101:M1112)-250*10^6),0)</f>
        <v>90162593.2350781</v>
      </c>
      <c r="O1113" s="31" t="n">
        <f aca="false">M1113+N1113</f>
        <v>15561074295.2481</v>
      </c>
      <c r="P1113" s="31" t="n">
        <f aca="false">IF(A1113=1,SA,MAX(0,SA-M1112))</f>
        <v>0</v>
      </c>
      <c r="S1113" s="2" t="n">
        <v>0</v>
      </c>
      <c r="T1113" s="2" t="n">
        <v>1</v>
      </c>
      <c r="U1113" s="2" t="n">
        <v>1</v>
      </c>
      <c r="V1113" s="33" t="n">
        <v>1</v>
      </c>
    </row>
    <row r="1114" customFormat="false" ht="15.75" hidden="false" customHeight="true" outlineLevel="0" collapsed="false">
      <c r="A1114" s="2" t="n">
        <v>1112</v>
      </c>
      <c r="B1114" s="2" t="n">
        <v>93</v>
      </c>
      <c r="C1114" s="2" t="n">
        <f aca="false">A1114-(B1114-1)*12</f>
        <v>8</v>
      </c>
      <c r="D1114" s="2" t="n">
        <f aca="false">'thong tin khach hang'!$B$4+B1114-1</f>
        <v>94</v>
      </c>
      <c r="E1114" s="31" t="n">
        <f aca="false">IF(A1114=1,0,M1113)</f>
        <v>15470911702.013</v>
      </c>
      <c r="F1114" s="2" t="n">
        <f aca="true">TP*VLOOKUP('thong tin khach hang'!$E$10,$X$2:$Z$5,3,0)*OFFSET($S1114,0,VLOOKUP('thong tin khach hang'!$E$10,$X$2:$Z$5,2,0))</f>
        <v>0</v>
      </c>
      <c r="G1114" s="2" t="n">
        <f aca="true">EP*VLOOKUP('thong tin khach hang'!$E$10,$X$2:$Z$5,3,0)*OFFSET($S1114,0,VLOOKUP('thong tin khach hang'!$E$10,$X$2:$Z$5,2,0))</f>
        <v>0</v>
      </c>
      <c r="H1114" s="2" t="n">
        <f aca="false">F1114*HLOOKUP(B1114,Assumption!$A$10:$G$12,2,1)+G1114*HLOOKUP(B1114,Assumption!$A$10:$G$12,3,1)</f>
        <v>0</v>
      </c>
      <c r="I1114" s="2" t="n">
        <f aca="false">F1114+G1114-H1114</f>
        <v>0</v>
      </c>
      <c r="J1114" s="32" t="n">
        <f aca="false">VLOOKUP(D1114,Assumption!$O$3:$Q$103,IF('thong tin khach hang'!$B$3="Nam",2,3),0)/12*P1114</f>
        <v>0</v>
      </c>
      <c r="K1114" s="2" t="n">
        <v>20000</v>
      </c>
      <c r="L1114" s="31" t="n">
        <f aca="false">ROUND(((HLOOKUP(B1114,Assumption!$A$6:$L$7,2,1)+1)^(1/12)-1)*(E1114+I1114-J1114-K1114),0)</f>
        <v>25551435</v>
      </c>
      <c r="M1114" s="31" t="n">
        <f aca="false">E1114+I1114-J1114-K1114+L1114</f>
        <v>15496443137.013</v>
      </c>
      <c r="N1114" s="32" t="n">
        <f aca="false">HLOOKUP(ROUND(AVERAGE(M1102:M1113)/10^6,0),Assumption!$B$2:$E$3,2,1)*MAX((AVERAGE(M1102:M1113)-250*10^6),0)</f>
        <v>90343159.5705781</v>
      </c>
      <c r="O1114" s="31" t="n">
        <f aca="false">M1114+N1114</f>
        <v>15586786296.5836</v>
      </c>
      <c r="P1114" s="31" t="n">
        <f aca="false">IF(A1114=1,SA,MAX(0,SA-M1113))</f>
        <v>0</v>
      </c>
      <c r="S1114" s="2" t="n">
        <v>0</v>
      </c>
      <c r="T1114" s="2" t="n">
        <v>0</v>
      </c>
      <c r="U1114" s="2" t="n">
        <v>0</v>
      </c>
      <c r="V1114" s="33" t="n">
        <v>1</v>
      </c>
    </row>
    <row r="1115" customFormat="false" ht="15.75" hidden="false" customHeight="true" outlineLevel="0" collapsed="false">
      <c r="A1115" s="2" t="n">
        <v>1113</v>
      </c>
      <c r="B1115" s="2" t="n">
        <v>93</v>
      </c>
      <c r="C1115" s="2" t="n">
        <f aca="false">A1115-(B1115-1)*12</f>
        <v>9</v>
      </c>
      <c r="D1115" s="2" t="n">
        <f aca="false">'thong tin khach hang'!$B$4+B1115-1</f>
        <v>94</v>
      </c>
      <c r="E1115" s="31" t="n">
        <f aca="false">IF(A1115=1,0,M1114)</f>
        <v>15496443137.013</v>
      </c>
      <c r="F1115" s="2" t="n">
        <f aca="true">TP*VLOOKUP('thong tin khach hang'!$E$10,$X$2:$Z$5,3,0)*OFFSET($S1115,0,VLOOKUP('thong tin khach hang'!$E$10,$X$2:$Z$5,2,0))</f>
        <v>0</v>
      </c>
      <c r="G1115" s="2" t="n">
        <f aca="true">EP*VLOOKUP('thong tin khach hang'!$E$10,$X$2:$Z$5,3,0)*OFFSET($S1115,0,VLOOKUP('thong tin khach hang'!$E$10,$X$2:$Z$5,2,0))</f>
        <v>0</v>
      </c>
      <c r="H1115" s="2" t="n">
        <f aca="false">F1115*HLOOKUP(B1115,Assumption!$A$10:$G$12,2,1)+G1115*HLOOKUP(B1115,Assumption!$A$10:$G$12,3,1)</f>
        <v>0</v>
      </c>
      <c r="I1115" s="2" t="n">
        <f aca="false">F1115+G1115-H1115</f>
        <v>0</v>
      </c>
      <c r="J1115" s="32" t="n">
        <f aca="false">VLOOKUP(D1115,Assumption!$O$3:$Q$103,IF('thong tin khach hang'!$B$3="Nam",2,3),0)/12*P1115</f>
        <v>0</v>
      </c>
      <c r="K1115" s="2" t="n">
        <v>20000</v>
      </c>
      <c r="L1115" s="31" t="n">
        <f aca="false">ROUND(((HLOOKUP(B1115,Assumption!$A$6:$L$7,2,1)+1)^(1/12)-1)*(E1115+I1115-J1115-K1115),0)</f>
        <v>25593603</v>
      </c>
      <c r="M1115" s="31" t="n">
        <f aca="false">E1115+I1115-J1115-K1115+L1115</f>
        <v>15522016740.013</v>
      </c>
      <c r="N1115" s="32" t="n">
        <f aca="false">HLOOKUP(ROUND(AVERAGE(M1103:M1114)/10^6,0),Assumption!$B$2:$E$3,2,1)*MAX((AVERAGE(M1103:M1114)-250*10^6),0)</f>
        <v>90524024.126078</v>
      </c>
      <c r="O1115" s="31" t="n">
        <f aca="false">M1115+N1115</f>
        <v>15612540764.1391</v>
      </c>
      <c r="P1115" s="31" t="n">
        <f aca="false">IF(A1115=1,SA,MAX(0,SA-M1114))</f>
        <v>0</v>
      </c>
      <c r="S1115" s="2" t="n">
        <v>0</v>
      </c>
      <c r="T1115" s="2" t="n">
        <v>0</v>
      </c>
      <c r="U1115" s="2" t="n">
        <v>0</v>
      </c>
      <c r="V1115" s="33" t="n">
        <v>1</v>
      </c>
    </row>
    <row r="1116" customFormat="false" ht="15.75" hidden="false" customHeight="true" outlineLevel="0" collapsed="false">
      <c r="A1116" s="2" t="n">
        <v>1114</v>
      </c>
      <c r="B1116" s="2" t="n">
        <v>93</v>
      </c>
      <c r="C1116" s="2" t="n">
        <f aca="false">A1116-(B1116-1)*12</f>
        <v>10</v>
      </c>
      <c r="D1116" s="2" t="n">
        <f aca="false">'thong tin khach hang'!$B$4+B1116-1</f>
        <v>94</v>
      </c>
      <c r="E1116" s="31" t="n">
        <f aca="false">IF(A1116=1,0,M1115)</f>
        <v>15522016740.013</v>
      </c>
      <c r="F1116" s="2" t="n">
        <f aca="true">TP*VLOOKUP('thong tin khach hang'!$E$10,$X$2:$Z$5,3,0)*OFFSET($S1116,0,VLOOKUP('thong tin khach hang'!$E$10,$X$2:$Z$5,2,0))</f>
        <v>0</v>
      </c>
      <c r="G1116" s="2" t="n">
        <f aca="true">EP*VLOOKUP('thong tin khach hang'!$E$10,$X$2:$Z$5,3,0)*OFFSET($S1116,0,VLOOKUP('thong tin khach hang'!$E$10,$X$2:$Z$5,2,0))</f>
        <v>0</v>
      </c>
      <c r="H1116" s="2" t="n">
        <f aca="false">F1116*HLOOKUP(B1116,Assumption!$A$10:$G$12,2,1)+G1116*HLOOKUP(B1116,Assumption!$A$10:$G$12,3,1)</f>
        <v>0</v>
      </c>
      <c r="I1116" s="2" t="n">
        <f aca="false">F1116+G1116-H1116</f>
        <v>0</v>
      </c>
      <c r="J1116" s="32" t="n">
        <f aca="false">VLOOKUP(D1116,Assumption!$O$3:$Q$103,IF('thong tin khach hang'!$B$3="Nam",2,3),0)/12*P1116</f>
        <v>0</v>
      </c>
      <c r="K1116" s="2" t="n">
        <v>20000</v>
      </c>
      <c r="L1116" s="31" t="n">
        <f aca="false">ROUND(((HLOOKUP(B1116,Assumption!$A$6:$L$7,2,1)+1)^(1/12)-1)*(E1116+I1116-J1116-K1116),0)</f>
        <v>25635840</v>
      </c>
      <c r="M1116" s="31" t="n">
        <f aca="false">E1116+I1116-J1116-K1116+L1116</f>
        <v>15547632580.013</v>
      </c>
      <c r="N1116" s="32" t="n">
        <f aca="false">HLOOKUP(ROUND(AVERAGE(M1104:M1115)/10^6,0),Assumption!$B$2:$E$3,2,1)*MAX((AVERAGE(M1104:M1115)-250*10^6),0)</f>
        <v>90705187.3940781</v>
      </c>
      <c r="O1116" s="31" t="n">
        <f aca="false">M1116+N1116</f>
        <v>15638337767.4071</v>
      </c>
      <c r="P1116" s="31" t="n">
        <f aca="false">IF(A1116=1,SA,MAX(0,SA-M1115))</f>
        <v>0</v>
      </c>
      <c r="S1116" s="2" t="n">
        <v>0</v>
      </c>
      <c r="T1116" s="2" t="n">
        <v>0</v>
      </c>
      <c r="U1116" s="2" t="n">
        <v>1</v>
      </c>
      <c r="V1116" s="33" t="n">
        <v>1</v>
      </c>
    </row>
    <row r="1117" customFormat="false" ht="15.75" hidden="false" customHeight="true" outlineLevel="0" collapsed="false">
      <c r="A1117" s="2" t="n">
        <v>1115</v>
      </c>
      <c r="B1117" s="2" t="n">
        <v>93</v>
      </c>
      <c r="C1117" s="2" t="n">
        <f aca="false">A1117-(B1117-1)*12</f>
        <v>11</v>
      </c>
      <c r="D1117" s="2" t="n">
        <f aca="false">'thong tin khach hang'!$B$4+B1117-1</f>
        <v>94</v>
      </c>
      <c r="E1117" s="31" t="n">
        <f aca="false">IF(A1117=1,0,M1116)</f>
        <v>15547632580.013</v>
      </c>
      <c r="F1117" s="2" t="n">
        <f aca="true">TP*VLOOKUP('thong tin khach hang'!$E$10,$X$2:$Z$5,3,0)*OFFSET($S1117,0,VLOOKUP('thong tin khach hang'!$E$10,$X$2:$Z$5,2,0))</f>
        <v>0</v>
      </c>
      <c r="G1117" s="2" t="n">
        <f aca="true">EP*VLOOKUP('thong tin khach hang'!$E$10,$X$2:$Z$5,3,0)*OFFSET($S1117,0,VLOOKUP('thong tin khach hang'!$E$10,$X$2:$Z$5,2,0))</f>
        <v>0</v>
      </c>
      <c r="H1117" s="2" t="n">
        <f aca="false">F1117*HLOOKUP(B1117,Assumption!$A$10:$G$12,2,1)+G1117*HLOOKUP(B1117,Assumption!$A$10:$G$12,3,1)</f>
        <v>0</v>
      </c>
      <c r="I1117" s="2" t="n">
        <f aca="false">F1117+G1117-H1117</f>
        <v>0</v>
      </c>
      <c r="J1117" s="32" t="n">
        <f aca="false">VLOOKUP(D1117,Assumption!$O$3:$Q$103,IF('thong tin khach hang'!$B$3="Nam",2,3),0)/12*P1117</f>
        <v>0</v>
      </c>
      <c r="K1117" s="2" t="n">
        <v>20000</v>
      </c>
      <c r="L1117" s="31" t="n">
        <f aca="false">ROUND(((HLOOKUP(B1117,Assumption!$A$6:$L$7,2,1)+1)^(1/12)-1)*(E1117+I1117-J1117-K1117),0)</f>
        <v>25678146</v>
      </c>
      <c r="M1117" s="31" t="n">
        <f aca="false">E1117+I1117-J1117-K1117+L1117</f>
        <v>15573290726.013</v>
      </c>
      <c r="N1117" s="32" t="n">
        <f aca="false">HLOOKUP(ROUND(AVERAGE(M1105:M1116)/10^6,0),Assumption!$B$2:$E$3,2,1)*MAX((AVERAGE(M1105:M1116)-250*10^6),0)</f>
        <v>90886649.8680781</v>
      </c>
      <c r="O1117" s="31" t="n">
        <f aca="false">M1117+N1117</f>
        <v>15664177375.8811</v>
      </c>
      <c r="P1117" s="31" t="n">
        <f aca="false">IF(A1117=1,SA,MAX(0,SA-M1116))</f>
        <v>0</v>
      </c>
      <c r="S1117" s="2" t="n">
        <v>0</v>
      </c>
      <c r="T1117" s="2" t="n">
        <v>0</v>
      </c>
      <c r="U1117" s="2" t="n">
        <v>0</v>
      </c>
      <c r="V1117" s="33" t="n">
        <v>1</v>
      </c>
    </row>
    <row r="1118" customFormat="false" ht="15.75" hidden="false" customHeight="true" outlineLevel="0" collapsed="false">
      <c r="A1118" s="2" t="n">
        <v>1116</v>
      </c>
      <c r="B1118" s="2" t="n">
        <v>93</v>
      </c>
      <c r="C1118" s="2" t="n">
        <f aca="false">A1118-(B1118-1)*12</f>
        <v>12</v>
      </c>
      <c r="D1118" s="2" t="n">
        <f aca="false">'thong tin khach hang'!$B$4+B1118-1</f>
        <v>94</v>
      </c>
      <c r="E1118" s="31" t="n">
        <f aca="false">IF(A1118=1,0,M1117)</f>
        <v>15573290726.013</v>
      </c>
      <c r="F1118" s="2" t="n">
        <f aca="true">TP*VLOOKUP('thong tin khach hang'!$E$10,$X$2:$Z$5,3,0)*OFFSET($S1118,0,VLOOKUP('thong tin khach hang'!$E$10,$X$2:$Z$5,2,0))</f>
        <v>0</v>
      </c>
      <c r="G1118" s="2" t="n">
        <f aca="true">EP*VLOOKUP('thong tin khach hang'!$E$10,$X$2:$Z$5,3,0)*OFFSET($S1118,0,VLOOKUP('thong tin khach hang'!$E$10,$X$2:$Z$5,2,0))</f>
        <v>0</v>
      </c>
      <c r="H1118" s="2" t="n">
        <f aca="false">F1118*HLOOKUP(B1118,Assumption!$A$10:$G$12,2,1)+G1118*HLOOKUP(B1118,Assumption!$A$10:$G$12,3,1)</f>
        <v>0</v>
      </c>
      <c r="I1118" s="2" t="n">
        <f aca="false">F1118+G1118-H1118</f>
        <v>0</v>
      </c>
      <c r="J1118" s="32" t="n">
        <f aca="false">VLOOKUP(D1118,Assumption!$O$3:$Q$103,IF('thong tin khach hang'!$B$3="Nam",2,3),0)/12*P1118</f>
        <v>0</v>
      </c>
      <c r="K1118" s="2" t="n">
        <v>20000</v>
      </c>
      <c r="L1118" s="31" t="n">
        <f aca="false">ROUND(((HLOOKUP(B1118,Assumption!$A$6:$L$7,2,1)+1)^(1/12)-1)*(E1118+I1118-J1118-K1118),0)</f>
        <v>25720523</v>
      </c>
      <c r="M1118" s="31" t="n">
        <f aca="false">E1118+I1118-J1118-K1118+L1118</f>
        <v>15598991249.013</v>
      </c>
      <c r="N1118" s="32" t="n">
        <f aca="false">HLOOKUP(ROUND(AVERAGE(M1106:M1117)/10^6,0),Assumption!$B$2:$E$3,2,1)*MAX((AVERAGE(M1106:M1117)-250*10^6),0)</f>
        <v>91068412.0420781</v>
      </c>
      <c r="O1118" s="31" t="n">
        <f aca="false">M1118+N1118</f>
        <v>15690059661.0551</v>
      </c>
      <c r="P1118" s="31" t="n">
        <f aca="false">IF(A1118=1,SA,MAX(0,SA-M1117))</f>
        <v>0</v>
      </c>
      <c r="S1118" s="2" t="n">
        <v>0</v>
      </c>
      <c r="T1118" s="2" t="n">
        <v>0</v>
      </c>
      <c r="U1118" s="2" t="n">
        <v>0</v>
      </c>
      <c r="V1118" s="33" t="n">
        <v>1</v>
      </c>
    </row>
    <row r="1119" customFormat="false" ht="15.75" hidden="false" customHeight="true" outlineLevel="0" collapsed="false">
      <c r="A1119" s="2" t="n">
        <v>1117</v>
      </c>
      <c r="B1119" s="2" t="n">
        <v>94</v>
      </c>
      <c r="C1119" s="2" t="n">
        <f aca="false">A1119-(B1119-1)*12</f>
        <v>1</v>
      </c>
      <c r="D1119" s="2" t="n">
        <f aca="false">'thong tin khach hang'!$B$4+B1119-1</f>
        <v>95</v>
      </c>
      <c r="E1119" s="31" t="n">
        <f aca="false">IF(A1119=1,0,M1118)</f>
        <v>15598991249.013</v>
      </c>
      <c r="F1119" s="2" t="n">
        <f aca="true">TP*VLOOKUP('thong tin khach hang'!$E$10,$X$2:$Z$5,3,0)*OFFSET($S1119,0,VLOOKUP('thong tin khach hang'!$E$10,$X$2:$Z$5,2,0))</f>
        <v>30000000</v>
      </c>
      <c r="G1119" s="2" t="n">
        <f aca="true">EP*VLOOKUP('thong tin khach hang'!$E$10,$X$2:$Z$5,3,0)*OFFSET($S1119,0,VLOOKUP('thong tin khach hang'!$E$10,$X$2:$Z$5,2,0))</f>
        <v>30000000</v>
      </c>
      <c r="H1119" s="2" t="n">
        <f aca="false">F1119*HLOOKUP(B1119,Assumption!$A$10:$G$12,2,1)+G1119*HLOOKUP(B1119,Assumption!$A$10:$G$12,3,1)</f>
        <v>1500000</v>
      </c>
      <c r="I1119" s="2" t="n">
        <f aca="false">F1119+G1119-H1119</f>
        <v>58500000</v>
      </c>
      <c r="J1119" s="32" t="n">
        <f aca="false">VLOOKUP(D1119,Assumption!$O$3:$Q$103,IF('thong tin khach hang'!$B$3="Nam",2,3),0)/12*P1119</f>
        <v>0</v>
      </c>
      <c r="K1119" s="2" t="n">
        <v>20000</v>
      </c>
      <c r="L1119" s="31" t="n">
        <f aca="false">ROUND(((HLOOKUP(B1119,Assumption!$A$6:$L$7,2,1)+1)^(1/12)-1)*(E1119+I1119-J1119-K1119),0)</f>
        <v>25859587</v>
      </c>
      <c r="M1119" s="31" t="n">
        <f aca="false">E1119+I1119-J1119-K1119+L1119</f>
        <v>15683330836.013</v>
      </c>
      <c r="N1119" s="32" t="n">
        <f aca="false">HLOOKUP(ROUND(AVERAGE(M1107:M1118)/10^6,0),Assumption!$B$2:$E$3,2,1)*MAX((AVERAGE(M1107:M1118)-250*10^6),0)</f>
        <v>91250474.4110781</v>
      </c>
      <c r="O1119" s="31" t="n">
        <f aca="false">M1119+N1119</f>
        <v>15774581310.4241</v>
      </c>
      <c r="P1119" s="31" t="n">
        <f aca="false">IF(A1119=1,SA,MAX(0,SA-M1118))</f>
        <v>0</v>
      </c>
      <c r="S1119" s="2" t="n">
        <v>1</v>
      </c>
      <c r="T1119" s="2" t="n">
        <v>1</v>
      </c>
      <c r="U1119" s="2" t="n">
        <v>1</v>
      </c>
      <c r="V1119" s="33" t="n">
        <v>1</v>
      </c>
    </row>
    <row r="1120" customFormat="false" ht="15.75" hidden="false" customHeight="true" outlineLevel="0" collapsed="false">
      <c r="A1120" s="2" t="n">
        <v>1118</v>
      </c>
      <c r="B1120" s="2" t="n">
        <v>94</v>
      </c>
      <c r="C1120" s="2" t="n">
        <f aca="false">A1120-(B1120-1)*12</f>
        <v>2</v>
      </c>
      <c r="D1120" s="2" t="n">
        <f aca="false">'thong tin khach hang'!$B$4+B1120-1</f>
        <v>95</v>
      </c>
      <c r="E1120" s="31" t="n">
        <f aca="false">IF(A1120=1,0,M1119)</f>
        <v>15683330836.013</v>
      </c>
      <c r="F1120" s="2" t="n">
        <f aca="true">TP*VLOOKUP('thong tin khach hang'!$E$10,$X$2:$Z$5,3,0)*OFFSET($S1120,0,VLOOKUP('thong tin khach hang'!$E$10,$X$2:$Z$5,2,0))</f>
        <v>0</v>
      </c>
      <c r="G1120" s="2" t="n">
        <f aca="true">EP*VLOOKUP('thong tin khach hang'!$E$10,$X$2:$Z$5,3,0)*OFFSET($S1120,0,VLOOKUP('thong tin khach hang'!$E$10,$X$2:$Z$5,2,0))</f>
        <v>0</v>
      </c>
      <c r="H1120" s="2" t="n">
        <f aca="false">F1120*HLOOKUP(B1120,Assumption!$A$10:$G$12,2,1)+G1120*HLOOKUP(B1120,Assumption!$A$10:$G$12,3,1)</f>
        <v>0</v>
      </c>
      <c r="I1120" s="2" t="n">
        <f aca="false">F1120+G1120-H1120</f>
        <v>0</v>
      </c>
      <c r="J1120" s="32" t="n">
        <f aca="false">VLOOKUP(D1120,Assumption!$O$3:$Q$103,IF('thong tin khach hang'!$B$3="Nam",2,3),0)/12*P1120</f>
        <v>0</v>
      </c>
      <c r="K1120" s="2" t="n">
        <v>20000</v>
      </c>
      <c r="L1120" s="31" t="n">
        <f aca="false">ROUND(((HLOOKUP(B1120,Assumption!$A$6:$L$7,2,1)+1)^(1/12)-1)*(E1120+I1120-J1120-K1120),0)</f>
        <v>25902263</v>
      </c>
      <c r="M1120" s="31" t="n">
        <f aca="false">E1120+I1120-J1120-K1120+L1120</f>
        <v>15709213099.013</v>
      </c>
      <c r="N1120" s="32" t="n">
        <f aca="false">HLOOKUP(ROUND(AVERAGE(M1108:M1119)/10^6,0),Assumption!$B$2:$E$3,2,1)*MAX((AVERAGE(M1108:M1119)-250*10^6),0)</f>
        <v>91432837.4710781</v>
      </c>
      <c r="O1120" s="31" t="n">
        <f aca="false">M1120+N1120</f>
        <v>15800645936.4841</v>
      </c>
      <c r="P1120" s="31" t="n">
        <f aca="false">IF(A1120=1,SA,MAX(0,SA-M1119))</f>
        <v>0</v>
      </c>
      <c r="S1120" s="2" t="n">
        <v>0</v>
      </c>
      <c r="T1120" s="2" t="n">
        <v>0</v>
      </c>
      <c r="U1120" s="2" t="n">
        <v>0</v>
      </c>
      <c r="V1120" s="33" t="n">
        <v>1</v>
      </c>
    </row>
    <row r="1121" customFormat="false" ht="15.75" hidden="false" customHeight="true" outlineLevel="0" collapsed="false">
      <c r="A1121" s="2" t="n">
        <v>1119</v>
      </c>
      <c r="B1121" s="2" t="n">
        <v>94</v>
      </c>
      <c r="C1121" s="2" t="n">
        <f aca="false">A1121-(B1121-1)*12</f>
        <v>3</v>
      </c>
      <c r="D1121" s="2" t="n">
        <f aca="false">'thong tin khach hang'!$B$4+B1121-1</f>
        <v>95</v>
      </c>
      <c r="E1121" s="31" t="n">
        <f aca="false">IF(A1121=1,0,M1120)</f>
        <v>15709213099.013</v>
      </c>
      <c r="F1121" s="2" t="n">
        <f aca="true">TP*VLOOKUP('thong tin khach hang'!$E$10,$X$2:$Z$5,3,0)*OFFSET($S1121,0,VLOOKUP('thong tin khach hang'!$E$10,$X$2:$Z$5,2,0))</f>
        <v>0</v>
      </c>
      <c r="G1121" s="2" t="n">
        <f aca="true">EP*VLOOKUP('thong tin khach hang'!$E$10,$X$2:$Z$5,3,0)*OFFSET($S1121,0,VLOOKUP('thong tin khach hang'!$E$10,$X$2:$Z$5,2,0))</f>
        <v>0</v>
      </c>
      <c r="H1121" s="2" t="n">
        <f aca="false">F1121*HLOOKUP(B1121,Assumption!$A$10:$G$12,2,1)+G1121*HLOOKUP(B1121,Assumption!$A$10:$G$12,3,1)</f>
        <v>0</v>
      </c>
      <c r="I1121" s="2" t="n">
        <f aca="false">F1121+G1121-H1121</f>
        <v>0</v>
      </c>
      <c r="J1121" s="32" t="n">
        <f aca="false">VLOOKUP(D1121,Assumption!$O$3:$Q$103,IF('thong tin khach hang'!$B$3="Nam",2,3),0)/12*P1121</f>
        <v>0</v>
      </c>
      <c r="K1121" s="2" t="n">
        <v>20000</v>
      </c>
      <c r="L1121" s="31" t="n">
        <f aca="false">ROUND(((HLOOKUP(B1121,Assumption!$A$6:$L$7,2,1)+1)^(1/12)-1)*(E1121+I1121-J1121-K1121),0)</f>
        <v>25945010</v>
      </c>
      <c r="M1121" s="31" t="n">
        <f aca="false">E1121+I1121-J1121-K1121+L1121</f>
        <v>15735138109.013</v>
      </c>
      <c r="N1121" s="32" t="n">
        <f aca="false">HLOOKUP(ROUND(AVERAGE(M1109:M1120)/10^6,0),Assumption!$B$2:$E$3,2,1)*MAX((AVERAGE(M1109:M1120)-250*10^6),0)</f>
        <v>91615501.718578</v>
      </c>
      <c r="O1121" s="31" t="n">
        <f aca="false">M1121+N1121</f>
        <v>15826753610.7316</v>
      </c>
      <c r="P1121" s="31" t="n">
        <f aca="false">IF(A1121=1,SA,MAX(0,SA-M1120))</f>
        <v>0</v>
      </c>
      <c r="S1121" s="2" t="n">
        <v>0</v>
      </c>
      <c r="T1121" s="2" t="n">
        <v>0</v>
      </c>
      <c r="U1121" s="2" t="n">
        <v>0</v>
      </c>
      <c r="V1121" s="33" t="n">
        <v>1</v>
      </c>
    </row>
    <row r="1122" customFormat="false" ht="15.75" hidden="false" customHeight="true" outlineLevel="0" collapsed="false">
      <c r="A1122" s="2" t="n">
        <v>1120</v>
      </c>
      <c r="B1122" s="2" t="n">
        <v>94</v>
      </c>
      <c r="C1122" s="2" t="n">
        <f aca="false">A1122-(B1122-1)*12</f>
        <v>4</v>
      </c>
      <c r="D1122" s="2" t="n">
        <f aca="false">'thong tin khach hang'!$B$4+B1122-1</f>
        <v>95</v>
      </c>
      <c r="E1122" s="31" t="n">
        <f aca="false">IF(A1122=1,0,M1121)</f>
        <v>15735138109.013</v>
      </c>
      <c r="F1122" s="2" t="n">
        <f aca="true">TP*VLOOKUP('thong tin khach hang'!$E$10,$X$2:$Z$5,3,0)*OFFSET($S1122,0,VLOOKUP('thong tin khach hang'!$E$10,$X$2:$Z$5,2,0))</f>
        <v>0</v>
      </c>
      <c r="G1122" s="2" t="n">
        <f aca="true">EP*VLOOKUP('thong tin khach hang'!$E$10,$X$2:$Z$5,3,0)*OFFSET($S1122,0,VLOOKUP('thong tin khach hang'!$E$10,$X$2:$Z$5,2,0))</f>
        <v>0</v>
      </c>
      <c r="H1122" s="2" t="n">
        <f aca="false">F1122*HLOOKUP(B1122,Assumption!$A$10:$G$12,2,1)+G1122*HLOOKUP(B1122,Assumption!$A$10:$G$12,3,1)</f>
        <v>0</v>
      </c>
      <c r="I1122" s="2" t="n">
        <f aca="false">F1122+G1122-H1122</f>
        <v>0</v>
      </c>
      <c r="J1122" s="32" t="n">
        <f aca="false">VLOOKUP(D1122,Assumption!$O$3:$Q$103,IF('thong tin khach hang'!$B$3="Nam",2,3),0)/12*P1122</f>
        <v>0</v>
      </c>
      <c r="K1122" s="2" t="n">
        <v>20000</v>
      </c>
      <c r="L1122" s="31" t="n">
        <f aca="false">ROUND(((HLOOKUP(B1122,Assumption!$A$6:$L$7,2,1)+1)^(1/12)-1)*(E1122+I1122-J1122-K1122),0)</f>
        <v>25987827</v>
      </c>
      <c r="M1122" s="31" t="n">
        <f aca="false">E1122+I1122-J1122-K1122+L1122</f>
        <v>15761105936.013</v>
      </c>
      <c r="N1122" s="32" t="n">
        <f aca="false">HLOOKUP(ROUND(AVERAGE(M1110:M1121)/10^6,0),Assumption!$B$2:$E$3,2,1)*MAX((AVERAGE(M1110:M1121)-250*10^6),0)</f>
        <v>91798467.651078</v>
      </c>
      <c r="O1122" s="31" t="n">
        <f aca="false">M1122+N1122</f>
        <v>15852904403.6641</v>
      </c>
      <c r="P1122" s="31" t="n">
        <f aca="false">IF(A1122=1,SA,MAX(0,SA-M1121))</f>
        <v>0</v>
      </c>
      <c r="S1122" s="2" t="n">
        <v>0</v>
      </c>
      <c r="T1122" s="2" t="n">
        <v>0</v>
      </c>
      <c r="U1122" s="2" t="n">
        <v>1</v>
      </c>
      <c r="V1122" s="33" t="n">
        <v>1</v>
      </c>
    </row>
    <row r="1123" customFormat="false" ht="15.75" hidden="false" customHeight="true" outlineLevel="0" collapsed="false">
      <c r="A1123" s="2" t="n">
        <v>1121</v>
      </c>
      <c r="B1123" s="2" t="n">
        <v>94</v>
      </c>
      <c r="C1123" s="2" t="n">
        <f aca="false">A1123-(B1123-1)*12</f>
        <v>5</v>
      </c>
      <c r="D1123" s="2" t="n">
        <f aca="false">'thong tin khach hang'!$B$4+B1123-1</f>
        <v>95</v>
      </c>
      <c r="E1123" s="31" t="n">
        <f aca="false">IF(A1123=1,0,M1122)</f>
        <v>15761105936.013</v>
      </c>
      <c r="F1123" s="2" t="n">
        <f aca="true">TP*VLOOKUP('thong tin khach hang'!$E$10,$X$2:$Z$5,3,0)*OFFSET($S1123,0,VLOOKUP('thong tin khach hang'!$E$10,$X$2:$Z$5,2,0))</f>
        <v>0</v>
      </c>
      <c r="G1123" s="2" t="n">
        <f aca="true">EP*VLOOKUP('thong tin khach hang'!$E$10,$X$2:$Z$5,3,0)*OFFSET($S1123,0,VLOOKUP('thong tin khach hang'!$E$10,$X$2:$Z$5,2,0))</f>
        <v>0</v>
      </c>
      <c r="H1123" s="2" t="n">
        <f aca="false">F1123*HLOOKUP(B1123,Assumption!$A$10:$G$12,2,1)+G1123*HLOOKUP(B1123,Assumption!$A$10:$G$12,3,1)</f>
        <v>0</v>
      </c>
      <c r="I1123" s="2" t="n">
        <f aca="false">F1123+G1123-H1123</f>
        <v>0</v>
      </c>
      <c r="J1123" s="32" t="n">
        <f aca="false">VLOOKUP(D1123,Assumption!$O$3:$Q$103,IF('thong tin khach hang'!$B$3="Nam",2,3),0)/12*P1123</f>
        <v>0</v>
      </c>
      <c r="K1123" s="2" t="n">
        <v>20000</v>
      </c>
      <c r="L1123" s="31" t="n">
        <f aca="false">ROUND(((HLOOKUP(B1123,Assumption!$A$6:$L$7,2,1)+1)^(1/12)-1)*(E1123+I1123-J1123-K1123),0)</f>
        <v>26030715</v>
      </c>
      <c r="M1123" s="31" t="n">
        <f aca="false">E1123+I1123-J1123-K1123+L1123</f>
        <v>15787116651.013</v>
      </c>
      <c r="N1123" s="32" t="n">
        <f aca="false">HLOOKUP(ROUND(AVERAGE(M1111:M1122)/10^6,0),Assumption!$B$2:$E$3,2,1)*MAX((AVERAGE(M1111:M1122)-250*10^6),0)</f>
        <v>91981735.7665781</v>
      </c>
      <c r="O1123" s="31" t="n">
        <f aca="false">M1123+N1123</f>
        <v>15879098386.7796</v>
      </c>
      <c r="P1123" s="31" t="n">
        <f aca="false">IF(A1123=1,SA,MAX(0,SA-M1122))</f>
        <v>0</v>
      </c>
      <c r="S1123" s="2" t="n">
        <v>0</v>
      </c>
      <c r="T1123" s="2" t="n">
        <v>0</v>
      </c>
      <c r="U1123" s="2" t="n">
        <v>0</v>
      </c>
      <c r="V1123" s="33" t="n">
        <v>1</v>
      </c>
    </row>
    <row r="1124" customFormat="false" ht="15.75" hidden="false" customHeight="true" outlineLevel="0" collapsed="false">
      <c r="A1124" s="2" t="n">
        <v>1122</v>
      </c>
      <c r="B1124" s="2" t="n">
        <v>94</v>
      </c>
      <c r="C1124" s="2" t="n">
        <f aca="false">A1124-(B1124-1)*12</f>
        <v>6</v>
      </c>
      <c r="D1124" s="2" t="n">
        <f aca="false">'thong tin khach hang'!$B$4+B1124-1</f>
        <v>95</v>
      </c>
      <c r="E1124" s="31" t="n">
        <f aca="false">IF(A1124=1,0,M1123)</f>
        <v>15787116651.013</v>
      </c>
      <c r="F1124" s="2" t="n">
        <f aca="true">TP*VLOOKUP('thong tin khach hang'!$E$10,$X$2:$Z$5,3,0)*OFFSET($S1124,0,VLOOKUP('thong tin khach hang'!$E$10,$X$2:$Z$5,2,0))</f>
        <v>0</v>
      </c>
      <c r="G1124" s="2" t="n">
        <f aca="true">EP*VLOOKUP('thong tin khach hang'!$E$10,$X$2:$Z$5,3,0)*OFFSET($S1124,0,VLOOKUP('thong tin khach hang'!$E$10,$X$2:$Z$5,2,0))</f>
        <v>0</v>
      </c>
      <c r="H1124" s="2" t="n">
        <f aca="false">F1124*HLOOKUP(B1124,Assumption!$A$10:$G$12,2,1)+G1124*HLOOKUP(B1124,Assumption!$A$10:$G$12,3,1)</f>
        <v>0</v>
      </c>
      <c r="I1124" s="2" t="n">
        <f aca="false">F1124+G1124-H1124</f>
        <v>0</v>
      </c>
      <c r="J1124" s="32" t="n">
        <f aca="false">VLOOKUP(D1124,Assumption!$O$3:$Q$103,IF('thong tin khach hang'!$B$3="Nam",2,3),0)/12*P1124</f>
        <v>0</v>
      </c>
      <c r="K1124" s="2" t="n">
        <v>20000</v>
      </c>
      <c r="L1124" s="31" t="n">
        <f aca="false">ROUND(((HLOOKUP(B1124,Assumption!$A$6:$L$7,2,1)+1)^(1/12)-1)*(E1124+I1124-J1124-K1124),0)</f>
        <v>26073674</v>
      </c>
      <c r="M1124" s="31" t="n">
        <f aca="false">E1124+I1124-J1124-K1124+L1124</f>
        <v>15813170325.013</v>
      </c>
      <c r="N1124" s="32" t="n">
        <f aca="false">HLOOKUP(ROUND(AVERAGE(M1112:M1123)/10^6,0),Assumption!$B$2:$E$3,2,1)*MAX((AVERAGE(M1112:M1123)-250*10^6),0)</f>
        <v>92165306.564578</v>
      </c>
      <c r="O1124" s="31" t="n">
        <f aca="false">M1124+N1124</f>
        <v>15905335631.5776</v>
      </c>
      <c r="P1124" s="31" t="n">
        <f aca="false">IF(A1124=1,SA,MAX(0,SA-M1123))</f>
        <v>0</v>
      </c>
      <c r="S1124" s="2" t="n">
        <v>0</v>
      </c>
      <c r="T1124" s="2" t="n">
        <v>0</v>
      </c>
      <c r="U1124" s="2" t="n">
        <v>0</v>
      </c>
      <c r="V1124" s="33" t="n">
        <v>1</v>
      </c>
    </row>
    <row r="1125" customFormat="false" ht="15.75" hidden="false" customHeight="true" outlineLevel="0" collapsed="false">
      <c r="A1125" s="2" t="n">
        <v>1123</v>
      </c>
      <c r="B1125" s="2" t="n">
        <v>94</v>
      </c>
      <c r="C1125" s="2" t="n">
        <f aca="false">A1125-(B1125-1)*12</f>
        <v>7</v>
      </c>
      <c r="D1125" s="2" t="n">
        <f aca="false">'thong tin khach hang'!$B$4+B1125-1</f>
        <v>95</v>
      </c>
      <c r="E1125" s="31" t="n">
        <f aca="false">IF(A1125=1,0,M1124)</f>
        <v>15813170325.013</v>
      </c>
      <c r="F1125" s="2" t="n">
        <f aca="true">TP*VLOOKUP('thong tin khach hang'!$E$10,$X$2:$Z$5,3,0)*OFFSET($S1125,0,VLOOKUP('thong tin khach hang'!$E$10,$X$2:$Z$5,2,0))</f>
        <v>0</v>
      </c>
      <c r="G1125" s="2" t="n">
        <f aca="true">EP*VLOOKUP('thong tin khach hang'!$E$10,$X$2:$Z$5,3,0)*OFFSET($S1125,0,VLOOKUP('thong tin khach hang'!$E$10,$X$2:$Z$5,2,0))</f>
        <v>0</v>
      </c>
      <c r="H1125" s="2" t="n">
        <f aca="false">F1125*HLOOKUP(B1125,Assumption!$A$10:$G$12,2,1)+G1125*HLOOKUP(B1125,Assumption!$A$10:$G$12,3,1)</f>
        <v>0</v>
      </c>
      <c r="I1125" s="2" t="n">
        <f aca="false">F1125+G1125-H1125</f>
        <v>0</v>
      </c>
      <c r="J1125" s="32" t="n">
        <f aca="false">VLOOKUP(D1125,Assumption!$O$3:$Q$103,IF('thong tin khach hang'!$B$3="Nam",2,3),0)/12*P1125</f>
        <v>0</v>
      </c>
      <c r="K1125" s="2" t="n">
        <v>20000</v>
      </c>
      <c r="L1125" s="31" t="n">
        <f aca="false">ROUND(((HLOOKUP(B1125,Assumption!$A$6:$L$7,2,1)+1)^(1/12)-1)*(E1125+I1125-J1125-K1125),0)</f>
        <v>26116703</v>
      </c>
      <c r="M1125" s="31" t="n">
        <f aca="false">E1125+I1125-J1125-K1125+L1125</f>
        <v>15839267028.013</v>
      </c>
      <c r="N1125" s="32" t="n">
        <f aca="false">HLOOKUP(ROUND(AVERAGE(M1113:M1124)/10^6,0),Assumption!$B$2:$E$3,2,1)*MAX((AVERAGE(M1113:M1124)-250*10^6),0)</f>
        <v>92349180.5450781</v>
      </c>
      <c r="O1125" s="31" t="n">
        <f aca="false">M1125+N1125</f>
        <v>15931616208.5581</v>
      </c>
      <c r="P1125" s="31" t="n">
        <f aca="false">IF(A1125=1,SA,MAX(0,SA-M1124))</f>
        <v>0</v>
      </c>
      <c r="S1125" s="2" t="n">
        <v>0</v>
      </c>
      <c r="T1125" s="2" t="n">
        <v>1</v>
      </c>
      <c r="U1125" s="2" t="n">
        <v>1</v>
      </c>
      <c r="V1125" s="33" t="n">
        <v>1</v>
      </c>
    </row>
    <row r="1126" customFormat="false" ht="15.75" hidden="false" customHeight="true" outlineLevel="0" collapsed="false">
      <c r="A1126" s="2" t="n">
        <v>1124</v>
      </c>
      <c r="B1126" s="2" t="n">
        <v>94</v>
      </c>
      <c r="C1126" s="2" t="n">
        <f aca="false">A1126-(B1126-1)*12</f>
        <v>8</v>
      </c>
      <c r="D1126" s="2" t="n">
        <f aca="false">'thong tin khach hang'!$B$4+B1126-1</f>
        <v>95</v>
      </c>
      <c r="E1126" s="31" t="n">
        <f aca="false">IF(A1126=1,0,M1125)</f>
        <v>15839267028.013</v>
      </c>
      <c r="F1126" s="2" t="n">
        <f aca="true">TP*VLOOKUP('thong tin khach hang'!$E$10,$X$2:$Z$5,3,0)*OFFSET($S1126,0,VLOOKUP('thong tin khach hang'!$E$10,$X$2:$Z$5,2,0))</f>
        <v>0</v>
      </c>
      <c r="G1126" s="2" t="n">
        <f aca="true">EP*VLOOKUP('thong tin khach hang'!$E$10,$X$2:$Z$5,3,0)*OFFSET($S1126,0,VLOOKUP('thong tin khach hang'!$E$10,$X$2:$Z$5,2,0))</f>
        <v>0</v>
      </c>
      <c r="H1126" s="2" t="n">
        <f aca="false">F1126*HLOOKUP(B1126,Assumption!$A$10:$G$12,2,1)+G1126*HLOOKUP(B1126,Assumption!$A$10:$G$12,3,1)</f>
        <v>0</v>
      </c>
      <c r="I1126" s="2" t="n">
        <f aca="false">F1126+G1126-H1126</f>
        <v>0</v>
      </c>
      <c r="J1126" s="32" t="n">
        <f aca="false">VLOOKUP(D1126,Assumption!$O$3:$Q$103,IF('thong tin khach hang'!$B$3="Nam",2,3),0)/12*P1126</f>
        <v>0</v>
      </c>
      <c r="K1126" s="2" t="n">
        <v>20000</v>
      </c>
      <c r="L1126" s="31" t="n">
        <f aca="false">ROUND(((HLOOKUP(B1126,Assumption!$A$6:$L$7,2,1)+1)^(1/12)-1)*(E1126+I1126-J1126-K1126),0)</f>
        <v>26159804</v>
      </c>
      <c r="M1126" s="31" t="n">
        <f aca="false">E1126+I1126-J1126-K1126+L1126</f>
        <v>15865406832.013</v>
      </c>
      <c r="N1126" s="32" t="n">
        <f aca="false">HLOOKUP(ROUND(AVERAGE(M1114:M1125)/10^6,0),Assumption!$B$2:$E$3,2,1)*MAX((AVERAGE(M1114:M1125)-250*10^6),0)</f>
        <v>92533358.2080781</v>
      </c>
      <c r="O1126" s="31" t="n">
        <f aca="false">M1126+N1126</f>
        <v>15957940190.2211</v>
      </c>
      <c r="P1126" s="31" t="n">
        <f aca="false">IF(A1126=1,SA,MAX(0,SA-M1125))</f>
        <v>0</v>
      </c>
      <c r="S1126" s="2" t="n">
        <v>0</v>
      </c>
      <c r="T1126" s="2" t="n">
        <v>0</v>
      </c>
      <c r="U1126" s="2" t="n">
        <v>0</v>
      </c>
      <c r="V1126" s="33" t="n">
        <v>1</v>
      </c>
    </row>
    <row r="1127" customFormat="false" ht="15.75" hidden="false" customHeight="true" outlineLevel="0" collapsed="false">
      <c r="A1127" s="2" t="n">
        <v>1125</v>
      </c>
      <c r="B1127" s="2" t="n">
        <v>94</v>
      </c>
      <c r="C1127" s="2" t="n">
        <f aca="false">A1127-(B1127-1)*12</f>
        <v>9</v>
      </c>
      <c r="D1127" s="2" t="n">
        <f aca="false">'thong tin khach hang'!$B$4+B1127-1</f>
        <v>95</v>
      </c>
      <c r="E1127" s="31" t="n">
        <f aca="false">IF(A1127=1,0,M1126)</f>
        <v>15865406832.013</v>
      </c>
      <c r="F1127" s="2" t="n">
        <f aca="true">TP*VLOOKUP('thong tin khach hang'!$E$10,$X$2:$Z$5,3,0)*OFFSET($S1127,0,VLOOKUP('thong tin khach hang'!$E$10,$X$2:$Z$5,2,0))</f>
        <v>0</v>
      </c>
      <c r="G1127" s="2" t="n">
        <f aca="true">EP*VLOOKUP('thong tin khach hang'!$E$10,$X$2:$Z$5,3,0)*OFFSET($S1127,0,VLOOKUP('thong tin khach hang'!$E$10,$X$2:$Z$5,2,0))</f>
        <v>0</v>
      </c>
      <c r="H1127" s="2" t="n">
        <f aca="false">F1127*HLOOKUP(B1127,Assumption!$A$10:$G$12,2,1)+G1127*HLOOKUP(B1127,Assumption!$A$10:$G$12,3,1)</f>
        <v>0</v>
      </c>
      <c r="I1127" s="2" t="n">
        <f aca="false">F1127+G1127-H1127</f>
        <v>0</v>
      </c>
      <c r="J1127" s="32" t="n">
        <f aca="false">VLOOKUP(D1127,Assumption!$O$3:$Q$103,IF('thong tin khach hang'!$B$3="Nam",2,3),0)/12*P1127</f>
        <v>0</v>
      </c>
      <c r="K1127" s="2" t="n">
        <v>20000</v>
      </c>
      <c r="L1127" s="31" t="n">
        <f aca="false">ROUND(((HLOOKUP(B1127,Assumption!$A$6:$L$7,2,1)+1)^(1/12)-1)*(E1127+I1127-J1127-K1127),0)</f>
        <v>26202976</v>
      </c>
      <c r="M1127" s="31" t="n">
        <f aca="false">E1127+I1127-J1127-K1127+L1127</f>
        <v>15891589808.013</v>
      </c>
      <c r="N1127" s="32" t="n">
        <f aca="false">HLOOKUP(ROUND(AVERAGE(M1115:M1126)/10^6,0),Assumption!$B$2:$E$3,2,1)*MAX((AVERAGE(M1115:M1126)-250*10^6),0)</f>
        <v>92717840.0555781</v>
      </c>
      <c r="O1127" s="31" t="n">
        <f aca="false">M1127+N1127</f>
        <v>15984307648.0686</v>
      </c>
      <c r="P1127" s="31" t="n">
        <f aca="false">IF(A1127=1,SA,MAX(0,SA-M1126))</f>
        <v>0</v>
      </c>
      <c r="S1127" s="2" t="n">
        <v>0</v>
      </c>
      <c r="T1127" s="2" t="n">
        <v>0</v>
      </c>
      <c r="U1127" s="2" t="n">
        <v>0</v>
      </c>
      <c r="V1127" s="33" t="n">
        <v>1</v>
      </c>
    </row>
    <row r="1128" customFormat="false" ht="15.75" hidden="false" customHeight="true" outlineLevel="0" collapsed="false">
      <c r="A1128" s="2" t="n">
        <v>1126</v>
      </c>
      <c r="B1128" s="2" t="n">
        <v>94</v>
      </c>
      <c r="C1128" s="2" t="n">
        <f aca="false">A1128-(B1128-1)*12</f>
        <v>10</v>
      </c>
      <c r="D1128" s="2" t="n">
        <f aca="false">'thong tin khach hang'!$B$4+B1128-1</f>
        <v>95</v>
      </c>
      <c r="E1128" s="31" t="n">
        <f aca="false">IF(A1128=1,0,M1127)</f>
        <v>15891589808.013</v>
      </c>
      <c r="F1128" s="2" t="n">
        <f aca="true">TP*VLOOKUP('thong tin khach hang'!$E$10,$X$2:$Z$5,3,0)*OFFSET($S1128,0,VLOOKUP('thong tin khach hang'!$E$10,$X$2:$Z$5,2,0))</f>
        <v>0</v>
      </c>
      <c r="G1128" s="2" t="n">
        <f aca="true">EP*VLOOKUP('thong tin khach hang'!$E$10,$X$2:$Z$5,3,0)*OFFSET($S1128,0,VLOOKUP('thong tin khach hang'!$E$10,$X$2:$Z$5,2,0))</f>
        <v>0</v>
      </c>
      <c r="H1128" s="2" t="n">
        <f aca="false">F1128*HLOOKUP(B1128,Assumption!$A$10:$G$12,2,1)+G1128*HLOOKUP(B1128,Assumption!$A$10:$G$12,3,1)</f>
        <v>0</v>
      </c>
      <c r="I1128" s="2" t="n">
        <f aca="false">F1128+G1128-H1128</f>
        <v>0</v>
      </c>
      <c r="J1128" s="32" t="n">
        <f aca="false">VLOOKUP(D1128,Assumption!$O$3:$Q$103,IF('thong tin khach hang'!$B$3="Nam",2,3),0)/12*P1128</f>
        <v>0</v>
      </c>
      <c r="K1128" s="2" t="n">
        <v>20000</v>
      </c>
      <c r="L1128" s="31" t="n">
        <f aca="false">ROUND(((HLOOKUP(B1128,Assumption!$A$6:$L$7,2,1)+1)^(1/12)-1)*(E1128+I1128-J1128-K1128),0)</f>
        <v>26246220</v>
      </c>
      <c r="M1128" s="31" t="n">
        <f aca="false">E1128+I1128-J1128-K1128+L1128</f>
        <v>15917816028.013</v>
      </c>
      <c r="N1128" s="32" t="n">
        <f aca="false">HLOOKUP(ROUND(AVERAGE(M1116:M1127)/10^6,0),Assumption!$B$2:$E$3,2,1)*MAX((AVERAGE(M1116:M1127)-250*10^6),0)</f>
        <v>92902626.589578</v>
      </c>
      <c r="O1128" s="31" t="n">
        <f aca="false">M1128+N1128</f>
        <v>16010718654.6026</v>
      </c>
      <c r="P1128" s="31" t="n">
        <f aca="false">IF(A1128=1,SA,MAX(0,SA-M1127))</f>
        <v>0</v>
      </c>
      <c r="S1128" s="2" t="n">
        <v>0</v>
      </c>
      <c r="T1128" s="2" t="n">
        <v>0</v>
      </c>
      <c r="U1128" s="2" t="n">
        <v>1</v>
      </c>
      <c r="V1128" s="33" t="n">
        <v>1</v>
      </c>
    </row>
    <row r="1129" customFormat="false" ht="15.75" hidden="false" customHeight="true" outlineLevel="0" collapsed="false">
      <c r="A1129" s="2" t="n">
        <v>1127</v>
      </c>
      <c r="B1129" s="2" t="n">
        <v>94</v>
      </c>
      <c r="C1129" s="2" t="n">
        <f aca="false">A1129-(B1129-1)*12</f>
        <v>11</v>
      </c>
      <c r="D1129" s="2" t="n">
        <f aca="false">'thong tin khach hang'!$B$4+B1129-1</f>
        <v>95</v>
      </c>
      <c r="E1129" s="31" t="n">
        <f aca="false">IF(A1129=1,0,M1128)</f>
        <v>15917816028.013</v>
      </c>
      <c r="F1129" s="2" t="n">
        <f aca="true">TP*VLOOKUP('thong tin khach hang'!$E$10,$X$2:$Z$5,3,0)*OFFSET($S1129,0,VLOOKUP('thong tin khach hang'!$E$10,$X$2:$Z$5,2,0))</f>
        <v>0</v>
      </c>
      <c r="G1129" s="2" t="n">
        <f aca="true">EP*VLOOKUP('thong tin khach hang'!$E$10,$X$2:$Z$5,3,0)*OFFSET($S1129,0,VLOOKUP('thong tin khach hang'!$E$10,$X$2:$Z$5,2,0))</f>
        <v>0</v>
      </c>
      <c r="H1129" s="2" t="n">
        <f aca="false">F1129*HLOOKUP(B1129,Assumption!$A$10:$G$12,2,1)+G1129*HLOOKUP(B1129,Assumption!$A$10:$G$12,3,1)</f>
        <v>0</v>
      </c>
      <c r="I1129" s="2" t="n">
        <f aca="false">F1129+G1129-H1129</f>
        <v>0</v>
      </c>
      <c r="J1129" s="32" t="n">
        <f aca="false">VLOOKUP(D1129,Assumption!$O$3:$Q$103,IF('thong tin khach hang'!$B$3="Nam",2,3),0)/12*P1129</f>
        <v>0</v>
      </c>
      <c r="K1129" s="2" t="n">
        <v>20000</v>
      </c>
      <c r="L1129" s="31" t="n">
        <f aca="false">ROUND(((HLOOKUP(B1129,Assumption!$A$6:$L$7,2,1)+1)^(1/12)-1)*(E1129+I1129-J1129-K1129),0)</f>
        <v>26289534</v>
      </c>
      <c r="M1129" s="31" t="n">
        <f aca="false">E1129+I1129-J1129-K1129+L1129</f>
        <v>15944085562.013</v>
      </c>
      <c r="N1129" s="32" t="n">
        <f aca="false">HLOOKUP(ROUND(AVERAGE(M1117:M1128)/10^6,0),Assumption!$B$2:$E$3,2,1)*MAX((AVERAGE(M1117:M1128)-250*10^6),0)</f>
        <v>93087718.313578</v>
      </c>
      <c r="O1129" s="31" t="n">
        <f aca="false">M1129+N1129</f>
        <v>16037173280.3266</v>
      </c>
      <c r="P1129" s="31" t="n">
        <f aca="false">IF(A1129=1,SA,MAX(0,SA-M1128))</f>
        <v>0</v>
      </c>
      <c r="S1129" s="2" t="n">
        <v>0</v>
      </c>
      <c r="T1129" s="2" t="n">
        <v>0</v>
      </c>
      <c r="U1129" s="2" t="n">
        <v>0</v>
      </c>
      <c r="V1129" s="33" t="n">
        <v>1</v>
      </c>
    </row>
    <row r="1130" customFormat="false" ht="15.75" hidden="false" customHeight="true" outlineLevel="0" collapsed="false">
      <c r="A1130" s="2" t="n">
        <v>1128</v>
      </c>
      <c r="B1130" s="2" t="n">
        <v>94</v>
      </c>
      <c r="C1130" s="2" t="n">
        <f aca="false">A1130-(B1130-1)*12</f>
        <v>12</v>
      </c>
      <c r="D1130" s="2" t="n">
        <f aca="false">'thong tin khach hang'!$B$4+B1130-1</f>
        <v>95</v>
      </c>
      <c r="E1130" s="31" t="n">
        <f aca="false">IF(A1130=1,0,M1129)</f>
        <v>15944085562.013</v>
      </c>
      <c r="F1130" s="2" t="n">
        <f aca="true">TP*VLOOKUP('thong tin khach hang'!$E$10,$X$2:$Z$5,3,0)*OFFSET($S1130,0,VLOOKUP('thong tin khach hang'!$E$10,$X$2:$Z$5,2,0))</f>
        <v>0</v>
      </c>
      <c r="G1130" s="2" t="n">
        <f aca="true">EP*VLOOKUP('thong tin khach hang'!$E$10,$X$2:$Z$5,3,0)*OFFSET($S1130,0,VLOOKUP('thong tin khach hang'!$E$10,$X$2:$Z$5,2,0))</f>
        <v>0</v>
      </c>
      <c r="H1130" s="2" t="n">
        <f aca="false">F1130*HLOOKUP(B1130,Assumption!$A$10:$G$12,2,1)+G1130*HLOOKUP(B1130,Assumption!$A$10:$G$12,3,1)</f>
        <v>0</v>
      </c>
      <c r="I1130" s="2" t="n">
        <f aca="false">F1130+G1130-H1130</f>
        <v>0</v>
      </c>
      <c r="J1130" s="32" t="n">
        <f aca="false">VLOOKUP(D1130,Assumption!$O$3:$Q$103,IF('thong tin khach hang'!$B$3="Nam",2,3),0)/12*P1130</f>
        <v>0</v>
      </c>
      <c r="K1130" s="2" t="n">
        <v>20000</v>
      </c>
      <c r="L1130" s="31" t="n">
        <f aca="false">ROUND(((HLOOKUP(B1130,Assumption!$A$6:$L$7,2,1)+1)^(1/12)-1)*(E1130+I1130-J1130-K1130),0)</f>
        <v>26332921</v>
      </c>
      <c r="M1130" s="31" t="n">
        <f aca="false">E1130+I1130-J1130-K1130+L1130</f>
        <v>15970398483.013</v>
      </c>
      <c r="N1130" s="32" t="n">
        <f aca="false">HLOOKUP(ROUND(AVERAGE(M1118:M1129)/10^6,0),Assumption!$B$2:$E$3,2,1)*MAX((AVERAGE(M1118:M1129)-250*10^6),0)</f>
        <v>93273115.7315781</v>
      </c>
      <c r="O1130" s="31" t="n">
        <f aca="false">M1130+N1130</f>
        <v>16063671598.7446</v>
      </c>
      <c r="P1130" s="31" t="n">
        <f aca="false">IF(A1130=1,SA,MAX(0,SA-M1129))</f>
        <v>0</v>
      </c>
      <c r="S1130" s="2" t="n">
        <v>0</v>
      </c>
      <c r="T1130" s="2" t="n">
        <v>0</v>
      </c>
      <c r="U1130" s="2" t="n">
        <v>0</v>
      </c>
      <c r="V1130" s="33" t="n">
        <v>1</v>
      </c>
    </row>
    <row r="1131" customFormat="false" ht="15.75" hidden="false" customHeight="true" outlineLevel="0" collapsed="false">
      <c r="A1131" s="2" t="n">
        <v>1129</v>
      </c>
      <c r="B1131" s="2" t="n">
        <v>95</v>
      </c>
      <c r="C1131" s="2" t="n">
        <f aca="false">A1131-(B1131-1)*12</f>
        <v>1</v>
      </c>
      <c r="D1131" s="2" t="n">
        <f aca="false">'thong tin khach hang'!$B$4+B1131-1</f>
        <v>96</v>
      </c>
      <c r="E1131" s="31" t="n">
        <f aca="false">IF(A1131=1,0,M1130)</f>
        <v>15970398483.013</v>
      </c>
      <c r="F1131" s="2" t="n">
        <f aca="true">TP*VLOOKUP('thong tin khach hang'!$E$10,$X$2:$Z$5,3,0)*OFFSET($S1131,0,VLOOKUP('thong tin khach hang'!$E$10,$X$2:$Z$5,2,0))</f>
        <v>30000000</v>
      </c>
      <c r="G1131" s="2" t="n">
        <f aca="true">EP*VLOOKUP('thong tin khach hang'!$E$10,$X$2:$Z$5,3,0)*OFFSET($S1131,0,VLOOKUP('thong tin khach hang'!$E$10,$X$2:$Z$5,2,0))</f>
        <v>30000000</v>
      </c>
      <c r="H1131" s="2" t="n">
        <f aca="false">F1131*HLOOKUP(B1131,Assumption!$A$10:$G$12,2,1)+G1131*HLOOKUP(B1131,Assumption!$A$10:$G$12,3,1)</f>
        <v>1500000</v>
      </c>
      <c r="I1131" s="2" t="n">
        <f aca="false">F1131+G1131-H1131</f>
        <v>58500000</v>
      </c>
      <c r="J1131" s="32" t="n">
        <f aca="false">VLOOKUP(D1131,Assumption!$O$3:$Q$103,IF('thong tin khach hang'!$B$3="Nam",2,3),0)/12*P1131</f>
        <v>0</v>
      </c>
      <c r="K1131" s="2" t="n">
        <v>20000</v>
      </c>
      <c r="L1131" s="31" t="n">
        <f aca="false">ROUND(((HLOOKUP(B1131,Assumption!$A$6:$L$7,2,1)+1)^(1/12)-1)*(E1131+I1131-J1131-K1131),0)</f>
        <v>26472996</v>
      </c>
      <c r="M1131" s="31" t="n">
        <f aca="false">E1131+I1131-J1131-K1131+L1131</f>
        <v>16055351479.013</v>
      </c>
      <c r="N1131" s="32" t="n">
        <f aca="false">HLOOKUP(ROUND(AVERAGE(M1119:M1130)/10^6,0),Assumption!$B$2:$E$3,2,1)*MAX((AVERAGE(M1119:M1130)-250*10^6),0)</f>
        <v>93458819.3485781</v>
      </c>
      <c r="O1131" s="31" t="n">
        <f aca="false">M1131+N1131</f>
        <v>16148810298.3616</v>
      </c>
      <c r="P1131" s="31" t="n">
        <f aca="false">IF(A1131=1,SA,MAX(0,SA-M1130))</f>
        <v>0</v>
      </c>
      <c r="S1131" s="2" t="n">
        <v>1</v>
      </c>
      <c r="T1131" s="2" t="n">
        <v>1</v>
      </c>
      <c r="U1131" s="2" t="n">
        <v>1</v>
      </c>
      <c r="V1131" s="33" t="n">
        <v>1</v>
      </c>
    </row>
    <row r="1132" customFormat="false" ht="15.75" hidden="false" customHeight="true" outlineLevel="0" collapsed="false">
      <c r="A1132" s="2" t="n">
        <v>1130</v>
      </c>
      <c r="B1132" s="2" t="n">
        <v>95</v>
      </c>
      <c r="C1132" s="2" t="n">
        <f aca="false">A1132-(B1132-1)*12</f>
        <v>2</v>
      </c>
      <c r="D1132" s="2" t="n">
        <f aca="false">'thong tin khach hang'!$B$4+B1132-1</f>
        <v>96</v>
      </c>
      <c r="E1132" s="31" t="n">
        <f aca="false">IF(A1132=1,0,M1131)</f>
        <v>16055351479.013</v>
      </c>
      <c r="F1132" s="2" t="n">
        <f aca="true">TP*VLOOKUP('thong tin khach hang'!$E$10,$X$2:$Z$5,3,0)*OFFSET($S1132,0,VLOOKUP('thong tin khach hang'!$E$10,$X$2:$Z$5,2,0))</f>
        <v>0</v>
      </c>
      <c r="G1132" s="2" t="n">
        <f aca="true">EP*VLOOKUP('thong tin khach hang'!$E$10,$X$2:$Z$5,3,0)*OFFSET($S1132,0,VLOOKUP('thong tin khach hang'!$E$10,$X$2:$Z$5,2,0))</f>
        <v>0</v>
      </c>
      <c r="H1132" s="2" t="n">
        <f aca="false">F1132*HLOOKUP(B1132,Assumption!$A$10:$G$12,2,1)+G1132*HLOOKUP(B1132,Assumption!$A$10:$G$12,3,1)</f>
        <v>0</v>
      </c>
      <c r="I1132" s="2" t="n">
        <f aca="false">F1132+G1132-H1132</f>
        <v>0</v>
      </c>
      <c r="J1132" s="32" t="n">
        <f aca="false">VLOOKUP(D1132,Assumption!$O$3:$Q$103,IF('thong tin khach hang'!$B$3="Nam",2,3),0)/12*P1132</f>
        <v>0</v>
      </c>
      <c r="K1132" s="2" t="n">
        <v>20000</v>
      </c>
      <c r="L1132" s="31" t="n">
        <f aca="false">ROUND(((HLOOKUP(B1132,Assumption!$A$6:$L$7,2,1)+1)^(1/12)-1)*(E1132+I1132-J1132-K1132),0)</f>
        <v>26516685</v>
      </c>
      <c r="M1132" s="31" t="n">
        <f aca="false">E1132+I1132-J1132-K1132+L1132</f>
        <v>16081848164.013</v>
      </c>
      <c r="N1132" s="32" t="n">
        <f aca="false">HLOOKUP(ROUND(AVERAGE(M1120:M1131)/10^6,0),Assumption!$B$2:$E$3,2,1)*MAX((AVERAGE(M1120:M1131)-250*10^6),0)</f>
        <v>93644829.6700781</v>
      </c>
      <c r="O1132" s="31" t="n">
        <f aca="false">M1132+N1132</f>
        <v>16175492993.6831</v>
      </c>
      <c r="P1132" s="31" t="n">
        <f aca="false">IF(A1132=1,SA,MAX(0,SA-M1131))</f>
        <v>0</v>
      </c>
      <c r="S1132" s="2" t="n">
        <v>0</v>
      </c>
      <c r="T1132" s="2" t="n">
        <v>0</v>
      </c>
      <c r="U1132" s="2" t="n">
        <v>0</v>
      </c>
      <c r="V1132" s="33" t="n">
        <v>1</v>
      </c>
    </row>
    <row r="1133" customFormat="false" ht="15.75" hidden="false" customHeight="true" outlineLevel="0" collapsed="false">
      <c r="A1133" s="2" t="n">
        <v>1131</v>
      </c>
      <c r="B1133" s="2" t="n">
        <v>95</v>
      </c>
      <c r="C1133" s="2" t="n">
        <f aca="false">A1133-(B1133-1)*12</f>
        <v>3</v>
      </c>
      <c r="D1133" s="2" t="n">
        <f aca="false">'thong tin khach hang'!$B$4+B1133-1</f>
        <v>96</v>
      </c>
      <c r="E1133" s="31" t="n">
        <f aca="false">IF(A1133=1,0,M1132)</f>
        <v>16081848164.013</v>
      </c>
      <c r="F1133" s="2" t="n">
        <f aca="true">TP*VLOOKUP('thong tin khach hang'!$E$10,$X$2:$Z$5,3,0)*OFFSET($S1133,0,VLOOKUP('thong tin khach hang'!$E$10,$X$2:$Z$5,2,0))</f>
        <v>0</v>
      </c>
      <c r="G1133" s="2" t="n">
        <f aca="true">EP*VLOOKUP('thong tin khach hang'!$E$10,$X$2:$Z$5,3,0)*OFFSET($S1133,0,VLOOKUP('thong tin khach hang'!$E$10,$X$2:$Z$5,2,0))</f>
        <v>0</v>
      </c>
      <c r="H1133" s="2" t="n">
        <f aca="false">F1133*HLOOKUP(B1133,Assumption!$A$10:$G$12,2,1)+G1133*HLOOKUP(B1133,Assumption!$A$10:$G$12,3,1)</f>
        <v>0</v>
      </c>
      <c r="I1133" s="2" t="n">
        <f aca="false">F1133+G1133-H1133</f>
        <v>0</v>
      </c>
      <c r="J1133" s="32" t="n">
        <f aca="false">VLOOKUP(D1133,Assumption!$O$3:$Q$103,IF('thong tin khach hang'!$B$3="Nam",2,3),0)/12*P1133</f>
        <v>0</v>
      </c>
      <c r="K1133" s="2" t="n">
        <v>20000</v>
      </c>
      <c r="L1133" s="31" t="n">
        <f aca="false">ROUND(((HLOOKUP(B1133,Assumption!$A$6:$L$7,2,1)+1)^(1/12)-1)*(E1133+I1133-J1133-K1133),0)</f>
        <v>26560447</v>
      </c>
      <c r="M1133" s="31" t="n">
        <f aca="false">E1133+I1133-J1133-K1133+L1133</f>
        <v>16108388611.013</v>
      </c>
      <c r="N1133" s="32" t="n">
        <f aca="false">HLOOKUP(ROUND(AVERAGE(M1121:M1132)/10^6,0),Assumption!$B$2:$E$3,2,1)*MAX((AVERAGE(M1121:M1132)-250*10^6),0)</f>
        <v>93831147.202578</v>
      </c>
      <c r="O1133" s="31" t="n">
        <f aca="false">M1133+N1133</f>
        <v>16202219758.2156</v>
      </c>
      <c r="P1133" s="31" t="n">
        <f aca="false">IF(A1133=1,SA,MAX(0,SA-M1132))</f>
        <v>0</v>
      </c>
      <c r="S1133" s="2" t="n">
        <v>0</v>
      </c>
      <c r="T1133" s="2" t="n">
        <v>0</v>
      </c>
      <c r="U1133" s="2" t="n">
        <v>0</v>
      </c>
      <c r="V1133" s="33" t="n">
        <v>1</v>
      </c>
    </row>
    <row r="1134" customFormat="false" ht="15.75" hidden="false" customHeight="true" outlineLevel="0" collapsed="false">
      <c r="A1134" s="2" t="n">
        <v>1132</v>
      </c>
      <c r="B1134" s="2" t="n">
        <v>95</v>
      </c>
      <c r="C1134" s="2" t="n">
        <f aca="false">A1134-(B1134-1)*12</f>
        <v>4</v>
      </c>
      <c r="D1134" s="2" t="n">
        <f aca="false">'thong tin khach hang'!$B$4+B1134-1</f>
        <v>96</v>
      </c>
      <c r="E1134" s="31" t="n">
        <f aca="false">IF(A1134=1,0,M1133)</f>
        <v>16108388611.013</v>
      </c>
      <c r="F1134" s="2" t="n">
        <f aca="true">TP*VLOOKUP('thong tin khach hang'!$E$10,$X$2:$Z$5,3,0)*OFFSET($S1134,0,VLOOKUP('thong tin khach hang'!$E$10,$X$2:$Z$5,2,0))</f>
        <v>0</v>
      </c>
      <c r="G1134" s="2" t="n">
        <f aca="true">EP*VLOOKUP('thong tin khach hang'!$E$10,$X$2:$Z$5,3,0)*OFFSET($S1134,0,VLOOKUP('thong tin khach hang'!$E$10,$X$2:$Z$5,2,0))</f>
        <v>0</v>
      </c>
      <c r="H1134" s="2" t="n">
        <f aca="false">F1134*HLOOKUP(B1134,Assumption!$A$10:$G$12,2,1)+G1134*HLOOKUP(B1134,Assumption!$A$10:$G$12,3,1)</f>
        <v>0</v>
      </c>
      <c r="I1134" s="2" t="n">
        <f aca="false">F1134+G1134-H1134</f>
        <v>0</v>
      </c>
      <c r="J1134" s="32" t="n">
        <f aca="false">VLOOKUP(D1134,Assumption!$O$3:$Q$103,IF('thong tin khach hang'!$B$3="Nam",2,3),0)/12*P1134</f>
        <v>0</v>
      </c>
      <c r="K1134" s="2" t="n">
        <v>20000</v>
      </c>
      <c r="L1134" s="31" t="n">
        <f aca="false">ROUND(((HLOOKUP(B1134,Assumption!$A$6:$L$7,2,1)+1)^(1/12)-1)*(E1134+I1134-J1134-K1134),0)</f>
        <v>26604280</v>
      </c>
      <c r="M1134" s="31" t="n">
        <f aca="false">E1134+I1134-J1134-K1134+L1134</f>
        <v>16134972891.013</v>
      </c>
      <c r="N1134" s="32" t="n">
        <f aca="false">HLOOKUP(ROUND(AVERAGE(M1122:M1133)/10^6,0),Assumption!$B$2:$E$3,2,1)*MAX((AVERAGE(M1122:M1133)-250*10^6),0)</f>
        <v>94017772.4535781</v>
      </c>
      <c r="O1134" s="31" t="n">
        <f aca="false">M1134+N1134</f>
        <v>16228990663.4666</v>
      </c>
      <c r="P1134" s="31" t="n">
        <f aca="false">IF(A1134=1,SA,MAX(0,SA-M1133))</f>
        <v>0</v>
      </c>
      <c r="S1134" s="2" t="n">
        <v>0</v>
      </c>
      <c r="T1134" s="2" t="n">
        <v>0</v>
      </c>
      <c r="U1134" s="2" t="n">
        <v>1</v>
      </c>
      <c r="V1134" s="33" t="n">
        <v>1</v>
      </c>
    </row>
    <row r="1135" customFormat="false" ht="15.75" hidden="false" customHeight="true" outlineLevel="0" collapsed="false">
      <c r="A1135" s="2" t="n">
        <v>1133</v>
      </c>
      <c r="B1135" s="2" t="n">
        <v>95</v>
      </c>
      <c r="C1135" s="2" t="n">
        <f aca="false">A1135-(B1135-1)*12</f>
        <v>5</v>
      </c>
      <c r="D1135" s="2" t="n">
        <f aca="false">'thong tin khach hang'!$B$4+B1135-1</f>
        <v>96</v>
      </c>
      <c r="E1135" s="31" t="n">
        <f aca="false">IF(A1135=1,0,M1134)</f>
        <v>16134972891.013</v>
      </c>
      <c r="F1135" s="2" t="n">
        <f aca="true">TP*VLOOKUP('thong tin khach hang'!$E$10,$X$2:$Z$5,3,0)*OFFSET($S1135,0,VLOOKUP('thong tin khach hang'!$E$10,$X$2:$Z$5,2,0))</f>
        <v>0</v>
      </c>
      <c r="G1135" s="2" t="n">
        <f aca="true">EP*VLOOKUP('thong tin khach hang'!$E$10,$X$2:$Z$5,3,0)*OFFSET($S1135,0,VLOOKUP('thong tin khach hang'!$E$10,$X$2:$Z$5,2,0))</f>
        <v>0</v>
      </c>
      <c r="H1135" s="2" t="n">
        <f aca="false">F1135*HLOOKUP(B1135,Assumption!$A$10:$G$12,2,1)+G1135*HLOOKUP(B1135,Assumption!$A$10:$G$12,3,1)</f>
        <v>0</v>
      </c>
      <c r="I1135" s="2" t="n">
        <f aca="false">F1135+G1135-H1135</f>
        <v>0</v>
      </c>
      <c r="J1135" s="32" t="n">
        <f aca="false">VLOOKUP(D1135,Assumption!$O$3:$Q$103,IF('thong tin khach hang'!$B$3="Nam",2,3),0)/12*P1135</f>
        <v>0</v>
      </c>
      <c r="K1135" s="2" t="n">
        <v>20000</v>
      </c>
      <c r="L1135" s="31" t="n">
        <f aca="false">ROUND(((HLOOKUP(B1135,Assumption!$A$6:$L$7,2,1)+1)^(1/12)-1)*(E1135+I1135-J1135-K1135),0)</f>
        <v>26648187</v>
      </c>
      <c r="M1135" s="31" t="n">
        <f aca="false">E1135+I1135-J1135-K1135+L1135</f>
        <v>16161601078.013</v>
      </c>
      <c r="N1135" s="32" t="n">
        <f aca="false">HLOOKUP(ROUND(AVERAGE(M1123:M1134)/10^6,0),Assumption!$B$2:$E$3,2,1)*MAX((AVERAGE(M1123:M1134)-250*10^6),0)</f>
        <v>94204705.9310781</v>
      </c>
      <c r="O1135" s="31" t="n">
        <f aca="false">M1135+N1135</f>
        <v>16255805783.9441</v>
      </c>
      <c r="P1135" s="31" t="n">
        <f aca="false">IF(A1135=1,SA,MAX(0,SA-M1134))</f>
        <v>0</v>
      </c>
      <c r="S1135" s="2" t="n">
        <v>0</v>
      </c>
      <c r="T1135" s="2" t="n">
        <v>0</v>
      </c>
      <c r="U1135" s="2" t="n">
        <v>0</v>
      </c>
      <c r="V1135" s="33" t="n">
        <v>1</v>
      </c>
    </row>
    <row r="1136" customFormat="false" ht="15.75" hidden="false" customHeight="true" outlineLevel="0" collapsed="false">
      <c r="A1136" s="2" t="n">
        <v>1134</v>
      </c>
      <c r="B1136" s="2" t="n">
        <v>95</v>
      </c>
      <c r="C1136" s="2" t="n">
        <f aca="false">A1136-(B1136-1)*12</f>
        <v>6</v>
      </c>
      <c r="D1136" s="2" t="n">
        <f aca="false">'thong tin khach hang'!$B$4+B1136-1</f>
        <v>96</v>
      </c>
      <c r="E1136" s="31" t="n">
        <f aca="false">IF(A1136=1,0,M1135)</f>
        <v>16161601078.013</v>
      </c>
      <c r="F1136" s="2" t="n">
        <f aca="true">TP*VLOOKUP('thong tin khach hang'!$E$10,$X$2:$Z$5,3,0)*OFFSET($S1136,0,VLOOKUP('thong tin khach hang'!$E$10,$X$2:$Z$5,2,0))</f>
        <v>0</v>
      </c>
      <c r="G1136" s="2" t="n">
        <f aca="true">EP*VLOOKUP('thong tin khach hang'!$E$10,$X$2:$Z$5,3,0)*OFFSET($S1136,0,VLOOKUP('thong tin khach hang'!$E$10,$X$2:$Z$5,2,0))</f>
        <v>0</v>
      </c>
      <c r="H1136" s="2" t="n">
        <f aca="false">F1136*HLOOKUP(B1136,Assumption!$A$10:$G$12,2,1)+G1136*HLOOKUP(B1136,Assumption!$A$10:$G$12,3,1)</f>
        <v>0</v>
      </c>
      <c r="I1136" s="2" t="n">
        <f aca="false">F1136+G1136-H1136</f>
        <v>0</v>
      </c>
      <c r="J1136" s="32" t="n">
        <f aca="false">VLOOKUP(D1136,Assumption!$O$3:$Q$103,IF('thong tin khach hang'!$B$3="Nam",2,3),0)/12*P1136</f>
        <v>0</v>
      </c>
      <c r="K1136" s="2" t="n">
        <v>20000</v>
      </c>
      <c r="L1136" s="31" t="n">
        <f aca="false">ROUND(((HLOOKUP(B1136,Assumption!$A$6:$L$7,2,1)+1)^(1/12)-1)*(E1136+I1136-J1136-K1136),0)</f>
        <v>26692165</v>
      </c>
      <c r="M1136" s="31" t="n">
        <f aca="false">E1136+I1136-J1136-K1136+L1136</f>
        <v>16188273243.013</v>
      </c>
      <c r="N1136" s="32" t="n">
        <f aca="false">HLOOKUP(ROUND(AVERAGE(M1124:M1135)/10^6,0),Assumption!$B$2:$E$3,2,1)*MAX((AVERAGE(M1124:M1135)-250*10^6),0)</f>
        <v>94391948.1445781</v>
      </c>
      <c r="O1136" s="31" t="n">
        <f aca="false">M1136+N1136</f>
        <v>16282665191.1576</v>
      </c>
      <c r="P1136" s="31" t="n">
        <f aca="false">IF(A1136=1,SA,MAX(0,SA-M1135))</f>
        <v>0</v>
      </c>
      <c r="S1136" s="2" t="n">
        <v>0</v>
      </c>
      <c r="T1136" s="2" t="n">
        <v>0</v>
      </c>
      <c r="U1136" s="2" t="n">
        <v>0</v>
      </c>
      <c r="V1136" s="33" t="n">
        <v>1</v>
      </c>
    </row>
    <row r="1137" customFormat="false" ht="15.75" hidden="false" customHeight="true" outlineLevel="0" collapsed="false">
      <c r="A1137" s="2" t="n">
        <v>1135</v>
      </c>
      <c r="B1137" s="2" t="n">
        <v>95</v>
      </c>
      <c r="C1137" s="2" t="n">
        <f aca="false">A1137-(B1137-1)*12</f>
        <v>7</v>
      </c>
      <c r="D1137" s="2" t="n">
        <f aca="false">'thong tin khach hang'!$B$4+B1137-1</f>
        <v>96</v>
      </c>
      <c r="E1137" s="31" t="n">
        <f aca="false">IF(A1137=1,0,M1136)</f>
        <v>16188273243.013</v>
      </c>
      <c r="F1137" s="2" t="n">
        <f aca="true">TP*VLOOKUP('thong tin khach hang'!$E$10,$X$2:$Z$5,3,0)*OFFSET($S1137,0,VLOOKUP('thong tin khach hang'!$E$10,$X$2:$Z$5,2,0))</f>
        <v>0</v>
      </c>
      <c r="G1137" s="2" t="n">
        <f aca="true">EP*VLOOKUP('thong tin khach hang'!$E$10,$X$2:$Z$5,3,0)*OFFSET($S1137,0,VLOOKUP('thong tin khach hang'!$E$10,$X$2:$Z$5,2,0))</f>
        <v>0</v>
      </c>
      <c r="H1137" s="2" t="n">
        <f aca="false">F1137*HLOOKUP(B1137,Assumption!$A$10:$G$12,2,1)+G1137*HLOOKUP(B1137,Assumption!$A$10:$G$12,3,1)</f>
        <v>0</v>
      </c>
      <c r="I1137" s="2" t="n">
        <f aca="false">F1137+G1137-H1137</f>
        <v>0</v>
      </c>
      <c r="J1137" s="32" t="n">
        <f aca="false">VLOOKUP(D1137,Assumption!$O$3:$Q$103,IF('thong tin khach hang'!$B$3="Nam",2,3),0)/12*P1137</f>
        <v>0</v>
      </c>
      <c r="K1137" s="2" t="n">
        <v>20000</v>
      </c>
      <c r="L1137" s="31" t="n">
        <f aca="false">ROUND(((HLOOKUP(B1137,Assumption!$A$6:$L$7,2,1)+1)^(1/12)-1)*(E1137+I1137-J1137-K1137),0)</f>
        <v>26736216</v>
      </c>
      <c r="M1137" s="31" t="n">
        <f aca="false">E1137+I1137-J1137-K1137+L1137</f>
        <v>16214989459.013</v>
      </c>
      <c r="N1137" s="32" t="n">
        <f aca="false">HLOOKUP(ROUND(AVERAGE(M1125:M1136)/10^6,0),Assumption!$B$2:$E$3,2,1)*MAX((AVERAGE(M1125:M1136)-250*10^6),0)</f>
        <v>94579499.6035781</v>
      </c>
      <c r="O1137" s="31" t="n">
        <f aca="false">M1137+N1137</f>
        <v>16309568958.6166</v>
      </c>
      <c r="P1137" s="31" t="n">
        <f aca="false">IF(A1137=1,SA,MAX(0,SA-M1136))</f>
        <v>0</v>
      </c>
      <c r="S1137" s="2" t="n">
        <v>0</v>
      </c>
      <c r="T1137" s="2" t="n">
        <v>1</v>
      </c>
      <c r="U1137" s="2" t="n">
        <v>1</v>
      </c>
      <c r="V1137" s="33" t="n">
        <v>1</v>
      </c>
    </row>
    <row r="1138" customFormat="false" ht="15.75" hidden="false" customHeight="true" outlineLevel="0" collapsed="false">
      <c r="A1138" s="2" t="n">
        <v>1136</v>
      </c>
      <c r="B1138" s="2" t="n">
        <v>95</v>
      </c>
      <c r="C1138" s="2" t="n">
        <f aca="false">A1138-(B1138-1)*12</f>
        <v>8</v>
      </c>
      <c r="D1138" s="2" t="n">
        <f aca="false">'thong tin khach hang'!$B$4+B1138-1</f>
        <v>96</v>
      </c>
      <c r="E1138" s="31" t="n">
        <f aca="false">IF(A1138=1,0,M1137)</f>
        <v>16214989459.013</v>
      </c>
      <c r="F1138" s="2" t="n">
        <f aca="true">TP*VLOOKUP('thong tin khach hang'!$E$10,$X$2:$Z$5,3,0)*OFFSET($S1138,0,VLOOKUP('thong tin khach hang'!$E$10,$X$2:$Z$5,2,0))</f>
        <v>0</v>
      </c>
      <c r="G1138" s="2" t="n">
        <f aca="true">EP*VLOOKUP('thong tin khach hang'!$E$10,$X$2:$Z$5,3,0)*OFFSET($S1138,0,VLOOKUP('thong tin khach hang'!$E$10,$X$2:$Z$5,2,0))</f>
        <v>0</v>
      </c>
      <c r="H1138" s="2" t="n">
        <f aca="false">F1138*HLOOKUP(B1138,Assumption!$A$10:$G$12,2,1)+G1138*HLOOKUP(B1138,Assumption!$A$10:$G$12,3,1)</f>
        <v>0</v>
      </c>
      <c r="I1138" s="2" t="n">
        <f aca="false">F1138+G1138-H1138</f>
        <v>0</v>
      </c>
      <c r="J1138" s="32" t="n">
        <f aca="false">VLOOKUP(D1138,Assumption!$O$3:$Q$103,IF('thong tin khach hang'!$B$3="Nam",2,3),0)/12*P1138</f>
        <v>0</v>
      </c>
      <c r="K1138" s="2" t="n">
        <v>20000</v>
      </c>
      <c r="L1138" s="31" t="n">
        <f aca="false">ROUND(((HLOOKUP(B1138,Assumption!$A$6:$L$7,2,1)+1)^(1/12)-1)*(E1138+I1138-J1138-K1138),0)</f>
        <v>26780340</v>
      </c>
      <c r="M1138" s="31" t="n">
        <f aca="false">E1138+I1138-J1138-K1138+L1138</f>
        <v>16241749799.013</v>
      </c>
      <c r="N1138" s="32" t="n">
        <f aca="false">HLOOKUP(ROUND(AVERAGE(M1126:M1137)/10^6,0),Assumption!$B$2:$E$3,2,1)*MAX((AVERAGE(M1126:M1137)-250*10^6),0)</f>
        <v>94767360.8190781</v>
      </c>
      <c r="O1138" s="31" t="n">
        <f aca="false">M1138+N1138</f>
        <v>16336517159.8321</v>
      </c>
      <c r="P1138" s="31" t="n">
        <f aca="false">IF(A1138=1,SA,MAX(0,SA-M1137))</f>
        <v>0</v>
      </c>
      <c r="S1138" s="2" t="n">
        <v>0</v>
      </c>
      <c r="T1138" s="2" t="n">
        <v>0</v>
      </c>
      <c r="U1138" s="2" t="n">
        <v>0</v>
      </c>
      <c r="V1138" s="33" t="n">
        <v>1</v>
      </c>
    </row>
    <row r="1139" customFormat="false" ht="15.75" hidden="false" customHeight="true" outlineLevel="0" collapsed="false">
      <c r="A1139" s="2" t="n">
        <v>1137</v>
      </c>
      <c r="B1139" s="2" t="n">
        <v>95</v>
      </c>
      <c r="C1139" s="2" t="n">
        <f aca="false">A1139-(B1139-1)*12</f>
        <v>9</v>
      </c>
      <c r="D1139" s="2" t="n">
        <f aca="false">'thong tin khach hang'!$B$4+B1139-1</f>
        <v>96</v>
      </c>
      <c r="E1139" s="31" t="n">
        <f aca="false">IF(A1139=1,0,M1138)</f>
        <v>16241749799.013</v>
      </c>
      <c r="F1139" s="2" t="n">
        <f aca="true">TP*VLOOKUP('thong tin khach hang'!$E$10,$X$2:$Z$5,3,0)*OFFSET($S1139,0,VLOOKUP('thong tin khach hang'!$E$10,$X$2:$Z$5,2,0))</f>
        <v>0</v>
      </c>
      <c r="G1139" s="2" t="n">
        <f aca="true">EP*VLOOKUP('thong tin khach hang'!$E$10,$X$2:$Z$5,3,0)*OFFSET($S1139,0,VLOOKUP('thong tin khach hang'!$E$10,$X$2:$Z$5,2,0))</f>
        <v>0</v>
      </c>
      <c r="H1139" s="2" t="n">
        <f aca="false">F1139*HLOOKUP(B1139,Assumption!$A$10:$G$12,2,1)+G1139*HLOOKUP(B1139,Assumption!$A$10:$G$12,3,1)</f>
        <v>0</v>
      </c>
      <c r="I1139" s="2" t="n">
        <f aca="false">F1139+G1139-H1139</f>
        <v>0</v>
      </c>
      <c r="J1139" s="32" t="n">
        <f aca="false">VLOOKUP(D1139,Assumption!$O$3:$Q$103,IF('thong tin khach hang'!$B$3="Nam",2,3),0)/12*P1139</f>
        <v>0</v>
      </c>
      <c r="K1139" s="2" t="n">
        <v>20000</v>
      </c>
      <c r="L1139" s="31" t="n">
        <f aca="false">ROUND(((HLOOKUP(B1139,Assumption!$A$6:$L$7,2,1)+1)^(1/12)-1)*(E1139+I1139-J1139-K1139),0)</f>
        <v>26824537</v>
      </c>
      <c r="M1139" s="31" t="n">
        <f aca="false">E1139+I1139-J1139-K1139+L1139</f>
        <v>16268554336.013</v>
      </c>
      <c r="N1139" s="32" t="n">
        <f aca="false">HLOOKUP(ROUND(AVERAGE(M1127:M1138)/10^6,0),Assumption!$B$2:$E$3,2,1)*MAX((AVERAGE(M1127:M1138)-250*10^6),0)</f>
        <v>94955532.3025781</v>
      </c>
      <c r="O1139" s="31" t="n">
        <f aca="false">M1139+N1139</f>
        <v>16363509868.3156</v>
      </c>
      <c r="P1139" s="31" t="n">
        <f aca="false">IF(A1139=1,SA,MAX(0,SA-M1138))</f>
        <v>0</v>
      </c>
      <c r="S1139" s="2" t="n">
        <v>0</v>
      </c>
      <c r="T1139" s="2" t="n">
        <v>0</v>
      </c>
      <c r="U1139" s="2" t="n">
        <v>0</v>
      </c>
      <c r="V1139" s="33" t="n">
        <v>1</v>
      </c>
    </row>
    <row r="1140" customFormat="false" ht="15.75" hidden="false" customHeight="true" outlineLevel="0" collapsed="false">
      <c r="A1140" s="2" t="n">
        <v>1138</v>
      </c>
      <c r="B1140" s="2" t="n">
        <v>95</v>
      </c>
      <c r="C1140" s="2" t="n">
        <f aca="false">A1140-(B1140-1)*12</f>
        <v>10</v>
      </c>
      <c r="D1140" s="2" t="n">
        <f aca="false">'thong tin khach hang'!$B$4+B1140-1</f>
        <v>96</v>
      </c>
      <c r="E1140" s="31" t="n">
        <f aca="false">IF(A1140=1,0,M1139)</f>
        <v>16268554336.013</v>
      </c>
      <c r="F1140" s="2" t="n">
        <f aca="true">TP*VLOOKUP('thong tin khach hang'!$E$10,$X$2:$Z$5,3,0)*OFFSET($S1140,0,VLOOKUP('thong tin khach hang'!$E$10,$X$2:$Z$5,2,0))</f>
        <v>0</v>
      </c>
      <c r="G1140" s="2" t="n">
        <f aca="true">EP*VLOOKUP('thong tin khach hang'!$E$10,$X$2:$Z$5,3,0)*OFFSET($S1140,0,VLOOKUP('thong tin khach hang'!$E$10,$X$2:$Z$5,2,0))</f>
        <v>0</v>
      </c>
      <c r="H1140" s="2" t="n">
        <f aca="false">F1140*HLOOKUP(B1140,Assumption!$A$10:$G$12,2,1)+G1140*HLOOKUP(B1140,Assumption!$A$10:$G$12,3,1)</f>
        <v>0</v>
      </c>
      <c r="I1140" s="2" t="n">
        <f aca="false">F1140+G1140-H1140</f>
        <v>0</v>
      </c>
      <c r="J1140" s="32" t="n">
        <f aca="false">VLOOKUP(D1140,Assumption!$O$3:$Q$103,IF('thong tin khach hang'!$B$3="Nam",2,3),0)/12*P1140</f>
        <v>0</v>
      </c>
      <c r="K1140" s="2" t="n">
        <v>20000</v>
      </c>
      <c r="L1140" s="31" t="n">
        <f aca="false">ROUND(((HLOOKUP(B1140,Assumption!$A$6:$L$7,2,1)+1)^(1/12)-1)*(E1140+I1140-J1140-K1140),0)</f>
        <v>26868807</v>
      </c>
      <c r="M1140" s="31" t="n">
        <f aca="false">E1140+I1140-J1140-K1140+L1140</f>
        <v>16295403143.013</v>
      </c>
      <c r="N1140" s="32" t="n">
        <f aca="false">HLOOKUP(ROUND(AVERAGE(M1128:M1139)/10^6,0),Assumption!$B$2:$E$3,2,1)*MAX((AVERAGE(M1128:M1139)-250*10^6),0)</f>
        <v>95144014.5665781</v>
      </c>
      <c r="O1140" s="31" t="n">
        <f aca="false">M1140+N1140</f>
        <v>16390547157.5796</v>
      </c>
      <c r="P1140" s="31" t="n">
        <f aca="false">IF(A1140=1,SA,MAX(0,SA-M1139))</f>
        <v>0</v>
      </c>
      <c r="S1140" s="2" t="n">
        <v>0</v>
      </c>
      <c r="T1140" s="2" t="n">
        <v>0</v>
      </c>
      <c r="U1140" s="2" t="n">
        <v>1</v>
      </c>
      <c r="V1140" s="33" t="n">
        <v>1</v>
      </c>
    </row>
    <row r="1141" customFormat="false" ht="15.75" hidden="false" customHeight="true" outlineLevel="0" collapsed="false">
      <c r="A1141" s="2" t="n">
        <v>1139</v>
      </c>
      <c r="B1141" s="2" t="n">
        <v>95</v>
      </c>
      <c r="C1141" s="2" t="n">
        <f aca="false">A1141-(B1141-1)*12</f>
        <v>11</v>
      </c>
      <c r="D1141" s="2" t="n">
        <f aca="false">'thong tin khach hang'!$B$4+B1141-1</f>
        <v>96</v>
      </c>
      <c r="E1141" s="31" t="n">
        <f aca="false">IF(A1141=1,0,M1140)</f>
        <v>16295403143.013</v>
      </c>
      <c r="F1141" s="2" t="n">
        <f aca="true">TP*VLOOKUP('thong tin khach hang'!$E$10,$X$2:$Z$5,3,0)*OFFSET($S1141,0,VLOOKUP('thong tin khach hang'!$E$10,$X$2:$Z$5,2,0))</f>
        <v>0</v>
      </c>
      <c r="G1141" s="2" t="n">
        <f aca="true">EP*VLOOKUP('thong tin khach hang'!$E$10,$X$2:$Z$5,3,0)*OFFSET($S1141,0,VLOOKUP('thong tin khach hang'!$E$10,$X$2:$Z$5,2,0))</f>
        <v>0</v>
      </c>
      <c r="H1141" s="2" t="n">
        <f aca="false">F1141*HLOOKUP(B1141,Assumption!$A$10:$G$12,2,1)+G1141*HLOOKUP(B1141,Assumption!$A$10:$G$12,3,1)</f>
        <v>0</v>
      </c>
      <c r="I1141" s="2" t="n">
        <f aca="false">F1141+G1141-H1141</f>
        <v>0</v>
      </c>
      <c r="J1141" s="32" t="n">
        <f aca="false">VLOOKUP(D1141,Assumption!$O$3:$Q$103,IF('thong tin khach hang'!$B$3="Nam",2,3),0)/12*P1141</f>
        <v>0</v>
      </c>
      <c r="K1141" s="2" t="n">
        <v>20000</v>
      </c>
      <c r="L1141" s="31" t="n">
        <f aca="false">ROUND(((HLOOKUP(B1141,Assumption!$A$6:$L$7,2,1)+1)^(1/12)-1)*(E1141+I1141-J1141-K1141),0)</f>
        <v>26913150</v>
      </c>
      <c r="M1141" s="31" t="n">
        <f aca="false">E1141+I1141-J1141-K1141+L1141</f>
        <v>16322296293.013</v>
      </c>
      <c r="N1141" s="32" t="n">
        <f aca="false">HLOOKUP(ROUND(AVERAGE(M1129:M1140)/10^6,0),Assumption!$B$2:$E$3,2,1)*MAX((AVERAGE(M1129:M1140)-250*10^6),0)</f>
        <v>95332808.124078</v>
      </c>
      <c r="O1141" s="31" t="n">
        <f aca="false">M1141+N1141</f>
        <v>16417629101.1371</v>
      </c>
      <c r="P1141" s="31" t="n">
        <f aca="false">IF(A1141=1,SA,MAX(0,SA-M1140))</f>
        <v>0</v>
      </c>
      <c r="S1141" s="2" t="n">
        <v>0</v>
      </c>
      <c r="T1141" s="2" t="n">
        <v>0</v>
      </c>
      <c r="U1141" s="2" t="n">
        <v>0</v>
      </c>
      <c r="V1141" s="33" t="n">
        <v>1</v>
      </c>
    </row>
    <row r="1142" customFormat="false" ht="15.75" hidden="false" customHeight="true" outlineLevel="0" collapsed="false">
      <c r="A1142" s="2" t="n">
        <v>1140</v>
      </c>
      <c r="B1142" s="2" t="n">
        <v>95</v>
      </c>
      <c r="C1142" s="2" t="n">
        <f aca="false">A1142-(B1142-1)*12</f>
        <v>12</v>
      </c>
      <c r="D1142" s="2" t="n">
        <f aca="false">'thong tin khach hang'!$B$4+B1142-1</f>
        <v>96</v>
      </c>
      <c r="E1142" s="31" t="n">
        <f aca="false">IF(A1142=1,0,M1141)</f>
        <v>16322296293.013</v>
      </c>
      <c r="F1142" s="2" t="n">
        <f aca="true">TP*VLOOKUP('thong tin khach hang'!$E$10,$X$2:$Z$5,3,0)*OFFSET($S1142,0,VLOOKUP('thong tin khach hang'!$E$10,$X$2:$Z$5,2,0))</f>
        <v>0</v>
      </c>
      <c r="G1142" s="2" t="n">
        <f aca="true">EP*VLOOKUP('thong tin khach hang'!$E$10,$X$2:$Z$5,3,0)*OFFSET($S1142,0,VLOOKUP('thong tin khach hang'!$E$10,$X$2:$Z$5,2,0))</f>
        <v>0</v>
      </c>
      <c r="H1142" s="2" t="n">
        <f aca="false">F1142*HLOOKUP(B1142,Assumption!$A$10:$G$12,2,1)+G1142*HLOOKUP(B1142,Assumption!$A$10:$G$12,3,1)</f>
        <v>0</v>
      </c>
      <c r="I1142" s="2" t="n">
        <f aca="false">F1142+G1142-H1142</f>
        <v>0</v>
      </c>
      <c r="J1142" s="32" t="n">
        <f aca="false">VLOOKUP(D1142,Assumption!$O$3:$Q$103,IF('thong tin khach hang'!$B$3="Nam",2,3),0)/12*P1142</f>
        <v>0</v>
      </c>
      <c r="K1142" s="2" t="n">
        <v>20000</v>
      </c>
      <c r="L1142" s="31" t="n">
        <f aca="false">ROUND(((HLOOKUP(B1142,Assumption!$A$6:$L$7,2,1)+1)^(1/12)-1)*(E1142+I1142-J1142-K1142),0)</f>
        <v>26957566</v>
      </c>
      <c r="M1142" s="31" t="n">
        <f aca="false">E1142+I1142-J1142-K1142+L1142</f>
        <v>16349233859.013</v>
      </c>
      <c r="N1142" s="32" t="n">
        <f aca="false">HLOOKUP(ROUND(AVERAGE(M1130:M1141)/10^6,0),Assumption!$B$2:$E$3,2,1)*MAX((AVERAGE(M1130:M1141)-250*10^6),0)</f>
        <v>95521913.4895781</v>
      </c>
      <c r="O1142" s="31" t="n">
        <f aca="false">M1142+N1142</f>
        <v>16444755772.5026</v>
      </c>
      <c r="P1142" s="31" t="n">
        <f aca="false">IF(A1142=1,SA,MAX(0,SA-M1141))</f>
        <v>0</v>
      </c>
      <c r="S1142" s="2" t="n">
        <v>0</v>
      </c>
      <c r="T1142" s="2" t="n">
        <v>0</v>
      </c>
      <c r="U1142" s="2" t="n">
        <v>0</v>
      </c>
      <c r="V1142" s="33" t="n">
        <v>1</v>
      </c>
    </row>
    <row r="1143" customFormat="false" ht="15.75" hidden="false" customHeight="true" outlineLevel="0" collapsed="false">
      <c r="A1143" s="2" t="n">
        <v>1141</v>
      </c>
      <c r="B1143" s="2" t="n">
        <v>96</v>
      </c>
      <c r="C1143" s="2" t="n">
        <f aca="false">A1143-(B1143-1)*12</f>
        <v>1</v>
      </c>
      <c r="D1143" s="2" t="n">
        <f aca="false">'thong tin khach hang'!$B$4+B1143-1</f>
        <v>97</v>
      </c>
      <c r="E1143" s="31" t="n">
        <f aca="false">IF(A1143=1,0,M1142)</f>
        <v>16349233859.013</v>
      </c>
      <c r="F1143" s="2" t="n">
        <f aca="true">TP*VLOOKUP('thong tin khach hang'!$E$10,$X$2:$Z$5,3,0)*OFFSET($S1143,0,VLOOKUP('thong tin khach hang'!$E$10,$X$2:$Z$5,2,0))</f>
        <v>30000000</v>
      </c>
      <c r="G1143" s="2" t="n">
        <f aca="true">EP*VLOOKUP('thong tin khach hang'!$E$10,$X$2:$Z$5,3,0)*OFFSET($S1143,0,VLOOKUP('thong tin khach hang'!$E$10,$X$2:$Z$5,2,0))</f>
        <v>30000000</v>
      </c>
      <c r="H1143" s="2" t="n">
        <f aca="false">F1143*HLOOKUP(B1143,Assumption!$A$10:$G$12,2,1)+G1143*HLOOKUP(B1143,Assumption!$A$10:$G$12,3,1)</f>
        <v>1500000</v>
      </c>
      <c r="I1143" s="2" t="n">
        <f aca="false">F1143+G1143-H1143</f>
        <v>58500000</v>
      </c>
      <c r="J1143" s="32" t="n">
        <f aca="false">VLOOKUP(D1143,Assumption!$O$3:$Q$103,IF('thong tin khach hang'!$B$3="Nam",2,3),0)/12*P1143</f>
        <v>0</v>
      </c>
      <c r="K1143" s="2" t="n">
        <v>20000</v>
      </c>
      <c r="L1143" s="31" t="n">
        <f aca="false">ROUND(((HLOOKUP(B1143,Assumption!$A$6:$L$7,2,1)+1)^(1/12)-1)*(E1143+I1143-J1143-K1143),0)</f>
        <v>27098673</v>
      </c>
      <c r="M1143" s="31" t="n">
        <f aca="false">E1143+I1143-J1143-K1143+L1143</f>
        <v>16434812532.013</v>
      </c>
      <c r="N1143" s="32" t="n">
        <f aca="false">HLOOKUP(ROUND(AVERAGE(M1131:M1142)/10^6,0),Assumption!$B$2:$E$3,2,1)*MAX((AVERAGE(M1131:M1142)-250*10^6),0)</f>
        <v>95711331.1775781</v>
      </c>
      <c r="O1143" s="31" t="n">
        <f aca="false">M1143+N1143</f>
        <v>16530523863.1906</v>
      </c>
      <c r="P1143" s="31" t="n">
        <f aca="false">IF(A1143=1,SA,MAX(0,SA-M1142))</f>
        <v>0</v>
      </c>
      <c r="S1143" s="2" t="n">
        <v>1</v>
      </c>
      <c r="T1143" s="2" t="n">
        <v>1</v>
      </c>
      <c r="U1143" s="2" t="n">
        <v>1</v>
      </c>
      <c r="V1143" s="33" t="n">
        <v>1</v>
      </c>
    </row>
    <row r="1144" customFormat="false" ht="15.75" hidden="false" customHeight="true" outlineLevel="0" collapsed="false">
      <c r="A1144" s="2" t="n">
        <v>1142</v>
      </c>
      <c r="B1144" s="2" t="n">
        <v>96</v>
      </c>
      <c r="C1144" s="2" t="n">
        <f aca="false">A1144-(B1144-1)*12</f>
        <v>2</v>
      </c>
      <c r="D1144" s="2" t="n">
        <f aca="false">'thong tin khach hang'!$B$4+B1144-1</f>
        <v>97</v>
      </c>
      <c r="E1144" s="31" t="n">
        <f aca="false">IF(A1144=1,0,M1143)</f>
        <v>16434812532.013</v>
      </c>
      <c r="F1144" s="2" t="n">
        <f aca="true">TP*VLOOKUP('thong tin khach hang'!$E$10,$X$2:$Z$5,3,0)*OFFSET($S1144,0,VLOOKUP('thong tin khach hang'!$E$10,$X$2:$Z$5,2,0))</f>
        <v>0</v>
      </c>
      <c r="G1144" s="2" t="n">
        <f aca="true">EP*VLOOKUP('thong tin khach hang'!$E$10,$X$2:$Z$5,3,0)*OFFSET($S1144,0,VLOOKUP('thong tin khach hang'!$E$10,$X$2:$Z$5,2,0))</f>
        <v>0</v>
      </c>
      <c r="H1144" s="2" t="n">
        <f aca="false">F1144*HLOOKUP(B1144,Assumption!$A$10:$G$12,2,1)+G1144*HLOOKUP(B1144,Assumption!$A$10:$G$12,3,1)</f>
        <v>0</v>
      </c>
      <c r="I1144" s="2" t="n">
        <f aca="false">F1144+G1144-H1144</f>
        <v>0</v>
      </c>
      <c r="J1144" s="32" t="n">
        <f aca="false">VLOOKUP(D1144,Assumption!$O$3:$Q$103,IF('thong tin khach hang'!$B$3="Nam",2,3),0)/12*P1144</f>
        <v>0</v>
      </c>
      <c r="K1144" s="2" t="n">
        <v>20000</v>
      </c>
      <c r="L1144" s="31" t="n">
        <f aca="false">ROUND(((HLOOKUP(B1144,Assumption!$A$6:$L$7,2,1)+1)^(1/12)-1)*(E1144+I1144-J1144-K1144),0)</f>
        <v>27143396</v>
      </c>
      <c r="M1144" s="31" t="n">
        <f aca="false">E1144+I1144-J1144-K1144+L1144</f>
        <v>16461935928.013</v>
      </c>
      <c r="N1144" s="32" t="n">
        <f aca="false">HLOOKUP(ROUND(AVERAGE(M1132:M1143)/10^6,0),Assumption!$B$2:$E$3,2,1)*MAX((AVERAGE(M1132:M1143)-250*10^6),0)</f>
        <v>95901061.7040781</v>
      </c>
      <c r="O1144" s="31" t="n">
        <f aca="false">M1144+N1144</f>
        <v>16557836989.7171</v>
      </c>
      <c r="P1144" s="31" t="n">
        <f aca="false">IF(A1144=1,SA,MAX(0,SA-M1143))</f>
        <v>0</v>
      </c>
      <c r="S1144" s="2" t="n">
        <v>0</v>
      </c>
      <c r="T1144" s="2" t="n">
        <v>0</v>
      </c>
      <c r="U1144" s="2" t="n">
        <v>0</v>
      </c>
      <c r="V1144" s="33" t="n">
        <v>1</v>
      </c>
    </row>
    <row r="1145" customFormat="false" ht="15.75" hidden="false" customHeight="true" outlineLevel="0" collapsed="false">
      <c r="A1145" s="2" t="n">
        <v>1143</v>
      </c>
      <c r="B1145" s="2" t="n">
        <v>96</v>
      </c>
      <c r="C1145" s="2" t="n">
        <f aca="false">A1145-(B1145-1)*12</f>
        <v>3</v>
      </c>
      <c r="D1145" s="2" t="n">
        <f aca="false">'thong tin khach hang'!$B$4+B1145-1</f>
        <v>97</v>
      </c>
      <c r="E1145" s="31" t="n">
        <f aca="false">IF(A1145=1,0,M1144)</f>
        <v>16461935928.013</v>
      </c>
      <c r="F1145" s="2" t="n">
        <f aca="true">TP*VLOOKUP('thong tin khach hang'!$E$10,$X$2:$Z$5,3,0)*OFFSET($S1145,0,VLOOKUP('thong tin khach hang'!$E$10,$X$2:$Z$5,2,0))</f>
        <v>0</v>
      </c>
      <c r="G1145" s="2" t="n">
        <f aca="true">EP*VLOOKUP('thong tin khach hang'!$E$10,$X$2:$Z$5,3,0)*OFFSET($S1145,0,VLOOKUP('thong tin khach hang'!$E$10,$X$2:$Z$5,2,0))</f>
        <v>0</v>
      </c>
      <c r="H1145" s="2" t="n">
        <f aca="false">F1145*HLOOKUP(B1145,Assumption!$A$10:$G$12,2,1)+G1145*HLOOKUP(B1145,Assumption!$A$10:$G$12,3,1)</f>
        <v>0</v>
      </c>
      <c r="I1145" s="2" t="n">
        <f aca="false">F1145+G1145-H1145</f>
        <v>0</v>
      </c>
      <c r="J1145" s="32" t="n">
        <f aca="false">VLOOKUP(D1145,Assumption!$O$3:$Q$103,IF('thong tin khach hang'!$B$3="Nam",2,3),0)/12*P1145</f>
        <v>0</v>
      </c>
      <c r="K1145" s="2" t="n">
        <v>20000</v>
      </c>
      <c r="L1145" s="31" t="n">
        <f aca="false">ROUND(((HLOOKUP(B1145,Assumption!$A$6:$L$7,2,1)+1)^(1/12)-1)*(E1145+I1145-J1145-K1145),0)</f>
        <v>27188193</v>
      </c>
      <c r="M1145" s="31" t="n">
        <f aca="false">E1145+I1145-J1145-K1145+L1145</f>
        <v>16489104121.013</v>
      </c>
      <c r="N1145" s="32" t="n">
        <f aca="false">HLOOKUP(ROUND(AVERAGE(M1133:M1144)/10^6,0),Assumption!$B$2:$E$3,2,1)*MAX((AVERAGE(M1133:M1144)-250*10^6),0)</f>
        <v>96091105.5860781</v>
      </c>
      <c r="O1145" s="31" t="n">
        <f aca="false">M1145+N1145</f>
        <v>16585195226.5991</v>
      </c>
      <c r="P1145" s="31" t="n">
        <f aca="false">IF(A1145=1,SA,MAX(0,SA-M1144))</f>
        <v>0</v>
      </c>
      <c r="S1145" s="2" t="n">
        <v>0</v>
      </c>
      <c r="T1145" s="2" t="n">
        <v>0</v>
      </c>
      <c r="U1145" s="2" t="n">
        <v>0</v>
      </c>
      <c r="V1145" s="33" t="n">
        <v>1</v>
      </c>
    </row>
    <row r="1146" customFormat="false" ht="15.75" hidden="false" customHeight="true" outlineLevel="0" collapsed="false">
      <c r="A1146" s="2" t="n">
        <v>1144</v>
      </c>
      <c r="B1146" s="2" t="n">
        <v>96</v>
      </c>
      <c r="C1146" s="2" t="n">
        <f aca="false">A1146-(B1146-1)*12</f>
        <v>4</v>
      </c>
      <c r="D1146" s="2" t="n">
        <f aca="false">'thong tin khach hang'!$B$4+B1146-1</f>
        <v>97</v>
      </c>
      <c r="E1146" s="31" t="n">
        <f aca="false">IF(A1146=1,0,M1145)</f>
        <v>16489104121.013</v>
      </c>
      <c r="F1146" s="2" t="n">
        <f aca="true">TP*VLOOKUP('thong tin khach hang'!$E$10,$X$2:$Z$5,3,0)*OFFSET($S1146,0,VLOOKUP('thong tin khach hang'!$E$10,$X$2:$Z$5,2,0))</f>
        <v>0</v>
      </c>
      <c r="G1146" s="2" t="n">
        <f aca="true">EP*VLOOKUP('thong tin khach hang'!$E$10,$X$2:$Z$5,3,0)*OFFSET($S1146,0,VLOOKUP('thong tin khach hang'!$E$10,$X$2:$Z$5,2,0))</f>
        <v>0</v>
      </c>
      <c r="H1146" s="2" t="n">
        <f aca="false">F1146*HLOOKUP(B1146,Assumption!$A$10:$G$12,2,1)+G1146*HLOOKUP(B1146,Assumption!$A$10:$G$12,3,1)</f>
        <v>0</v>
      </c>
      <c r="I1146" s="2" t="n">
        <f aca="false">F1146+G1146-H1146</f>
        <v>0</v>
      </c>
      <c r="J1146" s="32" t="n">
        <f aca="false">VLOOKUP(D1146,Assumption!$O$3:$Q$103,IF('thong tin khach hang'!$B$3="Nam",2,3),0)/12*P1146</f>
        <v>0</v>
      </c>
      <c r="K1146" s="2" t="n">
        <v>20000</v>
      </c>
      <c r="L1146" s="31" t="n">
        <f aca="false">ROUND(((HLOOKUP(B1146,Assumption!$A$6:$L$7,2,1)+1)^(1/12)-1)*(E1146+I1146-J1146-K1146),0)</f>
        <v>27233063</v>
      </c>
      <c r="M1146" s="31" t="n">
        <f aca="false">E1146+I1146-J1146-K1146+L1146</f>
        <v>16516317184.013</v>
      </c>
      <c r="N1146" s="32" t="n">
        <f aca="false">HLOOKUP(ROUND(AVERAGE(M1134:M1145)/10^6,0),Assumption!$B$2:$E$3,2,1)*MAX((AVERAGE(M1134:M1145)-250*10^6),0)</f>
        <v>96281463.3410781</v>
      </c>
      <c r="O1146" s="31" t="n">
        <f aca="false">M1146+N1146</f>
        <v>16612598647.3541</v>
      </c>
      <c r="P1146" s="31" t="n">
        <f aca="false">IF(A1146=1,SA,MAX(0,SA-M1145))</f>
        <v>0</v>
      </c>
      <c r="S1146" s="2" t="n">
        <v>0</v>
      </c>
      <c r="T1146" s="2" t="n">
        <v>0</v>
      </c>
      <c r="U1146" s="2" t="n">
        <v>1</v>
      </c>
      <c r="V1146" s="33" t="n">
        <v>1</v>
      </c>
    </row>
    <row r="1147" customFormat="false" ht="15.75" hidden="false" customHeight="true" outlineLevel="0" collapsed="false">
      <c r="A1147" s="2" t="n">
        <v>1145</v>
      </c>
      <c r="B1147" s="2" t="n">
        <v>96</v>
      </c>
      <c r="C1147" s="2" t="n">
        <f aca="false">A1147-(B1147-1)*12</f>
        <v>5</v>
      </c>
      <c r="D1147" s="2" t="n">
        <f aca="false">'thong tin khach hang'!$B$4+B1147-1</f>
        <v>97</v>
      </c>
      <c r="E1147" s="31" t="n">
        <f aca="false">IF(A1147=1,0,M1146)</f>
        <v>16516317184.013</v>
      </c>
      <c r="F1147" s="2" t="n">
        <f aca="true">TP*VLOOKUP('thong tin khach hang'!$E$10,$X$2:$Z$5,3,0)*OFFSET($S1147,0,VLOOKUP('thong tin khach hang'!$E$10,$X$2:$Z$5,2,0))</f>
        <v>0</v>
      </c>
      <c r="G1147" s="2" t="n">
        <f aca="true">EP*VLOOKUP('thong tin khach hang'!$E$10,$X$2:$Z$5,3,0)*OFFSET($S1147,0,VLOOKUP('thong tin khach hang'!$E$10,$X$2:$Z$5,2,0))</f>
        <v>0</v>
      </c>
      <c r="H1147" s="2" t="n">
        <f aca="false">F1147*HLOOKUP(B1147,Assumption!$A$10:$G$12,2,1)+G1147*HLOOKUP(B1147,Assumption!$A$10:$G$12,3,1)</f>
        <v>0</v>
      </c>
      <c r="I1147" s="2" t="n">
        <f aca="false">F1147+G1147-H1147</f>
        <v>0</v>
      </c>
      <c r="J1147" s="32" t="n">
        <f aca="false">VLOOKUP(D1147,Assumption!$O$3:$Q$103,IF('thong tin khach hang'!$B$3="Nam",2,3),0)/12*P1147</f>
        <v>0</v>
      </c>
      <c r="K1147" s="2" t="n">
        <v>20000</v>
      </c>
      <c r="L1147" s="31" t="n">
        <f aca="false">ROUND(((HLOOKUP(B1147,Assumption!$A$6:$L$7,2,1)+1)^(1/12)-1)*(E1147+I1147-J1147-K1147),0)</f>
        <v>27278008</v>
      </c>
      <c r="M1147" s="31" t="n">
        <f aca="false">E1147+I1147-J1147-K1147+L1147</f>
        <v>16543575192.013</v>
      </c>
      <c r="N1147" s="32" t="n">
        <f aca="false">HLOOKUP(ROUND(AVERAGE(M1135:M1146)/10^6,0),Assumption!$B$2:$E$3,2,1)*MAX((AVERAGE(M1135:M1146)-250*10^6),0)</f>
        <v>96472135.487578</v>
      </c>
      <c r="O1147" s="31" t="n">
        <f aca="false">M1147+N1147</f>
        <v>16640047327.5006</v>
      </c>
      <c r="P1147" s="31" t="n">
        <f aca="false">IF(A1147=1,SA,MAX(0,SA-M1146))</f>
        <v>0</v>
      </c>
      <c r="S1147" s="2" t="n">
        <v>0</v>
      </c>
      <c r="T1147" s="2" t="n">
        <v>0</v>
      </c>
      <c r="U1147" s="2" t="n">
        <v>0</v>
      </c>
      <c r="V1147" s="33" t="n">
        <v>1</v>
      </c>
    </row>
    <row r="1148" customFormat="false" ht="15.75" hidden="false" customHeight="true" outlineLevel="0" collapsed="false">
      <c r="A1148" s="2" t="n">
        <v>1146</v>
      </c>
      <c r="B1148" s="2" t="n">
        <v>96</v>
      </c>
      <c r="C1148" s="2" t="n">
        <f aca="false">A1148-(B1148-1)*12</f>
        <v>6</v>
      </c>
      <c r="D1148" s="2" t="n">
        <f aca="false">'thong tin khach hang'!$B$4+B1148-1</f>
        <v>97</v>
      </c>
      <c r="E1148" s="31" t="n">
        <f aca="false">IF(A1148=1,0,M1147)</f>
        <v>16543575192.013</v>
      </c>
      <c r="F1148" s="2" t="n">
        <f aca="true">TP*VLOOKUP('thong tin khach hang'!$E$10,$X$2:$Z$5,3,0)*OFFSET($S1148,0,VLOOKUP('thong tin khach hang'!$E$10,$X$2:$Z$5,2,0))</f>
        <v>0</v>
      </c>
      <c r="G1148" s="2" t="n">
        <f aca="true">EP*VLOOKUP('thong tin khach hang'!$E$10,$X$2:$Z$5,3,0)*OFFSET($S1148,0,VLOOKUP('thong tin khach hang'!$E$10,$X$2:$Z$5,2,0))</f>
        <v>0</v>
      </c>
      <c r="H1148" s="2" t="n">
        <f aca="false">F1148*HLOOKUP(B1148,Assumption!$A$10:$G$12,2,1)+G1148*HLOOKUP(B1148,Assumption!$A$10:$G$12,3,1)</f>
        <v>0</v>
      </c>
      <c r="I1148" s="2" t="n">
        <f aca="false">F1148+G1148-H1148</f>
        <v>0</v>
      </c>
      <c r="J1148" s="32" t="n">
        <f aca="false">VLOOKUP(D1148,Assumption!$O$3:$Q$103,IF('thong tin khach hang'!$B$3="Nam",2,3),0)/12*P1148</f>
        <v>0</v>
      </c>
      <c r="K1148" s="2" t="n">
        <v>20000</v>
      </c>
      <c r="L1148" s="31" t="n">
        <f aca="false">ROUND(((HLOOKUP(B1148,Assumption!$A$6:$L$7,2,1)+1)^(1/12)-1)*(E1148+I1148-J1148-K1148),0)</f>
        <v>27323026</v>
      </c>
      <c r="M1148" s="31" t="n">
        <f aca="false">E1148+I1148-J1148-K1148+L1148</f>
        <v>16570878218.013</v>
      </c>
      <c r="N1148" s="32" t="n">
        <f aca="false">HLOOKUP(ROUND(AVERAGE(M1136:M1147)/10^6,0),Assumption!$B$2:$E$3,2,1)*MAX((AVERAGE(M1136:M1147)-250*10^6),0)</f>
        <v>96663122.5445781</v>
      </c>
      <c r="O1148" s="31" t="n">
        <f aca="false">M1148+N1148</f>
        <v>16667541340.5576</v>
      </c>
      <c r="P1148" s="31" t="n">
        <f aca="false">IF(A1148=1,SA,MAX(0,SA-M1147))</f>
        <v>0</v>
      </c>
      <c r="S1148" s="2" t="n">
        <v>0</v>
      </c>
      <c r="T1148" s="2" t="n">
        <v>0</v>
      </c>
      <c r="U1148" s="2" t="n">
        <v>0</v>
      </c>
      <c r="V1148" s="33" t="n">
        <v>1</v>
      </c>
    </row>
    <row r="1149" customFormat="false" ht="15.75" hidden="false" customHeight="true" outlineLevel="0" collapsed="false">
      <c r="A1149" s="2" t="n">
        <v>1147</v>
      </c>
      <c r="B1149" s="2" t="n">
        <v>96</v>
      </c>
      <c r="C1149" s="2" t="n">
        <f aca="false">A1149-(B1149-1)*12</f>
        <v>7</v>
      </c>
      <c r="D1149" s="2" t="n">
        <f aca="false">'thong tin khach hang'!$B$4+B1149-1</f>
        <v>97</v>
      </c>
      <c r="E1149" s="31" t="n">
        <f aca="false">IF(A1149=1,0,M1148)</f>
        <v>16570878218.013</v>
      </c>
      <c r="F1149" s="2" t="n">
        <f aca="true">TP*VLOOKUP('thong tin khach hang'!$E$10,$X$2:$Z$5,3,0)*OFFSET($S1149,0,VLOOKUP('thong tin khach hang'!$E$10,$X$2:$Z$5,2,0))</f>
        <v>0</v>
      </c>
      <c r="G1149" s="2" t="n">
        <f aca="true">EP*VLOOKUP('thong tin khach hang'!$E$10,$X$2:$Z$5,3,0)*OFFSET($S1149,0,VLOOKUP('thong tin khach hang'!$E$10,$X$2:$Z$5,2,0))</f>
        <v>0</v>
      </c>
      <c r="H1149" s="2" t="n">
        <f aca="false">F1149*HLOOKUP(B1149,Assumption!$A$10:$G$12,2,1)+G1149*HLOOKUP(B1149,Assumption!$A$10:$G$12,3,1)</f>
        <v>0</v>
      </c>
      <c r="I1149" s="2" t="n">
        <f aca="false">F1149+G1149-H1149</f>
        <v>0</v>
      </c>
      <c r="J1149" s="32" t="n">
        <f aca="false">VLOOKUP(D1149,Assumption!$O$3:$Q$103,IF('thong tin khach hang'!$B$3="Nam",2,3),0)/12*P1149</f>
        <v>0</v>
      </c>
      <c r="K1149" s="2" t="n">
        <v>20000</v>
      </c>
      <c r="L1149" s="31" t="n">
        <f aca="false">ROUND(((HLOOKUP(B1149,Assumption!$A$6:$L$7,2,1)+1)^(1/12)-1)*(E1149+I1149-J1149-K1149),0)</f>
        <v>27368120</v>
      </c>
      <c r="M1149" s="31" t="n">
        <f aca="false">E1149+I1149-J1149-K1149+L1149</f>
        <v>16598226338.013</v>
      </c>
      <c r="N1149" s="32" t="n">
        <f aca="false">HLOOKUP(ROUND(AVERAGE(M1137:M1148)/10^6,0),Assumption!$B$2:$E$3,2,1)*MAX((AVERAGE(M1137:M1148)-250*10^6),0)</f>
        <v>96854425.0320781</v>
      </c>
      <c r="O1149" s="31" t="n">
        <f aca="false">M1149+N1149</f>
        <v>16695080763.0451</v>
      </c>
      <c r="P1149" s="31" t="n">
        <f aca="false">IF(A1149=1,SA,MAX(0,SA-M1148))</f>
        <v>0</v>
      </c>
      <c r="S1149" s="2" t="n">
        <v>0</v>
      </c>
      <c r="T1149" s="2" t="n">
        <v>1</v>
      </c>
      <c r="U1149" s="2" t="n">
        <v>1</v>
      </c>
      <c r="V1149" s="33" t="n">
        <v>1</v>
      </c>
    </row>
    <row r="1150" customFormat="false" ht="15.75" hidden="false" customHeight="true" outlineLevel="0" collapsed="false">
      <c r="A1150" s="2" t="n">
        <v>1148</v>
      </c>
      <c r="B1150" s="2" t="n">
        <v>96</v>
      </c>
      <c r="C1150" s="2" t="n">
        <f aca="false">A1150-(B1150-1)*12</f>
        <v>8</v>
      </c>
      <c r="D1150" s="2" t="n">
        <f aca="false">'thong tin khach hang'!$B$4+B1150-1</f>
        <v>97</v>
      </c>
      <c r="E1150" s="31" t="n">
        <f aca="false">IF(A1150=1,0,M1149)</f>
        <v>16598226338.013</v>
      </c>
      <c r="F1150" s="2" t="n">
        <f aca="true">TP*VLOOKUP('thong tin khach hang'!$E$10,$X$2:$Z$5,3,0)*OFFSET($S1150,0,VLOOKUP('thong tin khach hang'!$E$10,$X$2:$Z$5,2,0))</f>
        <v>0</v>
      </c>
      <c r="G1150" s="2" t="n">
        <f aca="true">EP*VLOOKUP('thong tin khach hang'!$E$10,$X$2:$Z$5,3,0)*OFFSET($S1150,0,VLOOKUP('thong tin khach hang'!$E$10,$X$2:$Z$5,2,0))</f>
        <v>0</v>
      </c>
      <c r="H1150" s="2" t="n">
        <f aca="false">F1150*HLOOKUP(B1150,Assumption!$A$10:$G$12,2,1)+G1150*HLOOKUP(B1150,Assumption!$A$10:$G$12,3,1)</f>
        <v>0</v>
      </c>
      <c r="I1150" s="2" t="n">
        <f aca="false">F1150+G1150-H1150</f>
        <v>0</v>
      </c>
      <c r="J1150" s="32" t="n">
        <f aca="false">VLOOKUP(D1150,Assumption!$O$3:$Q$103,IF('thong tin khach hang'!$B$3="Nam",2,3),0)/12*P1150</f>
        <v>0</v>
      </c>
      <c r="K1150" s="2" t="n">
        <v>20000</v>
      </c>
      <c r="L1150" s="31" t="n">
        <f aca="false">ROUND(((HLOOKUP(B1150,Assumption!$A$6:$L$7,2,1)+1)^(1/12)-1)*(E1150+I1150-J1150-K1150),0)</f>
        <v>27413287</v>
      </c>
      <c r="M1150" s="31" t="n">
        <f aca="false">E1150+I1150-J1150-K1150+L1150</f>
        <v>16625619625.013</v>
      </c>
      <c r="N1150" s="32" t="n">
        <f aca="false">HLOOKUP(ROUND(AVERAGE(M1138:M1149)/10^6,0),Assumption!$B$2:$E$3,2,1)*MAX((AVERAGE(M1138:M1149)-250*10^6),0)</f>
        <v>97046043.4715781</v>
      </c>
      <c r="O1150" s="31" t="n">
        <f aca="false">M1150+N1150</f>
        <v>16722665668.4846</v>
      </c>
      <c r="P1150" s="31" t="n">
        <f aca="false">IF(A1150=1,SA,MAX(0,SA-M1149))</f>
        <v>0</v>
      </c>
      <c r="S1150" s="2" t="n">
        <v>0</v>
      </c>
      <c r="T1150" s="2" t="n">
        <v>0</v>
      </c>
      <c r="U1150" s="2" t="n">
        <v>0</v>
      </c>
      <c r="V1150" s="33" t="n">
        <v>1</v>
      </c>
    </row>
    <row r="1151" customFormat="false" ht="15.75" hidden="false" customHeight="true" outlineLevel="0" collapsed="false">
      <c r="A1151" s="2" t="n">
        <v>1149</v>
      </c>
      <c r="B1151" s="2" t="n">
        <v>96</v>
      </c>
      <c r="C1151" s="2" t="n">
        <f aca="false">A1151-(B1151-1)*12</f>
        <v>9</v>
      </c>
      <c r="D1151" s="2" t="n">
        <f aca="false">'thong tin khach hang'!$B$4+B1151-1</f>
        <v>97</v>
      </c>
      <c r="E1151" s="31" t="n">
        <f aca="false">IF(A1151=1,0,M1150)</f>
        <v>16625619625.013</v>
      </c>
      <c r="F1151" s="2" t="n">
        <f aca="true">TP*VLOOKUP('thong tin khach hang'!$E$10,$X$2:$Z$5,3,0)*OFFSET($S1151,0,VLOOKUP('thong tin khach hang'!$E$10,$X$2:$Z$5,2,0))</f>
        <v>0</v>
      </c>
      <c r="G1151" s="2" t="n">
        <f aca="true">EP*VLOOKUP('thong tin khach hang'!$E$10,$X$2:$Z$5,3,0)*OFFSET($S1151,0,VLOOKUP('thong tin khach hang'!$E$10,$X$2:$Z$5,2,0))</f>
        <v>0</v>
      </c>
      <c r="H1151" s="2" t="n">
        <f aca="false">F1151*HLOOKUP(B1151,Assumption!$A$10:$G$12,2,1)+G1151*HLOOKUP(B1151,Assumption!$A$10:$G$12,3,1)</f>
        <v>0</v>
      </c>
      <c r="I1151" s="2" t="n">
        <f aca="false">F1151+G1151-H1151</f>
        <v>0</v>
      </c>
      <c r="J1151" s="32" t="n">
        <f aca="false">VLOOKUP(D1151,Assumption!$O$3:$Q$103,IF('thong tin khach hang'!$B$3="Nam",2,3),0)/12*P1151</f>
        <v>0</v>
      </c>
      <c r="K1151" s="2" t="n">
        <v>20000</v>
      </c>
      <c r="L1151" s="31" t="n">
        <f aca="false">ROUND(((HLOOKUP(B1151,Assumption!$A$6:$L$7,2,1)+1)^(1/12)-1)*(E1151+I1151-J1151-K1151),0)</f>
        <v>27458529</v>
      </c>
      <c r="M1151" s="31" t="n">
        <f aca="false">E1151+I1151-J1151-K1151+L1151</f>
        <v>16653058154.013</v>
      </c>
      <c r="N1151" s="32" t="n">
        <f aca="false">HLOOKUP(ROUND(AVERAGE(M1139:M1150)/10^6,0),Assumption!$B$2:$E$3,2,1)*MAX((AVERAGE(M1139:M1150)-250*10^6),0)</f>
        <v>97237978.3845781</v>
      </c>
      <c r="O1151" s="31" t="n">
        <f aca="false">M1151+N1151</f>
        <v>16750296132.3976</v>
      </c>
      <c r="P1151" s="31" t="n">
        <f aca="false">IF(A1151=1,SA,MAX(0,SA-M1150))</f>
        <v>0</v>
      </c>
      <c r="S1151" s="2" t="n">
        <v>0</v>
      </c>
      <c r="T1151" s="2" t="n">
        <v>0</v>
      </c>
      <c r="U1151" s="2" t="n">
        <v>0</v>
      </c>
      <c r="V1151" s="33" t="n">
        <v>1</v>
      </c>
    </row>
    <row r="1152" customFormat="false" ht="15.75" hidden="false" customHeight="true" outlineLevel="0" collapsed="false">
      <c r="A1152" s="2" t="n">
        <v>1150</v>
      </c>
      <c r="B1152" s="2" t="n">
        <v>96</v>
      </c>
      <c r="C1152" s="2" t="n">
        <f aca="false">A1152-(B1152-1)*12</f>
        <v>10</v>
      </c>
      <c r="D1152" s="2" t="n">
        <f aca="false">'thong tin khach hang'!$B$4+B1152-1</f>
        <v>97</v>
      </c>
      <c r="E1152" s="31" t="n">
        <f aca="false">IF(A1152=1,0,M1151)</f>
        <v>16653058154.013</v>
      </c>
      <c r="F1152" s="2" t="n">
        <f aca="true">TP*VLOOKUP('thong tin khach hang'!$E$10,$X$2:$Z$5,3,0)*OFFSET($S1152,0,VLOOKUP('thong tin khach hang'!$E$10,$X$2:$Z$5,2,0))</f>
        <v>0</v>
      </c>
      <c r="G1152" s="2" t="n">
        <f aca="true">EP*VLOOKUP('thong tin khach hang'!$E$10,$X$2:$Z$5,3,0)*OFFSET($S1152,0,VLOOKUP('thong tin khach hang'!$E$10,$X$2:$Z$5,2,0))</f>
        <v>0</v>
      </c>
      <c r="H1152" s="2" t="n">
        <f aca="false">F1152*HLOOKUP(B1152,Assumption!$A$10:$G$12,2,1)+G1152*HLOOKUP(B1152,Assumption!$A$10:$G$12,3,1)</f>
        <v>0</v>
      </c>
      <c r="I1152" s="2" t="n">
        <f aca="false">F1152+G1152-H1152</f>
        <v>0</v>
      </c>
      <c r="J1152" s="32" t="n">
        <f aca="false">VLOOKUP(D1152,Assumption!$O$3:$Q$103,IF('thong tin khach hang'!$B$3="Nam",2,3),0)/12*P1152</f>
        <v>0</v>
      </c>
      <c r="K1152" s="2" t="n">
        <v>20000</v>
      </c>
      <c r="L1152" s="31" t="n">
        <f aca="false">ROUND(((HLOOKUP(B1152,Assumption!$A$6:$L$7,2,1)+1)^(1/12)-1)*(E1152+I1152-J1152-K1152),0)</f>
        <v>27503846</v>
      </c>
      <c r="M1152" s="31" t="n">
        <f aca="false">E1152+I1152-J1152-K1152+L1152</f>
        <v>16680542000.013</v>
      </c>
      <c r="N1152" s="32" t="n">
        <f aca="false">HLOOKUP(ROUND(AVERAGE(M1140:M1151)/10^6,0),Assumption!$B$2:$E$3,2,1)*MAX((AVERAGE(M1140:M1151)-250*10^6),0)</f>
        <v>97430230.2935781</v>
      </c>
      <c r="O1152" s="31" t="n">
        <f aca="false">M1152+N1152</f>
        <v>16777972230.3066</v>
      </c>
      <c r="P1152" s="31" t="n">
        <f aca="false">IF(A1152=1,SA,MAX(0,SA-M1151))</f>
        <v>0</v>
      </c>
      <c r="S1152" s="2" t="n">
        <v>0</v>
      </c>
      <c r="T1152" s="2" t="n">
        <v>0</v>
      </c>
      <c r="U1152" s="2" t="n">
        <v>1</v>
      </c>
      <c r="V1152" s="33" t="n">
        <v>1</v>
      </c>
    </row>
    <row r="1153" customFormat="false" ht="15.75" hidden="false" customHeight="true" outlineLevel="0" collapsed="false">
      <c r="A1153" s="2" t="n">
        <v>1151</v>
      </c>
      <c r="B1153" s="2" t="n">
        <v>96</v>
      </c>
      <c r="C1153" s="2" t="n">
        <f aca="false">A1153-(B1153-1)*12</f>
        <v>11</v>
      </c>
      <c r="D1153" s="2" t="n">
        <f aca="false">'thong tin khach hang'!$B$4+B1153-1</f>
        <v>97</v>
      </c>
      <c r="E1153" s="31" t="n">
        <f aca="false">IF(A1153=1,0,M1152)</f>
        <v>16680542000.013</v>
      </c>
      <c r="F1153" s="2" t="n">
        <f aca="true">TP*VLOOKUP('thong tin khach hang'!$E$10,$X$2:$Z$5,3,0)*OFFSET($S1153,0,VLOOKUP('thong tin khach hang'!$E$10,$X$2:$Z$5,2,0))</f>
        <v>0</v>
      </c>
      <c r="G1153" s="2" t="n">
        <f aca="true">EP*VLOOKUP('thong tin khach hang'!$E$10,$X$2:$Z$5,3,0)*OFFSET($S1153,0,VLOOKUP('thong tin khach hang'!$E$10,$X$2:$Z$5,2,0))</f>
        <v>0</v>
      </c>
      <c r="H1153" s="2" t="n">
        <f aca="false">F1153*HLOOKUP(B1153,Assumption!$A$10:$G$12,2,1)+G1153*HLOOKUP(B1153,Assumption!$A$10:$G$12,3,1)</f>
        <v>0</v>
      </c>
      <c r="I1153" s="2" t="n">
        <f aca="false">F1153+G1153-H1153</f>
        <v>0</v>
      </c>
      <c r="J1153" s="32" t="n">
        <f aca="false">VLOOKUP(D1153,Assumption!$O$3:$Q$103,IF('thong tin khach hang'!$B$3="Nam",2,3),0)/12*P1153</f>
        <v>0</v>
      </c>
      <c r="K1153" s="2" t="n">
        <v>20000</v>
      </c>
      <c r="L1153" s="31" t="n">
        <f aca="false">ROUND(((HLOOKUP(B1153,Assumption!$A$6:$L$7,2,1)+1)^(1/12)-1)*(E1153+I1153-J1153-K1153),0)</f>
        <v>27549238</v>
      </c>
      <c r="M1153" s="31" t="n">
        <f aca="false">E1153+I1153-J1153-K1153+L1153</f>
        <v>16708071238.013</v>
      </c>
      <c r="N1153" s="32" t="n">
        <f aca="false">HLOOKUP(ROUND(AVERAGE(M1141:M1152)/10^6,0),Assumption!$B$2:$E$3,2,1)*MAX((AVERAGE(M1141:M1152)-250*10^6),0)</f>
        <v>97622799.7220781</v>
      </c>
      <c r="O1153" s="31" t="n">
        <f aca="false">M1153+N1153</f>
        <v>16805694037.7351</v>
      </c>
      <c r="P1153" s="31" t="n">
        <f aca="false">IF(A1153=1,SA,MAX(0,SA-M1152))</f>
        <v>0</v>
      </c>
      <c r="S1153" s="2" t="n">
        <v>0</v>
      </c>
      <c r="T1153" s="2" t="n">
        <v>0</v>
      </c>
      <c r="U1153" s="2" t="n">
        <v>0</v>
      </c>
      <c r="V1153" s="33" t="n">
        <v>1</v>
      </c>
    </row>
    <row r="1154" customFormat="false" ht="15.75" hidden="false" customHeight="true" outlineLevel="0" collapsed="false">
      <c r="A1154" s="2" t="n">
        <v>1152</v>
      </c>
      <c r="B1154" s="2" t="n">
        <v>96</v>
      </c>
      <c r="C1154" s="2" t="n">
        <f aca="false">A1154-(B1154-1)*12</f>
        <v>12</v>
      </c>
      <c r="D1154" s="2" t="n">
        <f aca="false">'thong tin khach hang'!$B$4+B1154-1</f>
        <v>97</v>
      </c>
      <c r="E1154" s="31" t="n">
        <f aca="false">IF(A1154=1,0,M1153)</f>
        <v>16708071238.013</v>
      </c>
      <c r="F1154" s="2" t="n">
        <f aca="true">TP*VLOOKUP('thong tin khach hang'!$E$10,$X$2:$Z$5,3,0)*OFFSET($S1154,0,VLOOKUP('thong tin khach hang'!$E$10,$X$2:$Z$5,2,0))</f>
        <v>0</v>
      </c>
      <c r="G1154" s="2" t="n">
        <f aca="true">EP*VLOOKUP('thong tin khach hang'!$E$10,$X$2:$Z$5,3,0)*OFFSET($S1154,0,VLOOKUP('thong tin khach hang'!$E$10,$X$2:$Z$5,2,0))</f>
        <v>0</v>
      </c>
      <c r="H1154" s="2" t="n">
        <f aca="false">F1154*HLOOKUP(B1154,Assumption!$A$10:$G$12,2,1)+G1154*HLOOKUP(B1154,Assumption!$A$10:$G$12,3,1)</f>
        <v>0</v>
      </c>
      <c r="I1154" s="2" t="n">
        <f aca="false">F1154+G1154-H1154</f>
        <v>0</v>
      </c>
      <c r="J1154" s="32" t="n">
        <f aca="false">VLOOKUP(D1154,Assumption!$O$3:$Q$103,IF('thong tin khach hang'!$B$3="Nam",2,3),0)/12*P1154</f>
        <v>0</v>
      </c>
      <c r="K1154" s="2" t="n">
        <v>20000</v>
      </c>
      <c r="L1154" s="31" t="n">
        <f aca="false">ROUND(((HLOOKUP(B1154,Assumption!$A$6:$L$7,2,1)+1)^(1/12)-1)*(E1154+I1154-J1154-K1154),0)</f>
        <v>27594705</v>
      </c>
      <c r="M1154" s="31" t="n">
        <f aca="false">E1154+I1154-J1154-K1154+L1154</f>
        <v>16735645943.013</v>
      </c>
      <c r="N1154" s="32" t="n">
        <f aca="false">HLOOKUP(ROUND(AVERAGE(M1142:M1153)/10^6,0),Assumption!$B$2:$E$3,2,1)*MAX((AVERAGE(M1142:M1153)-250*10^6),0)</f>
        <v>97815687.1945781</v>
      </c>
      <c r="O1154" s="31" t="n">
        <f aca="false">M1154+N1154</f>
        <v>16833461630.2076</v>
      </c>
      <c r="P1154" s="31" t="n">
        <f aca="false">IF(A1154=1,SA,MAX(0,SA-M1153))</f>
        <v>0</v>
      </c>
      <c r="S1154" s="2" t="n">
        <v>0</v>
      </c>
      <c r="T1154" s="2" t="n">
        <v>0</v>
      </c>
      <c r="U1154" s="2" t="n">
        <v>0</v>
      </c>
      <c r="V1154" s="33" t="n">
        <v>1</v>
      </c>
    </row>
    <row r="1155" customFormat="false" ht="15.75" hidden="false" customHeight="true" outlineLevel="0" collapsed="false">
      <c r="A1155" s="2" t="n">
        <v>1153</v>
      </c>
      <c r="B1155" s="2" t="n">
        <v>97</v>
      </c>
      <c r="C1155" s="2" t="n">
        <f aca="false">A1155-(B1155-1)*12</f>
        <v>1</v>
      </c>
      <c r="D1155" s="2" t="n">
        <f aca="false">'thong tin khach hang'!$B$4+B1155-1</f>
        <v>98</v>
      </c>
      <c r="E1155" s="31" t="n">
        <f aca="false">IF(A1155=1,0,M1154)</f>
        <v>16735645943.013</v>
      </c>
      <c r="F1155" s="2" t="n">
        <f aca="true">TP*VLOOKUP('thong tin khach hang'!$E$10,$X$2:$Z$5,3,0)*OFFSET($S1155,0,VLOOKUP('thong tin khach hang'!$E$10,$X$2:$Z$5,2,0))</f>
        <v>30000000</v>
      </c>
      <c r="G1155" s="2" t="n">
        <f aca="true">EP*VLOOKUP('thong tin khach hang'!$E$10,$X$2:$Z$5,3,0)*OFFSET($S1155,0,VLOOKUP('thong tin khach hang'!$E$10,$X$2:$Z$5,2,0))</f>
        <v>30000000</v>
      </c>
      <c r="H1155" s="2" t="n">
        <f aca="false">F1155*HLOOKUP(B1155,Assumption!$A$10:$G$12,2,1)+G1155*HLOOKUP(B1155,Assumption!$A$10:$G$12,3,1)</f>
        <v>1500000</v>
      </c>
      <c r="I1155" s="2" t="n">
        <f aca="false">F1155+G1155-H1155</f>
        <v>58500000</v>
      </c>
      <c r="J1155" s="32" t="n">
        <f aca="false">VLOOKUP(D1155,Assumption!$O$3:$Q$103,IF('thong tin khach hang'!$B$3="Nam",2,3),0)/12*P1155</f>
        <v>0</v>
      </c>
      <c r="K1155" s="2" t="n">
        <v>20000</v>
      </c>
      <c r="L1155" s="31" t="n">
        <f aca="false">ROUND(((HLOOKUP(B1155,Assumption!$A$6:$L$7,2,1)+1)^(1/12)-1)*(E1155+I1155-J1155-K1155),0)</f>
        <v>27736864</v>
      </c>
      <c r="M1155" s="31" t="n">
        <f aca="false">E1155+I1155-J1155-K1155+L1155</f>
        <v>16821862807.013</v>
      </c>
      <c r="N1155" s="32" t="n">
        <f aca="false">HLOOKUP(ROUND(AVERAGE(M1143:M1154)/10^6,0),Assumption!$B$2:$E$3,2,1)*MAX((AVERAGE(M1143:M1154)-250*10^6),0)</f>
        <v>98008893.236578</v>
      </c>
      <c r="O1155" s="31" t="n">
        <f aca="false">M1155+N1155</f>
        <v>16919871700.2496</v>
      </c>
      <c r="P1155" s="31" t="n">
        <f aca="false">IF(A1155=1,SA,MAX(0,SA-M1154))</f>
        <v>0</v>
      </c>
      <c r="S1155" s="2" t="n">
        <v>1</v>
      </c>
      <c r="T1155" s="2" t="n">
        <v>1</v>
      </c>
      <c r="U1155" s="2" t="n">
        <v>1</v>
      </c>
      <c r="V1155" s="33" t="n">
        <v>1</v>
      </c>
    </row>
    <row r="1156" customFormat="false" ht="15.75" hidden="false" customHeight="true" outlineLevel="0" collapsed="false">
      <c r="A1156" s="2" t="n">
        <v>1154</v>
      </c>
      <c r="B1156" s="2" t="n">
        <v>97</v>
      </c>
      <c r="C1156" s="2" t="n">
        <f aca="false">A1156-(B1156-1)*12</f>
        <v>2</v>
      </c>
      <c r="D1156" s="2" t="n">
        <f aca="false">'thong tin khach hang'!$B$4+B1156-1</f>
        <v>98</v>
      </c>
      <c r="E1156" s="31" t="n">
        <f aca="false">IF(A1156=1,0,M1155)</f>
        <v>16821862807.013</v>
      </c>
      <c r="F1156" s="2" t="n">
        <f aca="true">TP*VLOOKUP('thong tin khach hang'!$E$10,$X$2:$Z$5,3,0)*OFFSET($S1156,0,VLOOKUP('thong tin khach hang'!$E$10,$X$2:$Z$5,2,0))</f>
        <v>0</v>
      </c>
      <c r="G1156" s="2" t="n">
        <f aca="true">EP*VLOOKUP('thong tin khach hang'!$E$10,$X$2:$Z$5,3,0)*OFFSET($S1156,0,VLOOKUP('thong tin khach hang'!$E$10,$X$2:$Z$5,2,0))</f>
        <v>0</v>
      </c>
      <c r="H1156" s="2" t="n">
        <f aca="false">F1156*HLOOKUP(B1156,Assumption!$A$10:$G$12,2,1)+G1156*HLOOKUP(B1156,Assumption!$A$10:$G$12,3,1)</f>
        <v>0</v>
      </c>
      <c r="I1156" s="2" t="n">
        <f aca="false">F1156+G1156-H1156</f>
        <v>0</v>
      </c>
      <c r="J1156" s="32" t="n">
        <f aca="false">VLOOKUP(D1156,Assumption!$O$3:$Q$103,IF('thong tin khach hang'!$B$3="Nam",2,3),0)/12*P1156</f>
        <v>0</v>
      </c>
      <c r="K1156" s="2" t="n">
        <v>20000</v>
      </c>
      <c r="L1156" s="31" t="n">
        <f aca="false">ROUND(((HLOOKUP(B1156,Assumption!$A$6:$L$7,2,1)+1)^(1/12)-1)*(E1156+I1156-J1156-K1156),0)</f>
        <v>27782641</v>
      </c>
      <c r="M1156" s="31" t="n">
        <f aca="false">E1156+I1156-J1156-K1156+L1156</f>
        <v>16849625448.013</v>
      </c>
      <c r="N1156" s="32" t="n">
        <f aca="false">HLOOKUP(ROUND(AVERAGE(M1144:M1155)/10^6,0),Assumption!$B$2:$E$3,2,1)*MAX((AVERAGE(M1144:M1155)-250*10^6),0)</f>
        <v>98202418.374078</v>
      </c>
      <c r="O1156" s="31" t="n">
        <f aca="false">M1156+N1156</f>
        <v>16947827866.3871</v>
      </c>
      <c r="P1156" s="31" t="n">
        <f aca="false">IF(A1156=1,SA,MAX(0,SA-M1155))</f>
        <v>0</v>
      </c>
      <c r="S1156" s="2" t="n">
        <v>0</v>
      </c>
      <c r="T1156" s="2" t="n">
        <v>0</v>
      </c>
      <c r="U1156" s="2" t="n">
        <v>0</v>
      </c>
      <c r="V1156" s="33" t="n">
        <v>1</v>
      </c>
    </row>
    <row r="1157" customFormat="false" ht="15.75" hidden="false" customHeight="true" outlineLevel="0" collapsed="false">
      <c r="A1157" s="2" t="n">
        <v>1155</v>
      </c>
      <c r="B1157" s="2" t="n">
        <v>97</v>
      </c>
      <c r="C1157" s="2" t="n">
        <f aca="false">A1157-(B1157-1)*12</f>
        <v>3</v>
      </c>
      <c r="D1157" s="2" t="n">
        <f aca="false">'thong tin khach hang'!$B$4+B1157-1</f>
        <v>98</v>
      </c>
      <c r="E1157" s="31" t="n">
        <f aca="false">IF(A1157=1,0,M1156)</f>
        <v>16849625448.013</v>
      </c>
      <c r="F1157" s="2" t="n">
        <f aca="true">TP*VLOOKUP('thong tin khach hang'!$E$10,$X$2:$Z$5,3,0)*OFFSET($S1157,0,VLOOKUP('thong tin khach hang'!$E$10,$X$2:$Z$5,2,0))</f>
        <v>0</v>
      </c>
      <c r="G1157" s="2" t="n">
        <f aca="true">EP*VLOOKUP('thong tin khach hang'!$E$10,$X$2:$Z$5,3,0)*OFFSET($S1157,0,VLOOKUP('thong tin khach hang'!$E$10,$X$2:$Z$5,2,0))</f>
        <v>0</v>
      </c>
      <c r="H1157" s="2" t="n">
        <f aca="false">F1157*HLOOKUP(B1157,Assumption!$A$10:$G$12,2,1)+G1157*HLOOKUP(B1157,Assumption!$A$10:$G$12,3,1)</f>
        <v>0</v>
      </c>
      <c r="I1157" s="2" t="n">
        <f aca="false">F1157+G1157-H1157</f>
        <v>0</v>
      </c>
      <c r="J1157" s="32" t="n">
        <f aca="false">VLOOKUP(D1157,Assumption!$O$3:$Q$103,IF('thong tin khach hang'!$B$3="Nam",2,3),0)/12*P1157</f>
        <v>0</v>
      </c>
      <c r="K1157" s="2" t="n">
        <v>20000</v>
      </c>
      <c r="L1157" s="31" t="n">
        <f aca="false">ROUND(((HLOOKUP(B1157,Assumption!$A$6:$L$7,2,1)+1)^(1/12)-1)*(E1157+I1157-J1157-K1157),0)</f>
        <v>27828493</v>
      </c>
      <c r="M1157" s="31" t="n">
        <f aca="false">E1157+I1157-J1157-K1157+L1157</f>
        <v>16877433941.013</v>
      </c>
      <c r="N1157" s="32" t="n">
        <f aca="false">HLOOKUP(ROUND(AVERAGE(M1145:M1156)/10^6,0),Assumption!$B$2:$E$3,2,1)*MAX((AVERAGE(M1145:M1156)-250*10^6),0)</f>
        <v>98396263.1340781</v>
      </c>
      <c r="O1157" s="31" t="n">
        <f aca="false">M1157+N1157</f>
        <v>16975830204.1471</v>
      </c>
      <c r="P1157" s="31" t="n">
        <f aca="false">IF(A1157=1,SA,MAX(0,SA-M1156))</f>
        <v>0</v>
      </c>
      <c r="S1157" s="2" t="n">
        <v>0</v>
      </c>
      <c r="T1157" s="2" t="n">
        <v>0</v>
      </c>
      <c r="U1157" s="2" t="n">
        <v>0</v>
      </c>
      <c r="V1157" s="33" t="n">
        <v>1</v>
      </c>
    </row>
    <row r="1158" customFormat="false" ht="15.75" hidden="false" customHeight="true" outlineLevel="0" collapsed="false">
      <c r="A1158" s="2" t="n">
        <v>1156</v>
      </c>
      <c r="B1158" s="2" t="n">
        <v>97</v>
      </c>
      <c r="C1158" s="2" t="n">
        <f aca="false">A1158-(B1158-1)*12</f>
        <v>4</v>
      </c>
      <c r="D1158" s="2" t="n">
        <f aca="false">'thong tin khach hang'!$B$4+B1158-1</f>
        <v>98</v>
      </c>
      <c r="E1158" s="31" t="n">
        <f aca="false">IF(A1158=1,0,M1157)</f>
        <v>16877433941.013</v>
      </c>
      <c r="F1158" s="2" t="n">
        <f aca="true">TP*VLOOKUP('thong tin khach hang'!$E$10,$X$2:$Z$5,3,0)*OFFSET($S1158,0,VLOOKUP('thong tin khach hang'!$E$10,$X$2:$Z$5,2,0))</f>
        <v>0</v>
      </c>
      <c r="G1158" s="2" t="n">
        <f aca="true">EP*VLOOKUP('thong tin khach hang'!$E$10,$X$2:$Z$5,3,0)*OFFSET($S1158,0,VLOOKUP('thong tin khach hang'!$E$10,$X$2:$Z$5,2,0))</f>
        <v>0</v>
      </c>
      <c r="H1158" s="2" t="n">
        <f aca="false">F1158*HLOOKUP(B1158,Assumption!$A$10:$G$12,2,1)+G1158*HLOOKUP(B1158,Assumption!$A$10:$G$12,3,1)</f>
        <v>0</v>
      </c>
      <c r="I1158" s="2" t="n">
        <f aca="false">F1158+G1158-H1158</f>
        <v>0</v>
      </c>
      <c r="J1158" s="32" t="n">
        <f aca="false">VLOOKUP(D1158,Assumption!$O$3:$Q$103,IF('thong tin khach hang'!$B$3="Nam",2,3),0)/12*P1158</f>
        <v>0</v>
      </c>
      <c r="K1158" s="2" t="n">
        <v>20000</v>
      </c>
      <c r="L1158" s="31" t="n">
        <f aca="false">ROUND(((HLOOKUP(B1158,Assumption!$A$6:$L$7,2,1)+1)^(1/12)-1)*(E1158+I1158-J1158-K1158),0)</f>
        <v>27874421</v>
      </c>
      <c r="M1158" s="31" t="n">
        <f aca="false">E1158+I1158-J1158-K1158+L1158</f>
        <v>16905288362.013</v>
      </c>
      <c r="N1158" s="32" t="n">
        <f aca="false">HLOOKUP(ROUND(AVERAGE(M1146:M1157)/10^6,0),Assumption!$B$2:$E$3,2,1)*MAX((AVERAGE(M1146:M1157)-250*10^6),0)</f>
        <v>98590428.0440781</v>
      </c>
      <c r="O1158" s="31" t="n">
        <f aca="false">M1158+N1158</f>
        <v>17003878790.0571</v>
      </c>
      <c r="P1158" s="31" t="n">
        <f aca="false">IF(A1158=1,SA,MAX(0,SA-M1157))</f>
        <v>0</v>
      </c>
      <c r="S1158" s="2" t="n">
        <v>0</v>
      </c>
      <c r="T1158" s="2" t="n">
        <v>0</v>
      </c>
      <c r="U1158" s="2" t="n">
        <v>1</v>
      </c>
      <c r="V1158" s="33" t="n">
        <v>1</v>
      </c>
    </row>
    <row r="1159" customFormat="false" ht="15.75" hidden="false" customHeight="true" outlineLevel="0" collapsed="false">
      <c r="A1159" s="2" t="n">
        <v>1157</v>
      </c>
      <c r="B1159" s="2" t="n">
        <v>97</v>
      </c>
      <c r="C1159" s="2" t="n">
        <f aca="false">A1159-(B1159-1)*12</f>
        <v>5</v>
      </c>
      <c r="D1159" s="2" t="n">
        <f aca="false">'thong tin khach hang'!$B$4+B1159-1</f>
        <v>98</v>
      </c>
      <c r="E1159" s="31" t="n">
        <f aca="false">IF(A1159=1,0,M1158)</f>
        <v>16905288362.013</v>
      </c>
      <c r="F1159" s="2" t="n">
        <f aca="true">TP*VLOOKUP('thong tin khach hang'!$E$10,$X$2:$Z$5,3,0)*OFFSET($S1159,0,VLOOKUP('thong tin khach hang'!$E$10,$X$2:$Z$5,2,0))</f>
        <v>0</v>
      </c>
      <c r="G1159" s="2" t="n">
        <f aca="true">EP*VLOOKUP('thong tin khach hang'!$E$10,$X$2:$Z$5,3,0)*OFFSET($S1159,0,VLOOKUP('thong tin khach hang'!$E$10,$X$2:$Z$5,2,0))</f>
        <v>0</v>
      </c>
      <c r="H1159" s="2" t="n">
        <f aca="false">F1159*HLOOKUP(B1159,Assumption!$A$10:$G$12,2,1)+G1159*HLOOKUP(B1159,Assumption!$A$10:$G$12,3,1)</f>
        <v>0</v>
      </c>
      <c r="I1159" s="2" t="n">
        <f aca="false">F1159+G1159-H1159</f>
        <v>0</v>
      </c>
      <c r="J1159" s="32" t="n">
        <f aca="false">VLOOKUP(D1159,Assumption!$O$3:$Q$103,IF('thong tin khach hang'!$B$3="Nam",2,3),0)/12*P1159</f>
        <v>0</v>
      </c>
      <c r="K1159" s="2" t="n">
        <v>20000</v>
      </c>
      <c r="L1159" s="31" t="n">
        <f aca="false">ROUND(((HLOOKUP(B1159,Assumption!$A$6:$L$7,2,1)+1)^(1/12)-1)*(E1159+I1159-J1159-K1159),0)</f>
        <v>27920425</v>
      </c>
      <c r="M1159" s="31" t="n">
        <f aca="false">E1159+I1159-J1159-K1159+L1159</f>
        <v>16933188787.013</v>
      </c>
      <c r="N1159" s="32" t="n">
        <f aca="false">HLOOKUP(ROUND(AVERAGE(M1147:M1158)/10^6,0),Assumption!$B$2:$E$3,2,1)*MAX((AVERAGE(M1147:M1158)-250*10^6),0)</f>
        <v>98784913.6330781</v>
      </c>
      <c r="O1159" s="31" t="n">
        <f aca="false">M1159+N1159</f>
        <v>17031973700.6461</v>
      </c>
      <c r="P1159" s="31" t="n">
        <f aca="false">IF(A1159=1,SA,MAX(0,SA-M1158))</f>
        <v>0</v>
      </c>
      <c r="S1159" s="2" t="n">
        <v>0</v>
      </c>
      <c r="T1159" s="2" t="n">
        <v>0</v>
      </c>
      <c r="U1159" s="2" t="n">
        <v>0</v>
      </c>
      <c r="V1159" s="33" t="n">
        <v>1</v>
      </c>
    </row>
    <row r="1160" customFormat="false" ht="15.75" hidden="false" customHeight="true" outlineLevel="0" collapsed="false">
      <c r="A1160" s="2" t="n">
        <v>1158</v>
      </c>
      <c r="B1160" s="2" t="n">
        <v>97</v>
      </c>
      <c r="C1160" s="2" t="n">
        <f aca="false">A1160-(B1160-1)*12</f>
        <v>6</v>
      </c>
      <c r="D1160" s="2" t="n">
        <f aca="false">'thong tin khach hang'!$B$4+B1160-1</f>
        <v>98</v>
      </c>
      <c r="E1160" s="31" t="n">
        <f aca="false">IF(A1160=1,0,M1159)</f>
        <v>16933188787.013</v>
      </c>
      <c r="F1160" s="2" t="n">
        <f aca="true">TP*VLOOKUP('thong tin khach hang'!$E$10,$X$2:$Z$5,3,0)*OFFSET($S1160,0,VLOOKUP('thong tin khach hang'!$E$10,$X$2:$Z$5,2,0))</f>
        <v>0</v>
      </c>
      <c r="G1160" s="2" t="n">
        <f aca="true">EP*VLOOKUP('thong tin khach hang'!$E$10,$X$2:$Z$5,3,0)*OFFSET($S1160,0,VLOOKUP('thong tin khach hang'!$E$10,$X$2:$Z$5,2,0))</f>
        <v>0</v>
      </c>
      <c r="H1160" s="2" t="n">
        <f aca="false">F1160*HLOOKUP(B1160,Assumption!$A$10:$G$12,2,1)+G1160*HLOOKUP(B1160,Assumption!$A$10:$G$12,3,1)</f>
        <v>0</v>
      </c>
      <c r="I1160" s="2" t="n">
        <f aca="false">F1160+G1160-H1160</f>
        <v>0</v>
      </c>
      <c r="J1160" s="32" t="n">
        <f aca="false">VLOOKUP(D1160,Assumption!$O$3:$Q$103,IF('thong tin khach hang'!$B$3="Nam",2,3),0)/12*P1160</f>
        <v>0</v>
      </c>
      <c r="K1160" s="2" t="n">
        <v>20000</v>
      </c>
      <c r="L1160" s="31" t="n">
        <f aca="false">ROUND(((HLOOKUP(B1160,Assumption!$A$6:$L$7,2,1)+1)^(1/12)-1)*(E1160+I1160-J1160-K1160),0)</f>
        <v>27966505</v>
      </c>
      <c r="M1160" s="31" t="n">
        <f aca="false">E1160+I1160-J1160-K1160+L1160</f>
        <v>16961135292.013</v>
      </c>
      <c r="N1160" s="32" t="n">
        <f aca="false">HLOOKUP(ROUND(AVERAGE(M1148:M1159)/10^6,0),Assumption!$B$2:$E$3,2,1)*MAX((AVERAGE(M1148:M1159)-250*10^6),0)</f>
        <v>98979720.4305781</v>
      </c>
      <c r="O1160" s="31" t="n">
        <f aca="false">M1160+N1160</f>
        <v>17060115012.4436</v>
      </c>
      <c r="P1160" s="31" t="n">
        <f aca="false">IF(A1160=1,SA,MAX(0,SA-M1159))</f>
        <v>0</v>
      </c>
      <c r="S1160" s="2" t="n">
        <v>0</v>
      </c>
      <c r="T1160" s="2" t="n">
        <v>0</v>
      </c>
      <c r="U1160" s="2" t="n">
        <v>0</v>
      </c>
      <c r="V1160" s="33" t="n">
        <v>1</v>
      </c>
    </row>
    <row r="1161" customFormat="false" ht="15.75" hidden="false" customHeight="true" outlineLevel="0" collapsed="false">
      <c r="A1161" s="2" t="n">
        <v>1159</v>
      </c>
      <c r="B1161" s="2" t="n">
        <v>97</v>
      </c>
      <c r="C1161" s="2" t="n">
        <f aca="false">A1161-(B1161-1)*12</f>
        <v>7</v>
      </c>
      <c r="D1161" s="2" t="n">
        <f aca="false">'thong tin khach hang'!$B$4+B1161-1</f>
        <v>98</v>
      </c>
      <c r="E1161" s="31" t="n">
        <f aca="false">IF(A1161=1,0,M1160)</f>
        <v>16961135292.013</v>
      </c>
      <c r="F1161" s="2" t="n">
        <f aca="true">TP*VLOOKUP('thong tin khach hang'!$E$10,$X$2:$Z$5,3,0)*OFFSET($S1161,0,VLOOKUP('thong tin khach hang'!$E$10,$X$2:$Z$5,2,0))</f>
        <v>0</v>
      </c>
      <c r="G1161" s="2" t="n">
        <f aca="true">EP*VLOOKUP('thong tin khach hang'!$E$10,$X$2:$Z$5,3,0)*OFFSET($S1161,0,VLOOKUP('thong tin khach hang'!$E$10,$X$2:$Z$5,2,0))</f>
        <v>0</v>
      </c>
      <c r="H1161" s="2" t="n">
        <f aca="false">F1161*HLOOKUP(B1161,Assumption!$A$10:$G$12,2,1)+G1161*HLOOKUP(B1161,Assumption!$A$10:$G$12,3,1)</f>
        <v>0</v>
      </c>
      <c r="I1161" s="2" t="n">
        <f aca="false">F1161+G1161-H1161</f>
        <v>0</v>
      </c>
      <c r="J1161" s="32" t="n">
        <f aca="false">VLOOKUP(D1161,Assumption!$O$3:$Q$103,IF('thong tin khach hang'!$B$3="Nam",2,3),0)/12*P1161</f>
        <v>0</v>
      </c>
      <c r="K1161" s="2" t="n">
        <v>20000</v>
      </c>
      <c r="L1161" s="31" t="n">
        <f aca="false">ROUND(((HLOOKUP(B1161,Assumption!$A$6:$L$7,2,1)+1)^(1/12)-1)*(E1161+I1161-J1161-K1161),0)</f>
        <v>28012661</v>
      </c>
      <c r="M1161" s="31" t="n">
        <f aca="false">E1161+I1161-J1161-K1161+L1161</f>
        <v>16989127953.013</v>
      </c>
      <c r="N1161" s="32" t="n">
        <f aca="false">HLOOKUP(ROUND(AVERAGE(M1149:M1160)/10^6,0),Assumption!$B$2:$E$3,2,1)*MAX((AVERAGE(M1149:M1160)-250*10^6),0)</f>
        <v>99174848.9675781</v>
      </c>
      <c r="O1161" s="31" t="n">
        <f aca="false">M1161+N1161</f>
        <v>17088302801.9806</v>
      </c>
      <c r="P1161" s="31" t="n">
        <f aca="false">IF(A1161=1,SA,MAX(0,SA-M1160))</f>
        <v>0</v>
      </c>
      <c r="S1161" s="2" t="n">
        <v>0</v>
      </c>
      <c r="T1161" s="2" t="n">
        <v>1</v>
      </c>
      <c r="U1161" s="2" t="n">
        <v>1</v>
      </c>
      <c r="V1161" s="33" t="n">
        <v>1</v>
      </c>
    </row>
    <row r="1162" customFormat="false" ht="15.75" hidden="false" customHeight="true" outlineLevel="0" collapsed="false">
      <c r="A1162" s="2" t="n">
        <v>1160</v>
      </c>
      <c r="B1162" s="2" t="n">
        <v>97</v>
      </c>
      <c r="C1162" s="2" t="n">
        <f aca="false">A1162-(B1162-1)*12</f>
        <v>8</v>
      </c>
      <c r="D1162" s="2" t="n">
        <f aca="false">'thong tin khach hang'!$B$4+B1162-1</f>
        <v>98</v>
      </c>
      <c r="E1162" s="31" t="n">
        <f aca="false">IF(A1162=1,0,M1161)</f>
        <v>16989127953.013</v>
      </c>
      <c r="F1162" s="2" t="n">
        <f aca="true">TP*VLOOKUP('thong tin khach hang'!$E$10,$X$2:$Z$5,3,0)*OFFSET($S1162,0,VLOOKUP('thong tin khach hang'!$E$10,$X$2:$Z$5,2,0))</f>
        <v>0</v>
      </c>
      <c r="G1162" s="2" t="n">
        <f aca="true">EP*VLOOKUP('thong tin khach hang'!$E$10,$X$2:$Z$5,3,0)*OFFSET($S1162,0,VLOOKUP('thong tin khach hang'!$E$10,$X$2:$Z$5,2,0))</f>
        <v>0</v>
      </c>
      <c r="H1162" s="2" t="n">
        <f aca="false">F1162*HLOOKUP(B1162,Assumption!$A$10:$G$12,2,1)+G1162*HLOOKUP(B1162,Assumption!$A$10:$G$12,3,1)</f>
        <v>0</v>
      </c>
      <c r="I1162" s="2" t="n">
        <f aca="false">F1162+G1162-H1162</f>
        <v>0</v>
      </c>
      <c r="J1162" s="32" t="n">
        <f aca="false">VLOOKUP(D1162,Assumption!$O$3:$Q$103,IF('thong tin khach hang'!$B$3="Nam",2,3),0)/12*P1162</f>
        <v>0</v>
      </c>
      <c r="K1162" s="2" t="n">
        <v>20000</v>
      </c>
      <c r="L1162" s="31" t="n">
        <f aca="false">ROUND(((HLOOKUP(B1162,Assumption!$A$6:$L$7,2,1)+1)^(1/12)-1)*(E1162+I1162-J1162-K1162),0)</f>
        <v>28058893</v>
      </c>
      <c r="M1162" s="31" t="n">
        <f aca="false">E1162+I1162-J1162-K1162+L1162</f>
        <v>17017166846.013</v>
      </c>
      <c r="N1162" s="32" t="n">
        <f aca="false">HLOOKUP(ROUND(AVERAGE(M1150:M1161)/10^6,0),Assumption!$B$2:$E$3,2,1)*MAX((AVERAGE(M1150:M1161)-250*10^6),0)</f>
        <v>99370299.775078</v>
      </c>
      <c r="O1162" s="31" t="n">
        <f aca="false">M1162+N1162</f>
        <v>17116537145.7881</v>
      </c>
      <c r="P1162" s="31" t="n">
        <f aca="false">IF(A1162=1,SA,MAX(0,SA-M1161))</f>
        <v>0</v>
      </c>
      <c r="S1162" s="2" t="n">
        <v>0</v>
      </c>
      <c r="T1162" s="2" t="n">
        <v>0</v>
      </c>
      <c r="U1162" s="2" t="n">
        <v>0</v>
      </c>
      <c r="V1162" s="33" t="n">
        <v>1</v>
      </c>
    </row>
    <row r="1163" customFormat="false" ht="15.75" hidden="false" customHeight="true" outlineLevel="0" collapsed="false">
      <c r="A1163" s="2" t="n">
        <v>1161</v>
      </c>
      <c r="B1163" s="2" t="n">
        <v>97</v>
      </c>
      <c r="C1163" s="2" t="n">
        <f aca="false">A1163-(B1163-1)*12</f>
        <v>9</v>
      </c>
      <c r="D1163" s="2" t="n">
        <f aca="false">'thong tin khach hang'!$B$4+B1163-1</f>
        <v>98</v>
      </c>
      <c r="E1163" s="31" t="n">
        <f aca="false">IF(A1163=1,0,M1162)</f>
        <v>17017166846.013</v>
      </c>
      <c r="F1163" s="2" t="n">
        <f aca="true">TP*VLOOKUP('thong tin khach hang'!$E$10,$X$2:$Z$5,3,0)*OFFSET($S1163,0,VLOOKUP('thong tin khach hang'!$E$10,$X$2:$Z$5,2,0))</f>
        <v>0</v>
      </c>
      <c r="G1163" s="2" t="n">
        <f aca="true">EP*VLOOKUP('thong tin khach hang'!$E$10,$X$2:$Z$5,3,0)*OFFSET($S1163,0,VLOOKUP('thong tin khach hang'!$E$10,$X$2:$Z$5,2,0))</f>
        <v>0</v>
      </c>
      <c r="H1163" s="2" t="n">
        <f aca="false">F1163*HLOOKUP(B1163,Assumption!$A$10:$G$12,2,1)+G1163*HLOOKUP(B1163,Assumption!$A$10:$G$12,3,1)</f>
        <v>0</v>
      </c>
      <c r="I1163" s="2" t="n">
        <f aca="false">F1163+G1163-H1163</f>
        <v>0</v>
      </c>
      <c r="J1163" s="32" t="n">
        <f aca="false">VLOOKUP(D1163,Assumption!$O$3:$Q$103,IF('thong tin khach hang'!$B$3="Nam",2,3),0)/12*P1163</f>
        <v>0</v>
      </c>
      <c r="K1163" s="2" t="n">
        <v>20000</v>
      </c>
      <c r="L1163" s="31" t="n">
        <f aca="false">ROUND(((HLOOKUP(B1163,Assumption!$A$6:$L$7,2,1)+1)^(1/12)-1)*(E1163+I1163-J1163-K1163),0)</f>
        <v>28105202</v>
      </c>
      <c r="M1163" s="31" t="n">
        <f aca="false">E1163+I1163-J1163-K1163+L1163</f>
        <v>17045252048.013</v>
      </c>
      <c r="N1163" s="32" t="n">
        <f aca="false">HLOOKUP(ROUND(AVERAGE(M1151:M1162)/10^6,0),Assumption!$B$2:$E$3,2,1)*MAX((AVERAGE(M1151:M1162)-250*10^6),0)</f>
        <v>99566073.3855781</v>
      </c>
      <c r="O1163" s="31" t="n">
        <f aca="false">M1163+N1163</f>
        <v>17144818121.3986</v>
      </c>
      <c r="P1163" s="31" t="n">
        <f aca="false">IF(A1163=1,SA,MAX(0,SA-M1162))</f>
        <v>0</v>
      </c>
      <c r="S1163" s="2" t="n">
        <v>0</v>
      </c>
      <c r="T1163" s="2" t="n">
        <v>0</v>
      </c>
      <c r="U1163" s="2" t="n">
        <v>0</v>
      </c>
      <c r="V1163" s="33" t="n">
        <v>1</v>
      </c>
    </row>
    <row r="1164" customFormat="false" ht="15.75" hidden="false" customHeight="true" outlineLevel="0" collapsed="false">
      <c r="A1164" s="2" t="n">
        <v>1162</v>
      </c>
      <c r="B1164" s="2" t="n">
        <v>97</v>
      </c>
      <c r="C1164" s="2" t="n">
        <f aca="false">A1164-(B1164-1)*12</f>
        <v>10</v>
      </c>
      <c r="D1164" s="2" t="n">
        <f aca="false">'thong tin khach hang'!$B$4+B1164-1</f>
        <v>98</v>
      </c>
      <c r="E1164" s="31" t="n">
        <f aca="false">IF(A1164=1,0,M1163)</f>
        <v>17045252048.013</v>
      </c>
      <c r="F1164" s="2" t="n">
        <f aca="true">TP*VLOOKUP('thong tin khach hang'!$E$10,$X$2:$Z$5,3,0)*OFFSET($S1164,0,VLOOKUP('thong tin khach hang'!$E$10,$X$2:$Z$5,2,0))</f>
        <v>0</v>
      </c>
      <c r="G1164" s="2" t="n">
        <f aca="true">EP*VLOOKUP('thong tin khach hang'!$E$10,$X$2:$Z$5,3,0)*OFFSET($S1164,0,VLOOKUP('thong tin khach hang'!$E$10,$X$2:$Z$5,2,0))</f>
        <v>0</v>
      </c>
      <c r="H1164" s="2" t="n">
        <f aca="false">F1164*HLOOKUP(B1164,Assumption!$A$10:$G$12,2,1)+G1164*HLOOKUP(B1164,Assumption!$A$10:$G$12,3,1)</f>
        <v>0</v>
      </c>
      <c r="I1164" s="2" t="n">
        <f aca="false">F1164+G1164-H1164</f>
        <v>0</v>
      </c>
      <c r="J1164" s="32" t="n">
        <f aca="false">VLOOKUP(D1164,Assumption!$O$3:$Q$103,IF('thong tin khach hang'!$B$3="Nam",2,3),0)/12*P1164</f>
        <v>0</v>
      </c>
      <c r="K1164" s="2" t="n">
        <v>20000</v>
      </c>
      <c r="L1164" s="31" t="n">
        <f aca="false">ROUND(((HLOOKUP(B1164,Assumption!$A$6:$L$7,2,1)+1)^(1/12)-1)*(E1164+I1164-J1164-K1164),0)</f>
        <v>28151587</v>
      </c>
      <c r="M1164" s="31" t="n">
        <f aca="false">E1164+I1164-J1164-K1164+L1164</f>
        <v>17073383635.013</v>
      </c>
      <c r="N1164" s="32" t="n">
        <f aca="false">HLOOKUP(ROUND(AVERAGE(M1152:M1163)/10^6,0),Assumption!$B$2:$E$3,2,1)*MAX((AVERAGE(M1152:M1163)-250*10^6),0)</f>
        <v>99762170.3325781</v>
      </c>
      <c r="O1164" s="31" t="n">
        <f aca="false">M1164+N1164</f>
        <v>17173145805.3456</v>
      </c>
      <c r="P1164" s="31" t="n">
        <f aca="false">IF(A1164=1,SA,MAX(0,SA-M1163))</f>
        <v>0</v>
      </c>
      <c r="S1164" s="2" t="n">
        <v>0</v>
      </c>
      <c r="T1164" s="2" t="n">
        <v>0</v>
      </c>
      <c r="U1164" s="2" t="n">
        <v>1</v>
      </c>
      <c r="V1164" s="33" t="n">
        <v>1</v>
      </c>
    </row>
    <row r="1165" customFormat="false" ht="15.75" hidden="false" customHeight="true" outlineLevel="0" collapsed="false">
      <c r="A1165" s="2" t="n">
        <v>1163</v>
      </c>
      <c r="B1165" s="2" t="n">
        <v>97</v>
      </c>
      <c r="C1165" s="2" t="n">
        <f aca="false">A1165-(B1165-1)*12</f>
        <v>11</v>
      </c>
      <c r="D1165" s="2" t="n">
        <f aca="false">'thong tin khach hang'!$B$4+B1165-1</f>
        <v>98</v>
      </c>
      <c r="E1165" s="31" t="n">
        <f aca="false">IF(A1165=1,0,M1164)</f>
        <v>17073383635.013</v>
      </c>
      <c r="F1165" s="2" t="n">
        <f aca="true">TP*VLOOKUP('thong tin khach hang'!$E$10,$X$2:$Z$5,3,0)*OFFSET($S1165,0,VLOOKUP('thong tin khach hang'!$E$10,$X$2:$Z$5,2,0))</f>
        <v>0</v>
      </c>
      <c r="G1165" s="2" t="n">
        <f aca="true">EP*VLOOKUP('thong tin khach hang'!$E$10,$X$2:$Z$5,3,0)*OFFSET($S1165,0,VLOOKUP('thong tin khach hang'!$E$10,$X$2:$Z$5,2,0))</f>
        <v>0</v>
      </c>
      <c r="H1165" s="2" t="n">
        <f aca="false">F1165*HLOOKUP(B1165,Assumption!$A$10:$G$12,2,1)+G1165*HLOOKUP(B1165,Assumption!$A$10:$G$12,3,1)</f>
        <v>0</v>
      </c>
      <c r="I1165" s="2" t="n">
        <f aca="false">F1165+G1165-H1165</f>
        <v>0</v>
      </c>
      <c r="J1165" s="32" t="n">
        <f aca="false">VLOOKUP(D1165,Assumption!$O$3:$Q$103,IF('thong tin khach hang'!$B$3="Nam",2,3),0)/12*P1165</f>
        <v>0</v>
      </c>
      <c r="K1165" s="2" t="n">
        <v>20000</v>
      </c>
      <c r="L1165" s="31" t="n">
        <f aca="false">ROUND(((HLOOKUP(B1165,Assumption!$A$6:$L$7,2,1)+1)^(1/12)-1)*(E1165+I1165-J1165-K1165),0)</f>
        <v>28198048</v>
      </c>
      <c r="M1165" s="31" t="n">
        <f aca="false">E1165+I1165-J1165-K1165+L1165</f>
        <v>17101561683.013</v>
      </c>
      <c r="N1165" s="32" t="n">
        <f aca="false">HLOOKUP(ROUND(AVERAGE(M1153:M1164)/10^6,0),Assumption!$B$2:$E$3,2,1)*MAX((AVERAGE(M1153:M1164)-250*10^6),0)</f>
        <v>99958591.150078</v>
      </c>
      <c r="O1165" s="31" t="n">
        <f aca="false">M1165+N1165</f>
        <v>17201520274.1631</v>
      </c>
      <c r="P1165" s="31" t="n">
        <f aca="false">IF(A1165=1,SA,MAX(0,SA-M1164))</f>
        <v>0</v>
      </c>
      <c r="S1165" s="2" t="n">
        <v>0</v>
      </c>
      <c r="T1165" s="2" t="n">
        <v>0</v>
      </c>
      <c r="U1165" s="2" t="n">
        <v>0</v>
      </c>
      <c r="V1165" s="33" t="n">
        <v>1</v>
      </c>
    </row>
    <row r="1166" customFormat="false" ht="15.75" hidden="false" customHeight="true" outlineLevel="0" collapsed="false">
      <c r="A1166" s="2" t="n">
        <v>1164</v>
      </c>
      <c r="B1166" s="2" t="n">
        <v>97</v>
      </c>
      <c r="C1166" s="2" t="n">
        <f aca="false">A1166-(B1166-1)*12</f>
        <v>12</v>
      </c>
      <c r="D1166" s="2" t="n">
        <f aca="false">'thong tin khach hang'!$B$4+B1166-1</f>
        <v>98</v>
      </c>
      <c r="E1166" s="31" t="n">
        <f aca="false">IF(A1166=1,0,M1165)</f>
        <v>17101561683.013</v>
      </c>
      <c r="F1166" s="2" t="n">
        <f aca="true">TP*VLOOKUP('thong tin khach hang'!$E$10,$X$2:$Z$5,3,0)*OFFSET($S1166,0,VLOOKUP('thong tin khach hang'!$E$10,$X$2:$Z$5,2,0))</f>
        <v>0</v>
      </c>
      <c r="G1166" s="2" t="n">
        <f aca="true">EP*VLOOKUP('thong tin khach hang'!$E$10,$X$2:$Z$5,3,0)*OFFSET($S1166,0,VLOOKUP('thong tin khach hang'!$E$10,$X$2:$Z$5,2,0))</f>
        <v>0</v>
      </c>
      <c r="H1166" s="2" t="n">
        <f aca="false">F1166*HLOOKUP(B1166,Assumption!$A$10:$G$12,2,1)+G1166*HLOOKUP(B1166,Assumption!$A$10:$G$12,3,1)</f>
        <v>0</v>
      </c>
      <c r="I1166" s="2" t="n">
        <f aca="false">F1166+G1166-H1166</f>
        <v>0</v>
      </c>
      <c r="J1166" s="32" t="n">
        <f aca="false">VLOOKUP(D1166,Assumption!$O$3:$Q$103,IF('thong tin khach hang'!$B$3="Nam",2,3),0)/12*P1166</f>
        <v>0</v>
      </c>
      <c r="K1166" s="2" t="n">
        <v>20000</v>
      </c>
      <c r="L1166" s="31" t="n">
        <f aca="false">ROUND(((HLOOKUP(B1166,Assumption!$A$6:$L$7,2,1)+1)^(1/12)-1)*(E1166+I1166-J1166-K1166),0)</f>
        <v>28244586</v>
      </c>
      <c r="M1166" s="31" t="n">
        <f aca="false">E1166+I1166-J1166-K1166+L1166</f>
        <v>17129786269.013</v>
      </c>
      <c r="N1166" s="32" t="n">
        <f aca="false">HLOOKUP(ROUND(AVERAGE(M1154:M1165)/10^6,0),Assumption!$B$2:$E$3,2,1)*MAX((AVERAGE(M1154:M1165)-250*10^6),0)</f>
        <v>100155336.372578</v>
      </c>
      <c r="O1166" s="31" t="n">
        <f aca="false">M1166+N1166</f>
        <v>17229941605.3856</v>
      </c>
      <c r="P1166" s="31" t="n">
        <f aca="false">IF(A1166=1,SA,MAX(0,SA-M1165))</f>
        <v>0</v>
      </c>
      <c r="S1166" s="2" t="n">
        <v>0</v>
      </c>
      <c r="T1166" s="2" t="n">
        <v>0</v>
      </c>
      <c r="U1166" s="2" t="n">
        <v>0</v>
      </c>
      <c r="V1166" s="33" t="n">
        <v>1</v>
      </c>
    </row>
    <row r="1167" customFormat="false" ht="15.75" hidden="false" customHeight="true" outlineLevel="0" collapsed="false">
      <c r="A1167" s="2" t="n">
        <v>1165</v>
      </c>
      <c r="B1167" s="2" t="n">
        <v>98</v>
      </c>
      <c r="C1167" s="2" t="n">
        <f aca="false">A1167-(B1167-1)*12</f>
        <v>1</v>
      </c>
      <c r="D1167" s="2" t="n">
        <f aca="false">'thong tin khach hang'!$B$4+B1167-1</f>
        <v>99</v>
      </c>
      <c r="E1167" s="31" t="n">
        <f aca="false">IF(A1167=1,0,M1166)</f>
        <v>17129786269.013</v>
      </c>
      <c r="F1167" s="2" t="n">
        <f aca="true">TP*VLOOKUP('thong tin khach hang'!$E$10,$X$2:$Z$5,3,0)*OFFSET($S1167,0,VLOOKUP('thong tin khach hang'!$E$10,$X$2:$Z$5,2,0))</f>
        <v>30000000</v>
      </c>
      <c r="G1167" s="2" t="n">
        <f aca="true">EP*VLOOKUP('thong tin khach hang'!$E$10,$X$2:$Z$5,3,0)*OFFSET($S1167,0,VLOOKUP('thong tin khach hang'!$E$10,$X$2:$Z$5,2,0))</f>
        <v>30000000</v>
      </c>
      <c r="H1167" s="2" t="n">
        <f aca="false">F1167*HLOOKUP(B1167,Assumption!$A$10:$G$12,2,1)+G1167*HLOOKUP(B1167,Assumption!$A$10:$G$12,3,1)</f>
        <v>1500000</v>
      </c>
      <c r="I1167" s="2" t="n">
        <f aca="false">F1167+G1167-H1167</f>
        <v>58500000</v>
      </c>
      <c r="J1167" s="32" t="n">
        <f aca="false">VLOOKUP(D1167,Assumption!$O$3:$Q$103,IF('thong tin khach hang'!$B$3="Nam",2,3),0)/12*P1167</f>
        <v>0</v>
      </c>
      <c r="K1167" s="2" t="n">
        <v>20000</v>
      </c>
      <c r="L1167" s="31" t="n">
        <f aca="false">ROUND(((HLOOKUP(B1167,Assumption!$A$6:$L$7,2,1)+1)^(1/12)-1)*(E1167+I1167-J1167-K1167),0)</f>
        <v>28387819</v>
      </c>
      <c r="M1167" s="31" t="n">
        <f aca="false">E1167+I1167-J1167-K1167+L1167</f>
        <v>17216654088.013</v>
      </c>
      <c r="N1167" s="32" t="n">
        <f aca="false">HLOOKUP(ROUND(AVERAGE(M1155:M1166)/10^6,0),Assumption!$B$2:$E$3,2,1)*MAX((AVERAGE(M1155:M1166)-250*10^6),0)</f>
        <v>100352406.535578</v>
      </c>
      <c r="O1167" s="31" t="n">
        <f aca="false">M1167+N1167</f>
        <v>17317006494.5486</v>
      </c>
      <c r="P1167" s="31" t="n">
        <f aca="false">IF(A1167=1,SA,MAX(0,SA-M1166))</f>
        <v>0</v>
      </c>
      <c r="S1167" s="2" t="n">
        <v>1</v>
      </c>
      <c r="T1167" s="2" t="n">
        <v>1</v>
      </c>
      <c r="U1167" s="2" t="n">
        <v>1</v>
      </c>
      <c r="V1167" s="33" t="n">
        <v>1</v>
      </c>
    </row>
    <row r="1168" customFormat="false" ht="15.75" hidden="false" customHeight="true" outlineLevel="0" collapsed="false">
      <c r="A1168" s="2" t="n">
        <v>1166</v>
      </c>
      <c r="B1168" s="2" t="n">
        <v>98</v>
      </c>
      <c r="C1168" s="2" t="n">
        <f aca="false">A1168-(B1168-1)*12</f>
        <v>2</v>
      </c>
      <c r="D1168" s="2" t="n">
        <f aca="false">'thong tin khach hang'!$B$4+B1168-1</f>
        <v>99</v>
      </c>
      <c r="E1168" s="31" t="n">
        <f aca="false">IF(A1168=1,0,M1167)</f>
        <v>17216654088.013</v>
      </c>
      <c r="F1168" s="2" t="n">
        <f aca="true">TP*VLOOKUP('thong tin khach hang'!$E$10,$X$2:$Z$5,3,0)*OFFSET($S1168,0,VLOOKUP('thong tin khach hang'!$E$10,$X$2:$Z$5,2,0))</f>
        <v>0</v>
      </c>
      <c r="G1168" s="2" t="n">
        <f aca="true">EP*VLOOKUP('thong tin khach hang'!$E$10,$X$2:$Z$5,3,0)*OFFSET($S1168,0,VLOOKUP('thong tin khach hang'!$E$10,$X$2:$Z$5,2,0))</f>
        <v>0</v>
      </c>
      <c r="H1168" s="2" t="n">
        <f aca="false">F1168*HLOOKUP(B1168,Assumption!$A$10:$G$12,2,1)+G1168*HLOOKUP(B1168,Assumption!$A$10:$G$12,3,1)</f>
        <v>0</v>
      </c>
      <c r="I1168" s="2" t="n">
        <f aca="false">F1168+G1168-H1168</f>
        <v>0</v>
      </c>
      <c r="J1168" s="32" t="n">
        <f aca="false">VLOOKUP(D1168,Assumption!$O$3:$Q$103,IF('thong tin khach hang'!$B$3="Nam",2,3),0)/12*P1168</f>
        <v>0</v>
      </c>
      <c r="K1168" s="2" t="n">
        <v>20000</v>
      </c>
      <c r="L1168" s="31" t="n">
        <f aca="false">ROUND(((HLOOKUP(B1168,Assumption!$A$6:$L$7,2,1)+1)^(1/12)-1)*(E1168+I1168-J1168-K1168),0)</f>
        <v>28434671</v>
      </c>
      <c r="M1168" s="31" t="n">
        <f aca="false">E1168+I1168-J1168-K1168+L1168</f>
        <v>17245068759.013</v>
      </c>
      <c r="N1168" s="32" t="n">
        <f aca="false">HLOOKUP(ROUND(AVERAGE(M1156:M1167)/10^6,0),Assumption!$B$2:$E$3,2,1)*MAX((AVERAGE(M1156:M1167)-250*10^6),0)</f>
        <v>100549802.176078</v>
      </c>
      <c r="O1168" s="31" t="n">
        <f aca="false">M1168+N1168</f>
        <v>17345618561.1891</v>
      </c>
      <c r="P1168" s="31" t="n">
        <f aca="false">IF(A1168=1,SA,MAX(0,SA-M1167))</f>
        <v>0</v>
      </c>
      <c r="S1168" s="2" t="n">
        <v>0</v>
      </c>
      <c r="T1168" s="2" t="n">
        <v>0</v>
      </c>
      <c r="U1168" s="2" t="n">
        <v>0</v>
      </c>
      <c r="V1168" s="33" t="n">
        <v>1</v>
      </c>
    </row>
    <row r="1169" customFormat="false" ht="15.75" hidden="false" customHeight="true" outlineLevel="0" collapsed="false">
      <c r="A1169" s="2" t="n">
        <v>1167</v>
      </c>
      <c r="B1169" s="2" t="n">
        <v>98</v>
      </c>
      <c r="C1169" s="2" t="n">
        <f aca="false">A1169-(B1169-1)*12</f>
        <v>3</v>
      </c>
      <c r="D1169" s="2" t="n">
        <f aca="false">'thong tin khach hang'!$B$4+B1169-1</f>
        <v>99</v>
      </c>
      <c r="E1169" s="31" t="n">
        <f aca="false">IF(A1169=1,0,M1168)</f>
        <v>17245068759.013</v>
      </c>
      <c r="F1169" s="2" t="n">
        <f aca="true">TP*VLOOKUP('thong tin khach hang'!$E$10,$X$2:$Z$5,3,0)*OFFSET($S1169,0,VLOOKUP('thong tin khach hang'!$E$10,$X$2:$Z$5,2,0))</f>
        <v>0</v>
      </c>
      <c r="G1169" s="2" t="n">
        <f aca="true">EP*VLOOKUP('thong tin khach hang'!$E$10,$X$2:$Z$5,3,0)*OFFSET($S1169,0,VLOOKUP('thong tin khach hang'!$E$10,$X$2:$Z$5,2,0))</f>
        <v>0</v>
      </c>
      <c r="H1169" s="2" t="n">
        <f aca="false">F1169*HLOOKUP(B1169,Assumption!$A$10:$G$12,2,1)+G1169*HLOOKUP(B1169,Assumption!$A$10:$G$12,3,1)</f>
        <v>0</v>
      </c>
      <c r="I1169" s="2" t="n">
        <f aca="false">F1169+G1169-H1169</f>
        <v>0</v>
      </c>
      <c r="J1169" s="32" t="n">
        <f aca="false">VLOOKUP(D1169,Assumption!$O$3:$Q$103,IF('thong tin khach hang'!$B$3="Nam",2,3),0)/12*P1169</f>
        <v>0</v>
      </c>
      <c r="K1169" s="2" t="n">
        <v>20000</v>
      </c>
      <c r="L1169" s="31" t="n">
        <f aca="false">ROUND(((HLOOKUP(B1169,Assumption!$A$6:$L$7,2,1)+1)^(1/12)-1)*(E1169+I1169-J1169-K1169),0)</f>
        <v>28481600</v>
      </c>
      <c r="M1169" s="31" t="n">
        <f aca="false">E1169+I1169-J1169-K1169+L1169</f>
        <v>17273530359.013</v>
      </c>
      <c r="N1169" s="32" t="n">
        <f aca="false">HLOOKUP(ROUND(AVERAGE(M1157:M1168)/10^6,0),Assumption!$B$2:$E$3,2,1)*MAX((AVERAGE(M1157:M1168)-250*10^6),0)</f>
        <v>100747523.831578</v>
      </c>
      <c r="O1169" s="31" t="n">
        <f aca="false">M1169+N1169</f>
        <v>17374277882.8446</v>
      </c>
      <c r="P1169" s="31" t="n">
        <f aca="false">IF(A1169=1,SA,MAX(0,SA-M1168))</f>
        <v>0</v>
      </c>
      <c r="S1169" s="2" t="n">
        <v>0</v>
      </c>
      <c r="T1169" s="2" t="n">
        <v>0</v>
      </c>
      <c r="U1169" s="2" t="n">
        <v>0</v>
      </c>
      <c r="V1169" s="33" t="n">
        <v>1</v>
      </c>
    </row>
    <row r="1170" customFormat="false" ht="15.75" hidden="false" customHeight="true" outlineLevel="0" collapsed="false">
      <c r="A1170" s="2" t="n">
        <v>1168</v>
      </c>
      <c r="B1170" s="2" t="n">
        <v>98</v>
      </c>
      <c r="C1170" s="2" t="n">
        <f aca="false">A1170-(B1170-1)*12</f>
        <v>4</v>
      </c>
      <c r="D1170" s="2" t="n">
        <f aca="false">'thong tin khach hang'!$B$4+B1170-1</f>
        <v>99</v>
      </c>
      <c r="E1170" s="31" t="n">
        <f aca="false">IF(A1170=1,0,M1169)</f>
        <v>17273530359.013</v>
      </c>
      <c r="F1170" s="2" t="n">
        <f aca="true">TP*VLOOKUP('thong tin khach hang'!$E$10,$X$2:$Z$5,3,0)*OFFSET($S1170,0,VLOOKUP('thong tin khach hang'!$E$10,$X$2:$Z$5,2,0))</f>
        <v>0</v>
      </c>
      <c r="G1170" s="2" t="n">
        <f aca="true">EP*VLOOKUP('thong tin khach hang'!$E$10,$X$2:$Z$5,3,0)*OFFSET($S1170,0,VLOOKUP('thong tin khach hang'!$E$10,$X$2:$Z$5,2,0))</f>
        <v>0</v>
      </c>
      <c r="H1170" s="2" t="n">
        <f aca="false">F1170*HLOOKUP(B1170,Assumption!$A$10:$G$12,2,1)+G1170*HLOOKUP(B1170,Assumption!$A$10:$G$12,3,1)</f>
        <v>0</v>
      </c>
      <c r="I1170" s="2" t="n">
        <f aca="false">F1170+G1170-H1170</f>
        <v>0</v>
      </c>
      <c r="J1170" s="32" t="n">
        <f aca="false">VLOOKUP(D1170,Assumption!$O$3:$Q$103,IF('thong tin khach hang'!$B$3="Nam",2,3),0)/12*P1170</f>
        <v>0</v>
      </c>
      <c r="K1170" s="2" t="n">
        <v>20000</v>
      </c>
      <c r="L1170" s="31" t="n">
        <f aca="false">ROUND(((HLOOKUP(B1170,Assumption!$A$6:$L$7,2,1)+1)^(1/12)-1)*(E1170+I1170-J1170-K1170),0)</f>
        <v>28528607</v>
      </c>
      <c r="M1170" s="31" t="n">
        <f aca="false">E1170+I1170-J1170-K1170+L1170</f>
        <v>17302038966.013</v>
      </c>
      <c r="N1170" s="32" t="n">
        <f aca="false">HLOOKUP(ROUND(AVERAGE(M1158:M1169)/10^6,0),Assumption!$B$2:$E$3,2,1)*MAX((AVERAGE(M1158:M1169)-250*10^6),0)</f>
        <v>100945572.040578</v>
      </c>
      <c r="O1170" s="31" t="n">
        <f aca="false">M1170+N1170</f>
        <v>17402984538.0536</v>
      </c>
      <c r="P1170" s="31" t="n">
        <f aca="false">IF(A1170=1,SA,MAX(0,SA-M1169))</f>
        <v>0</v>
      </c>
      <c r="S1170" s="2" t="n">
        <v>0</v>
      </c>
      <c r="T1170" s="2" t="n">
        <v>0</v>
      </c>
      <c r="U1170" s="2" t="n">
        <v>1</v>
      </c>
      <c r="V1170" s="33" t="n">
        <v>1</v>
      </c>
    </row>
    <row r="1171" customFormat="false" ht="15.75" hidden="false" customHeight="true" outlineLevel="0" collapsed="false">
      <c r="A1171" s="2" t="n">
        <v>1169</v>
      </c>
      <c r="B1171" s="2" t="n">
        <v>98</v>
      </c>
      <c r="C1171" s="2" t="n">
        <f aca="false">A1171-(B1171-1)*12</f>
        <v>5</v>
      </c>
      <c r="D1171" s="2" t="n">
        <f aca="false">'thong tin khach hang'!$B$4+B1171-1</f>
        <v>99</v>
      </c>
      <c r="E1171" s="31" t="n">
        <f aca="false">IF(A1171=1,0,M1170)</f>
        <v>17302038966.013</v>
      </c>
      <c r="F1171" s="2" t="n">
        <f aca="true">TP*VLOOKUP('thong tin khach hang'!$E$10,$X$2:$Z$5,3,0)*OFFSET($S1171,0,VLOOKUP('thong tin khach hang'!$E$10,$X$2:$Z$5,2,0))</f>
        <v>0</v>
      </c>
      <c r="G1171" s="2" t="n">
        <f aca="true">EP*VLOOKUP('thong tin khach hang'!$E$10,$X$2:$Z$5,3,0)*OFFSET($S1171,0,VLOOKUP('thong tin khach hang'!$E$10,$X$2:$Z$5,2,0))</f>
        <v>0</v>
      </c>
      <c r="H1171" s="2" t="n">
        <f aca="false">F1171*HLOOKUP(B1171,Assumption!$A$10:$G$12,2,1)+G1171*HLOOKUP(B1171,Assumption!$A$10:$G$12,3,1)</f>
        <v>0</v>
      </c>
      <c r="I1171" s="2" t="n">
        <f aca="false">F1171+G1171-H1171</f>
        <v>0</v>
      </c>
      <c r="J1171" s="32" t="n">
        <f aca="false">VLOOKUP(D1171,Assumption!$O$3:$Q$103,IF('thong tin khach hang'!$B$3="Nam",2,3),0)/12*P1171</f>
        <v>0</v>
      </c>
      <c r="K1171" s="2" t="n">
        <v>20000</v>
      </c>
      <c r="L1171" s="31" t="n">
        <f aca="false">ROUND(((HLOOKUP(B1171,Assumption!$A$6:$L$7,2,1)+1)^(1/12)-1)*(E1171+I1171-J1171-K1171),0)</f>
        <v>28575691</v>
      </c>
      <c r="M1171" s="31" t="n">
        <f aca="false">E1171+I1171-J1171-K1171+L1171</f>
        <v>17330594657.013</v>
      </c>
      <c r="N1171" s="32" t="n">
        <f aca="false">HLOOKUP(ROUND(AVERAGE(M1159:M1170)/10^6,0),Assumption!$B$2:$E$3,2,1)*MAX((AVERAGE(M1159:M1170)-250*10^6),0)</f>
        <v>101143947.342578</v>
      </c>
      <c r="O1171" s="31" t="n">
        <f aca="false">M1171+N1171</f>
        <v>17431738604.3556</v>
      </c>
      <c r="P1171" s="31" t="n">
        <f aca="false">IF(A1171=1,SA,MAX(0,SA-M1170))</f>
        <v>0</v>
      </c>
      <c r="S1171" s="2" t="n">
        <v>0</v>
      </c>
      <c r="T1171" s="2" t="n">
        <v>0</v>
      </c>
      <c r="U1171" s="2" t="n">
        <v>0</v>
      </c>
      <c r="V1171" s="33" t="n">
        <v>1</v>
      </c>
    </row>
    <row r="1172" customFormat="false" ht="15.75" hidden="false" customHeight="true" outlineLevel="0" collapsed="false">
      <c r="A1172" s="2" t="n">
        <v>1170</v>
      </c>
      <c r="B1172" s="2" t="n">
        <v>98</v>
      </c>
      <c r="C1172" s="2" t="n">
        <f aca="false">A1172-(B1172-1)*12</f>
        <v>6</v>
      </c>
      <c r="D1172" s="2" t="n">
        <f aca="false">'thong tin khach hang'!$B$4+B1172-1</f>
        <v>99</v>
      </c>
      <c r="E1172" s="31" t="n">
        <f aca="false">IF(A1172=1,0,M1171)</f>
        <v>17330594657.013</v>
      </c>
      <c r="F1172" s="2" t="n">
        <f aca="true">TP*VLOOKUP('thong tin khach hang'!$E$10,$X$2:$Z$5,3,0)*OFFSET($S1172,0,VLOOKUP('thong tin khach hang'!$E$10,$X$2:$Z$5,2,0))</f>
        <v>0</v>
      </c>
      <c r="G1172" s="2" t="n">
        <f aca="true">EP*VLOOKUP('thong tin khach hang'!$E$10,$X$2:$Z$5,3,0)*OFFSET($S1172,0,VLOOKUP('thong tin khach hang'!$E$10,$X$2:$Z$5,2,0))</f>
        <v>0</v>
      </c>
      <c r="H1172" s="2" t="n">
        <f aca="false">F1172*HLOOKUP(B1172,Assumption!$A$10:$G$12,2,1)+G1172*HLOOKUP(B1172,Assumption!$A$10:$G$12,3,1)</f>
        <v>0</v>
      </c>
      <c r="I1172" s="2" t="n">
        <f aca="false">F1172+G1172-H1172</f>
        <v>0</v>
      </c>
      <c r="J1172" s="32" t="n">
        <f aca="false">VLOOKUP(D1172,Assumption!$O$3:$Q$103,IF('thong tin khach hang'!$B$3="Nam",2,3),0)/12*P1172</f>
        <v>0</v>
      </c>
      <c r="K1172" s="2" t="n">
        <v>20000</v>
      </c>
      <c r="L1172" s="31" t="n">
        <f aca="false">ROUND(((HLOOKUP(B1172,Assumption!$A$6:$L$7,2,1)+1)^(1/12)-1)*(E1172+I1172-J1172-K1172),0)</f>
        <v>28622853</v>
      </c>
      <c r="M1172" s="31" t="n">
        <f aca="false">E1172+I1172-J1172-K1172+L1172</f>
        <v>17359197510.013</v>
      </c>
      <c r="N1172" s="32" t="n">
        <f aca="false">HLOOKUP(ROUND(AVERAGE(M1160:M1171)/10^6,0),Assumption!$B$2:$E$3,2,1)*MAX((AVERAGE(M1160:M1171)-250*10^6),0)</f>
        <v>101342650.277578</v>
      </c>
      <c r="O1172" s="31" t="n">
        <f aca="false">M1172+N1172</f>
        <v>17460540160.2906</v>
      </c>
      <c r="P1172" s="31" t="n">
        <f aca="false">IF(A1172=1,SA,MAX(0,SA-M1171))</f>
        <v>0</v>
      </c>
      <c r="S1172" s="2" t="n">
        <v>0</v>
      </c>
      <c r="T1172" s="2" t="n">
        <v>0</v>
      </c>
      <c r="U1172" s="2" t="n">
        <v>0</v>
      </c>
      <c r="V1172" s="33" t="n">
        <v>1</v>
      </c>
    </row>
    <row r="1173" customFormat="false" ht="15.75" hidden="false" customHeight="true" outlineLevel="0" collapsed="false">
      <c r="A1173" s="2" t="n">
        <v>1171</v>
      </c>
      <c r="B1173" s="2" t="n">
        <v>98</v>
      </c>
      <c r="C1173" s="2" t="n">
        <f aca="false">A1173-(B1173-1)*12</f>
        <v>7</v>
      </c>
      <c r="D1173" s="2" t="n">
        <f aca="false">'thong tin khach hang'!$B$4+B1173-1</f>
        <v>99</v>
      </c>
      <c r="E1173" s="31" t="n">
        <f aca="false">IF(A1173=1,0,M1172)</f>
        <v>17359197510.013</v>
      </c>
      <c r="F1173" s="2" t="n">
        <f aca="true">TP*VLOOKUP('thong tin khach hang'!$E$10,$X$2:$Z$5,3,0)*OFFSET($S1173,0,VLOOKUP('thong tin khach hang'!$E$10,$X$2:$Z$5,2,0))</f>
        <v>0</v>
      </c>
      <c r="G1173" s="2" t="n">
        <f aca="true">EP*VLOOKUP('thong tin khach hang'!$E$10,$X$2:$Z$5,3,0)*OFFSET($S1173,0,VLOOKUP('thong tin khach hang'!$E$10,$X$2:$Z$5,2,0))</f>
        <v>0</v>
      </c>
      <c r="H1173" s="2" t="n">
        <f aca="false">F1173*HLOOKUP(B1173,Assumption!$A$10:$G$12,2,1)+G1173*HLOOKUP(B1173,Assumption!$A$10:$G$12,3,1)</f>
        <v>0</v>
      </c>
      <c r="I1173" s="2" t="n">
        <f aca="false">F1173+G1173-H1173</f>
        <v>0</v>
      </c>
      <c r="J1173" s="32" t="n">
        <f aca="false">VLOOKUP(D1173,Assumption!$O$3:$Q$103,IF('thong tin khach hang'!$B$3="Nam",2,3),0)/12*P1173</f>
        <v>0</v>
      </c>
      <c r="K1173" s="2" t="n">
        <v>20000</v>
      </c>
      <c r="L1173" s="31" t="n">
        <f aca="false">ROUND(((HLOOKUP(B1173,Assumption!$A$6:$L$7,2,1)+1)^(1/12)-1)*(E1173+I1173-J1173-K1173),0)</f>
        <v>28670093</v>
      </c>
      <c r="M1173" s="31" t="n">
        <f aca="false">E1173+I1173-J1173-K1173+L1173</f>
        <v>17387847603.013</v>
      </c>
      <c r="N1173" s="32" t="n">
        <f aca="false">HLOOKUP(ROUND(AVERAGE(M1161:M1172)/10^6,0),Assumption!$B$2:$E$3,2,1)*MAX((AVERAGE(M1161:M1172)-250*10^6),0)</f>
        <v>101541681.386578</v>
      </c>
      <c r="O1173" s="31" t="n">
        <f aca="false">M1173+N1173</f>
        <v>17489389284.3996</v>
      </c>
      <c r="P1173" s="31" t="n">
        <f aca="false">IF(A1173=1,SA,MAX(0,SA-M1172))</f>
        <v>0</v>
      </c>
      <c r="S1173" s="2" t="n">
        <v>0</v>
      </c>
      <c r="T1173" s="2" t="n">
        <v>1</v>
      </c>
      <c r="U1173" s="2" t="n">
        <v>1</v>
      </c>
      <c r="V1173" s="33" t="n">
        <v>1</v>
      </c>
    </row>
    <row r="1174" customFormat="false" ht="15.75" hidden="false" customHeight="true" outlineLevel="0" collapsed="false">
      <c r="A1174" s="2" t="n">
        <v>1172</v>
      </c>
      <c r="B1174" s="2" t="n">
        <v>98</v>
      </c>
      <c r="C1174" s="2" t="n">
        <f aca="false">A1174-(B1174-1)*12</f>
        <v>8</v>
      </c>
      <c r="D1174" s="2" t="n">
        <f aca="false">'thong tin khach hang'!$B$4+B1174-1</f>
        <v>99</v>
      </c>
      <c r="E1174" s="31" t="n">
        <f aca="false">IF(A1174=1,0,M1173)</f>
        <v>17387847603.013</v>
      </c>
      <c r="F1174" s="2" t="n">
        <f aca="true">TP*VLOOKUP('thong tin khach hang'!$E$10,$X$2:$Z$5,3,0)*OFFSET($S1174,0,VLOOKUP('thong tin khach hang'!$E$10,$X$2:$Z$5,2,0))</f>
        <v>0</v>
      </c>
      <c r="G1174" s="2" t="n">
        <f aca="true">EP*VLOOKUP('thong tin khach hang'!$E$10,$X$2:$Z$5,3,0)*OFFSET($S1174,0,VLOOKUP('thong tin khach hang'!$E$10,$X$2:$Z$5,2,0))</f>
        <v>0</v>
      </c>
      <c r="H1174" s="2" t="n">
        <f aca="false">F1174*HLOOKUP(B1174,Assumption!$A$10:$G$12,2,1)+G1174*HLOOKUP(B1174,Assumption!$A$10:$G$12,3,1)</f>
        <v>0</v>
      </c>
      <c r="I1174" s="2" t="n">
        <f aca="false">F1174+G1174-H1174</f>
        <v>0</v>
      </c>
      <c r="J1174" s="32" t="n">
        <f aca="false">VLOOKUP(D1174,Assumption!$O$3:$Q$103,IF('thong tin khach hang'!$B$3="Nam",2,3),0)/12*P1174</f>
        <v>0</v>
      </c>
      <c r="K1174" s="2" t="n">
        <v>20000</v>
      </c>
      <c r="L1174" s="31" t="n">
        <f aca="false">ROUND(((HLOOKUP(B1174,Assumption!$A$6:$L$7,2,1)+1)^(1/12)-1)*(E1174+I1174-J1174-K1174),0)</f>
        <v>28717411</v>
      </c>
      <c r="M1174" s="31" t="n">
        <f aca="false">E1174+I1174-J1174-K1174+L1174</f>
        <v>17416545014.013</v>
      </c>
      <c r="N1174" s="32" t="n">
        <f aca="false">HLOOKUP(ROUND(AVERAGE(M1162:M1173)/10^6,0),Assumption!$B$2:$E$3,2,1)*MAX((AVERAGE(M1162:M1173)-250*10^6),0)</f>
        <v>101741041.211578</v>
      </c>
      <c r="O1174" s="31" t="n">
        <f aca="false">M1174+N1174</f>
        <v>17518286055.2246</v>
      </c>
      <c r="P1174" s="31" t="n">
        <f aca="false">IF(A1174=1,SA,MAX(0,SA-M1173))</f>
        <v>0</v>
      </c>
      <c r="S1174" s="2" t="n">
        <v>0</v>
      </c>
      <c r="T1174" s="2" t="n">
        <v>0</v>
      </c>
      <c r="U1174" s="2" t="n">
        <v>0</v>
      </c>
      <c r="V1174" s="33" t="n">
        <v>1</v>
      </c>
    </row>
    <row r="1175" customFormat="false" ht="15.75" hidden="false" customHeight="true" outlineLevel="0" collapsed="false">
      <c r="A1175" s="2" t="n">
        <v>1173</v>
      </c>
      <c r="B1175" s="2" t="n">
        <v>98</v>
      </c>
      <c r="C1175" s="2" t="n">
        <f aca="false">A1175-(B1175-1)*12</f>
        <v>9</v>
      </c>
      <c r="D1175" s="2" t="n">
        <f aca="false">'thong tin khach hang'!$B$4+B1175-1</f>
        <v>99</v>
      </c>
      <c r="E1175" s="31" t="n">
        <f aca="false">IF(A1175=1,0,M1174)</f>
        <v>17416545014.013</v>
      </c>
      <c r="F1175" s="2" t="n">
        <f aca="true">TP*VLOOKUP('thong tin khach hang'!$E$10,$X$2:$Z$5,3,0)*OFFSET($S1175,0,VLOOKUP('thong tin khach hang'!$E$10,$X$2:$Z$5,2,0))</f>
        <v>0</v>
      </c>
      <c r="G1175" s="2" t="n">
        <f aca="true">EP*VLOOKUP('thong tin khach hang'!$E$10,$X$2:$Z$5,3,0)*OFFSET($S1175,0,VLOOKUP('thong tin khach hang'!$E$10,$X$2:$Z$5,2,0))</f>
        <v>0</v>
      </c>
      <c r="H1175" s="2" t="n">
        <f aca="false">F1175*HLOOKUP(B1175,Assumption!$A$10:$G$12,2,1)+G1175*HLOOKUP(B1175,Assumption!$A$10:$G$12,3,1)</f>
        <v>0</v>
      </c>
      <c r="I1175" s="2" t="n">
        <f aca="false">F1175+G1175-H1175</f>
        <v>0</v>
      </c>
      <c r="J1175" s="32" t="n">
        <f aca="false">VLOOKUP(D1175,Assumption!$O$3:$Q$103,IF('thong tin khach hang'!$B$3="Nam",2,3),0)/12*P1175</f>
        <v>0</v>
      </c>
      <c r="K1175" s="2" t="n">
        <v>20000</v>
      </c>
      <c r="L1175" s="31" t="n">
        <f aca="false">ROUND(((HLOOKUP(B1175,Assumption!$A$6:$L$7,2,1)+1)^(1/12)-1)*(E1175+I1175-J1175-K1175),0)</f>
        <v>28764807</v>
      </c>
      <c r="M1175" s="31" t="n">
        <f aca="false">E1175+I1175-J1175-K1175+L1175</f>
        <v>17445289821.013</v>
      </c>
      <c r="N1175" s="32" t="n">
        <f aca="false">HLOOKUP(ROUND(AVERAGE(M1163:M1174)/10^6,0),Assumption!$B$2:$E$3,2,1)*MAX((AVERAGE(M1163:M1174)-250*10^6),0)</f>
        <v>101940730.295578</v>
      </c>
      <c r="O1175" s="31" t="n">
        <f aca="false">M1175+N1175</f>
        <v>17547230551.3086</v>
      </c>
      <c r="P1175" s="31" t="n">
        <f aca="false">IF(A1175=1,SA,MAX(0,SA-M1174))</f>
        <v>0</v>
      </c>
      <c r="S1175" s="2" t="n">
        <v>0</v>
      </c>
      <c r="T1175" s="2" t="n">
        <v>0</v>
      </c>
      <c r="U1175" s="2" t="n">
        <v>0</v>
      </c>
      <c r="V1175" s="33" t="n">
        <v>1</v>
      </c>
    </row>
    <row r="1176" customFormat="false" ht="15.75" hidden="false" customHeight="true" outlineLevel="0" collapsed="false">
      <c r="A1176" s="2" t="n">
        <v>1174</v>
      </c>
      <c r="B1176" s="2" t="n">
        <v>98</v>
      </c>
      <c r="C1176" s="2" t="n">
        <f aca="false">A1176-(B1176-1)*12</f>
        <v>10</v>
      </c>
      <c r="D1176" s="2" t="n">
        <f aca="false">'thong tin khach hang'!$B$4+B1176-1</f>
        <v>99</v>
      </c>
      <c r="E1176" s="31" t="n">
        <f aca="false">IF(A1176=1,0,M1175)</f>
        <v>17445289821.013</v>
      </c>
      <c r="F1176" s="2" t="n">
        <f aca="true">TP*VLOOKUP('thong tin khach hang'!$E$10,$X$2:$Z$5,3,0)*OFFSET($S1176,0,VLOOKUP('thong tin khach hang'!$E$10,$X$2:$Z$5,2,0))</f>
        <v>0</v>
      </c>
      <c r="G1176" s="2" t="n">
        <f aca="true">EP*VLOOKUP('thong tin khach hang'!$E$10,$X$2:$Z$5,3,0)*OFFSET($S1176,0,VLOOKUP('thong tin khach hang'!$E$10,$X$2:$Z$5,2,0))</f>
        <v>0</v>
      </c>
      <c r="H1176" s="2" t="n">
        <f aca="false">F1176*HLOOKUP(B1176,Assumption!$A$10:$G$12,2,1)+G1176*HLOOKUP(B1176,Assumption!$A$10:$G$12,3,1)</f>
        <v>0</v>
      </c>
      <c r="I1176" s="2" t="n">
        <f aca="false">F1176+G1176-H1176</f>
        <v>0</v>
      </c>
      <c r="J1176" s="32" t="n">
        <f aca="false">VLOOKUP(D1176,Assumption!$O$3:$Q$103,IF('thong tin khach hang'!$B$3="Nam",2,3),0)/12*P1176</f>
        <v>0</v>
      </c>
      <c r="K1176" s="2" t="n">
        <v>20000</v>
      </c>
      <c r="L1176" s="31" t="n">
        <f aca="false">ROUND(((HLOOKUP(B1176,Assumption!$A$6:$L$7,2,1)+1)^(1/12)-1)*(E1176+I1176-J1176-K1176),0)</f>
        <v>28812281</v>
      </c>
      <c r="M1176" s="31" t="n">
        <f aca="false">E1176+I1176-J1176-K1176+L1176</f>
        <v>17474082102.013</v>
      </c>
      <c r="N1176" s="32" t="n">
        <f aca="false">HLOOKUP(ROUND(AVERAGE(M1164:M1175)/10^6,0),Assumption!$B$2:$E$3,2,1)*MAX((AVERAGE(M1164:M1175)-250*10^6),0)</f>
        <v>102140749.182078</v>
      </c>
      <c r="O1176" s="31" t="n">
        <f aca="false">M1176+N1176</f>
        <v>17576222851.1951</v>
      </c>
      <c r="P1176" s="31" t="n">
        <f aca="false">IF(A1176=1,SA,MAX(0,SA-M1175))</f>
        <v>0</v>
      </c>
      <c r="S1176" s="2" t="n">
        <v>0</v>
      </c>
      <c r="T1176" s="2" t="n">
        <v>0</v>
      </c>
      <c r="U1176" s="2" t="n">
        <v>1</v>
      </c>
      <c r="V1176" s="33" t="n">
        <v>1</v>
      </c>
    </row>
    <row r="1177" customFormat="false" ht="15.75" hidden="false" customHeight="true" outlineLevel="0" collapsed="false">
      <c r="A1177" s="2" t="n">
        <v>1175</v>
      </c>
      <c r="B1177" s="2" t="n">
        <v>98</v>
      </c>
      <c r="C1177" s="2" t="n">
        <f aca="false">A1177-(B1177-1)*12</f>
        <v>11</v>
      </c>
      <c r="D1177" s="2" t="n">
        <f aca="false">'thong tin khach hang'!$B$4+B1177-1</f>
        <v>99</v>
      </c>
      <c r="E1177" s="31" t="n">
        <f aca="false">IF(A1177=1,0,M1176)</f>
        <v>17474082102.013</v>
      </c>
      <c r="F1177" s="2" t="n">
        <f aca="true">TP*VLOOKUP('thong tin khach hang'!$E$10,$X$2:$Z$5,3,0)*OFFSET($S1177,0,VLOOKUP('thong tin khach hang'!$E$10,$X$2:$Z$5,2,0))</f>
        <v>0</v>
      </c>
      <c r="G1177" s="2" t="n">
        <f aca="true">EP*VLOOKUP('thong tin khach hang'!$E$10,$X$2:$Z$5,3,0)*OFFSET($S1177,0,VLOOKUP('thong tin khach hang'!$E$10,$X$2:$Z$5,2,0))</f>
        <v>0</v>
      </c>
      <c r="H1177" s="2" t="n">
        <f aca="false">F1177*HLOOKUP(B1177,Assumption!$A$10:$G$12,2,1)+G1177*HLOOKUP(B1177,Assumption!$A$10:$G$12,3,1)</f>
        <v>0</v>
      </c>
      <c r="I1177" s="2" t="n">
        <f aca="false">F1177+G1177-H1177</f>
        <v>0</v>
      </c>
      <c r="J1177" s="32" t="n">
        <f aca="false">VLOOKUP(D1177,Assumption!$O$3:$Q$103,IF('thong tin khach hang'!$B$3="Nam",2,3),0)/12*P1177</f>
        <v>0</v>
      </c>
      <c r="K1177" s="2" t="n">
        <v>20000</v>
      </c>
      <c r="L1177" s="31" t="n">
        <f aca="false">ROUND(((HLOOKUP(B1177,Assumption!$A$6:$L$7,2,1)+1)^(1/12)-1)*(E1177+I1177-J1177-K1177),0)</f>
        <v>28859834</v>
      </c>
      <c r="M1177" s="31" t="n">
        <f aca="false">E1177+I1177-J1177-K1177+L1177</f>
        <v>17502921936.013</v>
      </c>
      <c r="N1177" s="32" t="n">
        <f aca="false">HLOOKUP(ROUND(AVERAGE(M1165:M1176)/10^6,0),Assumption!$B$2:$E$3,2,1)*MAX((AVERAGE(M1165:M1176)-250*10^6),0)</f>
        <v>102341098.415578</v>
      </c>
      <c r="O1177" s="31" t="n">
        <f aca="false">M1177+N1177</f>
        <v>17605263034.4286</v>
      </c>
      <c r="P1177" s="31" t="n">
        <f aca="false">IF(A1177=1,SA,MAX(0,SA-M1176))</f>
        <v>0</v>
      </c>
      <c r="S1177" s="2" t="n">
        <v>0</v>
      </c>
      <c r="T1177" s="2" t="n">
        <v>0</v>
      </c>
      <c r="U1177" s="2" t="n">
        <v>0</v>
      </c>
      <c r="V1177" s="33" t="n">
        <v>1</v>
      </c>
    </row>
    <row r="1178" customFormat="false" ht="15.75" hidden="false" customHeight="true" outlineLevel="0" collapsed="false">
      <c r="A1178" s="2" t="n">
        <v>1176</v>
      </c>
      <c r="B1178" s="2" t="n">
        <v>98</v>
      </c>
      <c r="C1178" s="2" t="n">
        <f aca="false">A1178-(B1178-1)*12</f>
        <v>12</v>
      </c>
      <c r="D1178" s="2" t="n">
        <f aca="false">'thong tin khach hang'!$B$4+B1178-1</f>
        <v>99</v>
      </c>
      <c r="E1178" s="31" t="n">
        <f aca="false">IF(A1178=1,0,M1177)</f>
        <v>17502921936.013</v>
      </c>
      <c r="F1178" s="2" t="n">
        <f aca="true">TP*VLOOKUP('thong tin khach hang'!$E$10,$X$2:$Z$5,3,0)*OFFSET($S1178,0,VLOOKUP('thong tin khach hang'!$E$10,$X$2:$Z$5,2,0))</f>
        <v>0</v>
      </c>
      <c r="G1178" s="2" t="n">
        <f aca="true">EP*VLOOKUP('thong tin khach hang'!$E$10,$X$2:$Z$5,3,0)*OFFSET($S1178,0,VLOOKUP('thong tin khach hang'!$E$10,$X$2:$Z$5,2,0))</f>
        <v>0</v>
      </c>
      <c r="H1178" s="2" t="n">
        <f aca="false">F1178*HLOOKUP(B1178,Assumption!$A$10:$G$12,2,1)+G1178*HLOOKUP(B1178,Assumption!$A$10:$G$12,3,1)</f>
        <v>0</v>
      </c>
      <c r="I1178" s="2" t="n">
        <f aca="false">F1178+G1178-H1178</f>
        <v>0</v>
      </c>
      <c r="J1178" s="32" t="n">
        <f aca="false">VLOOKUP(D1178,Assumption!$O$3:$Q$103,IF('thong tin khach hang'!$B$3="Nam",2,3),0)/12*P1178</f>
        <v>0</v>
      </c>
      <c r="K1178" s="2" t="n">
        <v>20000</v>
      </c>
      <c r="L1178" s="31" t="n">
        <f aca="false">ROUND(((HLOOKUP(B1178,Assumption!$A$6:$L$7,2,1)+1)^(1/12)-1)*(E1178+I1178-J1178-K1178),0)</f>
        <v>28907466</v>
      </c>
      <c r="M1178" s="31" t="n">
        <f aca="false">E1178+I1178-J1178-K1178+L1178</f>
        <v>17531809402.013</v>
      </c>
      <c r="N1178" s="32" t="n">
        <f aca="false">HLOOKUP(ROUND(AVERAGE(M1166:M1177)/10^6,0),Assumption!$B$2:$E$3,2,1)*MAX((AVERAGE(M1166:M1177)-250*10^6),0)</f>
        <v>102541778.542078</v>
      </c>
      <c r="O1178" s="31" t="n">
        <f aca="false">M1178+N1178</f>
        <v>17634351180.5551</v>
      </c>
      <c r="P1178" s="31" t="n">
        <f aca="false">IF(A1178=1,SA,MAX(0,SA-M1177))</f>
        <v>0</v>
      </c>
      <c r="S1178" s="2" t="n">
        <v>0</v>
      </c>
      <c r="T1178" s="2" t="n">
        <v>0</v>
      </c>
      <c r="U1178" s="2" t="n">
        <v>0</v>
      </c>
      <c r="V1178" s="33" t="n">
        <v>1</v>
      </c>
    </row>
    <row r="1179" customFormat="false" ht="15.75" hidden="false" customHeight="true" outlineLevel="0" collapsed="false">
      <c r="A1179" s="2" t="n">
        <v>1177</v>
      </c>
      <c r="B1179" s="2" t="n">
        <v>99</v>
      </c>
      <c r="C1179" s="2" t="n">
        <f aca="false">A1179-(B1179-1)*12</f>
        <v>1</v>
      </c>
      <c r="D1179" s="2" t="n">
        <f aca="false">'thong tin khach hang'!$B$4+B1179-1</f>
        <v>100</v>
      </c>
      <c r="E1179" s="31" t="n">
        <f aca="false">IF(A1179=1,0,M1178)</f>
        <v>17531809402.013</v>
      </c>
      <c r="F1179" s="2" t="n">
        <f aca="true">TP*VLOOKUP('thong tin khach hang'!$E$10,$X$2:$Z$5,3,0)*OFFSET($S1179,0,VLOOKUP('thong tin khach hang'!$E$10,$X$2:$Z$5,2,0))</f>
        <v>30000000</v>
      </c>
      <c r="G1179" s="2" t="n">
        <f aca="true">EP*VLOOKUP('thong tin khach hang'!$E$10,$X$2:$Z$5,3,0)*OFFSET($S1179,0,VLOOKUP('thong tin khach hang'!$E$10,$X$2:$Z$5,2,0))</f>
        <v>30000000</v>
      </c>
      <c r="H1179" s="2" t="n">
        <f aca="false">F1179*HLOOKUP(B1179,Assumption!$A$10:$G$12,2,1)+G1179*HLOOKUP(B1179,Assumption!$A$10:$G$12,3,1)</f>
        <v>1500000</v>
      </c>
      <c r="I1179" s="2" t="n">
        <f aca="false">F1179+G1179-H1179</f>
        <v>58500000</v>
      </c>
      <c r="J1179" s="32" t="n">
        <f aca="false">VLOOKUP(D1179,Assumption!$O$3:$Q$103,IF('thong tin khach hang'!$B$3="Nam",2,3),0)/12*P1179</f>
        <v>0</v>
      </c>
      <c r="K1179" s="2" t="n">
        <v>20000</v>
      </c>
      <c r="L1179" s="31" t="n">
        <f aca="false">ROUND(((HLOOKUP(B1179,Assumption!$A$6:$L$7,2,1)+1)^(1/12)-1)*(E1179+I1179-J1179-K1179),0)</f>
        <v>29051793</v>
      </c>
      <c r="M1179" s="31" t="n">
        <f aca="false">E1179+I1179-J1179-K1179+L1179</f>
        <v>17619341195.013</v>
      </c>
      <c r="N1179" s="32" t="n">
        <f aca="false">HLOOKUP(ROUND(AVERAGE(M1167:M1178)/10^6,0),Assumption!$B$2:$E$3,2,1)*MAX((AVERAGE(M1167:M1178)-250*10^6),0)</f>
        <v>102742790.108578</v>
      </c>
      <c r="O1179" s="31" t="n">
        <f aca="false">M1179+N1179</f>
        <v>17722083985.1216</v>
      </c>
      <c r="P1179" s="31" t="n">
        <f aca="false">IF(A1179=1,SA,MAX(0,SA-M1178))</f>
        <v>0</v>
      </c>
      <c r="S1179" s="2" t="n">
        <v>1</v>
      </c>
      <c r="T1179" s="2" t="n">
        <v>1</v>
      </c>
      <c r="U1179" s="2" t="n">
        <v>1</v>
      </c>
      <c r="V1179" s="33" t="n">
        <v>1</v>
      </c>
    </row>
    <row r="1180" customFormat="false" ht="15.75" hidden="false" customHeight="true" outlineLevel="0" collapsed="false">
      <c r="A1180" s="2" t="n">
        <v>1178</v>
      </c>
      <c r="B1180" s="2" t="n">
        <v>99</v>
      </c>
      <c r="C1180" s="2" t="n">
        <f aca="false">A1180-(B1180-1)*12</f>
        <v>2</v>
      </c>
      <c r="D1180" s="2" t="n">
        <f aca="false">'thong tin khach hang'!$B$4+B1180-1</f>
        <v>100</v>
      </c>
      <c r="E1180" s="31" t="n">
        <f aca="false">IF(A1180=1,0,M1179)</f>
        <v>17619341195.013</v>
      </c>
      <c r="F1180" s="2" t="n">
        <f aca="true">TP*VLOOKUP('thong tin khach hang'!$E$10,$X$2:$Z$5,3,0)*OFFSET($S1180,0,VLOOKUP('thong tin khach hang'!$E$10,$X$2:$Z$5,2,0))</f>
        <v>0</v>
      </c>
      <c r="G1180" s="2" t="n">
        <f aca="true">EP*VLOOKUP('thong tin khach hang'!$E$10,$X$2:$Z$5,3,0)*OFFSET($S1180,0,VLOOKUP('thong tin khach hang'!$E$10,$X$2:$Z$5,2,0))</f>
        <v>0</v>
      </c>
      <c r="H1180" s="2" t="n">
        <f aca="false">F1180*HLOOKUP(B1180,Assumption!$A$10:$G$12,2,1)+G1180*HLOOKUP(B1180,Assumption!$A$10:$G$12,3,1)</f>
        <v>0</v>
      </c>
      <c r="I1180" s="2" t="n">
        <f aca="false">F1180+G1180-H1180</f>
        <v>0</v>
      </c>
      <c r="J1180" s="32" t="n">
        <f aca="false">VLOOKUP(D1180,Assumption!$O$3:$Q$103,IF('thong tin khach hang'!$B$3="Nam",2,3),0)/12*P1180</f>
        <v>0</v>
      </c>
      <c r="K1180" s="2" t="n">
        <v>20000</v>
      </c>
      <c r="L1180" s="31" t="n">
        <f aca="false">ROUND(((HLOOKUP(B1180,Assumption!$A$6:$L$7,2,1)+1)^(1/12)-1)*(E1180+I1180-J1180-K1180),0)</f>
        <v>29099741</v>
      </c>
      <c r="M1180" s="31" t="n">
        <f aca="false">E1180+I1180-J1180-K1180+L1180</f>
        <v>17648420936.013</v>
      </c>
      <c r="N1180" s="32" t="n">
        <f aca="false">HLOOKUP(ROUND(AVERAGE(M1168:M1179)/10^6,0),Assumption!$B$2:$E$3,2,1)*MAX((AVERAGE(M1168:M1179)-250*10^6),0)</f>
        <v>102944133.662078</v>
      </c>
      <c r="O1180" s="31" t="n">
        <f aca="false">M1180+N1180</f>
        <v>17751365069.6751</v>
      </c>
      <c r="P1180" s="31" t="n">
        <f aca="false">IF(A1180=1,SA,MAX(0,SA-M1179))</f>
        <v>0</v>
      </c>
      <c r="S1180" s="2" t="n">
        <v>0</v>
      </c>
      <c r="T1180" s="2" t="n">
        <v>0</v>
      </c>
      <c r="U1180" s="2" t="n">
        <v>0</v>
      </c>
      <c r="V1180" s="33" t="n">
        <v>1</v>
      </c>
    </row>
    <row r="1181" customFormat="false" ht="15.75" hidden="false" customHeight="true" outlineLevel="0" collapsed="false">
      <c r="A1181" s="2" t="n">
        <v>1179</v>
      </c>
      <c r="B1181" s="2" t="n">
        <v>99</v>
      </c>
      <c r="C1181" s="2" t="n">
        <f aca="false">A1181-(B1181-1)*12</f>
        <v>3</v>
      </c>
      <c r="D1181" s="2" t="n">
        <f aca="false">'thong tin khach hang'!$B$4+B1181-1</f>
        <v>100</v>
      </c>
      <c r="E1181" s="31" t="n">
        <f aca="false">IF(A1181=1,0,M1180)</f>
        <v>17648420936.013</v>
      </c>
      <c r="F1181" s="2" t="n">
        <f aca="true">TP*VLOOKUP('thong tin khach hang'!$E$10,$X$2:$Z$5,3,0)*OFFSET($S1181,0,VLOOKUP('thong tin khach hang'!$E$10,$X$2:$Z$5,2,0))</f>
        <v>0</v>
      </c>
      <c r="G1181" s="2" t="n">
        <f aca="true">EP*VLOOKUP('thong tin khach hang'!$E$10,$X$2:$Z$5,3,0)*OFFSET($S1181,0,VLOOKUP('thong tin khach hang'!$E$10,$X$2:$Z$5,2,0))</f>
        <v>0</v>
      </c>
      <c r="H1181" s="2" t="n">
        <f aca="false">F1181*HLOOKUP(B1181,Assumption!$A$10:$G$12,2,1)+G1181*HLOOKUP(B1181,Assumption!$A$10:$G$12,3,1)</f>
        <v>0</v>
      </c>
      <c r="I1181" s="2" t="n">
        <f aca="false">F1181+G1181-H1181</f>
        <v>0</v>
      </c>
      <c r="J1181" s="32" t="n">
        <f aca="false">VLOOKUP(D1181,Assumption!$O$3:$Q$103,IF('thong tin khach hang'!$B$3="Nam",2,3),0)/12*P1181</f>
        <v>0</v>
      </c>
      <c r="K1181" s="2" t="n">
        <v>20000</v>
      </c>
      <c r="L1181" s="31" t="n">
        <f aca="false">ROUND(((HLOOKUP(B1181,Assumption!$A$6:$L$7,2,1)+1)^(1/12)-1)*(E1181+I1181-J1181-K1181),0)</f>
        <v>29147769</v>
      </c>
      <c r="M1181" s="31" t="n">
        <f aca="false">E1181+I1181-J1181-K1181+L1181</f>
        <v>17677548705.013</v>
      </c>
      <c r="N1181" s="32" t="n">
        <f aca="false">HLOOKUP(ROUND(AVERAGE(M1169:M1180)/10^6,0),Assumption!$B$2:$E$3,2,1)*MAX((AVERAGE(M1169:M1180)-250*10^6),0)</f>
        <v>103145809.750578</v>
      </c>
      <c r="O1181" s="31" t="n">
        <f aca="false">M1181+N1181</f>
        <v>17780694514.7636</v>
      </c>
      <c r="P1181" s="31" t="n">
        <f aca="false">IF(A1181=1,SA,MAX(0,SA-M1180))</f>
        <v>0</v>
      </c>
      <c r="S1181" s="2" t="n">
        <v>0</v>
      </c>
      <c r="T1181" s="2" t="n">
        <v>0</v>
      </c>
      <c r="U1181" s="2" t="n">
        <v>0</v>
      </c>
      <c r="V1181" s="33" t="n">
        <v>1</v>
      </c>
    </row>
    <row r="1182" customFormat="false" ht="15.75" hidden="false" customHeight="true" outlineLevel="0" collapsed="false">
      <c r="A1182" s="2" t="n">
        <v>1180</v>
      </c>
      <c r="B1182" s="2" t="n">
        <v>99</v>
      </c>
      <c r="C1182" s="2" t="n">
        <f aca="false">A1182-(B1182-1)*12</f>
        <v>4</v>
      </c>
      <c r="D1182" s="2" t="n">
        <f aca="false">'thong tin khach hang'!$B$4+B1182-1</f>
        <v>100</v>
      </c>
      <c r="E1182" s="31" t="n">
        <f aca="false">IF(A1182=1,0,M1181)</f>
        <v>17677548705.013</v>
      </c>
      <c r="F1182" s="2" t="n">
        <f aca="true">TP*VLOOKUP('thong tin khach hang'!$E$10,$X$2:$Z$5,3,0)*OFFSET($S1182,0,VLOOKUP('thong tin khach hang'!$E$10,$X$2:$Z$5,2,0))</f>
        <v>0</v>
      </c>
      <c r="G1182" s="2" t="n">
        <f aca="true">EP*VLOOKUP('thong tin khach hang'!$E$10,$X$2:$Z$5,3,0)*OFFSET($S1182,0,VLOOKUP('thong tin khach hang'!$E$10,$X$2:$Z$5,2,0))</f>
        <v>0</v>
      </c>
      <c r="H1182" s="2" t="n">
        <f aca="false">F1182*HLOOKUP(B1182,Assumption!$A$10:$G$12,2,1)+G1182*HLOOKUP(B1182,Assumption!$A$10:$G$12,3,1)</f>
        <v>0</v>
      </c>
      <c r="I1182" s="2" t="n">
        <f aca="false">F1182+G1182-H1182</f>
        <v>0</v>
      </c>
      <c r="J1182" s="32" t="n">
        <f aca="false">VLOOKUP(D1182,Assumption!$O$3:$Q$103,IF('thong tin khach hang'!$B$3="Nam",2,3),0)/12*P1182</f>
        <v>0</v>
      </c>
      <c r="K1182" s="2" t="n">
        <v>20000</v>
      </c>
      <c r="L1182" s="31" t="n">
        <f aca="false">ROUND(((HLOOKUP(B1182,Assumption!$A$6:$L$7,2,1)+1)^(1/12)-1)*(E1182+I1182-J1182-K1182),0)</f>
        <v>29195876</v>
      </c>
      <c r="M1182" s="31" t="n">
        <f aca="false">E1182+I1182-J1182-K1182+L1182</f>
        <v>17706724581.013</v>
      </c>
      <c r="N1182" s="32" t="n">
        <f aca="false">HLOOKUP(ROUND(AVERAGE(M1170:M1181)/10^6,0),Assumption!$B$2:$E$3,2,1)*MAX((AVERAGE(M1170:M1181)-250*10^6),0)</f>
        <v>103347818.923578</v>
      </c>
      <c r="O1182" s="31" t="n">
        <f aca="false">M1182+N1182</f>
        <v>17810072399.9366</v>
      </c>
      <c r="P1182" s="31" t="n">
        <f aca="false">IF(A1182=1,SA,MAX(0,SA-M1181))</f>
        <v>0</v>
      </c>
      <c r="S1182" s="2" t="n">
        <v>0</v>
      </c>
      <c r="T1182" s="2" t="n">
        <v>0</v>
      </c>
      <c r="U1182" s="2" t="n">
        <v>1</v>
      </c>
      <c r="V1182" s="33" t="n">
        <v>1</v>
      </c>
    </row>
    <row r="1183" customFormat="false" ht="15.75" hidden="false" customHeight="true" outlineLevel="0" collapsed="false">
      <c r="A1183" s="2" t="n">
        <v>1181</v>
      </c>
      <c r="B1183" s="2" t="n">
        <v>99</v>
      </c>
      <c r="C1183" s="2" t="n">
        <f aca="false">A1183-(B1183-1)*12</f>
        <v>5</v>
      </c>
      <c r="D1183" s="2" t="n">
        <f aca="false">'thong tin khach hang'!$B$4+B1183-1</f>
        <v>100</v>
      </c>
      <c r="E1183" s="31" t="n">
        <f aca="false">IF(A1183=1,0,M1182)</f>
        <v>17706724581.013</v>
      </c>
      <c r="F1183" s="2" t="n">
        <f aca="true">TP*VLOOKUP('thong tin khach hang'!$E$10,$X$2:$Z$5,3,0)*OFFSET($S1183,0,VLOOKUP('thong tin khach hang'!$E$10,$X$2:$Z$5,2,0))</f>
        <v>0</v>
      </c>
      <c r="G1183" s="2" t="n">
        <f aca="true">EP*VLOOKUP('thong tin khach hang'!$E$10,$X$2:$Z$5,3,0)*OFFSET($S1183,0,VLOOKUP('thong tin khach hang'!$E$10,$X$2:$Z$5,2,0))</f>
        <v>0</v>
      </c>
      <c r="H1183" s="2" t="n">
        <f aca="false">F1183*HLOOKUP(B1183,Assumption!$A$10:$G$12,2,1)+G1183*HLOOKUP(B1183,Assumption!$A$10:$G$12,3,1)</f>
        <v>0</v>
      </c>
      <c r="I1183" s="2" t="n">
        <f aca="false">F1183+G1183-H1183</f>
        <v>0</v>
      </c>
      <c r="J1183" s="32" t="n">
        <f aca="false">VLOOKUP(D1183,Assumption!$O$3:$Q$103,IF('thong tin khach hang'!$B$3="Nam",2,3),0)/12*P1183</f>
        <v>0</v>
      </c>
      <c r="K1183" s="2" t="n">
        <v>20000</v>
      </c>
      <c r="L1183" s="31" t="n">
        <f aca="false">ROUND(((HLOOKUP(B1183,Assumption!$A$6:$L$7,2,1)+1)^(1/12)-1)*(E1183+I1183-J1183-K1183),0)</f>
        <v>29244062</v>
      </c>
      <c r="M1183" s="31" t="n">
        <f aca="false">E1183+I1183-J1183-K1183+L1183</f>
        <v>17735948643.013</v>
      </c>
      <c r="N1183" s="32" t="n">
        <f aca="false">HLOOKUP(ROUND(AVERAGE(M1171:M1182)/10^6,0),Assumption!$B$2:$E$3,2,1)*MAX((AVERAGE(M1171:M1182)-250*10^6),0)</f>
        <v>103550161.731078</v>
      </c>
      <c r="O1183" s="31" t="n">
        <f aca="false">M1183+N1183</f>
        <v>17839498804.7441</v>
      </c>
      <c r="P1183" s="31" t="n">
        <f aca="false">IF(A1183=1,SA,MAX(0,SA-M1182))</f>
        <v>0</v>
      </c>
      <c r="S1183" s="2" t="n">
        <v>0</v>
      </c>
      <c r="T1183" s="2" t="n">
        <v>0</v>
      </c>
      <c r="U1183" s="2" t="n">
        <v>0</v>
      </c>
      <c r="V1183" s="33" t="n">
        <v>1</v>
      </c>
    </row>
    <row r="1184" customFormat="false" ht="15.75" hidden="false" customHeight="true" outlineLevel="0" collapsed="false">
      <c r="A1184" s="2" t="n">
        <v>1182</v>
      </c>
      <c r="B1184" s="2" t="n">
        <v>99</v>
      </c>
      <c r="C1184" s="2" t="n">
        <f aca="false">A1184-(B1184-1)*12</f>
        <v>6</v>
      </c>
      <c r="D1184" s="2" t="n">
        <f aca="false">'thong tin khach hang'!$B$4+B1184-1</f>
        <v>100</v>
      </c>
      <c r="E1184" s="31" t="n">
        <f aca="false">IF(A1184=1,0,M1183)</f>
        <v>17735948643.013</v>
      </c>
      <c r="F1184" s="2" t="n">
        <f aca="true">TP*VLOOKUP('thong tin khach hang'!$E$10,$X$2:$Z$5,3,0)*OFFSET($S1184,0,VLOOKUP('thong tin khach hang'!$E$10,$X$2:$Z$5,2,0))</f>
        <v>0</v>
      </c>
      <c r="G1184" s="2" t="n">
        <f aca="true">EP*VLOOKUP('thong tin khach hang'!$E$10,$X$2:$Z$5,3,0)*OFFSET($S1184,0,VLOOKUP('thong tin khach hang'!$E$10,$X$2:$Z$5,2,0))</f>
        <v>0</v>
      </c>
      <c r="H1184" s="2" t="n">
        <f aca="false">F1184*HLOOKUP(B1184,Assumption!$A$10:$G$12,2,1)+G1184*HLOOKUP(B1184,Assumption!$A$10:$G$12,3,1)</f>
        <v>0</v>
      </c>
      <c r="I1184" s="2" t="n">
        <f aca="false">F1184+G1184-H1184</f>
        <v>0</v>
      </c>
      <c r="J1184" s="32" t="n">
        <f aca="false">VLOOKUP(D1184,Assumption!$O$3:$Q$103,IF('thong tin khach hang'!$B$3="Nam",2,3),0)/12*P1184</f>
        <v>0</v>
      </c>
      <c r="K1184" s="2" t="n">
        <v>20000</v>
      </c>
      <c r="L1184" s="31" t="n">
        <f aca="false">ROUND(((HLOOKUP(B1184,Assumption!$A$6:$L$7,2,1)+1)^(1/12)-1)*(E1184+I1184-J1184-K1184),0)</f>
        <v>29292328</v>
      </c>
      <c r="M1184" s="31" t="n">
        <f aca="false">E1184+I1184-J1184-K1184+L1184</f>
        <v>17765220971.013</v>
      </c>
      <c r="N1184" s="32" t="n">
        <f aca="false">HLOOKUP(ROUND(AVERAGE(M1172:M1183)/10^6,0),Assumption!$B$2:$E$3,2,1)*MAX((AVERAGE(M1172:M1183)-250*10^6),0)</f>
        <v>103752838.724078</v>
      </c>
      <c r="O1184" s="31" t="n">
        <f aca="false">M1184+N1184</f>
        <v>17868973809.7371</v>
      </c>
      <c r="P1184" s="31" t="n">
        <f aca="false">IF(A1184=1,SA,MAX(0,SA-M1183))</f>
        <v>0</v>
      </c>
      <c r="S1184" s="2" t="n">
        <v>0</v>
      </c>
      <c r="T1184" s="2" t="n">
        <v>0</v>
      </c>
      <c r="U1184" s="2" t="n">
        <v>0</v>
      </c>
      <c r="V1184" s="33" t="n">
        <v>1</v>
      </c>
    </row>
    <row r="1185" customFormat="false" ht="15.75" hidden="false" customHeight="true" outlineLevel="0" collapsed="false">
      <c r="A1185" s="2" t="n">
        <v>1183</v>
      </c>
      <c r="B1185" s="2" t="n">
        <v>99</v>
      </c>
      <c r="C1185" s="2" t="n">
        <f aca="false">A1185-(B1185-1)*12</f>
        <v>7</v>
      </c>
      <c r="D1185" s="2" t="n">
        <f aca="false">'thong tin khach hang'!$B$4+B1185-1</f>
        <v>100</v>
      </c>
      <c r="E1185" s="31" t="n">
        <f aca="false">IF(A1185=1,0,M1184)</f>
        <v>17765220971.013</v>
      </c>
      <c r="F1185" s="2" t="n">
        <f aca="true">TP*VLOOKUP('thong tin khach hang'!$E$10,$X$2:$Z$5,3,0)*OFFSET($S1185,0,VLOOKUP('thong tin khach hang'!$E$10,$X$2:$Z$5,2,0))</f>
        <v>0</v>
      </c>
      <c r="G1185" s="2" t="n">
        <f aca="true">EP*VLOOKUP('thong tin khach hang'!$E$10,$X$2:$Z$5,3,0)*OFFSET($S1185,0,VLOOKUP('thong tin khach hang'!$E$10,$X$2:$Z$5,2,0))</f>
        <v>0</v>
      </c>
      <c r="H1185" s="2" t="n">
        <f aca="false">F1185*HLOOKUP(B1185,Assumption!$A$10:$G$12,2,1)+G1185*HLOOKUP(B1185,Assumption!$A$10:$G$12,3,1)</f>
        <v>0</v>
      </c>
      <c r="I1185" s="2" t="n">
        <f aca="false">F1185+G1185-H1185</f>
        <v>0</v>
      </c>
      <c r="J1185" s="32" t="n">
        <f aca="false">VLOOKUP(D1185,Assumption!$O$3:$Q$103,IF('thong tin khach hang'!$B$3="Nam",2,3),0)/12*P1185</f>
        <v>0</v>
      </c>
      <c r="K1185" s="2" t="n">
        <v>20000</v>
      </c>
      <c r="L1185" s="31" t="n">
        <f aca="false">ROUND(((HLOOKUP(B1185,Assumption!$A$6:$L$7,2,1)+1)^(1/12)-1)*(E1185+I1185-J1185-K1185),0)</f>
        <v>29340674</v>
      </c>
      <c r="M1185" s="31" t="n">
        <f aca="false">E1185+I1185-J1185-K1185+L1185</f>
        <v>17794541645.013</v>
      </c>
      <c r="N1185" s="32" t="n">
        <f aca="false">HLOOKUP(ROUND(AVERAGE(M1173:M1184)/10^6,0),Assumption!$B$2:$E$3,2,1)*MAX((AVERAGE(M1173:M1184)-250*10^6),0)</f>
        <v>103955850.454578</v>
      </c>
      <c r="O1185" s="31" t="n">
        <f aca="false">M1185+N1185</f>
        <v>17898497495.4676</v>
      </c>
      <c r="P1185" s="31" t="n">
        <f aca="false">IF(A1185=1,SA,MAX(0,SA-M1184))</f>
        <v>0</v>
      </c>
      <c r="S1185" s="2" t="n">
        <v>0</v>
      </c>
      <c r="T1185" s="2" t="n">
        <v>1</v>
      </c>
      <c r="U1185" s="2" t="n">
        <v>1</v>
      </c>
      <c r="V1185" s="33" t="n">
        <v>1</v>
      </c>
    </row>
    <row r="1186" customFormat="false" ht="15.75" hidden="false" customHeight="true" outlineLevel="0" collapsed="false">
      <c r="A1186" s="2" t="n">
        <v>1184</v>
      </c>
      <c r="B1186" s="2" t="n">
        <v>99</v>
      </c>
      <c r="C1186" s="2" t="n">
        <f aca="false">A1186-(B1186-1)*12</f>
        <v>8</v>
      </c>
      <c r="D1186" s="2" t="n">
        <f aca="false">'thong tin khach hang'!$B$4+B1186-1</f>
        <v>100</v>
      </c>
      <c r="E1186" s="31" t="n">
        <f aca="false">IF(A1186=1,0,M1185)</f>
        <v>17794541645.013</v>
      </c>
      <c r="F1186" s="2" t="n">
        <f aca="true">TP*VLOOKUP('thong tin khach hang'!$E$10,$X$2:$Z$5,3,0)*OFFSET($S1186,0,VLOOKUP('thong tin khach hang'!$E$10,$X$2:$Z$5,2,0))</f>
        <v>0</v>
      </c>
      <c r="G1186" s="2" t="n">
        <f aca="true">EP*VLOOKUP('thong tin khach hang'!$E$10,$X$2:$Z$5,3,0)*OFFSET($S1186,0,VLOOKUP('thong tin khach hang'!$E$10,$X$2:$Z$5,2,0))</f>
        <v>0</v>
      </c>
      <c r="H1186" s="2" t="n">
        <f aca="false">F1186*HLOOKUP(B1186,Assumption!$A$10:$G$12,2,1)+G1186*HLOOKUP(B1186,Assumption!$A$10:$G$12,3,1)</f>
        <v>0</v>
      </c>
      <c r="I1186" s="2" t="n">
        <f aca="false">F1186+G1186-H1186</f>
        <v>0</v>
      </c>
      <c r="J1186" s="32" t="n">
        <f aca="false">VLOOKUP(D1186,Assumption!$O$3:$Q$103,IF('thong tin khach hang'!$B$3="Nam",2,3),0)/12*P1186</f>
        <v>0</v>
      </c>
      <c r="K1186" s="2" t="n">
        <v>20000</v>
      </c>
      <c r="L1186" s="31" t="n">
        <f aca="false">ROUND(((HLOOKUP(B1186,Assumption!$A$6:$L$7,2,1)+1)^(1/12)-1)*(E1186+I1186-J1186-K1186),0)</f>
        <v>29389099</v>
      </c>
      <c r="M1186" s="31" t="n">
        <f aca="false">E1186+I1186-J1186-K1186+L1186</f>
        <v>17823910744.013</v>
      </c>
      <c r="N1186" s="32" t="n">
        <f aca="false">HLOOKUP(ROUND(AVERAGE(M1174:M1185)/10^6,0),Assumption!$B$2:$E$3,2,1)*MAX((AVERAGE(M1174:M1185)-250*10^6),0)</f>
        <v>104159197.475578</v>
      </c>
      <c r="O1186" s="31" t="n">
        <f aca="false">M1186+N1186</f>
        <v>17928069941.4886</v>
      </c>
      <c r="P1186" s="31" t="n">
        <f aca="false">IF(A1186=1,SA,MAX(0,SA-M1185))</f>
        <v>0</v>
      </c>
      <c r="S1186" s="2" t="n">
        <v>0</v>
      </c>
      <c r="T1186" s="2" t="n">
        <v>0</v>
      </c>
      <c r="U1186" s="2" t="n">
        <v>0</v>
      </c>
      <c r="V1186" s="33" t="n">
        <v>1</v>
      </c>
    </row>
    <row r="1187" customFormat="false" ht="15.75" hidden="false" customHeight="true" outlineLevel="0" collapsed="false">
      <c r="A1187" s="2" t="n">
        <v>1185</v>
      </c>
      <c r="B1187" s="2" t="n">
        <v>99</v>
      </c>
      <c r="C1187" s="2" t="n">
        <f aca="false">A1187-(B1187-1)*12</f>
        <v>9</v>
      </c>
      <c r="D1187" s="2" t="n">
        <f aca="false">'thong tin khach hang'!$B$4+B1187-1</f>
        <v>100</v>
      </c>
      <c r="E1187" s="31" t="n">
        <f aca="false">IF(A1187=1,0,M1186)</f>
        <v>17823910744.013</v>
      </c>
      <c r="F1187" s="2" t="n">
        <f aca="true">TP*VLOOKUP('thong tin khach hang'!$E$10,$X$2:$Z$5,3,0)*OFFSET($S1187,0,VLOOKUP('thong tin khach hang'!$E$10,$X$2:$Z$5,2,0))</f>
        <v>0</v>
      </c>
      <c r="G1187" s="2" t="n">
        <f aca="true">EP*VLOOKUP('thong tin khach hang'!$E$10,$X$2:$Z$5,3,0)*OFFSET($S1187,0,VLOOKUP('thong tin khach hang'!$E$10,$X$2:$Z$5,2,0))</f>
        <v>0</v>
      </c>
      <c r="H1187" s="2" t="n">
        <f aca="false">F1187*HLOOKUP(B1187,Assumption!$A$10:$G$12,2,1)+G1187*HLOOKUP(B1187,Assumption!$A$10:$G$12,3,1)</f>
        <v>0</v>
      </c>
      <c r="I1187" s="2" t="n">
        <f aca="false">F1187+G1187-H1187</f>
        <v>0</v>
      </c>
      <c r="J1187" s="32" t="n">
        <f aca="false">VLOOKUP(D1187,Assumption!$O$3:$Q$103,IF('thong tin khach hang'!$B$3="Nam",2,3),0)/12*P1187</f>
        <v>0</v>
      </c>
      <c r="K1187" s="2" t="n">
        <v>20000</v>
      </c>
      <c r="L1187" s="31" t="n">
        <f aca="false">ROUND(((HLOOKUP(B1187,Assumption!$A$6:$L$7,2,1)+1)^(1/12)-1)*(E1187+I1187-J1187-K1187),0)</f>
        <v>29437605</v>
      </c>
      <c r="M1187" s="31" t="n">
        <f aca="false">E1187+I1187-J1187-K1187+L1187</f>
        <v>17853328349.013</v>
      </c>
      <c r="N1187" s="32" t="n">
        <f aca="false">HLOOKUP(ROUND(AVERAGE(M1175:M1186)/10^6,0),Assumption!$B$2:$E$3,2,1)*MAX((AVERAGE(M1175:M1186)-250*10^6),0)</f>
        <v>104362880.340578</v>
      </c>
      <c r="O1187" s="31" t="n">
        <f aca="false">M1187+N1187</f>
        <v>17957691229.3536</v>
      </c>
      <c r="P1187" s="31" t="n">
        <f aca="false">IF(A1187=1,SA,MAX(0,SA-M1186))</f>
        <v>0</v>
      </c>
      <c r="S1187" s="2" t="n">
        <v>0</v>
      </c>
      <c r="T1187" s="2" t="n">
        <v>0</v>
      </c>
      <c r="U1187" s="2" t="n">
        <v>0</v>
      </c>
      <c r="V1187" s="33" t="n">
        <v>1</v>
      </c>
    </row>
    <row r="1188" customFormat="false" ht="15.75" hidden="false" customHeight="true" outlineLevel="0" collapsed="false">
      <c r="A1188" s="2" t="n">
        <v>1186</v>
      </c>
      <c r="B1188" s="2" t="n">
        <v>99</v>
      </c>
      <c r="C1188" s="2" t="n">
        <f aca="false">A1188-(B1188-1)*12</f>
        <v>10</v>
      </c>
      <c r="D1188" s="2" t="n">
        <f aca="false">'thong tin khach hang'!$B$4+B1188-1</f>
        <v>100</v>
      </c>
      <c r="E1188" s="31" t="n">
        <f aca="false">IF(A1188=1,0,M1187)</f>
        <v>17853328349.013</v>
      </c>
      <c r="F1188" s="2" t="n">
        <f aca="true">TP*VLOOKUP('thong tin khach hang'!$E$10,$X$2:$Z$5,3,0)*OFFSET($S1188,0,VLOOKUP('thong tin khach hang'!$E$10,$X$2:$Z$5,2,0))</f>
        <v>0</v>
      </c>
      <c r="G1188" s="2" t="n">
        <f aca="true">EP*VLOOKUP('thong tin khach hang'!$E$10,$X$2:$Z$5,3,0)*OFFSET($S1188,0,VLOOKUP('thong tin khach hang'!$E$10,$X$2:$Z$5,2,0))</f>
        <v>0</v>
      </c>
      <c r="H1188" s="2" t="n">
        <f aca="false">F1188*HLOOKUP(B1188,Assumption!$A$10:$G$12,2,1)+G1188*HLOOKUP(B1188,Assumption!$A$10:$G$12,3,1)</f>
        <v>0</v>
      </c>
      <c r="I1188" s="2" t="n">
        <f aca="false">F1188+G1188-H1188</f>
        <v>0</v>
      </c>
      <c r="J1188" s="32" t="n">
        <f aca="false">VLOOKUP(D1188,Assumption!$O$3:$Q$103,IF('thong tin khach hang'!$B$3="Nam",2,3),0)/12*P1188</f>
        <v>0</v>
      </c>
      <c r="K1188" s="2" t="n">
        <v>20000</v>
      </c>
      <c r="L1188" s="31" t="n">
        <f aca="false">ROUND(((HLOOKUP(B1188,Assumption!$A$6:$L$7,2,1)+1)^(1/12)-1)*(E1188+I1188-J1188-K1188),0)</f>
        <v>29486190</v>
      </c>
      <c r="M1188" s="31" t="n">
        <f aca="false">E1188+I1188-J1188-K1188+L1188</f>
        <v>17882794539.013</v>
      </c>
      <c r="N1188" s="32" t="n">
        <f aca="false">HLOOKUP(ROUND(AVERAGE(M1176:M1187)/10^6,0),Assumption!$B$2:$E$3,2,1)*MAX((AVERAGE(M1176:M1187)-250*10^6),0)</f>
        <v>104566899.604578</v>
      </c>
      <c r="O1188" s="31" t="n">
        <f aca="false">M1188+N1188</f>
        <v>17987361438.6176</v>
      </c>
      <c r="P1188" s="31" t="n">
        <f aca="false">IF(A1188=1,SA,MAX(0,SA-M1187))</f>
        <v>0</v>
      </c>
      <c r="S1188" s="2" t="n">
        <v>0</v>
      </c>
      <c r="T1188" s="2" t="n">
        <v>0</v>
      </c>
      <c r="U1188" s="2" t="n">
        <v>1</v>
      </c>
      <c r="V1188" s="33" t="n">
        <v>1</v>
      </c>
    </row>
    <row r="1189" customFormat="false" ht="15.75" hidden="false" customHeight="true" outlineLevel="0" collapsed="false">
      <c r="A1189" s="2" t="n">
        <v>1187</v>
      </c>
      <c r="B1189" s="2" t="n">
        <v>99</v>
      </c>
      <c r="C1189" s="2" t="n">
        <f aca="false">A1189-(B1189-1)*12</f>
        <v>11</v>
      </c>
      <c r="D1189" s="2" t="n">
        <f aca="false">'thong tin khach hang'!$B$4+B1189-1</f>
        <v>100</v>
      </c>
      <c r="E1189" s="31" t="n">
        <f aca="false">IF(A1189=1,0,M1188)</f>
        <v>17882794539.013</v>
      </c>
      <c r="F1189" s="2" t="n">
        <f aca="true">TP*VLOOKUP('thong tin khach hang'!$E$10,$X$2:$Z$5,3,0)*OFFSET($S1189,0,VLOOKUP('thong tin khach hang'!$E$10,$X$2:$Z$5,2,0))</f>
        <v>0</v>
      </c>
      <c r="G1189" s="2" t="n">
        <f aca="true">EP*VLOOKUP('thong tin khach hang'!$E$10,$X$2:$Z$5,3,0)*OFFSET($S1189,0,VLOOKUP('thong tin khach hang'!$E$10,$X$2:$Z$5,2,0))</f>
        <v>0</v>
      </c>
      <c r="H1189" s="2" t="n">
        <f aca="false">F1189*HLOOKUP(B1189,Assumption!$A$10:$G$12,2,1)+G1189*HLOOKUP(B1189,Assumption!$A$10:$G$12,3,1)</f>
        <v>0</v>
      </c>
      <c r="I1189" s="2" t="n">
        <f aca="false">F1189+G1189-H1189</f>
        <v>0</v>
      </c>
      <c r="J1189" s="32" t="n">
        <f aca="false">VLOOKUP(D1189,Assumption!$O$3:$Q$103,IF('thong tin khach hang'!$B$3="Nam",2,3),0)/12*P1189</f>
        <v>0</v>
      </c>
      <c r="K1189" s="2" t="n">
        <v>20000</v>
      </c>
      <c r="L1189" s="31" t="n">
        <f aca="false">ROUND(((HLOOKUP(B1189,Assumption!$A$6:$L$7,2,1)+1)^(1/12)-1)*(E1189+I1189-J1189-K1189),0)</f>
        <v>29534856</v>
      </c>
      <c r="M1189" s="31" t="n">
        <f aca="false">E1189+I1189-J1189-K1189+L1189</f>
        <v>17912309395.013</v>
      </c>
      <c r="N1189" s="32" t="n">
        <f aca="false">HLOOKUP(ROUND(AVERAGE(M1177:M1188)/10^6,0),Assumption!$B$2:$E$3,2,1)*MAX((AVERAGE(M1177:M1188)-250*10^6),0)</f>
        <v>104771255.823078</v>
      </c>
      <c r="O1189" s="31" t="n">
        <f aca="false">M1189+N1189</f>
        <v>18017080650.8361</v>
      </c>
      <c r="P1189" s="31" t="n">
        <f aca="false">IF(A1189=1,SA,MAX(0,SA-M1188))</f>
        <v>0</v>
      </c>
      <c r="S1189" s="2" t="n">
        <v>0</v>
      </c>
      <c r="T1189" s="2" t="n">
        <v>0</v>
      </c>
      <c r="U1189" s="2" t="n">
        <v>0</v>
      </c>
      <c r="V1189" s="33" t="n">
        <v>1</v>
      </c>
    </row>
    <row r="1190" customFormat="false" ht="15.75" hidden="false" customHeight="true" outlineLevel="0" collapsed="false">
      <c r="A1190" s="2" t="n">
        <v>1188</v>
      </c>
      <c r="B1190" s="2" t="n">
        <v>99</v>
      </c>
      <c r="C1190" s="2" t="n">
        <f aca="false">A1190-(B1190-1)*12</f>
        <v>12</v>
      </c>
      <c r="D1190" s="2" t="n">
        <f aca="false">'thong tin khach hang'!$B$4+B1190-1</f>
        <v>100</v>
      </c>
      <c r="E1190" s="31" t="n">
        <f aca="false">IF(A1190=1,0,M1189)</f>
        <v>17912309395.013</v>
      </c>
      <c r="F1190" s="2" t="n">
        <f aca="true">TP*VLOOKUP('thong tin khach hang'!$E$10,$X$2:$Z$5,3,0)*OFFSET($S1190,0,VLOOKUP('thong tin khach hang'!$E$10,$X$2:$Z$5,2,0))</f>
        <v>0</v>
      </c>
      <c r="G1190" s="2" t="n">
        <f aca="true">EP*VLOOKUP('thong tin khach hang'!$E$10,$X$2:$Z$5,3,0)*OFFSET($S1190,0,VLOOKUP('thong tin khach hang'!$E$10,$X$2:$Z$5,2,0))</f>
        <v>0</v>
      </c>
      <c r="H1190" s="2" t="n">
        <f aca="false">F1190*HLOOKUP(B1190,Assumption!$A$10:$G$12,2,1)+G1190*HLOOKUP(B1190,Assumption!$A$10:$G$12,3,1)</f>
        <v>0</v>
      </c>
      <c r="I1190" s="2" t="n">
        <f aca="false">F1190+G1190-H1190</f>
        <v>0</v>
      </c>
      <c r="J1190" s="32" t="n">
        <f aca="false">VLOOKUP(D1190,Assumption!$O$3:$Q$103,IF('thong tin khach hang'!$B$3="Nam",2,3),0)/12*P1190</f>
        <v>0</v>
      </c>
      <c r="K1190" s="2" t="n">
        <v>20000</v>
      </c>
      <c r="L1190" s="31" t="n">
        <f aca="false">ROUND(((HLOOKUP(B1190,Assumption!$A$6:$L$7,2,1)+1)^(1/12)-1)*(E1190+I1190-J1190-K1190),0)</f>
        <v>29583602</v>
      </c>
      <c r="M1190" s="31" t="n">
        <f aca="false">E1190+I1190-J1190-K1190+L1190</f>
        <v>17941872997.013</v>
      </c>
      <c r="N1190" s="32" t="n">
        <f aca="false">HLOOKUP(ROUND(AVERAGE(M1178:M1189)/10^6,0),Assumption!$B$2:$E$3,2,1)*MAX((AVERAGE(M1178:M1189)-250*10^6),0)</f>
        <v>104975949.552578</v>
      </c>
      <c r="O1190" s="31" t="n">
        <f aca="false">M1190+N1190</f>
        <v>18046848946.5656</v>
      </c>
      <c r="P1190" s="31" t="n">
        <f aca="false">IF(A1190=1,SA,MAX(0,SA-M1189))</f>
        <v>0</v>
      </c>
      <c r="S1190" s="2" t="n">
        <v>0</v>
      </c>
      <c r="T1190" s="2" t="n">
        <v>0</v>
      </c>
      <c r="U1190" s="2" t="n">
        <v>0</v>
      </c>
      <c r="V1190" s="33" t="n">
        <v>1</v>
      </c>
    </row>
    <row r="1191" customFormat="false" ht="15.75" hidden="false" customHeight="true" outlineLevel="0" collapsed="false">
      <c r="A1191" s="2" t="n">
        <v>1189</v>
      </c>
      <c r="B1191" s="2" t="n">
        <v>100</v>
      </c>
      <c r="C1191" s="2" t="n">
        <f aca="false">A1191-(B1191-1)*12</f>
        <v>1</v>
      </c>
      <c r="D1191" s="2" t="n">
        <f aca="false">'thong tin khach hang'!$B$4+B1191-1</f>
        <v>101</v>
      </c>
      <c r="E1191" s="31" t="n">
        <f aca="false">IF(A1191=1,0,M1190)</f>
        <v>17941872997.013</v>
      </c>
      <c r="F1191" s="2" t="n">
        <f aca="true">TP*VLOOKUP('thong tin khach hang'!$E$10,$X$2:$Z$5,3,0)*OFFSET($S1191,0,VLOOKUP('thong tin khach hang'!$E$10,$X$2:$Z$5,2,0))</f>
        <v>30000000</v>
      </c>
      <c r="G1191" s="2" t="n">
        <f aca="true">EP*VLOOKUP('thong tin khach hang'!$E$10,$X$2:$Z$5,3,0)*OFFSET($S1191,0,VLOOKUP('thong tin khach hang'!$E$10,$X$2:$Z$5,2,0))</f>
        <v>30000000</v>
      </c>
      <c r="H1191" s="2" t="n">
        <f aca="false">F1191*HLOOKUP(B1191,Assumption!$A$10:$G$12,2,1)+G1191*HLOOKUP(B1191,Assumption!$A$10:$G$12,3,1)</f>
        <v>1500000</v>
      </c>
      <c r="I1191" s="2" t="n">
        <f aca="false">F1191+G1191-H1191</f>
        <v>58500000</v>
      </c>
      <c r="J1191" s="32" t="e">
        <f aca="false">VLOOKUP(D1191,Assumption!$O$3:$Q$103,IF('thong tin khach hang'!$B$3="Nam",2,3),0)/12*P1191</f>
        <v>#N/A</v>
      </c>
      <c r="K1191" s="2" t="n">
        <v>20000</v>
      </c>
      <c r="L1191" s="31" t="e">
        <f aca="false">ROUND(((HLOOKUP(B1191,Assumption!$A$6:$L$7,2,1)+1)^(1/12)-1)*(E1191+I1191-J1191-K1191),0)</f>
        <v>#N/A</v>
      </c>
      <c r="M1191" s="31" t="e">
        <f aca="false">E1191+I1191-J1191-K1191+L1191</f>
        <v>#N/A</v>
      </c>
      <c r="N1191" s="32" t="n">
        <f aca="false">HLOOKUP(ROUND(AVERAGE(M1179:M1190)/10^6,0),Assumption!$B$2:$E$3,2,1)*MAX((AVERAGE(M1179:M1190)-250*10^6),0)</f>
        <v>105180981.350078</v>
      </c>
      <c r="O1191" s="31" t="e">
        <f aca="false">M1191+N1191</f>
        <v>#N/A</v>
      </c>
      <c r="P1191" s="31" t="n">
        <f aca="false">IF(A1191=1,SA,MAX(0,SA-M1190))</f>
        <v>0</v>
      </c>
      <c r="S1191" s="2" t="n">
        <v>1</v>
      </c>
      <c r="T1191" s="2" t="n">
        <v>1</v>
      </c>
      <c r="U1191" s="2" t="n">
        <v>1</v>
      </c>
      <c r="V1191" s="33" t="n">
        <v>1</v>
      </c>
    </row>
    <row r="1192" customFormat="false" ht="15.75" hidden="false" customHeight="true" outlineLevel="0" collapsed="false">
      <c r="A1192" s="2" t="n">
        <v>1190</v>
      </c>
      <c r="B1192" s="2" t="n">
        <v>100</v>
      </c>
      <c r="C1192" s="2" t="n">
        <f aca="false">A1192-(B1192-1)*12</f>
        <v>2</v>
      </c>
      <c r="D1192" s="2" t="n">
        <f aca="false">'thong tin khach hang'!$B$4+B1192-1</f>
        <v>101</v>
      </c>
      <c r="E1192" s="31" t="e">
        <f aca="false">IF(A1192=1,0,M1191)</f>
        <v>#N/A</v>
      </c>
      <c r="F1192" s="2" t="n">
        <f aca="true">TP*VLOOKUP('thong tin khach hang'!$E$10,$X$2:$Z$5,3,0)*OFFSET($S1192,0,VLOOKUP('thong tin khach hang'!$E$10,$X$2:$Z$5,2,0))</f>
        <v>0</v>
      </c>
      <c r="G1192" s="2" t="n">
        <f aca="true">EP*VLOOKUP('thong tin khach hang'!$E$10,$X$2:$Z$5,3,0)*OFFSET($S1192,0,VLOOKUP('thong tin khach hang'!$E$10,$X$2:$Z$5,2,0))</f>
        <v>0</v>
      </c>
      <c r="H1192" s="2" t="n">
        <f aca="false">F1192*HLOOKUP(B1192,Assumption!$A$10:$G$12,2,1)+G1192*HLOOKUP(B1192,Assumption!$A$10:$G$12,3,1)</f>
        <v>0</v>
      </c>
      <c r="I1192" s="2" t="n">
        <f aca="false">F1192+G1192-H1192</f>
        <v>0</v>
      </c>
      <c r="J1192" s="32" t="e">
        <f aca="false">VLOOKUP(D1192,Assumption!$O$3:$Q$103,IF('thong tin khach hang'!$B$3="Nam",2,3),0)/12*P1192</f>
        <v>#N/A</v>
      </c>
      <c r="K1192" s="2" t="n">
        <v>20000</v>
      </c>
      <c r="L1192" s="31" t="e">
        <f aca="false">ROUND(((HLOOKUP(B1192,Assumption!$A$6:$L$7,2,1)+1)^(1/12)-1)*(E1192+I1192-J1192-K1192),0)</f>
        <v>#N/A</v>
      </c>
      <c r="M1192" s="31" t="e">
        <f aca="false">E1192+I1192-J1192-K1192+L1192</f>
        <v>#N/A</v>
      </c>
      <c r="N1192" s="32" t="e">
        <f aca="false">HLOOKUP(ROUND(AVERAGE(M1180:M1191)/10^6,0),Assumption!$B$2:$E$3,2,1)*MAX((AVERAGE(M1180:M1191)-250*10^6),0)</f>
        <v>#N/A</v>
      </c>
      <c r="O1192" s="31" t="e">
        <f aca="false">M1192+N1192</f>
        <v>#N/A</v>
      </c>
      <c r="P1192" s="31" t="e">
        <f aca="false">IF(A1192=1,SA,MAX(0,SA-M1191))</f>
        <v>#N/A</v>
      </c>
      <c r="S1192" s="2" t="n">
        <v>0</v>
      </c>
      <c r="T1192" s="2" t="n">
        <v>0</v>
      </c>
      <c r="U1192" s="2" t="n">
        <v>0</v>
      </c>
      <c r="V1192" s="33" t="n">
        <v>1</v>
      </c>
    </row>
    <row r="1193" customFormat="false" ht="15.75" hidden="false" customHeight="true" outlineLevel="0" collapsed="false">
      <c r="A1193" s="2" t="n">
        <v>1191</v>
      </c>
      <c r="B1193" s="2" t="n">
        <v>100</v>
      </c>
      <c r="C1193" s="2" t="n">
        <f aca="false">A1193-(B1193-1)*12</f>
        <v>3</v>
      </c>
      <c r="D1193" s="2" t="n">
        <f aca="false">'thong tin khach hang'!$B$4+B1193-1</f>
        <v>101</v>
      </c>
      <c r="E1193" s="31" t="e">
        <f aca="false">IF(A1193=1,0,M1192)</f>
        <v>#N/A</v>
      </c>
      <c r="F1193" s="2" t="n">
        <f aca="true">TP*VLOOKUP('thong tin khach hang'!$E$10,$X$2:$Z$5,3,0)*OFFSET($S1193,0,VLOOKUP('thong tin khach hang'!$E$10,$X$2:$Z$5,2,0))</f>
        <v>0</v>
      </c>
      <c r="G1193" s="2" t="n">
        <f aca="true">EP*VLOOKUP('thong tin khach hang'!$E$10,$X$2:$Z$5,3,0)*OFFSET($S1193,0,VLOOKUP('thong tin khach hang'!$E$10,$X$2:$Z$5,2,0))</f>
        <v>0</v>
      </c>
      <c r="H1193" s="2" t="n">
        <f aca="false">F1193*HLOOKUP(B1193,Assumption!$A$10:$G$12,2,1)+G1193*HLOOKUP(B1193,Assumption!$A$10:$G$12,3,1)</f>
        <v>0</v>
      </c>
      <c r="I1193" s="2" t="n">
        <f aca="false">F1193+G1193-H1193</f>
        <v>0</v>
      </c>
      <c r="J1193" s="32" t="e">
        <f aca="false">VLOOKUP(D1193,Assumption!$O$3:$Q$103,IF('thong tin khach hang'!$B$3="Nam",2,3),0)/12*P1193</f>
        <v>#N/A</v>
      </c>
      <c r="K1193" s="2" t="n">
        <v>20000</v>
      </c>
      <c r="L1193" s="31" t="e">
        <f aca="false">ROUND(((HLOOKUP(B1193,Assumption!$A$6:$L$7,2,1)+1)^(1/12)-1)*(E1193+I1193-J1193-K1193),0)</f>
        <v>#N/A</v>
      </c>
      <c r="M1193" s="31" t="e">
        <f aca="false">E1193+I1193-J1193-K1193+L1193</f>
        <v>#N/A</v>
      </c>
      <c r="N1193" s="32" t="e">
        <f aca="false">HLOOKUP(ROUND(AVERAGE(M1181:M1192)/10^6,0),Assumption!$B$2:$E$3,2,1)*MAX((AVERAGE(M1181:M1192)-250*10^6),0)</f>
        <v>#N/A</v>
      </c>
      <c r="O1193" s="31" t="e">
        <f aca="false">M1193+N1193</f>
        <v>#N/A</v>
      </c>
      <c r="P1193" s="31" t="e">
        <f aca="false">IF(A1193=1,SA,MAX(0,SA-M1192))</f>
        <v>#N/A</v>
      </c>
      <c r="S1193" s="2" t="n">
        <v>0</v>
      </c>
      <c r="T1193" s="2" t="n">
        <v>0</v>
      </c>
      <c r="U1193" s="2" t="n">
        <v>0</v>
      </c>
      <c r="V1193" s="33" t="n">
        <v>1</v>
      </c>
    </row>
    <row r="1194" customFormat="false" ht="15.75" hidden="false" customHeight="true" outlineLevel="0" collapsed="false">
      <c r="A1194" s="2" t="n">
        <v>1192</v>
      </c>
      <c r="B1194" s="2" t="n">
        <v>100</v>
      </c>
      <c r="C1194" s="2" t="n">
        <f aca="false">A1194-(B1194-1)*12</f>
        <v>4</v>
      </c>
      <c r="D1194" s="2" t="n">
        <f aca="false">'thong tin khach hang'!$B$4+B1194-1</f>
        <v>101</v>
      </c>
      <c r="E1194" s="31" t="e">
        <f aca="false">IF(A1194=1,0,M1193)</f>
        <v>#N/A</v>
      </c>
      <c r="F1194" s="2" t="n">
        <f aca="true">TP*VLOOKUP('thong tin khach hang'!$E$10,$X$2:$Z$5,3,0)*OFFSET($S1194,0,VLOOKUP('thong tin khach hang'!$E$10,$X$2:$Z$5,2,0))</f>
        <v>0</v>
      </c>
      <c r="G1194" s="2" t="n">
        <f aca="true">EP*VLOOKUP('thong tin khach hang'!$E$10,$X$2:$Z$5,3,0)*OFFSET($S1194,0,VLOOKUP('thong tin khach hang'!$E$10,$X$2:$Z$5,2,0))</f>
        <v>0</v>
      </c>
      <c r="H1194" s="2" t="n">
        <f aca="false">F1194*HLOOKUP(B1194,Assumption!$A$10:$G$12,2,1)+G1194*HLOOKUP(B1194,Assumption!$A$10:$G$12,3,1)</f>
        <v>0</v>
      </c>
      <c r="I1194" s="2" t="n">
        <f aca="false">F1194+G1194-H1194</f>
        <v>0</v>
      </c>
      <c r="J1194" s="32" t="e">
        <f aca="false">VLOOKUP(D1194,Assumption!$O$3:$Q$103,IF('thong tin khach hang'!$B$3="Nam",2,3),0)/12*P1194</f>
        <v>#N/A</v>
      </c>
      <c r="K1194" s="2" t="n">
        <v>20000</v>
      </c>
      <c r="L1194" s="31" t="e">
        <f aca="false">ROUND(((HLOOKUP(B1194,Assumption!$A$6:$L$7,2,1)+1)^(1/12)-1)*(E1194+I1194-J1194-K1194),0)</f>
        <v>#N/A</v>
      </c>
      <c r="M1194" s="31" t="e">
        <f aca="false">E1194+I1194-J1194-K1194+L1194</f>
        <v>#N/A</v>
      </c>
      <c r="N1194" s="32" t="e">
        <f aca="false">HLOOKUP(ROUND(AVERAGE(M1182:M1193)/10^6,0),Assumption!$B$2:$E$3,2,1)*MAX((AVERAGE(M1182:M1193)-250*10^6),0)</f>
        <v>#N/A</v>
      </c>
      <c r="O1194" s="31" t="e">
        <f aca="false">M1194+N1194</f>
        <v>#N/A</v>
      </c>
      <c r="P1194" s="31" t="e">
        <f aca="false">IF(A1194=1,SA,MAX(0,SA-M1193))</f>
        <v>#N/A</v>
      </c>
      <c r="S1194" s="2" t="n">
        <v>0</v>
      </c>
      <c r="T1194" s="2" t="n">
        <v>0</v>
      </c>
      <c r="U1194" s="2" t="n">
        <v>1</v>
      </c>
      <c r="V1194" s="33" t="n">
        <v>1</v>
      </c>
    </row>
    <row r="1195" customFormat="false" ht="15.75" hidden="false" customHeight="true" outlineLevel="0" collapsed="false">
      <c r="A1195" s="2" t="n">
        <v>1193</v>
      </c>
      <c r="B1195" s="2" t="n">
        <v>100</v>
      </c>
      <c r="C1195" s="2" t="n">
        <f aca="false">A1195-(B1195-1)*12</f>
        <v>5</v>
      </c>
      <c r="D1195" s="2" t="n">
        <f aca="false">'thong tin khach hang'!$B$4+B1195-1</f>
        <v>101</v>
      </c>
      <c r="E1195" s="31" t="e">
        <f aca="false">IF(A1195=1,0,M1194)</f>
        <v>#N/A</v>
      </c>
      <c r="F1195" s="2" t="n">
        <f aca="true">TP*VLOOKUP('thong tin khach hang'!$E$10,$X$2:$Z$5,3,0)*OFFSET($S1195,0,VLOOKUP('thong tin khach hang'!$E$10,$X$2:$Z$5,2,0))</f>
        <v>0</v>
      </c>
      <c r="G1195" s="2" t="n">
        <f aca="true">EP*VLOOKUP('thong tin khach hang'!$E$10,$X$2:$Z$5,3,0)*OFFSET($S1195,0,VLOOKUP('thong tin khach hang'!$E$10,$X$2:$Z$5,2,0))</f>
        <v>0</v>
      </c>
      <c r="H1195" s="2" t="n">
        <f aca="false">F1195*HLOOKUP(B1195,Assumption!$A$10:$G$12,2,1)+G1195*HLOOKUP(B1195,Assumption!$A$10:$G$12,3,1)</f>
        <v>0</v>
      </c>
      <c r="I1195" s="2" t="n">
        <f aca="false">F1195+G1195-H1195</f>
        <v>0</v>
      </c>
      <c r="J1195" s="32" t="e">
        <f aca="false">VLOOKUP(D1195,Assumption!$O$3:$Q$103,IF('thong tin khach hang'!$B$3="Nam",2,3),0)/12*P1195</f>
        <v>#N/A</v>
      </c>
      <c r="K1195" s="2" t="n">
        <v>20000</v>
      </c>
      <c r="L1195" s="31" t="e">
        <f aca="false">ROUND(((HLOOKUP(B1195,Assumption!$A$6:$L$7,2,1)+1)^(1/12)-1)*(E1195+I1195-J1195-K1195),0)</f>
        <v>#N/A</v>
      </c>
      <c r="M1195" s="31" t="e">
        <f aca="false">E1195+I1195-J1195-K1195+L1195</f>
        <v>#N/A</v>
      </c>
      <c r="N1195" s="32" t="e">
        <f aca="false">HLOOKUP(ROUND(AVERAGE(M1183:M1194)/10^6,0),Assumption!$B$2:$E$3,2,1)*MAX((AVERAGE(M1183:M1194)-250*10^6),0)</f>
        <v>#N/A</v>
      </c>
      <c r="O1195" s="31" t="e">
        <f aca="false">M1195+N1195</f>
        <v>#N/A</v>
      </c>
      <c r="P1195" s="31" t="e">
        <f aca="false">IF(A1195=1,SA,MAX(0,SA-M1194))</f>
        <v>#N/A</v>
      </c>
      <c r="S1195" s="2" t="n">
        <v>0</v>
      </c>
      <c r="T1195" s="2" t="n">
        <v>0</v>
      </c>
      <c r="U1195" s="2" t="n">
        <v>0</v>
      </c>
      <c r="V1195" s="33" t="n">
        <v>1</v>
      </c>
    </row>
    <row r="1196" customFormat="false" ht="15.75" hidden="false" customHeight="true" outlineLevel="0" collapsed="false">
      <c r="A1196" s="2" t="n">
        <v>1194</v>
      </c>
      <c r="B1196" s="2" t="n">
        <v>100</v>
      </c>
      <c r="C1196" s="2" t="n">
        <f aca="false">A1196-(B1196-1)*12</f>
        <v>6</v>
      </c>
      <c r="D1196" s="2" t="n">
        <f aca="false">'thong tin khach hang'!$B$4+B1196-1</f>
        <v>101</v>
      </c>
      <c r="E1196" s="31" t="e">
        <f aca="false">IF(A1196=1,0,M1195)</f>
        <v>#N/A</v>
      </c>
      <c r="F1196" s="2" t="n">
        <f aca="true">TP*VLOOKUP('thong tin khach hang'!$E$10,$X$2:$Z$5,3,0)*OFFSET($S1196,0,VLOOKUP('thong tin khach hang'!$E$10,$X$2:$Z$5,2,0))</f>
        <v>0</v>
      </c>
      <c r="G1196" s="2" t="n">
        <f aca="true">EP*VLOOKUP('thong tin khach hang'!$E$10,$X$2:$Z$5,3,0)*OFFSET($S1196,0,VLOOKUP('thong tin khach hang'!$E$10,$X$2:$Z$5,2,0))</f>
        <v>0</v>
      </c>
      <c r="H1196" s="2" t="n">
        <f aca="false">F1196*HLOOKUP(B1196,Assumption!$A$10:$G$12,2,1)+G1196*HLOOKUP(B1196,Assumption!$A$10:$G$12,3,1)</f>
        <v>0</v>
      </c>
      <c r="I1196" s="2" t="n">
        <f aca="false">F1196+G1196-H1196</f>
        <v>0</v>
      </c>
      <c r="J1196" s="32" t="e">
        <f aca="false">VLOOKUP(D1196,Assumption!$O$3:$Q$103,IF('thong tin khach hang'!$B$3="Nam",2,3),0)/12*P1196</f>
        <v>#N/A</v>
      </c>
      <c r="K1196" s="2" t="n">
        <v>20000</v>
      </c>
      <c r="L1196" s="31" t="e">
        <f aca="false">ROUND(((HLOOKUP(B1196,Assumption!$A$6:$L$7,2,1)+1)^(1/12)-1)*(E1196+I1196-J1196-K1196),0)</f>
        <v>#N/A</v>
      </c>
      <c r="M1196" s="31" t="e">
        <f aca="false">E1196+I1196-J1196-K1196+L1196</f>
        <v>#N/A</v>
      </c>
      <c r="N1196" s="32" t="e">
        <f aca="false">HLOOKUP(ROUND(AVERAGE(M1184:M1195)/10^6,0),Assumption!$B$2:$E$3,2,1)*MAX((AVERAGE(M1184:M1195)-250*10^6),0)</f>
        <v>#N/A</v>
      </c>
      <c r="O1196" s="31" t="e">
        <f aca="false">M1196+N1196</f>
        <v>#N/A</v>
      </c>
      <c r="P1196" s="31" t="e">
        <f aca="false">IF(A1196=1,SA,MAX(0,SA-M1195))</f>
        <v>#N/A</v>
      </c>
      <c r="S1196" s="2" t="n">
        <v>0</v>
      </c>
      <c r="T1196" s="2" t="n">
        <v>0</v>
      </c>
      <c r="U1196" s="2" t="n">
        <v>0</v>
      </c>
      <c r="V1196" s="33" t="n">
        <v>1</v>
      </c>
    </row>
    <row r="1197" customFormat="false" ht="15.75" hidden="false" customHeight="true" outlineLevel="0" collapsed="false">
      <c r="A1197" s="2" t="n">
        <v>1195</v>
      </c>
      <c r="B1197" s="2" t="n">
        <v>100</v>
      </c>
      <c r="C1197" s="2" t="n">
        <f aca="false">A1197-(B1197-1)*12</f>
        <v>7</v>
      </c>
      <c r="D1197" s="2" t="n">
        <f aca="false">'thong tin khach hang'!$B$4+B1197-1</f>
        <v>101</v>
      </c>
      <c r="E1197" s="31" t="e">
        <f aca="false">IF(A1197=1,0,M1196)</f>
        <v>#N/A</v>
      </c>
      <c r="F1197" s="2" t="n">
        <f aca="true">TP*VLOOKUP('thong tin khach hang'!$E$10,$X$2:$Z$5,3,0)*OFFSET($S1197,0,VLOOKUP('thong tin khach hang'!$E$10,$X$2:$Z$5,2,0))</f>
        <v>0</v>
      </c>
      <c r="G1197" s="2" t="n">
        <f aca="true">EP*VLOOKUP('thong tin khach hang'!$E$10,$X$2:$Z$5,3,0)*OFFSET($S1197,0,VLOOKUP('thong tin khach hang'!$E$10,$X$2:$Z$5,2,0))</f>
        <v>0</v>
      </c>
      <c r="H1197" s="2" t="n">
        <f aca="false">F1197*HLOOKUP(B1197,Assumption!$A$10:$G$12,2,1)+G1197*HLOOKUP(B1197,Assumption!$A$10:$G$12,3,1)</f>
        <v>0</v>
      </c>
      <c r="I1197" s="2" t="n">
        <f aca="false">F1197+G1197-H1197</f>
        <v>0</v>
      </c>
      <c r="J1197" s="32" t="e">
        <f aca="false">VLOOKUP(D1197,Assumption!$O$3:$Q$103,IF('thong tin khach hang'!$B$3="Nam",2,3),0)/12*P1197</f>
        <v>#N/A</v>
      </c>
      <c r="K1197" s="2" t="n">
        <v>20000</v>
      </c>
      <c r="L1197" s="31" t="e">
        <f aca="false">ROUND(((HLOOKUP(B1197,Assumption!$A$6:$L$7,2,1)+1)^(1/12)-1)*(E1197+I1197-J1197-K1197),0)</f>
        <v>#N/A</v>
      </c>
      <c r="M1197" s="31" t="e">
        <f aca="false">E1197+I1197-J1197-K1197+L1197</f>
        <v>#N/A</v>
      </c>
      <c r="N1197" s="32" t="e">
        <f aca="false">HLOOKUP(ROUND(AVERAGE(M1185:M1196)/10^6,0),Assumption!$B$2:$E$3,2,1)*MAX((AVERAGE(M1185:M1196)-250*10^6),0)</f>
        <v>#N/A</v>
      </c>
      <c r="O1197" s="31" t="e">
        <f aca="false">M1197+N1197</f>
        <v>#N/A</v>
      </c>
      <c r="P1197" s="31" t="e">
        <f aca="false">IF(A1197=1,SA,MAX(0,SA-M1196))</f>
        <v>#N/A</v>
      </c>
      <c r="S1197" s="2" t="n">
        <v>0</v>
      </c>
      <c r="T1197" s="2" t="n">
        <v>1</v>
      </c>
      <c r="U1197" s="2" t="n">
        <v>1</v>
      </c>
      <c r="V1197" s="33" t="n">
        <v>1</v>
      </c>
    </row>
    <row r="1198" customFormat="false" ht="15.75" hidden="false" customHeight="true" outlineLevel="0" collapsed="false">
      <c r="A1198" s="2" t="n">
        <v>1196</v>
      </c>
      <c r="B1198" s="2" t="n">
        <v>100</v>
      </c>
      <c r="C1198" s="2" t="n">
        <f aca="false">A1198-(B1198-1)*12</f>
        <v>8</v>
      </c>
      <c r="D1198" s="2" t="n">
        <f aca="false">'thong tin khach hang'!$B$4+B1198-1</f>
        <v>101</v>
      </c>
      <c r="E1198" s="31" t="e">
        <f aca="false">IF(A1198=1,0,M1197)</f>
        <v>#N/A</v>
      </c>
      <c r="F1198" s="2" t="n">
        <f aca="true">TP*VLOOKUP('thong tin khach hang'!$E$10,$X$2:$Z$5,3,0)*OFFSET($S1198,0,VLOOKUP('thong tin khach hang'!$E$10,$X$2:$Z$5,2,0))</f>
        <v>0</v>
      </c>
      <c r="G1198" s="2" t="n">
        <f aca="true">EP*VLOOKUP('thong tin khach hang'!$E$10,$X$2:$Z$5,3,0)*OFFSET($S1198,0,VLOOKUP('thong tin khach hang'!$E$10,$X$2:$Z$5,2,0))</f>
        <v>0</v>
      </c>
      <c r="H1198" s="2" t="n">
        <f aca="false">F1198*HLOOKUP(B1198,Assumption!$A$10:$G$12,2,1)+G1198*HLOOKUP(B1198,Assumption!$A$10:$G$12,3,1)</f>
        <v>0</v>
      </c>
      <c r="I1198" s="2" t="n">
        <f aca="false">F1198+G1198-H1198</f>
        <v>0</v>
      </c>
      <c r="J1198" s="32" t="e">
        <f aca="false">VLOOKUP(D1198,Assumption!$O$3:$Q$103,IF('thong tin khach hang'!$B$3="Nam",2,3),0)/12*P1198</f>
        <v>#N/A</v>
      </c>
      <c r="K1198" s="2" t="n">
        <v>20000</v>
      </c>
      <c r="L1198" s="31" t="e">
        <f aca="false">ROUND(((HLOOKUP(B1198,Assumption!$A$6:$L$7,2,1)+1)^(1/12)-1)*(E1198+I1198-J1198-K1198),0)</f>
        <v>#N/A</v>
      </c>
      <c r="M1198" s="31" t="e">
        <f aca="false">E1198+I1198-J1198-K1198+L1198</f>
        <v>#N/A</v>
      </c>
      <c r="N1198" s="32" t="e">
        <f aca="false">HLOOKUP(ROUND(AVERAGE(M1186:M1197)/10^6,0),Assumption!$B$2:$E$3,2,1)*MAX((AVERAGE(M1186:M1197)-250*10^6),0)</f>
        <v>#N/A</v>
      </c>
      <c r="O1198" s="31" t="e">
        <f aca="false">M1198+N1198</f>
        <v>#N/A</v>
      </c>
      <c r="P1198" s="31" t="e">
        <f aca="false">IF(A1198=1,SA,MAX(0,SA-M1197))</f>
        <v>#N/A</v>
      </c>
      <c r="S1198" s="2" t="n">
        <v>0</v>
      </c>
      <c r="T1198" s="2" t="n">
        <v>0</v>
      </c>
      <c r="U1198" s="2" t="n">
        <v>0</v>
      </c>
      <c r="V1198" s="33" t="n">
        <v>1</v>
      </c>
    </row>
    <row r="1199" customFormat="false" ht="15.75" hidden="false" customHeight="true" outlineLevel="0" collapsed="false">
      <c r="A1199" s="2" t="n">
        <v>1197</v>
      </c>
      <c r="B1199" s="2" t="n">
        <v>100</v>
      </c>
      <c r="C1199" s="2" t="n">
        <f aca="false">A1199-(B1199-1)*12</f>
        <v>9</v>
      </c>
      <c r="D1199" s="2" t="n">
        <f aca="false">'thong tin khach hang'!$B$4+B1199-1</f>
        <v>101</v>
      </c>
      <c r="E1199" s="31" t="e">
        <f aca="false">IF(A1199=1,0,M1198)</f>
        <v>#N/A</v>
      </c>
      <c r="F1199" s="2" t="n">
        <f aca="true">TP*VLOOKUP('thong tin khach hang'!$E$10,$X$2:$Z$5,3,0)*OFFSET($S1199,0,VLOOKUP('thong tin khach hang'!$E$10,$X$2:$Z$5,2,0))</f>
        <v>0</v>
      </c>
      <c r="G1199" s="2" t="n">
        <f aca="true">EP*VLOOKUP('thong tin khach hang'!$E$10,$X$2:$Z$5,3,0)*OFFSET($S1199,0,VLOOKUP('thong tin khach hang'!$E$10,$X$2:$Z$5,2,0))</f>
        <v>0</v>
      </c>
      <c r="H1199" s="2" t="n">
        <f aca="false">F1199*HLOOKUP(B1199,Assumption!$A$10:$G$12,2,1)+G1199*HLOOKUP(B1199,Assumption!$A$10:$G$12,3,1)</f>
        <v>0</v>
      </c>
      <c r="I1199" s="2" t="n">
        <f aca="false">F1199+G1199-H1199</f>
        <v>0</v>
      </c>
      <c r="J1199" s="32" t="e">
        <f aca="false">VLOOKUP(D1199,Assumption!$O$3:$Q$103,IF('thong tin khach hang'!$B$3="Nam",2,3),0)/12*P1199</f>
        <v>#N/A</v>
      </c>
      <c r="K1199" s="2" t="n">
        <v>20000</v>
      </c>
      <c r="L1199" s="31" t="e">
        <f aca="false">ROUND(((HLOOKUP(B1199,Assumption!$A$6:$L$7,2,1)+1)^(1/12)-1)*(E1199+I1199-J1199-K1199),0)</f>
        <v>#N/A</v>
      </c>
      <c r="M1199" s="31" t="e">
        <f aca="false">E1199+I1199-J1199-K1199+L1199</f>
        <v>#N/A</v>
      </c>
      <c r="N1199" s="32" t="e">
        <f aca="false">HLOOKUP(ROUND(AVERAGE(M1187:M1198)/10^6,0),Assumption!$B$2:$E$3,2,1)*MAX((AVERAGE(M1187:M1198)-250*10^6),0)</f>
        <v>#N/A</v>
      </c>
      <c r="O1199" s="31" t="e">
        <f aca="false">M1199+N1199</f>
        <v>#N/A</v>
      </c>
      <c r="P1199" s="31" t="e">
        <f aca="false">IF(A1199=1,SA,MAX(0,SA-M1198))</f>
        <v>#N/A</v>
      </c>
      <c r="S1199" s="2" t="n">
        <v>0</v>
      </c>
      <c r="T1199" s="2" t="n">
        <v>0</v>
      </c>
      <c r="U1199" s="2" t="n">
        <v>0</v>
      </c>
      <c r="V1199" s="33" t="n">
        <v>1</v>
      </c>
    </row>
    <row r="1200" customFormat="false" ht="15.75" hidden="false" customHeight="true" outlineLevel="0" collapsed="false">
      <c r="A1200" s="2" t="n">
        <v>1198</v>
      </c>
      <c r="B1200" s="2" t="n">
        <v>100</v>
      </c>
      <c r="C1200" s="2" t="n">
        <f aca="false">A1200-(B1200-1)*12</f>
        <v>10</v>
      </c>
      <c r="D1200" s="2" t="n">
        <f aca="false">'thong tin khach hang'!$B$4+B1200-1</f>
        <v>101</v>
      </c>
      <c r="E1200" s="31" t="e">
        <f aca="false">IF(A1200=1,0,M1199)</f>
        <v>#N/A</v>
      </c>
      <c r="F1200" s="2" t="n">
        <f aca="true">TP*VLOOKUP('thong tin khach hang'!$E$10,$X$2:$Z$5,3,0)*OFFSET($S1200,0,VLOOKUP('thong tin khach hang'!$E$10,$X$2:$Z$5,2,0))</f>
        <v>0</v>
      </c>
      <c r="G1200" s="2" t="n">
        <f aca="true">EP*VLOOKUP('thong tin khach hang'!$E$10,$X$2:$Z$5,3,0)*OFFSET($S1200,0,VLOOKUP('thong tin khach hang'!$E$10,$X$2:$Z$5,2,0))</f>
        <v>0</v>
      </c>
      <c r="H1200" s="2" t="n">
        <f aca="false">F1200*HLOOKUP(B1200,Assumption!$A$10:$G$12,2,1)+G1200*HLOOKUP(B1200,Assumption!$A$10:$G$12,3,1)</f>
        <v>0</v>
      </c>
      <c r="I1200" s="2" t="n">
        <f aca="false">F1200+G1200-H1200</f>
        <v>0</v>
      </c>
      <c r="J1200" s="32" t="e">
        <f aca="false">VLOOKUP(D1200,Assumption!$O$3:$Q$103,IF('thong tin khach hang'!$B$3="Nam",2,3),0)/12*P1200</f>
        <v>#N/A</v>
      </c>
      <c r="K1200" s="2" t="n">
        <v>20000</v>
      </c>
      <c r="L1200" s="31" t="e">
        <f aca="false">ROUND(((HLOOKUP(B1200,Assumption!$A$6:$L$7,2,1)+1)^(1/12)-1)*(E1200+I1200-J1200-K1200),0)</f>
        <v>#N/A</v>
      </c>
      <c r="M1200" s="31" t="e">
        <f aca="false">E1200+I1200-J1200-K1200+L1200</f>
        <v>#N/A</v>
      </c>
      <c r="N1200" s="32" t="e">
        <f aca="false">HLOOKUP(ROUND(AVERAGE(M1188:M1199)/10^6,0),Assumption!$B$2:$E$3,2,1)*MAX((AVERAGE(M1188:M1199)-250*10^6),0)</f>
        <v>#N/A</v>
      </c>
      <c r="O1200" s="31" t="e">
        <f aca="false">M1200+N1200</f>
        <v>#N/A</v>
      </c>
      <c r="P1200" s="31" t="e">
        <f aca="false">IF(A1200=1,SA,MAX(0,SA-M1199))</f>
        <v>#N/A</v>
      </c>
      <c r="S1200" s="2" t="n">
        <v>0</v>
      </c>
      <c r="T1200" s="2" t="n">
        <v>0</v>
      </c>
      <c r="U1200" s="2" t="n">
        <v>1</v>
      </c>
      <c r="V1200" s="33" t="n">
        <v>1</v>
      </c>
    </row>
    <row r="1201" customFormat="false" ht="15.75" hidden="false" customHeight="true" outlineLevel="0" collapsed="false">
      <c r="A1201" s="2" t="n">
        <v>1199</v>
      </c>
      <c r="B1201" s="2" t="n">
        <v>100</v>
      </c>
      <c r="C1201" s="2" t="n">
        <f aca="false">A1201-(B1201-1)*12</f>
        <v>11</v>
      </c>
      <c r="D1201" s="2" t="n">
        <f aca="false">'thong tin khach hang'!$B$4+B1201-1</f>
        <v>101</v>
      </c>
      <c r="E1201" s="31" t="e">
        <f aca="false">IF(A1201=1,0,M1200)</f>
        <v>#N/A</v>
      </c>
      <c r="F1201" s="2" t="n">
        <f aca="true">TP*VLOOKUP('thong tin khach hang'!$E$10,$X$2:$Z$5,3,0)*OFFSET($S1201,0,VLOOKUP('thong tin khach hang'!$E$10,$X$2:$Z$5,2,0))</f>
        <v>0</v>
      </c>
      <c r="G1201" s="2" t="n">
        <f aca="true">EP*VLOOKUP('thong tin khach hang'!$E$10,$X$2:$Z$5,3,0)*OFFSET($S1201,0,VLOOKUP('thong tin khach hang'!$E$10,$X$2:$Z$5,2,0))</f>
        <v>0</v>
      </c>
      <c r="H1201" s="2" t="n">
        <f aca="false">F1201*HLOOKUP(B1201,Assumption!$A$10:$G$12,2,1)+G1201*HLOOKUP(B1201,Assumption!$A$10:$G$12,3,1)</f>
        <v>0</v>
      </c>
      <c r="I1201" s="2" t="n">
        <f aca="false">F1201+G1201-H1201</f>
        <v>0</v>
      </c>
      <c r="J1201" s="32" t="e">
        <f aca="false">VLOOKUP(D1201,Assumption!$O$3:$Q$103,IF('thong tin khach hang'!$B$3="Nam",2,3),0)/12*P1201</f>
        <v>#N/A</v>
      </c>
      <c r="K1201" s="2" t="n">
        <v>20000</v>
      </c>
      <c r="L1201" s="31" t="e">
        <f aca="false">ROUND(((HLOOKUP(B1201,Assumption!$A$6:$L$7,2,1)+1)^(1/12)-1)*(E1201+I1201-J1201-K1201),0)</f>
        <v>#N/A</v>
      </c>
      <c r="M1201" s="31" t="e">
        <f aca="false">E1201+I1201-J1201-K1201+L1201</f>
        <v>#N/A</v>
      </c>
      <c r="N1201" s="32" t="e">
        <f aca="false">HLOOKUP(ROUND(AVERAGE(M1189:M1200)/10^6,0),Assumption!$B$2:$E$3,2,1)*MAX((AVERAGE(M1189:M1200)-250*10^6),0)</f>
        <v>#N/A</v>
      </c>
      <c r="O1201" s="31" t="e">
        <f aca="false">M1201+N1201</f>
        <v>#N/A</v>
      </c>
      <c r="P1201" s="31" t="e">
        <f aca="false">IF(A1201=1,SA,MAX(0,SA-M1200))</f>
        <v>#N/A</v>
      </c>
      <c r="S1201" s="2" t="n">
        <v>0</v>
      </c>
      <c r="T1201" s="2" t="n">
        <v>0</v>
      </c>
      <c r="U1201" s="2" t="n">
        <v>0</v>
      </c>
      <c r="V1201" s="33" t="n">
        <v>1</v>
      </c>
    </row>
    <row r="1202" customFormat="false" ht="15.75" hidden="false" customHeight="true" outlineLevel="0" collapsed="false">
      <c r="A1202" s="2" t="n">
        <v>1200</v>
      </c>
      <c r="B1202" s="2" t="n">
        <v>100</v>
      </c>
      <c r="C1202" s="2" t="n">
        <f aca="false">A1202-(B1202-1)*12</f>
        <v>12</v>
      </c>
      <c r="D1202" s="2" t="n">
        <f aca="false">'thong tin khach hang'!$B$4+B1202-1</f>
        <v>101</v>
      </c>
      <c r="E1202" s="31" t="e">
        <f aca="false">IF(A1202=1,0,M1201)</f>
        <v>#N/A</v>
      </c>
      <c r="F1202" s="2" t="n">
        <f aca="true">TP*VLOOKUP('thong tin khach hang'!$E$10,$X$2:$Z$5,3,0)*OFFSET($S1202,0,VLOOKUP('thong tin khach hang'!$E$10,$X$2:$Z$5,2,0))</f>
        <v>0</v>
      </c>
      <c r="G1202" s="2" t="n">
        <f aca="true">EP*VLOOKUP('thong tin khach hang'!$E$10,$X$2:$Z$5,3,0)*OFFSET($S1202,0,VLOOKUP('thong tin khach hang'!$E$10,$X$2:$Z$5,2,0))</f>
        <v>0</v>
      </c>
      <c r="H1202" s="2" t="n">
        <f aca="false">F1202*HLOOKUP(B1202,Assumption!$A$10:$G$12,2,1)+G1202*HLOOKUP(B1202,Assumption!$A$10:$G$12,3,1)</f>
        <v>0</v>
      </c>
      <c r="I1202" s="2" t="n">
        <f aca="false">F1202+G1202-H1202</f>
        <v>0</v>
      </c>
      <c r="J1202" s="32" t="e">
        <f aca="false">VLOOKUP(D1202,Assumption!$O$3:$Q$103,IF('thong tin khach hang'!$B$3="Nam",2,3),0)/12*P1202</f>
        <v>#N/A</v>
      </c>
      <c r="K1202" s="2" t="n">
        <v>20000</v>
      </c>
      <c r="L1202" s="31" t="e">
        <f aca="false">ROUND(((HLOOKUP(B1202,Assumption!$A$6:$L$7,2,1)+1)^(1/12)-1)*(E1202+I1202-J1202-K1202),0)</f>
        <v>#N/A</v>
      </c>
      <c r="M1202" s="31" t="e">
        <f aca="false">E1202+I1202-J1202-K1202+L1202</f>
        <v>#N/A</v>
      </c>
      <c r="N1202" s="32" t="e">
        <f aca="false">HLOOKUP(ROUND(AVERAGE(M1190:M1201)/10^6,0),Assumption!$B$2:$E$3,2,1)*MAX((AVERAGE(M1190:M1201)-250*10^6),0)</f>
        <v>#N/A</v>
      </c>
      <c r="O1202" s="31" t="e">
        <f aca="false">M1202+N1202</f>
        <v>#N/A</v>
      </c>
      <c r="P1202" s="31" t="e">
        <f aca="false">IF(A1202=1,SA,MAX(0,SA-M1201))</f>
        <v>#N/A</v>
      </c>
      <c r="S1202" s="2" t="n">
        <v>0</v>
      </c>
      <c r="T1202" s="2" t="n">
        <v>0</v>
      </c>
      <c r="U1202" s="2" t="n">
        <v>0</v>
      </c>
      <c r="V1202" s="3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2020-04-05T22:16:19Z</dcterms:modified>
  <cp:revision>7</cp:revision>
  <dc:subject/>
  <dc:title/>
</cp:coreProperties>
</file>