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Git\Catatumbo\docs\"/>
    </mc:Choice>
  </mc:AlternateContent>
  <xr:revisionPtr revIDLastSave="0" documentId="13_ncr:1_{7E065967-0BCA-4AE2-8F4A-AC627FC2D5A2}" xr6:coauthVersionLast="41" xr6:coauthVersionMax="41" xr10:uidLastSave="{00000000-0000-0000-0000-000000000000}"/>
  <bookViews>
    <workbookView xWindow="1464" yWindow="36" windowWidth="17304" windowHeight="12468" activeTab="1" xr2:uid="{6254D5CB-A900-47F5-A6E3-719C72A36DDA}"/>
  </bookViews>
  <sheets>
    <sheet name="forecast" sheetId="1" r:id="rId1"/>
    <sheet name="stoc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7" i="6"/>
  <c r="J18" i="6" s="1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28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73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73" i="6"/>
  <c r="P10" i="6"/>
  <c r="N10" i="6"/>
  <c r="L10" i="6"/>
  <c r="J10" i="6"/>
  <c r="O9" i="6"/>
  <c r="L9" i="6"/>
  <c r="K9" i="6"/>
  <c r="E11" i="6"/>
  <c r="C11" i="6"/>
  <c r="P8" i="6"/>
  <c r="N8" i="6"/>
  <c r="L8" i="6"/>
  <c r="E10" i="6"/>
  <c r="C10" i="6"/>
  <c r="O7" i="6"/>
  <c r="M7" i="6"/>
  <c r="E9" i="6"/>
  <c r="C9" i="6"/>
  <c r="P6" i="6"/>
  <c r="N6" i="6"/>
  <c r="L6" i="6"/>
  <c r="E8" i="6"/>
  <c r="D8" i="6"/>
  <c r="C8" i="6"/>
  <c r="O5" i="6"/>
  <c r="K5" i="6"/>
  <c r="E7" i="6"/>
  <c r="C7" i="6"/>
  <c r="P4" i="6"/>
  <c r="O4" i="6"/>
  <c r="N4" i="6"/>
  <c r="L4" i="6"/>
  <c r="J4" i="6"/>
  <c r="E6" i="6"/>
  <c r="C6" i="6"/>
  <c r="E5" i="6"/>
  <c r="C5" i="6"/>
  <c r="D11" i="6" l="1"/>
  <c r="D10" i="6"/>
  <c r="D9" i="6"/>
  <c r="D7" i="6"/>
  <c r="D6" i="6"/>
  <c r="D5" i="6"/>
  <c r="L3" i="1" l="1"/>
  <c r="K11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17" i="6"/>
  <c r="K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tc={3A568F38-0575-4B58-AE79-173FB2EB87F0}</author>
    <author>tc={A2DB3EA2-6865-40B6-873A-90F4CEB83CF6}</author>
  </authors>
  <commentList>
    <comment ref="F2" authorId="0" shapeId="0" xr:uid="{3A568F38-0575-4B58-AE79-173FB2EB87F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https://de.wikipedia.org/wiki/Bew%C3%B6lkung#Einteilung</t>
      </text>
    </comment>
    <comment ref="J2" authorId="1" shapeId="0" xr:uid="{A2DB3EA2-6865-40B6-873A-90F4CEB83CF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https://www.dwd.de/DE/service/lexikon/Functions/glossar.html?lv2=101812&amp;lv3=101906</t>
      </text>
    </comment>
  </commentList>
</comments>
</file>

<file path=xl/sharedStrings.xml><?xml version="1.0" encoding="utf-8"?>
<sst xmlns="http://schemas.openxmlformats.org/spreadsheetml/2006/main" count="258" uniqueCount="72">
  <si>
    <t>warm</t>
  </si>
  <si>
    <t>cold</t>
  </si>
  <si>
    <t>hot</t>
  </si>
  <si>
    <t>no clouds</t>
  </si>
  <si>
    <t>slightly cloudy</t>
  </si>
  <si>
    <t>covered</t>
  </si>
  <si>
    <t>no rain</t>
  </si>
  <si>
    <t>snow</t>
  </si>
  <si>
    <t>Temperature</t>
  </si>
  <si>
    <t>Clouds</t>
  </si>
  <si>
    <t>Rain</t>
  </si>
  <si>
    <t>RGB</t>
  </si>
  <si>
    <t>125/0/0</t>
  </si>
  <si>
    <t>190/0/0</t>
  </si>
  <si>
    <t>255/0/0</t>
  </si>
  <si>
    <t>0/255/0</t>
  </si>
  <si>
    <t>0/0/255</t>
  </si>
  <si>
    <t>100/200/255</t>
  </si>
  <si>
    <t>cloudy</t>
  </si>
  <si>
    <t>0/95/0</t>
  </si>
  <si>
    <t>0/201/0</t>
  </si>
  <si>
    <t>0/148/0</t>
  </si>
  <si>
    <t>Range</t>
  </si>
  <si>
    <t>-10⁰C to 5⁰C</t>
  </si>
  <si>
    <t>5,5⁰C to 20⁰C</t>
  </si>
  <si>
    <t>20,5⁰C to 35⁰C</t>
  </si>
  <si>
    <t>0/8 to 1/8</t>
  </si>
  <si>
    <t>2/8 to 3/8</t>
  </si>
  <si>
    <t>4/8 to 6/8</t>
  </si>
  <si>
    <t>7/8 to 8/8</t>
  </si>
  <si>
    <t>0mm/h</t>
  </si>
  <si>
    <t>0/0/95</t>
  </si>
  <si>
    <t>0/0/148</t>
  </si>
  <si>
    <t>0/0/201</t>
  </si>
  <si>
    <t>moderate</t>
  </si>
  <si>
    <t>heavy</t>
  </si>
  <si>
    <t>≥ 10mm/h</t>
  </si>
  <si>
    <t>≥ 2,5mm/h to &lt; 10mm/h</t>
  </si>
  <si>
    <t>&lt; 2,5mm/h</t>
  </si>
  <si>
    <t>slightly</t>
  </si>
  <si>
    <t>35°C</t>
  </si>
  <si>
    <t>20°C</t>
  </si>
  <si>
    <t>5°C</t>
  </si>
  <si>
    <t>no clouds/no rain</t>
  </si>
  <si>
    <t>covered/slightly rainy</t>
  </si>
  <si>
    <t>covered/heavy rain</t>
  </si>
  <si>
    <t>combined</t>
  </si>
  <si>
    <t>Share</t>
  </si>
  <si>
    <t>strongly raising</t>
  </si>
  <si>
    <t>raising</t>
  </si>
  <si>
    <t>no change</t>
  </si>
  <si>
    <t>moderately raising</t>
  </si>
  <si>
    <t>moderately falling</t>
  </si>
  <si>
    <t>falling</t>
  </si>
  <si>
    <t>strongly falling</t>
  </si>
  <si>
    <t>RGB#</t>
  </si>
  <si>
    <t>Leading index</t>
  </si>
  <si>
    <t>Relative Loss</t>
  </si>
  <si>
    <t>Expontential color curve</t>
  </si>
  <si>
    <t>share price increase/decrease</t>
  </si>
  <si>
    <t>value</t>
  </si>
  <si>
    <t>Expontential value calculation</t>
  </si>
  <si>
    <t>value/color space</t>
  </si>
  <si>
    <t>Delta</t>
  </si>
  <si>
    <t>Color space (abs)</t>
  </si>
  <si>
    <t>Color space (normal)</t>
  </si>
  <si>
    <t>Links</t>
  </si>
  <si>
    <t>http://paletton.com/#uid=72P1T0kwi++bu++hX++++rd++kX</t>
  </si>
  <si>
    <t>https://www.talu.de/komplementaerfarben-definition/</t>
  </si>
  <si>
    <t>Basis for corner color values</t>
  </si>
  <si>
    <t>Color circle, complementary colors:</t>
  </si>
  <si>
    <t>Color circle with harmonic color tetraeder: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</si>
</sst>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BE0000"/>
      <name val="Calibri"/>
      <family val="2"/>
      <scheme val="minor"/>
    </font>
    <font>
      <sz val="11"/>
      <color rgb="FF7D0000"/>
      <name val="Calibri"/>
      <family val="2"/>
      <scheme val="minor"/>
    </font>
    <font>
      <sz val="11"/>
      <color rgb="FF64C8FF"/>
      <name val="Calibri"/>
      <family val="2"/>
      <scheme val="minor"/>
    </font>
    <font>
      <sz val="11"/>
      <color rgb="FF005F00"/>
      <name val="Calibri"/>
      <family val="2"/>
      <scheme val="minor"/>
    </font>
    <font>
      <sz val="11"/>
      <color rgb="FF009400"/>
      <name val="Calibri"/>
      <family val="2"/>
      <scheme val="minor"/>
    </font>
    <font>
      <sz val="11"/>
      <color rgb="FF00C900"/>
      <name val="Calibri"/>
      <family val="2"/>
      <scheme val="minor"/>
    </font>
    <font>
      <sz val="11"/>
      <color rgb="FF00005F"/>
      <name val="Calibri"/>
      <family val="2"/>
      <scheme val="minor"/>
    </font>
    <font>
      <sz val="11"/>
      <color rgb="FF0000FF"/>
      <name val="Calibri"/>
      <family val="2"/>
    </font>
    <font>
      <sz val="11"/>
      <color rgb="FF000094"/>
      <name val="Calibri"/>
      <family val="2"/>
      <scheme val="minor"/>
    </font>
    <font>
      <sz val="11"/>
      <color rgb="FF000094"/>
      <name val="Calibri"/>
      <family val="2"/>
    </font>
    <font>
      <sz val="11"/>
      <color rgb="FF0000C9"/>
      <name val="Calibri"/>
      <family val="2"/>
      <scheme val="minor"/>
    </font>
    <font>
      <sz val="11"/>
      <color rgb="FF0000C9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00005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DFF5F"/>
        <bgColor indexed="64"/>
      </patternFill>
    </fill>
    <fill>
      <patternFill patternType="solid">
        <fgColor rgb="FF7DC95F"/>
        <bgColor indexed="64"/>
      </patternFill>
    </fill>
    <fill>
      <patternFill patternType="solid">
        <fgColor rgb="FF7D945F"/>
        <bgColor indexed="64"/>
      </patternFill>
    </fill>
    <fill>
      <patternFill patternType="solid">
        <fgColor rgb="FF7D5F5F"/>
        <bgColor indexed="64"/>
      </patternFill>
    </fill>
    <fill>
      <patternFill patternType="solid">
        <fgColor rgb="FF7D5F94"/>
        <bgColor indexed="64"/>
      </patternFill>
    </fill>
    <fill>
      <patternFill patternType="solid">
        <fgColor rgb="FF7D5FC9"/>
        <bgColor indexed="64"/>
      </patternFill>
    </fill>
    <fill>
      <patternFill patternType="solid">
        <fgColor rgb="FF7D5FFF"/>
        <bgColor indexed="64"/>
      </patternFill>
    </fill>
    <fill>
      <patternFill patternType="solid">
        <fgColor rgb="FFBEFF5F"/>
        <bgColor indexed="64"/>
      </patternFill>
    </fill>
    <fill>
      <patternFill patternType="solid">
        <fgColor rgb="FFBEC95F"/>
        <bgColor indexed="64"/>
      </patternFill>
    </fill>
    <fill>
      <patternFill patternType="solid">
        <fgColor rgb="FFBE945F"/>
        <bgColor indexed="64"/>
      </patternFill>
    </fill>
    <fill>
      <patternFill patternType="solid">
        <fgColor rgb="FFBE5F5F"/>
        <bgColor indexed="64"/>
      </patternFill>
    </fill>
    <fill>
      <patternFill patternType="solid">
        <fgColor rgb="FFBE5F94"/>
        <bgColor indexed="64"/>
      </patternFill>
    </fill>
    <fill>
      <patternFill patternType="solid">
        <fgColor rgb="FFBE5FC9"/>
        <bgColor indexed="64"/>
      </patternFill>
    </fill>
    <fill>
      <patternFill patternType="solid">
        <fgColor rgb="FFBE5FFF"/>
        <bgColor indexed="64"/>
      </patternFill>
    </fill>
    <fill>
      <patternFill patternType="solid">
        <fgColor rgb="FFFFFF5F"/>
        <bgColor indexed="64"/>
      </patternFill>
    </fill>
    <fill>
      <patternFill patternType="solid">
        <fgColor rgb="FFFFC95F"/>
        <bgColor indexed="64"/>
      </patternFill>
    </fill>
    <fill>
      <patternFill patternType="solid">
        <fgColor rgb="FFFF945F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rgb="FFFF5F94"/>
        <bgColor indexed="64"/>
      </patternFill>
    </fill>
    <fill>
      <patternFill patternType="solid">
        <fgColor rgb="FFFF5FC9"/>
        <bgColor indexed="64"/>
      </patternFill>
    </fill>
    <fill>
      <patternFill patternType="solid">
        <fgColor rgb="FFFF5FFF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00FF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CFF8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D0FA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double">
        <color indexed="64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indexed="64"/>
      </right>
      <top/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42">
    <xf numFmtId="0" fontId="0" fillId="0" borderId="0" xfId="0"/>
    <xf numFmtId="0" fontId="17" fillId="0" borderId="0" xfId="0" applyFont="1" applyAlignment="1">
      <alignment horizontal="center"/>
    </xf>
    <xf numFmtId="0" fontId="0" fillId="0" borderId="1" xfId="0" applyFill="1" applyBorder="1"/>
    <xf numFmtId="49" fontId="6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11" fillId="0" borderId="1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0" fontId="9" fillId="0" borderId="1" xfId="0" applyFont="1" applyBorder="1"/>
    <xf numFmtId="49" fontId="9" fillId="0" borderId="1" xfId="0" applyNumberFormat="1" applyFont="1" applyBorder="1"/>
    <xf numFmtId="0" fontId="8" fillId="0" borderId="1" xfId="0" applyFont="1" applyBorder="1"/>
    <xf numFmtId="49" fontId="8" fillId="0" borderId="1" xfId="0" applyNumberFormat="1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4" fillId="0" borderId="1" xfId="0" applyFont="1" applyBorder="1"/>
    <xf numFmtId="0" fontId="12" fillId="0" borderId="1" xfId="0" applyFont="1" applyBorder="1"/>
    <xf numFmtId="0" fontId="7" fillId="0" borderId="1" xfId="0" applyFont="1" applyBorder="1"/>
    <xf numFmtId="0" fontId="0" fillId="0" borderId="1" xfId="0" applyBorder="1"/>
    <xf numFmtId="0" fontId="5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2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17" fillId="0" borderId="5" xfId="0" applyFont="1" applyBorder="1" applyAlignment="1">
      <alignment horizontal="center"/>
    </xf>
    <xf numFmtId="0" fontId="0" fillId="0" borderId="7" xfId="0" applyBorder="1"/>
    <xf numFmtId="0" fontId="2" fillId="0" borderId="5" xfId="0" applyFont="1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17" fillId="0" borderId="12" xfId="0" applyFont="1" applyFill="1" applyBorder="1" applyAlignment="1">
      <alignment horizontal="center"/>
    </xf>
    <xf numFmtId="0" fontId="2" fillId="0" borderId="13" xfId="0" applyFont="1" applyBorder="1"/>
    <xf numFmtId="0" fontId="17" fillId="24" borderId="14" xfId="0" applyFont="1" applyFill="1" applyBorder="1" applyAlignment="1">
      <alignment horizontal="center"/>
    </xf>
    <xf numFmtId="0" fontId="6" fillId="0" borderId="15" xfId="0" applyFont="1" applyBorder="1"/>
    <xf numFmtId="0" fontId="17" fillId="2" borderId="16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0" fontId="17" fillId="7" borderId="16" xfId="0" applyFont="1" applyFill="1" applyBorder="1" applyAlignment="1">
      <alignment horizontal="center"/>
    </xf>
    <xf numFmtId="0" fontId="17" fillId="8" borderId="16" xfId="0" applyFont="1" applyFill="1" applyBorder="1" applyAlignment="1">
      <alignment horizontal="center"/>
    </xf>
    <xf numFmtId="0" fontId="17" fillId="23" borderId="16" xfId="0" applyFont="1" applyFill="1" applyBorder="1" applyAlignment="1">
      <alignment horizontal="center"/>
    </xf>
    <xf numFmtId="0" fontId="5" fillId="0" borderId="15" xfId="0" applyFont="1" applyBorder="1"/>
    <xf numFmtId="0" fontId="17" fillId="9" borderId="16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2" borderId="16" xfId="0" applyFont="1" applyFill="1" applyBorder="1" applyAlignment="1">
      <alignment horizontal="center"/>
    </xf>
    <xf numFmtId="0" fontId="17" fillId="13" borderId="16" xfId="0" applyFont="1" applyFill="1" applyBorder="1" applyAlignment="1">
      <alignment horizontal="center"/>
    </xf>
    <xf numFmtId="0" fontId="17" fillId="14" borderId="16" xfId="0" applyFont="1" applyFill="1" applyBorder="1" applyAlignment="1">
      <alignment horizontal="center"/>
    </xf>
    <xf numFmtId="0" fontId="17" fillId="15" borderId="16" xfId="0" applyFont="1" applyFill="1" applyBorder="1" applyAlignment="1">
      <alignment horizontal="center"/>
    </xf>
    <xf numFmtId="0" fontId="1" fillId="0" borderId="15" xfId="0" applyFont="1" applyBorder="1"/>
    <xf numFmtId="0" fontId="17" fillId="16" borderId="16" xfId="0" applyFont="1" applyFill="1" applyBorder="1" applyAlignment="1">
      <alignment horizontal="center"/>
    </xf>
    <xf numFmtId="0" fontId="17" fillId="17" borderId="16" xfId="0" applyFont="1" applyFill="1" applyBorder="1" applyAlignment="1">
      <alignment horizontal="center"/>
    </xf>
    <xf numFmtId="0" fontId="17" fillId="18" borderId="16" xfId="0" applyFont="1" applyFill="1" applyBorder="1" applyAlignment="1">
      <alignment horizontal="center"/>
    </xf>
    <xf numFmtId="0" fontId="17" fillId="19" borderId="16" xfId="0" applyFont="1" applyFill="1" applyBorder="1" applyAlignment="1">
      <alignment horizontal="center"/>
    </xf>
    <xf numFmtId="0" fontId="17" fillId="20" borderId="16" xfId="0" applyFont="1" applyFill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0" borderId="18" xfId="0" applyFont="1" applyBorder="1"/>
    <xf numFmtId="49" fontId="8" fillId="0" borderId="18" xfId="0" applyNumberFormat="1" applyFont="1" applyBorder="1"/>
    <xf numFmtId="0" fontId="4" fillId="0" borderId="18" xfId="0" applyFont="1" applyBorder="1"/>
    <xf numFmtId="0" fontId="12" fillId="0" borderId="18" xfId="0" applyFont="1" applyBorder="1"/>
    <xf numFmtId="0" fontId="11" fillId="0" borderId="18" xfId="0" applyFont="1" applyBorder="1"/>
    <xf numFmtId="0" fontId="17" fillId="22" borderId="19" xfId="0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Border="1"/>
    <xf numFmtId="0" fontId="0" fillId="0" borderId="9" xfId="0" applyBorder="1"/>
    <xf numFmtId="0" fontId="0" fillId="16" borderId="16" xfId="0" applyFill="1" applyBorder="1"/>
    <xf numFmtId="0" fontId="0" fillId="17" borderId="16" xfId="0" applyFill="1" applyBorder="1"/>
    <xf numFmtId="0" fontId="0" fillId="18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0" fillId="8" borderId="18" xfId="0" applyFill="1" applyBorder="1"/>
    <xf numFmtId="0" fontId="0" fillId="15" borderId="18" xfId="0" applyFill="1" applyBorder="1"/>
    <xf numFmtId="0" fontId="0" fillId="22" borderId="19" xfId="0" applyFill="1" applyBorder="1"/>
    <xf numFmtId="0" fontId="18" fillId="0" borderId="15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0" fillId="0" borderId="7" xfId="0" applyFill="1" applyBorder="1"/>
    <xf numFmtId="0" fontId="0" fillId="0" borderId="20" xfId="0" applyBorder="1"/>
    <xf numFmtId="0" fontId="0" fillId="0" borderId="21" xfId="0" applyBorder="1"/>
    <xf numFmtId="0" fontId="17" fillId="0" borderId="21" xfId="0" applyFont="1" applyBorder="1" applyAlignment="1">
      <alignment horizontal="center"/>
    </xf>
    <xf numFmtId="0" fontId="0" fillId="25" borderId="0" xfId="0" applyFill="1"/>
    <xf numFmtId="0" fontId="0" fillId="0" borderId="0" xfId="0" applyFill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16" fontId="21" fillId="3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 wrapText="1"/>
    </xf>
    <xf numFmtId="16" fontId="21" fillId="28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16" fontId="21" fillId="29" borderId="0" xfId="0" applyNumberFormat="1" applyFont="1" applyFill="1" applyAlignment="1">
      <alignment horizontal="center"/>
    </xf>
    <xf numFmtId="16" fontId="21" fillId="27" borderId="0" xfId="0" applyNumberFormat="1" applyFont="1" applyFill="1" applyAlignment="1">
      <alignment horizontal="center"/>
    </xf>
    <xf numFmtId="0" fontId="19" fillId="0" borderId="0" xfId="0" applyFont="1" applyAlignment="1">
      <alignment vertical="top" wrapText="1"/>
    </xf>
    <xf numFmtId="0" fontId="19" fillId="35" borderId="22" xfId="0" applyFont="1" applyFill="1" applyBorder="1" applyAlignment="1">
      <alignment horizontal="center" wrapText="1"/>
    </xf>
    <xf numFmtId="16" fontId="21" fillId="31" borderId="22" xfId="0" applyNumberFormat="1" applyFont="1" applyFill="1" applyBorder="1" applyAlignment="1">
      <alignment horizontal="center" wrapText="1"/>
    </xf>
    <xf numFmtId="16" fontId="21" fillId="32" borderId="22" xfId="0" applyNumberFormat="1" applyFont="1" applyFill="1" applyBorder="1" applyAlignment="1">
      <alignment horizontal="center" wrapText="1"/>
    </xf>
    <xf numFmtId="16" fontId="21" fillId="33" borderId="22" xfId="0" applyNumberFormat="1" applyFont="1" applyFill="1" applyBorder="1" applyAlignment="1">
      <alignment horizontal="center" wrapText="1"/>
    </xf>
    <xf numFmtId="16" fontId="21" fillId="27" borderId="22" xfId="0" applyNumberFormat="1" applyFont="1" applyFill="1" applyBorder="1" applyAlignment="1">
      <alignment horizontal="center" wrapText="1"/>
    </xf>
    <xf numFmtId="16" fontId="21" fillId="29" borderId="22" xfId="0" applyNumberFormat="1" applyFont="1" applyFill="1" applyBorder="1" applyAlignment="1">
      <alignment horizontal="center" wrapText="1"/>
    </xf>
    <xf numFmtId="16" fontId="21" fillId="28" borderId="22" xfId="0" applyNumberFormat="1" applyFont="1" applyFill="1" applyBorder="1" applyAlignment="1">
      <alignment horizontal="center" wrapText="1"/>
    </xf>
    <xf numFmtId="16" fontId="21" fillId="30" borderId="22" xfId="0" applyNumberFormat="1" applyFont="1" applyFill="1" applyBorder="1" applyAlignment="1">
      <alignment horizontal="center" wrapText="1"/>
    </xf>
    <xf numFmtId="0" fontId="19" fillId="34" borderId="22" xfId="0" applyFont="1" applyFill="1" applyBorder="1" applyAlignment="1">
      <alignment horizontal="center" wrapText="1"/>
    </xf>
    <xf numFmtId="0" fontId="19" fillId="0" borderId="23" xfId="0" applyFont="1" applyBorder="1" applyAlignment="1">
      <alignment horizontal="center" wrapText="1"/>
    </xf>
    <xf numFmtId="0" fontId="19" fillId="0" borderId="23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vertical="top" wrapText="1"/>
    </xf>
    <xf numFmtId="0" fontId="19" fillId="0" borderId="0" xfId="0" applyFont="1" applyAlignment="1">
      <alignment horizontal="center" vertical="center" textRotation="90"/>
    </xf>
    <xf numFmtId="0" fontId="19" fillId="25" borderId="0" xfId="0" applyFont="1" applyFill="1"/>
    <xf numFmtId="0" fontId="19" fillId="0" borderId="0" xfId="0" applyFont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2" fillId="0" borderId="0" xfId="0" applyFont="1" applyFill="1" applyAlignment="1">
      <alignment horizontal="right"/>
    </xf>
    <xf numFmtId="0" fontId="19" fillId="25" borderId="0" xfId="0" applyFont="1" applyFill="1" applyAlignment="1">
      <alignment horizontal="center" wrapText="1"/>
    </xf>
    <xf numFmtId="0" fontId="19" fillId="36" borderId="0" xfId="0" applyFont="1" applyFill="1" applyAlignment="1">
      <alignment horizontal="center" wrapText="1"/>
    </xf>
    <xf numFmtId="0" fontId="19" fillId="37" borderId="0" xfId="0" applyFont="1" applyFill="1" applyAlignment="1">
      <alignment horizontal="center" wrapText="1"/>
    </xf>
    <xf numFmtId="0" fontId="19" fillId="26" borderId="0" xfId="0" applyFont="1" applyFill="1"/>
    <xf numFmtId="0" fontId="23" fillId="0" borderId="0" xfId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 vertical="center" textRotation="90"/>
    </xf>
    <xf numFmtId="0" fontId="1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0FA"/>
      <color rgb="FFFFFFFF"/>
      <color rgb="FFFF21BC"/>
      <color rgb="FFFF610D"/>
      <color rgb="FFFF61BD"/>
      <color rgb="FFFF46F2"/>
      <color rgb="FFFF8C8C"/>
      <color rgb="FFFFAF8C"/>
      <color rgb="FFFF8CAF"/>
      <color rgb="FFFFF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stock!$D$28:$D$118</c:f>
              <c:numCache>
                <c:formatCode>General</c:formatCode>
                <c:ptCount val="91"/>
                <c:pt idx="0">
                  <c:v>247</c:v>
                </c:pt>
                <c:pt idx="1">
                  <c:v>247</c:v>
                </c:pt>
                <c:pt idx="2">
                  <c:v>246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240</c:v>
                </c:pt>
                <c:pt idx="10">
                  <c:v>239</c:v>
                </c:pt>
                <c:pt idx="11">
                  <c:v>238</c:v>
                </c:pt>
                <c:pt idx="12">
                  <c:v>237</c:v>
                </c:pt>
                <c:pt idx="13">
                  <c:v>236</c:v>
                </c:pt>
                <c:pt idx="14">
                  <c:v>234</c:v>
                </c:pt>
                <c:pt idx="15">
                  <c:v>233</c:v>
                </c:pt>
                <c:pt idx="16">
                  <c:v>231</c:v>
                </c:pt>
                <c:pt idx="17">
                  <c:v>230</c:v>
                </c:pt>
                <c:pt idx="18">
                  <c:v>228</c:v>
                </c:pt>
                <c:pt idx="19">
                  <c:v>226</c:v>
                </c:pt>
                <c:pt idx="20">
                  <c:v>224</c:v>
                </c:pt>
                <c:pt idx="21">
                  <c:v>222</c:v>
                </c:pt>
                <c:pt idx="22">
                  <c:v>219</c:v>
                </c:pt>
                <c:pt idx="23">
                  <c:v>217</c:v>
                </c:pt>
                <c:pt idx="24">
                  <c:v>214</c:v>
                </c:pt>
                <c:pt idx="25">
                  <c:v>211</c:v>
                </c:pt>
                <c:pt idx="26">
                  <c:v>208</c:v>
                </c:pt>
                <c:pt idx="27">
                  <c:v>205</c:v>
                </c:pt>
                <c:pt idx="28">
                  <c:v>202</c:v>
                </c:pt>
                <c:pt idx="29">
                  <c:v>199</c:v>
                </c:pt>
                <c:pt idx="30">
                  <c:v>195</c:v>
                </c:pt>
                <c:pt idx="31">
                  <c:v>192</c:v>
                </c:pt>
                <c:pt idx="32">
                  <c:v>188</c:v>
                </c:pt>
                <c:pt idx="33">
                  <c:v>184</c:v>
                </c:pt>
                <c:pt idx="34">
                  <c:v>180</c:v>
                </c:pt>
                <c:pt idx="35">
                  <c:v>175</c:v>
                </c:pt>
                <c:pt idx="36">
                  <c:v>171</c:v>
                </c:pt>
                <c:pt idx="37">
                  <c:v>166</c:v>
                </c:pt>
                <c:pt idx="38">
                  <c:v>162</c:v>
                </c:pt>
                <c:pt idx="39">
                  <c:v>157</c:v>
                </c:pt>
                <c:pt idx="40">
                  <c:v>152</c:v>
                </c:pt>
                <c:pt idx="41">
                  <c:v>147</c:v>
                </c:pt>
                <c:pt idx="42">
                  <c:v>142</c:v>
                </c:pt>
                <c:pt idx="43">
                  <c:v>137</c:v>
                </c:pt>
                <c:pt idx="44">
                  <c:v>132</c:v>
                </c:pt>
                <c:pt idx="45">
                  <c:v>127</c:v>
                </c:pt>
                <c:pt idx="46">
                  <c:v>132</c:v>
                </c:pt>
                <c:pt idx="47">
                  <c:v>137</c:v>
                </c:pt>
                <c:pt idx="48">
                  <c:v>142</c:v>
                </c:pt>
                <c:pt idx="49">
                  <c:v>147</c:v>
                </c:pt>
                <c:pt idx="50">
                  <c:v>152</c:v>
                </c:pt>
                <c:pt idx="51">
                  <c:v>157</c:v>
                </c:pt>
                <c:pt idx="52">
                  <c:v>162</c:v>
                </c:pt>
                <c:pt idx="53">
                  <c:v>166</c:v>
                </c:pt>
                <c:pt idx="54">
                  <c:v>171</c:v>
                </c:pt>
                <c:pt idx="55">
                  <c:v>175</c:v>
                </c:pt>
                <c:pt idx="56">
                  <c:v>180</c:v>
                </c:pt>
                <c:pt idx="57">
                  <c:v>184</c:v>
                </c:pt>
                <c:pt idx="58">
                  <c:v>188</c:v>
                </c:pt>
                <c:pt idx="59">
                  <c:v>192</c:v>
                </c:pt>
                <c:pt idx="60">
                  <c:v>195</c:v>
                </c:pt>
                <c:pt idx="61">
                  <c:v>199</c:v>
                </c:pt>
                <c:pt idx="62">
                  <c:v>202</c:v>
                </c:pt>
                <c:pt idx="63">
                  <c:v>205</c:v>
                </c:pt>
                <c:pt idx="64">
                  <c:v>208</c:v>
                </c:pt>
                <c:pt idx="65">
                  <c:v>211</c:v>
                </c:pt>
                <c:pt idx="66">
                  <c:v>214</c:v>
                </c:pt>
                <c:pt idx="67">
                  <c:v>217</c:v>
                </c:pt>
                <c:pt idx="68">
                  <c:v>219</c:v>
                </c:pt>
                <c:pt idx="69">
                  <c:v>222</c:v>
                </c:pt>
                <c:pt idx="70">
                  <c:v>224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231</c:v>
                </c:pt>
                <c:pt idx="75">
                  <c:v>233</c:v>
                </c:pt>
                <c:pt idx="76">
                  <c:v>234</c:v>
                </c:pt>
                <c:pt idx="77">
                  <c:v>236</c:v>
                </c:pt>
                <c:pt idx="78">
                  <c:v>237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245</c:v>
                </c:pt>
                <c:pt idx="88">
                  <c:v>246</c:v>
                </c:pt>
                <c:pt idx="89">
                  <c:v>247</c:v>
                </c:pt>
                <c:pt idx="90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B-4A79-A4FD-318CA09FFD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stock!$E$28:$E$118</c:f>
              <c:numCache>
                <c:formatCode>General</c:formatCode>
                <c:ptCount val="91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95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82</c:v>
                </c:pt>
                <c:pt idx="38">
                  <c:v>80</c:v>
                </c:pt>
                <c:pt idx="39">
                  <c:v>78</c:v>
                </c:pt>
                <c:pt idx="40">
                  <c:v>75</c:v>
                </c:pt>
                <c:pt idx="41">
                  <c:v>73</c:v>
                </c:pt>
                <c:pt idx="42">
                  <c:v>71</c:v>
                </c:pt>
                <c:pt idx="43">
                  <c:v>68</c:v>
                </c:pt>
                <c:pt idx="44">
                  <c:v>66</c:v>
                </c:pt>
                <c:pt idx="45">
                  <c:v>63</c:v>
                </c:pt>
                <c:pt idx="46">
                  <c:v>66</c:v>
                </c:pt>
                <c:pt idx="47">
                  <c:v>68</c:v>
                </c:pt>
                <c:pt idx="48">
                  <c:v>71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82</c:v>
                </c:pt>
                <c:pt idx="54">
                  <c:v>85</c:v>
                </c:pt>
                <c:pt idx="55">
                  <c:v>87</c:v>
                </c:pt>
                <c:pt idx="56">
                  <c:v>89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102</c:v>
                </c:pt>
                <c:pt idx="64">
                  <c:v>103</c:v>
                </c:pt>
                <c:pt idx="65">
                  <c:v>105</c:v>
                </c:pt>
                <c:pt idx="66">
                  <c:v>106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118</c:v>
                </c:pt>
                <c:pt idx="80">
                  <c:v>119</c:v>
                </c:pt>
                <c:pt idx="81">
                  <c:v>119</c:v>
                </c:pt>
                <c:pt idx="82">
                  <c:v>120</c:v>
                </c:pt>
                <c:pt idx="83">
                  <c:v>120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B-4A79-A4FD-318CA09FFD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stock!$F$28:$F$118</c:f>
              <c:numCache>
                <c:formatCode>General</c:formatCode>
                <c:ptCount val="91"/>
                <c:pt idx="0">
                  <c:v>247</c:v>
                </c:pt>
                <c:pt idx="1">
                  <c:v>247</c:v>
                </c:pt>
                <c:pt idx="2">
                  <c:v>246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240</c:v>
                </c:pt>
                <c:pt idx="10">
                  <c:v>239</c:v>
                </c:pt>
                <c:pt idx="11">
                  <c:v>238</c:v>
                </c:pt>
                <c:pt idx="12">
                  <c:v>237</c:v>
                </c:pt>
                <c:pt idx="13">
                  <c:v>236</c:v>
                </c:pt>
                <c:pt idx="14">
                  <c:v>234</c:v>
                </c:pt>
                <c:pt idx="15">
                  <c:v>233</c:v>
                </c:pt>
                <c:pt idx="16">
                  <c:v>231</c:v>
                </c:pt>
                <c:pt idx="17">
                  <c:v>230</c:v>
                </c:pt>
                <c:pt idx="18">
                  <c:v>228</c:v>
                </c:pt>
                <c:pt idx="19">
                  <c:v>226</c:v>
                </c:pt>
                <c:pt idx="20">
                  <c:v>224</c:v>
                </c:pt>
                <c:pt idx="21">
                  <c:v>222</c:v>
                </c:pt>
                <c:pt idx="22">
                  <c:v>219</c:v>
                </c:pt>
                <c:pt idx="23">
                  <c:v>217</c:v>
                </c:pt>
                <c:pt idx="24">
                  <c:v>214</c:v>
                </c:pt>
                <c:pt idx="25">
                  <c:v>211</c:v>
                </c:pt>
                <c:pt idx="26">
                  <c:v>208</c:v>
                </c:pt>
                <c:pt idx="27">
                  <c:v>205</c:v>
                </c:pt>
                <c:pt idx="28">
                  <c:v>202</c:v>
                </c:pt>
                <c:pt idx="29">
                  <c:v>199</c:v>
                </c:pt>
                <c:pt idx="30">
                  <c:v>195</c:v>
                </c:pt>
                <c:pt idx="31">
                  <c:v>192</c:v>
                </c:pt>
                <c:pt idx="32">
                  <c:v>188</c:v>
                </c:pt>
                <c:pt idx="33">
                  <c:v>184</c:v>
                </c:pt>
                <c:pt idx="34">
                  <c:v>180</c:v>
                </c:pt>
                <c:pt idx="35">
                  <c:v>175</c:v>
                </c:pt>
                <c:pt idx="36">
                  <c:v>171</c:v>
                </c:pt>
                <c:pt idx="37">
                  <c:v>166</c:v>
                </c:pt>
                <c:pt idx="38">
                  <c:v>162</c:v>
                </c:pt>
                <c:pt idx="39">
                  <c:v>157</c:v>
                </c:pt>
                <c:pt idx="40">
                  <c:v>152</c:v>
                </c:pt>
                <c:pt idx="41">
                  <c:v>147</c:v>
                </c:pt>
                <c:pt idx="42">
                  <c:v>142</c:v>
                </c:pt>
                <c:pt idx="43">
                  <c:v>137</c:v>
                </c:pt>
                <c:pt idx="44">
                  <c:v>132</c:v>
                </c:pt>
                <c:pt idx="45">
                  <c:v>127</c:v>
                </c:pt>
                <c:pt idx="46">
                  <c:v>122</c:v>
                </c:pt>
                <c:pt idx="47">
                  <c:v>117</c:v>
                </c:pt>
                <c:pt idx="48">
                  <c:v>112</c:v>
                </c:pt>
                <c:pt idx="49">
                  <c:v>107</c:v>
                </c:pt>
                <c:pt idx="50">
                  <c:v>102</c:v>
                </c:pt>
                <c:pt idx="51">
                  <c:v>97</c:v>
                </c:pt>
                <c:pt idx="52">
                  <c:v>92</c:v>
                </c:pt>
                <c:pt idx="53">
                  <c:v>88</c:v>
                </c:pt>
                <c:pt idx="54">
                  <c:v>83</c:v>
                </c:pt>
                <c:pt idx="55">
                  <c:v>79</c:v>
                </c:pt>
                <c:pt idx="56">
                  <c:v>74</c:v>
                </c:pt>
                <c:pt idx="57">
                  <c:v>70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55</c:v>
                </c:pt>
                <c:pt idx="62">
                  <c:v>52</c:v>
                </c:pt>
                <c:pt idx="63">
                  <c:v>49</c:v>
                </c:pt>
                <c:pt idx="64">
                  <c:v>46</c:v>
                </c:pt>
                <c:pt idx="65">
                  <c:v>43</c:v>
                </c:pt>
                <c:pt idx="66">
                  <c:v>40</c:v>
                </c:pt>
                <c:pt idx="67">
                  <c:v>37</c:v>
                </c:pt>
                <c:pt idx="68">
                  <c:v>35</c:v>
                </c:pt>
                <c:pt idx="69">
                  <c:v>32</c:v>
                </c:pt>
                <c:pt idx="70">
                  <c:v>30</c:v>
                </c:pt>
                <c:pt idx="71">
                  <c:v>28</c:v>
                </c:pt>
                <c:pt idx="72">
                  <c:v>26</c:v>
                </c:pt>
                <c:pt idx="73">
                  <c:v>24</c:v>
                </c:pt>
                <c:pt idx="74">
                  <c:v>23</c:v>
                </c:pt>
                <c:pt idx="75">
                  <c:v>21</c:v>
                </c:pt>
                <c:pt idx="76">
                  <c:v>20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B-4A79-A4FD-318CA09FFD7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stock!$G$28:$G$118</c:f>
              <c:numCache>
                <c:formatCode>General</c:formatCode>
                <c:ptCount val="91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95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82</c:v>
                </c:pt>
                <c:pt idx="38">
                  <c:v>80</c:v>
                </c:pt>
                <c:pt idx="39">
                  <c:v>78</c:v>
                </c:pt>
                <c:pt idx="40">
                  <c:v>75</c:v>
                </c:pt>
                <c:pt idx="41">
                  <c:v>73</c:v>
                </c:pt>
                <c:pt idx="42">
                  <c:v>71</c:v>
                </c:pt>
                <c:pt idx="43">
                  <c:v>68</c:v>
                </c:pt>
                <c:pt idx="44">
                  <c:v>66</c:v>
                </c:pt>
                <c:pt idx="45">
                  <c:v>63</c:v>
                </c:pt>
                <c:pt idx="46">
                  <c:v>60</c:v>
                </c:pt>
                <c:pt idx="47">
                  <c:v>58</c:v>
                </c:pt>
                <c:pt idx="48">
                  <c:v>55</c:v>
                </c:pt>
                <c:pt idx="49">
                  <c:v>53</c:v>
                </c:pt>
                <c:pt idx="50">
                  <c:v>51</c:v>
                </c:pt>
                <c:pt idx="51">
                  <c:v>48</c:v>
                </c:pt>
                <c:pt idx="52">
                  <c:v>46</c:v>
                </c:pt>
                <c:pt idx="53">
                  <c:v>44</c:v>
                </c:pt>
                <c:pt idx="54">
                  <c:v>41</c:v>
                </c:pt>
                <c:pt idx="55">
                  <c:v>39</c:v>
                </c:pt>
                <c:pt idx="56">
                  <c:v>37</c:v>
                </c:pt>
                <c:pt idx="57">
                  <c:v>35</c:v>
                </c:pt>
                <c:pt idx="58">
                  <c:v>33</c:v>
                </c:pt>
                <c:pt idx="59">
                  <c:v>31</c:v>
                </c:pt>
                <c:pt idx="60">
                  <c:v>29</c:v>
                </c:pt>
                <c:pt idx="61">
                  <c:v>27</c:v>
                </c:pt>
                <c:pt idx="62">
                  <c:v>26</c:v>
                </c:pt>
                <c:pt idx="63">
                  <c:v>24</c:v>
                </c:pt>
                <c:pt idx="64">
                  <c:v>23</c:v>
                </c:pt>
                <c:pt idx="65">
                  <c:v>21</c:v>
                </c:pt>
                <c:pt idx="66">
                  <c:v>20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B-4A79-A4FD-318CA09F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2472"/>
        <c:axId val="557322800"/>
      </c:scatterChart>
      <c:valAx>
        <c:axId val="5573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800"/>
        <c:crosses val="autoZero"/>
        <c:crossBetween val="midCat"/>
      </c:valAx>
      <c:valAx>
        <c:axId val="557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11</xdr:row>
      <xdr:rowOff>152400</xdr:rowOff>
    </xdr:from>
    <xdr:to>
      <xdr:col>4</xdr:col>
      <xdr:colOff>381000</xdr:colOff>
      <xdr:row>23</xdr:row>
      <xdr:rowOff>99059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62847-8833-4593-BA01-61B99DBA36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42" t="25219" r="47771" b="40356"/>
        <a:stretch/>
      </xdr:blipFill>
      <xdr:spPr>
        <a:xfrm>
          <a:off x="396240" y="2148840"/>
          <a:ext cx="2590800" cy="206501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</xdr:row>
      <xdr:rowOff>179070</xdr:rowOff>
    </xdr:from>
    <xdr:to>
      <xdr:col>15</xdr:col>
      <xdr:colOff>845820</xdr:colOff>
      <xdr:row>55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5D1476-E929-4B03-89CA-1D60A826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rnhardt, Michael" id="{1A6F9AFE-2CF6-406C-9928-56B51784B0F7}" userId="S::michael.bernhardt@sap.com::6348d52f-9acb-4c66-a240-5159b248e5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19-10-03T13:53:27.77" personId="{1A6F9AFE-2CF6-406C-9928-56B51784B0F7}" id="{3A568F38-0575-4B58-AE79-173FB2EB87F0}">
    <text>https://de.wikipedia.org/wiki/Bew%C3%B6lkung#Einteilung</text>
  </threadedComment>
  <threadedComment ref="J2" dT="2019-10-03T13:55:55.66" personId="{1A6F9AFE-2CF6-406C-9928-56B51784B0F7}" id="{A2DB3EA2-6865-40B6-873A-90F4CEB83CF6}">
    <text>https://www.dwd.de/DE/service/lexikon/Functions/glossar.html?lv2=101812&amp;lv3=101906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lu.de/komplementaerfarben-definition/" TargetMode="External"/><Relationship Id="rId1" Type="http://schemas.openxmlformats.org/officeDocument/2006/relationships/hyperlink" Target="http://paletton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F0F5-82B4-4367-9780-4B7D0B375AC3}">
  <dimension ref="A1:R26"/>
  <sheetViews>
    <sheetView zoomScaleNormal="100" workbookViewId="0">
      <selection activeCell="N24" sqref="N24"/>
    </sheetView>
  </sheetViews>
  <sheetFormatPr defaultRowHeight="14.4" x14ac:dyDescent="0.3"/>
  <cols>
    <col min="1" max="1" width="5.5546875" customWidth="1"/>
    <col min="2" max="2" width="11.88671875" bestFit="1" customWidth="1"/>
    <col min="3" max="3" width="14.109375" customWidth="1"/>
    <col min="4" max="4" width="11.5546875" customWidth="1"/>
    <col min="5" max="5" width="12.44140625" bestFit="1" customWidth="1"/>
    <col min="6" max="7" width="12.44140625" customWidth="1"/>
    <col min="8" max="8" width="10" bestFit="1" customWidth="1"/>
    <col min="9" max="9" width="11.5546875" customWidth="1"/>
    <col min="10" max="10" width="21" customWidth="1"/>
    <col min="11" max="11" width="11.77734375" customWidth="1"/>
    <col min="12" max="12" width="8.88671875" style="1"/>
    <col min="14" max="14" width="19.44140625" bestFit="1" customWidth="1"/>
  </cols>
  <sheetData>
    <row r="1" spans="1:18" ht="15.6" thickTop="1" thickBot="1" x14ac:dyDescent="0.35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98"/>
      <c r="N1" s="98"/>
      <c r="O1" s="98"/>
      <c r="P1" s="98"/>
      <c r="Q1" s="98"/>
      <c r="R1" s="98"/>
    </row>
    <row r="2" spans="1:18" ht="15" thickTop="1" x14ac:dyDescent="0.3">
      <c r="A2" s="43"/>
      <c r="B2" s="44" t="s">
        <v>8</v>
      </c>
      <c r="C2" s="45" t="s">
        <v>22</v>
      </c>
      <c r="D2" s="45" t="s">
        <v>11</v>
      </c>
      <c r="E2" s="45" t="s">
        <v>9</v>
      </c>
      <c r="F2" s="45" t="s">
        <v>22</v>
      </c>
      <c r="G2" s="45" t="s">
        <v>11</v>
      </c>
      <c r="H2" s="45" t="s">
        <v>10</v>
      </c>
      <c r="I2" s="45" t="s">
        <v>11</v>
      </c>
      <c r="J2" s="45" t="s">
        <v>22</v>
      </c>
      <c r="K2" s="45" t="s">
        <v>46</v>
      </c>
      <c r="L2" s="46"/>
      <c r="M2" s="97"/>
      <c r="N2" s="39"/>
      <c r="O2" s="39"/>
      <c r="P2" s="39"/>
      <c r="Q2" s="39"/>
      <c r="R2" s="39"/>
    </row>
    <row r="3" spans="1:18" x14ac:dyDescent="0.3">
      <c r="A3" s="23"/>
      <c r="B3" s="47"/>
      <c r="C3" s="42"/>
      <c r="D3" s="42"/>
      <c r="E3" s="42"/>
      <c r="F3" s="42"/>
      <c r="G3" s="42"/>
      <c r="H3" s="42"/>
      <c r="I3" s="42"/>
      <c r="J3" s="42"/>
      <c r="K3" s="42"/>
      <c r="L3" s="48" t="str">
        <f>"-10°C"</f>
        <v>-10°C</v>
      </c>
      <c r="M3" s="37"/>
      <c r="N3" s="20"/>
      <c r="O3" s="20"/>
      <c r="P3" s="20"/>
      <c r="Q3" s="20"/>
      <c r="R3" s="20"/>
    </row>
    <row r="4" spans="1:18" x14ac:dyDescent="0.3">
      <c r="A4" s="23"/>
      <c r="B4" s="49" t="s">
        <v>1</v>
      </c>
      <c r="C4" s="3" t="s">
        <v>23</v>
      </c>
      <c r="D4" s="3" t="s">
        <v>12</v>
      </c>
      <c r="E4" s="4" t="s">
        <v>3</v>
      </c>
      <c r="F4" s="5" t="s">
        <v>26</v>
      </c>
      <c r="G4" s="4" t="s">
        <v>15</v>
      </c>
      <c r="H4" s="6" t="s">
        <v>6</v>
      </c>
      <c r="I4" s="6" t="s">
        <v>31</v>
      </c>
      <c r="J4" s="6" t="s">
        <v>30</v>
      </c>
      <c r="K4" s="6" t="str">
        <f>CONCATENATE(LEFT(D4,FIND("/",D4)-1)+LEFT(G4,FIND("/",G4)-1)+LEFT(I4,FIND("/",I4)-1),"/",LEFT(RIGHT(D4,LEN(D4)-FIND("/",D4)),FIND("/",RIGHT(D4,LEN(D4)-FIND("/",D4)))-1)+LEFT(RIGHT(G4,LEN(G4)-FIND("/",G4)),FIND("/",RIGHT(G4,LEN(G4)-FIND("/",G4)))-1)+LEFT(RIGHT(I4,LEN(I4)-FIND("/",I4)),FIND("/",RIGHT(I4,LEN(I4)-FIND("/",I4)))-1),"/",RIGHT(RIGHT(D4,LEN(D4)-FIND("/",D4)),LEN(RIGHT(D4,LEN(D4)-FIND("/",D4)))-FIND("/",RIGHT(D4,LEN(D4)-FIND("/",D4))))+RIGHT(RIGHT(G4,LEN(G4)-FIND("/",G4)),LEN(RIGHT(G4,LEN(G4)-FIND("/",G4)))-FIND("/",RIGHT(G4,LEN(G4)-FIND("/",G4))))+RIGHT(RIGHT(I4,LEN(I4)-FIND("/",I4)),LEN(RIGHT(I4,LEN(I4)-FIND("/",I4)))-FIND("/",RIGHT(I4,LEN(I4)-FIND("/",I4)))))</f>
        <v>125/255/95</v>
      </c>
      <c r="L4" s="50" t="s">
        <v>42</v>
      </c>
      <c r="M4" s="37"/>
      <c r="N4" s="2"/>
      <c r="O4" s="20"/>
      <c r="P4" s="20"/>
      <c r="Q4" s="20"/>
      <c r="R4" s="20"/>
    </row>
    <row r="5" spans="1:18" x14ac:dyDescent="0.3">
      <c r="A5" s="23"/>
      <c r="B5" s="49" t="s">
        <v>1</v>
      </c>
      <c r="C5" s="3" t="s">
        <v>23</v>
      </c>
      <c r="D5" s="3" t="s">
        <v>12</v>
      </c>
      <c r="E5" s="7" t="s">
        <v>4</v>
      </c>
      <c r="F5" s="8" t="s">
        <v>27</v>
      </c>
      <c r="G5" s="7" t="s">
        <v>20</v>
      </c>
      <c r="H5" s="6" t="s">
        <v>6</v>
      </c>
      <c r="I5" s="6" t="s">
        <v>31</v>
      </c>
      <c r="J5" s="6" t="s">
        <v>30</v>
      </c>
      <c r="K5" s="6" t="str">
        <f t="shared" ref="K5:K25" si="0">CONCATENATE(LEFT(D5,FIND("/",D5)-1)+LEFT(G5,FIND("/",G5)-1)+LEFT(I5,FIND("/",I5)-1),"/",LEFT(RIGHT(D5,LEN(D5)-FIND("/",D5)),FIND("/",RIGHT(D5,LEN(D5)-FIND("/",D5)))-1)+LEFT(RIGHT(G5,LEN(G5)-FIND("/",G5)),FIND("/",RIGHT(G5,LEN(G5)-FIND("/",G5)))-1)+LEFT(RIGHT(I5,LEN(I5)-FIND("/",I5)),FIND("/",RIGHT(I5,LEN(I5)-FIND("/",I5)))-1),"/",RIGHT(RIGHT(D5,LEN(D5)-FIND("/",D5)),LEN(RIGHT(D5,LEN(D5)-FIND("/",D5)))-FIND("/",RIGHT(D5,LEN(D5)-FIND("/",D5))))+RIGHT(RIGHT(G5,LEN(G5)-FIND("/",G5)),LEN(RIGHT(G5,LEN(G5)-FIND("/",G5)))-FIND("/",RIGHT(G5,LEN(G5)-FIND("/",G5))))+RIGHT(RIGHT(I5,LEN(I5)-FIND("/",I5)),LEN(RIGHT(I5,LEN(I5)-FIND("/",I5)))-FIND("/",RIGHT(I5,LEN(I5)-FIND("/",I5)))))</f>
        <v>125/201/95</v>
      </c>
      <c r="L5" s="51"/>
      <c r="M5" s="37"/>
      <c r="N5" s="2"/>
      <c r="O5" s="20"/>
      <c r="P5" s="20"/>
      <c r="Q5" s="20"/>
      <c r="R5" s="20"/>
    </row>
    <row r="6" spans="1:18" x14ac:dyDescent="0.3">
      <c r="A6" s="23"/>
      <c r="B6" s="49" t="s">
        <v>1</v>
      </c>
      <c r="C6" s="3" t="s">
        <v>23</v>
      </c>
      <c r="D6" s="3" t="s">
        <v>12</v>
      </c>
      <c r="E6" s="9" t="s">
        <v>18</v>
      </c>
      <c r="F6" s="10" t="s">
        <v>28</v>
      </c>
      <c r="G6" s="9" t="s">
        <v>21</v>
      </c>
      <c r="H6" s="6" t="s">
        <v>6</v>
      </c>
      <c r="I6" s="6" t="s">
        <v>31</v>
      </c>
      <c r="J6" s="6" t="s">
        <v>30</v>
      </c>
      <c r="K6" s="6" t="str">
        <f t="shared" si="0"/>
        <v>125/148/95</v>
      </c>
      <c r="L6" s="52"/>
      <c r="M6" s="37"/>
      <c r="N6" s="2"/>
      <c r="O6" s="20"/>
      <c r="P6" s="20"/>
      <c r="Q6" s="20"/>
      <c r="R6" s="20"/>
    </row>
    <row r="7" spans="1:18" x14ac:dyDescent="0.3">
      <c r="A7" s="23"/>
      <c r="B7" s="49" t="s">
        <v>1</v>
      </c>
      <c r="C7" s="3" t="s">
        <v>23</v>
      </c>
      <c r="D7" s="3" t="s">
        <v>12</v>
      </c>
      <c r="E7" s="11" t="s">
        <v>5</v>
      </c>
      <c r="F7" s="12" t="s">
        <v>29</v>
      </c>
      <c r="G7" s="11" t="s">
        <v>19</v>
      </c>
      <c r="H7" s="6" t="s">
        <v>6</v>
      </c>
      <c r="I7" s="6" t="s">
        <v>31</v>
      </c>
      <c r="J7" s="6" t="s">
        <v>30</v>
      </c>
      <c r="K7" s="6" t="str">
        <f t="shared" si="0"/>
        <v>125/95/95</v>
      </c>
      <c r="L7" s="53"/>
      <c r="M7" s="37"/>
      <c r="N7" s="2"/>
      <c r="O7" s="20"/>
      <c r="P7" s="20"/>
      <c r="Q7" s="20"/>
      <c r="R7" s="20"/>
    </row>
    <row r="8" spans="1:18" x14ac:dyDescent="0.3">
      <c r="A8" s="23"/>
      <c r="B8" s="49" t="s">
        <v>1</v>
      </c>
      <c r="C8" s="3" t="s">
        <v>23</v>
      </c>
      <c r="D8" s="3" t="s">
        <v>12</v>
      </c>
      <c r="E8" s="11" t="s">
        <v>5</v>
      </c>
      <c r="F8" s="12" t="s">
        <v>29</v>
      </c>
      <c r="G8" s="11" t="s">
        <v>19</v>
      </c>
      <c r="H8" s="13" t="s">
        <v>39</v>
      </c>
      <c r="I8" s="13" t="s">
        <v>32</v>
      </c>
      <c r="J8" s="14" t="s">
        <v>38</v>
      </c>
      <c r="K8" s="6" t="str">
        <f t="shared" si="0"/>
        <v>125/95/148</v>
      </c>
      <c r="L8" s="54"/>
      <c r="M8" s="37"/>
      <c r="N8" s="2"/>
      <c r="O8" s="20"/>
      <c r="P8" s="20"/>
      <c r="Q8" s="20"/>
      <c r="R8" s="20"/>
    </row>
    <row r="9" spans="1:18" x14ac:dyDescent="0.3">
      <c r="A9" s="23"/>
      <c r="B9" s="49" t="s">
        <v>1</v>
      </c>
      <c r="C9" s="3" t="s">
        <v>23</v>
      </c>
      <c r="D9" s="3" t="s">
        <v>12</v>
      </c>
      <c r="E9" s="11" t="s">
        <v>5</v>
      </c>
      <c r="F9" s="12" t="s">
        <v>29</v>
      </c>
      <c r="G9" s="11" t="s">
        <v>19</v>
      </c>
      <c r="H9" s="13" t="s">
        <v>34</v>
      </c>
      <c r="I9" s="15" t="s">
        <v>33</v>
      </c>
      <c r="J9" s="16" t="s">
        <v>37</v>
      </c>
      <c r="K9" s="6" t="str">
        <f t="shared" si="0"/>
        <v>125/95/201</v>
      </c>
      <c r="L9" s="55"/>
      <c r="M9" s="37"/>
      <c r="N9" s="2"/>
      <c r="O9" s="20"/>
      <c r="P9" s="20"/>
      <c r="Q9" s="20"/>
      <c r="R9" s="20"/>
    </row>
    <row r="10" spans="1:18" ht="15" thickBot="1" x14ac:dyDescent="0.35">
      <c r="A10" s="23"/>
      <c r="B10" s="49" t="s">
        <v>1</v>
      </c>
      <c r="C10" s="3" t="s">
        <v>23</v>
      </c>
      <c r="D10" s="3" t="s">
        <v>12</v>
      </c>
      <c r="E10" s="11" t="s">
        <v>5</v>
      </c>
      <c r="F10" s="12" t="s">
        <v>29</v>
      </c>
      <c r="G10" s="11" t="s">
        <v>19</v>
      </c>
      <c r="H10" s="17" t="s">
        <v>35</v>
      </c>
      <c r="I10" s="17" t="s">
        <v>16</v>
      </c>
      <c r="J10" s="18" t="s">
        <v>36</v>
      </c>
      <c r="K10" s="6" t="str">
        <f t="shared" si="0"/>
        <v>125/95/255</v>
      </c>
      <c r="L10" s="56"/>
      <c r="M10" s="37"/>
      <c r="N10" s="81"/>
      <c r="O10" s="82"/>
      <c r="P10" s="82"/>
      <c r="Q10" s="83"/>
      <c r="R10" s="20"/>
    </row>
    <row r="11" spans="1:18" ht="15" thickTop="1" x14ac:dyDescent="0.3">
      <c r="A11" s="23"/>
      <c r="B11" s="49" t="s">
        <v>1</v>
      </c>
      <c r="C11" s="3" t="s">
        <v>23</v>
      </c>
      <c r="D11" s="3" t="s">
        <v>12</v>
      </c>
      <c r="E11" s="11" t="s">
        <v>5</v>
      </c>
      <c r="F11" s="12" t="s">
        <v>29</v>
      </c>
      <c r="G11" s="11" t="s">
        <v>19</v>
      </c>
      <c r="H11" s="19" t="s">
        <v>7</v>
      </c>
      <c r="I11" s="19" t="s">
        <v>17</v>
      </c>
      <c r="J11" s="19"/>
      <c r="K11" s="6" t="str">
        <f>I11</f>
        <v>100/200/255</v>
      </c>
      <c r="L11" s="57" t="s">
        <v>7</v>
      </c>
      <c r="M11" s="38"/>
      <c r="N11" s="44"/>
      <c r="O11" s="45" t="s">
        <v>1</v>
      </c>
      <c r="P11" s="45" t="s">
        <v>0</v>
      </c>
      <c r="Q11" s="96" t="s">
        <v>2</v>
      </c>
      <c r="R11" s="36"/>
    </row>
    <row r="12" spans="1:18" x14ac:dyDescent="0.3">
      <c r="A12" s="23"/>
      <c r="B12" s="58" t="s">
        <v>0</v>
      </c>
      <c r="C12" s="21" t="s">
        <v>24</v>
      </c>
      <c r="D12" s="21" t="s">
        <v>13</v>
      </c>
      <c r="E12" s="4" t="s">
        <v>3</v>
      </c>
      <c r="F12" s="5" t="s">
        <v>26</v>
      </c>
      <c r="G12" s="4" t="s">
        <v>15</v>
      </c>
      <c r="H12" s="6" t="s">
        <v>6</v>
      </c>
      <c r="I12" s="6" t="s">
        <v>31</v>
      </c>
      <c r="J12" s="6" t="s">
        <v>30</v>
      </c>
      <c r="K12" s="6" t="str">
        <f t="shared" si="0"/>
        <v>190/255/95</v>
      </c>
      <c r="L12" s="59" t="s">
        <v>41</v>
      </c>
      <c r="M12" s="38"/>
      <c r="N12" s="93" t="s">
        <v>43</v>
      </c>
      <c r="O12" s="24"/>
      <c r="P12" s="25"/>
      <c r="Q12" s="84"/>
      <c r="R12" s="36"/>
    </row>
    <row r="13" spans="1:18" x14ac:dyDescent="0.3">
      <c r="A13" s="23"/>
      <c r="B13" s="58" t="s">
        <v>0</v>
      </c>
      <c r="C13" s="21" t="s">
        <v>24</v>
      </c>
      <c r="D13" s="21" t="s">
        <v>13</v>
      </c>
      <c r="E13" s="7" t="s">
        <v>4</v>
      </c>
      <c r="F13" s="8" t="s">
        <v>27</v>
      </c>
      <c r="G13" s="7" t="s">
        <v>20</v>
      </c>
      <c r="H13" s="6" t="s">
        <v>6</v>
      </c>
      <c r="I13" s="6" t="s">
        <v>31</v>
      </c>
      <c r="J13" s="6" t="s">
        <v>30</v>
      </c>
      <c r="K13" s="6" t="str">
        <f t="shared" si="0"/>
        <v>190/201/95</v>
      </c>
      <c r="L13" s="60"/>
      <c r="M13" s="38"/>
      <c r="N13" s="94"/>
      <c r="O13" s="26"/>
      <c r="P13" s="27"/>
      <c r="Q13" s="85"/>
      <c r="R13" s="36"/>
    </row>
    <row r="14" spans="1:18" x14ac:dyDescent="0.3">
      <c r="A14" s="23"/>
      <c r="B14" s="58" t="s">
        <v>0</v>
      </c>
      <c r="C14" s="21" t="s">
        <v>24</v>
      </c>
      <c r="D14" s="21" t="s">
        <v>13</v>
      </c>
      <c r="E14" s="9" t="s">
        <v>18</v>
      </c>
      <c r="F14" s="10" t="s">
        <v>28</v>
      </c>
      <c r="G14" s="9" t="s">
        <v>21</v>
      </c>
      <c r="H14" s="6" t="s">
        <v>6</v>
      </c>
      <c r="I14" s="6" t="s">
        <v>31</v>
      </c>
      <c r="J14" s="6" t="s">
        <v>30</v>
      </c>
      <c r="K14" s="6" t="str">
        <f t="shared" si="0"/>
        <v>190/148/95</v>
      </c>
      <c r="L14" s="61"/>
      <c r="M14" s="38"/>
      <c r="N14" s="94"/>
      <c r="O14" s="28"/>
      <c r="P14" s="29"/>
      <c r="Q14" s="86"/>
      <c r="R14" s="36"/>
    </row>
    <row r="15" spans="1:18" x14ac:dyDescent="0.3">
      <c r="A15" s="23"/>
      <c r="B15" s="58" t="s">
        <v>0</v>
      </c>
      <c r="C15" s="21" t="s">
        <v>24</v>
      </c>
      <c r="D15" s="21" t="s">
        <v>13</v>
      </c>
      <c r="E15" s="11" t="s">
        <v>5</v>
      </c>
      <c r="F15" s="12" t="s">
        <v>29</v>
      </c>
      <c r="G15" s="11" t="s">
        <v>19</v>
      </c>
      <c r="H15" s="6" t="s">
        <v>6</v>
      </c>
      <c r="I15" s="6" t="s">
        <v>31</v>
      </c>
      <c r="J15" s="6" t="s">
        <v>30</v>
      </c>
      <c r="K15" s="6" t="str">
        <f t="shared" si="0"/>
        <v>190/95/95</v>
      </c>
      <c r="L15" s="62"/>
      <c r="M15" s="38"/>
      <c r="N15" s="94"/>
      <c r="O15" s="30"/>
      <c r="P15" s="31"/>
      <c r="Q15" s="87"/>
      <c r="R15" s="36"/>
    </row>
    <row r="16" spans="1:18" x14ac:dyDescent="0.3">
      <c r="A16" s="23"/>
      <c r="B16" s="58" t="s">
        <v>0</v>
      </c>
      <c r="C16" s="21" t="s">
        <v>24</v>
      </c>
      <c r="D16" s="21" t="s">
        <v>13</v>
      </c>
      <c r="E16" s="11" t="s">
        <v>5</v>
      </c>
      <c r="F16" s="12" t="s">
        <v>29</v>
      </c>
      <c r="G16" s="11" t="s">
        <v>19</v>
      </c>
      <c r="H16" s="13" t="s">
        <v>39</v>
      </c>
      <c r="I16" s="13" t="s">
        <v>32</v>
      </c>
      <c r="J16" s="14" t="s">
        <v>38</v>
      </c>
      <c r="K16" s="6" t="str">
        <f t="shared" si="0"/>
        <v>190/95/148</v>
      </c>
      <c r="L16" s="63"/>
      <c r="M16" s="38"/>
      <c r="N16" s="94" t="s">
        <v>44</v>
      </c>
      <c r="O16" s="32"/>
      <c r="P16" s="33"/>
      <c r="Q16" s="88"/>
      <c r="R16" s="36"/>
    </row>
    <row r="17" spans="1:18" x14ac:dyDescent="0.3">
      <c r="A17" s="23"/>
      <c r="B17" s="58" t="s">
        <v>0</v>
      </c>
      <c r="C17" s="21" t="s">
        <v>24</v>
      </c>
      <c r="D17" s="21" t="s">
        <v>13</v>
      </c>
      <c r="E17" s="11" t="s">
        <v>5</v>
      </c>
      <c r="F17" s="12" t="s">
        <v>29</v>
      </c>
      <c r="G17" s="11" t="s">
        <v>19</v>
      </c>
      <c r="H17" s="13" t="s">
        <v>34</v>
      </c>
      <c r="I17" s="15" t="s">
        <v>33</v>
      </c>
      <c r="J17" s="16" t="s">
        <v>37</v>
      </c>
      <c r="K17" s="6" t="str">
        <f t="shared" si="0"/>
        <v>190/95/201</v>
      </c>
      <c r="L17" s="64"/>
      <c r="M17" s="38"/>
      <c r="N17" s="94"/>
      <c r="O17" s="34"/>
      <c r="P17" s="35"/>
      <c r="Q17" s="89"/>
      <c r="R17" s="36"/>
    </row>
    <row r="18" spans="1:18" ht="15" thickBot="1" x14ac:dyDescent="0.35">
      <c r="A18" s="23"/>
      <c r="B18" s="58" t="s">
        <v>0</v>
      </c>
      <c r="C18" s="21" t="s">
        <v>24</v>
      </c>
      <c r="D18" s="21" t="s">
        <v>13</v>
      </c>
      <c r="E18" s="11" t="s">
        <v>5</v>
      </c>
      <c r="F18" s="12" t="s">
        <v>29</v>
      </c>
      <c r="G18" s="11" t="s">
        <v>19</v>
      </c>
      <c r="H18" s="17" t="s">
        <v>35</v>
      </c>
      <c r="I18" s="17" t="s">
        <v>16</v>
      </c>
      <c r="J18" s="18" t="s">
        <v>36</v>
      </c>
      <c r="K18" s="6" t="str">
        <f t="shared" si="0"/>
        <v>190/95/255</v>
      </c>
      <c r="L18" s="65"/>
      <c r="M18" s="38"/>
      <c r="N18" s="95" t="s">
        <v>45</v>
      </c>
      <c r="O18" s="90"/>
      <c r="P18" s="91"/>
      <c r="Q18" s="92"/>
      <c r="R18" s="36"/>
    </row>
    <row r="19" spans="1:18" ht="15" thickTop="1" x14ac:dyDescent="0.3">
      <c r="A19" s="23"/>
      <c r="B19" s="66" t="s">
        <v>2</v>
      </c>
      <c r="C19" s="22" t="s">
        <v>25</v>
      </c>
      <c r="D19" s="22" t="s">
        <v>14</v>
      </c>
      <c r="E19" s="4" t="s">
        <v>3</v>
      </c>
      <c r="F19" s="5" t="s">
        <v>26</v>
      </c>
      <c r="G19" s="4" t="s">
        <v>15</v>
      </c>
      <c r="H19" s="6" t="s">
        <v>6</v>
      </c>
      <c r="I19" s="6" t="s">
        <v>31</v>
      </c>
      <c r="J19" s="6" t="s">
        <v>30</v>
      </c>
      <c r="K19" s="6" t="str">
        <f t="shared" si="0"/>
        <v>255/255/95</v>
      </c>
      <c r="L19" s="67" t="s">
        <v>40</v>
      </c>
      <c r="M19" s="36"/>
      <c r="N19" s="39"/>
      <c r="O19" s="39"/>
      <c r="P19" s="39"/>
      <c r="Q19" s="43"/>
      <c r="R19" s="20"/>
    </row>
    <row r="20" spans="1:18" x14ac:dyDescent="0.3">
      <c r="A20" s="23"/>
      <c r="B20" s="66" t="s">
        <v>2</v>
      </c>
      <c r="C20" s="22" t="s">
        <v>25</v>
      </c>
      <c r="D20" s="22" t="s">
        <v>14</v>
      </c>
      <c r="E20" s="7" t="s">
        <v>4</v>
      </c>
      <c r="F20" s="8" t="s">
        <v>27</v>
      </c>
      <c r="G20" s="7" t="s">
        <v>20</v>
      </c>
      <c r="H20" s="6" t="s">
        <v>6</v>
      </c>
      <c r="I20" s="6" t="s">
        <v>31</v>
      </c>
      <c r="J20" s="6" t="s">
        <v>30</v>
      </c>
      <c r="K20" s="6" t="str">
        <f t="shared" si="0"/>
        <v>255/201/95</v>
      </c>
      <c r="L20" s="68"/>
      <c r="M20" s="36"/>
      <c r="N20" s="20"/>
      <c r="O20" s="20"/>
      <c r="P20" s="20"/>
      <c r="Q20" s="20"/>
      <c r="R20" s="20"/>
    </row>
    <row r="21" spans="1:18" x14ac:dyDescent="0.3">
      <c r="A21" s="23"/>
      <c r="B21" s="66" t="s">
        <v>2</v>
      </c>
      <c r="C21" s="22" t="s">
        <v>25</v>
      </c>
      <c r="D21" s="22" t="s">
        <v>14</v>
      </c>
      <c r="E21" s="9" t="s">
        <v>18</v>
      </c>
      <c r="F21" s="10" t="s">
        <v>28</v>
      </c>
      <c r="G21" s="9" t="s">
        <v>21</v>
      </c>
      <c r="H21" s="6" t="s">
        <v>6</v>
      </c>
      <c r="I21" s="6" t="s">
        <v>31</v>
      </c>
      <c r="J21" s="6" t="s">
        <v>30</v>
      </c>
      <c r="K21" s="6" t="str">
        <f t="shared" si="0"/>
        <v>255/148/95</v>
      </c>
      <c r="L21" s="69"/>
      <c r="M21" s="36"/>
      <c r="N21" s="20"/>
      <c r="O21" s="20"/>
      <c r="P21" s="20"/>
      <c r="Q21" s="20"/>
      <c r="R21" s="20"/>
    </row>
    <row r="22" spans="1:18" x14ac:dyDescent="0.3">
      <c r="A22" s="23"/>
      <c r="B22" s="66" t="s">
        <v>2</v>
      </c>
      <c r="C22" s="22" t="s">
        <v>25</v>
      </c>
      <c r="D22" s="22" t="s">
        <v>14</v>
      </c>
      <c r="E22" s="11" t="s">
        <v>5</v>
      </c>
      <c r="F22" s="12" t="s">
        <v>29</v>
      </c>
      <c r="G22" s="11" t="s">
        <v>19</v>
      </c>
      <c r="H22" s="6" t="s">
        <v>6</v>
      </c>
      <c r="I22" s="6" t="s">
        <v>31</v>
      </c>
      <c r="J22" s="6" t="s">
        <v>30</v>
      </c>
      <c r="K22" s="6" t="str">
        <f t="shared" si="0"/>
        <v>255/95/95</v>
      </c>
      <c r="L22" s="70"/>
      <c r="M22" s="36"/>
      <c r="N22" s="20"/>
      <c r="O22" s="20"/>
      <c r="P22" s="20"/>
      <c r="Q22" s="20"/>
      <c r="R22" s="20"/>
    </row>
    <row r="23" spans="1:18" x14ac:dyDescent="0.3">
      <c r="A23" s="23"/>
      <c r="B23" s="66" t="s">
        <v>2</v>
      </c>
      <c r="C23" s="22" t="s">
        <v>25</v>
      </c>
      <c r="D23" s="22" t="s">
        <v>14</v>
      </c>
      <c r="E23" s="11" t="s">
        <v>5</v>
      </c>
      <c r="F23" s="12" t="s">
        <v>29</v>
      </c>
      <c r="G23" s="11" t="s">
        <v>19</v>
      </c>
      <c r="H23" s="13" t="s">
        <v>39</v>
      </c>
      <c r="I23" s="13" t="s">
        <v>32</v>
      </c>
      <c r="J23" s="14" t="s">
        <v>38</v>
      </c>
      <c r="K23" s="6" t="str">
        <f t="shared" si="0"/>
        <v>255/95/148</v>
      </c>
      <c r="L23" s="71"/>
      <c r="M23" s="36"/>
      <c r="N23" s="20"/>
      <c r="O23" s="20"/>
      <c r="P23" s="20"/>
      <c r="Q23" s="20"/>
      <c r="R23" s="20"/>
    </row>
    <row r="24" spans="1:18" x14ac:dyDescent="0.3">
      <c r="A24" s="23"/>
      <c r="B24" s="66" t="s">
        <v>2</v>
      </c>
      <c r="C24" s="22" t="s">
        <v>25</v>
      </c>
      <c r="D24" s="22" t="s">
        <v>14</v>
      </c>
      <c r="E24" s="11" t="s">
        <v>5</v>
      </c>
      <c r="F24" s="12" t="s">
        <v>29</v>
      </c>
      <c r="G24" s="11" t="s">
        <v>19</v>
      </c>
      <c r="H24" s="13" t="s">
        <v>34</v>
      </c>
      <c r="I24" s="15" t="s">
        <v>33</v>
      </c>
      <c r="J24" s="16" t="s">
        <v>37</v>
      </c>
      <c r="K24" s="6" t="str">
        <f t="shared" si="0"/>
        <v>255/95/201</v>
      </c>
      <c r="L24" s="72"/>
      <c r="M24" s="36"/>
      <c r="N24" s="20"/>
      <c r="O24" s="20"/>
      <c r="P24" s="20"/>
      <c r="Q24" s="20"/>
      <c r="R24" s="20"/>
    </row>
    <row r="25" spans="1:18" ht="15" thickBot="1" x14ac:dyDescent="0.35">
      <c r="A25" s="23"/>
      <c r="B25" s="73" t="s">
        <v>2</v>
      </c>
      <c r="C25" s="74" t="s">
        <v>25</v>
      </c>
      <c r="D25" s="74" t="s">
        <v>14</v>
      </c>
      <c r="E25" s="75" t="s">
        <v>5</v>
      </c>
      <c r="F25" s="76" t="s">
        <v>29</v>
      </c>
      <c r="G25" s="75" t="s">
        <v>19</v>
      </c>
      <c r="H25" s="77" t="s">
        <v>35</v>
      </c>
      <c r="I25" s="77" t="s">
        <v>16</v>
      </c>
      <c r="J25" s="78" t="s">
        <v>36</v>
      </c>
      <c r="K25" s="79" t="str">
        <f t="shared" si="0"/>
        <v>255/95/255</v>
      </c>
      <c r="L25" s="80"/>
      <c r="M25" s="36"/>
      <c r="N25" s="20"/>
      <c r="O25" s="20"/>
      <c r="P25" s="20"/>
      <c r="Q25" s="20"/>
      <c r="R25" s="20"/>
    </row>
    <row r="26" spans="1:18" ht="15" thickTop="1" x14ac:dyDescent="0.3">
      <c r="A26" s="20"/>
      <c r="B26" s="41"/>
      <c r="C26" s="39"/>
      <c r="D26" s="39"/>
      <c r="E26" s="39"/>
      <c r="F26" s="39"/>
      <c r="G26" s="39"/>
      <c r="H26" s="39"/>
      <c r="I26" s="39"/>
      <c r="J26" s="39"/>
      <c r="K26" s="39"/>
      <c r="L26" s="40"/>
      <c r="M26" s="20"/>
      <c r="N26" s="20"/>
      <c r="O26" s="20"/>
      <c r="P26" s="20"/>
      <c r="Q26" s="20"/>
      <c r="R26" s="2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B77B-4853-4A74-8659-0A438A7CF41A}">
  <dimension ref="B1:R118"/>
  <sheetViews>
    <sheetView tabSelected="1" topLeftCell="M1" workbookViewId="0">
      <selection activeCell="G1" sqref="G1:R13"/>
    </sheetView>
  </sheetViews>
  <sheetFormatPr defaultRowHeight="13.8" x14ac:dyDescent="0.3"/>
  <cols>
    <col min="1" max="1" width="2" style="103" customWidth="1"/>
    <col min="2" max="2" width="15.5546875" style="103" bestFit="1" customWidth="1"/>
    <col min="3" max="3" width="12.88671875" style="103" bestFit="1" customWidth="1"/>
    <col min="4" max="4" width="7.5546875" style="103" bestFit="1" customWidth="1"/>
    <col min="5" max="5" width="6" style="103" bestFit="1" customWidth="1"/>
    <col min="6" max="7" width="8.109375" style="103" customWidth="1"/>
    <col min="8" max="8" width="4.44140625" style="103" customWidth="1"/>
    <col min="9" max="9" width="15.5546875" style="103" bestFit="1" customWidth="1"/>
    <col min="10" max="16" width="18.6640625" style="104" customWidth="1"/>
    <col min="17" max="17" width="4" style="103" bestFit="1" customWidth="1"/>
    <col min="18" max="16384" width="8.88671875" style="103"/>
  </cols>
  <sheetData>
    <row r="1" spans="2:18" x14ac:dyDescent="0.3">
      <c r="H1" s="125"/>
      <c r="I1" s="125"/>
      <c r="J1" s="127"/>
      <c r="K1" s="127"/>
      <c r="L1" s="127"/>
      <c r="M1" s="134"/>
      <c r="N1" s="127"/>
      <c r="O1" s="127"/>
      <c r="P1" s="127"/>
    </row>
    <row r="2" spans="2:18" x14ac:dyDescent="0.3">
      <c r="G2" s="139" t="s">
        <v>57</v>
      </c>
      <c r="H2" s="139"/>
      <c r="I2" s="139"/>
      <c r="J2" s="139"/>
      <c r="K2" s="139"/>
      <c r="L2" s="139"/>
      <c r="M2" s="139"/>
      <c r="N2" s="139"/>
      <c r="O2" s="139"/>
      <c r="P2" s="139"/>
      <c r="Q2" s="125"/>
    </row>
    <row r="3" spans="2:18" ht="14.4" thickBot="1" x14ac:dyDescent="0.35">
      <c r="Q3" s="125"/>
    </row>
    <row r="4" spans="2:18" ht="14.4" thickBot="1" x14ac:dyDescent="0.35">
      <c r="B4" s="103" t="s">
        <v>47</v>
      </c>
      <c r="C4" s="103" t="s">
        <v>22</v>
      </c>
      <c r="D4" s="103" t="s">
        <v>55</v>
      </c>
      <c r="E4" s="103" t="s">
        <v>11</v>
      </c>
      <c r="G4" s="140" t="s">
        <v>56</v>
      </c>
      <c r="H4" s="103">
        <v>2.5</v>
      </c>
      <c r="I4" s="103" t="s">
        <v>48</v>
      </c>
      <c r="J4" s="113" t="str">
        <f>CONCATENATE("-5.0%:",255,"/",127,"/",0)</f>
        <v>-5.0%:255/127/0</v>
      </c>
      <c r="K4" s="107"/>
      <c r="L4" s="123" t="str">
        <f>CONCATENATE("-2,8%:",175,"/","?","/","0")</f>
        <v>-2,8%:175/?/0</v>
      </c>
      <c r="M4" s="109"/>
      <c r="N4" s="123" t="str">
        <f>CONCATENATE("-2,2%:",140,"/","?","/","0")</f>
        <v>-2,2%:140/?/0</v>
      </c>
      <c r="O4" s="123" t="str">
        <f>CONCATENATE("-1,3%:","?","/",255,"/","?")</f>
        <v>-1,3%:?/255/?</v>
      </c>
      <c r="P4" s="120" t="str">
        <f>CONCATENATE("+0%:",0,"/",255,"/",0)</f>
        <v>+0%:0/255/0</v>
      </c>
      <c r="Q4" s="125"/>
    </row>
    <row r="5" spans="2:18" ht="14.4" thickBot="1" x14ac:dyDescent="0.35">
      <c r="B5" s="103" t="s">
        <v>48</v>
      </c>
      <c r="C5" s="103" t="str">
        <f>"&gt;+2.5%"</f>
        <v>&gt;+2.5%</v>
      </c>
      <c r="D5" s="105" t="e">
        <f>_xlfn.CONCAT("0/",#REF!,"/0")</f>
        <v>#REF!</v>
      </c>
      <c r="E5" s="106" t="str">
        <f>"+2.5%"</f>
        <v>+2.5%</v>
      </c>
      <c r="G5" s="140"/>
      <c r="H5" s="103">
        <v>1.2</v>
      </c>
      <c r="I5" s="103" t="s">
        <v>49</v>
      </c>
      <c r="J5" s="109" t="str">
        <f t="shared" ref="J5:J8" si="0">_xlfn.CONCAT($J$12-H5,"%:255/","?","/","?")</f>
        <v>-3,7%:255/?/?</v>
      </c>
      <c r="K5" s="123" t="str">
        <f>CONCATENATE("-2,4%:",255,"/","?","/",140)</f>
        <v>-2,4%:255/?/140</v>
      </c>
      <c r="L5" s="107"/>
      <c r="M5" s="107"/>
      <c r="N5" s="107"/>
      <c r="O5" s="119" t="str">
        <f>CONCATENATE("+0%:",140,"/",255,"/",140)</f>
        <v>+0%:140/255/140</v>
      </c>
      <c r="P5" s="107">
        <v>0.3</v>
      </c>
      <c r="Q5" s="125"/>
    </row>
    <row r="6" spans="2:18" ht="14.4" thickBot="1" x14ac:dyDescent="0.35">
      <c r="B6" s="103" t="s">
        <v>49</v>
      </c>
      <c r="C6" s="103" t="str">
        <f>"+1.2% to +2.5%"</f>
        <v>+1.2% to +2.5%</v>
      </c>
      <c r="D6" s="105" t="e">
        <f>_xlfn.CONCAT("0/",#REF!,"/0")</f>
        <v>#REF!</v>
      </c>
      <c r="E6" s="108" t="str">
        <f>"+1.2%"</f>
        <v>+1.2%</v>
      </c>
      <c r="G6" s="140"/>
      <c r="H6" s="103">
        <v>0.3</v>
      </c>
      <c r="I6" s="103" t="s">
        <v>51</v>
      </c>
      <c r="J6" s="109" t="str">
        <f t="shared" si="0"/>
        <v>-2,8%:255/?/?</v>
      </c>
      <c r="K6" s="107"/>
      <c r="L6" s="123" t="str">
        <f>CONCATENATE("-0,6%:",255,"/","?","/",175)</f>
        <v>-0,6%:255/?/175</v>
      </c>
      <c r="M6" s="107"/>
      <c r="N6" s="118" t="str">
        <f>CONCATENATE("+0%:",175,"/",255,"/",175)</f>
        <v>+0%:175/255/175</v>
      </c>
      <c r="O6" s="107">
        <v>0.3</v>
      </c>
      <c r="P6" s="122" t="str">
        <f>CONCATENATE("+2,2%:",0,"/","?","/",140)</f>
        <v>+2,2%:0/?/140</v>
      </c>
      <c r="Q6" s="125"/>
    </row>
    <row r="7" spans="2:18" ht="14.4" thickBot="1" x14ac:dyDescent="0.35">
      <c r="B7" s="103" t="s">
        <v>51</v>
      </c>
      <c r="C7" s="103" t="str">
        <f>"+0.3% to +1.2%"</f>
        <v>+0.3% to +1.2%</v>
      </c>
      <c r="D7" s="105" t="e">
        <f>_xlfn.CONCAT("0/",#REF!,"/0")</f>
        <v>#REF!</v>
      </c>
      <c r="E7" s="110" t="str">
        <f>"+0.3%"</f>
        <v>+0.3%</v>
      </c>
      <c r="G7" s="140"/>
      <c r="H7" s="137">
        <v>0</v>
      </c>
      <c r="I7" s="103" t="s">
        <v>50</v>
      </c>
      <c r="J7" s="109" t="str">
        <f t="shared" si="0"/>
        <v>-2,5%:255/?/?</v>
      </c>
      <c r="K7" s="107"/>
      <c r="L7" s="107"/>
      <c r="M7" s="117" t="str">
        <f>CONCATENATE("+0%:",255,"/",255,"/",255)</f>
        <v>+0%:255/255/255</v>
      </c>
      <c r="N7" s="107">
        <v>0.3</v>
      </c>
      <c r="O7" s="123" t="str">
        <f>CONCATENATE("+1,2%:",140,"/","?","/",175)</f>
        <v>+1,2%:140/?/175</v>
      </c>
      <c r="P7" s="109">
        <v>2.5</v>
      </c>
      <c r="Q7" s="125"/>
      <c r="R7" s="136"/>
    </row>
    <row r="8" spans="2:18" ht="14.4" thickBot="1" x14ac:dyDescent="0.35">
      <c r="B8" s="103" t="s">
        <v>50</v>
      </c>
      <c r="C8" s="103" t="str">
        <f>"+0.3% to -0.3%"</f>
        <v>+0.3% to -0.3%</v>
      </c>
      <c r="D8" s="105" t="str">
        <f>_xlfn.CONCAT("0/","0","/0")</f>
        <v>0/0/0</v>
      </c>
      <c r="E8" s="111" t="str">
        <f>"+0%"</f>
        <v>+0%</v>
      </c>
      <c r="G8" s="140"/>
      <c r="H8" s="103">
        <v>-0.3</v>
      </c>
      <c r="I8" s="103" t="s">
        <v>52</v>
      </c>
      <c r="J8" s="109" t="str">
        <f t="shared" si="0"/>
        <v>-2,2%:255/?/?</v>
      </c>
      <c r="K8" s="107"/>
      <c r="L8" s="116" t="str">
        <f>CONCATENATE("+0%:",255,"/",175,"/",255)</f>
        <v>+0%:255/175/255</v>
      </c>
      <c r="M8" s="107">
        <v>0.3</v>
      </c>
      <c r="N8" s="123" t="str">
        <f>CONCATENATE("+0,6%:",175,"/","175","/",255)</f>
        <v>+0,6%:175/175/255</v>
      </c>
      <c r="O8" s="107">
        <v>2.5</v>
      </c>
      <c r="P8" s="123" t="str">
        <f>CONCATENATE("+2,8%:",0,"/","?","/",175)</f>
        <v>+2,8%:0/?/175</v>
      </c>
      <c r="Q8" s="125"/>
    </row>
    <row r="9" spans="2:18" ht="14.4" thickBot="1" x14ac:dyDescent="0.35">
      <c r="B9" s="103" t="s">
        <v>52</v>
      </c>
      <c r="C9" s="103" t="str">
        <f>"-0.3% to -1.2%"</f>
        <v>-0.3% to -1.2%</v>
      </c>
      <c r="D9" s="105" t="e">
        <f>_xlfn.CONCAT(#REF!,"/0","/0")</f>
        <v>#REF!</v>
      </c>
      <c r="E9" s="116" t="str">
        <f>"-0.3%"</f>
        <v>-0.3%</v>
      </c>
      <c r="G9" s="140"/>
      <c r="H9" s="103">
        <v>-1.2</v>
      </c>
      <c r="I9" s="103" t="s">
        <v>53</v>
      </c>
      <c r="J9" s="109" t="str">
        <f>_xlfn.CONCAT($J$12-H9,"%:255/","?","/","?")</f>
        <v>-1,3%:255/?/?</v>
      </c>
      <c r="K9" s="115" t="str">
        <f>CONCATENATE("+0%:",255,"/",140,"/",255)</f>
        <v>+0%:255/140/255</v>
      </c>
      <c r="L9" s="123" t="str">
        <f>CONCATENATE("+0,9%:",175,"/","?","/",255)</f>
        <v>+0,9%:175/?/255</v>
      </c>
      <c r="M9" s="107">
        <v>1.2</v>
      </c>
      <c r="N9" s="107">
        <v>2.5</v>
      </c>
      <c r="O9" s="123" t="str">
        <f>CONCATENATE("+2,4%:",140,"/","?","/",255)</f>
        <v>+2,4%:140/?/255</v>
      </c>
      <c r="P9" s="107">
        <v>3.7</v>
      </c>
      <c r="Q9" s="125"/>
    </row>
    <row r="10" spans="2:18" ht="14.4" thickBot="1" x14ac:dyDescent="0.35">
      <c r="B10" s="103" t="s">
        <v>53</v>
      </c>
      <c r="C10" s="103" t="str">
        <f>"-1.2% to -2.5%"</f>
        <v>-1.2% to -2.5%</v>
      </c>
      <c r="D10" s="105" t="e">
        <f>_xlfn.CONCAT(#REF!,"/0","/0")</f>
        <v>#REF!</v>
      </c>
      <c r="E10" s="115" t="str">
        <f>"-1.2%"</f>
        <v>-1.2%</v>
      </c>
      <c r="G10" s="140"/>
      <c r="H10" s="103">
        <v>-2.5</v>
      </c>
      <c r="I10" s="103" t="s">
        <v>54</v>
      </c>
      <c r="J10" s="114" t="str">
        <f>CONCATENATE("+0%:",255,"/",0,"/",255)</f>
        <v>+0%:255/0/255</v>
      </c>
      <c r="K10" s="107">
        <v>0.3</v>
      </c>
      <c r="L10" s="123" t="str">
        <f>CONCATENATE("+2,2%:",140,"/","?","/",255)</f>
        <v>+2,2%:140/?/255</v>
      </c>
      <c r="M10" s="109">
        <v>2.5</v>
      </c>
      <c r="N10" s="123" t="str">
        <f>CONCATENATE("+2,8%:",175,"/","?","/",255)</f>
        <v>+2,8%:175/?/255</v>
      </c>
      <c r="O10" s="107">
        <v>3.7</v>
      </c>
      <c r="P10" s="121" t="str">
        <f>CONCATENATE("+5.0%:",0,"/",127,"/",255)</f>
        <v>+5.0%:0/127/255</v>
      </c>
      <c r="Q10" s="125"/>
    </row>
    <row r="11" spans="2:18" ht="14.4" customHeight="1" thickBot="1" x14ac:dyDescent="0.35">
      <c r="B11" s="103" t="s">
        <v>54</v>
      </c>
      <c r="C11" s="103" t="str">
        <f>"&lt;-2.5%"</f>
        <v>&lt;-2.5%</v>
      </c>
      <c r="D11" s="105" t="e">
        <f>_xlfn.CONCAT(#REF!,"/0","/0")</f>
        <v>#REF!</v>
      </c>
      <c r="E11" s="114" t="str">
        <f>"-2.5%"</f>
        <v>-2.5%</v>
      </c>
      <c r="F11" s="124"/>
      <c r="J11" s="112" t="s">
        <v>54</v>
      </c>
      <c r="K11" s="112" t="s">
        <v>53</v>
      </c>
      <c r="L11" s="112" t="s">
        <v>52</v>
      </c>
      <c r="M11" s="112" t="s">
        <v>50</v>
      </c>
      <c r="N11" s="112" t="s">
        <v>51</v>
      </c>
      <c r="O11" s="112" t="s">
        <v>49</v>
      </c>
      <c r="P11" s="112" t="s">
        <v>48</v>
      </c>
    </row>
    <row r="12" spans="2:18" x14ac:dyDescent="0.3">
      <c r="J12" s="104">
        <v>-2.5</v>
      </c>
      <c r="K12" s="104">
        <v>-1.2</v>
      </c>
      <c r="L12" s="104">
        <v>-0.3</v>
      </c>
      <c r="M12" s="104">
        <v>0</v>
      </c>
      <c r="N12" s="104">
        <v>0.3</v>
      </c>
      <c r="O12" s="104">
        <v>1.2</v>
      </c>
      <c r="P12" s="104">
        <v>2.5</v>
      </c>
    </row>
    <row r="13" spans="2:18" x14ac:dyDescent="0.3">
      <c r="F13" s="128"/>
      <c r="M13" s="135"/>
    </row>
    <row r="14" spans="2:18" x14ac:dyDescent="0.3">
      <c r="F14" s="128"/>
    </row>
    <row r="15" spans="2:18" x14ac:dyDescent="0.3">
      <c r="F15" s="128"/>
      <c r="I15" s="103" t="s">
        <v>61</v>
      </c>
    </row>
    <row r="16" spans="2:18" x14ac:dyDescent="0.3">
      <c r="F16" s="128"/>
      <c r="I16" s="131" t="s">
        <v>62</v>
      </c>
      <c r="J16" s="132">
        <v>254</v>
      </c>
      <c r="K16" s="132">
        <v>126</v>
      </c>
    </row>
    <row r="17" spans="2:16" x14ac:dyDescent="0.3">
      <c r="F17" s="128"/>
      <c r="I17" s="131">
        <v>2.5</v>
      </c>
      <c r="J17" s="126">
        <f>$J$16-ROUND($J$16/(1+EXP(0.8*I17)),0)</f>
        <v>224</v>
      </c>
      <c r="K17" s="126">
        <f>$K$16-ROUND($K$16/(1+EXP(0.8*I17)),0)</f>
        <v>111</v>
      </c>
    </row>
    <row r="18" spans="2:16" x14ac:dyDescent="0.3">
      <c r="F18" s="128"/>
      <c r="I18" s="133" t="s">
        <v>63</v>
      </c>
      <c r="J18" s="126">
        <f>J16-J17</f>
        <v>30</v>
      </c>
      <c r="K18" s="126">
        <f>K16-K17</f>
        <v>15</v>
      </c>
    </row>
    <row r="19" spans="2:16" x14ac:dyDescent="0.3">
      <c r="F19" s="128"/>
    </row>
    <row r="21" spans="2:16" x14ac:dyDescent="0.3">
      <c r="I21" s="103" t="s">
        <v>66</v>
      </c>
    </row>
    <row r="22" spans="2:16" ht="14.4" x14ac:dyDescent="0.3">
      <c r="I22" s="103" t="s">
        <v>70</v>
      </c>
      <c r="K22" s="138" t="s">
        <v>68</v>
      </c>
      <c r="N22" s="130" t="s">
        <v>69</v>
      </c>
      <c r="O22" s="130"/>
      <c r="P22" s="130"/>
    </row>
    <row r="23" spans="2:16" ht="14.4" x14ac:dyDescent="0.3">
      <c r="I23" s="103" t="s">
        <v>71</v>
      </c>
      <c r="K23" s="138" t="s">
        <v>67</v>
      </c>
    </row>
    <row r="25" spans="2:16" x14ac:dyDescent="0.3">
      <c r="B25" s="131" t="s">
        <v>58</v>
      </c>
    </row>
    <row r="26" spans="2:16" x14ac:dyDescent="0.3">
      <c r="B26" s="141" t="s">
        <v>59</v>
      </c>
      <c r="C26" s="141"/>
      <c r="D26" s="141" t="s">
        <v>64</v>
      </c>
      <c r="E26" s="141"/>
      <c r="F26" s="141" t="s">
        <v>65</v>
      </c>
      <c r="G26" s="141"/>
    </row>
    <row r="27" spans="2:16" ht="14.4" x14ac:dyDescent="0.3">
      <c r="B27" s="130"/>
      <c r="C27" s="130" t="s">
        <v>60</v>
      </c>
      <c r="D27" s="101">
        <v>254</v>
      </c>
      <c r="E27" s="129">
        <v>126</v>
      </c>
      <c r="F27" s="101">
        <v>254</v>
      </c>
      <c r="G27" s="129">
        <v>126</v>
      </c>
    </row>
    <row r="28" spans="2:16" ht="14.4" x14ac:dyDescent="0.3">
      <c r="B28"/>
      <c r="C28">
        <v>4.5</v>
      </c>
      <c r="D28" s="102">
        <f t="shared" ref="D28:D59" si="1">$D$27/2+ROUND(ABS($D$27/(1+EXP(0.8*C28))-$D$27/2),0)</f>
        <v>247</v>
      </c>
      <c r="E28" s="103">
        <f>$E$27/2+ROUND(ABS($E$27/(1+EXP(0.8*C28))-$E$27/2),0)</f>
        <v>123</v>
      </c>
      <c r="F28" s="103">
        <f>$F$27-ROUND($F$27/(1+EXP(0.8*C28)),0)</f>
        <v>247</v>
      </c>
      <c r="G28" s="103">
        <f>$G$27-ROUND($E$27/(1+EXP(0.8*C28)),0)</f>
        <v>123</v>
      </c>
    </row>
    <row r="29" spans="2:16" ht="14.4" x14ac:dyDescent="0.3">
      <c r="B29"/>
      <c r="C29">
        <v>4.4000000000000004</v>
      </c>
      <c r="D29" s="102">
        <f t="shared" si="1"/>
        <v>247</v>
      </c>
      <c r="E29" s="103">
        <f t="shared" ref="E29:E72" si="2">$E$27/2+ROUND(ABS($E$27/(1+EXP(0.8*C29))-$E$27/2),0)</f>
        <v>122</v>
      </c>
      <c r="F29" s="103">
        <f t="shared" ref="F29:F92" si="3">$F$27-ROUND($F$27/(1+EXP(0.8*C29)),0)</f>
        <v>247</v>
      </c>
      <c r="G29" s="103">
        <f t="shared" ref="G29:G92" si="4">$G$27-ROUND($E$27/(1+EXP(0.8*C29)),0)</f>
        <v>122</v>
      </c>
    </row>
    <row r="30" spans="2:16" ht="14.4" x14ac:dyDescent="0.3">
      <c r="B30"/>
      <c r="C30">
        <v>4.3</v>
      </c>
      <c r="D30" s="102">
        <f t="shared" si="1"/>
        <v>246</v>
      </c>
      <c r="E30" s="103">
        <f t="shared" si="2"/>
        <v>122</v>
      </c>
      <c r="F30" s="103">
        <f t="shared" si="3"/>
        <v>246</v>
      </c>
      <c r="G30" s="103">
        <f t="shared" si="4"/>
        <v>122</v>
      </c>
    </row>
    <row r="31" spans="2:16" ht="14.4" x14ac:dyDescent="0.3">
      <c r="B31"/>
      <c r="C31">
        <v>4.2</v>
      </c>
      <c r="D31" s="102">
        <f t="shared" si="1"/>
        <v>245</v>
      </c>
      <c r="E31" s="103">
        <f t="shared" si="2"/>
        <v>122</v>
      </c>
      <c r="F31" s="103">
        <f t="shared" si="3"/>
        <v>245</v>
      </c>
      <c r="G31" s="103">
        <f t="shared" si="4"/>
        <v>122</v>
      </c>
    </row>
    <row r="32" spans="2:16" ht="14.4" x14ac:dyDescent="0.3">
      <c r="B32"/>
      <c r="C32">
        <v>4.0999999999999996</v>
      </c>
      <c r="D32" s="102">
        <f t="shared" si="1"/>
        <v>245</v>
      </c>
      <c r="E32" s="103">
        <f t="shared" si="2"/>
        <v>121</v>
      </c>
      <c r="F32" s="103">
        <f t="shared" si="3"/>
        <v>245</v>
      </c>
      <c r="G32" s="103">
        <f t="shared" si="4"/>
        <v>121</v>
      </c>
    </row>
    <row r="33" spans="2:13" ht="14.4" x14ac:dyDescent="0.3">
      <c r="B33"/>
      <c r="C33">
        <v>4</v>
      </c>
      <c r="D33" s="102">
        <f t="shared" si="1"/>
        <v>244</v>
      </c>
      <c r="E33" s="103">
        <f t="shared" si="2"/>
        <v>121</v>
      </c>
      <c r="F33" s="103">
        <f t="shared" si="3"/>
        <v>244</v>
      </c>
      <c r="G33" s="103">
        <f t="shared" si="4"/>
        <v>121</v>
      </c>
    </row>
    <row r="34" spans="2:13" ht="14.4" x14ac:dyDescent="0.3">
      <c r="B34"/>
      <c r="C34">
        <v>3.9</v>
      </c>
      <c r="D34" s="102">
        <f t="shared" si="1"/>
        <v>243</v>
      </c>
      <c r="E34" s="103">
        <f t="shared" si="2"/>
        <v>121</v>
      </c>
      <c r="F34" s="103">
        <f t="shared" si="3"/>
        <v>243</v>
      </c>
      <c r="G34" s="103">
        <f t="shared" si="4"/>
        <v>121</v>
      </c>
    </row>
    <row r="35" spans="2:13" ht="14.4" x14ac:dyDescent="0.3">
      <c r="B35"/>
      <c r="C35">
        <v>3.8</v>
      </c>
      <c r="D35" s="102">
        <f t="shared" si="1"/>
        <v>242</v>
      </c>
      <c r="E35" s="103">
        <f t="shared" si="2"/>
        <v>120</v>
      </c>
      <c r="F35" s="103">
        <f t="shared" si="3"/>
        <v>242</v>
      </c>
      <c r="G35" s="103">
        <f t="shared" si="4"/>
        <v>120</v>
      </c>
    </row>
    <row r="36" spans="2:13" ht="14.4" x14ac:dyDescent="0.3">
      <c r="B36"/>
      <c r="C36">
        <v>3.7</v>
      </c>
      <c r="D36" s="102">
        <f t="shared" si="1"/>
        <v>241</v>
      </c>
      <c r="E36" s="103">
        <f t="shared" si="2"/>
        <v>120</v>
      </c>
      <c r="F36" s="103">
        <f t="shared" si="3"/>
        <v>241</v>
      </c>
      <c r="G36" s="103">
        <f t="shared" si="4"/>
        <v>120</v>
      </c>
    </row>
    <row r="37" spans="2:13" ht="14.4" x14ac:dyDescent="0.3">
      <c r="B37"/>
      <c r="C37">
        <v>3.6</v>
      </c>
      <c r="D37" s="102">
        <f t="shared" si="1"/>
        <v>240</v>
      </c>
      <c r="E37" s="103">
        <f t="shared" si="2"/>
        <v>119</v>
      </c>
      <c r="F37" s="103">
        <f t="shared" si="3"/>
        <v>240</v>
      </c>
      <c r="G37" s="103">
        <f t="shared" si="4"/>
        <v>119</v>
      </c>
    </row>
    <row r="38" spans="2:13" ht="14.4" x14ac:dyDescent="0.3">
      <c r="B38"/>
      <c r="C38">
        <v>3.5</v>
      </c>
      <c r="D38" s="102">
        <f t="shared" si="1"/>
        <v>239</v>
      </c>
      <c r="E38" s="103">
        <f t="shared" si="2"/>
        <v>119</v>
      </c>
      <c r="F38" s="103">
        <f t="shared" si="3"/>
        <v>239</v>
      </c>
      <c r="G38" s="103">
        <f t="shared" si="4"/>
        <v>119</v>
      </c>
    </row>
    <row r="39" spans="2:13" ht="14.4" x14ac:dyDescent="0.3">
      <c r="B39"/>
      <c r="C39">
        <v>3.4</v>
      </c>
      <c r="D39" s="102">
        <f t="shared" si="1"/>
        <v>238</v>
      </c>
      <c r="E39" s="103">
        <f t="shared" si="2"/>
        <v>118</v>
      </c>
      <c r="F39" s="103">
        <f t="shared" si="3"/>
        <v>238</v>
      </c>
      <c r="G39" s="103">
        <f t="shared" si="4"/>
        <v>118</v>
      </c>
    </row>
    <row r="40" spans="2:13" ht="14.4" x14ac:dyDescent="0.3">
      <c r="B40"/>
      <c r="C40">
        <v>3.3</v>
      </c>
      <c r="D40" s="102">
        <f t="shared" si="1"/>
        <v>237</v>
      </c>
      <c r="E40" s="103">
        <f t="shared" si="2"/>
        <v>118</v>
      </c>
      <c r="F40" s="103">
        <f t="shared" si="3"/>
        <v>237</v>
      </c>
      <c r="G40" s="103">
        <f t="shared" si="4"/>
        <v>118</v>
      </c>
    </row>
    <row r="41" spans="2:13" ht="14.4" x14ac:dyDescent="0.3">
      <c r="B41"/>
      <c r="C41">
        <v>3.2</v>
      </c>
      <c r="D41" s="102">
        <f t="shared" si="1"/>
        <v>236</v>
      </c>
      <c r="E41" s="103">
        <f t="shared" si="2"/>
        <v>117</v>
      </c>
      <c r="F41" s="103">
        <f t="shared" si="3"/>
        <v>236</v>
      </c>
      <c r="G41" s="103">
        <f t="shared" si="4"/>
        <v>117</v>
      </c>
    </row>
    <row r="42" spans="2:13" ht="14.4" x14ac:dyDescent="0.3">
      <c r="B42"/>
      <c r="C42">
        <v>3.1</v>
      </c>
      <c r="D42" s="102">
        <f t="shared" si="1"/>
        <v>234</v>
      </c>
      <c r="E42" s="103">
        <f t="shared" si="2"/>
        <v>116</v>
      </c>
      <c r="F42" s="103">
        <f t="shared" si="3"/>
        <v>234</v>
      </c>
      <c r="G42" s="103">
        <f t="shared" si="4"/>
        <v>116</v>
      </c>
    </row>
    <row r="43" spans="2:13" ht="14.4" x14ac:dyDescent="0.3">
      <c r="B43"/>
      <c r="C43">
        <v>3</v>
      </c>
      <c r="D43" s="102">
        <f t="shared" si="1"/>
        <v>233</v>
      </c>
      <c r="E43" s="103">
        <f t="shared" si="2"/>
        <v>116</v>
      </c>
      <c r="F43" s="103">
        <f t="shared" si="3"/>
        <v>233</v>
      </c>
      <c r="G43" s="103">
        <f t="shared" si="4"/>
        <v>116</v>
      </c>
      <c r="M43" s="126"/>
    </row>
    <row r="44" spans="2:13" ht="14.4" x14ac:dyDescent="0.3">
      <c r="B44"/>
      <c r="C44">
        <v>2.9</v>
      </c>
      <c r="D44" s="102">
        <f t="shared" si="1"/>
        <v>231</v>
      </c>
      <c r="E44" s="103">
        <f t="shared" si="2"/>
        <v>115</v>
      </c>
      <c r="F44" s="103">
        <f t="shared" si="3"/>
        <v>231</v>
      </c>
      <c r="G44" s="103">
        <f t="shared" si="4"/>
        <v>115</v>
      </c>
      <c r="M44" s="126"/>
    </row>
    <row r="45" spans="2:13" ht="14.4" x14ac:dyDescent="0.3">
      <c r="B45"/>
      <c r="C45">
        <v>2.8</v>
      </c>
      <c r="D45" s="102">
        <f t="shared" si="1"/>
        <v>230</v>
      </c>
      <c r="E45" s="103">
        <f t="shared" si="2"/>
        <v>114</v>
      </c>
      <c r="F45" s="103">
        <f t="shared" si="3"/>
        <v>230</v>
      </c>
      <c r="G45" s="103">
        <f t="shared" si="4"/>
        <v>114</v>
      </c>
      <c r="M45" s="126"/>
    </row>
    <row r="46" spans="2:13" ht="14.4" x14ac:dyDescent="0.3">
      <c r="B46"/>
      <c r="C46">
        <v>2.7</v>
      </c>
      <c r="D46" s="102">
        <f t="shared" si="1"/>
        <v>228</v>
      </c>
      <c r="E46" s="103">
        <f t="shared" si="2"/>
        <v>113</v>
      </c>
      <c r="F46" s="103">
        <f t="shared" si="3"/>
        <v>228</v>
      </c>
      <c r="G46" s="103">
        <f t="shared" si="4"/>
        <v>113</v>
      </c>
      <c r="M46" s="126"/>
    </row>
    <row r="47" spans="2:13" ht="14.4" x14ac:dyDescent="0.3">
      <c r="B47"/>
      <c r="C47">
        <v>2.6</v>
      </c>
      <c r="D47" s="102">
        <f t="shared" si="1"/>
        <v>226</v>
      </c>
      <c r="E47" s="103">
        <f t="shared" si="2"/>
        <v>112</v>
      </c>
      <c r="F47" s="103">
        <f t="shared" si="3"/>
        <v>226</v>
      </c>
      <c r="G47" s="103">
        <f t="shared" si="4"/>
        <v>112</v>
      </c>
      <c r="M47" s="126"/>
    </row>
    <row r="48" spans="2:13" ht="14.4" x14ac:dyDescent="0.3">
      <c r="B48"/>
      <c r="C48">
        <v>2.5</v>
      </c>
      <c r="D48" s="102">
        <f t="shared" si="1"/>
        <v>224</v>
      </c>
      <c r="E48" s="103">
        <f t="shared" si="2"/>
        <v>111</v>
      </c>
      <c r="F48" s="103">
        <f t="shared" si="3"/>
        <v>224</v>
      </c>
      <c r="G48" s="103">
        <f t="shared" si="4"/>
        <v>111</v>
      </c>
      <c r="M48" s="126"/>
    </row>
    <row r="49" spans="2:13" ht="14.4" x14ac:dyDescent="0.3">
      <c r="B49"/>
      <c r="C49">
        <v>2.4</v>
      </c>
      <c r="D49" s="102">
        <f t="shared" si="1"/>
        <v>222</v>
      </c>
      <c r="E49" s="103">
        <f t="shared" si="2"/>
        <v>110</v>
      </c>
      <c r="F49" s="103">
        <f t="shared" si="3"/>
        <v>222</v>
      </c>
      <c r="G49" s="103">
        <f t="shared" si="4"/>
        <v>110</v>
      </c>
      <c r="M49" s="126"/>
    </row>
    <row r="50" spans="2:13" ht="14.4" x14ac:dyDescent="0.3">
      <c r="B50"/>
      <c r="C50">
        <v>2.2999999999999998</v>
      </c>
      <c r="D50" s="102">
        <f t="shared" si="1"/>
        <v>219</v>
      </c>
      <c r="E50" s="103">
        <f t="shared" si="2"/>
        <v>109</v>
      </c>
      <c r="F50" s="103">
        <f t="shared" si="3"/>
        <v>219</v>
      </c>
      <c r="G50" s="103">
        <f t="shared" si="4"/>
        <v>109</v>
      </c>
      <c r="M50" s="126"/>
    </row>
    <row r="51" spans="2:13" ht="14.4" x14ac:dyDescent="0.3">
      <c r="B51"/>
      <c r="C51">
        <v>2.2000000000000002</v>
      </c>
      <c r="D51" s="102">
        <f t="shared" si="1"/>
        <v>217</v>
      </c>
      <c r="E51" s="103">
        <f t="shared" si="2"/>
        <v>108</v>
      </c>
      <c r="F51" s="103">
        <f t="shared" si="3"/>
        <v>217</v>
      </c>
      <c r="G51" s="103">
        <f t="shared" si="4"/>
        <v>108</v>
      </c>
      <c r="M51" s="126"/>
    </row>
    <row r="52" spans="2:13" ht="14.4" x14ac:dyDescent="0.3">
      <c r="B52"/>
      <c r="C52">
        <v>2.1</v>
      </c>
      <c r="D52" s="102">
        <f t="shared" si="1"/>
        <v>214</v>
      </c>
      <c r="E52" s="103">
        <f t="shared" si="2"/>
        <v>106</v>
      </c>
      <c r="F52" s="103">
        <f t="shared" si="3"/>
        <v>214</v>
      </c>
      <c r="G52" s="103">
        <f t="shared" si="4"/>
        <v>106</v>
      </c>
      <c r="M52" s="126"/>
    </row>
    <row r="53" spans="2:13" ht="14.4" x14ac:dyDescent="0.3">
      <c r="B53"/>
      <c r="C53">
        <v>2</v>
      </c>
      <c r="D53" s="102">
        <f t="shared" si="1"/>
        <v>211</v>
      </c>
      <c r="E53" s="103">
        <f t="shared" si="2"/>
        <v>105</v>
      </c>
      <c r="F53" s="103">
        <f t="shared" si="3"/>
        <v>211</v>
      </c>
      <c r="G53" s="103">
        <f t="shared" si="4"/>
        <v>105</v>
      </c>
    </row>
    <row r="54" spans="2:13" ht="14.4" x14ac:dyDescent="0.3">
      <c r="B54"/>
      <c r="C54">
        <v>1.9</v>
      </c>
      <c r="D54" s="102">
        <f t="shared" si="1"/>
        <v>208</v>
      </c>
      <c r="E54" s="103">
        <f t="shared" si="2"/>
        <v>103</v>
      </c>
      <c r="F54" s="103">
        <f t="shared" si="3"/>
        <v>208</v>
      </c>
      <c r="G54" s="103">
        <f t="shared" si="4"/>
        <v>103</v>
      </c>
    </row>
    <row r="55" spans="2:13" ht="14.4" x14ac:dyDescent="0.3">
      <c r="B55"/>
      <c r="C55">
        <v>1.8</v>
      </c>
      <c r="D55" s="102">
        <f t="shared" si="1"/>
        <v>205</v>
      </c>
      <c r="E55" s="103">
        <f t="shared" si="2"/>
        <v>102</v>
      </c>
      <c r="F55" s="103">
        <f t="shared" si="3"/>
        <v>205</v>
      </c>
      <c r="G55" s="103">
        <f t="shared" si="4"/>
        <v>102</v>
      </c>
    </row>
    <row r="56" spans="2:13" ht="14.4" x14ac:dyDescent="0.3">
      <c r="B56"/>
      <c r="C56">
        <v>1.7</v>
      </c>
      <c r="D56" s="102">
        <f t="shared" si="1"/>
        <v>202</v>
      </c>
      <c r="E56" s="103">
        <f t="shared" si="2"/>
        <v>100</v>
      </c>
      <c r="F56" s="103">
        <f t="shared" si="3"/>
        <v>202</v>
      </c>
      <c r="G56" s="103">
        <f t="shared" si="4"/>
        <v>100</v>
      </c>
    </row>
    <row r="57" spans="2:13" ht="14.4" x14ac:dyDescent="0.3">
      <c r="B57"/>
      <c r="C57">
        <v>1.6</v>
      </c>
      <c r="D57" s="102">
        <f t="shared" si="1"/>
        <v>199</v>
      </c>
      <c r="E57" s="103">
        <f t="shared" si="2"/>
        <v>99</v>
      </c>
      <c r="F57" s="103">
        <f t="shared" si="3"/>
        <v>199</v>
      </c>
      <c r="G57" s="103">
        <f t="shared" si="4"/>
        <v>99</v>
      </c>
    </row>
    <row r="58" spans="2:13" ht="14.4" x14ac:dyDescent="0.3">
      <c r="B58"/>
      <c r="C58">
        <v>1.5</v>
      </c>
      <c r="D58" s="102">
        <f t="shared" si="1"/>
        <v>195</v>
      </c>
      <c r="E58" s="103">
        <f t="shared" si="2"/>
        <v>97</v>
      </c>
      <c r="F58" s="103">
        <f t="shared" si="3"/>
        <v>195</v>
      </c>
      <c r="G58" s="103">
        <f t="shared" si="4"/>
        <v>97</v>
      </c>
    </row>
    <row r="59" spans="2:13" ht="14.4" x14ac:dyDescent="0.3">
      <c r="B59"/>
      <c r="C59">
        <v>1.4</v>
      </c>
      <c r="D59" s="102">
        <f t="shared" si="1"/>
        <v>192</v>
      </c>
      <c r="E59" s="103">
        <f t="shared" si="2"/>
        <v>95</v>
      </c>
      <c r="F59" s="103">
        <f t="shared" si="3"/>
        <v>192</v>
      </c>
      <c r="G59" s="103">
        <f t="shared" si="4"/>
        <v>95</v>
      </c>
    </row>
    <row r="60" spans="2:13" ht="14.4" x14ac:dyDescent="0.3">
      <c r="B60"/>
      <c r="C60">
        <v>1.3</v>
      </c>
      <c r="D60" s="102">
        <f t="shared" ref="D60:D91" si="5">$D$27/2+ROUND(ABS($D$27/(1+EXP(0.8*C60))-$D$27/2),0)</f>
        <v>188</v>
      </c>
      <c r="E60" s="103">
        <f t="shared" si="2"/>
        <v>93</v>
      </c>
      <c r="F60" s="103">
        <f t="shared" si="3"/>
        <v>188</v>
      </c>
      <c r="G60" s="103">
        <f t="shared" si="4"/>
        <v>93</v>
      </c>
    </row>
    <row r="61" spans="2:13" ht="14.4" x14ac:dyDescent="0.3">
      <c r="B61"/>
      <c r="C61">
        <v>1.2</v>
      </c>
      <c r="D61" s="102">
        <f t="shared" si="5"/>
        <v>184</v>
      </c>
      <c r="E61" s="103">
        <f t="shared" si="2"/>
        <v>91</v>
      </c>
      <c r="F61" s="103">
        <f t="shared" si="3"/>
        <v>184</v>
      </c>
      <c r="G61" s="103">
        <f t="shared" si="4"/>
        <v>91</v>
      </c>
    </row>
    <row r="62" spans="2:13" ht="14.4" x14ac:dyDescent="0.3">
      <c r="B62"/>
      <c r="C62">
        <v>1.1000000000000001</v>
      </c>
      <c r="D62" s="102">
        <f t="shared" si="5"/>
        <v>180</v>
      </c>
      <c r="E62" s="103">
        <f t="shared" si="2"/>
        <v>89</v>
      </c>
      <c r="F62" s="103">
        <f t="shared" si="3"/>
        <v>180</v>
      </c>
      <c r="G62" s="103">
        <f t="shared" si="4"/>
        <v>89</v>
      </c>
    </row>
    <row r="63" spans="2:13" ht="14.4" x14ac:dyDescent="0.3">
      <c r="B63"/>
      <c r="C63">
        <v>1</v>
      </c>
      <c r="D63" s="102">
        <f t="shared" si="5"/>
        <v>175</v>
      </c>
      <c r="E63" s="103">
        <f t="shared" si="2"/>
        <v>87</v>
      </c>
      <c r="F63" s="103">
        <f t="shared" si="3"/>
        <v>175</v>
      </c>
      <c r="G63" s="103">
        <f t="shared" si="4"/>
        <v>87</v>
      </c>
    </row>
    <row r="64" spans="2:13" ht="14.4" x14ac:dyDescent="0.3">
      <c r="B64"/>
      <c r="C64">
        <v>0.9</v>
      </c>
      <c r="D64" s="102">
        <f t="shared" si="5"/>
        <v>171</v>
      </c>
      <c r="E64" s="103">
        <f t="shared" si="2"/>
        <v>85</v>
      </c>
      <c r="F64" s="103">
        <f t="shared" si="3"/>
        <v>171</v>
      </c>
      <c r="G64" s="103">
        <f t="shared" si="4"/>
        <v>85</v>
      </c>
    </row>
    <row r="65" spans="2:7" ht="14.4" x14ac:dyDescent="0.3">
      <c r="B65"/>
      <c r="C65">
        <v>0.8</v>
      </c>
      <c r="D65" s="102">
        <f t="shared" si="5"/>
        <v>166</v>
      </c>
      <c r="E65" s="103">
        <f t="shared" si="2"/>
        <v>82</v>
      </c>
      <c r="F65" s="103">
        <f t="shared" si="3"/>
        <v>166</v>
      </c>
      <c r="G65" s="103">
        <f t="shared" si="4"/>
        <v>82</v>
      </c>
    </row>
    <row r="66" spans="2:7" ht="14.4" x14ac:dyDescent="0.3">
      <c r="B66"/>
      <c r="C66">
        <v>0.7</v>
      </c>
      <c r="D66" s="102">
        <f t="shared" si="5"/>
        <v>162</v>
      </c>
      <c r="E66" s="103">
        <f t="shared" si="2"/>
        <v>80</v>
      </c>
      <c r="F66" s="103">
        <f t="shared" si="3"/>
        <v>162</v>
      </c>
      <c r="G66" s="103">
        <f t="shared" si="4"/>
        <v>80</v>
      </c>
    </row>
    <row r="67" spans="2:7" ht="14.4" x14ac:dyDescent="0.3">
      <c r="B67"/>
      <c r="C67">
        <v>0.6</v>
      </c>
      <c r="D67" s="102">
        <f t="shared" si="5"/>
        <v>157</v>
      </c>
      <c r="E67" s="103">
        <f t="shared" si="2"/>
        <v>78</v>
      </c>
      <c r="F67" s="103">
        <f t="shared" si="3"/>
        <v>157</v>
      </c>
      <c r="G67" s="103">
        <f t="shared" si="4"/>
        <v>78</v>
      </c>
    </row>
    <row r="68" spans="2:7" ht="14.4" x14ac:dyDescent="0.3">
      <c r="B68"/>
      <c r="C68">
        <v>0.5</v>
      </c>
      <c r="D68" s="102">
        <f t="shared" si="5"/>
        <v>152</v>
      </c>
      <c r="E68" s="103">
        <f t="shared" si="2"/>
        <v>75</v>
      </c>
      <c r="F68" s="103">
        <f t="shared" si="3"/>
        <v>152</v>
      </c>
      <c r="G68" s="103">
        <f t="shared" si="4"/>
        <v>75</v>
      </c>
    </row>
    <row r="69" spans="2:7" ht="14.4" x14ac:dyDescent="0.3">
      <c r="B69"/>
      <c r="C69">
        <v>0.4</v>
      </c>
      <c r="D69" s="102">
        <f t="shared" si="5"/>
        <v>147</v>
      </c>
      <c r="E69" s="103">
        <f t="shared" si="2"/>
        <v>73</v>
      </c>
      <c r="F69" s="103">
        <f t="shared" si="3"/>
        <v>147</v>
      </c>
      <c r="G69" s="103">
        <f t="shared" si="4"/>
        <v>73</v>
      </c>
    </row>
    <row r="70" spans="2:7" ht="14.4" x14ac:dyDescent="0.3">
      <c r="B70"/>
      <c r="C70">
        <v>0.3</v>
      </c>
      <c r="D70" s="102">
        <f t="shared" si="5"/>
        <v>142</v>
      </c>
      <c r="E70" s="103">
        <f t="shared" si="2"/>
        <v>71</v>
      </c>
      <c r="F70" s="103">
        <f t="shared" si="3"/>
        <v>142</v>
      </c>
      <c r="G70" s="103">
        <f t="shared" si="4"/>
        <v>71</v>
      </c>
    </row>
    <row r="71" spans="2:7" ht="14.4" x14ac:dyDescent="0.3">
      <c r="B71"/>
      <c r="C71">
        <v>0.2</v>
      </c>
      <c r="D71" s="102">
        <f t="shared" si="5"/>
        <v>137</v>
      </c>
      <c r="E71" s="103">
        <f t="shared" si="2"/>
        <v>68</v>
      </c>
      <c r="F71" s="103">
        <f t="shared" si="3"/>
        <v>137</v>
      </c>
      <c r="G71" s="103">
        <f t="shared" si="4"/>
        <v>68</v>
      </c>
    </row>
    <row r="72" spans="2:7" ht="14.4" x14ac:dyDescent="0.3">
      <c r="B72"/>
      <c r="C72">
        <v>0.1</v>
      </c>
      <c r="D72" s="102">
        <f t="shared" si="5"/>
        <v>132</v>
      </c>
      <c r="E72" s="103">
        <f t="shared" si="2"/>
        <v>66</v>
      </c>
      <c r="F72" s="103">
        <f t="shared" si="3"/>
        <v>132</v>
      </c>
      <c r="G72" s="103">
        <f t="shared" si="4"/>
        <v>66</v>
      </c>
    </row>
    <row r="73" spans="2:7" ht="14.4" x14ac:dyDescent="0.3">
      <c r="C73" s="101">
        <v>0</v>
      </c>
      <c r="D73" s="101">
        <f t="shared" si="5"/>
        <v>127</v>
      </c>
      <c r="E73" s="103">
        <f>$E$27/2+ROUND(ABS($E$27/(1+EXP(0.8*C73))-$E$27/2),0)</f>
        <v>63</v>
      </c>
      <c r="F73" s="103">
        <f t="shared" si="3"/>
        <v>127</v>
      </c>
      <c r="G73" s="103">
        <f t="shared" si="4"/>
        <v>63</v>
      </c>
    </row>
    <row r="74" spans="2:7" ht="14.4" x14ac:dyDescent="0.3">
      <c r="B74"/>
      <c r="C74">
        <v>-0.1</v>
      </c>
      <c r="D74" s="102">
        <f t="shared" si="5"/>
        <v>132</v>
      </c>
      <c r="E74" s="103">
        <f t="shared" ref="E74:E118" si="6">$E$27/2+ROUND(ABS($E$27/(1+EXP(0.8*C74))-$E$27/2),0)</f>
        <v>66</v>
      </c>
      <c r="F74" s="103">
        <f t="shared" si="3"/>
        <v>122</v>
      </c>
      <c r="G74" s="103">
        <f>$G$27-ROUND($E$27/(1+EXP(0.8*C74)),0)</f>
        <v>60</v>
      </c>
    </row>
    <row r="75" spans="2:7" ht="14.4" x14ac:dyDescent="0.3">
      <c r="B75"/>
      <c r="C75">
        <v>-0.2</v>
      </c>
      <c r="D75" s="102">
        <f t="shared" si="5"/>
        <v>137</v>
      </c>
      <c r="E75" s="103">
        <f t="shared" si="6"/>
        <v>68</v>
      </c>
      <c r="F75" s="103">
        <f t="shared" si="3"/>
        <v>117</v>
      </c>
      <c r="G75" s="103">
        <f t="shared" si="4"/>
        <v>58</v>
      </c>
    </row>
    <row r="76" spans="2:7" ht="14.4" x14ac:dyDescent="0.3">
      <c r="B76"/>
      <c r="C76">
        <v>-0.3</v>
      </c>
      <c r="D76" s="102">
        <f t="shared" si="5"/>
        <v>142</v>
      </c>
      <c r="E76" s="103">
        <f t="shared" si="6"/>
        <v>71</v>
      </c>
      <c r="F76" s="103">
        <f t="shared" si="3"/>
        <v>112</v>
      </c>
      <c r="G76" s="103">
        <f t="shared" si="4"/>
        <v>55</v>
      </c>
    </row>
    <row r="77" spans="2:7" ht="14.4" x14ac:dyDescent="0.3">
      <c r="B77"/>
      <c r="C77">
        <v>-0.4</v>
      </c>
      <c r="D77" s="102">
        <f t="shared" si="5"/>
        <v>147</v>
      </c>
      <c r="E77" s="103">
        <f t="shared" si="6"/>
        <v>73</v>
      </c>
      <c r="F77" s="103">
        <f t="shared" si="3"/>
        <v>107</v>
      </c>
      <c r="G77" s="103">
        <f t="shared" si="4"/>
        <v>53</v>
      </c>
    </row>
    <row r="78" spans="2:7" ht="14.4" x14ac:dyDescent="0.3">
      <c r="B78"/>
      <c r="C78">
        <v>-0.5</v>
      </c>
      <c r="D78" s="102">
        <f t="shared" si="5"/>
        <v>152</v>
      </c>
      <c r="E78" s="103">
        <f t="shared" si="6"/>
        <v>75</v>
      </c>
      <c r="F78" s="103">
        <f t="shared" si="3"/>
        <v>102</v>
      </c>
      <c r="G78" s="103">
        <f t="shared" si="4"/>
        <v>51</v>
      </c>
    </row>
    <row r="79" spans="2:7" ht="14.4" x14ac:dyDescent="0.3">
      <c r="B79"/>
      <c r="C79">
        <v>-0.6</v>
      </c>
      <c r="D79" s="102">
        <f t="shared" si="5"/>
        <v>157</v>
      </c>
      <c r="E79" s="103">
        <f t="shared" si="6"/>
        <v>78</v>
      </c>
      <c r="F79" s="103">
        <f t="shared" si="3"/>
        <v>97</v>
      </c>
      <c r="G79" s="103">
        <f t="shared" si="4"/>
        <v>48</v>
      </c>
    </row>
    <row r="80" spans="2:7" ht="14.4" x14ac:dyDescent="0.3">
      <c r="B80"/>
      <c r="C80">
        <v>-0.7</v>
      </c>
      <c r="D80" s="102">
        <f t="shared" si="5"/>
        <v>162</v>
      </c>
      <c r="E80" s="103">
        <f t="shared" si="6"/>
        <v>80</v>
      </c>
      <c r="F80" s="103">
        <f t="shared" si="3"/>
        <v>92</v>
      </c>
      <c r="G80" s="103">
        <f t="shared" si="4"/>
        <v>46</v>
      </c>
    </row>
    <row r="81" spans="2:7" ht="14.4" x14ac:dyDescent="0.3">
      <c r="B81"/>
      <c r="C81">
        <v>-0.8</v>
      </c>
      <c r="D81" s="102">
        <f t="shared" si="5"/>
        <v>166</v>
      </c>
      <c r="E81" s="103">
        <f t="shared" si="6"/>
        <v>82</v>
      </c>
      <c r="F81" s="103">
        <f t="shared" si="3"/>
        <v>88</v>
      </c>
      <c r="G81" s="103">
        <f t="shared" si="4"/>
        <v>44</v>
      </c>
    </row>
    <row r="82" spans="2:7" ht="14.4" x14ac:dyDescent="0.3">
      <c r="B82"/>
      <c r="C82">
        <v>-0.9</v>
      </c>
      <c r="D82" s="102">
        <f t="shared" si="5"/>
        <v>171</v>
      </c>
      <c r="E82" s="103">
        <f t="shared" si="6"/>
        <v>85</v>
      </c>
      <c r="F82" s="103">
        <f t="shared" si="3"/>
        <v>83</v>
      </c>
      <c r="G82" s="103">
        <f t="shared" si="4"/>
        <v>41</v>
      </c>
    </row>
    <row r="83" spans="2:7" ht="14.4" x14ac:dyDescent="0.3">
      <c r="B83"/>
      <c r="C83">
        <v>-1</v>
      </c>
      <c r="D83" s="102">
        <f t="shared" si="5"/>
        <v>175</v>
      </c>
      <c r="E83" s="103">
        <f t="shared" si="6"/>
        <v>87</v>
      </c>
      <c r="F83" s="103">
        <f t="shared" si="3"/>
        <v>79</v>
      </c>
      <c r="G83" s="103">
        <f t="shared" si="4"/>
        <v>39</v>
      </c>
    </row>
    <row r="84" spans="2:7" ht="14.4" x14ac:dyDescent="0.3">
      <c r="B84"/>
      <c r="C84">
        <v>-1.1000000000000001</v>
      </c>
      <c r="D84" s="102">
        <f t="shared" si="5"/>
        <v>180</v>
      </c>
      <c r="E84" s="103">
        <f t="shared" si="6"/>
        <v>89</v>
      </c>
      <c r="F84" s="103">
        <f t="shared" si="3"/>
        <v>74</v>
      </c>
      <c r="G84" s="103">
        <f t="shared" si="4"/>
        <v>37</v>
      </c>
    </row>
    <row r="85" spans="2:7" ht="14.4" x14ac:dyDescent="0.3">
      <c r="B85"/>
      <c r="C85">
        <v>-1.2</v>
      </c>
      <c r="D85" s="102">
        <f t="shared" si="5"/>
        <v>184</v>
      </c>
      <c r="E85" s="103">
        <f t="shared" si="6"/>
        <v>91</v>
      </c>
      <c r="F85" s="103">
        <f t="shared" si="3"/>
        <v>70</v>
      </c>
      <c r="G85" s="103">
        <f t="shared" si="4"/>
        <v>35</v>
      </c>
    </row>
    <row r="86" spans="2:7" ht="14.4" x14ac:dyDescent="0.3">
      <c r="B86"/>
      <c r="C86">
        <v>-1.3</v>
      </c>
      <c r="D86" s="102">
        <f t="shared" si="5"/>
        <v>188</v>
      </c>
      <c r="E86" s="103">
        <f t="shared" si="6"/>
        <v>93</v>
      </c>
      <c r="F86" s="103">
        <f t="shared" si="3"/>
        <v>66</v>
      </c>
      <c r="G86" s="103">
        <f t="shared" si="4"/>
        <v>33</v>
      </c>
    </row>
    <row r="87" spans="2:7" ht="14.4" x14ac:dyDescent="0.3">
      <c r="B87"/>
      <c r="C87">
        <v>-1.4</v>
      </c>
      <c r="D87" s="102">
        <f t="shared" si="5"/>
        <v>192</v>
      </c>
      <c r="E87" s="103">
        <f t="shared" si="6"/>
        <v>95</v>
      </c>
      <c r="F87" s="103">
        <f t="shared" si="3"/>
        <v>62</v>
      </c>
      <c r="G87" s="103">
        <f t="shared" si="4"/>
        <v>31</v>
      </c>
    </row>
    <row r="88" spans="2:7" ht="14.4" x14ac:dyDescent="0.3">
      <c r="B88"/>
      <c r="C88">
        <v>-1.5</v>
      </c>
      <c r="D88" s="102">
        <f t="shared" si="5"/>
        <v>195</v>
      </c>
      <c r="E88" s="103">
        <f t="shared" si="6"/>
        <v>97</v>
      </c>
      <c r="F88" s="103">
        <f t="shared" si="3"/>
        <v>59</v>
      </c>
      <c r="G88" s="103">
        <f t="shared" si="4"/>
        <v>29</v>
      </c>
    </row>
    <row r="89" spans="2:7" ht="14.4" x14ac:dyDescent="0.3">
      <c r="B89"/>
      <c r="C89">
        <v>-1.6</v>
      </c>
      <c r="D89" s="102">
        <f t="shared" si="5"/>
        <v>199</v>
      </c>
      <c r="E89" s="103">
        <f t="shared" si="6"/>
        <v>99</v>
      </c>
      <c r="F89" s="103">
        <f t="shared" si="3"/>
        <v>55</v>
      </c>
      <c r="G89" s="103">
        <f t="shared" si="4"/>
        <v>27</v>
      </c>
    </row>
    <row r="90" spans="2:7" ht="14.4" x14ac:dyDescent="0.3">
      <c r="B90"/>
      <c r="C90">
        <v>-1.7</v>
      </c>
      <c r="D90" s="102">
        <f t="shared" si="5"/>
        <v>202</v>
      </c>
      <c r="E90" s="103">
        <f t="shared" si="6"/>
        <v>100</v>
      </c>
      <c r="F90" s="103">
        <f t="shared" si="3"/>
        <v>52</v>
      </c>
      <c r="G90" s="103">
        <f t="shared" si="4"/>
        <v>26</v>
      </c>
    </row>
    <row r="91" spans="2:7" ht="14.4" x14ac:dyDescent="0.3">
      <c r="B91"/>
      <c r="C91">
        <v>-1.8</v>
      </c>
      <c r="D91" s="102">
        <f t="shared" si="5"/>
        <v>205</v>
      </c>
      <c r="E91" s="103">
        <f t="shared" si="6"/>
        <v>102</v>
      </c>
      <c r="F91" s="103">
        <f t="shared" si="3"/>
        <v>49</v>
      </c>
      <c r="G91" s="103">
        <f t="shared" si="4"/>
        <v>24</v>
      </c>
    </row>
    <row r="92" spans="2:7" ht="14.4" x14ac:dyDescent="0.3">
      <c r="B92"/>
      <c r="C92">
        <v>-1.9</v>
      </c>
      <c r="D92" s="102">
        <f t="shared" ref="D92:D118" si="7">$D$27/2+ROUND(ABS($D$27/(1+EXP(0.8*C92))-$D$27/2),0)</f>
        <v>208</v>
      </c>
      <c r="E92" s="103">
        <f t="shared" si="6"/>
        <v>103</v>
      </c>
      <c r="F92" s="103">
        <f t="shared" si="3"/>
        <v>46</v>
      </c>
      <c r="G92" s="103">
        <f t="shared" si="4"/>
        <v>23</v>
      </c>
    </row>
    <row r="93" spans="2:7" ht="14.4" x14ac:dyDescent="0.3">
      <c r="B93"/>
      <c r="C93">
        <v>-2</v>
      </c>
      <c r="D93" s="102">
        <f t="shared" si="7"/>
        <v>211</v>
      </c>
      <c r="E93" s="103">
        <f t="shared" si="6"/>
        <v>105</v>
      </c>
      <c r="F93" s="103">
        <f t="shared" ref="F93:F118" si="8">$F$27-ROUND($F$27/(1+EXP(0.8*C93)),0)</f>
        <v>43</v>
      </c>
      <c r="G93" s="103">
        <f t="shared" ref="G93:G118" si="9">$G$27-ROUND($E$27/(1+EXP(0.8*C93)),0)</f>
        <v>21</v>
      </c>
    </row>
    <row r="94" spans="2:7" ht="14.4" x14ac:dyDescent="0.3">
      <c r="B94"/>
      <c r="C94">
        <v>-2.1</v>
      </c>
      <c r="D94" s="102">
        <f t="shared" si="7"/>
        <v>214</v>
      </c>
      <c r="E94" s="103">
        <f t="shared" si="6"/>
        <v>106</v>
      </c>
      <c r="F94" s="103">
        <f t="shared" si="8"/>
        <v>40</v>
      </c>
      <c r="G94" s="103">
        <f t="shared" si="9"/>
        <v>20</v>
      </c>
    </row>
    <row r="95" spans="2:7" ht="14.4" x14ac:dyDescent="0.3">
      <c r="B95"/>
      <c r="C95">
        <v>-2.2000000000000002</v>
      </c>
      <c r="D95" s="102">
        <f t="shared" si="7"/>
        <v>217</v>
      </c>
      <c r="E95" s="103">
        <f t="shared" si="6"/>
        <v>108</v>
      </c>
      <c r="F95" s="129">
        <f t="shared" si="8"/>
        <v>37</v>
      </c>
      <c r="G95" s="103">
        <f t="shared" si="9"/>
        <v>18</v>
      </c>
    </row>
    <row r="96" spans="2:7" ht="14.4" x14ac:dyDescent="0.3">
      <c r="B96"/>
      <c r="C96">
        <v>-2.2999999999999998</v>
      </c>
      <c r="D96" s="102">
        <f t="shared" si="7"/>
        <v>219</v>
      </c>
      <c r="E96" s="103">
        <f t="shared" si="6"/>
        <v>109</v>
      </c>
      <c r="F96" s="103">
        <f t="shared" si="8"/>
        <v>35</v>
      </c>
      <c r="G96" s="103">
        <f t="shared" si="9"/>
        <v>17</v>
      </c>
    </row>
    <row r="97" spans="2:7" ht="14.4" x14ac:dyDescent="0.3">
      <c r="B97"/>
      <c r="C97">
        <v>-2.4</v>
      </c>
      <c r="D97" s="102">
        <f t="shared" si="7"/>
        <v>222</v>
      </c>
      <c r="E97" s="103">
        <f t="shared" si="6"/>
        <v>110</v>
      </c>
      <c r="F97" s="103">
        <f t="shared" si="8"/>
        <v>32</v>
      </c>
      <c r="G97" s="103">
        <f t="shared" si="9"/>
        <v>16</v>
      </c>
    </row>
    <row r="98" spans="2:7" ht="14.4" x14ac:dyDescent="0.3">
      <c r="B98"/>
      <c r="C98">
        <v>-2.5</v>
      </c>
      <c r="D98" s="102">
        <f t="shared" si="7"/>
        <v>224</v>
      </c>
      <c r="E98" s="103">
        <f t="shared" si="6"/>
        <v>111</v>
      </c>
      <c r="F98" s="103">
        <f t="shared" si="8"/>
        <v>30</v>
      </c>
      <c r="G98" s="103">
        <f t="shared" si="9"/>
        <v>15</v>
      </c>
    </row>
    <row r="99" spans="2:7" ht="14.4" x14ac:dyDescent="0.3">
      <c r="B99"/>
      <c r="C99">
        <v>-2.6</v>
      </c>
      <c r="D99" s="102">
        <f t="shared" si="7"/>
        <v>226</v>
      </c>
      <c r="E99" s="103">
        <f t="shared" si="6"/>
        <v>112</v>
      </c>
      <c r="F99" s="103">
        <f t="shared" si="8"/>
        <v>28</v>
      </c>
      <c r="G99" s="103">
        <f t="shared" si="9"/>
        <v>14</v>
      </c>
    </row>
    <row r="100" spans="2:7" ht="14.4" x14ac:dyDescent="0.3">
      <c r="B100"/>
      <c r="C100">
        <v>-2.7</v>
      </c>
      <c r="D100" s="102">
        <f t="shared" si="7"/>
        <v>228</v>
      </c>
      <c r="E100" s="103">
        <f t="shared" si="6"/>
        <v>113</v>
      </c>
      <c r="F100" s="103">
        <f t="shared" si="8"/>
        <v>26</v>
      </c>
      <c r="G100" s="103">
        <f t="shared" si="9"/>
        <v>13</v>
      </c>
    </row>
    <row r="101" spans="2:7" ht="14.4" x14ac:dyDescent="0.3">
      <c r="B101"/>
      <c r="C101">
        <v>-2.8</v>
      </c>
      <c r="D101" s="102">
        <f t="shared" si="7"/>
        <v>230</v>
      </c>
      <c r="E101" s="103">
        <f t="shared" si="6"/>
        <v>114</v>
      </c>
      <c r="F101" s="103">
        <f t="shared" si="8"/>
        <v>24</v>
      </c>
      <c r="G101" s="103">
        <f t="shared" si="9"/>
        <v>12</v>
      </c>
    </row>
    <row r="102" spans="2:7" ht="14.4" x14ac:dyDescent="0.3">
      <c r="B102"/>
      <c r="C102">
        <v>-2.9</v>
      </c>
      <c r="D102" s="102">
        <f t="shared" si="7"/>
        <v>231</v>
      </c>
      <c r="E102" s="103">
        <f t="shared" si="6"/>
        <v>115</v>
      </c>
      <c r="F102" s="103">
        <f t="shared" si="8"/>
        <v>23</v>
      </c>
      <c r="G102" s="103">
        <f t="shared" si="9"/>
        <v>11</v>
      </c>
    </row>
    <row r="103" spans="2:7" ht="14.4" x14ac:dyDescent="0.3">
      <c r="B103"/>
      <c r="C103">
        <v>-3</v>
      </c>
      <c r="D103" s="102">
        <f t="shared" si="7"/>
        <v>233</v>
      </c>
      <c r="E103" s="103">
        <f t="shared" si="6"/>
        <v>116</v>
      </c>
      <c r="F103" s="103">
        <f t="shared" si="8"/>
        <v>21</v>
      </c>
      <c r="G103" s="103">
        <f t="shared" si="9"/>
        <v>10</v>
      </c>
    </row>
    <row r="104" spans="2:7" ht="14.4" x14ac:dyDescent="0.3">
      <c r="B104"/>
      <c r="C104">
        <v>-3.1</v>
      </c>
      <c r="D104" s="102">
        <f t="shared" si="7"/>
        <v>234</v>
      </c>
      <c r="E104" s="103">
        <f t="shared" si="6"/>
        <v>116</v>
      </c>
      <c r="F104" s="103">
        <f t="shared" si="8"/>
        <v>20</v>
      </c>
      <c r="G104" s="103">
        <f t="shared" si="9"/>
        <v>10</v>
      </c>
    </row>
    <row r="105" spans="2:7" ht="14.4" x14ac:dyDescent="0.3">
      <c r="B105"/>
      <c r="C105">
        <v>-3.2</v>
      </c>
      <c r="D105" s="102">
        <f t="shared" si="7"/>
        <v>236</v>
      </c>
      <c r="E105" s="103">
        <f t="shared" si="6"/>
        <v>117</v>
      </c>
      <c r="F105" s="103">
        <f t="shared" si="8"/>
        <v>18</v>
      </c>
      <c r="G105" s="103">
        <f t="shared" si="9"/>
        <v>9</v>
      </c>
    </row>
    <row r="106" spans="2:7" ht="14.4" x14ac:dyDescent="0.3">
      <c r="B106"/>
      <c r="C106">
        <v>-3.3</v>
      </c>
      <c r="D106" s="102">
        <f t="shared" si="7"/>
        <v>237</v>
      </c>
      <c r="E106" s="103">
        <f t="shared" si="6"/>
        <v>118</v>
      </c>
      <c r="F106" s="103">
        <f t="shared" si="8"/>
        <v>17</v>
      </c>
      <c r="G106" s="103">
        <f t="shared" si="9"/>
        <v>8</v>
      </c>
    </row>
    <row r="107" spans="2:7" ht="14.4" x14ac:dyDescent="0.3">
      <c r="B107"/>
      <c r="C107">
        <v>-3.4</v>
      </c>
      <c r="D107" s="102">
        <f t="shared" si="7"/>
        <v>238</v>
      </c>
      <c r="E107" s="103">
        <f t="shared" si="6"/>
        <v>118</v>
      </c>
      <c r="F107" s="103">
        <f t="shared" si="8"/>
        <v>16</v>
      </c>
      <c r="G107" s="103">
        <f t="shared" si="9"/>
        <v>8</v>
      </c>
    </row>
    <row r="108" spans="2:7" ht="14.4" x14ac:dyDescent="0.3">
      <c r="B108"/>
      <c r="C108">
        <v>-3.5</v>
      </c>
      <c r="D108" s="102">
        <f t="shared" si="7"/>
        <v>239</v>
      </c>
      <c r="E108" s="103">
        <f t="shared" si="6"/>
        <v>119</v>
      </c>
      <c r="F108" s="103">
        <f t="shared" si="8"/>
        <v>15</v>
      </c>
      <c r="G108" s="103">
        <f t="shared" si="9"/>
        <v>7</v>
      </c>
    </row>
    <row r="109" spans="2:7" ht="14.4" x14ac:dyDescent="0.3">
      <c r="B109"/>
      <c r="C109">
        <v>-3.6</v>
      </c>
      <c r="D109" s="102">
        <f t="shared" si="7"/>
        <v>240</v>
      </c>
      <c r="E109" s="103">
        <f t="shared" si="6"/>
        <v>119</v>
      </c>
      <c r="F109" s="103">
        <f t="shared" si="8"/>
        <v>14</v>
      </c>
      <c r="G109" s="103">
        <f t="shared" si="9"/>
        <v>7</v>
      </c>
    </row>
    <row r="110" spans="2:7" ht="14.4" x14ac:dyDescent="0.3">
      <c r="B110"/>
      <c r="C110">
        <v>-3.7</v>
      </c>
      <c r="D110" s="102">
        <f t="shared" si="7"/>
        <v>241</v>
      </c>
      <c r="E110" s="103">
        <f t="shared" si="6"/>
        <v>120</v>
      </c>
      <c r="F110" s="129">
        <f t="shared" si="8"/>
        <v>13</v>
      </c>
      <c r="G110" s="103">
        <f t="shared" si="9"/>
        <v>6</v>
      </c>
    </row>
    <row r="111" spans="2:7" ht="14.4" x14ac:dyDescent="0.3">
      <c r="B111"/>
      <c r="C111">
        <v>-3.8</v>
      </c>
      <c r="D111" s="102">
        <f t="shared" si="7"/>
        <v>242</v>
      </c>
      <c r="E111" s="103">
        <f t="shared" si="6"/>
        <v>120</v>
      </c>
      <c r="F111" s="103">
        <f t="shared" si="8"/>
        <v>12</v>
      </c>
      <c r="G111" s="103">
        <f t="shared" si="9"/>
        <v>6</v>
      </c>
    </row>
    <row r="112" spans="2:7" ht="14.4" x14ac:dyDescent="0.3">
      <c r="B112"/>
      <c r="C112">
        <v>-3.9</v>
      </c>
      <c r="D112" s="102">
        <f t="shared" si="7"/>
        <v>243</v>
      </c>
      <c r="E112" s="103">
        <f t="shared" si="6"/>
        <v>121</v>
      </c>
      <c r="F112" s="103">
        <f t="shared" si="8"/>
        <v>11</v>
      </c>
      <c r="G112" s="103">
        <f t="shared" si="9"/>
        <v>5</v>
      </c>
    </row>
    <row r="113" spans="2:7" ht="14.4" x14ac:dyDescent="0.3">
      <c r="B113"/>
      <c r="C113">
        <v>-4</v>
      </c>
      <c r="D113" s="102">
        <f t="shared" si="7"/>
        <v>244</v>
      </c>
      <c r="E113" s="103">
        <f t="shared" si="6"/>
        <v>121</v>
      </c>
      <c r="F113" s="103">
        <f t="shared" si="8"/>
        <v>10</v>
      </c>
      <c r="G113" s="103">
        <f t="shared" si="9"/>
        <v>5</v>
      </c>
    </row>
    <row r="114" spans="2:7" ht="14.4" x14ac:dyDescent="0.3">
      <c r="B114"/>
      <c r="C114">
        <v>-4.0999999999999996</v>
      </c>
      <c r="D114" s="102">
        <f t="shared" si="7"/>
        <v>245</v>
      </c>
      <c r="E114" s="103">
        <f t="shared" si="6"/>
        <v>121</v>
      </c>
      <c r="F114" s="103">
        <f t="shared" si="8"/>
        <v>9</v>
      </c>
      <c r="G114" s="103">
        <f t="shared" si="9"/>
        <v>5</v>
      </c>
    </row>
    <row r="115" spans="2:7" ht="14.4" x14ac:dyDescent="0.3">
      <c r="B115"/>
      <c r="C115">
        <v>-4.2</v>
      </c>
      <c r="D115" s="102">
        <f t="shared" si="7"/>
        <v>245</v>
      </c>
      <c r="E115" s="103">
        <f t="shared" si="6"/>
        <v>122</v>
      </c>
      <c r="F115" s="103">
        <f t="shared" si="8"/>
        <v>9</v>
      </c>
      <c r="G115" s="103">
        <f t="shared" si="9"/>
        <v>4</v>
      </c>
    </row>
    <row r="116" spans="2:7" ht="14.4" x14ac:dyDescent="0.3">
      <c r="B116"/>
      <c r="C116">
        <v>-4.3</v>
      </c>
      <c r="D116" s="102">
        <f t="shared" si="7"/>
        <v>246</v>
      </c>
      <c r="E116" s="103">
        <f t="shared" si="6"/>
        <v>122</v>
      </c>
      <c r="F116" s="103">
        <f t="shared" si="8"/>
        <v>8</v>
      </c>
      <c r="G116" s="103">
        <f t="shared" si="9"/>
        <v>4</v>
      </c>
    </row>
    <row r="117" spans="2:7" ht="14.4" x14ac:dyDescent="0.3">
      <c r="B117"/>
      <c r="C117">
        <v>-4.4000000000000004</v>
      </c>
      <c r="D117" s="102">
        <f t="shared" si="7"/>
        <v>247</v>
      </c>
      <c r="E117" s="103">
        <f t="shared" si="6"/>
        <v>122</v>
      </c>
      <c r="F117" s="103">
        <f t="shared" si="8"/>
        <v>7</v>
      </c>
      <c r="G117" s="103">
        <f t="shared" si="9"/>
        <v>4</v>
      </c>
    </row>
    <row r="118" spans="2:7" ht="14.4" x14ac:dyDescent="0.3">
      <c r="B118"/>
      <c r="C118">
        <v>-4.5</v>
      </c>
      <c r="D118" s="102">
        <f t="shared" si="7"/>
        <v>247</v>
      </c>
      <c r="E118" s="103">
        <f t="shared" si="6"/>
        <v>123</v>
      </c>
      <c r="F118" s="103">
        <f t="shared" si="8"/>
        <v>7</v>
      </c>
      <c r="G118" s="103">
        <f t="shared" si="9"/>
        <v>3</v>
      </c>
    </row>
  </sheetData>
  <mergeCells count="5">
    <mergeCell ref="G2:P2"/>
    <mergeCell ref="G4:G10"/>
    <mergeCell ref="B26:C26"/>
    <mergeCell ref="D26:E26"/>
    <mergeCell ref="F26:G26"/>
  </mergeCells>
  <hyperlinks>
    <hyperlink ref="K23" r:id="rId1" location="uid=72P1T0kwi++bu++hX++++rd++kX" display="http://paletton.com/ - uid=72P1T0kwi++bu++hX++++rd++kX" xr:uid="{FD54A970-A8B3-48F5-AC50-DDBE2AF627B9}"/>
    <hyperlink ref="K22" r:id="rId2" xr:uid="{9B9EFF34-2A77-49F7-B8D4-F8F27EDBF31C}"/>
  </hyperlinks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Bernhardt, Michael</dc:creator>
  <cp:lastModifiedBy>Bernhardt, Michael</cp:lastModifiedBy>
  <dcterms:created xsi:type="dcterms:W3CDTF">2019-10-03T11:55:54Z</dcterms:created>
  <dcterms:modified xsi:type="dcterms:W3CDTF">2019-11-13T20:44:19Z</dcterms:modified>
</cp:coreProperties>
</file>