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sqprd-my.sharepoint.com/personal/u8018879_usq_edu_au/Documents/InlandRail/Analysis&amp;Writing/Morphometric&amp;Health/Analysis/Koala_Health_Morphometric/Data/"/>
    </mc:Choice>
  </mc:AlternateContent>
  <xr:revisionPtr revIDLastSave="2288" documentId="11_F25DC773A252ABDACC1048B6099B43565ADE58EF" xr6:coauthVersionLast="47" xr6:coauthVersionMax="47" xr10:uidLastSave="{B9DFF7F1-3E09-4C7C-B606-A663061036B7}"/>
  <bookViews>
    <workbookView xWindow="28680" yWindow="-120" windowWidth="29040" windowHeight="15840" tabRatio="886" xr2:uid="{00000000-000D-0000-FFFF-FFFF00000000}"/>
  </bookViews>
  <sheets>
    <sheet name="Data_Koala_20230908" sheetId="12" r:id="rId1"/>
  </sheets>
  <definedNames>
    <definedName name="_xlnm._FilterDatabase" localSheetId="0" hidden="1">Data_Koala_20230908!$O$1:$O$36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12" l="1"/>
  <c r="AH33" i="12"/>
  <c r="AH47" i="12"/>
  <c r="AH45" i="12"/>
  <c r="AH43" i="12"/>
  <c r="P30" i="12" l="1"/>
  <c r="P13" i="12"/>
  <c r="P7" i="12"/>
  <c r="AH14" i="12"/>
  <c r="AH20" i="12"/>
  <c r="AH26" i="12"/>
  <c r="AH21" i="12"/>
  <c r="AH17" i="12"/>
  <c r="AH2" i="12"/>
  <c r="AH18" i="12"/>
  <c r="P35" i="12"/>
  <c r="P10" i="12"/>
  <c r="P36" i="12"/>
  <c r="P9" i="12"/>
  <c r="P37" i="12"/>
  <c r="P34" i="12"/>
  <c r="P33" i="12"/>
  <c r="P8" i="12"/>
  <c r="P5" i="12"/>
  <c r="P6" i="12"/>
  <c r="P32" i="12"/>
  <c r="P31" i="12"/>
  <c r="P27" i="12"/>
  <c r="P26" i="12"/>
  <c r="P28" i="12"/>
  <c r="P25" i="12"/>
  <c r="P24" i="12"/>
  <c r="P4" i="12"/>
  <c r="P2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tc={87879589-A1E2-4898-95DA-4433EF335AC6}</author>
    <author>tc={8F64C76D-F01A-4F50-9746-8D35DAE8EE2F}</author>
    <author>tc={0EE8CAC6-3D79-4AEA-BF16-58B8B256EC83}</author>
    <author>tc={4CF9D71B-DAA4-492E-A0A3-FEFA4B1A7644}</author>
  </authors>
  <commentList>
    <comment ref="C7" authorId="0" shapeId="0" xr:uid="{87879589-A1E2-4898-95DA-4433EF335AC6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has been tranferred to hospital for treatment</t>
      </text>
    </comment>
    <comment ref="B23" authorId="1" shapeId="0" xr:uid="{8F64C76D-F01A-4F50-9746-8D35DAE8EE2F}">
      <text>
        <t>[Threaded comment]
Your version of Excel allows you to read this threaded comment; however, any edits to it will get removed if the file is opened in a newer version of Excel. Learn more: https://go.microsoft.com/fwlink/?linkid=870924
Comment:
    Collar had fallen, not recaptured</t>
      </text>
    </comment>
    <comment ref="C35" authorId="2" shapeId="0" xr:uid="{0EE8CAC6-3D79-4AEA-BF16-58B8B256EC83}">
      <text>
        <t>[Threaded comment]
Your version of Excel allows you to read this threaded comment; however, any edits to it will get removed if the file is opened in a newer version of Excel. Learn more: https://go.microsoft.com/fwlink/?linkid=870924
Comment:
    He is with mother (Lily)</t>
      </text>
    </comment>
    <comment ref="B47" authorId="3" shapeId="0" xr:uid="{4CF9D71B-DAA4-492E-A0A3-FEFA4B1A7644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was recaptured and tagged in August 2023</t>
      </text>
    </comment>
  </commentList>
</comments>
</file>

<file path=xl/sharedStrings.xml><?xml version="1.0" encoding="utf-8"?>
<sst xmlns="http://schemas.openxmlformats.org/spreadsheetml/2006/main" count="1130" uniqueCount="338">
  <si>
    <t>Date</t>
  </si>
  <si>
    <t>Sex</t>
  </si>
  <si>
    <t>Location</t>
  </si>
  <si>
    <t>Wendy</t>
  </si>
  <si>
    <t>Yes</t>
  </si>
  <si>
    <t>Wayne</t>
  </si>
  <si>
    <t>Watson Rd</t>
  </si>
  <si>
    <t>Wilga</t>
  </si>
  <si>
    <t>Willow</t>
  </si>
  <si>
    <t>Hardy</t>
  </si>
  <si>
    <t>Michelle</t>
  </si>
  <si>
    <t>Chadwick</t>
  </si>
  <si>
    <t>Murray</t>
  </si>
  <si>
    <t>Angelina</t>
  </si>
  <si>
    <t>Ferrell</t>
  </si>
  <si>
    <t>No</t>
  </si>
  <si>
    <t>Name</t>
  </si>
  <si>
    <t>Yarranlea</t>
  </si>
  <si>
    <t>Lana</t>
  </si>
  <si>
    <t>Linthorpe Rd</t>
  </si>
  <si>
    <t>Longhurst Rd</t>
  </si>
  <si>
    <t>Latitude</t>
  </si>
  <si>
    <t>Longitude</t>
  </si>
  <si>
    <t>Accuracy</t>
  </si>
  <si>
    <t>Site</t>
  </si>
  <si>
    <t>Age</t>
  </si>
  <si>
    <t>Pouch</t>
  </si>
  <si>
    <t>Joey</t>
  </si>
  <si>
    <t>Condition notes</t>
  </si>
  <si>
    <t>Kay</t>
  </si>
  <si>
    <t>Keely</t>
  </si>
  <si>
    <t>PM flat, M1 flat, M2 1 line</t>
  </si>
  <si>
    <t>UQ814</t>
  </si>
  <si>
    <t>Brown</t>
  </si>
  <si>
    <t>NA</t>
  </si>
  <si>
    <t>Young</t>
  </si>
  <si>
    <t>Dry</t>
  </si>
  <si>
    <t>2207B0855</t>
  </si>
  <si>
    <t>Kenny</t>
  </si>
  <si>
    <t>PM tips</t>
  </si>
  <si>
    <t>Black</t>
  </si>
  <si>
    <t>UQ849</t>
  </si>
  <si>
    <t>Major</t>
  </si>
  <si>
    <t>2204B0037</t>
  </si>
  <si>
    <t>Kokoda</t>
  </si>
  <si>
    <t>UQ804</t>
  </si>
  <si>
    <t>Purple</t>
  </si>
  <si>
    <t>2204B0046</t>
  </si>
  <si>
    <t>PM Flat</t>
  </si>
  <si>
    <t>UQ976</t>
  </si>
  <si>
    <t>Yellow</t>
  </si>
  <si>
    <t>2214B2704</t>
  </si>
  <si>
    <t>Lesa</t>
  </si>
  <si>
    <t>UQ815</t>
  </si>
  <si>
    <t>Orange</t>
  </si>
  <si>
    <t>2221B0782</t>
  </si>
  <si>
    <t>Logan</t>
  </si>
  <si>
    <t>PM flat, M1 Flat, M2 tips</t>
  </si>
  <si>
    <t>UQ807</t>
  </si>
  <si>
    <t>2214B2597</t>
  </si>
  <si>
    <t>Nil</t>
  </si>
  <si>
    <t>UQ841</t>
  </si>
  <si>
    <t>2221B0152</t>
  </si>
  <si>
    <t>PM 1 line</t>
  </si>
  <si>
    <t>UQ921</t>
  </si>
  <si>
    <t>Pink</t>
  </si>
  <si>
    <t>&lt; 1 month</t>
  </si>
  <si>
    <t>Joey on right teat</t>
  </si>
  <si>
    <t>2221B0228</t>
  </si>
  <si>
    <t>UQ834</t>
  </si>
  <si>
    <t>Light Blue</t>
  </si>
  <si>
    <t>Ultra sound conducted, not pregnant.  No cysts.</t>
  </si>
  <si>
    <t>2214B2488</t>
  </si>
  <si>
    <t>PM ring</t>
  </si>
  <si>
    <t>UQ962</t>
  </si>
  <si>
    <t>Teal</t>
  </si>
  <si>
    <t>2221B0153</t>
  </si>
  <si>
    <t>Wonka</t>
  </si>
  <si>
    <t>PM flat, M flat</t>
  </si>
  <si>
    <t>Light blue</t>
  </si>
  <si>
    <t>UQ992</t>
  </si>
  <si>
    <t>2221B0316</t>
  </si>
  <si>
    <t>Watson and Yarranlea Rds (beside rail line)</t>
  </si>
  <si>
    <t>Brown 11</t>
  </si>
  <si>
    <t>UQ810</t>
  </si>
  <si>
    <t>2214B2821</t>
  </si>
  <si>
    <t>Nicole</t>
  </si>
  <si>
    <t>Off Murlaggan Rd, lots of sheep carcasses in area</t>
  </si>
  <si>
    <t>UQ803</t>
  </si>
  <si>
    <t>2214B1261</t>
  </si>
  <si>
    <t>Kincora</t>
  </si>
  <si>
    <t>Edge of Tummaville Rd</t>
  </si>
  <si>
    <t>Orange/Red</t>
  </si>
  <si>
    <t>UQ805</t>
  </si>
  <si>
    <t>2214B1135</t>
  </si>
  <si>
    <t>Edge of Mann Silo Rd</t>
  </si>
  <si>
    <t>Orange/Black</t>
  </si>
  <si>
    <t>2214B1270</t>
  </si>
  <si>
    <t>Anne</t>
  </si>
  <si>
    <t>320m off Mann Silo Rd (southside) in far corner of partly vegetated paddock.</t>
  </si>
  <si>
    <t>2214B1252</t>
  </si>
  <si>
    <t>Keely patch</t>
  </si>
  <si>
    <t>2204B0038</t>
  </si>
  <si>
    <t>Eucalyptus</t>
  </si>
  <si>
    <t>Cleanskin</t>
  </si>
  <si>
    <t>Edge of Yarranlea Rd</t>
  </si>
  <si>
    <t>UQ572</t>
  </si>
  <si>
    <t>999000000004746</t>
  </si>
  <si>
    <t>UQ911</t>
  </si>
  <si>
    <t>999000000004713</t>
  </si>
  <si>
    <t>Edge of School Rd</t>
  </si>
  <si>
    <t>UQ806</t>
  </si>
  <si>
    <t>999000000004723</t>
  </si>
  <si>
    <t>Large tree at entry to Oak Park property, Watson's Rd</t>
  </si>
  <si>
    <t>UQ522</t>
  </si>
  <si>
    <t>Black/Yellow</t>
  </si>
  <si>
    <t>Pregnant</t>
  </si>
  <si>
    <t>999000000002376</t>
  </si>
  <si>
    <t>Holland</t>
  </si>
  <si>
    <t xml:space="preserve">Beside dam on Thompson's property. Could not see that anyone was home to notify. </t>
  </si>
  <si>
    <t>UQ901</t>
  </si>
  <si>
    <t>999000000002191</t>
  </si>
  <si>
    <t>School Rd</t>
  </si>
  <si>
    <t>Unbred</t>
  </si>
  <si>
    <t>Ronald</t>
  </si>
  <si>
    <t>Kathy</t>
  </si>
  <si>
    <t>Hero</t>
  </si>
  <si>
    <t>Lily</t>
  </si>
  <si>
    <t>Alicia</t>
  </si>
  <si>
    <t>Marilyn</t>
  </si>
  <si>
    <t>Geronimo</t>
  </si>
  <si>
    <t>Speedy</t>
  </si>
  <si>
    <t>Sneaky</t>
  </si>
  <si>
    <t>Roxette</t>
  </si>
  <si>
    <t>Forest</t>
  </si>
  <si>
    <t>2214B1103</t>
  </si>
  <si>
    <t>2214B1174</t>
  </si>
  <si>
    <t>2214B2734</t>
  </si>
  <si>
    <t>2214B0929</t>
  </si>
  <si>
    <t>2214B2504</t>
  </si>
  <si>
    <t>2214B2733</t>
  </si>
  <si>
    <t>2214B1175</t>
  </si>
  <si>
    <t>2214B2501</t>
  </si>
  <si>
    <t>Unidentified</t>
  </si>
  <si>
    <t>UQ906</t>
  </si>
  <si>
    <t>Yellow front red black</t>
  </si>
  <si>
    <t>Unfurred</t>
  </si>
  <si>
    <t>Clear</t>
  </si>
  <si>
    <t>Light blue front/orange back</t>
  </si>
  <si>
    <t>PM 2 line</t>
  </si>
  <si>
    <t>Army green front/orange back</t>
  </si>
  <si>
    <t>Slightly sticky rump</t>
  </si>
  <si>
    <t>PM roots exposed, M1 flat</t>
  </si>
  <si>
    <t>Very old koala, 15+ years, looks good</t>
  </si>
  <si>
    <t>UQ808</t>
  </si>
  <si>
    <t>PM ring, M1 tips</t>
  </si>
  <si>
    <t>One eye has old scarring on cornea, curvature of the spine (scoiosis)</t>
  </si>
  <si>
    <t>UQ848</t>
  </si>
  <si>
    <t>PM flat</t>
  </si>
  <si>
    <t>Brown front/Pink back</t>
  </si>
  <si>
    <t>UQ847</t>
  </si>
  <si>
    <t>M1 flat, uneven, right premolar roots, M2 wear</t>
  </si>
  <si>
    <t>Orange front/Black back</t>
  </si>
  <si>
    <t>Red front/Orange back</t>
  </si>
  <si>
    <t>Dwayne</t>
  </si>
  <si>
    <t>Pink front/black back</t>
  </si>
  <si>
    <t>Old scorring on left eye</t>
  </si>
  <si>
    <t>Red front/White back</t>
  </si>
  <si>
    <t>Recaptured</t>
  </si>
  <si>
    <t>Quibet</t>
  </si>
  <si>
    <t>Von Pine place</t>
  </si>
  <si>
    <t>PM flat, M1 flat</t>
  </si>
  <si>
    <t>UQ32 White</t>
  </si>
  <si>
    <t>UQ844</t>
  </si>
  <si>
    <t>Big (old koala)</t>
  </si>
  <si>
    <t>PM ring to flat</t>
  </si>
  <si>
    <t>UQ829</t>
  </si>
  <si>
    <t>White UQ33</t>
  </si>
  <si>
    <t>Empty</t>
  </si>
  <si>
    <t>Bosse's property</t>
  </si>
  <si>
    <t>UQ701 / Fluro pink</t>
  </si>
  <si>
    <t>UQ809 silvertag</t>
  </si>
  <si>
    <t>Loveday Rd</t>
  </si>
  <si>
    <t>Very active sternal gland</t>
  </si>
  <si>
    <t>PM 2 lines</t>
  </si>
  <si>
    <t>UQ998</t>
  </si>
  <si>
    <t>UQ703 pink</t>
  </si>
  <si>
    <t>Mario</t>
  </si>
  <si>
    <t>UQ978 (Silver tag)</t>
  </si>
  <si>
    <t>UQ830</t>
  </si>
  <si>
    <t>Purple UQ251</t>
  </si>
  <si>
    <t>Minor staining</t>
  </si>
  <si>
    <t>Damp</t>
  </si>
  <si>
    <t>Mildly thickened bladder, no cysts obvious</t>
  </si>
  <si>
    <t>PM flat, M1 tips</t>
  </si>
  <si>
    <t>Purple UQ277</t>
  </si>
  <si>
    <t>UQ813</t>
  </si>
  <si>
    <t>Paint mine Rd</t>
  </si>
  <si>
    <t>UQ332 Floro green</t>
  </si>
  <si>
    <t>UQ838</t>
  </si>
  <si>
    <t>Suspected mild cystisis</t>
  </si>
  <si>
    <t>PM two lines</t>
  </si>
  <si>
    <t>UQ676 light blue</t>
  </si>
  <si>
    <t>UQ987</t>
  </si>
  <si>
    <t>Biddeston Southbrook Rd</t>
  </si>
  <si>
    <t>UQ837</t>
  </si>
  <si>
    <t>UQ705 Fluro pink</t>
  </si>
  <si>
    <t>Old female, fluid-filled blister in pouch, teats not enlarged - possible tumors in pouch</t>
  </si>
  <si>
    <t>Bringalily</t>
  </si>
  <si>
    <t>Canning creek - ARTC-owned property</t>
  </si>
  <si>
    <t>UQ706 hot pink</t>
  </si>
  <si>
    <t>UQ817</t>
  </si>
  <si>
    <t>Bladder thickening, needs close eyes during the summer</t>
  </si>
  <si>
    <t>Recaptured_Gyabi's koala</t>
  </si>
  <si>
    <t>Gyabi's koala</t>
  </si>
  <si>
    <t>Female</t>
  </si>
  <si>
    <t>Male</t>
  </si>
  <si>
    <t>Approx. 4.5 months</t>
  </si>
  <si>
    <t xml:space="preserve">Approx. 3 months. </t>
  </si>
  <si>
    <t>Approx 3 months</t>
  </si>
  <si>
    <t>Approx. 2.5 months</t>
  </si>
  <si>
    <t>Joey left teat</t>
  </si>
  <si>
    <t>Joey right teat</t>
  </si>
  <si>
    <t>Moderatelt dehydrated, ultrasound done</t>
  </si>
  <si>
    <t>Temperature 35.5</t>
  </si>
  <si>
    <t>Left teat</t>
  </si>
  <si>
    <t>Swollen right sublingual lymph node</t>
  </si>
  <si>
    <t>Ceres_tag</t>
  </si>
  <si>
    <t>Health_concerns</t>
  </si>
  <si>
    <t>Chlamydia_PCR</t>
  </si>
  <si>
    <t>None</t>
  </si>
  <si>
    <t>Negative</t>
  </si>
  <si>
    <t>No PY and 4yo, ?fertility</t>
  </si>
  <si>
    <t>enlarged LN</t>
  </si>
  <si>
    <t>Aged</t>
  </si>
  <si>
    <t>Required PPV at end of GA</t>
  </si>
  <si>
    <t>HR 84, murmur</t>
  </si>
  <si>
    <t>Possible chlamydial infertility</t>
  </si>
  <si>
    <t>Scoliosis, corneal scar L</t>
  </si>
  <si>
    <t>Very large healthy male</t>
  </si>
  <si>
    <t>Pupils dilated and apnoeic at end of GA, intubated and revived</t>
  </si>
  <si>
    <t xml:space="preserve">1.9 cm fluid filled structure RHS </t>
  </si>
  <si>
    <t>Comments_OnHealth</t>
  </si>
  <si>
    <t>Pink_slip</t>
  </si>
  <si>
    <t>Tree_species</t>
  </si>
  <si>
    <t>Mass_kg</t>
  </si>
  <si>
    <t>Tooth_wear</t>
  </si>
  <si>
    <t>Body_score</t>
  </si>
  <si>
    <t>L_ear</t>
  </si>
  <si>
    <t>R_ear</t>
  </si>
  <si>
    <t>Geijera parviflora</t>
  </si>
  <si>
    <t>E. populnea</t>
  </si>
  <si>
    <t>E. tereticornis</t>
  </si>
  <si>
    <t>E. coolibah</t>
  </si>
  <si>
    <t>Sternal_gland</t>
  </si>
  <si>
    <t>Birth_month</t>
  </si>
  <si>
    <t>February</t>
  </si>
  <si>
    <t>January</t>
  </si>
  <si>
    <t>March</t>
  </si>
  <si>
    <t>December</t>
  </si>
  <si>
    <t>L_eye</t>
  </si>
  <si>
    <t>R_eye</t>
  </si>
  <si>
    <t>Rump_col</t>
  </si>
  <si>
    <t>Rump_wetness</t>
  </si>
  <si>
    <t>Head_len</t>
  </si>
  <si>
    <t>Head_wid</t>
  </si>
  <si>
    <t>Testes_wid</t>
  </si>
  <si>
    <t>Leye_swab</t>
  </si>
  <si>
    <t>Reye_swab</t>
  </si>
  <si>
    <t>Tissue_sample</t>
  </si>
  <si>
    <t>Blood_sample</t>
  </si>
  <si>
    <t>UGPenis_swab</t>
  </si>
  <si>
    <t>Joey_sex</t>
  </si>
  <si>
    <t>Joey_age</t>
  </si>
  <si>
    <t>J_age_aug</t>
  </si>
  <si>
    <t>Age_yr</t>
  </si>
  <si>
    <t>Adult</t>
  </si>
  <si>
    <t>Sub-adult</t>
  </si>
  <si>
    <t>Yogi</t>
  </si>
  <si>
    <t>2214B1902</t>
  </si>
  <si>
    <t>Yarranlea Rd</t>
  </si>
  <si>
    <t>UQ809 Pink front, black back</t>
  </si>
  <si>
    <t>Upper incisors dislocated from gum, need removal, slighlty dehydrated, gut fill 70%, cecal fill 70%</t>
  </si>
  <si>
    <t>Laxmi</t>
  </si>
  <si>
    <t>2214B1497</t>
  </si>
  <si>
    <t>Oblique wear on lower incisor</t>
  </si>
  <si>
    <t>Blue</t>
  </si>
  <si>
    <t xml:space="preserve">3 day </t>
  </si>
  <si>
    <t>Poor gut fill, dehydrated, doing it tough, left hand digit 4 - torn nail during capture, gut fill 30%, cecal fill 30%</t>
  </si>
  <si>
    <t>Brook</t>
  </si>
  <si>
    <t>Canning</t>
  </si>
  <si>
    <t>Creek</t>
  </si>
  <si>
    <t>Buddha</t>
  </si>
  <si>
    <t>Oscar</t>
  </si>
  <si>
    <t>Banshee</t>
  </si>
  <si>
    <t>Jessie</t>
  </si>
  <si>
    <t>South brook</t>
  </si>
  <si>
    <t>Canning Creek</t>
  </si>
  <si>
    <t>Yellow (0644)</t>
  </si>
  <si>
    <t>B1807 Blue front / Yellow back</t>
  </si>
  <si>
    <t>Yellow / Yellow (B2121)</t>
  </si>
  <si>
    <t>Blue / Blue (B1430)</t>
  </si>
  <si>
    <t>B2121</t>
  </si>
  <si>
    <t>Blue / Yellow (B1416)</t>
  </si>
  <si>
    <t>Yellow front / blue back</t>
  </si>
  <si>
    <t>Blue / Blue</t>
  </si>
  <si>
    <t>Orange Front / Black</t>
  </si>
  <si>
    <t>Approc 30 days</t>
  </si>
  <si>
    <t>Minor conjunctivitis</t>
  </si>
  <si>
    <t>Severe grade 3 conjunctivitis</t>
  </si>
  <si>
    <t>Stained above tail</t>
  </si>
  <si>
    <t>Mild conjunctivitis</t>
  </si>
  <si>
    <t>Bilateral cysts</t>
  </si>
  <si>
    <t>Unilateral conjunctivitis / Teeth marks on R ear / stomach 60% fill, caecum 75% fill / no evidence of cystitis</t>
  </si>
  <si>
    <t>Cysts, otherwise healthy, stomach fill 100%, caecum 90%, dirty and open pouch, clean cloaca</t>
  </si>
  <si>
    <t>Healthy mature young male, superb coat, scan gland just active, no clinical sign; Gut fill 50%; Caecum fill 75%</t>
  </si>
  <si>
    <t>Healthy young male just reaching puberty, no sign of disease; Gut fill 100%, Caecum fill 90%</t>
  </si>
  <si>
    <t>No clinical sign of disease, gut fill 80%; caecum fill 80%.</t>
  </si>
  <si>
    <t>Youn female koala with repro cysts and cystitis; appeared to be infected with Chlamydia, tapeworm in abdomin; gut fill 75%; caecum fill 75%.</t>
  </si>
  <si>
    <t>Both eyes evidence of post-conjuntivitis; gut fill 60%, caecum 80% fill; Cyst in uterus, bred in past, but no joey recorded during the capture; no other disease</t>
  </si>
  <si>
    <t>Aged female koala with unfurred puch young; Stomach and Caecum - 100% fill</t>
  </si>
  <si>
    <t>South Brook</t>
  </si>
  <si>
    <t>2214B0472</t>
  </si>
  <si>
    <t>2214B1806</t>
  </si>
  <si>
    <t>2214B2121</t>
  </si>
  <si>
    <t>2214B1430</t>
  </si>
  <si>
    <t>2214B0261</t>
  </si>
  <si>
    <t>2214B1416</t>
  </si>
  <si>
    <t>2214B0236</t>
  </si>
  <si>
    <t>Status</t>
  </si>
  <si>
    <t>Note_CleanOrTracked</t>
  </si>
  <si>
    <t>E. camaldulensis</t>
  </si>
  <si>
    <t>E. crebra</t>
  </si>
  <si>
    <t>November</t>
  </si>
  <si>
    <t>Borderline positive</t>
  </si>
  <si>
    <t>Low positive</t>
  </si>
  <si>
    <r>
      <t xml:space="preserve">Acacia </t>
    </r>
    <r>
      <rPr>
        <sz val="12"/>
        <rFont val="Calibri"/>
        <family val="2"/>
        <scheme val="minor"/>
      </rPr>
      <t>sp.</t>
    </r>
  </si>
  <si>
    <t>E. sideroxylon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</si>
</sst>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4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4" fontId="1" fillId="2" borderId="0" xfId="0" applyNumberFormat="1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4" fillId="2" borderId="0" xfId="0" applyFont="1" applyFill="1" applyBorder="1"/>
    <xf numFmtId="0" fontId="1" fillId="0" borderId="0" xfId="0" applyFont="1" applyFill="1" applyAlignment="1">
      <alignment horizontal="left"/>
    </xf>
    <xf numFmtId="0" fontId="4" fillId="2" borderId="0" xfId="0" applyFont="1" applyFill="1"/>
    <xf numFmtId="0" fontId="3" fillId="0" borderId="2" xfId="0" applyFont="1" applyFill="1" applyBorder="1" applyAlignment="1">
      <alignment horizontal="left" vertical="top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mber Bista" id="{FDB1628A-2B22-4C15-8917-714CDDCB671B}" userId="S::U8018879@usq.edu.au::1aa373cc-389d-4d16-be1d-45ad66a6f3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9-08T00:19:28.66" personId="{FDB1628A-2B22-4C15-8917-714CDDCB671B}" id="{87879589-A1E2-4898-95DA-4433EF335AC6}">
    <text>She has been tranferred to hospital for treatment</text>
  </threadedComment>
  <threadedComment ref="B23" dT="2023-09-07T02:10:55.42" personId="{FDB1628A-2B22-4C15-8917-714CDDCB671B}" id="{8F64C76D-F01A-4F50-9746-8D35DAE8EE2F}">
    <text>Collar had fallen, not recaptured</text>
  </threadedComment>
  <threadedComment ref="C35" dT="2023-09-08T00:17:52.81" personId="{FDB1628A-2B22-4C15-8917-714CDDCB671B}" id="{0EE8CAC6-3D79-4AEA-BF16-58B8B256EC83}">
    <text>He is with mother (Lily)</text>
  </threadedComment>
  <threadedComment ref="B47" dT="2023-09-07T00:55:37.44" personId="{FDB1628A-2B22-4C15-8917-714CDDCB671B}" id="{4CF9D71B-DAA4-492E-A0A3-FEFA4B1A7644}">
    <text>She was recaptured and tagged in August 2023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9BE4-130B-47B3-A4C4-93A86B648E91}">
  <sheetPr filterMode="1"/>
  <dimension ref="A1:AQ47"/>
  <sheetViews>
    <sheetView tabSelected="1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L25" sqref="L25"/>
    </sheetView>
  </sheetViews>
  <sheetFormatPr defaultColWidth="8.7109375" defaultRowHeight="15.75" x14ac:dyDescent="0.25"/>
  <cols>
    <col min="1" max="1" width="11.85546875" style="7" bestFit="1" customWidth="1"/>
    <col min="2" max="2" width="11" style="7" customWidth="1"/>
    <col min="3" max="3" width="18.42578125" style="7" customWidth="1"/>
    <col min="4" max="4" width="19" style="7" bestFit="1" customWidth="1"/>
    <col min="5" max="5" width="25.7109375" style="7" customWidth="1"/>
    <col min="6" max="6" width="11.85546875" style="7" customWidth="1"/>
    <col min="7" max="7" width="14.42578125" style="7" customWidth="1"/>
    <col min="8" max="8" width="13.7109375" style="7" customWidth="1"/>
    <col min="9" max="9" width="9.85546875" style="7" customWidth="1"/>
    <col min="10" max="10" width="24.5703125" style="8" customWidth="1"/>
    <col min="11" max="11" width="82" style="8" customWidth="1"/>
    <col min="12" max="12" width="23.140625" style="8" customWidth="1"/>
    <col min="13" max="13" width="7.7109375" style="8" bestFit="1" customWidth="1"/>
    <col min="14" max="15" width="5.5703125" style="8" customWidth="1"/>
    <col min="16" max="16" width="10.140625" style="8" customWidth="1"/>
    <col min="17" max="17" width="45.5703125" style="8" customWidth="1"/>
    <col min="18" max="18" width="12" style="8" customWidth="1"/>
    <col min="19" max="19" width="27.85546875" style="8" customWidth="1"/>
    <col min="20" max="20" width="29.28515625" style="8" customWidth="1"/>
    <col min="21" max="21" width="18.85546875" style="10" customWidth="1"/>
    <col min="22" max="22" width="18.7109375" style="10" customWidth="1"/>
    <col min="23" max="23" width="14" style="10" customWidth="1"/>
    <col min="24" max="24" width="12.85546875" style="8" customWidth="1"/>
    <col min="25" max="25" width="20.7109375" style="8" customWidth="1"/>
    <col min="26" max="26" width="16.140625" style="8" customWidth="1"/>
    <col min="27" max="27" width="14.7109375" style="8" customWidth="1"/>
    <col min="28" max="28" width="15.7109375" style="8" customWidth="1"/>
    <col min="29" max="29" width="14.42578125" style="8" customWidth="1"/>
    <col min="30" max="30" width="9.28515625" style="8" bestFit="1" customWidth="1"/>
    <col min="31" max="31" width="19.140625" style="8" bestFit="1" customWidth="1"/>
    <col min="32" max="32" width="12.42578125" style="8" bestFit="1" customWidth="1"/>
    <col min="33" max="33" width="12.140625" style="8" bestFit="1" customWidth="1"/>
    <col min="34" max="35" width="12.140625" style="8" customWidth="1"/>
    <col min="36" max="36" width="8.7109375" style="8" bestFit="1" customWidth="1"/>
    <col min="37" max="37" width="10.140625" style="8" bestFit="1" customWidth="1"/>
    <col min="38" max="38" width="14.5703125" style="8" bestFit="1" customWidth="1"/>
    <col min="39" max="39" width="15.28515625" style="8" bestFit="1" customWidth="1"/>
    <col min="40" max="40" width="38" style="8" customWidth="1"/>
    <col min="41" max="41" width="17.5703125" style="8" bestFit="1" customWidth="1"/>
    <col min="42" max="42" width="17.5703125" style="8" customWidth="1"/>
    <col min="43" max="43" width="57.7109375" style="8" bestFit="1" customWidth="1"/>
    <col min="44" max="16384" width="8.7109375" style="8"/>
  </cols>
  <sheetData>
    <row r="1" spans="1:43" s="6" customFormat="1" ht="16.5" thickBot="1" x14ac:dyDescent="0.3">
      <c r="A1" s="3" t="s">
        <v>0</v>
      </c>
      <c r="B1" s="4" t="s">
        <v>16</v>
      </c>
      <c r="C1" s="4" t="s">
        <v>227</v>
      </c>
      <c r="D1" s="4" t="s">
        <v>329</v>
      </c>
      <c r="E1" s="4" t="s">
        <v>330</v>
      </c>
      <c r="F1" s="4" t="s">
        <v>243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</v>
      </c>
      <c r="L1" s="4" t="s">
        <v>244</v>
      </c>
      <c r="M1" s="4" t="s">
        <v>1</v>
      </c>
      <c r="N1" s="4" t="s">
        <v>275</v>
      </c>
      <c r="O1" s="4" t="s">
        <v>25</v>
      </c>
      <c r="P1" s="4" t="s">
        <v>245</v>
      </c>
      <c r="Q1" s="4" t="s">
        <v>246</v>
      </c>
      <c r="R1" s="4" t="s">
        <v>247</v>
      </c>
      <c r="S1" s="4" t="s">
        <v>248</v>
      </c>
      <c r="T1" s="4" t="s">
        <v>249</v>
      </c>
      <c r="U1" s="5" t="s">
        <v>264</v>
      </c>
      <c r="V1" s="5" t="s">
        <v>265</v>
      </c>
      <c r="W1" s="5" t="s">
        <v>266</v>
      </c>
      <c r="X1" s="4" t="s">
        <v>270</v>
      </c>
      <c r="Y1" s="4" t="s">
        <v>269</v>
      </c>
      <c r="Z1" s="4" t="s">
        <v>268</v>
      </c>
      <c r="AA1" s="4" t="s">
        <v>267</v>
      </c>
      <c r="AB1" s="4" t="s">
        <v>271</v>
      </c>
      <c r="AC1" s="4" t="s">
        <v>254</v>
      </c>
      <c r="AD1" s="4" t="s">
        <v>26</v>
      </c>
      <c r="AE1" s="4" t="s">
        <v>27</v>
      </c>
      <c r="AF1" s="28" t="s">
        <v>272</v>
      </c>
      <c r="AG1" s="28" t="s">
        <v>273</v>
      </c>
      <c r="AH1" s="4" t="s">
        <v>274</v>
      </c>
      <c r="AI1" s="4" t="s">
        <v>255</v>
      </c>
      <c r="AJ1" s="4" t="s">
        <v>260</v>
      </c>
      <c r="AK1" s="4" t="s">
        <v>261</v>
      </c>
      <c r="AL1" s="4" t="s">
        <v>262</v>
      </c>
      <c r="AM1" s="4" t="s">
        <v>263</v>
      </c>
      <c r="AN1" s="4" t="s">
        <v>28</v>
      </c>
      <c r="AO1" s="4" t="s">
        <v>228</v>
      </c>
      <c r="AP1" s="4" t="s">
        <v>229</v>
      </c>
      <c r="AQ1" s="4" t="s">
        <v>242</v>
      </c>
    </row>
    <row r="2" spans="1:43" ht="16.5" thickTop="1" x14ac:dyDescent="0.25">
      <c r="A2" s="7">
        <v>45041</v>
      </c>
      <c r="B2" s="8" t="s">
        <v>52</v>
      </c>
      <c r="C2" s="8" t="s">
        <v>55</v>
      </c>
      <c r="D2" s="8" t="s">
        <v>104</v>
      </c>
      <c r="E2" s="8" t="s">
        <v>104</v>
      </c>
      <c r="F2" s="8">
        <v>12214</v>
      </c>
      <c r="G2" s="8">
        <v>-27.742802188731702</v>
      </c>
      <c r="H2" s="8">
        <v>151.50048198178399</v>
      </c>
      <c r="I2" s="8">
        <v>1.1499999999999999</v>
      </c>
      <c r="J2" s="8" t="s">
        <v>17</v>
      </c>
      <c r="K2" s="8" t="s">
        <v>20</v>
      </c>
      <c r="L2" s="9" t="s">
        <v>250</v>
      </c>
      <c r="M2" s="8" t="s">
        <v>215</v>
      </c>
      <c r="N2" s="8">
        <v>3</v>
      </c>
      <c r="O2" s="8" t="s">
        <v>276</v>
      </c>
      <c r="P2" s="8">
        <v>5.8650000000000002</v>
      </c>
      <c r="Q2" s="8" t="s">
        <v>39</v>
      </c>
      <c r="R2" s="8">
        <v>8</v>
      </c>
      <c r="S2" s="8" t="s">
        <v>53</v>
      </c>
      <c r="T2" s="8" t="s">
        <v>54</v>
      </c>
      <c r="U2" s="10">
        <v>135.69999999999999</v>
      </c>
      <c r="V2" s="10">
        <v>74.5</v>
      </c>
      <c r="X2" s="8" t="s">
        <v>4</v>
      </c>
      <c r="Y2" s="8" t="s">
        <v>4</v>
      </c>
      <c r="Z2" s="8" t="s">
        <v>4</v>
      </c>
      <c r="AA2" s="8" t="s">
        <v>4</v>
      </c>
      <c r="AB2" s="8" t="s">
        <v>4</v>
      </c>
      <c r="AC2" s="8" t="s">
        <v>34</v>
      </c>
      <c r="AD2" s="8" t="s">
        <v>35</v>
      </c>
      <c r="AE2" s="8" t="s">
        <v>217</v>
      </c>
      <c r="AF2" s="8" t="s">
        <v>215</v>
      </c>
      <c r="AG2" s="8">
        <v>3</v>
      </c>
      <c r="AH2" s="8">
        <f>AG2+4</f>
        <v>7</v>
      </c>
      <c r="AI2" s="8" t="s">
        <v>257</v>
      </c>
      <c r="AJ2" s="8" t="s">
        <v>147</v>
      </c>
      <c r="AK2" s="8" t="s">
        <v>147</v>
      </c>
      <c r="AL2" s="8" t="s">
        <v>147</v>
      </c>
      <c r="AM2" s="8" t="s">
        <v>36</v>
      </c>
      <c r="AN2" s="11"/>
      <c r="AO2" s="29" t="s">
        <v>230</v>
      </c>
      <c r="AP2" s="29" t="s">
        <v>334</v>
      </c>
      <c r="AQ2" s="29"/>
    </row>
    <row r="3" spans="1:43" x14ac:dyDescent="0.25">
      <c r="A3" s="7">
        <v>45041</v>
      </c>
      <c r="B3" s="8" t="s">
        <v>56</v>
      </c>
      <c r="C3" s="8" t="s">
        <v>59</v>
      </c>
      <c r="D3" s="8" t="s">
        <v>104</v>
      </c>
      <c r="E3" s="8" t="s">
        <v>104</v>
      </c>
      <c r="F3" s="8">
        <v>12217</v>
      </c>
      <c r="G3" s="8">
        <v>-27.729420000000001</v>
      </c>
      <c r="H3" s="8">
        <v>151.50300100000001</v>
      </c>
      <c r="I3" s="8">
        <v>0.9</v>
      </c>
      <c r="J3" s="8" t="s">
        <v>17</v>
      </c>
      <c r="K3" s="8" t="s">
        <v>20</v>
      </c>
      <c r="L3" s="9" t="s">
        <v>251</v>
      </c>
      <c r="M3" s="8" t="s">
        <v>216</v>
      </c>
      <c r="N3" s="8">
        <v>14</v>
      </c>
      <c r="O3" s="8" t="s">
        <v>276</v>
      </c>
      <c r="P3" s="8">
        <v>8.23</v>
      </c>
      <c r="Q3" s="8" t="s">
        <v>57</v>
      </c>
      <c r="R3" s="8">
        <v>5</v>
      </c>
      <c r="S3" s="8" t="s">
        <v>50</v>
      </c>
      <c r="T3" s="8" t="s">
        <v>58</v>
      </c>
      <c r="U3" s="10">
        <v>152.19999999999999</v>
      </c>
      <c r="V3" s="10">
        <v>84.2</v>
      </c>
      <c r="W3" s="10">
        <v>33.799999999999997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42</v>
      </c>
      <c r="AJ3" s="8" t="s">
        <v>147</v>
      </c>
      <c r="AK3" s="8" t="s">
        <v>147</v>
      </c>
      <c r="AL3" s="8" t="s">
        <v>147</v>
      </c>
      <c r="AM3" s="8" t="s">
        <v>36</v>
      </c>
      <c r="AN3" s="11" t="s">
        <v>223</v>
      </c>
      <c r="AO3" s="29" t="s">
        <v>234</v>
      </c>
      <c r="AP3" s="29" t="s">
        <v>334</v>
      </c>
      <c r="AQ3" s="29"/>
    </row>
    <row r="4" spans="1:43" x14ac:dyDescent="0.25">
      <c r="A4" s="7">
        <v>45083</v>
      </c>
      <c r="B4" s="8" t="s">
        <v>11</v>
      </c>
      <c r="C4" s="12" t="s">
        <v>109</v>
      </c>
      <c r="D4" s="8" t="s">
        <v>104</v>
      </c>
      <c r="E4" s="8" t="s">
        <v>213</v>
      </c>
      <c r="F4" s="8">
        <v>12223</v>
      </c>
      <c r="G4" s="8">
        <v>-27.794057191349602</v>
      </c>
      <c r="H4" s="8">
        <v>151.55192616395701</v>
      </c>
      <c r="I4" s="8">
        <v>1.95</v>
      </c>
      <c r="J4" s="8" t="s">
        <v>90</v>
      </c>
      <c r="K4" s="8" t="s">
        <v>95</v>
      </c>
      <c r="L4" s="9" t="s">
        <v>250</v>
      </c>
      <c r="M4" s="8" t="s">
        <v>216</v>
      </c>
      <c r="N4" s="8">
        <v>5</v>
      </c>
      <c r="O4" s="8" t="s">
        <v>276</v>
      </c>
      <c r="P4" s="13">
        <f>7.84-0.365-0.125</f>
        <v>7.35</v>
      </c>
      <c r="Q4" s="8" t="s">
        <v>149</v>
      </c>
      <c r="R4" s="8">
        <v>7</v>
      </c>
      <c r="S4" s="8" t="s">
        <v>148</v>
      </c>
      <c r="T4" s="8" t="s">
        <v>108</v>
      </c>
      <c r="U4" s="10">
        <v>144</v>
      </c>
      <c r="V4" s="10">
        <v>78.400000000000006</v>
      </c>
      <c r="AJ4" s="8" t="s">
        <v>147</v>
      </c>
      <c r="AK4" s="8" t="s">
        <v>147</v>
      </c>
      <c r="AL4" s="8" t="s">
        <v>147</v>
      </c>
      <c r="AM4" s="8" t="s">
        <v>36</v>
      </c>
      <c r="AN4" s="11"/>
      <c r="AO4" s="29" t="s">
        <v>230</v>
      </c>
      <c r="AP4" s="29" t="s">
        <v>334</v>
      </c>
      <c r="AQ4" s="29"/>
    </row>
    <row r="5" spans="1:43" x14ac:dyDescent="0.25">
      <c r="A5" s="7">
        <v>45166</v>
      </c>
      <c r="B5" s="8" t="s">
        <v>125</v>
      </c>
      <c r="C5" s="8" t="s">
        <v>136</v>
      </c>
      <c r="D5" s="8" t="s">
        <v>104</v>
      </c>
      <c r="E5" s="8" t="s">
        <v>104</v>
      </c>
      <c r="F5" s="14">
        <v>12253</v>
      </c>
      <c r="G5" s="8">
        <v>-27.700639539398299</v>
      </c>
      <c r="H5" s="8">
        <v>151.59184564836301</v>
      </c>
      <c r="I5" s="8">
        <v>0.3</v>
      </c>
      <c r="J5" s="8" t="s">
        <v>169</v>
      </c>
      <c r="K5" s="8" t="s">
        <v>170</v>
      </c>
      <c r="L5" s="9" t="s">
        <v>251</v>
      </c>
      <c r="M5" s="8" t="s">
        <v>215</v>
      </c>
      <c r="N5" s="8">
        <v>7</v>
      </c>
      <c r="O5" s="8" t="s">
        <v>276</v>
      </c>
      <c r="P5" s="8">
        <f>5.75-0.3</f>
        <v>5.45</v>
      </c>
      <c r="Q5" s="8" t="s">
        <v>175</v>
      </c>
      <c r="R5" s="8">
        <v>6</v>
      </c>
      <c r="S5" s="8" t="s">
        <v>176</v>
      </c>
      <c r="T5" s="8" t="s">
        <v>177</v>
      </c>
      <c r="U5" s="10">
        <v>121.6</v>
      </c>
      <c r="V5" s="10">
        <v>67.099999999999994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D5" s="8" t="s">
        <v>178</v>
      </c>
      <c r="AE5" s="8" t="s">
        <v>15</v>
      </c>
      <c r="AJ5" s="8" t="s">
        <v>147</v>
      </c>
      <c r="AK5" s="8" t="s">
        <v>147</v>
      </c>
      <c r="AL5" s="8" t="s">
        <v>147</v>
      </c>
      <c r="AM5" s="8" t="s">
        <v>36</v>
      </c>
      <c r="AN5" s="11"/>
      <c r="AO5" s="11"/>
      <c r="AP5" s="29" t="s">
        <v>334</v>
      </c>
      <c r="AQ5" s="11"/>
    </row>
    <row r="6" spans="1:43" x14ac:dyDescent="0.25">
      <c r="A6" s="7">
        <v>45166</v>
      </c>
      <c r="B6" s="8" t="s">
        <v>124</v>
      </c>
      <c r="C6" s="8" t="s">
        <v>135</v>
      </c>
      <c r="D6" s="8" t="s">
        <v>104</v>
      </c>
      <c r="E6" s="8" t="s">
        <v>104</v>
      </c>
      <c r="F6" s="14">
        <v>12252</v>
      </c>
      <c r="G6" s="8">
        <v>-27.7011919906363</v>
      </c>
      <c r="H6" s="8">
        <v>151.59153820015499</v>
      </c>
      <c r="I6" s="8">
        <v>0.4</v>
      </c>
      <c r="J6" s="8" t="s">
        <v>169</v>
      </c>
      <c r="K6" s="8" t="s">
        <v>170</v>
      </c>
      <c r="L6" s="9" t="s">
        <v>251</v>
      </c>
      <c r="M6" s="8" t="s">
        <v>216</v>
      </c>
      <c r="N6" s="8">
        <v>11</v>
      </c>
      <c r="O6" s="8" t="s">
        <v>276</v>
      </c>
      <c r="P6" s="8">
        <f>9.4-0.365</f>
        <v>9.0350000000000001</v>
      </c>
      <c r="Q6" s="8" t="s">
        <v>171</v>
      </c>
      <c r="R6" s="8">
        <v>7</v>
      </c>
      <c r="S6" s="8" t="s">
        <v>172</v>
      </c>
      <c r="T6" s="8" t="s">
        <v>173</v>
      </c>
      <c r="U6" s="10">
        <v>155.80000000000001</v>
      </c>
      <c r="V6" s="10">
        <v>88.1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42</v>
      </c>
      <c r="AJ6" s="8" t="s">
        <v>147</v>
      </c>
      <c r="AK6" s="8" t="s">
        <v>147</v>
      </c>
      <c r="AL6" s="8" t="s">
        <v>147</v>
      </c>
      <c r="AM6" s="8" t="s">
        <v>36</v>
      </c>
      <c r="AN6" s="11" t="s">
        <v>174</v>
      </c>
      <c r="AO6" s="11"/>
      <c r="AP6" s="29" t="s">
        <v>334</v>
      </c>
      <c r="AQ6" s="11"/>
    </row>
    <row r="7" spans="1:43" x14ac:dyDescent="0.25">
      <c r="A7" s="7">
        <v>45167</v>
      </c>
      <c r="B7" s="8" t="s">
        <v>128</v>
      </c>
      <c r="C7" s="8" t="s">
        <v>34</v>
      </c>
      <c r="D7" s="8" t="s">
        <v>104</v>
      </c>
      <c r="E7" s="8" t="s">
        <v>104</v>
      </c>
      <c r="F7" s="14">
        <v>12257</v>
      </c>
      <c r="G7" s="8">
        <v>-27.670635999999998</v>
      </c>
      <c r="H7" s="8">
        <v>151.66289499999999</v>
      </c>
      <c r="I7" s="8">
        <v>1.5</v>
      </c>
      <c r="J7" s="8" t="s">
        <v>182</v>
      </c>
      <c r="L7" s="9" t="s">
        <v>253</v>
      </c>
      <c r="M7" s="8" t="s">
        <v>215</v>
      </c>
      <c r="N7" s="8">
        <v>2</v>
      </c>
      <c r="O7" s="8" t="s">
        <v>277</v>
      </c>
      <c r="P7" s="8">
        <f>5.04-0.2</f>
        <v>4.84</v>
      </c>
      <c r="Q7" s="8" t="s">
        <v>60</v>
      </c>
      <c r="R7" s="8">
        <v>7</v>
      </c>
      <c r="S7" s="8" t="s">
        <v>189</v>
      </c>
      <c r="T7" s="8" t="s">
        <v>190</v>
      </c>
      <c r="U7" s="10">
        <v>116.4</v>
      </c>
      <c r="V7" s="10">
        <v>63.6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D7" s="8" t="s">
        <v>178</v>
      </c>
      <c r="AJ7" s="8" t="s">
        <v>147</v>
      </c>
      <c r="AK7" s="8" t="s">
        <v>147</v>
      </c>
      <c r="AL7" s="8" t="s">
        <v>191</v>
      </c>
      <c r="AM7" s="8" t="s">
        <v>192</v>
      </c>
      <c r="AN7" s="8" t="s">
        <v>193</v>
      </c>
      <c r="AP7" s="29" t="s">
        <v>334</v>
      </c>
    </row>
    <row r="8" spans="1:43" x14ac:dyDescent="0.25">
      <c r="A8" s="7">
        <v>45167</v>
      </c>
      <c r="B8" s="8" t="s">
        <v>126</v>
      </c>
      <c r="C8" s="8" t="s">
        <v>137</v>
      </c>
      <c r="D8" s="8" t="s">
        <v>104</v>
      </c>
      <c r="E8" s="8" t="s">
        <v>104</v>
      </c>
      <c r="F8" s="14">
        <v>12254</v>
      </c>
      <c r="G8" s="8">
        <v>-27.670790576376</v>
      </c>
      <c r="H8" s="8">
        <v>151.65675535798101</v>
      </c>
      <c r="I8" s="8">
        <v>1.9</v>
      </c>
      <c r="J8" s="8" t="s">
        <v>182</v>
      </c>
      <c r="K8" s="8" t="s">
        <v>179</v>
      </c>
      <c r="L8" s="9" t="s">
        <v>332</v>
      </c>
      <c r="M8" s="8" t="s">
        <v>216</v>
      </c>
      <c r="N8" s="8">
        <v>11</v>
      </c>
      <c r="O8" s="8" t="s">
        <v>276</v>
      </c>
      <c r="P8" s="8">
        <f>9.23-0.21</f>
        <v>9.02</v>
      </c>
      <c r="Q8" s="8" t="s">
        <v>171</v>
      </c>
      <c r="R8" s="8">
        <v>8</v>
      </c>
      <c r="S8" s="8" t="s">
        <v>180</v>
      </c>
      <c r="T8" s="8" t="s">
        <v>181</v>
      </c>
      <c r="U8" s="10">
        <v>158.6</v>
      </c>
      <c r="V8" s="10">
        <v>88.6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42</v>
      </c>
      <c r="AJ8" s="8" t="s">
        <v>147</v>
      </c>
      <c r="AK8" s="8" t="s">
        <v>147</v>
      </c>
      <c r="AL8" s="8" t="s">
        <v>147</v>
      </c>
      <c r="AM8" s="8" t="s">
        <v>36</v>
      </c>
      <c r="AN8" s="11" t="s">
        <v>183</v>
      </c>
      <c r="AO8" s="11"/>
      <c r="AP8" s="29" t="s">
        <v>334</v>
      </c>
      <c r="AQ8" s="11"/>
    </row>
    <row r="9" spans="1:43" x14ac:dyDescent="0.25">
      <c r="A9" s="7">
        <v>45168</v>
      </c>
      <c r="B9" s="8" t="s">
        <v>132</v>
      </c>
      <c r="C9" s="8" t="s">
        <v>141</v>
      </c>
      <c r="D9" s="8" t="s">
        <v>104</v>
      </c>
      <c r="E9" s="8" t="s">
        <v>104</v>
      </c>
      <c r="F9" s="14">
        <v>12260</v>
      </c>
      <c r="G9" s="8">
        <v>-27.684694938361599</v>
      </c>
      <c r="H9" s="8">
        <v>151.65376653894799</v>
      </c>
      <c r="I9" s="8">
        <v>0.9</v>
      </c>
      <c r="J9" s="8" t="s">
        <v>197</v>
      </c>
      <c r="L9" s="9" t="s">
        <v>253</v>
      </c>
      <c r="M9" s="8" t="s">
        <v>216</v>
      </c>
      <c r="N9" s="8">
        <v>5.5</v>
      </c>
      <c r="O9" s="8" t="s">
        <v>276</v>
      </c>
      <c r="P9" s="8">
        <f>8.34-0.135</f>
        <v>8.2050000000000001</v>
      </c>
      <c r="Q9" s="8" t="s">
        <v>201</v>
      </c>
      <c r="R9" s="8">
        <v>7.5</v>
      </c>
      <c r="S9" s="8" t="s">
        <v>202</v>
      </c>
      <c r="T9" s="8" t="s">
        <v>203</v>
      </c>
      <c r="U9" s="10">
        <v>142.6</v>
      </c>
      <c r="V9" s="10">
        <v>86.3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42</v>
      </c>
      <c r="AJ9" s="8" t="s">
        <v>147</v>
      </c>
      <c r="AK9" s="8" t="s">
        <v>147</v>
      </c>
      <c r="AL9" s="8" t="s">
        <v>191</v>
      </c>
      <c r="AM9" s="8" t="s">
        <v>36</v>
      </c>
      <c r="AN9" s="11" t="s">
        <v>151</v>
      </c>
      <c r="AO9" s="11"/>
      <c r="AP9" s="29" t="s">
        <v>334</v>
      </c>
      <c r="AQ9" s="11"/>
    </row>
    <row r="10" spans="1:43" x14ac:dyDescent="0.25">
      <c r="A10" s="7">
        <v>45169</v>
      </c>
      <c r="B10" s="8" t="s">
        <v>134</v>
      </c>
      <c r="C10" s="8" t="s">
        <v>51</v>
      </c>
      <c r="D10" s="8" t="s">
        <v>104</v>
      </c>
      <c r="E10" s="8" t="s">
        <v>104</v>
      </c>
      <c r="F10" s="8">
        <v>12262</v>
      </c>
      <c r="G10" s="8">
        <v>-28.194948323070999</v>
      </c>
      <c r="H10" s="8">
        <v>151.16423900239201</v>
      </c>
      <c r="I10" s="8">
        <v>1.1499999999999999</v>
      </c>
      <c r="J10" s="8" t="s">
        <v>208</v>
      </c>
      <c r="K10" s="8" t="s">
        <v>209</v>
      </c>
      <c r="L10" s="9" t="s">
        <v>252</v>
      </c>
      <c r="M10" s="8" t="s">
        <v>216</v>
      </c>
      <c r="N10" s="8">
        <v>5.5</v>
      </c>
      <c r="O10" s="8" t="s">
        <v>276</v>
      </c>
      <c r="P10" s="8">
        <f>7.11-0.165</f>
        <v>6.9450000000000003</v>
      </c>
      <c r="Q10" s="8" t="s">
        <v>184</v>
      </c>
      <c r="R10" s="8">
        <v>6</v>
      </c>
      <c r="S10" s="8" t="s">
        <v>210</v>
      </c>
      <c r="T10" s="8" t="s">
        <v>211</v>
      </c>
      <c r="U10" s="10">
        <v>151.5</v>
      </c>
      <c r="V10" s="10">
        <v>77.599999999999994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42</v>
      </c>
      <c r="AJ10" s="8" t="s">
        <v>147</v>
      </c>
      <c r="AK10" s="8" t="s">
        <v>147</v>
      </c>
      <c r="AL10" s="8" t="s">
        <v>191</v>
      </c>
      <c r="AM10" s="8" t="s">
        <v>36</v>
      </c>
      <c r="AN10" s="8" t="s">
        <v>212</v>
      </c>
      <c r="AP10" s="29" t="s">
        <v>334</v>
      </c>
    </row>
    <row r="11" spans="1:43" x14ac:dyDescent="0.25">
      <c r="A11" s="7">
        <v>45393</v>
      </c>
      <c r="B11" s="8" t="s">
        <v>295</v>
      </c>
      <c r="C11" s="8" t="s">
        <v>328</v>
      </c>
      <c r="D11" s="8" t="s">
        <v>104</v>
      </c>
      <c r="E11" s="8" t="s">
        <v>104</v>
      </c>
      <c r="G11" s="8">
        <v>-28.180982</v>
      </c>
      <c r="H11" s="8">
        <v>151.18971099999999</v>
      </c>
      <c r="J11" s="8" t="s">
        <v>297</v>
      </c>
      <c r="K11" s="8" t="s">
        <v>297</v>
      </c>
      <c r="L11" s="9" t="s">
        <v>253</v>
      </c>
      <c r="M11" s="8" t="s">
        <v>215</v>
      </c>
      <c r="N11" s="8">
        <v>3</v>
      </c>
      <c r="O11" s="8" t="s">
        <v>276</v>
      </c>
      <c r="P11" s="8">
        <v>5.3</v>
      </c>
      <c r="R11" s="8">
        <v>6</v>
      </c>
      <c r="T11" s="8" t="s">
        <v>304</v>
      </c>
      <c r="X11" s="8" t="s">
        <v>4</v>
      </c>
      <c r="Y11" s="8" t="s">
        <v>4</v>
      </c>
      <c r="Z11" s="8" t="s">
        <v>4</v>
      </c>
      <c r="AA11" s="8" t="s">
        <v>4</v>
      </c>
      <c r="AD11" s="8" t="s">
        <v>178</v>
      </c>
      <c r="AE11" s="8" t="s">
        <v>34</v>
      </c>
      <c r="AJ11" s="8" t="s">
        <v>147</v>
      </c>
      <c r="AK11" s="8" t="s">
        <v>147</v>
      </c>
      <c r="AL11" s="8" t="s">
        <v>191</v>
      </c>
      <c r="AM11" s="8" t="s">
        <v>192</v>
      </c>
      <c r="AN11" s="8" t="s">
        <v>318</v>
      </c>
      <c r="AP11" s="29" t="s">
        <v>334</v>
      </c>
    </row>
    <row r="12" spans="1:43" x14ac:dyDescent="0.25">
      <c r="A12" s="7">
        <v>45394</v>
      </c>
      <c r="B12" s="8" t="s">
        <v>290</v>
      </c>
      <c r="C12" s="8" t="s">
        <v>323</v>
      </c>
      <c r="D12" s="8" t="s">
        <v>104</v>
      </c>
      <c r="E12" s="8" t="s">
        <v>104</v>
      </c>
      <c r="G12" s="8">
        <v>-28.193223</v>
      </c>
      <c r="H12" s="8">
        <v>151.186837</v>
      </c>
      <c r="J12" s="8" t="s">
        <v>297</v>
      </c>
      <c r="K12" s="8" t="s">
        <v>297</v>
      </c>
      <c r="L12" s="9" t="s">
        <v>331</v>
      </c>
      <c r="M12" s="8" t="s">
        <v>216</v>
      </c>
      <c r="N12" s="8">
        <v>5</v>
      </c>
      <c r="O12" s="8" t="s">
        <v>276</v>
      </c>
      <c r="P12" s="8">
        <v>8</v>
      </c>
      <c r="R12" s="8">
        <v>7</v>
      </c>
      <c r="S12" s="8" t="s">
        <v>299</v>
      </c>
      <c r="X12" s="8" t="s">
        <v>4</v>
      </c>
      <c r="Y12" s="8" t="s">
        <v>4</v>
      </c>
      <c r="Z12" s="8" t="s">
        <v>4</v>
      </c>
      <c r="AA12" s="8" t="s">
        <v>4</v>
      </c>
      <c r="AC12" s="8" t="s">
        <v>42</v>
      </c>
      <c r="AJ12" s="8" t="s">
        <v>147</v>
      </c>
      <c r="AK12" s="8" t="s">
        <v>309</v>
      </c>
      <c r="AL12" s="8" t="s">
        <v>310</v>
      </c>
      <c r="AM12" s="8" t="s">
        <v>36</v>
      </c>
      <c r="AN12" s="8" t="s">
        <v>313</v>
      </c>
      <c r="AP12" s="29" t="s">
        <v>334</v>
      </c>
    </row>
    <row r="13" spans="1:43" x14ac:dyDescent="0.25">
      <c r="A13" s="7">
        <v>45082</v>
      </c>
      <c r="B13" s="8" t="s">
        <v>86</v>
      </c>
      <c r="C13" s="12" t="s">
        <v>89</v>
      </c>
      <c r="D13" s="8" t="s">
        <v>104</v>
      </c>
      <c r="E13" s="8" t="s">
        <v>213</v>
      </c>
      <c r="F13" s="8">
        <v>12224</v>
      </c>
      <c r="G13" s="8">
        <v>-27.710995</v>
      </c>
      <c r="H13" s="8">
        <v>151.54039499999999</v>
      </c>
      <c r="I13" s="8">
        <v>2.5</v>
      </c>
      <c r="J13" s="8" t="s">
        <v>17</v>
      </c>
      <c r="K13" s="8" t="s">
        <v>87</v>
      </c>
      <c r="L13" s="9" t="s">
        <v>250</v>
      </c>
      <c r="M13" s="8" t="s">
        <v>215</v>
      </c>
      <c r="N13" s="8">
        <v>2</v>
      </c>
      <c r="O13" s="8" t="s">
        <v>277</v>
      </c>
      <c r="P13" s="13">
        <f>4.7-0.365-0.125</f>
        <v>4.21</v>
      </c>
      <c r="Q13" s="8" t="s">
        <v>39</v>
      </c>
      <c r="R13" s="8">
        <v>6.5</v>
      </c>
      <c r="S13" s="8" t="s">
        <v>88</v>
      </c>
      <c r="T13" s="8" t="s">
        <v>150</v>
      </c>
      <c r="U13" s="10">
        <v>114.5</v>
      </c>
      <c r="V13" s="10">
        <v>65.099999999999994</v>
      </c>
      <c r="X13" s="8" t="s">
        <v>4</v>
      </c>
      <c r="Z13" s="8" t="s">
        <v>4</v>
      </c>
      <c r="AA13" s="8" t="s">
        <v>4</v>
      </c>
      <c r="AB13" s="8" t="s">
        <v>4</v>
      </c>
      <c r="AD13" s="8" t="s">
        <v>178</v>
      </c>
      <c r="AE13" s="8" t="s">
        <v>15</v>
      </c>
      <c r="AJ13" s="8" t="s">
        <v>147</v>
      </c>
      <c r="AK13" s="8" t="s">
        <v>147</v>
      </c>
      <c r="AL13" s="8" t="s">
        <v>147</v>
      </c>
      <c r="AM13" s="8" t="s">
        <v>36</v>
      </c>
      <c r="AN13" s="11" t="s">
        <v>151</v>
      </c>
      <c r="AO13" s="29" t="s">
        <v>237</v>
      </c>
      <c r="AP13" s="29" t="s">
        <v>335</v>
      </c>
      <c r="AQ13" s="29" t="s">
        <v>241</v>
      </c>
    </row>
    <row r="14" spans="1:43" x14ac:dyDescent="0.25">
      <c r="A14" s="7">
        <v>45040</v>
      </c>
      <c r="B14" s="8" t="s">
        <v>3</v>
      </c>
      <c r="C14" s="8" t="s">
        <v>68</v>
      </c>
      <c r="D14" s="8" t="s">
        <v>104</v>
      </c>
      <c r="E14" s="8" t="s">
        <v>104</v>
      </c>
      <c r="F14" s="8">
        <v>12212</v>
      </c>
      <c r="G14" s="8">
        <v>-27.718585235997999</v>
      </c>
      <c r="H14" s="8">
        <v>151.51766563765699</v>
      </c>
      <c r="I14" s="8">
        <v>1.05</v>
      </c>
      <c r="J14" s="8" t="s">
        <v>17</v>
      </c>
      <c r="K14" s="8" t="s">
        <v>6</v>
      </c>
      <c r="L14" s="9" t="s">
        <v>251</v>
      </c>
      <c r="M14" s="8" t="s">
        <v>215</v>
      </c>
      <c r="N14" s="8">
        <v>4</v>
      </c>
      <c r="O14" s="8" t="s">
        <v>276</v>
      </c>
      <c r="P14" s="8">
        <v>6.0250000000000004</v>
      </c>
      <c r="Q14" s="8" t="s">
        <v>63</v>
      </c>
      <c r="R14" s="8">
        <v>8</v>
      </c>
      <c r="S14" s="8" t="s">
        <v>64</v>
      </c>
      <c r="T14" s="8" t="s">
        <v>65</v>
      </c>
      <c r="U14" s="10">
        <v>133.1</v>
      </c>
      <c r="V14" s="10">
        <v>70.44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34</v>
      </c>
      <c r="AD14" s="8" t="s">
        <v>35</v>
      </c>
      <c r="AE14" s="8" t="s">
        <v>66</v>
      </c>
      <c r="AF14" s="8" t="s">
        <v>143</v>
      </c>
      <c r="AG14" s="8">
        <v>1</v>
      </c>
      <c r="AH14" s="8">
        <f>AG14+4</f>
        <v>5</v>
      </c>
      <c r="AI14" s="8" t="s">
        <v>258</v>
      </c>
      <c r="AJ14" s="8" t="s">
        <v>147</v>
      </c>
      <c r="AK14" s="8" t="s">
        <v>147</v>
      </c>
      <c r="AL14" s="8" t="s">
        <v>147</v>
      </c>
      <c r="AM14" s="8" t="s">
        <v>36</v>
      </c>
      <c r="AN14" s="11" t="s">
        <v>67</v>
      </c>
      <c r="AO14" s="29" t="s">
        <v>230</v>
      </c>
      <c r="AP14" s="29" t="s">
        <v>231</v>
      </c>
      <c r="AQ14" s="29"/>
    </row>
    <row r="15" spans="1:43" x14ac:dyDescent="0.25">
      <c r="A15" s="7">
        <v>45040</v>
      </c>
      <c r="B15" s="8" t="s">
        <v>7</v>
      </c>
      <c r="C15" s="8" t="s">
        <v>72</v>
      </c>
      <c r="D15" s="8" t="s">
        <v>104</v>
      </c>
      <c r="E15" s="8" t="s">
        <v>104</v>
      </c>
      <c r="F15" s="8">
        <v>12211</v>
      </c>
      <c r="G15" s="8">
        <v>-27.720738127827602</v>
      </c>
      <c r="H15" s="8">
        <v>151.523524252698</v>
      </c>
      <c r="I15" s="8">
        <v>0.8</v>
      </c>
      <c r="J15" s="8" t="s">
        <v>17</v>
      </c>
      <c r="K15" s="8" t="s">
        <v>6</v>
      </c>
      <c r="L15" s="9" t="s">
        <v>251</v>
      </c>
      <c r="M15" s="8" t="s">
        <v>215</v>
      </c>
      <c r="N15" s="8">
        <v>4</v>
      </c>
      <c r="O15" s="8" t="s">
        <v>276</v>
      </c>
      <c r="P15" s="8">
        <v>5.12</v>
      </c>
      <c r="Q15" s="8" t="s">
        <v>63</v>
      </c>
      <c r="R15" s="8">
        <v>6</v>
      </c>
      <c r="S15" s="8" t="s">
        <v>69</v>
      </c>
      <c r="T15" s="8" t="s">
        <v>70</v>
      </c>
      <c r="U15" s="10">
        <v>125</v>
      </c>
      <c r="V15" s="10">
        <v>67.3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34</v>
      </c>
      <c r="AD15" s="8" t="s">
        <v>178</v>
      </c>
      <c r="AJ15" s="8" t="s">
        <v>147</v>
      </c>
      <c r="AK15" s="8" t="s">
        <v>147</v>
      </c>
      <c r="AL15" s="8" t="s">
        <v>147</v>
      </c>
      <c r="AM15" s="8" t="s">
        <v>36</v>
      </c>
      <c r="AN15" s="11" t="s">
        <v>71</v>
      </c>
      <c r="AO15" s="29" t="s">
        <v>232</v>
      </c>
      <c r="AP15" s="29" t="s">
        <v>231</v>
      </c>
      <c r="AQ15" s="29"/>
    </row>
    <row r="16" spans="1:43" x14ac:dyDescent="0.25">
      <c r="A16" s="7">
        <v>45040</v>
      </c>
      <c r="B16" s="8" t="s">
        <v>5</v>
      </c>
      <c r="C16" s="8" t="s">
        <v>62</v>
      </c>
      <c r="D16" s="8" t="s">
        <v>104</v>
      </c>
      <c r="E16" s="8" t="s">
        <v>104</v>
      </c>
      <c r="F16" s="8">
        <v>12210</v>
      </c>
      <c r="G16" s="8">
        <v>-27.719440818764301</v>
      </c>
      <c r="H16" s="8">
        <v>151.519967056811</v>
      </c>
      <c r="I16" s="8">
        <v>0.9</v>
      </c>
      <c r="J16" s="8" t="s">
        <v>17</v>
      </c>
      <c r="K16" s="8" t="s">
        <v>6</v>
      </c>
      <c r="L16" s="9" t="s">
        <v>251</v>
      </c>
      <c r="M16" s="8" t="s">
        <v>216</v>
      </c>
      <c r="N16" s="8">
        <v>2</v>
      </c>
      <c r="O16" s="8" t="s">
        <v>277</v>
      </c>
      <c r="P16" s="8">
        <v>4.18</v>
      </c>
      <c r="Q16" s="8" t="s">
        <v>60</v>
      </c>
      <c r="R16" s="8">
        <v>7</v>
      </c>
      <c r="S16" s="8" t="s">
        <v>54</v>
      </c>
      <c r="T16" s="8" t="s">
        <v>61</v>
      </c>
      <c r="U16" s="10">
        <v>117.9</v>
      </c>
      <c r="V16" s="10">
        <v>65</v>
      </c>
      <c r="W16" s="10">
        <v>26.3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60</v>
      </c>
      <c r="AJ16" s="8" t="s">
        <v>147</v>
      </c>
      <c r="AK16" s="8" t="s">
        <v>147</v>
      </c>
      <c r="AL16" s="8" t="s">
        <v>147</v>
      </c>
      <c r="AM16" s="8" t="s">
        <v>36</v>
      </c>
      <c r="AN16" s="11" t="s">
        <v>224</v>
      </c>
      <c r="AO16" s="29" t="s">
        <v>230</v>
      </c>
      <c r="AP16" s="29" t="s">
        <v>231</v>
      </c>
      <c r="AQ16" s="29"/>
    </row>
    <row r="17" spans="1:43" x14ac:dyDescent="0.25">
      <c r="A17" s="7">
        <v>45041</v>
      </c>
      <c r="B17" s="8" t="s">
        <v>18</v>
      </c>
      <c r="C17" s="8" t="s">
        <v>51</v>
      </c>
      <c r="D17" s="8" t="s">
        <v>104</v>
      </c>
      <c r="E17" s="8" t="s">
        <v>104</v>
      </c>
      <c r="F17" s="8">
        <v>12213</v>
      </c>
      <c r="G17" s="8">
        <v>-27.729213999999999</v>
      </c>
      <c r="H17" s="8">
        <v>151.503017</v>
      </c>
      <c r="I17" s="8">
        <v>1.75</v>
      </c>
      <c r="J17" s="8" t="s">
        <v>17</v>
      </c>
      <c r="K17" s="8" t="s">
        <v>20</v>
      </c>
      <c r="L17" s="9" t="s">
        <v>251</v>
      </c>
      <c r="M17" s="8" t="s">
        <v>215</v>
      </c>
      <c r="N17" s="8">
        <v>8</v>
      </c>
      <c r="O17" s="8" t="s">
        <v>276</v>
      </c>
      <c r="P17" s="8">
        <v>7.05</v>
      </c>
      <c r="Q17" s="8" t="s">
        <v>48</v>
      </c>
      <c r="R17" s="8">
        <v>7</v>
      </c>
      <c r="S17" s="8" t="s">
        <v>49</v>
      </c>
      <c r="T17" s="8" t="s">
        <v>50</v>
      </c>
      <c r="U17" s="10">
        <v>136</v>
      </c>
      <c r="V17" s="10">
        <v>69.599999999999994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34</v>
      </c>
      <c r="AD17" s="8" t="s">
        <v>35</v>
      </c>
      <c r="AE17" s="8" t="s">
        <v>219</v>
      </c>
      <c r="AF17" s="8" t="s">
        <v>143</v>
      </c>
      <c r="AG17" s="8">
        <v>3</v>
      </c>
      <c r="AH17" s="8">
        <f>AG17+4</f>
        <v>7</v>
      </c>
      <c r="AI17" s="8" t="s">
        <v>257</v>
      </c>
      <c r="AJ17" s="8" t="s">
        <v>147</v>
      </c>
      <c r="AK17" s="8" t="s">
        <v>147</v>
      </c>
      <c r="AL17" s="8" t="s">
        <v>147</v>
      </c>
      <c r="AM17" s="8" t="s">
        <v>36</v>
      </c>
      <c r="AN17" s="11"/>
      <c r="AO17" s="29" t="s">
        <v>230</v>
      </c>
      <c r="AP17" s="29" t="s">
        <v>231</v>
      </c>
      <c r="AQ17" s="29"/>
    </row>
    <row r="18" spans="1:43" x14ac:dyDescent="0.25">
      <c r="A18" s="7">
        <v>45041</v>
      </c>
      <c r="B18" s="8" t="s">
        <v>8</v>
      </c>
      <c r="C18" s="8" t="s">
        <v>76</v>
      </c>
      <c r="D18" s="8" t="s">
        <v>104</v>
      </c>
      <c r="E18" s="8" t="s">
        <v>104</v>
      </c>
      <c r="F18" s="8">
        <v>12215</v>
      </c>
      <c r="G18" s="8">
        <v>-27.7197345206514</v>
      </c>
      <c r="H18" s="8">
        <v>151.520572062582</v>
      </c>
      <c r="I18" s="8">
        <v>1.75</v>
      </c>
      <c r="J18" s="8" t="s">
        <v>17</v>
      </c>
      <c r="K18" s="8" t="s">
        <v>6</v>
      </c>
      <c r="L18" s="9" t="s">
        <v>251</v>
      </c>
      <c r="M18" s="8" t="s">
        <v>215</v>
      </c>
      <c r="N18" s="8">
        <v>6</v>
      </c>
      <c r="O18" s="8" t="s">
        <v>276</v>
      </c>
      <c r="P18" s="8">
        <v>6.85</v>
      </c>
      <c r="Q18" s="8" t="s">
        <v>73</v>
      </c>
      <c r="R18" s="8">
        <v>8</v>
      </c>
      <c r="S18" s="8" t="s">
        <v>74</v>
      </c>
      <c r="T18" s="8" t="s">
        <v>75</v>
      </c>
      <c r="U18" s="10">
        <v>129</v>
      </c>
      <c r="V18" s="10">
        <v>68.400000000000006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34</v>
      </c>
      <c r="AD18" s="8" t="s">
        <v>35</v>
      </c>
      <c r="AE18" s="8" t="s">
        <v>218</v>
      </c>
      <c r="AF18" s="8" t="s">
        <v>215</v>
      </c>
      <c r="AG18" s="8">
        <v>4.5</v>
      </c>
      <c r="AH18" s="8">
        <f>AG18+4</f>
        <v>8.5</v>
      </c>
      <c r="AI18" s="8" t="s">
        <v>259</v>
      </c>
      <c r="AJ18" s="8" t="s">
        <v>147</v>
      </c>
      <c r="AK18" s="8" t="s">
        <v>147</v>
      </c>
      <c r="AL18" s="8" t="s">
        <v>147</v>
      </c>
      <c r="AM18" s="8" t="s">
        <v>36</v>
      </c>
      <c r="AN18" s="11" t="s">
        <v>225</v>
      </c>
      <c r="AO18" s="29" t="s">
        <v>230</v>
      </c>
      <c r="AP18" s="29" t="s">
        <v>231</v>
      </c>
      <c r="AQ18" s="29"/>
    </row>
    <row r="19" spans="1:43" x14ac:dyDescent="0.25">
      <c r="A19" s="7">
        <v>45041</v>
      </c>
      <c r="B19" s="8" t="s">
        <v>77</v>
      </c>
      <c r="C19" s="8" t="s">
        <v>81</v>
      </c>
      <c r="D19" s="8" t="s">
        <v>104</v>
      </c>
      <c r="E19" s="8" t="s">
        <v>104</v>
      </c>
      <c r="F19" s="8">
        <v>12216</v>
      </c>
      <c r="G19" s="8">
        <v>-27.717929938808101</v>
      </c>
      <c r="H19" s="8">
        <v>151.51643752120401</v>
      </c>
      <c r="I19" s="8">
        <v>0.85</v>
      </c>
      <c r="J19" s="8" t="s">
        <v>17</v>
      </c>
      <c r="K19" s="8" t="s">
        <v>6</v>
      </c>
      <c r="L19" s="9" t="s">
        <v>251</v>
      </c>
      <c r="M19" s="8" t="s">
        <v>216</v>
      </c>
      <c r="N19" s="8">
        <v>10</v>
      </c>
      <c r="O19" s="8" t="s">
        <v>276</v>
      </c>
      <c r="P19" s="8">
        <v>9.1199999999999992</v>
      </c>
      <c r="Q19" s="8" t="s">
        <v>78</v>
      </c>
      <c r="R19" s="8">
        <v>7</v>
      </c>
      <c r="S19" s="8" t="s">
        <v>79</v>
      </c>
      <c r="T19" s="8" t="s">
        <v>80</v>
      </c>
      <c r="U19" s="10">
        <v>159.4</v>
      </c>
      <c r="V19" s="10">
        <v>86.9</v>
      </c>
      <c r="W19" s="10">
        <v>37.4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42</v>
      </c>
      <c r="AJ19" s="8" t="s">
        <v>147</v>
      </c>
      <c r="AK19" s="8" t="s">
        <v>147</v>
      </c>
      <c r="AL19" s="8" t="s">
        <v>147</v>
      </c>
      <c r="AM19" s="8" t="s">
        <v>36</v>
      </c>
      <c r="AN19" s="11" t="s">
        <v>226</v>
      </c>
      <c r="AO19" s="29" t="s">
        <v>233</v>
      </c>
      <c r="AP19" s="29" t="s">
        <v>231</v>
      </c>
      <c r="AQ19" s="29" t="s">
        <v>239</v>
      </c>
    </row>
    <row r="20" spans="1:43" x14ac:dyDescent="0.25">
      <c r="A20" s="7">
        <v>45042</v>
      </c>
      <c r="B20" s="8" t="s">
        <v>29</v>
      </c>
      <c r="C20" s="8" t="s">
        <v>37</v>
      </c>
      <c r="D20" s="8" t="s">
        <v>104</v>
      </c>
      <c r="E20" s="8" t="s">
        <v>104</v>
      </c>
      <c r="F20" s="8">
        <v>12218</v>
      </c>
      <c r="G20" s="8">
        <v>-27.732664360664799</v>
      </c>
      <c r="H20" s="8">
        <v>151.51768005452999</v>
      </c>
      <c r="I20" s="8">
        <v>0.7</v>
      </c>
      <c r="J20" s="8" t="s">
        <v>17</v>
      </c>
      <c r="K20" s="8" t="s">
        <v>30</v>
      </c>
      <c r="L20" s="9" t="s">
        <v>251</v>
      </c>
      <c r="M20" s="8" t="s">
        <v>215</v>
      </c>
      <c r="N20" s="8">
        <v>14</v>
      </c>
      <c r="O20" s="8" t="s">
        <v>276</v>
      </c>
      <c r="P20" s="8">
        <v>5.665</v>
      </c>
      <c r="Q20" s="8" t="s">
        <v>31</v>
      </c>
      <c r="R20" s="8">
        <v>6</v>
      </c>
      <c r="S20" s="8" t="s">
        <v>32</v>
      </c>
      <c r="T20" s="8" t="s">
        <v>33</v>
      </c>
      <c r="U20" s="10">
        <v>133.9</v>
      </c>
      <c r="V20" s="10">
        <v>72.099999999999994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34</v>
      </c>
      <c r="AD20" s="8" t="s">
        <v>35</v>
      </c>
      <c r="AE20" s="8" t="s">
        <v>220</v>
      </c>
      <c r="AF20" s="8" t="s">
        <v>215</v>
      </c>
      <c r="AG20" s="8">
        <v>2.5</v>
      </c>
      <c r="AH20" s="8">
        <f>AG20+4</f>
        <v>6.5</v>
      </c>
      <c r="AI20" s="8" t="s">
        <v>256</v>
      </c>
      <c r="AJ20" s="8" t="s">
        <v>147</v>
      </c>
      <c r="AK20" s="8" t="s">
        <v>147</v>
      </c>
      <c r="AL20" s="8" t="s">
        <v>147</v>
      </c>
      <c r="AM20" s="8" t="s">
        <v>36</v>
      </c>
      <c r="AN20" s="11" t="s">
        <v>221</v>
      </c>
      <c r="AO20" s="29" t="s">
        <v>234</v>
      </c>
      <c r="AP20" s="29" t="s">
        <v>231</v>
      </c>
      <c r="AQ20" s="29"/>
    </row>
    <row r="21" spans="1:43" x14ac:dyDescent="0.25">
      <c r="A21" s="7">
        <v>45042</v>
      </c>
      <c r="B21" s="8" t="s">
        <v>44</v>
      </c>
      <c r="C21" s="8" t="s">
        <v>47</v>
      </c>
      <c r="D21" s="8" t="s">
        <v>104</v>
      </c>
      <c r="E21" s="8" t="s">
        <v>104</v>
      </c>
      <c r="F21" s="8">
        <v>12220</v>
      </c>
      <c r="G21" s="8">
        <v>-27.733284872956599</v>
      </c>
      <c r="H21" s="8">
        <v>151.515261121094</v>
      </c>
      <c r="I21" s="8">
        <v>0.85</v>
      </c>
      <c r="J21" s="8" t="s">
        <v>17</v>
      </c>
      <c r="K21" s="8" t="s">
        <v>30</v>
      </c>
      <c r="L21" s="9" t="s">
        <v>251</v>
      </c>
      <c r="M21" s="8" t="s">
        <v>215</v>
      </c>
      <c r="N21" s="8">
        <v>3</v>
      </c>
      <c r="O21" s="8" t="s">
        <v>276</v>
      </c>
      <c r="P21" s="8">
        <v>5.96</v>
      </c>
      <c r="Q21" s="8" t="s">
        <v>39</v>
      </c>
      <c r="R21" s="8">
        <v>7</v>
      </c>
      <c r="S21" s="8" t="s">
        <v>45</v>
      </c>
      <c r="T21" s="8" t="s">
        <v>46</v>
      </c>
      <c r="U21" s="10">
        <v>120.1</v>
      </c>
      <c r="V21" s="10">
        <v>65.3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34</v>
      </c>
      <c r="AD21" s="8" t="s">
        <v>35</v>
      </c>
      <c r="AE21" s="8" t="s">
        <v>219</v>
      </c>
      <c r="AF21" s="8" t="s">
        <v>216</v>
      </c>
      <c r="AG21" s="8">
        <v>3</v>
      </c>
      <c r="AH21" s="8">
        <f>AG21+4</f>
        <v>7</v>
      </c>
      <c r="AI21" s="8" t="s">
        <v>257</v>
      </c>
      <c r="AJ21" s="8" t="s">
        <v>147</v>
      </c>
      <c r="AK21" s="8" t="s">
        <v>147</v>
      </c>
      <c r="AL21" s="8" t="s">
        <v>147</v>
      </c>
      <c r="AM21" s="8" t="s">
        <v>36</v>
      </c>
      <c r="AN21" s="11" t="s">
        <v>222</v>
      </c>
      <c r="AO21" s="29" t="s">
        <v>235</v>
      </c>
      <c r="AP21" s="29" t="s">
        <v>231</v>
      </c>
      <c r="AQ21" s="29" t="s">
        <v>240</v>
      </c>
    </row>
    <row r="22" spans="1:43" x14ac:dyDescent="0.25">
      <c r="A22" s="7">
        <v>45042</v>
      </c>
      <c r="B22" s="8" t="s">
        <v>38</v>
      </c>
      <c r="C22" s="8" t="s">
        <v>43</v>
      </c>
      <c r="D22" s="8" t="s">
        <v>104</v>
      </c>
      <c r="E22" s="8" t="s">
        <v>104</v>
      </c>
      <c r="F22" s="8">
        <v>12219</v>
      </c>
      <c r="G22" s="8">
        <v>-27.732877009548201</v>
      </c>
      <c r="H22" s="8">
        <v>151.51781349442899</v>
      </c>
      <c r="I22" s="8">
        <v>0.7</v>
      </c>
      <c r="J22" s="8" t="s">
        <v>17</v>
      </c>
      <c r="K22" s="8" t="s">
        <v>30</v>
      </c>
      <c r="L22" s="9" t="s">
        <v>251</v>
      </c>
      <c r="M22" s="8" t="s">
        <v>216</v>
      </c>
      <c r="N22" s="8">
        <v>3</v>
      </c>
      <c r="O22" s="8" t="s">
        <v>276</v>
      </c>
      <c r="P22" s="8">
        <v>6.64</v>
      </c>
      <c r="Q22" s="8" t="s">
        <v>39</v>
      </c>
      <c r="R22" s="8">
        <v>7</v>
      </c>
      <c r="S22" s="8" t="s">
        <v>40</v>
      </c>
      <c r="T22" s="8" t="s">
        <v>41</v>
      </c>
      <c r="U22" s="10">
        <v>147.1</v>
      </c>
      <c r="V22" s="10">
        <v>75.3</v>
      </c>
      <c r="W22" s="10">
        <v>31.8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42</v>
      </c>
      <c r="AJ22" s="8" t="s">
        <v>147</v>
      </c>
      <c r="AK22" s="8" t="s">
        <v>147</v>
      </c>
      <c r="AL22" s="8" t="s">
        <v>147</v>
      </c>
      <c r="AM22" s="8" t="s">
        <v>36</v>
      </c>
      <c r="AN22" s="11"/>
      <c r="AO22" s="29" t="s">
        <v>230</v>
      </c>
      <c r="AP22" s="29" t="s">
        <v>231</v>
      </c>
      <c r="AQ22" s="29"/>
    </row>
    <row r="23" spans="1:43" x14ac:dyDescent="0.25">
      <c r="A23" s="15">
        <v>45062</v>
      </c>
      <c r="B23" s="15" t="s">
        <v>164</v>
      </c>
      <c r="C23" s="15"/>
      <c r="D23" s="15" t="s">
        <v>104</v>
      </c>
      <c r="E23" s="15" t="s">
        <v>104</v>
      </c>
      <c r="F23" s="16">
        <v>12226</v>
      </c>
      <c r="G23" s="17">
        <v>-27.721959999999999</v>
      </c>
      <c r="H23" s="17">
        <v>151.52676</v>
      </c>
      <c r="I23" s="15"/>
      <c r="J23" s="16" t="s">
        <v>17</v>
      </c>
      <c r="K23" s="16" t="s">
        <v>6</v>
      </c>
      <c r="L23" s="18" t="s">
        <v>251</v>
      </c>
      <c r="M23" s="16" t="s">
        <v>216</v>
      </c>
      <c r="N23" s="16">
        <v>10</v>
      </c>
      <c r="O23" s="16" t="s">
        <v>276</v>
      </c>
      <c r="P23" s="16">
        <v>8.5</v>
      </c>
      <c r="Q23" s="16"/>
      <c r="R23" s="16">
        <v>8.5</v>
      </c>
      <c r="S23" s="16" t="s">
        <v>165</v>
      </c>
      <c r="T23" s="16" t="s">
        <v>93</v>
      </c>
      <c r="U23" s="19">
        <v>157.80000000000001</v>
      </c>
      <c r="V23" s="19">
        <v>82.6</v>
      </c>
      <c r="W23" s="19"/>
      <c r="X23" s="16"/>
      <c r="Y23" s="8" t="s">
        <v>4</v>
      </c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 t="s">
        <v>147</v>
      </c>
      <c r="AK23" s="16" t="s">
        <v>147</v>
      </c>
      <c r="AL23" s="16" t="s">
        <v>147</v>
      </c>
      <c r="AM23" s="16" t="s">
        <v>36</v>
      </c>
      <c r="AN23" s="16"/>
      <c r="AO23" s="16"/>
      <c r="AP23" s="29" t="s">
        <v>231</v>
      </c>
      <c r="AQ23" s="16"/>
    </row>
    <row r="24" spans="1:43" x14ac:dyDescent="0.25">
      <c r="A24" s="7">
        <v>45082</v>
      </c>
      <c r="B24" s="8" t="s">
        <v>14</v>
      </c>
      <c r="C24" s="12" t="s">
        <v>85</v>
      </c>
      <c r="D24" s="8" t="s">
        <v>104</v>
      </c>
      <c r="E24" s="8" t="s">
        <v>213</v>
      </c>
      <c r="F24" s="8">
        <v>12227</v>
      </c>
      <c r="G24" s="8">
        <v>-27.724519999999998</v>
      </c>
      <c r="H24" s="8">
        <v>151.531127</v>
      </c>
      <c r="I24" s="8">
        <v>1.2</v>
      </c>
      <c r="J24" s="8" t="s">
        <v>17</v>
      </c>
      <c r="K24" s="7" t="s">
        <v>82</v>
      </c>
      <c r="L24" s="9" t="s">
        <v>337</v>
      </c>
      <c r="M24" s="8" t="s">
        <v>216</v>
      </c>
      <c r="N24" s="8">
        <v>4</v>
      </c>
      <c r="O24" s="8" t="s">
        <v>276</v>
      </c>
      <c r="P24" s="13">
        <f>7.5-0.21-0.125</f>
        <v>7.165</v>
      </c>
      <c r="Q24" s="8" t="s">
        <v>63</v>
      </c>
      <c r="R24" s="8">
        <v>7</v>
      </c>
      <c r="S24" s="8" t="s">
        <v>83</v>
      </c>
      <c r="T24" s="8" t="s">
        <v>84</v>
      </c>
      <c r="U24" s="10">
        <v>147.1</v>
      </c>
      <c r="V24" s="10">
        <v>74.2</v>
      </c>
      <c r="X24" s="8" t="s">
        <v>4</v>
      </c>
      <c r="Z24" s="8" t="s">
        <v>4</v>
      </c>
      <c r="AA24" s="8" t="s">
        <v>4</v>
      </c>
      <c r="AB24" s="8" t="s">
        <v>4</v>
      </c>
      <c r="AE24" s="8" t="s">
        <v>15</v>
      </c>
      <c r="AJ24" s="8" t="s">
        <v>147</v>
      </c>
      <c r="AK24" s="8" t="s">
        <v>147</v>
      </c>
      <c r="AL24" s="8" t="s">
        <v>147</v>
      </c>
      <c r="AM24" s="8" t="s">
        <v>36</v>
      </c>
      <c r="AN24" s="11"/>
      <c r="AO24" s="29" t="s">
        <v>236</v>
      </c>
      <c r="AP24" s="29" t="s">
        <v>231</v>
      </c>
      <c r="AQ24" s="29"/>
    </row>
    <row r="25" spans="1:43" x14ac:dyDescent="0.25">
      <c r="A25" s="7">
        <v>45082</v>
      </c>
      <c r="B25" s="8" t="s">
        <v>9</v>
      </c>
      <c r="C25" s="12" t="s">
        <v>94</v>
      </c>
      <c r="D25" s="8" t="s">
        <v>104</v>
      </c>
      <c r="E25" s="8" t="s">
        <v>213</v>
      </c>
      <c r="F25" s="14">
        <v>12222</v>
      </c>
      <c r="G25" s="8">
        <v>-27.790373805910299</v>
      </c>
      <c r="H25" s="8">
        <v>151.56095179729201</v>
      </c>
      <c r="I25" s="8">
        <v>0.7</v>
      </c>
      <c r="J25" s="8" t="s">
        <v>90</v>
      </c>
      <c r="K25" s="8" t="s">
        <v>91</v>
      </c>
      <c r="L25" s="9" t="s">
        <v>251</v>
      </c>
      <c r="M25" s="8" t="s">
        <v>216</v>
      </c>
      <c r="N25" s="8">
        <v>15</v>
      </c>
      <c r="O25" s="8" t="s">
        <v>276</v>
      </c>
      <c r="P25" s="13">
        <f>7.6-0.365-0.125</f>
        <v>7.1099999999999994</v>
      </c>
      <c r="Q25" s="8" t="s">
        <v>152</v>
      </c>
      <c r="R25" s="8">
        <v>7</v>
      </c>
      <c r="S25" s="8" t="s">
        <v>92</v>
      </c>
      <c r="T25" s="8" t="s">
        <v>154</v>
      </c>
      <c r="U25" s="10">
        <v>145.30000000000001</v>
      </c>
      <c r="V25" s="10">
        <v>75.7</v>
      </c>
      <c r="X25" s="8" t="s">
        <v>4</v>
      </c>
      <c r="Z25" s="8" t="s">
        <v>4</v>
      </c>
      <c r="AA25" s="8" t="s">
        <v>4</v>
      </c>
      <c r="AB25" s="8" t="s">
        <v>4</v>
      </c>
      <c r="AJ25" s="8" t="s">
        <v>147</v>
      </c>
      <c r="AK25" s="8" t="s">
        <v>147</v>
      </c>
      <c r="AL25" s="8" t="s">
        <v>147</v>
      </c>
      <c r="AM25" s="8" t="s">
        <v>36</v>
      </c>
      <c r="AN25" s="11" t="s">
        <v>153</v>
      </c>
      <c r="AO25" s="29" t="s">
        <v>234</v>
      </c>
      <c r="AP25" s="29" t="s">
        <v>231</v>
      </c>
      <c r="AQ25" s="29"/>
    </row>
    <row r="26" spans="1:43" x14ac:dyDescent="0.25">
      <c r="A26" s="7">
        <v>45083</v>
      </c>
      <c r="B26" s="8" t="s">
        <v>98</v>
      </c>
      <c r="C26" s="12" t="s">
        <v>100</v>
      </c>
      <c r="D26" s="8" t="s">
        <v>104</v>
      </c>
      <c r="E26" s="8" t="s">
        <v>213</v>
      </c>
      <c r="F26" s="14">
        <v>12228</v>
      </c>
      <c r="G26" s="8">
        <v>-27.796427000000001</v>
      </c>
      <c r="H26" s="8">
        <v>151.54871800000001</v>
      </c>
      <c r="I26" s="8">
        <v>1.65</v>
      </c>
      <c r="J26" s="8" t="s">
        <v>90</v>
      </c>
      <c r="K26" s="8" t="s">
        <v>99</v>
      </c>
      <c r="L26" s="9" t="s">
        <v>251</v>
      </c>
      <c r="M26" s="8" t="s">
        <v>215</v>
      </c>
      <c r="N26" s="8">
        <v>14</v>
      </c>
      <c r="O26" s="8" t="s">
        <v>276</v>
      </c>
      <c r="P26" s="13">
        <f>7.62-0.21-0.125</f>
        <v>7.2850000000000001</v>
      </c>
      <c r="Q26" s="8" t="s">
        <v>158</v>
      </c>
      <c r="R26" s="8">
        <v>7</v>
      </c>
      <c r="S26" s="8" t="s">
        <v>160</v>
      </c>
      <c r="T26" s="8" t="s">
        <v>159</v>
      </c>
      <c r="U26" s="10">
        <v>140.30000000000001</v>
      </c>
      <c r="V26" s="10">
        <v>73.900000000000006</v>
      </c>
      <c r="X26" s="8" t="s">
        <v>4</v>
      </c>
      <c r="Z26" s="8" t="s">
        <v>4</v>
      </c>
      <c r="AA26" s="8" t="s">
        <v>4</v>
      </c>
      <c r="AB26" s="8" t="s">
        <v>4</v>
      </c>
      <c r="AD26" s="8" t="s">
        <v>35</v>
      </c>
      <c r="AE26" s="8" t="s">
        <v>4</v>
      </c>
      <c r="AF26" s="8" t="s">
        <v>215</v>
      </c>
      <c r="AG26" s="8">
        <v>4</v>
      </c>
      <c r="AH26" s="8">
        <f>AG26+2.5</f>
        <v>6.5</v>
      </c>
      <c r="AI26" s="8" t="s">
        <v>256</v>
      </c>
      <c r="AJ26" s="8" t="s">
        <v>147</v>
      </c>
      <c r="AK26" s="8" t="s">
        <v>147</v>
      </c>
      <c r="AL26" s="8" t="s">
        <v>147</v>
      </c>
      <c r="AM26" s="8" t="s">
        <v>36</v>
      </c>
      <c r="AN26" s="11"/>
      <c r="AO26" s="29" t="s">
        <v>234</v>
      </c>
      <c r="AP26" s="29" t="s">
        <v>231</v>
      </c>
      <c r="AQ26" s="29"/>
    </row>
    <row r="27" spans="1:43" x14ac:dyDescent="0.25">
      <c r="A27" s="7">
        <v>45083</v>
      </c>
      <c r="B27" s="8" t="s">
        <v>103</v>
      </c>
      <c r="C27" s="12" t="s">
        <v>107</v>
      </c>
      <c r="D27" s="8" t="s">
        <v>104</v>
      </c>
      <c r="E27" s="8" t="s">
        <v>104</v>
      </c>
      <c r="F27" s="14">
        <v>12231</v>
      </c>
      <c r="G27" s="8">
        <v>-27.720414000000002</v>
      </c>
      <c r="H27" s="8">
        <v>151.529077</v>
      </c>
      <c r="I27" s="8">
        <v>1.2</v>
      </c>
      <c r="J27" s="8" t="s">
        <v>17</v>
      </c>
      <c r="K27" s="8" t="s">
        <v>105</v>
      </c>
      <c r="L27" s="9" t="s">
        <v>251</v>
      </c>
      <c r="M27" s="8" t="s">
        <v>215</v>
      </c>
      <c r="N27" s="8">
        <v>15</v>
      </c>
      <c r="O27" s="8" t="s">
        <v>276</v>
      </c>
      <c r="P27" s="13">
        <f>6.23-0.21</f>
        <v>6.0200000000000005</v>
      </c>
      <c r="Q27" s="8" t="s">
        <v>161</v>
      </c>
      <c r="R27" s="8">
        <v>6</v>
      </c>
      <c r="S27" s="8" t="s">
        <v>106</v>
      </c>
      <c r="T27" s="8" t="s">
        <v>162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D27" s="8" t="s">
        <v>35</v>
      </c>
      <c r="AE27" s="8" t="s">
        <v>4</v>
      </c>
      <c r="AF27" s="8" t="s">
        <v>216</v>
      </c>
      <c r="AG27" s="8">
        <v>4</v>
      </c>
      <c r="AH27" s="8">
        <f>AG27+2.5</f>
        <v>6.5</v>
      </c>
      <c r="AI27" s="8" t="s">
        <v>256</v>
      </c>
      <c r="AJ27" s="8" t="s">
        <v>147</v>
      </c>
      <c r="AK27" s="8" t="s">
        <v>147</v>
      </c>
      <c r="AL27" s="8" t="s">
        <v>147</v>
      </c>
      <c r="AM27" s="8" t="s">
        <v>36</v>
      </c>
      <c r="AN27" s="11"/>
      <c r="AO27" s="29" t="s">
        <v>234</v>
      </c>
      <c r="AP27" s="29" t="s">
        <v>231</v>
      </c>
      <c r="AQ27" s="29"/>
    </row>
    <row r="28" spans="1:43" x14ac:dyDescent="0.25">
      <c r="A28" s="7">
        <v>45083</v>
      </c>
      <c r="B28" s="8" t="s">
        <v>12</v>
      </c>
      <c r="C28" s="12" t="s">
        <v>97</v>
      </c>
      <c r="D28" s="8" t="s">
        <v>104</v>
      </c>
      <c r="E28" s="8" t="s">
        <v>213</v>
      </c>
      <c r="F28" s="14">
        <v>12230</v>
      </c>
      <c r="G28" s="8">
        <v>-27.793525233864798</v>
      </c>
      <c r="H28" s="8">
        <v>151.54832052066899</v>
      </c>
      <c r="I28" s="8">
        <v>0.8</v>
      </c>
      <c r="J28" s="8" t="s">
        <v>90</v>
      </c>
      <c r="K28" s="8" t="s">
        <v>95</v>
      </c>
      <c r="L28" s="9" t="s">
        <v>251</v>
      </c>
      <c r="M28" s="8" t="s">
        <v>216</v>
      </c>
      <c r="N28" s="8">
        <v>8</v>
      </c>
      <c r="O28" s="8" t="s">
        <v>276</v>
      </c>
      <c r="P28" s="13">
        <f>7.61-0.365-0.125</f>
        <v>7.12</v>
      </c>
      <c r="Q28" s="8" t="s">
        <v>155</v>
      </c>
      <c r="R28" s="8">
        <v>7</v>
      </c>
      <c r="S28" s="8" t="s">
        <v>96</v>
      </c>
      <c r="T28" s="8" t="s">
        <v>157</v>
      </c>
      <c r="U28" s="10">
        <v>141.6</v>
      </c>
      <c r="V28" s="10">
        <v>75.7</v>
      </c>
      <c r="X28" s="8" t="s">
        <v>4</v>
      </c>
      <c r="Z28" s="8" t="s">
        <v>4</v>
      </c>
      <c r="AA28" s="8" t="s">
        <v>4</v>
      </c>
      <c r="AB28" s="8" t="s">
        <v>4</v>
      </c>
      <c r="AJ28" s="8" t="s">
        <v>147</v>
      </c>
      <c r="AK28" s="8" t="s">
        <v>147</v>
      </c>
      <c r="AL28" s="8" t="s">
        <v>147</v>
      </c>
      <c r="AM28" s="8" t="s">
        <v>36</v>
      </c>
      <c r="AN28" s="11" t="s">
        <v>156</v>
      </c>
      <c r="AO28" s="29" t="s">
        <v>238</v>
      </c>
      <c r="AP28" s="29" t="s">
        <v>231</v>
      </c>
      <c r="AQ28" s="29"/>
    </row>
    <row r="29" spans="1:43" s="2" customFormat="1" x14ac:dyDescent="0.25">
      <c r="A29" s="1">
        <v>45083</v>
      </c>
      <c r="B29" s="2" t="s">
        <v>38</v>
      </c>
      <c r="C29" s="20" t="s">
        <v>102</v>
      </c>
      <c r="D29" s="2" t="s">
        <v>168</v>
      </c>
      <c r="E29" s="2" t="s">
        <v>168</v>
      </c>
      <c r="G29" s="2">
        <v>-27.732420866377701</v>
      </c>
      <c r="H29" s="2">
        <v>151.51756111532501</v>
      </c>
      <c r="I29" s="2">
        <v>1.1000000000000001</v>
      </c>
      <c r="J29" s="2" t="s">
        <v>17</v>
      </c>
      <c r="K29" s="2" t="s">
        <v>101</v>
      </c>
      <c r="L29" s="21" t="s">
        <v>251</v>
      </c>
      <c r="M29" s="2" t="s">
        <v>216</v>
      </c>
      <c r="N29" s="2">
        <v>3</v>
      </c>
      <c r="O29" s="2" t="s">
        <v>276</v>
      </c>
      <c r="P29" s="22">
        <f>7.25-0.27-0.12</f>
        <v>6.86</v>
      </c>
      <c r="Q29" s="2" t="s">
        <v>39</v>
      </c>
      <c r="R29" s="2">
        <v>7</v>
      </c>
      <c r="S29" s="2" t="s">
        <v>40</v>
      </c>
      <c r="T29" s="2" t="s">
        <v>41</v>
      </c>
      <c r="U29" s="23">
        <v>147.1</v>
      </c>
      <c r="V29" s="23">
        <v>75.3</v>
      </c>
      <c r="W29" s="23">
        <v>31.8</v>
      </c>
      <c r="X29" s="2" t="s">
        <v>4</v>
      </c>
      <c r="Y29" s="2" t="s">
        <v>4</v>
      </c>
      <c r="Z29" s="2" t="s">
        <v>4</v>
      </c>
      <c r="AA29" s="2" t="s">
        <v>4</v>
      </c>
      <c r="AB29" s="2" t="s">
        <v>4</v>
      </c>
      <c r="AC29" s="2" t="s">
        <v>42</v>
      </c>
      <c r="AJ29" s="2" t="s">
        <v>147</v>
      </c>
      <c r="AK29" s="2" t="s">
        <v>147</v>
      </c>
      <c r="AL29" s="2" t="s">
        <v>147</v>
      </c>
      <c r="AM29" s="2" t="s">
        <v>36</v>
      </c>
      <c r="AN29" s="24"/>
      <c r="AO29" s="25" t="s">
        <v>230</v>
      </c>
      <c r="AP29" s="25" t="s">
        <v>231</v>
      </c>
      <c r="AQ29" s="25"/>
    </row>
    <row r="30" spans="1:43" x14ac:dyDescent="0.25">
      <c r="A30" s="7">
        <v>45084</v>
      </c>
      <c r="B30" s="8" t="s">
        <v>10</v>
      </c>
      <c r="C30" s="12" t="s">
        <v>112</v>
      </c>
      <c r="D30" s="8" t="s">
        <v>104</v>
      </c>
      <c r="E30" s="8" t="s">
        <v>104</v>
      </c>
      <c r="F30" s="14">
        <v>12232</v>
      </c>
      <c r="G30" s="8">
        <v>-27.797219999999999</v>
      </c>
      <c r="H30" s="8">
        <v>151.56172000000001</v>
      </c>
      <c r="I30" s="8">
        <v>2.4500000000000002</v>
      </c>
      <c r="J30" s="8" t="s">
        <v>90</v>
      </c>
      <c r="K30" s="8" t="s">
        <v>110</v>
      </c>
      <c r="L30" s="9" t="s">
        <v>336</v>
      </c>
      <c r="M30" s="8" t="s">
        <v>215</v>
      </c>
      <c r="N30" s="8">
        <v>1.5</v>
      </c>
      <c r="O30" s="8" t="s">
        <v>277</v>
      </c>
      <c r="P30" s="13">
        <f>4.075-0.21</f>
        <v>3.8650000000000002</v>
      </c>
      <c r="Q30" s="8" t="s">
        <v>60</v>
      </c>
      <c r="R30" s="8">
        <v>6</v>
      </c>
      <c r="S30" s="8" t="s">
        <v>111</v>
      </c>
      <c r="T30" s="8" t="s">
        <v>163</v>
      </c>
      <c r="U30" s="10">
        <v>112.7</v>
      </c>
      <c r="V30" s="10">
        <v>65.3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D30" s="8" t="s">
        <v>123</v>
      </c>
      <c r="AE30" s="8" t="s">
        <v>15</v>
      </c>
      <c r="AJ30" s="8" t="s">
        <v>147</v>
      </c>
      <c r="AK30" s="8" t="s">
        <v>147</v>
      </c>
      <c r="AL30" s="8" t="s">
        <v>147</v>
      </c>
      <c r="AM30" s="8" t="s">
        <v>36</v>
      </c>
      <c r="AN30" s="11"/>
      <c r="AO30" s="29" t="s">
        <v>230</v>
      </c>
      <c r="AP30" s="29" t="s">
        <v>231</v>
      </c>
      <c r="AQ30" s="29" t="s">
        <v>123</v>
      </c>
    </row>
    <row r="31" spans="1:43" x14ac:dyDescent="0.25">
      <c r="A31" s="7">
        <v>45084</v>
      </c>
      <c r="B31" s="8" t="s">
        <v>13</v>
      </c>
      <c r="C31" s="12" t="s">
        <v>117</v>
      </c>
      <c r="D31" s="8" t="s">
        <v>104</v>
      </c>
      <c r="E31" s="8" t="s">
        <v>213</v>
      </c>
      <c r="F31" s="14">
        <v>12225</v>
      </c>
      <c r="G31" s="8">
        <v>-27.719632764346901</v>
      </c>
      <c r="H31" s="8">
        <v>151.52055311948101</v>
      </c>
      <c r="I31" s="8">
        <v>0.9</v>
      </c>
      <c r="J31" s="8" t="s">
        <v>17</v>
      </c>
      <c r="K31" s="8" t="s">
        <v>113</v>
      </c>
      <c r="L31" s="9" t="s">
        <v>251</v>
      </c>
      <c r="M31" s="8" t="s">
        <v>215</v>
      </c>
      <c r="N31" s="8">
        <v>8</v>
      </c>
      <c r="O31" s="8" t="s">
        <v>276</v>
      </c>
      <c r="P31" s="13">
        <f>5.94-0.31-0.125</f>
        <v>5.5050000000000008</v>
      </c>
      <c r="Q31" s="8" t="s">
        <v>158</v>
      </c>
      <c r="R31" s="8">
        <v>6</v>
      </c>
      <c r="S31" s="8" t="s">
        <v>114</v>
      </c>
      <c r="T31" s="8" t="s">
        <v>115</v>
      </c>
      <c r="U31" s="10">
        <v>128.1</v>
      </c>
      <c r="V31" s="10">
        <v>68.599999999999994</v>
      </c>
      <c r="X31" s="8" t="s">
        <v>4</v>
      </c>
      <c r="Z31" s="8" t="s">
        <v>4</v>
      </c>
      <c r="AA31" s="8" t="s">
        <v>4</v>
      </c>
      <c r="AB31" s="8" t="s">
        <v>4</v>
      </c>
      <c r="AD31" s="8" t="s">
        <v>116</v>
      </c>
      <c r="AE31" s="8" t="s">
        <v>15</v>
      </c>
      <c r="AJ31" s="8" t="s">
        <v>147</v>
      </c>
      <c r="AK31" s="8" t="s">
        <v>147</v>
      </c>
      <c r="AL31" s="8" t="s">
        <v>147</v>
      </c>
      <c r="AM31" s="8" t="s">
        <v>36</v>
      </c>
      <c r="AN31" s="11" t="s">
        <v>166</v>
      </c>
      <c r="AO31" s="29" t="s">
        <v>116</v>
      </c>
      <c r="AP31" s="29" t="s">
        <v>231</v>
      </c>
      <c r="AQ31" s="29"/>
    </row>
    <row r="32" spans="1:43" x14ac:dyDescent="0.25">
      <c r="A32" s="7">
        <v>45084</v>
      </c>
      <c r="B32" s="8" t="s">
        <v>118</v>
      </c>
      <c r="C32" s="12" t="s">
        <v>121</v>
      </c>
      <c r="D32" s="8" t="s">
        <v>104</v>
      </c>
      <c r="E32" s="8" t="s">
        <v>213</v>
      </c>
      <c r="F32" s="14">
        <v>12229</v>
      </c>
      <c r="G32" s="8">
        <v>-27.714497000000001</v>
      </c>
      <c r="H32" s="8">
        <v>151.523762</v>
      </c>
      <c r="I32" s="8">
        <v>1.25</v>
      </c>
      <c r="J32" s="8" t="s">
        <v>17</v>
      </c>
      <c r="K32" s="8" t="s">
        <v>119</v>
      </c>
      <c r="L32" s="9" t="s">
        <v>251</v>
      </c>
      <c r="M32" s="8" t="s">
        <v>216</v>
      </c>
      <c r="N32" s="8">
        <v>5</v>
      </c>
      <c r="O32" s="8" t="s">
        <v>276</v>
      </c>
      <c r="P32" s="13">
        <f>7.66-0.31-0.125</f>
        <v>7.2250000000000005</v>
      </c>
      <c r="R32" s="8">
        <v>7</v>
      </c>
      <c r="S32" s="8" t="s">
        <v>167</v>
      </c>
      <c r="T32" s="8" t="s">
        <v>120</v>
      </c>
      <c r="U32" s="10">
        <v>149.4</v>
      </c>
      <c r="V32" s="10">
        <v>79</v>
      </c>
      <c r="X32" s="8" t="s">
        <v>4</v>
      </c>
      <c r="Z32" s="8" t="s">
        <v>4</v>
      </c>
      <c r="AA32" s="8" t="s">
        <v>4</v>
      </c>
      <c r="AB32" s="8" t="s">
        <v>4</v>
      </c>
      <c r="AJ32" s="8" t="s">
        <v>147</v>
      </c>
      <c r="AK32" s="8" t="s">
        <v>147</v>
      </c>
      <c r="AL32" s="8" t="s">
        <v>147</v>
      </c>
      <c r="AM32" s="8" t="s">
        <v>36</v>
      </c>
      <c r="AN32" s="11"/>
      <c r="AO32" s="29" t="s">
        <v>230</v>
      </c>
      <c r="AP32" s="29" t="s">
        <v>231</v>
      </c>
      <c r="AQ32" s="29"/>
    </row>
    <row r="33" spans="1:43" x14ac:dyDescent="0.25">
      <c r="A33" s="7">
        <v>45167</v>
      </c>
      <c r="B33" s="8" t="s">
        <v>127</v>
      </c>
      <c r="C33" s="8" t="s">
        <v>138</v>
      </c>
      <c r="D33" s="8" t="s">
        <v>104</v>
      </c>
      <c r="E33" s="8" t="s">
        <v>104</v>
      </c>
      <c r="F33" s="14">
        <v>12255</v>
      </c>
      <c r="G33" s="8">
        <v>-27.672742</v>
      </c>
      <c r="H33" s="8">
        <v>151.66459399999999</v>
      </c>
      <c r="I33" s="8">
        <v>0.8</v>
      </c>
      <c r="J33" s="8" t="s">
        <v>19</v>
      </c>
      <c r="K33" s="8" t="s">
        <v>179</v>
      </c>
      <c r="L33" s="9" t="s">
        <v>252</v>
      </c>
      <c r="M33" s="8" t="s">
        <v>215</v>
      </c>
      <c r="N33" s="8">
        <v>4.5</v>
      </c>
      <c r="O33" s="8" t="s">
        <v>276</v>
      </c>
      <c r="P33" s="8">
        <f>7.36-0.395</f>
        <v>6.9649999999999999</v>
      </c>
      <c r="Q33" s="8" t="s">
        <v>184</v>
      </c>
      <c r="R33" s="8">
        <v>7</v>
      </c>
      <c r="S33" s="8" t="s">
        <v>185</v>
      </c>
      <c r="T33" s="8" t="s">
        <v>186</v>
      </c>
      <c r="U33" s="10">
        <v>122.3</v>
      </c>
      <c r="V33" s="10">
        <v>72.599999999999994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D33" s="8" t="s">
        <v>35</v>
      </c>
      <c r="AE33" s="8" t="s">
        <v>4</v>
      </c>
      <c r="AF33" s="8" t="s">
        <v>216</v>
      </c>
      <c r="AG33" s="8">
        <v>9</v>
      </c>
      <c r="AH33" s="8">
        <f>9</f>
        <v>9</v>
      </c>
      <c r="AI33" s="8" t="s">
        <v>259</v>
      </c>
      <c r="AJ33" s="8" t="s">
        <v>147</v>
      </c>
      <c r="AK33" s="8" t="s">
        <v>147</v>
      </c>
      <c r="AL33" s="8" t="s">
        <v>147</v>
      </c>
      <c r="AM33" s="8" t="s">
        <v>36</v>
      </c>
      <c r="AN33" s="11"/>
      <c r="AO33" s="11"/>
      <c r="AP33" s="11" t="s">
        <v>231</v>
      </c>
      <c r="AQ33" s="11"/>
    </row>
    <row r="34" spans="1:43" x14ac:dyDescent="0.25">
      <c r="A34" s="7">
        <v>45167</v>
      </c>
      <c r="B34" s="8" t="s">
        <v>130</v>
      </c>
      <c r="C34" s="8" t="s">
        <v>139</v>
      </c>
      <c r="D34" s="8" t="s">
        <v>104</v>
      </c>
      <c r="E34" s="8" t="s">
        <v>104</v>
      </c>
      <c r="F34" s="14">
        <v>12258</v>
      </c>
      <c r="G34" s="8">
        <v>-27.806716999999999</v>
      </c>
      <c r="H34" s="8">
        <v>151.55991399999999</v>
      </c>
      <c r="I34" s="8"/>
      <c r="J34" s="8" t="s">
        <v>90</v>
      </c>
      <c r="K34" s="8" t="s">
        <v>122</v>
      </c>
      <c r="L34" s="9" t="s">
        <v>251</v>
      </c>
      <c r="M34" s="8" t="s">
        <v>216</v>
      </c>
      <c r="N34" s="8">
        <v>9</v>
      </c>
      <c r="O34" s="8" t="s">
        <v>276</v>
      </c>
      <c r="P34" s="8">
        <f>8.03-0.365</f>
        <v>7.6649999999999991</v>
      </c>
      <c r="Q34" s="8" t="s">
        <v>194</v>
      </c>
      <c r="R34" s="8">
        <v>7</v>
      </c>
      <c r="S34" s="8" t="s">
        <v>195</v>
      </c>
      <c r="T34" s="8" t="s">
        <v>196</v>
      </c>
      <c r="U34" s="10">
        <v>144.4</v>
      </c>
      <c r="V34" s="10">
        <v>79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42</v>
      </c>
      <c r="AJ34" s="8" t="s">
        <v>147</v>
      </c>
      <c r="AK34" s="8" t="s">
        <v>147</v>
      </c>
      <c r="AL34" s="8" t="s">
        <v>147</v>
      </c>
      <c r="AM34" s="8" t="s">
        <v>36</v>
      </c>
      <c r="AN34" s="11"/>
      <c r="AO34" s="11"/>
      <c r="AP34" s="29" t="s">
        <v>231</v>
      </c>
      <c r="AQ34" s="11"/>
    </row>
    <row r="35" spans="1:43" s="26" customFormat="1" x14ac:dyDescent="0.25">
      <c r="A35" s="7">
        <v>45167</v>
      </c>
      <c r="B35" s="8" t="s">
        <v>187</v>
      </c>
      <c r="C35" s="8" t="s">
        <v>34</v>
      </c>
      <c r="D35" s="8" t="s">
        <v>104</v>
      </c>
      <c r="E35" s="8" t="s">
        <v>104</v>
      </c>
      <c r="F35" s="14">
        <v>12256</v>
      </c>
      <c r="G35" s="8">
        <v>-27.672742</v>
      </c>
      <c r="H35" s="8">
        <v>151.66459399999999</v>
      </c>
      <c r="I35" s="8">
        <v>0.8</v>
      </c>
      <c r="J35" s="8" t="s">
        <v>19</v>
      </c>
      <c r="K35" s="8" t="s">
        <v>179</v>
      </c>
      <c r="L35" s="9" t="s">
        <v>252</v>
      </c>
      <c r="M35" s="8" t="s">
        <v>216</v>
      </c>
      <c r="N35" s="8">
        <v>0.75</v>
      </c>
      <c r="O35" s="8" t="s">
        <v>277</v>
      </c>
      <c r="P35" s="8">
        <f>1.89-0.31</f>
        <v>1.5799999999999998</v>
      </c>
      <c r="Q35" s="8" t="s">
        <v>60</v>
      </c>
      <c r="R35" s="8">
        <v>8</v>
      </c>
      <c r="S35" s="8"/>
      <c r="T35" s="8" t="s">
        <v>188</v>
      </c>
      <c r="U35" s="10">
        <v>83.6</v>
      </c>
      <c r="V35" s="10">
        <v>50.6</v>
      </c>
      <c r="W35" s="10"/>
      <c r="X35" s="8" t="s">
        <v>4</v>
      </c>
      <c r="Y35" s="8" t="s">
        <v>4</v>
      </c>
      <c r="Z35" s="8" t="s">
        <v>4</v>
      </c>
      <c r="AA35" s="8" t="s">
        <v>4</v>
      </c>
      <c r="AB35" s="8" t="s">
        <v>4</v>
      </c>
      <c r="AC35" s="8" t="s">
        <v>60</v>
      </c>
      <c r="AD35" s="8"/>
      <c r="AE35" s="8"/>
      <c r="AF35" s="8"/>
      <c r="AG35" s="8"/>
      <c r="AH35" s="8"/>
      <c r="AI35" s="8"/>
      <c r="AJ35" s="8" t="s">
        <v>147</v>
      </c>
      <c r="AK35" s="8" t="s">
        <v>147</v>
      </c>
      <c r="AL35" s="8" t="s">
        <v>147</v>
      </c>
      <c r="AM35" s="8" t="s">
        <v>36</v>
      </c>
      <c r="AN35" s="8"/>
      <c r="AO35" s="8"/>
      <c r="AP35" s="29" t="s">
        <v>231</v>
      </c>
      <c r="AQ35" s="8"/>
    </row>
    <row r="36" spans="1:43" s="26" customFormat="1" x14ac:dyDescent="0.25">
      <c r="A36" s="7">
        <v>45168</v>
      </c>
      <c r="B36" s="8" t="s">
        <v>133</v>
      </c>
      <c r="C36" s="8" t="s">
        <v>142</v>
      </c>
      <c r="D36" s="8" t="s">
        <v>104</v>
      </c>
      <c r="E36" s="8" t="s">
        <v>104</v>
      </c>
      <c r="F36" s="14">
        <v>12261</v>
      </c>
      <c r="G36" s="8">
        <v>-27.628029999999999</v>
      </c>
      <c r="H36" s="8">
        <v>151.73014800000001</v>
      </c>
      <c r="I36" s="8">
        <v>1.2</v>
      </c>
      <c r="J36" s="8" t="s">
        <v>204</v>
      </c>
      <c r="K36" s="8"/>
      <c r="L36" s="9" t="s">
        <v>252</v>
      </c>
      <c r="M36" s="8" t="s">
        <v>215</v>
      </c>
      <c r="N36" s="8">
        <v>9</v>
      </c>
      <c r="O36" s="8" t="s">
        <v>276</v>
      </c>
      <c r="P36" s="8">
        <f>6.75-0.135</f>
        <v>6.6150000000000002</v>
      </c>
      <c r="Q36" s="8" t="s">
        <v>194</v>
      </c>
      <c r="R36" s="8">
        <v>7</v>
      </c>
      <c r="S36" s="8" t="s">
        <v>205</v>
      </c>
      <c r="T36" s="8" t="s">
        <v>206</v>
      </c>
      <c r="U36" s="10">
        <v>125.3</v>
      </c>
      <c r="V36" s="10">
        <v>72.2</v>
      </c>
      <c r="W36" s="10"/>
      <c r="X36" s="8" t="s">
        <v>4</v>
      </c>
      <c r="Y36" s="8" t="s">
        <v>4</v>
      </c>
      <c r="Z36" s="8" t="s">
        <v>4</v>
      </c>
      <c r="AA36" s="8" t="s">
        <v>4</v>
      </c>
      <c r="AB36" s="8"/>
      <c r="AC36" s="8"/>
      <c r="AD36" s="8" t="s">
        <v>178</v>
      </c>
      <c r="AE36" s="8"/>
      <c r="AF36" s="8"/>
      <c r="AG36" s="8"/>
      <c r="AH36" s="8"/>
      <c r="AI36" s="8"/>
      <c r="AJ36" s="8" t="s">
        <v>147</v>
      </c>
      <c r="AK36" s="8" t="s">
        <v>147</v>
      </c>
      <c r="AL36" s="8" t="s">
        <v>147</v>
      </c>
      <c r="AM36" s="8" t="s">
        <v>36</v>
      </c>
      <c r="AN36" s="11" t="s">
        <v>207</v>
      </c>
      <c r="AO36" s="11"/>
      <c r="AP36" s="29" t="s">
        <v>231</v>
      </c>
      <c r="AQ36" s="11"/>
    </row>
    <row r="37" spans="1:43" x14ac:dyDescent="0.25">
      <c r="A37" s="7">
        <v>45168</v>
      </c>
      <c r="B37" s="8" t="s">
        <v>131</v>
      </c>
      <c r="C37" s="8" t="s">
        <v>140</v>
      </c>
      <c r="D37" s="8" t="s">
        <v>104</v>
      </c>
      <c r="E37" s="8" t="s">
        <v>104</v>
      </c>
      <c r="F37" s="14">
        <v>12259</v>
      </c>
      <c r="G37" s="8">
        <v>-27.682086573913701</v>
      </c>
      <c r="H37" s="8">
        <v>151.65114820003501</v>
      </c>
      <c r="I37" s="8">
        <v>0.75</v>
      </c>
      <c r="J37" s="8" t="s">
        <v>197</v>
      </c>
      <c r="L37" s="9" t="s">
        <v>253</v>
      </c>
      <c r="M37" s="8" t="s">
        <v>216</v>
      </c>
      <c r="N37" s="8">
        <v>3.5</v>
      </c>
      <c r="O37" s="8" t="s">
        <v>276</v>
      </c>
      <c r="P37" s="8">
        <f>8.925-0.21</f>
        <v>8.7149999999999999</v>
      </c>
      <c r="Q37" s="8" t="s">
        <v>39</v>
      </c>
      <c r="R37" s="8">
        <v>8</v>
      </c>
      <c r="S37" s="8" t="s">
        <v>198</v>
      </c>
      <c r="T37" s="8" t="s">
        <v>199</v>
      </c>
      <c r="U37" s="10">
        <v>141.69999999999999</v>
      </c>
      <c r="V37" s="10">
        <v>81.7</v>
      </c>
      <c r="X37" s="8" t="s">
        <v>4</v>
      </c>
      <c r="Y37" s="8" t="s">
        <v>4</v>
      </c>
      <c r="Z37" s="8" t="s">
        <v>4</v>
      </c>
      <c r="AA37" s="8" t="s">
        <v>4</v>
      </c>
      <c r="AB37" s="8" t="s">
        <v>4</v>
      </c>
      <c r="AC37" s="8" t="s">
        <v>42</v>
      </c>
      <c r="AJ37" s="8" t="s">
        <v>147</v>
      </c>
      <c r="AK37" s="8" t="s">
        <v>147</v>
      </c>
      <c r="AL37" s="8" t="s">
        <v>191</v>
      </c>
      <c r="AM37" s="8" t="s">
        <v>36</v>
      </c>
      <c r="AN37" s="11" t="s">
        <v>200</v>
      </c>
      <c r="AO37" s="11"/>
      <c r="AP37" s="29" t="s">
        <v>231</v>
      </c>
      <c r="AQ37" s="11"/>
    </row>
    <row r="38" spans="1:43" x14ac:dyDescent="0.25">
      <c r="A38" s="7">
        <v>45245</v>
      </c>
      <c r="B38" s="8" t="s">
        <v>283</v>
      </c>
      <c r="C38" s="8" t="s">
        <v>284</v>
      </c>
      <c r="D38" s="8" t="s">
        <v>104</v>
      </c>
      <c r="E38" s="8" t="s">
        <v>104</v>
      </c>
      <c r="F38" s="8"/>
      <c r="G38" s="8">
        <v>-27.733808</v>
      </c>
      <c r="H38" s="8">
        <v>151.50210999999999</v>
      </c>
      <c r="I38" s="8"/>
      <c r="J38" s="8" t="s">
        <v>17</v>
      </c>
      <c r="K38" s="8" t="s">
        <v>20</v>
      </c>
      <c r="L38" s="9" t="s">
        <v>251</v>
      </c>
      <c r="M38" s="8" t="s">
        <v>215</v>
      </c>
      <c r="N38" s="8">
        <v>5</v>
      </c>
      <c r="O38" s="8" t="s">
        <v>276</v>
      </c>
      <c r="P38" s="8">
        <v>4.5999999999999996</v>
      </c>
      <c r="Q38" s="8" t="s">
        <v>285</v>
      </c>
      <c r="R38" s="8">
        <v>6</v>
      </c>
      <c r="S38" s="8" t="s">
        <v>286</v>
      </c>
      <c r="U38" s="10">
        <v>134</v>
      </c>
      <c r="V38" s="10">
        <v>70</v>
      </c>
      <c r="W38" s="8"/>
      <c r="AD38" s="8" t="s">
        <v>35</v>
      </c>
      <c r="AE38" s="8" t="s">
        <v>287</v>
      </c>
      <c r="AH38" s="8">
        <v>8.5</v>
      </c>
      <c r="AI38" s="8" t="s">
        <v>333</v>
      </c>
      <c r="AJ38" s="8" t="s">
        <v>147</v>
      </c>
      <c r="AK38" s="8" t="s">
        <v>147</v>
      </c>
      <c r="AL38" s="8" t="s">
        <v>147</v>
      </c>
      <c r="AM38" s="8" t="s">
        <v>36</v>
      </c>
      <c r="AN38" s="8" t="s">
        <v>288</v>
      </c>
      <c r="AP38" s="29" t="s">
        <v>231</v>
      </c>
    </row>
    <row r="39" spans="1:43" x14ac:dyDescent="0.25">
      <c r="A39" s="7">
        <v>45245</v>
      </c>
      <c r="B39" s="8" t="s">
        <v>278</v>
      </c>
      <c r="C39" s="8" t="s">
        <v>279</v>
      </c>
      <c r="D39" s="8" t="s">
        <v>104</v>
      </c>
      <c r="E39" s="8" t="s">
        <v>213</v>
      </c>
      <c r="F39" s="8"/>
      <c r="G39" s="8">
        <v>-27.717777999999999</v>
      </c>
      <c r="H39" s="8">
        <v>151.52757</v>
      </c>
      <c r="I39" s="8"/>
      <c r="J39" s="8" t="s">
        <v>17</v>
      </c>
      <c r="K39" s="8" t="s">
        <v>280</v>
      </c>
      <c r="L39" s="9" t="s">
        <v>251</v>
      </c>
      <c r="M39" s="16" t="s">
        <v>216</v>
      </c>
      <c r="N39" s="8">
        <v>6</v>
      </c>
      <c r="O39" s="8" t="s">
        <v>276</v>
      </c>
      <c r="P39" s="8">
        <v>7.58</v>
      </c>
      <c r="R39" s="8">
        <v>8</v>
      </c>
      <c r="S39" s="8" t="s">
        <v>281</v>
      </c>
      <c r="U39" s="10">
        <v>150</v>
      </c>
      <c r="V39" s="10">
        <v>80</v>
      </c>
      <c r="W39" s="8"/>
      <c r="AJ39" s="8" t="s">
        <v>147</v>
      </c>
      <c r="AK39" s="8" t="s">
        <v>147</v>
      </c>
      <c r="AL39" s="8" t="s">
        <v>147</v>
      </c>
      <c r="AM39" s="8" t="s">
        <v>36</v>
      </c>
      <c r="AN39" s="8" t="s">
        <v>282</v>
      </c>
      <c r="AP39" s="29" t="s">
        <v>231</v>
      </c>
    </row>
    <row r="40" spans="1:43" x14ac:dyDescent="0.25">
      <c r="A40" s="7">
        <v>45364</v>
      </c>
      <c r="B40" s="8" t="s">
        <v>289</v>
      </c>
      <c r="C40" s="8" t="s">
        <v>322</v>
      </c>
      <c r="D40" s="8" t="s">
        <v>104</v>
      </c>
      <c r="E40" s="8" t="s">
        <v>104</v>
      </c>
      <c r="G40" s="8">
        <v>-27.687950000000001</v>
      </c>
      <c r="H40" s="8">
        <v>151.65079</v>
      </c>
      <c r="J40" s="8" t="s">
        <v>321</v>
      </c>
      <c r="K40" s="8" t="s">
        <v>296</v>
      </c>
      <c r="L40" s="9"/>
      <c r="M40" s="8" t="s">
        <v>215</v>
      </c>
      <c r="N40" s="8">
        <v>5</v>
      </c>
      <c r="O40" s="8" t="s">
        <v>276</v>
      </c>
      <c r="P40" s="8">
        <v>6</v>
      </c>
      <c r="R40" s="8">
        <v>4</v>
      </c>
      <c r="T40" s="8" t="s">
        <v>298</v>
      </c>
      <c r="X40" s="8" t="s">
        <v>4</v>
      </c>
      <c r="Y40" s="8" t="s">
        <v>4</v>
      </c>
      <c r="Z40" s="8" t="s">
        <v>4</v>
      </c>
      <c r="AA40" s="8" t="s">
        <v>4</v>
      </c>
      <c r="AD40" s="8" t="s">
        <v>178</v>
      </c>
      <c r="AJ40" s="8" t="s">
        <v>308</v>
      </c>
      <c r="AK40" s="8" t="s">
        <v>308</v>
      </c>
      <c r="AL40" s="8" t="s">
        <v>191</v>
      </c>
      <c r="AM40" s="8" t="s">
        <v>36</v>
      </c>
      <c r="AN40" s="8" t="s">
        <v>312</v>
      </c>
      <c r="AP40" s="29" t="s">
        <v>231</v>
      </c>
    </row>
    <row r="41" spans="1:43" x14ac:dyDescent="0.25">
      <c r="A41" s="7">
        <v>45391</v>
      </c>
      <c r="B41" s="8" t="s">
        <v>292</v>
      </c>
      <c r="C41" s="8" t="s">
        <v>325</v>
      </c>
      <c r="D41" s="8" t="s">
        <v>104</v>
      </c>
      <c r="E41" s="8" t="s">
        <v>104</v>
      </c>
      <c r="G41" s="8">
        <v>-28.185005</v>
      </c>
      <c r="H41" s="8">
        <v>151.17619099999999</v>
      </c>
      <c r="J41" s="8" t="s">
        <v>297</v>
      </c>
      <c r="K41" s="8" t="s">
        <v>297</v>
      </c>
      <c r="L41" s="9" t="s">
        <v>252</v>
      </c>
      <c r="M41" s="8" t="s">
        <v>216</v>
      </c>
      <c r="N41" s="8">
        <v>4</v>
      </c>
      <c r="O41" s="8" t="s">
        <v>276</v>
      </c>
      <c r="P41" s="8">
        <v>7.72</v>
      </c>
      <c r="R41" s="8">
        <v>7</v>
      </c>
      <c r="S41" s="8" t="s">
        <v>301</v>
      </c>
      <c r="X41" s="8" t="s">
        <v>4</v>
      </c>
      <c r="Y41" s="8" t="s">
        <v>4</v>
      </c>
      <c r="Z41" s="8" t="s">
        <v>4</v>
      </c>
      <c r="AA41" s="8" t="s">
        <v>4</v>
      </c>
      <c r="AC41" s="8" t="s">
        <v>42</v>
      </c>
      <c r="AJ41" s="8" t="s">
        <v>147</v>
      </c>
      <c r="AK41" s="8" t="s">
        <v>147</v>
      </c>
      <c r="AL41" s="8" t="s">
        <v>147</v>
      </c>
      <c r="AM41" s="8" t="s">
        <v>36</v>
      </c>
      <c r="AN41" s="8" t="s">
        <v>315</v>
      </c>
      <c r="AP41" s="29" t="s">
        <v>231</v>
      </c>
    </row>
    <row r="42" spans="1:43" x14ac:dyDescent="0.25">
      <c r="A42" s="7">
        <v>45391</v>
      </c>
      <c r="B42" s="8" t="s">
        <v>293</v>
      </c>
      <c r="C42" s="8" t="s">
        <v>326</v>
      </c>
      <c r="D42" s="8" t="s">
        <v>104</v>
      </c>
      <c r="E42" s="8" t="s">
        <v>104</v>
      </c>
      <c r="G42" s="8">
        <v>-28.172093</v>
      </c>
      <c r="H42" s="8">
        <v>151.17550399999999</v>
      </c>
      <c r="J42" s="8" t="s">
        <v>297</v>
      </c>
      <c r="K42" s="8" t="s">
        <v>297</v>
      </c>
      <c r="L42" s="9" t="s">
        <v>252</v>
      </c>
      <c r="M42" s="8" t="s">
        <v>216</v>
      </c>
      <c r="N42" s="8">
        <v>3</v>
      </c>
      <c r="O42" s="8" t="s">
        <v>276</v>
      </c>
      <c r="P42" s="8">
        <v>6.49</v>
      </c>
      <c r="R42" s="8">
        <v>7</v>
      </c>
      <c r="S42" s="8" t="s">
        <v>50</v>
      </c>
      <c r="T42" s="8" t="s">
        <v>302</v>
      </c>
      <c r="X42" s="8" t="s">
        <v>4</v>
      </c>
      <c r="Y42" s="8" t="s">
        <v>4</v>
      </c>
      <c r="Z42" s="8" t="s">
        <v>4</v>
      </c>
      <c r="AA42" s="8" t="s">
        <v>4</v>
      </c>
      <c r="AC42" s="8" t="s">
        <v>42</v>
      </c>
      <c r="AJ42" s="8" t="s">
        <v>147</v>
      </c>
      <c r="AK42" s="8" t="s">
        <v>147</v>
      </c>
      <c r="AL42" s="8" t="s">
        <v>147</v>
      </c>
      <c r="AM42" s="8" t="s">
        <v>36</v>
      </c>
      <c r="AN42" s="8" t="s">
        <v>316</v>
      </c>
      <c r="AP42" s="29" t="s">
        <v>231</v>
      </c>
    </row>
    <row r="43" spans="1:43" x14ac:dyDescent="0.25">
      <c r="A43" s="7">
        <v>45392</v>
      </c>
      <c r="B43" s="8" t="s">
        <v>294</v>
      </c>
      <c r="C43" s="8" t="s">
        <v>327</v>
      </c>
      <c r="D43" s="8" t="s">
        <v>104</v>
      </c>
      <c r="E43" s="8" t="s">
        <v>104</v>
      </c>
      <c r="G43" s="8">
        <v>-28.183094000000001</v>
      </c>
      <c r="H43" s="8">
        <v>151.17071100000001</v>
      </c>
      <c r="J43" s="8" t="s">
        <v>297</v>
      </c>
      <c r="K43" s="8" t="s">
        <v>297</v>
      </c>
      <c r="L43" s="9" t="s">
        <v>251</v>
      </c>
      <c r="M43" s="8" t="s">
        <v>215</v>
      </c>
      <c r="N43" s="8">
        <v>4</v>
      </c>
      <c r="O43" s="8" t="s">
        <v>276</v>
      </c>
      <c r="P43" s="8">
        <v>6.15</v>
      </c>
      <c r="R43" s="8">
        <v>8</v>
      </c>
      <c r="T43" s="8" t="s">
        <v>303</v>
      </c>
      <c r="X43" s="8" t="s">
        <v>4</v>
      </c>
      <c r="Y43" s="8" t="s">
        <v>4</v>
      </c>
      <c r="Z43" s="8" t="s">
        <v>4</v>
      </c>
      <c r="AA43" s="8" t="s">
        <v>4</v>
      </c>
      <c r="AD43" s="8" t="s">
        <v>35</v>
      </c>
      <c r="AE43" s="8" t="s">
        <v>219</v>
      </c>
      <c r="AF43" s="8" t="s">
        <v>143</v>
      </c>
      <c r="AG43" s="8">
        <v>3</v>
      </c>
      <c r="AH43" s="8">
        <f>AG43+3.5</f>
        <v>6.5</v>
      </c>
      <c r="AI43" s="8" t="s">
        <v>259</v>
      </c>
      <c r="AJ43" s="8" t="s">
        <v>147</v>
      </c>
      <c r="AK43" s="8" t="s">
        <v>147</v>
      </c>
      <c r="AL43" s="8" t="s">
        <v>147</v>
      </c>
      <c r="AM43" s="8" t="s">
        <v>36</v>
      </c>
      <c r="AN43" s="8" t="s">
        <v>317</v>
      </c>
      <c r="AP43" s="29" t="s">
        <v>231</v>
      </c>
    </row>
    <row r="44" spans="1:43" s="2" customFormat="1" x14ac:dyDescent="0.25">
      <c r="A44" s="1">
        <v>45392</v>
      </c>
      <c r="B44" s="2" t="s">
        <v>13</v>
      </c>
      <c r="C44" s="2" t="s">
        <v>141</v>
      </c>
      <c r="D44" s="2" t="s">
        <v>168</v>
      </c>
      <c r="E44" s="2" t="s">
        <v>168</v>
      </c>
      <c r="F44" s="1"/>
      <c r="G44" s="2">
        <v>-27.721026999999999</v>
      </c>
      <c r="H44" s="2">
        <v>151.52426500000001</v>
      </c>
      <c r="I44" s="1"/>
      <c r="J44" s="2" t="s">
        <v>17</v>
      </c>
      <c r="K44" s="27" t="s">
        <v>17</v>
      </c>
      <c r="L44" s="21" t="s">
        <v>251</v>
      </c>
      <c r="M44" s="2" t="s">
        <v>215</v>
      </c>
      <c r="N44" s="2">
        <v>9</v>
      </c>
      <c r="O44" s="2" t="s">
        <v>276</v>
      </c>
      <c r="P44" s="2">
        <v>5.42</v>
      </c>
      <c r="R44" s="2">
        <v>8</v>
      </c>
      <c r="T44" s="2" t="s">
        <v>305</v>
      </c>
      <c r="U44" s="23"/>
      <c r="V44" s="23"/>
      <c r="W44" s="23"/>
      <c r="X44" s="2" t="s">
        <v>4</v>
      </c>
      <c r="Y44" s="2" t="s">
        <v>4</v>
      </c>
      <c r="Z44" s="2" t="s">
        <v>4</v>
      </c>
      <c r="AA44" s="2" t="s">
        <v>4</v>
      </c>
      <c r="AD44" s="2" t="s">
        <v>178</v>
      </c>
      <c r="AE44" s="2" t="s">
        <v>34</v>
      </c>
      <c r="AJ44" s="2" t="s">
        <v>311</v>
      </c>
      <c r="AK44" s="2" t="s">
        <v>311</v>
      </c>
      <c r="AL44" s="2" t="s">
        <v>147</v>
      </c>
      <c r="AM44" s="2" t="s">
        <v>36</v>
      </c>
      <c r="AN44" s="2" t="s">
        <v>319</v>
      </c>
      <c r="AP44" s="25" t="s">
        <v>231</v>
      </c>
    </row>
    <row r="45" spans="1:43" s="2" customFormat="1" x14ac:dyDescent="0.25">
      <c r="A45" s="1">
        <v>45392</v>
      </c>
      <c r="B45" s="2" t="s">
        <v>103</v>
      </c>
      <c r="C45" s="2" t="s">
        <v>140</v>
      </c>
      <c r="D45" s="2" t="s">
        <v>168</v>
      </c>
      <c r="E45" s="2" t="s">
        <v>168</v>
      </c>
      <c r="F45" s="1"/>
      <c r="G45" s="2">
        <v>-27.721934999999998</v>
      </c>
      <c r="H45" s="2">
        <v>151.52951100000001</v>
      </c>
      <c r="I45" s="1"/>
      <c r="J45" s="2" t="s">
        <v>17</v>
      </c>
      <c r="K45" s="27" t="s">
        <v>17</v>
      </c>
      <c r="L45" s="21" t="s">
        <v>251</v>
      </c>
      <c r="M45" s="2" t="s">
        <v>215</v>
      </c>
      <c r="N45" s="2">
        <v>16</v>
      </c>
      <c r="O45" s="2" t="s">
        <v>276</v>
      </c>
      <c r="P45" s="2">
        <v>6.17</v>
      </c>
      <c r="R45" s="2">
        <v>7</v>
      </c>
      <c r="T45" s="2" t="s">
        <v>306</v>
      </c>
      <c r="U45" s="23"/>
      <c r="V45" s="23"/>
      <c r="W45" s="23"/>
      <c r="X45" s="2" t="s">
        <v>4</v>
      </c>
      <c r="Y45" s="2" t="s">
        <v>4</v>
      </c>
      <c r="Z45" s="2" t="s">
        <v>4</v>
      </c>
      <c r="AA45" s="2" t="s">
        <v>4</v>
      </c>
      <c r="AD45" s="2" t="s">
        <v>35</v>
      </c>
      <c r="AE45" s="2" t="s">
        <v>307</v>
      </c>
      <c r="AF45" s="2" t="s">
        <v>215</v>
      </c>
      <c r="AG45" s="2">
        <v>1</v>
      </c>
      <c r="AH45" s="2">
        <f>AG45+3.5</f>
        <v>4.5</v>
      </c>
      <c r="AI45" s="2" t="s">
        <v>256</v>
      </c>
      <c r="AJ45" s="2" t="s">
        <v>311</v>
      </c>
      <c r="AK45" s="2" t="s">
        <v>311</v>
      </c>
      <c r="AL45" s="2" t="s">
        <v>147</v>
      </c>
      <c r="AM45" s="2" t="s">
        <v>36</v>
      </c>
      <c r="AN45" s="2" t="s">
        <v>320</v>
      </c>
      <c r="AP45" s="25" t="s">
        <v>231</v>
      </c>
    </row>
    <row r="46" spans="1:43" x14ac:dyDescent="0.25">
      <c r="A46" s="7">
        <v>45394</v>
      </c>
      <c r="B46" s="8" t="s">
        <v>291</v>
      </c>
      <c r="C46" s="8" t="s">
        <v>324</v>
      </c>
      <c r="D46" s="8" t="s">
        <v>104</v>
      </c>
      <c r="E46" s="8" t="s">
        <v>104</v>
      </c>
      <c r="G46" s="8">
        <v>-28.201539</v>
      </c>
      <c r="H46" s="8">
        <v>151.17989</v>
      </c>
      <c r="J46" s="8" t="s">
        <v>297</v>
      </c>
      <c r="K46" s="8" t="s">
        <v>297</v>
      </c>
      <c r="L46" s="9" t="s">
        <v>331</v>
      </c>
      <c r="M46" s="8" t="s">
        <v>215</v>
      </c>
      <c r="N46" s="8">
        <v>5</v>
      </c>
      <c r="O46" s="8" t="s">
        <v>276</v>
      </c>
      <c r="P46" s="8">
        <v>6.73</v>
      </c>
      <c r="R46" s="8">
        <v>7</v>
      </c>
      <c r="T46" s="8" t="s">
        <v>300</v>
      </c>
      <c r="X46" s="8" t="s">
        <v>4</v>
      </c>
      <c r="Y46" s="8" t="s">
        <v>4</v>
      </c>
      <c r="Z46" s="8" t="s">
        <v>4</v>
      </c>
      <c r="AA46" s="8" t="s">
        <v>4</v>
      </c>
      <c r="AD46" s="8" t="s">
        <v>178</v>
      </c>
      <c r="AJ46" s="8" t="s">
        <v>147</v>
      </c>
      <c r="AK46" s="8" t="s">
        <v>147</v>
      </c>
      <c r="AL46" s="8" t="s">
        <v>147</v>
      </c>
      <c r="AM46" s="8" t="s">
        <v>36</v>
      </c>
      <c r="AN46" s="8" t="s">
        <v>314</v>
      </c>
      <c r="AP46" s="29" t="s">
        <v>231</v>
      </c>
    </row>
    <row r="47" spans="1:43" x14ac:dyDescent="0.25">
      <c r="A47" s="15">
        <v>45061</v>
      </c>
      <c r="B47" s="15" t="s">
        <v>129</v>
      </c>
      <c r="C47" s="15"/>
      <c r="D47" s="15" t="s">
        <v>104</v>
      </c>
      <c r="E47" s="15" t="s">
        <v>214</v>
      </c>
      <c r="F47" s="16">
        <v>12221</v>
      </c>
      <c r="G47" s="17">
        <v>-27.809909999999999</v>
      </c>
      <c r="H47" s="17">
        <v>151.55960999999999</v>
      </c>
      <c r="I47" s="15"/>
      <c r="J47" s="16" t="s">
        <v>90</v>
      </c>
      <c r="K47" s="16" t="s">
        <v>122</v>
      </c>
      <c r="L47" s="18" t="s">
        <v>251</v>
      </c>
      <c r="M47" s="16" t="s">
        <v>215</v>
      </c>
      <c r="N47" s="16">
        <v>12</v>
      </c>
      <c r="O47" s="16" t="s">
        <v>276</v>
      </c>
      <c r="P47" s="16">
        <v>6.44</v>
      </c>
      <c r="Q47" s="16"/>
      <c r="R47" s="16">
        <v>8</v>
      </c>
      <c r="S47" s="16" t="s">
        <v>144</v>
      </c>
      <c r="T47" s="16" t="s">
        <v>145</v>
      </c>
      <c r="U47" s="19">
        <v>121.9</v>
      </c>
      <c r="V47" s="19">
        <v>68.599999999999994</v>
      </c>
      <c r="W47" s="19"/>
      <c r="X47" s="16"/>
      <c r="Y47" s="8" t="s">
        <v>4</v>
      </c>
      <c r="Z47" s="16"/>
      <c r="AA47" s="16"/>
      <c r="AB47" s="16"/>
      <c r="AC47" s="16"/>
      <c r="AD47" s="16" t="s">
        <v>35</v>
      </c>
      <c r="AE47" s="16" t="s">
        <v>146</v>
      </c>
      <c r="AF47" s="8" t="s">
        <v>143</v>
      </c>
      <c r="AG47" s="16">
        <v>1.5</v>
      </c>
      <c r="AH47" s="16">
        <f>AG47+3.5</f>
        <v>5</v>
      </c>
      <c r="AI47" s="16" t="s">
        <v>258</v>
      </c>
      <c r="AJ47" s="16" t="s">
        <v>147</v>
      </c>
      <c r="AK47" s="16" t="s">
        <v>147</v>
      </c>
      <c r="AL47" s="16" t="s">
        <v>147</v>
      </c>
      <c r="AM47" s="16" t="s">
        <v>36</v>
      </c>
      <c r="AN47" s="16"/>
      <c r="AO47" s="16"/>
      <c r="AP47" s="29"/>
      <c r="AQ47" s="16"/>
    </row>
  </sheetData>
  <autoFilter ref="O1:O36" xr:uid="{2DCF9BE4-130B-47B3-A4C4-93A86B648E91}">
    <filterColumn colId="0">
      <filters>
        <filter val="Sub-adult"/>
      </filters>
    </filterColumn>
  </autoFilter>
  <sortState xmlns:xlrd2="http://schemas.microsoft.com/office/spreadsheetml/2017/richdata2" ref="A2:AQ47">
    <sortCondition ref="AP1:AP47"/>
  </sortState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b4fff8a3-050f-428f-b966-cc56f581f9b1}" enabled="1" method="Standard" siteId="{7dfbfb93-19b6-4985-ac7e-501a3793845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Data_Koala_20230908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Damber Bista</dc:creator>
  <cp:keywords/>
  <dc:description/>
  <cp:lastModifiedBy>Damber</cp:lastModifiedBy>
  <cp:revision/>
  <dcterms:created xsi:type="dcterms:W3CDTF">2015-06-05T18:17:20Z</dcterms:created>
  <dcterms:modified xsi:type="dcterms:W3CDTF">2024-11-11T02:50:29Z</dcterms:modified>
  <cp:category/>
  <cp:contentStatus/>
</cp:coreProperties>
</file>