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d\OneDrive\Documents\COMP395\"/>
    </mc:Choice>
  </mc:AlternateContent>
  <xr:revisionPtr revIDLastSave="0" documentId="13_ncr:1_{D9447FA6-A433-4314-AFE4-163D85EDAED1}" xr6:coauthVersionLast="46" xr6:coauthVersionMax="46" xr10:uidLastSave="{00000000-0000-0000-0000-000000000000}"/>
  <bookViews>
    <workbookView xWindow="-120" yWindow="-120" windowWidth="27510" windowHeight="16440" firstSheet="1" activeTab="4" xr2:uid="{AAC42505-CADF-4D9A-876B-E9AA18546FD1}"/>
  </bookViews>
  <sheets>
    <sheet name="#1 no harvesting" sheetId="1" r:id="rId1"/>
    <sheet name="#1 sub-critical harvesting" sheetId="3" r:id="rId2"/>
    <sheet name="#1 supercritical harvesting" sheetId="4" r:id="rId3"/>
    <sheet name="#1 surmises as group" sheetId="6" r:id="rId4"/>
    <sheet name="#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3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5" i="7" l="1"/>
  <c r="C6" i="7" s="1"/>
  <c r="C3" i="7"/>
  <c r="C9" i="7" l="1"/>
  <c r="C7" i="7"/>
  <c r="C8" i="7" s="1"/>
  <c r="C14" i="7" s="1"/>
  <c r="C16" i="7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C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C2" i="3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3" i="7" l="1"/>
  <c r="G15" i="7"/>
  <c r="G27" i="7"/>
  <c r="F9" i="7"/>
  <c r="F21" i="7"/>
  <c r="G4" i="7"/>
  <c r="G16" i="7"/>
  <c r="G28" i="7"/>
  <c r="F10" i="7"/>
  <c r="F22" i="7"/>
  <c r="F7" i="7"/>
  <c r="G5" i="7"/>
  <c r="G17" i="7"/>
  <c r="G29" i="7"/>
  <c r="F11" i="7"/>
  <c r="F23" i="7"/>
  <c r="G25" i="7"/>
  <c r="G6" i="7"/>
  <c r="G18" i="7"/>
  <c r="G30" i="7"/>
  <c r="F12" i="7"/>
  <c r="F24" i="7"/>
  <c r="G7" i="7"/>
  <c r="G19" i="7"/>
  <c r="G31" i="7"/>
  <c r="F13" i="7"/>
  <c r="F25" i="7"/>
  <c r="G8" i="7"/>
  <c r="G20" i="7"/>
  <c r="G2" i="7"/>
  <c r="F14" i="7"/>
  <c r="F26" i="7"/>
  <c r="G13" i="7"/>
  <c r="G9" i="7"/>
  <c r="G21" i="7"/>
  <c r="F3" i="7"/>
  <c r="F15" i="7"/>
  <c r="F27" i="7"/>
  <c r="G10" i="7"/>
  <c r="G22" i="7"/>
  <c r="F4" i="7"/>
  <c r="F16" i="7"/>
  <c r="F28" i="7"/>
  <c r="G11" i="7"/>
  <c r="G23" i="7"/>
  <c r="F5" i="7"/>
  <c r="F17" i="7"/>
  <c r="F29" i="7"/>
  <c r="F19" i="7"/>
  <c r="G12" i="7"/>
  <c r="G24" i="7"/>
  <c r="F6" i="7"/>
  <c r="F18" i="7"/>
  <c r="F30" i="7"/>
  <c r="G14" i="7"/>
  <c r="G26" i="7"/>
  <c r="F8" i="7"/>
  <c r="F20" i="7"/>
  <c r="F2" i="7"/>
  <c r="F31" i="7"/>
  <c r="C13" i="7"/>
  <c r="C12" i="7"/>
  <c r="C15" i="7" s="1"/>
  <c r="C4" i="4"/>
  <c r="C3" i="4"/>
  <c r="C4" i="3"/>
  <c r="C3" i="3"/>
  <c r="C3" i="1"/>
  <c r="C4" i="1"/>
  <c r="C5" i="4" l="1"/>
  <c r="C5" i="1"/>
  <c r="C6" i="4" l="1"/>
  <c r="C5" i="3"/>
  <c r="C6" i="3"/>
  <c r="C6" i="1"/>
  <c r="C7" i="4" l="1"/>
  <c r="C7" i="3"/>
  <c r="C7" i="1"/>
  <c r="C8" i="4" l="1"/>
  <c r="C8" i="3"/>
  <c r="C8" i="1"/>
  <c r="C9" i="4" l="1"/>
  <c r="C9" i="3"/>
  <c r="C9" i="1"/>
  <c r="C10" i="4" l="1"/>
  <c r="C10" i="3"/>
  <c r="C10" i="1"/>
  <c r="C11" i="4" l="1"/>
  <c r="C11" i="3"/>
  <c r="C11" i="1"/>
  <c r="C12" i="4" l="1"/>
  <c r="C12" i="3"/>
  <c r="C12" i="1"/>
  <c r="C13" i="4" l="1"/>
  <c r="C13" i="3"/>
  <c r="C13" i="1"/>
  <c r="C14" i="4" l="1"/>
  <c r="C14" i="3"/>
  <c r="C14" i="1"/>
  <c r="C15" i="4" l="1"/>
  <c r="C15" i="3"/>
  <c r="C15" i="1"/>
  <c r="C16" i="1" l="1"/>
  <c r="C16" i="4"/>
  <c r="C16" i="3"/>
  <c r="C17" i="1" l="1"/>
  <c r="C17" i="4"/>
  <c r="C17" i="3"/>
</calcChain>
</file>

<file path=xl/sharedStrings.xml><?xml version="1.0" encoding="utf-8"?>
<sst xmlns="http://schemas.openxmlformats.org/spreadsheetml/2006/main" count="101" uniqueCount="72">
  <si>
    <t>P</t>
  </si>
  <si>
    <t>K</t>
  </si>
  <si>
    <t>t</t>
  </si>
  <si>
    <t>Assumptions</t>
  </si>
  <si>
    <t>r</t>
  </si>
  <si>
    <t>H</t>
  </si>
  <si>
    <t>dt</t>
  </si>
  <si>
    <t>round(P)</t>
  </si>
  <si>
    <t xml:space="preserve">Rounded values for graph, since we are talking about fish populations. </t>
  </si>
  <si>
    <t>A half fish ain't really a fish</t>
  </si>
  <si>
    <t>How to use in a Unity Persuasion Game Simulation Fish Harvesting</t>
  </si>
  <si>
    <t xml:space="preserve">* Changes can be presented by showing growth and subtracting fishes </t>
  </si>
  <si>
    <t>* Split formula into addition of fishes and death/harvest of fishes, and show how many fish are added and how many fishes are dead</t>
  </si>
  <si>
    <t>* Have a nice watery background</t>
  </si>
  <si>
    <t>* We wanted to implement fishes but we opted for a simpler approach that is easy on the eyes</t>
  </si>
  <si>
    <t>How to use in other harvesting situations</t>
  </si>
  <si>
    <t>* Similar formulas can be plugged in</t>
  </si>
  <si>
    <t>* Can change background and sprite of animals being shown based on what's being simulated</t>
  </si>
  <si>
    <t>* Fish sprite appearing actually represents more fish</t>
  </si>
  <si>
    <t>Mean rate of arrival</t>
  </si>
  <si>
    <t>λ</t>
  </si>
  <si>
    <t>Value</t>
  </si>
  <si>
    <t>Mean inter-arrival time</t>
  </si>
  <si>
    <t>1/λ</t>
  </si>
  <si>
    <t>Remark</t>
  </si>
  <si>
    <t>30 cars/hr</t>
  </si>
  <si>
    <t>2 minutes</t>
  </si>
  <si>
    <t>Mean rate of service</t>
  </si>
  <si>
    <t>Mean Inter-service time</t>
  </si>
  <si>
    <t>μ</t>
  </si>
  <si>
    <t>1/μ</t>
  </si>
  <si>
    <t>1 minute</t>
  </si>
  <si>
    <t>60 cars serviced/hr</t>
  </si>
  <si>
    <t>Service intensity</t>
  </si>
  <si>
    <t>ρ=λ/μ</t>
  </si>
  <si>
    <t>Probability system is idle</t>
  </si>
  <si>
    <t>1-ρ</t>
  </si>
  <si>
    <t>ρ</t>
  </si>
  <si>
    <t>Probability customer doesn't wait</t>
  </si>
  <si>
    <t>Probability customer waits</t>
  </si>
  <si>
    <t>Average number of customers in system</t>
  </si>
  <si>
    <t>ρ/(1-ρ)</t>
  </si>
  <si>
    <t>Symbol</t>
  </si>
  <si>
    <t>Average number of customers in queue (even if there is no queue)</t>
  </si>
  <si>
    <t>ρ²/(1-ρ)</t>
  </si>
  <si>
    <t>Average number of customers in queue (if there is one)</t>
  </si>
  <si>
    <t>1/(1-ρ)</t>
  </si>
  <si>
    <t>Probability that n customers in system</t>
  </si>
  <si>
    <t>Probability that &gt;=n customers in system</t>
  </si>
  <si>
    <r>
      <t>ρ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(1-ρ)</t>
    </r>
  </si>
  <si>
    <r>
      <t>ρ</t>
    </r>
    <r>
      <rPr>
        <vertAlign val="superscript"/>
        <sz val="11"/>
        <color theme="1"/>
        <rFont val="Calibri"/>
        <family val="2"/>
        <scheme val="minor"/>
      </rPr>
      <t>n</t>
    </r>
  </si>
  <si>
    <t>Average time a customer is in queue</t>
  </si>
  <si>
    <t>ρ/(1-ρ)*1/μ</t>
  </si>
  <si>
    <t>1/(1-ρ)*1/μ</t>
  </si>
  <si>
    <t>Average time a customer is in a system</t>
  </si>
  <si>
    <t>n</t>
  </si>
  <si>
    <t>see table</t>
  </si>
  <si>
    <t>P(n)</t>
  </si>
  <si>
    <t>P(&gt;=n)</t>
  </si>
  <si>
    <t>Answers</t>
  </si>
  <si>
    <t>What is the probability that the server is idle</t>
  </si>
  <si>
    <t>What is the average number of cars waiting in line for coffee</t>
  </si>
  <si>
    <t>0.5 cars</t>
  </si>
  <si>
    <t>What is the amount of time a customer spends in the drive through area</t>
  </si>
  <si>
    <t>0.5 or 50%</t>
  </si>
  <si>
    <t>How many customers per hour will be served by this shop</t>
  </si>
  <si>
    <t>30 customers per hour</t>
  </si>
  <si>
    <t>Create a graph with probabilities that there are n cars in the queue</t>
  </si>
  <si>
    <t>See below</t>
  </si>
  <si>
    <t>Setting T end at 1500</t>
  </si>
  <si>
    <t>At T=0, population is equal to 800 fish (80% of the lake)</t>
  </si>
  <si>
    <t>* Formula depends on dt, so most likely dt of 100 = show changes every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</si>
</sst>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3" xfId="0" applyFont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Fish population - no</a:t>
            </a:r>
            <a:r>
              <a:rPr lang="en-CA" baseline="0"/>
              <a:t> harvesting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'#1 no harvesting'!$C$1</c:f>
              <c:strCache>
                <c:ptCount val="1"/>
                <c:pt idx="0">
                  <c:v>round(P)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'#1 no harvesting'!$A$2:$A$102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'#1 no harvesting'!$C$2:$C$102</c:f>
              <c:numCache>
                <c:formatCode>General</c:formatCode>
                <c:ptCount val="101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599</c:v>
                </c:pt>
                <c:pt idx="5">
                  <c:v>623</c:v>
                </c:pt>
                <c:pt idx="6">
                  <c:v>647</c:v>
                </c:pt>
                <c:pt idx="7">
                  <c:v>669</c:v>
                </c:pt>
                <c:pt idx="8">
                  <c:v>692</c:v>
                </c:pt>
                <c:pt idx="9">
                  <c:v>713</c:v>
                </c:pt>
                <c:pt idx="10">
                  <c:v>733</c:v>
                </c:pt>
                <c:pt idx="11">
                  <c:v>753</c:v>
                </c:pt>
                <c:pt idx="12">
                  <c:v>772</c:v>
                </c:pt>
                <c:pt idx="13">
                  <c:v>789</c:v>
                </c:pt>
                <c:pt idx="14">
                  <c:v>806</c:v>
                </c:pt>
                <c:pt idx="15">
                  <c:v>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2-451B-BD5F-AB24C1BF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66895"/>
        <c:axId val="1464869807"/>
      </c:scatterChart>
      <c:valAx>
        <c:axId val="14648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69807"/>
        <c:crosses val="autoZero"/>
        <c:crossBetween val="midCat"/>
      </c:valAx>
      <c:valAx>
        <c:axId val="14648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0140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Fish population - subcritical harvesting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'#1 sub-critical harvesting'!$C$1</c:f>
              <c:strCache>
                <c:ptCount val="1"/>
                <c:pt idx="0">
                  <c:v>round(P)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'#1 sub-critical harvesting'!$A$2:$A$102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'#1 sub-critical harvesting'!$C$2:$C$102</c:f>
              <c:numCache>
                <c:formatCode>General</c:formatCode>
                <c:ptCount val="101"/>
                <c:pt idx="0">
                  <c:v>500</c:v>
                </c:pt>
                <c:pt idx="1">
                  <c:v>513</c:v>
                </c:pt>
                <c:pt idx="2">
                  <c:v>525</c:v>
                </c:pt>
                <c:pt idx="3">
                  <c:v>537</c:v>
                </c:pt>
                <c:pt idx="4">
                  <c:v>550</c:v>
                </c:pt>
                <c:pt idx="5">
                  <c:v>562</c:v>
                </c:pt>
                <c:pt idx="6">
                  <c:v>574</c:v>
                </c:pt>
                <c:pt idx="7">
                  <c:v>586</c:v>
                </c:pt>
                <c:pt idx="8">
                  <c:v>598</c:v>
                </c:pt>
                <c:pt idx="9">
                  <c:v>609</c:v>
                </c:pt>
                <c:pt idx="10">
                  <c:v>621</c:v>
                </c:pt>
                <c:pt idx="11">
                  <c:v>632</c:v>
                </c:pt>
                <c:pt idx="12">
                  <c:v>643</c:v>
                </c:pt>
                <c:pt idx="13">
                  <c:v>653</c:v>
                </c:pt>
                <c:pt idx="14">
                  <c:v>663</c:v>
                </c:pt>
                <c:pt idx="15">
                  <c:v>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6-46B0-B7FE-62AF7FA8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63135"/>
        <c:axId val="1477442367"/>
      </c:scatterChart>
      <c:valAx>
        <c:axId val="14726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42367"/>
        <c:crosses val="autoZero"/>
        <c:crossBetween val="midCat"/>
      </c:valAx>
      <c:valAx>
        <c:axId val="14774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Fish</a:t>
            </a:r>
            <a:r>
              <a:rPr lang="en-CA" baseline="0"/>
              <a:t> population - supercritical harvesting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'#1 supercritical harvesting'!$C$1</c:f>
              <c:strCache>
                <c:ptCount val="1"/>
                <c:pt idx="0">
                  <c:v>round(P)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'#1 supercritical harvesting'!$A$2:$A$102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'#1 supercritical harvesting'!$C$2:$C$102</c:f>
              <c:numCache>
                <c:formatCode>General</c:formatCode>
                <c:ptCount val="101"/>
                <c:pt idx="0">
                  <c:v>500</c:v>
                </c:pt>
                <c:pt idx="1">
                  <c:v>475</c:v>
                </c:pt>
                <c:pt idx="2">
                  <c:v>450</c:v>
                </c:pt>
                <c:pt idx="3">
                  <c:v>425</c:v>
                </c:pt>
                <c:pt idx="4">
                  <c:v>399</c:v>
                </c:pt>
                <c:pt idx="5">
                  <c:v>373</c:v>
                </c:pt>
                <c:pt idx="6">
                  <c:v>346</c:v>
                </c:pt>
                <c:pt idx="7">
                  <c:v>319</c:v>
                </c:pt>
                <c:pt idx="8">
                  <c:v>291</c:v>
                </c:pt>
                <c:pt idx="9">
                  <c:v>261</c:v>
                </c:pt>
                <c:pt idx="10">
                  <c:v>231</c:v>
                </c:pt>
                <c:pt idx="11">
                  <c:v>199</c:v>
                </c:pt>
                <c:pt idx="12">
                  <c:v>164</c:v>
                </c:pt>
                <c:pt idx="13">
                  <c:v>128</c:v>
                </c:pt>
                <c:pt idx="14">
                  <c:v>89</c:v>
                </c:pt>
                <c:pt idx="1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A-4E0E-B898-00CC958A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52671"/>
        <c:axId val="1524853919"/>
      </c:scatterChart>
      <c:valAx>
        <c:axId val="15248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</a:t>
                </a:r>
                <a:r>
                  <a:rPr lang="en-CA" baseline="0"/>
                  <a:t>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53919"/>
        <c:crosses val="autoZero"/>
        <c:crossBetween val="midCat"/>
      </c:valAx>
      <c:valAx>
        <c:axId val="15248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Probability</a:t>
            </a:r>
            <a:r>
              <a:rPr lang="en-CA" baseline="0"/>
              <a:t> of n cars in the queue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'#2'!$F$1</c:f>
              <c:strCache>
                <c:ptCount val="1"/>
                <c:pt idx="0">
                  <c:v>P(n)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'#2'!$E$2:$E$31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'#2'!$F$2:$F$31</c:f>
              <c:numCache>
                <c:formatCode>General</c:formatCode>
                <c:ptCount val="3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>
                  <c:v>6.103515625E-5</c:v>
                </c:pt>
                <c:pt idx="13">
                  <c:v>3.0517578125E-5</c:v>
                </c:pt>
                <c:pt idx="14">
                  <c:v>1.52587890625E-5</c:v>
                </c:pt>
                <c:pt idx="15">
                  <c:v>7.62939453125E-6</c:v>
                </c:pt>
                <c:pt idx="16">
                  <c:v>3.814697265625E-6</c:v>
                </c:pt>
                <c:pt idx="17">
                  <c:v>1.9073486328125E-6</c:v>
                </c:pt>
                <c:pt idx="18">
                  <c:v>9.5367431640625E-7</c:v>
                </c:pt>
                <c:pt idx="19">
                  <c:v>4.76837158203125E-7</c:v>
                </c:pt>
                <c:pt idx="20">
                  <c:v>2.384185791015625E-7</c:v>
                </c:pt>
                <c:pt idx="21">
                  <c:v>1.1920928955078125E-7</c:v>
                </c:pt>
                <c:pt idx="22">
                  <c:v>5.9604644775390625E-8</c:v>
                </c:pt>
                <c:pt idx="23">
                  <c:v>2.9802322387695313E-8</c:v>
                </c:pt>
                <c:pt idx="24">
                  <c:v>1.4901161193847656E-8</c:v>
                </c:pt>
                <c:pt idx="25">
                  <c:v>7.4505805969238281E-9</c:v>
                </c:pt>
                <c:pt idx="26">
                  <c:v>3.7252902984619141E-9</c:v>
                </c:pt>
                <c:pt idx="27">
                  <c:v>1.862645149230957E-9</c:v>
                </c:pt>
                <c:pt idx="28">
                  <c:v>9.3132257461547852E-10</c:v>
                </c:pt>
                <c:pt idx="29">
                  <c:v>4.6566128730773926E-10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8-4875-ABF3-FEC8329C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4863"/>
        <c:axId val="566145695"/>
      </c:scatterChart>
      <c:valAx>
        <c:axId val="5661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5695"/>
        <c:crosses val="autoZero"/>
        <c:crossBetween val="midCat"/>
      </c:valAx>
      <c:valAx>
        <c:axId val="566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180975</xdr:rowOff>
    </xdr:from>
    <xdr:to>
      <xdr:col>12</xdr:col>
      <xdr:colOff>495300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AA2E2-0C7E-497E-8559-53868FE0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6</xdr:row>
      <xdr:rowOff>19050</xdr:rowOff>
    </xdr:from>
    <xdr:to>
      <xdr:col>12</xdr:col>
      <xdr:colOff>461962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C9CA1-4010-4FA6-B63F-FE68FB7A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6</xdr:row>
      <xdr:rowOff>95250</xdr:rowOff>
    </xdr:from>
    <xdr:to>
      <xdr:col>12</xdr:col>
      <xdr:colOff>481012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C519A-7340-4729-B899-66CC3E92A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25</xdr:row>
      <xdr:rowOff>104775</xdr:rowOff>
    </xdr:from>
    <xdr:to>
      <xdr:col>2</xdr:col>
      <xdr:colOff>95250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27302-4E94-429A-8F98-039B1E7D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012B-965D-46DF-AFDB-AD7B0EECE78D}">
  <dimension ref="A1:F17"/>
  <sheetViews>
    <sheetView workbookViewId="0">
      <selection activeCell="J31" sqref="J31"/>
    </sheetView>
  </sheetViews>
  <sheetFormatPr defaultRowHeight="15" x14ac:dyDescent="0.25"/>
  <cols>
    <col min="1" max="2" width="9.140625" style="4"/>
    <col min="3" max="3" width="9.140625" style="5"/>
    <col min="4" max="4" width="9.140625" style="7"/>
    <col min="5" max="5" width="9.140625" style="6"/>
  </cols>
  <sheetData>
    <row r="1" spans="1:6" x14ac:dyDescent="0.25">
      <c r="A1" s="2" t="s">
        <v>2</v>
      </c>
      <c r="B1" s="2" t="s">
        <v>0</v>
      </c>
      <c r="C1" s="3" t="s">
        <v>7</v>
      </c>
      <c r="D1" s="7" t="s">
        <v>4</v>
      </c>
      <c r="E1" s="6">
        <v>0.01</v>
      </c>
      <c r="F1" s="1" t="s">
        <v>3</v>
      </c>
    </row>
    <row r="2" spans="1:6" x14ac:dyDescent="0.25">
      <c r="A2" s="4">
        <v>0</v>
      </c>
      <c r="B2" s="4">
        <v>500</v>
      </c>
      <c r="C2" s="5">
        <f>ROUND(B2,0)</f>
        <v>500</v>
      </c>
      <c r="D2" s="7" t="s">
        <v>1</v>
      </c>
      <c r="E2" s="6">
        <v>1000</v>
      </c>
      <c r="F2" t="s">
        <v>70</v>
      </c>
    </row>
    <row r="3" spans="1:6" x14ac:dyDescent="0.25">
      <c r="A3" s="4">
        <f>A2+$E$4</f>
        <v>10</v>
      </c>
      <c r="B3" s="4">
        <f>B2+$E$4*$E$1*(1-(B2/$E$2))*B2-$E$3</f>
        <v>525</v>
      </c>
      <c r="C3" s="5">
        <f>ROUND(B3,0)</f>
        <v>525</v>
      </c>
      <c r="D3" s="7" t="s">
        <v>5</v>
      </c>
      <c r="E3" s="6">
        <v>0</v>
      </c>
      <c r="F3" t="s">
        <v>69</v>
      </c>
    </row>
    <row r="4" spans="1:6" x14ac:dyDescent="0.25">
      <c r="A4" s="4">
        <f>A3+$E$4</f>
        <v>20</v>
      </c>
      <c r="B4" s="4">
        <f t="shared" ref="B4:B37" si="0">B3+$E$4*$E$1*(1-(B3/$E$2))*B3-$E$3</f>
        <v>549.9375</v>
      </c>
      <c r="C4" s="5">
        <f t="shared" ref="C4:C37" si="1">ROUND(B4,0)</f>
        <v>550</v>
      </c>
      <c r="D4" s="7" t="s">
        <v>6</v>
      </c>
      <c r="E4" s="6">
        <v>10</v>
      </c>
      <c r="F4" t="s">
        <v>8</v>
      </c>
    </row>
    <row r="5" spans="1:6" x14ac:dyDescent="0.25">
      <c r="A5" s="4">
        <f t="shared" ref="A5:A37" si="2">A4+$E$4</f>
        <v>30</v>
      </c>
      <c r="B5" s="4">
        <f t="shared" si="0"/>
        <v>574.688124609375</v>
      </c>
      <c r="C5" s="5">
        <f t="shared" si="1"/>
        <v>575</v>
      </c>
      <c r="F5" t="s">
        <v>9</v>
      </c>
    </row>
    <row r="6" spans="1:6" x14ac:dyDescent="0.25">
      <c r="A6" s="4">
        <f t="shared" si="2"/>
        <v>40</v>
      </c>
      <c r="B6" s="4">
        <f t="shared" si="0"/>
        <v>599.13029301360848</v>
      </c>
      <c r="C6" s="5">
        <f t="shared" si="1"/>
        <v>599</v>
      </c>
    </row>
    <row r="7" spans="1:6" x14ac:dyDescent="0.25">
      <c r="A7" s="4">
        <f t="shared" si="2"/>
        <v>50</v>
      </c>
      <c r="B7" s="4">
        <f t="shared" si="0"/>
        <v>623.14761151431208</v>
      </c>
      <c r="C7" s="5">
        <f t="shared" si="1"/>
        <v>623</v>
      </c>
    </row>
    <row r="8" spans="1:6" x14ac:dyDescent="0.25">
      <c r="A8" s="4">
        <f t="shared" si="2"/>
        <v>60</v>
      </c>
      <c r="B8" s="4">
        <f t="shared" si="0"/>
        <v>646.63107809214409</v>
      </c>
      <c r="C8" s="5">
        <f t="shared" si="1"/>
        <v>647</v>
      </c>
    </row>
    <row r="9" spans="1:6" x14ac:dyDescent="0.25">
      <c r="A9" s="4">
        <f t="shared" si="2"/>
        <v>70</v>
      </c>
      <c r="B9" s="4">
        <f t="shared" si="0"/>
        <v>669.48101078589764</v>
      </c>
      <c r="C9" s="5">
        <f t="shared" si="1"/>
        <v>669</v>
      </c>
    </row>
    <row r="10" spans="1:6" x14ac:dyDescent="0.25">
      <c r="A10" s="4">
        <f t="shared" si="2"/>
        <v>80</v>
      </c>
      <c r="B10" s="4">
        <f t="shared" si="0"/>
        <v>691.60862948419674</v>
      </c>
      <c r="C10" s="5">
        <f t="shared" si="1"/>
        <v>692</v>
      </c>
    </row>
    <row r="11" spans="1:6" x14ac:dyDescent="0.25">
      <c r="A11" s="4">
        <f t="shared" si="2"/>
        <v>90</v>
      </c>
      <c r="B11" s="4">
        <f t="shared" si="0"/>
        <v>712.93724279491551</v>
      </c>
      <c r="C11" s="5">
        <f t="shared" si="1"/>
        <v>713</v>
      </c>
    </row>
    <row r="12" spans="1:6" x14ac:dyDescent="0.25">
      <c r="A12" s="4">
        <f t="shared" si="2"/>
        <v>100</v>
      </c>
      <c r="B12" s="4">
        <f t="shared" si="0"/>
        <v>733.40301585800546</v>
      </c>
      <c r="C12" s="5">
        <f t="shared" si="1"/>
        <v>733</v>
      </c>
    </row>
    <row r="13" spans="1:6" x14ac:dyDescent="0.25">
      <c r="A13" s="4">
        <f t="shared" si="2"/>
        <v>110</v>
      </c>
      <c r="B13" s="4">
        <f t="shared" si="0"/>
        <v>752.95531907684426</v>
      </c>
      <c r="C13" s="5">
        <f t="shared" si="1"/>
        <v>753</v>
      </c>
    </row>
    <row r="14" spans="1:6" x14ac:dyDescent="0.25">
      <c r="A14" s="4">
        <f t="shared" si="2"/>
        <v>120</v>
      </c>
      <c r="B14" s="4">
        <f t="shared" si="0"/>
        <v>771.55667973191748</v>
      </c>
      <c r="C14" s="5">
        <f t="shared" si="1"/>
        <v>772</v>
      </c>
    </row>
    <row r="15" spans="1:6" x14ac:dyDescent="0.25">
      <c r="A15" s="4">
        <f t="shared" si="2"/>
        <v>130</v>
      </c>
      <c r="B15" s="4">
        <f t="shared" si="0"/>
        <v>789.18237670121516</v>
      </c>
      <c r="C15" s="5">
        <f t="shared" si="1"/>
        <v>789</v>
      </c>
    </row>
    <row r="16" spans="1:6" x14ac:dyDescent="0.25">
      <c r="A16" s="4">
        <f t="shared" si="2"/>
        <v>140</v>
      </c>
      <c r="B16" s="4">
        <f t="shared" si="0"/>
        <v>805.81973200175878</v>
      </c>
      <c r="C16" s="5">
        <f t="shared" si="1"/>
        <v>806</v>
      </c>
    </row>
    <row r="17" spans="1:3" x14ac:dyDescent="0.25">
      <c r="A17" s="4">
        <f t="shared" si="2"/>
        <v>150</v>
      </c>
      <c r="B17" s="4">
        <f t="shared" si="0"/>
        <v>821.46716115359607</v>
      </c>
      <c r="C17" s="5">
        <f t="shared" si="1"/>
        <v>821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D312-2E68-4DE0-BA47-4947A12B7DAC}">
  <dimension ref="A1:F17"/>
  <sheetViews>
    <sheetView workbookViewId="0">
      <selection activeCell="B3" sqref="B3"/>
    </sheetView>
  </sheetViews>
  <sheetFormatPr defaultRowHeight="15" x14ac:dyDescent="0.25"/>
  <cols>
    <col min="1" max="2" width="9.140625" style="4"/>
    <col min="3" max="3" width="9.140625" style="5"/>
    <col min="4" max="4" width="9.140625" style="7"/>
    <col min="5" max="5" width="9.140625" style="6"/>
  </cols>
  <sheetData>
    <row r="1" spans="1:6" x14ac:dyDescent="0.25">
      <c r="A1" s="2" t="s">
        <v>2</v>
      </c>
      <c r="B1" s="2" t="s">
        <v>0</v>
      </c>
      <c r="C1" s="3" t="s">
        <v>7</v>
      </c>
      <c r="D1" s="7" t="s">
        <v>4</v>
      </c>
      <c r="E1" s="6">
        <v>0.01</v>
      </c>
      <c r="F1" s="1" t="s">
        <v>3</v>
      </c>
    </row>
    <row r="2" spans="1:6" x14ac:dyDescent="0.25">
      <c r="A2" s="4">
        <v>0</v>
      </c>
      <c r="B2" s="4">
        <v>500</v>
      </c>
      <c r="C2" s="5">
        <f>ROUND(B2,0)</f>
        <v>500</v>
      </c>
      <c r="D2" s="7" t="s">
        <v>1</v>
      </c>
      <c r="E2" s="6">
        <v>1000</v>
      </c>
      <c r="F2" t="s">
        <v>70</v>
      </c>
    </row>
    <row r="3" spans="1:6" x14ac:dyDescent="0.25">
      <c r="A3" s="4">
        <f>A2+$E$4</f>
        <v>10</v>
      </c>
      <c r="B3" s="4">
        <f>B2+$E$4*$E$1*(1-(B2/$E$2))*B2-$E$3</f>
        <v>512.5</v>
      </c>
      <c r="C3" s="5">
        <f>ROUND(B3,0)</f>
        <v>513</v>
      </c>
      <c r="D3" s="7" t="s">
        <v>5</v>
      </c>
      <c r="E3" s="6">
        <f>E4*E1*E2/8</f>
        <v>12.5</v>
      </c>
      <c r="F3" t="s">
        <v>69</v>
      </c>
    </row>
    <row r="4" spans="1:6" x14ac:dyDescent="0.25">
      <c r="A4" s="4">
        <f>A3+$E$4</f>
        <v>20</v>
      </c>
      <c r="B4" s="4">
        <f t="shared" ref="B4:B37" si="0">B3+$E$4*$E$1*(1-(B3/$E$2))*B3-$E$3</f>
        <v>524.984375</v>
      </c>
      <c r="C4" s="5">
        <f t="shared" ref="C4:C37" si="1">ROUND(B4,0)</f>
        <v>525</v>
      </c>
      <c r="D4" s="7" t="s">
        <v>6</v>
      </c>
      <c r="E4" s="6">
        <v>10</v>
      </c>
      <c r="F4" t="s">
        <v>8</v>
      </c>
    </row>
    <row r="5" spans="1:6" x14ac:dyDescent="0.25">
      <c r="A5" s="4">
        <f t="shared" ref="A5:A37" si="2">A4+$E$4</f>
        <v>30</v>
      </c>
      <c r="B5" s="4">
        <f t="shared" si="0"/>
        <v>537.42195310058594</v>
      </c>
      <c r="C5" s="5">
        <f t="shared" si="1"/>
        <v>537</v>
      </c>
      <c r="F5" t="s">
        <v>9</v>
      </c>
    </row>
    <row r="6" spans="1:6" x14ac:dyDescent="0.25">
      <c r="A6" s="4">
        <f t="shared" si="2"/>
        <v>40</v>
      </c>
      <c r="B6" s="4">
        <f t="shared" si="0"/>
        <v>549.78191284319973</v>
      </c>
      <c r="C6" s="5">
        <f t="shared" si="1"/>
        <v>550</v>
      </c>
    </row>
    <row r="7" spans="1:6" x14ac:dyDescent="0.25">
      <c r="A7" s="4">
        <f t="shared" si="2"/>
        <v>50</v>
      </c>
      <c r="B7" s="4">
        <f t="shared" si="0"/>
        <v>562.03408895856694</v>
      </c>
      <c r="C7" s="5">
        <f t="shared" si="1"/>
        <v>562</v>
      </c>
    </row>
    <row r="8" spans="1:6" x14ac:dyDescent="0.25">
      <c r="A8" s="4">
        <f t="shared" si="2"/>
        <v>60</v>
      </c>
      <c r="B8" s="4">
        <f t="shared" si="0"/>
        <v>574.14926613927503</v>
      </c>
      <c r="C8" s="5">
        <f t="shared" si="1"/>
        <v>574</v>
      </c>
    </row>
    <row r="9" spans="1:6" x14ac:dyDescent="0.25">
      <c r="A9" s="4">
        <f t="shared" si="2"/>
        <v>70</v>
      </c>
      <c r="B9" s="4">
        <f t="shared" si="0"/>
        <v>586.09945477237568</v>
      </c>
      <c r="C9" s="5">
        <f t="shared" si="1"/>
        <v>586</v>
      </c>
    </row>
    <row r="10" spans="1:6" x14ac:dyDescent="0.25">
      <c r="A10" s="4">
        <f t="shared" si="2"/>
        <v>80</v>
      </c>
      <c r="B10" s="4">
        <f t="shared" si="0"/>
        <v>597.85814316116569</v>
      </c>
      <c r="C10" s="5">
        <f t="shared" si="1"/>
        <v>598</v>
      </c>
    </row>
    <row r="11" spans="1:6" x14ac:dyDescent="0.25">
      <c r="A11" s="4">
        <f t="shared" si="2"/>
        <v>90</v>
      </c>
      <c r="B11" s="4">
        <f t="shared" si="0"/>
        <v>609.40052154287059</v>
      </c>
      <c r="C11" s="5">
        <f t="shared" si="1"/>
        <v>609</v>
      </c>
    </row>
    <row r="12" spans="1:6" x14ac:dyDescent="0.25">
      <c r="A12" s="4">
        <f t="shared" si="2"/>
        <v>100</v>
      </c>
      <c r="B12" s="4">
        <f t="shared" si="0"/>
        <v>620.7036741314854</v>
      </c>
      <c r="C12" s="5">
        <f t="shared" si="1"/>
        <v>621</v>
      </c>
    </row>
    <row r="13" spans="1:6" x14ac:dyDescent="0.25">
      <c r="A13" s="4">
        <f t="shared" si="2"/>
        <v>110</v>
      </c>
      <c r="B13" s="4">
        <f t="shared" si="0"/>
        <v>631.7467364366014</v>
      </c>
      <c r="C13" s="5">
        <f t="shared" si="1"/>
        <v>632</v>
      </c>
    </row>
    <row r="14" spans="1:6" x14ac:dyDescent="0.25">
      <c r="A14" s="4">
        <f t="shared" si="2"/>
        <v>120</v>
      </c>
      <c r="B14" s="4">
        <f t="shared" si="0"/>
        <v>642.51101618043185</v>
      </c>
      <c r="C14" s="5">
        <f t="shared" si="1"/>
        <v>643</v>
      </c>
    </row>
    <row r="15" spans="1:6" x14ac:dyDescent="0.25">
      <c r="A15" s="4">
        <f t="shared" si="2"/>
        <v>130</v>
      </c>
      <c r="B15" s="4">
        <f t="shared" si="0"/>
        <v>652.98007720715395</v>
      </c>
      <c r="C15" s="5">
        <f t="shared" si="1"/>
        <v>653</v>
      </c>
    </row>
    <row r="16" spans="1:6" x14ac:dyDescent="0.25">
      <c r="A16" s="4">
        <f t="shared" si="2"/>
        <v>140</v>
      </c>
      <c r="B16" s="4">
        <f t="shared" si="0"/>
        <v>663.13978680492323</v>
      </c>
      <c r="C16" s="5">
        <f t="shared" si="1"/>
        <v>663</v>
      </c>
    </row>
    <row r="17" spans="1:3" x14ac:dyDescent="0.25">
      <c r="A17" s="4">
        <f t="shared" si="2"/>
        <v>150</v>
      </c>
      <c r="B17" s="4">
        <f t="shared" si="0"/>
        <v>672.97832780104761</v>
      </c>
      <c r="C17" s="5">
        <f t="shared" si="1"/>
        <v>673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5B1-D0A7-407A-9AA5-283FC657D4C9}">
  <dimension ref="A1:F17"/>
  <sheetViews>
    <sheetView workbookViewId="0">
      <selection activeCell="B3" sqref="B3"/>
    </sheetView>
  </sheetViews>
  <sheetFormatPr defaultRowHeight="15" x14ac:dyDescent="0.25"/>
  <cols>
    <col min="1" max="2" width="9.140625" style="4"/>
    <col min="3" max="3" width="9.140625" style="5"/>
    <col min="4" max="4" width="9.140625" style="7"/>
    <col min="5" max="5" width="9.140625" style="6"/>
  </cols>
  <sheetData>
    <row r="1" spans="1:6" x14ac:dyDescent="0.25">
      <c r="A1" s="2" t="s">
        <v>2</v>
      </c>
      <c r="B1" s="2" t="s">
        <v>0</v>
      </c>
      <c r="C1" s="3" t="s">
        <v>7</v>
      </c>
      <c r="D1" s="7" t="s">
        <v>4</v>
      </c>
      <c r="E1" s="6">
        <v>0.01</v>
      </c>
      <c r="F1" s="1" t="s">
        <v>3</v>
      </c>
    </row>
    <row r="2" spans="1:6" x14ac:dyDescent="0.25">
      <c r="A2" s="4">
        <v>0</v>
      </c>
      <c r="B2" s="4">
        <v>500</v>
      </c>
      <c r="C2" s="5">
        <f>ROUND(B2,0)</f>
        <v>500</v>
      </c>
      <c r="D2" s="7" t="s">
        <v>1</v>
      </c>
      <c r="E2" s="6">
        <v>1000</v>
      </c>
      <c r="F2" t="s">
        <v>70</v>
      </c>
    </row>
    <row r="3" spans="1:6" x14ac:dyDescent="0.25">
      <c r="A3" s="4">
        <f>A2+$E$4</f>
        <v>10</v>
      </c>
      <c r="B3" s="4">
        <f>B2+$E$4*$E$1*(1-(B2/$E$2))*B2-$E$3</f>
        <v>475</v>
      </c>
      <c r="C3" s="5">
        <f>ROUND(B3,0)</f>
        <v>475</v>
      </c>
      <c r="D3" s="7" t="s">
        <v>5</v>
      </c>
      <c r="E3" s="6">
        <f>E4*E1*E2/2</f>
        <v>50</v>
      </c>
      <c r="F3" t="s">
        <v>69</v>
      </c>
    </row>
    <row r="4" spans="1:6" x14ac:dyDescent="0.25">
      <c r="A4" s="4">
        <f>A3+$E$4</f>
        <v>20</v>
      </c>
      <c r="B4" s="4">
        <f t="shared" ref="B4:B37" si="0">B3+$E$4*$E$1*(1-(B3/$E$2))*B3-$E$3</f>
        <v>449.9375</v>
      </c>
      <c r="C4" s="5">
        <f t="shared" ref="C4:C37" si="1">ROUND(B4,0)</f>
        <v>450</v>
      </c>
      <c r="D4" s="7" t="s">
        <v>6</v>
      </c>
      <c r="E4" s="6">
        <v>10</v>
      </c>
      <c r="F4" t="s">
        <v>8</v>
      </c>
    </row>
    <row r="5" spans="1:6" x14ac:dyDescent="0.25">
      <c r="A5" s="4">
        <f t="shared" ref="A5:A37" si="2">A4+$E$4</f>
        <v>30</v>
      </c>
      <c r="B5" s="4">
        <f t="shared" si="0"/>
        <v>424.68687460937502</v>
      </c>
      <c r="C5" s="5">
        <f t="shared" si="1"/>
        <v>425</v>
      </c>
      <c r="F5" t="s">
        <v>9</v>
      </c>
    </row>
    <row r="6" spans="1:6" x14ac:dyDescent="0.25">
      <c r="A6" s="4">
        <f t="shared" si="2"/>
        <v>40</v>
      </c>
      <c r="B6" s="4">
        <f t="shared" si="0"/>
        <v>399.11966792376461</v>
      </c>
      <c r="C6" s="5">
        <f t="shared" si="1"/>
        <v>399</v>
      </c>
    </row>
    <row r="7" spans="1:6" x14ac:dyDescent="0.25">
      <c r="A7" s="4">
        <f t="shared" si="2"/>
        <v>50</v>
      </c>
      <c r="B7" s="4">
        <f t="shared" si="0"/>
        <v>373.10198378378345</v>
      </c>
      <c r="C7" s="5">
        <f t="shared" si="1"/>
        <v>373</v>
      </c>
    </row>
    <row r="8" spans="1:6" x14ac:dyDescent="0.25">
      <c r="A8" s="4">
        <f t="shared" si="2"/>
        <v>60</v>
      </c>
      <c r="B8" s="4">
        <f t="shared" si="0"/>
        <v>346.49167313182232</v>
      </c>
      <c r="C8" s="5">
        <f t="shared" si="1"/>
        <v>346</v>
      </c>
    </row>
    <row r="9" spans="1:6" x14ac:dyDescent="0.25">
      <c r="A9" s="4">
        <f t="shared" si="2"/>
        <v>70</v>
      </c>
      <c r="B9" s="4">
        <f t="shared" si="0"/>
        <v>319.13519249003559</v>
      </c>
      <c r="C9" s="5">
        <f t="shared" si="1"/>
        <v>319</v>
      </c>
    </row>
    <row r="10" spans="1:6" x14ac:dyDescent="0.25">
      <c r="A10" s="4">
        <f t="shared" si="2"/>
        <v>80</v>
      </c>
      <c r="B10" s="4">
        <f t="shared" si="0"/>
        <v>290.86398463047396</v>
      </c>
      <c r="C10" s="5">
        <f t="shared" si="1"/>
        <v>291</v>
      </c>
    </row>
    <row r="11" spans="1:6" x14ac:dyDescent="0.25">
      <c r="A11" s="4">
        <f t="shared" si="2"/>
        <v>90</v>
      </c>
      <c r="B11" s="4">
        <f t="shared" si="0"/>
        <v>261.49019733800969</v>
      </c>
      <c r="C11" s="5">
        <f t="shared" si="1"/>
        <v>261</v>
      </c>
    </row>
    <row r="12" spans="1:6" x14ac:dyDescent="0.25">
      <c r="A12" s="4">
        <f t="shared" si="2"/>
        <v>100</v>
      </c>
      <c r="B12" s="4">
        <f t="shared" si="0"/>
        <v>230.80150474142351</v>
      </c>
      <c r="C12" s="5">
        <f t="shared" si="1"/>
        <v>231</v>
      </c>
    </row>
    <row r="13" spans="1:6" x14ac:dyDescent="0.25">
      <c r="A13" s="4">
        <f t="shared" si="2"/>
        <v>110</v>
      </c>
      <c r="B13" s="4">
        <f t="shared" si="0"/>
        <v>198.55472175647532</v>
      </c>
      <c r="C13" s="5">
        <f t="shared" si="1"/>
        <v>199</v>
      </c>
    </row>
    <row r="14" spans="1:6" x14ac:dyDescent="0.25">
      <c r="A14" s="4">
        <f t="shared" si="2"/>
        <v>120</v>
      </c>
      <c r="B14" s="4">
        <f t="shared" si="0"/>
        <v>164.46779617894373</v>
      </c>
      <c r="C14" s="5">
        <f t="shared" si="1"/>
        <v>164</v>
      </c>
    </row>
    <row r="15" spans="1:6" x14ac:dyDescent="0.25">
      <c r="A15" s="4">
        <f t="shared" si="2"/>
        <v>130</v>
      </c>
      <c r="B15" s="4">
        <f t="shared" si="0"/>
        <v>128.20961019884226</v>
      </c>
      <c r="C15" s="5">
        <f t="shared" si="1"/>
        <v>128</v>
      </c>
    </row>
    <row r="16" spans="1:6" x14ac:dyDescent="0.25">
      <c r="A16" s="4">
        <f t="shared" si="2"/>
        <v>140</v>
      </c>
      <c r="B16" s="4">
        <f t="shared" si="0"/>
        <v>89.386800803992571</v>
      </c>
      <c r="C16" s="5">
        <f t="shared" si="1"/>
        <v>89</v>
      </c>
    </row>
    <row r="17" spans="1:3" x14ac:dyDescent="0.25">
      <c r="A17" s="4">
        <f t="shared" si="2"/>
        <v>150</v>
      </c>
      <c r="B17" s="4">
        <f t="shared" si="0"/>
        <v>47.526480868594561</v>
      </c>
      <c r="C17" s="5">
        <f t="shared" si="1"/>
        <v>48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53A-D8E4-4561-ABC1-589DD37E68E7}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t="s">
        <v>71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18</v>
      </c>
    </row>
    <row r="9" spans="1:1" x14ac:dyDescent="0.25">
      <c r="A9" s="1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4FCE-3B37-4875-920B-4F378590D8C3}">
  <dimension ref="A1:G31"/>
  <sheetViews>
    <sheetView tabSelected="1" topLeftCell="A2" workbookViewId="0">
      <selection activeCell="D27" sqref="D27"/>
    </sheetView>
  </sheetViews>
  <sheetFormatPr defaultRowHeight="15" x14ac:dyDescent="0.25"/>
  <cols>
    <col min="1" max="1" width="66.140625" bestFit="1" customWidth="1"/>
    <col min="2" max="2" width="20.85546875" bestFit="1" customWidth="1"/>
    <col min="4" max="4" width="17.7109375" bestFit="1" customWidth="1"/>
    <col min="5" max="5" width="9.140625" style="16"/>
    <col min="6" max="7" width="9.140625" style="18"/>
  </cols>
  <sheetData>
    <row r="1" spans="1:7" x14ac:dyDescent="0.25">
      <c r="A1" s="8"/>
      <c r="B1" s="17" t="s">
        <v>42</v>
      </c>
      <c r="C1" s="17" t="s">
        <v>21</v>
      </c>
      <c r="D1" s="17" t="s">
        <v>24</v>
      </c>
      <c r="E1" s="19" t="s">
        <v>55</v>
      </c>
      <c r="F1" s="20" t="s">
        <v>57</v>
      </c>
      <c r="G1" s="21" t="s">
        <v>58</v>
      </c>
    </row>
    <row r="2" spans="1:7" x14ac:dyDescent="0.25">
      <c r="A2" s="11" t="s">
        <v>19</v>
      </c>
      <c r="B2" s="12" t="s">
        <v>20</v>
      </c>
      <c r="C2" s="12">
        <v>30</v>
      </c>
      <c r="D2" s="12" t="s">
        <v>25</v>
      </c>
      <c r="E2" s="22">
        <v>1</v>
      </c>
      <c r="F2" s="23">
        <f>POWER($C$9,E2)*$C$8</f>
        <v>0.25</v>
      </c>
      <c r="G2" s="24">
        <f>POWER($C$9,E2)</f>
        <v>0.5</v>
      </c>
    </row>
    <row r="3" spans="1:7" x14ac:dyDescent="0.25">
      <c r="A3" s="11" t="s">
        <v>22</v>
      </c>
      <c r="B3" s="12" t="s">
        <v>23</v>
      </c>
      <c r="C3" s="12">
        <f>1/C2</f>
        <v>3.3333333333333333E-2</v>
      </c>
      <c r="D3" s="12" t="s">
        <v>26</v>
      </c>
      <c r="E3" s="22">
        <v>2</v>
      </c>
      <c r="F3" s="23">
        <f t="shared" ref="F3:F31" si="0">POWER($C$9,E3)*$C$8</f>
        <v>0.125</v>
      </c>
      <c r="G3" s="24">
        <f t="shared" ref="G3:G31" si="1">POWER($C$9,E3)</f>
        <v>0.25</v>
      </c>
    </row>
    <row r="4" spans="1:7" x14ac:dyDescent="0.25">
      <c r="A4" s="11" t="s">
        <v>27</v>
      </c>
      <c r="B4" s="12" t="s">
        <v>29</v>
      </c>
      <c r="C4" s="12">
        <v>60</v>
      </c>
      <c r="D4" s="12" t="s">
        <v>32</v>
      </c>
      <c r="E4" s="22">
        <v>3</v>
      </c>
      <c r="F4" s="23">
        <f t="shared" si="0"/>
        <v>6.25E-2</v>
      </c>
      <c r="G4" s="24">
        <f t="shared" si="1"/>
        <v>0.125</v>
      </c>
    </row>
    <row r="5" spans="1:7" x14ac:dyDescent="0.25">
      <c r="A5" s="11" t="s">
        <v>28</v>
      </c>
      <c r="B5" s="12" t="s">
        <v>30</v>
      </c>
      <c r="C5" s="12">
        <f>1/60</f>
        <v>1.6666666666666666E-2</v>
      </c>
      <c r="D5" s="12" t="s">
        <v>31</v>
      </c>
      <c r="E5" s="22">
        <v>4</v>
      </c>
      <c r="F5" s="23">
        <f t="shared" si="0"/>
        <v>3.125E-2</v>
      </c>
      <c r="G5" s="24">
        <f t="shared" si="1"/>
        <v>6.25E-2</v>
      </c>
    </row>
    <row r="6" spans="1:7" x14ac:dyDescent="0.25">
      <c r="A6" s="11" t="s">
        <v>33</v>
      </c>
      <c r="B6" s="12" t="s">
        <v>34</v>
      </c>
      <c r="C6" s="12">
        <f>C2*C5</f>
        <v>0.5</v>
      </c>
      <c r="D6" s="12"/>
      <c r="E6" s="22">
        <v>5</v>
      </c>
      <c r="F6" s="23">
        <f t="shared" si="0"/>
        <v>1.5625E-2</v>
      </c>
      <c r="G6" s="24">
        <f t="shared" si="1"/>
        <v>3.125E-2</v>
      </c>
    </row>
    <row r="7" spans="1:7" x14ac:dyDescent="0.25">
      <c r="A7" s="11" t="s">
        <v>35</v>
      </c>
      <c r="B7" s="12" t="s">
        <v>36</v>
      </c>
      <c r="C7" s="12">
        <f>1-C6</f>
        <v>0.5</v>
      </c>
      <c r="D7" s="12"/>
      <c r="E7" s="22">
        <v>6</v>
      </c>
      <c r="F7" s="23">
        <f t="shared" si="0"/>
        <v>7.8125E-3</v>
      </c>
      <c r="G7" s="24">
        <f t="shared" si="1"/>
        <v>1.5625E-2</v>
      </c>
    </row>
    <row r="8" spans="1:7" x14ac:dyDescent="0.25">
      <c r="A8" s="11" t="s">
        <v>38</v>
      </c>
      <c r="B8" s="12" t="s">
        <v>36</v>
      </c>
      <c r="C8" s="12">
        <f>1-C7</f>
        <v>0.5</v>
      </c>
      <c r="D8" s="12"/>
      <c r="E8" s="22">
        <v>7</v>
      </c>
      <c r="F8" s="23">
        <f t="shared" si="0"/>
        <v>3.90625E-3</v>
      </c>
      <c r="G8" s="24">
        <f t="shared" si="1"/>
        <v>7.8125E-3</v>
      </c>
    </row>
    <row r="9" spans="1:7" x14ac:dyDescent="0.25">
      <c r="A9" s="11" t="s">
        <v>39</v>
      </c>
      <c r="B9" s="12" t="s">
        <v>37</v>
      </c>
      <c r="C9" s="12">
        <f>C6</f>
        <v>0.5</v>
      </c>
      <c r="D9" s="12"/>
      <c r="E9" s="22">
        <v>8</v>
      </c>
      <c r="F9" s="23">
        <f t="shared" si="0"/>
        <v>1.953125E-3</v>
      </c>
      <c r="G9" s="24">
        <f t="shared" si="1"/>
        <v>3.90625E-3</v>
      </c>
    </row>
    <row r="10" spans="1:7" ht="17.25" x14ac:dyDescent="0.25">
      <c r="A10" s="11" t="s">
        <v>47</v>
      </c>
      <c r="B10" s="12" t="s">
        <v>49</v>
      </c>
      <c r="C10" s="12" t="s">
        <v>56</v>
      </c>
      <c r="D10" s="12"/>
      <c r="E10" s="22">
        <v>9</v>
      </c>
      <c r="F10" s="23">
        <f t="shared" si="0"/>
        <v>9.765625E-4</v>
      </c>
      <c r="G10" s="24">
        <f t="shared" si="1"/>
        <v>1.953125E-3</v>
      </c>
    </row>
    <row r="11" spans="1:7" ht="17.25" x14ac:dyDescent="0.25">
      <c r="A11" s="11" t="s">
        <v>48</v>
      </c>
      <c r="B11" s="12" t="s">
        <v>50</v>
      </c>
      <c r="C11" s="12" t="s">
        <v>56</v>
      </c>
      <c r="D11" s="12"/>
      <c r="E11" s="22">
        <v>10</v>
      </c>
      <c r="F11" s="23">
        <f t="shared" si="0"/>
        <v>4.8828125E-4</v>
      </c>
      <c r="G11" s="24">
        <f t="shared" si="1"/>
        <v>9.765625E-4</v>
      </c>
    </row>
    <row r="12" spans="1:7" x14ac:dyDescent="0.25">
      <c r="A12" s="11" t="s">
        <v>40</v>
      </c>
      <c r="B12" s="12" t="s">
        <v>41</v>
      </c>
      <c r="C12" s="12">
        <f>C9/C8</f>
        <v>1</v>
      </c>
      <c r="D12" s="12"/>
      <c r="E12" s="22">
        <v>11</v>
      </c>
      <c r="F12" s="23">
        <f t="shared" si="0"/>
        <v>2.44140625E-4</v>
      </c>
      <c r="G12" s="24">
        <f t="shared" si="1"/>
        <v>4.8828125E-4</v>
      </c>
    </row>
    <row r="13" spans="1:7" x14ac:dyDescent="0.25">
      <c r="A13" s="11" t="s">
        <v>43</v>
      </c>
      <c r="B13" s="12" t="s">
        <v>44</v>
      </c>
      <c r="C13" s="12">
        <f>(C9*C9)/C8</f>
        <v>0.5</v>
      </c>
      <c r="D13" s="12"/>
      <c r="E13" s="22">
        <v>12</v>
      </c>
      <c r="F13" s="23">
        <f t="shared" si="0"/>
        <v>1.220703125E-4</v>
      </c>
      <c r="G13" s="24">
        <f t="shared" si="1"/>
        <v>2.44140625E-4</v>
      </c>
    </row>
    <row r="14" spans="1:7" x14ac:dyDescent="0.25">
      <c r="A14" s="11" t="s">
        <v>45</v>
      </c>
      <c r="B14" s="12" t="s">
        <v>46</v>
      </c>
      <c r="C14" s="12">
        <f>1/C8</f>
        <v>2</v>
      </c>
      <c r="D14" s="12"/>
      <c r="E14" s="22">
        <v>13</v>
      </c>
      <c r="F14" s="23">
        <f t="shared" si="0"/>
        <v>6.103515625E-5</v>
      </c>
      <c r="G14" s="24">
        <f t="shared" si="1"/>
        <v>1.220703125E-4</v>
      </c>
    </row>
    <row r="15" spans="1:7" x14ac:dyDescent="0.25">
      <c r="A15" s="11" t="s">
        <v>51</v>
      </c>
      <c r="B15" s="12" t="s">
        <v>52</v>
      </c>
      <c r="C15" s="12">
        <f>C12*C5</f>
        <v>1.6666666666666666E-2</v>
      </c>
      <c r="D15" s="12" t="s">
        <v>31</v>
      </c>
      <c r="E15" s="22">
        <v>14</v>
      </c>
      <c r="F15" s="23">
        <f t="shared" si="0"/>
        <v>3.0517578125E-5</v>
      </c>
      <c r="G15" s="24">
        <f t="shared" si="1"/>
        <v>6.103515625E-5</v>
      </c>
    </row>
    <row r="16" spans="1:7" x14ac:dyDescent="0.25">
      <c r="A16" s="13" t="s">
        <v>54</v>
      </c>
      <c r="B16" s="14" t="s">
        <v>53</v>
      </c>
      <c r="C16" s="14">
        <f>C14*C5</f>
        <v>3.3333333333333333E-2</v>
      </c>
      <c r="D16" s="14" t="s">
        <v>26</v>
      </c>
      <c r="E16" s="22">
        <v>15</v>
      </c>
      <c r="F16" s="23">
        <f t="shared" si="0"/>
        <v>1.52587890625E-5</v>
      </c>
      <c r="G16" s="24">
        <f t="shared" si="1"/>
        <v>3.0517578125E-5</v>
      </c>
    </row>
    <row r="17" spans="1:7" x14ac:dyDescent="0.25">
      <c r="E17" s="22">
        <v>16</v>
      </c>
      <c r="F17" s="23">
        <f t="shared" si="0"/>
        <v>7.62939453125E-6</v>
      </c>
      <c r="G17" s="24">
        <f t="shared" si="1"/>
        <v>1.52587890625E-5</v>
      </c>
    </row>
    <row r="18" spans="1:7" x14ac:dyDescent="0.25">
      <c r="A18" s="28" t="s">
        <v>59</v>
      </c>
      <c r="B18" s="9"/>
      <c r="C18" s="9"/>
      <c r="D18" s="10"/>
      <c r="E18" s="22">
        <v>17</v>
      </c>
      <c r="F18" s="23">
        <f t="shared" si="0"/>
        <v>3.814697265625E-6</v>
      </c>
      <c r="G18" s="24">
        <f t="shared" si="1"/>
        <v>7.62939453125E-6</v>
      </c>
    </row>
    <row r="19" spans="1:7" x14ac:dyDescent="0.25">
      <c r="A19" s="11" t="s">
        <v>60</v>
      </c>
      <c r="B19" s="12" t="s">
        <v>64</v>
      </c>
      <c r="C19" s="12"/>
      <c r="D19" s="6"/>
      <c r="E19" s="22">
        <v>18</v>
      </c>
      <c r="F19" s="23">
        <f t="shared" si="0"/>
        <v>1.9073486328125E-6</v>
      </c>
      <c r="G19" s="24">
        <f t="shared" si="1"/>
        <v>3.814697265625E-6</v>
      </c>
    </row>
    <row r="20" spans="1:7" x14ac:dyDescent="0.25">
      <c r="A20" s="11" t="s">
        <v>61</v>
      </c>
      <c r="B20" s="12" t="s">
        <v>62</v>
      </c>
      <c r="C20" s="12"/>
      <c r="D20" s="6"/>
      <c r="E20" s="22">
        <v>19</v>
      </c>
      <c r="F20" s="23">
        <f t="shared" si="0"/>
        <v>9.5367431640625E-7</v>
      </c>
      <c r="G20" s="24">
        <f t="shared" si="1"/>
        <v>1.9073486328125E-6</v>
      </c>
    </row>
    <row r="21" spans="1:7" x14ac:dyDescent="0.25">
      <c r="A21" s="11" t="s">
        <v>63</v>
      </c>
      <c r="B21" s="12" t="s">
        <v>31</v>
      </c>
      <c r="C21" s="12"/>
      <c r="D21" s="6"/>
      <c r="E21" s="22">
        <v>20</v>
      </c>
      <c r="F21" s="23">
        <f t="shared" si="0"/>
        <v>4.76837158203125E-7</v>
      </c>
      <c r="G21" s="24">
        <f t="shared" si="1"/>
        <v>9.5367431640625E-7</v>
      </c>
    </row>
    <row r="22" spans="1:7" x14ac:dyDescent="0.25">
      <c r="A22" s="11" t="s">
        <v>65</v>
      </c>
      <c r="B22" s="12" t="s">
        <v>66</v>
      </c>
      <c r="C22" s="12"/>
      <c r="D22" s="6"/>
      <c r="E22" s="22">
        <v>21</v>
      </c>
      <c r="F22" s="23">
        <f t="shared" si="0"/>
        <v>2.384185791015625E-7</v>
      </c>
      <c r="G22" s="24">
        <f t="shared" si="1"/>
        <v>4.76837158203125E-7</v>
      </c>
    </row>
    <row r="23" spans="1:7" x14ac:dyDescent="0.25">
      <c r="A23" s="13" t="s">
        <v>67</v>
      </c>
      <c r="B23" s="14" t="s">
        <v>68</v>
      </c>
      <c r="C23" s="14"/>
      <c r="D23" s="15"/>
      <c r="E23" s="22">
        <v>22</v>
      </c>
      <c r="F23" s="23">
        <f t="shared" si="0"/>
        <v>1.1920928955078125E-7</v>
      </c>
      <c r="G23" s="24">
        <f t="shared" si="1"/>
        <v>2.384185791015625E-7</v>
      </c>
    </row>
    <row r="24" spans="1:7" x14ac:dyDescent="0.25">
      <c r="E24" s="22">
        <v>23</v>
      </c>
      <c r="F24" s="23">
        <f t="shared" si="0"/>
        <v>5.9604644775390625E-8</v>
      </c>
      <c r="G24" s="24">
        <f t="shared" si="1"/>
        <v>1.1920928955078125E-7</v>
      </c>
    </row>
    <row r="25" spans="1:7" x14ac:dyDescent="0.25">
      <c r="E25" s="22">
        <v>24</v>
      </c>
      <c r="F25" s="23">
        <f t="shared" si="0"/>
        <v>2.9802322387695313E-8</v>
      </c>
      <c r="G25" s="24">
        <f t="shared" si="1"/>
        <v>5.9604644775390625E-8</v>
      </c>
    </row>
    <row r="26" spans="1:7" x14ac:dyDescent="0.25">
      <c r="E26" s="22">
        <v>25</v>
      </c>
      <c r="F26" s="23">
        <f t="shared" si="0"/>
        <v>1.4901161193847656E-8</v>
      </c>
      <c r="G26" s="24">
        <f t="shared" si="1"/>
        <v>2.9802322387695313E-8</v>
      </c>
    </row>
    <row r="27" spans="1:7" x14ac:dyDescent="0.25">
      <c r="E27" s="22">
        <v>26</v>
      </c>
      <c r="F27" s="23">
        <f t="shared" si="0"/>
        <v>7.4505805969238281E-9</v>
      </c>
      <c r="G27" s="24">
        <f t="shared" si="1"/>
        <v>1.4901161193847656E-8</v>
      </c>
    </row>
    <row r="28" spans="1:7" x14ac:dyDescent="0.25">
      <c r="E28" s="22">
        <v>27</v>
      </c>
      <c r="F28" s="23">
        <f t="shared" si="0"/>
        <v>3.7252902984619141E-9</v>
      </c>
      <c r="G28" s="24">
        <f t="shared" si="1"/>
        <v>7.4505805969238281E-9</v>
      </c>
    </row>
    <row r="29" spans="1:7" x14ac:dyDescent="0.25">
      <c r="E29" s="22">
        <v>28</v>
      </c>
      <c r="F29" s="23">
        <f t="shared" si="0"/>
        <v>1.862645149230957E-9</v>
      </c>
      <c r="G29" s="24">
        <f t="shared" si="1"/>
        <v>3.7252902984619141E-9</v>
      </c>
    </row>
    <row r="30" spans="1:7" x14ac:dyDescent="0.25">
      <c r="E30" s="22">
        <v>29</v>
      </c>
      <c r="F30" s="23">
        <f t="shared" si="0"/>
        <v>9.3132257461547852E-10</v>
      </c>
      <c r="G30" s="24">
        <f t="shared" si="1"/>
        <v>1.862645149230957E-9</v>
      </c>
    </row>
    <row r="31" spans="1:7" x14ac:dyDescent="0.25">
      <c r="E31" s="25">
        <v>30</v>
      </c>
      <c r="F31" s="26">
        <f t="shared" si="0"/>
        <v>4.6566128730773926E-10</v>
      </c>
      <c r="G31" s="27">
        <f t="shared" si="1"/>
        <v>9.3132257461547852E-10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 no harvesting</vt:lpstr>
      <vt:lpstr>#1 sub-critical harvesting</vt:lpstr>
      <vt:lpstr>#1 supercritical harvesting</vt:lpstr>
      <vt:lpstr>#1 surmises as group</vt:lpstr>
      <vt:lpstr>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Perez</dc:creator>
  <cp:lastModifiedBy>Earl Perez</cp:lastModifiedBy>
  <dcterms:created xsi:type="dcterms:W3CDTF">2021-03-08T15:01:10Z</dcterms:created>
  <dcterms:modified xsi:type="dcterms:W3CDTF">2021-03-09T01:39:46Z</dcterms:modified>
</cp:coreProperties>
</file>