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Lenovo Legion Y7000\Documents\GitHub\Capstone-Project\Improgress\2. Artifact and Deliverable\Project Monitoring and Control\"/>
    </mc:Choice>
  </mc:AlternateContent>
  <xr:revisionPtr revIDLastSave="0" documentId="13_ncr:1_{49C7B71A-9204-440D-A5B0-3FF17DDE87C3}" xr6:coauthVersionLast="45" xr6:coauthVersionMax="45" xr10:uidLastSave="{00000000-0000-0000-0000-000000000000}"/>
  <bookViews>
    <workbookView xWindow="-108" yWindow="-108" windowWidth="23256" windowHeight="13176" xr2:uid="{00000000-000D-0000-FFFF-FFFF00000000}"/>
  </bookViews>
  <sheets>
    <sheet name="GanttChart" sheetId="9" r:id="rId1"/>
  </sheets>
  <definedNames>
    <definedName name="prevWBS" localSheetId="0">GanttChart!$A1048576</definedName>
    <definedName name="_xlnm.Print_Area" localSheetId="0">GanttChart!$A$1:$BN$52</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 i="9" l="1"/>
  <c r="H34" i="9"/>
  <c r="I34" i="9"/>
  <c r="F34" i="9"/>
  <c r="F43" i="9" l="1"/>
  <c r="I43" i="9" s="1"/>
  <c r="F44" i="9" l="1"/>
  <c r="I44" i="9" s="1"/>
  <c r="F8" i="9"/>
  <c r="H35" i="9"/>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I18" i="9" s="1"/>
  <c r="F24" i="9"/>
  <c r="I24" i="9" s="1"/>
  <c r="F26" i="9"/>
  <c r="I26" i="9" s="1"/>
  <c r="F9" i="9" l="1"/>
  <c r="I9" i="9" s="1"/>
  <c r="F35" i="9"/>
  <c r="I35" i="9" s="1"/>
  <c r="F50" i="9"/>
  <c r="F49" i="9"/>
  <c r="F48" i="9"/>
  <c r="F47" i="9"/>
  <c r="F46" i="9"/>
  <c r="F57" i="9" l="1"/>
  <c r="I57" i="9" s="1"/>
  <c r="F58" i="9"/>
  <c r="I58" i="9" s="1"/>
  <c r="F56" i="9"/>
  <c r="I56" i="9" s="1"/>
  <c r="A55" i="9"/>
  <c r="A56" i="9" s="1"/>
  <c r="K6" i="9" l="1"/>
  <c r="K7" i="9" l="1"/>
  <c r="K4" i="9"/>
  <c r="A8" i="9"/>
  <c r="A57" i="9"/>
  <c r="A58" i="9" s="1"/>
  <c r="L6" i="9" l="1"/>
  <c r="I47" i="9" l="1"/>
  <c r="I46" i="9"/>
  <c r="M6" i="9"/>
  <c r="I48" i="9" l="1"/>
  <c r="N6" i="9"/>
  <c r="O6" i="9" l="1"/>
  <c r="K5" i="9"/>
  <c r="I49" i="9" l="1"/>
  <c r="I50" i="9"/>
  <c r="P6" i="9"/>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I45" i="9" s="1"/>
  <c r="A43" i="9" l="1"/>
  <c r="A44" i="9" s="1"/>
  <c r="A45" i="9" s="1"/>
  <c r="A46" i="9" s="1"/>
  <c r="A47" i="9" s="1"/>
  <c r="A48" i="9" s="1"/>
  <c r="A49" i="9" s="1"/>
  <c r="A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<sst xmlns="http://schemas.openxmlformats.org/spreadsheetml/2006/main" count="80" uniqueCount="64">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</sst>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68">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61"/>
  <sheetViews>
    <sheetView tabSelected="1" topLeftCell="B1" zoomScaleNormal="100" workbookViewId="0">
      <pane ySplit="7" topLeftCell="A34" activePane="bottomLeft" state="frozen"/>
      <selection pane="bottomLeft" activeCell="I45" sqref="I45"/>
    </sheetView>
  </sheetViews>
  <sheetFormatPr defaultColWidth="9.109375" defaultRowHeight="13.2" x14ac:dyDescent="0.25"/>
  <cols>
    <col min="1" max="1" width="5.88671875" style="3" customWidth="1"/>
    <col min="2" max="2" width="38.6640625" style="1" bestFit="1" customWidth="1"/>
    <col min="3" max="3" width="16.21875" style="1" customWidth="1"/>
    <col min="4" max="4" width="3.6640625" style="4" hidden="1" customWidth="1"/>
    <col min="5" max="6" width="12" style="1" customWidth="1"/>
    <col min="7" max="7" width="6" style="1" customWidth="1"/>
    <col min="8" max="8" width="6.6640625" style="1" customWidth="1"/>
    <col min="9" max="9" width="5.88671875" style="1" customWidth="1"/>
    <col min="10" max="10" width="1.44140625" style="1" customWidth="1"/>
    <col min="11" max="66" width="2.44140625" style="1" customWidth="1"/>
    <col min="67" max="16384" width="9.109375" style="2"/>
  </cols>
  <sheetData>
    <row r="1" spans="1:150" s="32" customFormat="1" ht="33" customHeight="1" x14ac:dyDescent="0.25">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5">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3">
      <c r="A4" s="111"/>
      <c r="B4" s="114" t="s">
        <v>16</v>
      </c>
      <c r="C4" s="157">
        <v>43752</v>
      </c>
      <c r="D4" s="158"/>
      <c r="E4" s="159"/>
      <c r="H4" s="114" t="s">
        <v>13</v>
      </c>
      <c r="I4" s="115">
        <v>5</v>
      </c>
      <c r="K4" s="155" t="str">
        <f>"Week "&amp;(K6-($C$4-WEEKDAY($C$4,1)+2))/7+1</f>
        <v>Week 5</v>
      </c>
      <c r="L4" s="134"/>
      <c r="M4" s="134"/>
      <c r="N4" s="134"/>
      <c r="O4" s="134"/>
      <c r="P4" s="134"/>
      <c r="Q4" s="160"/>
      <c r="R4" s="155" t="str">
        <f>"Week "&amp;(R6-($C$4-WEEKDAY($C$4,1)+2))/7+1</f>
        <v>Week 6</v>
      </c>
      <c r="S4" s="134"/>
      <c r="T4" s="134"/>
      <c r="U4" s="134"/>
      <c r="V4" s="134"/>
      <c r="W4" s="134"/>
      <c r="X4" s="156"/>
      <c r="Y4" s="164" t="str">
        <f>"Week "&amp;(Y6-($C$4-WEEKDAY($C$4,1)+2))/7+1</f>
        <v>Week 7</v>
      </c>
      <c r="Z4" s="134"/>
      <c r="AA4" s="134"/>
      <c r="AB4" s="134"/>
      <c r="AC4" s="134"/>
      <c r="AD4" s="134"/>
      <c r="AE4" s="165"/>
      <c r="AF4" s="151" t="str">
        <f>"Week "&amp;(AF6-($C$4-WEEKDAY($C$4,1)+2))/7+1</f>
        <v>Week 8</v>
      </c>
      <c r="AG4" s="134"/>
      <c r="AH4" s="134"/>
      <c r="AI4" s="134"/>
      <c r="AJ4" s="134"/>
      <c r="AK4" s="134"/>
      <c r="AL4" s="152"/>
      <c r="AM4" s="145" t="str">
        <f>"Week "&amp;(AM6-($C$4-WEEKDAY($C$4,1)+2))/7+1</f>
        <v>Week 9</v>
      </c>
      <c r="AN4" s="134"/>
      <c r="AO4" s="134"/>
      <c r="AP4" s="134"/>
      <c r="AQ4" s="134"/>
      <c r="AR4" s="134"/>
      <c r="AS4" s="146"/>
      <c r="AT4" s="141" t="str">
        <f>"Week "&amp;(AT6-($C$4-WEEKDAY($C$4,1)+2))/7+1</f>
        <v>Week 10</v>
      </c>
      <c r="AU4" s="134"/>
      <c r="AV4" s="134"/>
      <c r="AW4" s="134"/>
      <c r="AX4" s="134"/>
      <c r="AY4" s="134"/>
      <c r="AZ4" s="142"/>
      <c r="BA4" s="147" t="str">
        <f>"Week "&amp;(BA6-($C$4-WEEKDAY($C$4,1)+2))/7+1</f>
        <v>Week 11</v>
      </c>
      <c r="BB4" s="134"/>
      <c r="BC4" s="134"/>
      <c r="BD4" s="134"/>
      <c r="BE4" s="134"/>
      <c r="BF4" s="134"/>
      <c r="BG4" s="148"/>
      <c r="BH4" s="133" t="str">
        <f>"Week "&amp;(BH6-($C$4-WEEKDAY($C$4,1)+2))/7+1</f>
        <v>Week 12</v>
      </c>
      <c r="BI4" s="134"/>
      <c r="BJ4" s="134"/>
      <c r="BK4" s="134"/>
      <c r="BL4" s="134"/>
      <c r="BM4" s="134"/>
      <c r="BN4" s="135"/>
    </row>
    <row r="5" spans="1:150" s="50" customFormat="1" ht="19.5" customHeight="1" thickBot="1" x14ac:dyDescent="0.3">
      <c r="A5" s="112"/>
      <c r="B5" s="114" t="s">
        <v>14</v>
      </c>
      <c r="C5" s="157" t="s">
        <v>43</v>
      </c>
      <c r="D5" s="158"/>
      <c r="E5" s="159"/>
      <c r="F5" s="110"/>
      <c r="G5" s="110"/>
      <c r="H5" s="110"/>
      <c r="I5" s="110"/>
      <c r="J5" s="49"/>
      <c r="K5" s="161">
        <f>K6</f>
        <v>43780</v>
      </c>
      <c r="L5" s="137"/>
      <c r="M5" s="137"/>
      <c r="N5" s="137"/>
      <c r="O5" s="137"/>
      <c r="P5" s="137"/>
      <c r="Q5" s="163"/>
      <c r="R5" s="161">
        <f>R6</f>
        <v>43787</v>
      </c>
      <c r="S5" s="137"/>
      <c r="T5" s="137"/>
      <c r="U5" s="137"/>
      <c r="V5" s="137"/>
      <c r="W5" s="137"/>
      <c r="X5" s="162"/>
      <c r="Y5" s="166">
        <f>Y6</f>
        <v>43794</v>
      </c>
      <c r="Z5" s="137"/>
      <c r="AA5" s="137"/>
      <c r="AB5" s="137"/>
      <c r="AC5" s="137"/>
      <c r="AD5" s="137"/>
      <c r="AE5" s="167"/>
      <c r="AF5" s="153">
        <f>AF6</f>
        <v>43801</v>
      </c>
      <c r="AG5" s="137"/>
      <c r="AH5" s="137"/>
      <c r="AI5" s="137"/>
      <c r="AJ5" s="137"/>
      <c r="AK5" s="137"/>
      <c r="AL5" s="154"/>
      <c r="AM5" s="139">
        <f>AM6</f>
        <v>43808</v>
      </c>
      <c r="AN5" s="137"/>
      <c r="AO5" s="137"/>
      <c r="AP5" s="137"/>
      <c r="AQ5" s="137"/>
      <c r="AR5" s="137"/>
      <c r="AS5" s="140"/>
      <c r="AT5" s="143">
        <f>AT6</f>
        <v>43815</v>
      </c>
      <c r="AU5" s="137"/>
      <c r="AV5" s="137"/>
      <c r="AW5" s="137"/>
      <c r="AX5" s="137"/>
      <c r="AY5" s="137"/>
      <c r="AZ5" s="144"/>
      <c r="BA5" s="149">
        <f>BA6</f>
        <v>43822</v>
      </c>
      <c r="BB5" s="137"/>
      <c r="BC5" s="137"/>
      <c r="BD5" s="137"/>
      <c r="BE5" s="137"/>
      <c r="BF5" s="137"/>
      <c r="BG5" s="150"/>
      <c r="BH5" s="136">
        <f>BH6</f>
        <v>43829</v>
      </c>
      <c r="BI5" s="137"/>
      <c r="BJ5" s="137"/>
      <c r="BK5" s="137"/>
      <c r="BL5" s="137"/>
      <c r="BM5" s="137"/>
      <c r="BN5" s="138"/>
    </row>
    <row r="6" spans="1:150" s="48" customFormat="1" ht="14.25" customHeight="1" x14ac:dyDescent="0.25">
      <c r="A6" s="44"/>
      <c r="B6" s="45"/>
      <c r="C6" s="45"/>
      <c r="D6" s="46"/>
      <c r="E6" s="45"/>
      <c r="F6" s="45"/>
      <c r="G6" s="45"/>
      <c r="H6" s="45"/>
      <c r="I6" s="45"/>
      <c r="J6" s="45"/>
      <c r="K6" s="60">
        <f>C4-WEEKDAY(C4,1)+2+7*(I4-1)</f>
        <v>43780</v>
      </c>
      <c r="L6" s="47">
        <f t="shared" ref="L6:AQ6" si="0">K6+1</f>
        <v>43781</v>
      </c>
      <c r="M6" s="47">
        <f t="shared" si="0"/>
        <v>43782</v>
      </c>
      <c r="N6" s="47">
        <f t="shared" si="0"/>
        <v>43783</v>
      </c>
      <c r="O6" s="47">
        <f t="shared" si="0"/>
        <v>43784</v>
      </c>
      <c r="P6" s="47">
        <f t="shared" si="0"/>
        <v>43785</v>
      </c>
      <c r="Q6" s="61">
        <f t="shared" si="0"/>
        <v>43786</v>
      </c>
      <c r="R6" s="60">
        <f t="shared" si="0"/>
        <v>43787</v>
      </c>
      <c r="S6" s="47">
        <f t="shared" si="0"/>
        <v>43788</v>
      </c>
      <c r="T6" s="47">
        <f t="shared" si="0"/>
        <v>43789</v>
      </c>
      <c r="U6" s="47">
        <f t="shared" ref="U6" si="1">T6+1</f>
        <v>43790</v>
      </c>
      <c r="V6" s="47">
        <f t="shared" ref="V6" si="2">U6+1</f>
        <v>43791</v>
      </c>
      <c r="W6" s="47">
        <f t="shared" ref="W6" si="3">V6+1</f>
        <v>43792</v>
      </c>
      <c r="X6" s="62">
        <f t="shared" si="0"/>
        <v>43793</v>
      </c>
      <c r="Y6" s="63">
        <f t="shared" si="0"/>
        <v>43794</v>
      </c>
      <c r="Z6" s="47">
        <f t="shared" si="0"/>
        <v>43795</v>
      </c>
      <c r="AA6" s="47">
        <f t="shared" si="0"/>
        <v>43796</v>
      </c>
      <c r="AB6" s="47">
        <f t="shared" si="0"/>
        <v>43797</v>
      </c>
      <c r="AC6" s="47">
        <f t="shared" si="0"/>
        <v>43798</v>
      </c>
      <c r="AD6" s="47">
        <f t="shared" si="0"/>
        <v>43799</v>
      </c>
      <c r="AE6" s="64">
        <f t="shared" si="0"/>
        <v>43800</v>
      </c>
      <c r="AF6" s="65">
        <f t="shared" si="0"/>
        <v>43801</v>
      </c>
      <c r="AG6" s="47">
        <f t="shared" si="0"/>
        <v>43802</v>
      </c>
      <c r="AH6" s="47">
        <f t="shared" si="0"/>
        <v>43803</v>
      </c>
      <c r="AI6" s="47">
        <f t="shared" si="0"/>
        <v>43804</v>
      </c>
      <c r="AJ6" s="47">
        <f t="shared" si="0"/>
        <v>43805</v>
      </c>
      <c r="AK6" s="47">
        <f t="shared" si="0"/>
        <v>43806</v>
      </c>
      <c r="AL6" s="66">
        <f t="shared" si="0"/>
        <v>43807</v>
      </c>
      <c r="AM6" s="67">
        <f t="shared" si="0"/>
        <v>43808</v>
      </c>
      <c r="AN6" s="47">
        <f t="shared" si="0"/>
        <v>43809</v>
      </c>
      <c r="AO6" s="47">
        <f t="shared" si="0"/>
        <v>43810</v>
      </c>
      <c r="AP6" s="47">
        <f t="shared" si="0"/>
        <v>43811</v>
      </c>
      <c r="AQ6" s="47">
        <f t="shared" si="0"/>
        <v>43812</v>
      </c>
      <c r="AR6" s="47">
        <f t="shared" ref="AR6:BN6" si="4">AQ6+1</f>
        <v>43813</v>
      </c>
      <c r="AS6" s="68">
        <f t="shared" si="4"/>
        <v>43814</v>
      </c>
      <c r="AT6" s="69">
        <f t="shared" si="4"/>
        <v>43815</v>
      </c>
      <c r="AU6" s="47">
        <f t="shared" si="4"/>
        <v>43816</v>
      </c>
      <c r="AV6" s="47">
        <f t="shared" si="4"/>
        <v>43817</v>
      </c>
      <c r="AW6" s="47">
        <f t="shared" si="4"/>
        <v>43818</v>
      </c>
      <c r="AX6" s="47">
        <f t="shared" si="4"/>
        <v>43819</v>
      </c>
      <c r="AY6" s="47">
        <f t="shared" si="4"/>
        <v>43820</v>
      </c>
      <c r="AZ6" s="70">
        <f t="shared" si="4"/>
        <v>43821</v>
      </c>
      <c r="BA6" s="71">
        <f t="shared" si="4"/>
        <v>43822</v>
      </c>
      <c r="BB6" s="47">
        <f t="shared" si="4"/>
        <v>43823</v>
      </c>
      <c r="BC6" s="47">
        <f t="shared" si="4"/>
        <v>43824</v>
      </c>
      <c r="BD6" s="47">
        <f t="shared" si="4"/>
        <v>43825</v>
      </c>
      <c r="BE6" s="47">
        <f t="shared" si="4"/>
        <v>43826</v>
      </c>
      <c r="BF6" s="47">
        <f t="shared" si="4"/>
        <v>43827</v>
      </c>
      <c r="BG6" s="72">
        <f t="shared" si="4"/>
        <v>43828</v>
      </c>
      <c r="BH6" s="73">
        <f t="shared" si="4"/>
        <v>43829</v>
      </c>
      <c r="BI6" s="47">
        <f t="shared" si="4"/>
        <v>43830</v>
      </c>
      <c r="BJ6" s="47">
        <f t="shared" si="4"/>
        <v>43831</v>
      </c>
      <c r="BK6" s="47">
        <f t="shared" si="4"/>
        <v>43832</v>
      </c>
      <c r="BL6" s="47">
        <f t="shared" si="4"/>
        <v>43833</v>
      </c>
      <c r="BM6" s="47">
        <f t="shared" si="4"/>
        <v>43834</v>
      </c>
      <c r="BN6" s="74">
        <f t="shared" si="4"/>
        <v>43835</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 thickTop="1" x14ac:dyDescent="0.25">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7.399999999999999" x14ac:dyDescent="0.25">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0.97499999999999998</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7.399999999999999" x14ac:dyDescent="0.25">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4"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7.399999999999999" x14ac:dyDescent="0.25">
      <c r="A11" s="124" t="str">
        <f t="shared" si="10"/>
        <v>1.1.2</v>
      </c>
      <c r="B11" s="122" t="s">
        <v>19</v>
      </c>
      <c r="C11" s="127" t="s">
        <v>43</v>
      </c>
      <c r="D11" s="84"/>
      <c r="E11" s="82">
        <v>43753</v>
      </c>
      <c r="F11" s="78">
        <f t="shared" si="8"/>
        <v>43754</v>
      </c>
      <c r="G11" s="33">
        <v>2</v>
      </c>
      <c r="H11" s="34">
        <v>0.9</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7.399999999999999" x14ac:dyDescent="0.25">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7.399999999999999" x14ac:dyDescent="0.25">
      <c r="A13" s="124" t="str">
        <f t="shared" si="10"/>
        <v>1.1.4</v>
      </c>
      <c r="B13" s="122" t="s">
        <v>21</v>
      </c>
      <c r="C13" s="127" t="s">
        <v>44</v>
      </c>
      <c r="D13" s="84"/>
      <c r="E13" s="82">
        <v>43759</v>
      </c>
      <c r="F13" s="78">
        <f t="shared" si="8"/>
        <v>43761</v>
      </c>
      <c r="G13" s="33">
        <v>3</v>
      </c>
      <c r="H13" s="34">
        <v>0.9</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7.399999999999999" x14ac:dyDescent="0.25">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7.399999999999999" x14ac:dyDescent="0.25">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7.399999999999999" x14ac:dyDescent="0.25">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7.399999999999999" x14ac:dyDescent="0.25">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7.399999999999999" x14ac:dyDescent="0.25">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7.399999999999999" x14ac:dyDescent="0.25">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7.399999999999999" x14ac:dyDescent="0.25">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7.399999999999999" x14ac:dyDescent="0.25">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7.399999999999999" x14ac:dyDescent="0.25">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7.399999999999999" x14ac:dyDescent="0.25">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7.399999999999999" x14ac:dyDescent="0.25">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7.399999999999999" x14ac:dyDescent="0.25">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7.399999999999999" x14ac:dyDescent="0.25">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7.399999999999999" x14ac:dyDescent="0.25">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7.399999999999999" x14ac:dyDescent="0.25">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7.399999999999999" x14ac:dyDescent="0.25">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7.399999999999999" x14ac:dyDescent="0.25">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7.399999999999999" x14ac:dyDescent="0.25">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7.399999999999999" x14ac:dyDescent="0.25">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7.399999999999999" x14ac:dyDescent="0.25">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7.399999999999999" x14ac:dyDescent="0.25">
      <c r="A34" s="87" t="str">
        <f>IF(ISERROR(VALUE(SUBSTITUTE(prevWBS,".",""))),"1",IF(ISERROR(FIND("`",SUBSTITUTE(prevWBS,".","`",1))),TEXT(VALUE(prevWBS)+1,"#"),TEXT(VALUE(LEFT(prevWBS,FIND("`",SUBSTITUTE(prevWBS,".","`",1))-1))+1,"#")))</f>
        <v>2</v>
      </c>
      <c r="B34" s="76" t="s">
        <v>48</v>
      </c>
      <c r="D34" s="15"/>
      <c r="E34" s="123">
        <v>43780</v>
      </c>
      <c r="F34" s="129">
        <f>IF(ISBLANK(E34)," - ",IF(G34=0,E34,E34+G34-1))</f>
        <v>43821</v>
      </c>
      <c r="G34" s="130">
        <v>42</v>
      </c>
      <c r="H34" s="17">
        <f>AVERAGE(H35,H39,H43,H44)</f>
        <v>0.44999999999999996</v>
      </c>
      <c r="I34" s="99">
        <f t="shared" si="11"/>
        <v>36</v>
      </c>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7.399999999999999" x14ac:dyDescent="0.25">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2">IF(ISBLANK(E35)," - ",IF(G35=0,E35,E35+G35-1))</f>
        <v>43785</v>
      </c>
      <c r="G35" s="33">
        <v>6</v>
      </c>
      <c r="H35" s="34">
        <f>SUM(H36:H38)/3</f>
        <v>1</v>
      </c>
      <c r="I35" s="99">
        <f>IF(OR(F35=0,E35=0),0,NETWORKDAYS.INTL(E35,F35,11))</f>
        <v>6</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7.399999999999999" x14ac:dyDescent="0.25">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58</v>
      </c>
      <c r="D36" s="12"/>
      <c r="E36" s="82">
        <v>43780</v>
      </c>
      <c r="F36" s="78">
        <f t="shared" si="12"/>
        <v>43785</v>
      </c>
      <c r="G36" s="33">
        <v>6</v>
      </c>
      <c r="H36" s="34">
        <v>1</v>
      </c>
      <c r="I36" s="99">
        <f t="shared" ref="I36:I44" si="13">IF(OR(F36=0,E36=0),0,NETWORKDAYS.INTL(E36,F36,11))</f>
        <v>6</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7.399999999999999" x14ac:dyDescent="0.25">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58</v>
      </c>
      <c r="D37" s="12"/>
      <c r="E37" s="82">
        <v>43782</v>
      </c>
      <c r="F37" s="78">
        <f t="shared" si="12"/>
        <v>43785</v>
      </c>
      <c r="G37" s="33">
        <v>4</v>
      </c>
      <c r="H37" s="34">
        <v>1</v>
      </c>
      <c r="I37" s="99">
        <f t="shared" si="13"/>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7.399999999999999" x14ac:dyDescent="0.25">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58</v>
      </c>
      <c r="D38" s="12"/>
      <c r="E38" s="82">
        <v>43783</v>
      </c>
      <c r="F38" s="78">
        <f t="shared" si="12"/>
        <v>43785</v>
      </c>
      <c r="G38" s="33">
        <v>3</v>
      </c>
      <c r="H38" s="34">
        <v>1</v>
      </c>
      <c r="I38" s="99">
        <f t="shared" si="13"/>
        <v>3</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7.399999999999999" x14ac:dyDescent="0.25">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43787</v>
      </c>
      <c r="F39" s="78">
        <f t="shared" si="12"/>
        <v>43789</v>
      </c>
      <c r="G39" s="33">
        <v>3</v>
      </c>
      <c r="H39" s="34">
        <f>SUM(H40:H42)</f>
        <v>0.79999999999999993</v>
      </c>
      <c r="I39" s="99">
        <f t="shared" si="13"/>
        <v>3</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7.399999999999999" x14ac:dyDescent="0.25">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D40" s="12"/>
      <c r="E40" s="82">
        <v>43787</v>
      </c>
      <c r="F40" s="78">
        <f t="shared" si="12"/>
        <v>43790</v>
      </c>
      <c r="G40" s="33">
        <v>4</v>
      </c>
      <c r="H40" s="34">
        <v>0.7</v>
      </c>
      <c r="I40" s="99">
        <f t="shared" si="13"/>
        <v>4</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7.399999999999999" x14ac:dyDescent="0.25">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D41" s="12"/>
      <c r="E41" s="82">
        <v>43789</v>
      </c>
      <c r="F41" s="78">
        <f t="shared" si="12"/>
        <v>43791</v>
      </c>
      <c r="G41" s="33">
        <v>3</v>
      </c>
      <c r="H41" s="34">
        <v>0.1</v>
      </c>
      <c r="I41" s="99">
        <f t="shared" si="13"/>
        <v>3</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7.399999999999999" x14ac:dyDescent="0.25">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D42" s="12"/>
      <c r="E42" s="82">
        <v>43790</v>
      </c>
      <c r="F42" s="78">
        <f t="shared" si="12"/>
        <v>43792</v>
      </c>
      <c r="G42" s="33">
        <v>3</v>
      </c>
      <c r="H42" s="34">
        <v>0</v>
      </c>
      <c r="I42" s="99">
        <f t="shared" si="13"/>
        <v>3</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7.399999999999999" x14ac:dyDescent="0.25">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D43" s="12"/>
      <c r="E43" s="82">
        <v>43787</v>
      </c>
      <c r="F43" s="78">
        <f t="shared" si="12"/>
        <v>43792</v>
      </c>
      <c r="G43" s="33">
        <v>6</v>
      </c>
      <c r="H43" s="34">
        <v>0</v>
      </c>
      <c r="I43" s="99">
        <f t="shared" si="13"/>
        <v>6</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7.399999999999999" x14ac:dyDescent="0.25">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D44" s="12"/>
      <c r="E44" s="82">
        <v>43794</v>
      </c>
      <c r="F44" s="78">
        <f t="shared" si="12"/>
        <v>43820</v>
      </c>
      <c r="G44" s="33">
        <v>27</v>
      </c>
      <c r="H44" s="34">
        <v>0</v>
      </c>
      <c r="I44" s="99">
        <f t="shared" si="13"/>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7.399999999999999" x14ac:dyDescent="0.25">
      <c r="A45" s="87" t="str">
        <f>IF(ISERROR(VALUE(SUBSTITUTE(prevWBS,".",""))),"1",IF(ISERROR(FIND("`",SUBSTITUTE(prevWBS,".","`",1))),TEXT(VALUE(prevWBS)+1,"#"),TEXT(VALUE(LEFT(prevWBS,FIND("`",SUBSTITUTE(prevWBS,".","`",1))-1))+1,"#")))</f>
        <v>3</v>
      </c>
      <c r="B45" s="76" t="s">
        <v>59</v>
      </c>
      <c r="D45" s="15"/>
      <c r="E45" s="123">
        <v>43822</v>
      </c>
      <c r="F45" s="129">
        <f t="shared" si="12"/>
        <v>43951</v>
      </c>
      <c r="G45" s="130">
        <v>130</v>
      </c>
      <c r="H45" s="17"/>
      <c r="I45" s="131">
        <f>IF(OR(F45=0,E45=0),0,NETWORKDAYS.INTL(E45,F45,11,))-24</f>
        <v>88</v>
      </c>
      <c r="J45" s="90"/>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7.399999999999999" x14ac:dyDescent="0.25">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4"/>
      <c r="D46" s="12"/>
      <c r="E46" s="82"/>
      <c r="F46" s="78" t="str">
        <f t="shared" ref="F46:F50" si="14">IF(ISBLANK(E46)," - ",IF(G46=0,E46,E46+G46-1))</f>
        <v xml:space="preserve"> - </v>
      </c>
      <c r="G46" s="33"/>
      <c r="H46" s="132"/>
      <c r="I46" s="99">
        <f>IF(OR(F46=0,E46=0),0,NETWORKDAYS(E46,F46))</f>
        <v>0</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7.399999999999999" x14ac:dyDescent="0.25">
      <c r="A47"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7" s="14"/>
      <c r="D47" s="12"/>
      <c r="E47" s="82"/>
      <c r="F47" s="78" t="str">
        <f t="shared" si="14"/>
        <v xml:space="preserve"> - </v>
      </c>
      <c r="G47" s="33"/>
      <c r="H47" s="34"/>
      <c r="I47" s="99">
        <f>IF(OR(F47=0,E47=0),0,NETWORKDAYS(E47,F47))</f>
        <v>0</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7.399999999999999" x14ac:dyDescent="0.25">
      <c r="A48"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14"/>
      <c r="D48" s="12"/>
      <c r="E48" s="82"/>
      <c r="F48" s="78" t="str">
        <f t="shared" si="14"/>
        <v xml:space="preserve"> - </v>
      </c>
      <c r="G48" s="33"/>
      <c r="H48" s="34"/>
      <c r="I48" s="99">
        <f>IF(OR(F48=0,E48=0),0,NETWORKDAYS(E48,F48))</f>
        <v>0</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7.399999999999999" x14ac:dyDescent="0.25">
      <c r="A4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9" s="14"/>
      <c r="D49" s="12"/>
      <c r="E49" s="82"/>
      <c r="F49" s="78" t="str">
        <f t="shared" si="14"/>
        <v xml:space="preserve"> - </v>
      </c>
      <c r="G49" s="33"/>
      <c r="H49" s="34"/>
      <c r="I49" s="99">
        <f>IF(OR(F49=0,E49=0),0,NETWORKDAYS(E49,F49))</f>
        <v>0</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7.399999999999999" x14ac:dyDescent="0.25">
      <c r="A50"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0" s="14"/>
      <c r="D50" s="12"/>
      <c r="E50" s="82"/>
      <c r="F50" s="78" t="str">
        <f t="shared" si="14"/>
        <v xml:space="preserve"> - </v>
      </c>
      <c r="G50" s="33"/>
      <c r="H50" s="34"/>
      <c r="I50" s="99">
        <f>IF(OR(F50=0,E50=0),0,NETWORKDAYS(E50,F50))</f>
        <v>0</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23" customFormat="1" ht="17.399999999999999" x14ac:dyDescent="0.25">
      <c r="A51" s="10"/>
      <c r="B51" s="19"/>
      <c r="C51" s="19"/>
      <c r="D51" s="20"/>
      <c r="E51" s="81"/>
      <c r="F51" s="81"/>
      <c r="G51" s="21"/>
      <c r="H51" s="22"/>
      <c r="I51" s="102"/>
      <c r="J51" s="91"/>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23" customFormat="1" ht="17.399999999999999" x14ac:dyDescent="0.25">
      <c r="A52" s="10"/>
      <c r="B52" s="19"/>
      <c r="C52" s="19"/>
      <c r="D52" s="20"/>
      <c r="E52" s="81"/>
      <c r="F52" s="81"/>
      <c r="G52" s="21"/>
      <c r="H52" s="22"/>
      <c r="I52" s="102"/>
      <c r="J52" s="91"/>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24" customFormat="1" ht="0.6" customHeight="1" thickBot="1" x14ac:dyDescent="0.3">
      <c r="A53" s="103" t="s">
        <v>1</v>
      </c>
      <c r="B53" s="37"/>
      <c r="C53" s="37"/>
      <c r="D53" s="37"/>
      <c r="E53" s="37"/>
      <c r="F53" s="37"/>
      <c r="G53" s="37"/>
      <c r="H53" s="37"/>
      <c r="I53" s="37"/>
      <c r="J53" s="37"/>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23" customFormat="1" ht="18" hidden="1" thickTop="1" x14ac:dyDescent="0.25">
      <c r="A54" s="104" t="s">
        <v>15</v>
      </c>
      <c r="B54" s="105"/>
      <c r="C54" s="105"/>
      <c r="D54" s="105"/>
      <c r="E54" s="106"/>
      <c r="F54" s="106"/>
      <c r="G54" s="105"/>
      <c r="H54" s="105"/>
      <c r="I54" s="107"/>
      <c r="J54" s="108"/>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23" customFormat="1" ht="17.399999999999999" hidden="1" x14ac:dyDescent="0.25">
      <c r="A55" s="87" t="str">
        <f>IF(ISERROR(VALUE(SUBSTITUTE(prevWBS,".",""))),"1",IF(ISERROR(FIND("`",SUBSTITUTE(prevWBS,".","`",1))),TEXT(VALUE(prevWBS)+1,"#"),TEXT(VALUE(LEFT(prevWBS,FIND("`",SUBSTITUTE(prevWBS,".","`",1))-1))+1,"#")))</f>
        <v>1</v>
      </c>
      <c r="B55" s="98" t="s">
        <v>2</v>
      </c>
      <c r="C55" s="9"/>
      <c r="D55" s="15"/>
      <c r="E55" s="79"/>
      <c r="F55" s="80"/>
      <c r="G55" s="16"/>
      <c r="H55" s="17"/>
      <c r="I55" s="100"/>
      <c r="J55" s="90"/>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23" customFormat="1" ht="17.399999999999999" hidden="1" x14ac:dyDescent="0.25">
      <c r="A5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6" s="14" t="s">
        <v>3</v>
      </c>
      <c r="C56" s="11"/>
      <c r="D56" s="12"/>
      <c r="E56" s="82"/>
      <c r="F56" s="78" t="str">
        <f>IF(ISBLANK(E56)," - ",IF(G56=0,E56,E56+G56-1))</f>
        <v xml:space="preserve"> - </v>
      </c>
      <c r="G56" s="33"/>
      <c r="H56" s="34">
        <v>0</v>
      </c>
      <c r="I56" s="99">
        <f>IF(OR(F56=0,E56=0),0,NETWORKDAYS(E56,F56))</f>
        <v>0</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7.399999999999999" hidden="1" x14ac:dyDescent="0.25">
      <c r="A57"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7" s="14" t="s">
        <v>4</v>
      </c>
      <c r="C57" s="11"/>
      <c r="D57" s="12"/>
      <c r="E57" s="82"/>
      <c r="F57" s="78" t="str">
        <f t="shared" ref="F57:F58" si="15">IF(ISBLANK(E57)," - ",IF(G57=0,E57,E57+G57-1))</f>
        <v xml:space="preserve"> - </v>
      </c>
      <c r="G57" s="33"/>
      <c r="H57" s="34">
        <v>0</v>
      </c>
      <c r="I57" s="99">
        <f t="shared" ref="I57:I58" si="16">IF(OR(F57=0,E57=0),0,NETWORKDAYS(E57,F57))</f>
        <v>0</v>
      </c>
      <c r="J57" s="89"/>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7.399999999999999" hidden="1" x14ac:dyDescent="0.25">
      <c r="A5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8" s="14" t="s">
        <v>5</v>
      </c>
      <c r="C58" s="11"/>
      <c r="D58" s="12"/>
      <c r="E58" s="82"/>
      <c r="F58" s="78" t="str">
        <f t="shared" si="15"/>
        <v xml:space="preserve"> - </v>
      </c>
      <c r="G58" s="33"/>
      <c r="H58" s="34">
        <v>0</v>
      </c>
      <c r="I58" s="99">
        <f t="shared" si="16"/>
        <v>0</v>
      </c>
      <c r="J58" s="89"/>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8" customFormat="1" ht="19.5" customHeight="1" thickTop="1" x14ac:dyDescent="0.25">
      <c r="A59" s="25"/>
      <c r="B59" s="26"/>
      <c r="C59" s="26"/>
      <c r="D59" s="27"/>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row>
    <row r="60" spans="1:66" ht="19.5" customHeight="1" x14ac:dyDescent="0.25"/>
    <row r="61" spans="1:66" ht="19.5" customHeight="1" x14ac:dyDescent="0.25"/>
  </sheetData>
  <sheetProtection formatCells="0" formatColumns="0" formatRows="0" insertRows="0" deleteRows="0"/>
  <mergeCells count="18">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54:H58 H8:H52">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6" priority="46">
      <formula>K$6=TODAY()</formula>
    </cfRule>
  </conditionalFormatting>
  <conditionalFormatting sqref="K8:BN58">
    <cfRule type="expression" dxfId="2" priority="49">
      <formula>AND($E8&lt;=K$6,ROUNDDOWN(($F8-$E8+1)*$H8,0)+$E8-1&gt;=K$6)</formula>
    </cfRule>
    <cfRule type="expression" dxfId="1" priority="50">
      <formula>AND(NOT(ISBLANK($E8)),$E8&lt;=K$6,$F8&gt;=K$6)</formula>
    </cfRule>
  </conditionalFormatting>
  <conditionalFormatting sqref="K6:BN58">
    <cfRule type="expression" dxfId="0" priority="3">
      <formula>K$6=TODAY()</formula>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51:B52 B53:B54 E57:E58 E51:I55 I46:I49 H45"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H54:H58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Dat Huynh</cp:lastModifiedBy>
  <cp:lastPrinted>2018-02-09T22:40:51Z</cp:lastPrinted>
  <dcterms:created xsi:type="dcterms:W3CDTF">2010-06-09T16:05:03Z</dcterms:created>
  <dcterms:modified xsi:type="dcterms:W3CDTF">2019-12-02T04:58:23Z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