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Admin\Documents\GitHub\Capstone-Project\Improgress\2. Artifact and Deliverable\Project Monitoring and Control\"/>
    </mc:Choice>
  </mc:AlternateContent>
  <xr:revisionPtr revIDLastSave="0" documentId="13_ncr:1_{6B93546D-1122-451A-B711-6979BCFAC0B3}" xr6:coauthVersionLast="45" xr6:coauthVersionMax="45" xr10:uidLastSave="{00000000-0000-0000-0000-000000000000}"/>
  <bookViews>
    <workbookView xWindow="-120" yWindow="-120" windowWidth="20730" windowHeight="11160" xr2:uid="{00000000-000D-0000-FFFF-FFFF00000000}"/>
  </bookViews>
  <sheets>
    <sheet name="GanttChart" sheetId="9" r:id="rId1"/>
  </sheets>
  <definedNames>
    <definedName name="prevWBS" localSheetId="0">GanttChart!$A1048576</definedName>
    <definedName name="_xlnm.Print_Area" localSheetId="0">GanttChart!$A$1:$BN$76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8" i="9" l="1"/>
  <c r="I58" i="9" s="1"/>
  <c r="F52" i="9"/>
  <c r="I52" i="9" s="1"/>
  <c r="F63" i="9" l="1"/>
  <c r="I63" i="9" s="1"/>
  <c r="F61" i="9"/>
  <c r="I61" i="9" s="1"/>
  <c r="F62" i="9"/>
  <c r="I62" i="9" s="1"/>
  <c r="F64" i="9"/>
  <c r="I64" i="9" s="1"/>
  <c r="F60" i="9"/>
  <c r="I60" i="9"/>
  <c r="F59" i="9"/>
  <c r="I59" i="9" s="1"/>
  <c r="F57" i="9"/>
  <c r="I57" i="9" s="1"/>
  <c r="F54" i="9"/>
  <c r="I54" i="9" s="1"/>
  <c r="F50" i="9"/>
  <c r="I50" i="9" s="1"/>
  <c r="F49" i="9"/>
  <c r="I49" i="9"/>
  <c r="F48" i="9"/>
  <c r="I48" i="9" s="1"/>
  <c r="F47" i="9"/>
  <c r="I47" i="9" s="1"/>
  <c r="A79" i="9"/>
  <c r="A80" i="9" s="1"/>
  <c r="A81" i="9" s="1"/>
  <c r="A82" i="9" s="1"/>
  <c r="H39" i="9"/>
  <c r="F34" i="9" l="1"/>
  <c r="I34" i="9" s="1"/>
  <c r="F43" i="9" l="1"/>
  <c r="I43" i="9" s="1"/>
  <c r="F44" i="9" l="1"/>
  <c r="I44" i="9" s="1"/>
  <c r="F8" i="9"/>
  <c r="H35" i="9"/>
  <c r="H34" i="9" s="1"/>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I18" i="9" s="1"/>
  <c r="F24" i="9"/>
  <c r="I24" i="9" s="1"/>
  <c r="F26" i="9"/>
  <c r="I26" i="9" s="1"/>
  <c r="F9" i="9" l="1"/>
  <c r="I9" i="9" s="1"/>
  <c r="F35" i="9"/>
  <c r="I35" i="9" s="1"/>
  <c r="F56" i="9"/>
  <c r="I56" i="9" s="1"/>
  <c r="F55" i="9"/>
  <c r="I55" i="9" s="1"/>
  <c r="F53" i="9"/>
  <c r="I53" i="9" s="1"/>
  <c r="F51" i="9"/>
  <c r="I51" i="9" s="1"/>
  <c r="F46" i="9"/>
  <c r="I46" i="9" s="1"/>
  <c r="F81" i="9" l="1"/>
  <c r="I81" i="9" s="1"/>
  <c r="F82" i="9"/>
  <c r="I82" i="9" s="1"/>
  <c r="F80" i="9"/>
  <c r="I80" i="9" s="1"/>
  <c r="K6" i="9" l="1"/>
  <c r="K7" i="9" l="1"/>
  <c r="K4" i="9"/>
  <c r="A8" i="9"/>
  <c r="L6" i="9" l="1"/>
  <c r="M6" i="9" l="1"/>
  <c r="N6" i="9" l="1"/>
  <c r="O6" i="9" l="1"/>
  <c r="K5" i="9"/>
  <c r="P6" i="9" l="1"/>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I45" i="9" s="1"/>
  <c r="A43" i="9" l="1"/>
  <c r="A44" i="9" s="1"/>
  <c r="A45" i="9" s="1"/>
  <c r="A46" i="9" s="1"/>
  <c r="A47" i="9" l="1"/>
  <c r="A48" i="9" s="1"/>
  <c r="A49" i="9" l="1"/>
  <c r="A50" i="9" l="1"/>
  <c r="A51" i="9" s="1"/>
  <c r="A52" i="9" s="1"/>
  <c r="A53" i="9" l="1"/>
  <c r="A54" i="9" s="1"/>
  <c r="A55" i="9" s="1"/>
  <c r="A56" i="9" s="1"/>
  <c r="A57" i="9" s="1"/>
  <c r="A58" i="9" s="1"/>
  <c r="A59" i="9" l="1"/>
  <c r="A60" i="9" s="1"/>
  <c r="A61" i="9" s="1"/>
  <c r="A62" i="9" s="1"/>
  <c r="A63" i="9" s="1"/>
  <c r="A6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<sst xmlns="http://schemas.openxmlformats.org/spreadsheetml/2006/main" count="104" uniqueCount="80">
  <si>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</si>
  <si>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</si>
  <si>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</si>
  <si>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</si>
  <si>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</si>
  <si>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</si>
  <si>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</si>
  <si>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</si>
  <si>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</si>
  <si>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</si>
  <si>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</si>
  <si>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</si>
  <si>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</si>
  <si>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</si>
  <si>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</si>
  <si>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</si>
  <si>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</si>
  <si>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</si>
  <si>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</si>
  <si>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</si>
  <si>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</si>
  <si>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</si>
  <si>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</si>
  <si>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</si>
  <si>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</si>
  <si>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</si>
  <si>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</si>
  <si>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</si>
  <si>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</si>
  <si>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</si>
  <si>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</si>
  <si>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</si>
  <si>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</si>
  <si>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</si>
  <si>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</si>
  <si>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</si>
  <si>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</si>
  <si>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</si>
  <si>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</si>
  <si>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</si>
  <si>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</si>
  <si>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</si>
  <si>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</si>
  <si>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</si>
  <si>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</si>
  <si>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</si>
  <si>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</si>
  <si>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</si>
  <si>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</si>
  <si>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</si>
  <si>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</si>
  <si>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</si>
  <si>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</si>
  <si>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</si>
  <si>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</si>
  <si>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</si>
  <si>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</si>
  <si>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</si>
  <si>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</si>
  <si>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</si>
  <si>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</si>
  <si>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</si>
  <si>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</si>
  <si>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</si>
  <si>
    <t>Feature "Quản lý thông tin"</t>
  </si>
  <si>
    <t>Feature "Quản lý tài khoản"</t>
  </si>
  <si>
    <t>Feature "Quản lý dự án bất động sản"</t>
  </si>
  <si>
    <t>Feature "Quản lý thống kê, báo cáo"</t>
  </si>
  <si>
    <t>Feature "Quản lý công tác"</t>
  </si>
  <si>
    <t>Feature "Quản lý nghỉ việc"</t>
  </si>
  <si>
    <t>Feature "Chức năng sinh nhật"</t>
  </si>
  <si>
    <t>Module 1</t>
  </si>
  <si>
    <t>Implementation</t>
  </si>
  <si>
    <t>Feature "Đăng nhập "</t>
  </si>
  <si>
    <t>Testing</t>
  </si>
  <si>
    <t>Module 2</t>
  </si>
  <si>
    <t>Module 3</t>
  </si>
  <si>
    <t>Design Module 2</t>
  </si>
  <si>
    <t>Design Module 3</t>
  </si>
  <si>
    <t>Quốc Nhân, Anh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</si>
</sst>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
      <b/>
      <i/>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77">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5" fillId="0" borderId="0" xfId="0" applyFont="1" applyBorder="1" applyAlignment="1">
      <alignment horizontal="left" vertical="center" wrapText="1" indent="7"/>
    </xf>
    <xf numFmtId="0" fontId="71" fillId="0" borderId="42" xfId="0" applyFont="1" applyBorder="1" applyAlignment="1">
      <alignment horizontal="left" vertical="center" wrapText="1" indent="4"/>
    </xf>
    <xf numFmtId="0" fontId="31" fillId="0" borderId="0" xfId="0" applyFont="1" applyBorder="1" applyAlignment="1" applyProtection="1">
      <alignment horizontal="center" vertical="center"/>
    </xf>
    <xf numFmtId="165" fontId="50" fillId="0" borderId="0" xfId="0" applyNumberFormat="1" applyFont="1" applyFill="1" applyBorder="1" applyAlignment="1" applyProtection="1">
      <alignment horizontal="center" vertical="center"/>
    </xf>
    <xf numFmtId="165" fontId="48" fillId="21" borderId="0" xfId="0" applyNumberFormat="1" applyFont="1" applyFill="1" applyBorder="1" applyAlignment="1" applyProtection="1">
      <alignment horizontal="center" vertical="center"/>
    </xf>
    <xf numFmtId="1" fontId="31" fillId="22" borderId="0" xfId="0" applyNumberFormat="1" applyFont="1" applyFill="1" applyBorder="1" applyAlignment="1" applyProtection="1">
      <alignment horizontal="center" vertical="center"/>
    </xf>
    <xf numFmtId="9" fontId="31" fillId="22" borderId="0" xfId="40" applyFont="1" applyFill="1" applyBorder="1" applyAlignment="1" applyProtection="1">
      <alignment horizontal="center" vertical="center"/>
    </xf>
    <xf numFmtId="1" fontId="48" fillId="21" borderId="0" xfId="0" applyNumberFormat="1" applyFont="1" applyFill="1" applyBorder="1" applyAlignment="1" applyProtection="1">
      <alignment horizontal="right" vertical="center" indent="1"/>
    </xf>
    <xf numFmtId="1" fontId="52" fillId="21" borderId="0" xfId="0" applyNumberFormat="1"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13"/>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85"/>
  <sheetViews>
    <sheetView tabSelected="1" zoomScaleNormal="100" workbookViewId="0">
      <pane ySplit="7" topLeftCell="A63" activePane="bottomLeft" state="frozen"/>
      <selection pane="bottomLeft" activeCell="C56" sqref="C56"/>
    </sheetView>
  </sheetViews>
  <sheetFormatPr defaultColWidth="9.140625" defaultRowHeight="12.75" x14ac:dyDescent="0.2"/>
  <cols>
    <col min="1" max="1" width="5.85546875" style="3" customWidth="1"/>
    <col min="2" max="2" width="38.7109375" style="1" bestFit="1" customWidth="1"/>
    <col min="3" max="3" width="16.28515625" style="1" customWidth="1"/>
    <col min="4" max="4" width="3.7109375" style="4" hidden="1"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32" customFormat="1" ht="33" customHeight="1" x14ac:dyDescent="0.2">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25">
      <c r="A4" s="111"/>
      <c r="B4" s="114" t="s">
        <v>16</v>
      </c>
      <c r="C4" s="166">
        <v>43752</v>
      </c>
      <c r="D4" s="167"/>
      <c r="E4" s="168"/>
      <c r="H4" s="114" t="s">
        <v>13</v>
      </c>
      <c r="I4" s="115">
        <v>13</v>
      </c>
      <c r="K4" s="164" t="str">
        <f>"Week "&amp;(K6-($C$4-WEEKDAY($C$4,1)+2))/7+1</f>
        <v>Week 13</v>
      </c>
      <c r="L4" s="143"/>
      <c r="M4" s="143"/>
      <c r="N4" s="143"/>
      <c r="O4" s="143"/>
      <c r="P4" s="143"/>
      <c r="Q4" s="169"/>
      <c r="R4" s="164" t="str">
        <f>"Week "&amp;(R6-($C$4-WEEKDAY($C$4,1)+2))/7+1</f>
        <v>Week 14</v>
      </c>
      <c r="S4" s="143"/>
      <c r="T4" s="143"/>
      <c r="U4" s="143"/>
      <c r="V4" s="143"/>
      <c r="W4" s="143"/>
      <c r="X4" s="165"/>
      <c r="Y4" s="173" t="str">
        <f>"Week "&amp;(Y6-($C$4-WEEKDAY($C$4,1)+2))/7+1</f>
        <v>Week 15</v>
      </c>
      <c r="Z4" s="143"/>
      <c r="AA4" s="143"/>
      <c r="AB4" s="143"/>
      <c r="AC4" s="143"/>
      <c r="AD4" s="143"/>
      <c r="AE4" s="174"/>
      <c r="AF4" s="160" t="str">
        <f>"Week "&amp;(AF6-($C$4-WEEKDAY($C$4,1)+2))/7+1</f>
        <v>Week 16</v>
      </c>
      <c r="AG4" s="143"/>
      <c r="AH4" s="143"/>
      <c r="AI4" s="143"/>
      <c r="AJ4" s="143"/>
      <c r="AK4" s="143"/>
      <c r="AL4" s="161"/>
      <c r="AM4" s="154" t="str">
        <f>"Week "&amp;(AM6-($C$4-WEEKDAY($C$4,1)+2))/7+1</f>
        <v>Week 17</v>
      </c>
      <c r="AN4" s="143"/>
      <c r="AO4" s="143"/>
      <c r="AP4" s="143"/>
      <c r="AQ4" s="143"/>
      <c r="AR4" s="143"/>
      <c r="AS4" s="155"/>
      <c r="AT4" s="150" t="str">
        <f>"Week "&amp;(AT6-($C$4-WEEKDAY($C$4,1)+2))/7+1</f>
        <v>Week 18</v>
      </c>
      <c r="AU4" s="143"/>
      <c r="AV4" s="143"/>
      <c r="AW4" s="143"/>
      <c r="AX4" s="143"/>
      <c r="AY4" s="143"/>
      <c r="AZ4" s="151"/>
      <c r="BA4" s="156" t="str">
        <f>"Week "&amp;(BA6-($C$4-WEEKDAY($C$4,1)+2))/7+1</f>
        <v>Week 19</v>
      </c>
      <c r="BB4" s="143"/>
      <c r="BC4" s="143"/>
      <c r="BD4" s="143"/>
      <c r="BE4" s="143"/>
      <c r="BF4" s="143"/>
      <c r="BG4" s="157"/>
      <c r="BH4" s="142" t="str">
        <f>"Week "&amp;(BH6-($C$4-WEEKDAY($C$4,1)+2))/7+1</f>
        <v>Week 20</v>
      </c>
      <c r="BI4" s="143"/>
      <c r="BJ4" s="143"/>
      <c r="BK4" s="143"/>
      <c r="BL4" s="143"/>
      <c r="BM4" s="143"/>
      <c r="BN4" s="144"/>
    </row>
    <row r="5" spans="1:150" s="50" customFormat="1" ht="19.5" customHeight="1" thickBot="1" x14ac:dyDescent="0.25">
      <c r="A5" s="112"/>
      <c r="B5" s="114" t="s">
        <v>14</v>
      </c>
      <c r="C5" s="166" t="s">
        <v>43</v>
      </c>
      <c r="D5" s="167"/>
      <c r="E5" s="168"/>
      <c r="F5" s="110"/>
      <c r="G5" s="110"/>
      <c r="H5" s="110"/>
      <c r="I5" s="110"/>
      <c r="J5" s="49"/>
      <c r="K5" s="170">
        <f>K6</f>
        <v>43836</v>
      </c>
      <c r="L5" s="146"/>
      <c r="M5" s="146"/>
      <c r="N5" s="146"/>
      <c r="O5" s="146"/>
      <c r="P5" s="146"/>
      <c r="Q5" s="172"/>
      <c r="R5" s="170">
        <f>R6</f>
        <v>43843</v>
      </c>
      <c r="S5" s="146"/>
      <c r="T5" s="146"/>
      <c r="U5" s="146"/>
      <c r="V5" s="146"/>
      <c r="W5" s="146"/>
      <c r="X5" s="171"/>
      <c r="Y5" s="175">
        <f>Y6</f>
        <v>43850</v>
      </c>
      <c r="Z5" s="146"/>
      <c r="AA5" s="146"/>
      <c r="AB5" s="146"/>
      <c r="AC5" s="146"/>
      <c r="AD5" s="146"/>
      <c r="AE5" s="176"/>
      <c r="AF5" s="162">
        <f>AF6</f>
        <v>43857</v>
      </c>
      <c r="AG5" s="146"/>
      <c r="AH5" s="146"/>
      <c r="AI5" s="146"/>
      <c r="AJ5" s="146"/>
      <c r="AK5" s="146"/>
      <c r="AL5" s="163"/>
      <c r="AM5" s="148">
        <f>AM6</f>
        <v>43864</v>
      </c>
      <c r="AN5" s="146"/>
      <c r="AO5" s="146"/>
      <c r="AP5" s="146"/>
      <c r="AQ5" s="146"/>
      <c r="AR5" s="146"/>
      <c r="AS5" s="149"/>
      <c r="AT5" s="152">
        <f>AT6</f>
        <v>43871</v>
      </c>
      <c r="AU5" s="146"/>
      <c r="AV5" s="146"/>
      <c r="AW5" s="146"/>
      <c r="AX5" s="146"/>
      <c r="AY5" s="146"/>
      <c r="AZ5" s="153"/>
      <c r="BA5" s="158">
        <f>BA6</f>
        <v>43878</v>
      </c>
      <c r="BB5" s="146"/>
      <c r="BC5" s="146"/>
      <c r="BD5" s="146"/>
      <c r="BE5" s="146"/>
      <c r="BF5" s="146"/>
      <c r="BG5" s="159"/>
      <c r="BH5" s="145">
        <f>BH6</f>
        <v>43885</v>
      </c>
      <c r="BI5" s="146"/>
      <c r="BJ5" s="146"/>
      <c r="BK5" s="146"/>
      <c r="BL5" s="146"/>
      <c r="BM5" s="146"/>
      <c r="BN5" s="147"/>
    </row>
    <row r="6" spans="1:150" s="48" customFormat="1" ht="14.25" customHeight="1" x14ac:dyDescent="0.2">
      <c r="A6" s="44"/>
      <c r="B6" s="45"/>
      <c r="C6" s="45"/>
      <c r="D6" s="46"/>
      <c r="E6" s="45"/>
      <c r="F6" s="45"/>
      <c r="G6" s="45"/>
      <c r="H6" s="45"/>
      <c r="I6" s="45"/>
      <c r="J6" s="45"/>
      <c r="K6" s="60">
        <f>C4-WEEKDAY(C4,1)+2+7*(I4-1)</f>
        <v>43836</v>
      </c>
      <c r="L6" s="47">
        <f t="shared" ref="L6:AQ6" si="0">K6+1</f>
        <v>43837</v>
      </c>
      <c r="M6" s="47">
        <f t="shared" si="0"/>
        <v>43838</v>
      </c>
      <c r="N6" s="47">
        <f t="shared" si="0"/>
        <v>43839</v>
      </c>
      <c r="O6" s="47">
        <f t="shared" si="0"/>
        <v>43840</v>
      </c>
      <c r="P6" s="47">
        <f t="shared" si="0"/>
        <v>43841</v>
      </c>
      <c r="Q6" s="61">
        <f t="shared" si="0"/>
        <v>43842</v>
      </c>
      <c r="R6" s="60">
        <f t="shared" si="0"/>
        <v>43843</v>
      </c>
      <c r="S6" s="47">
        <f t="shared" si="0"/>
        <v>43844</v>
      </c>
      <c r="T6" s="47">
        <f t="shared" si="0"/>
        <v>43845</v>
      </c>
      <c r="U6" s="47">
        <f t="shared" ref="U6" si="1">T6+1</f>
        <v>43846</v>
      </c>
      <c r="V6" s="47">
        <f t="shared" ref="V6" si="2">U6+1</f>
        <v>43847</v>
      </c>
      <c r="W6" s="47">
        <f t="shared" ref="W6" si="3">V6+1</f>
        <v>43848</v>
      </c>
      <c r="X6" s="62">
        <f t="shared" si="0"/>
        <v>43849</v>
      </c>
      <c r="Y6" s="63">
        <f t="shared" si="0"/>
        <v>43850</v>
      </c>
      <c r="Z6" s="47">
        <f t="shared" si="0"/>
        <v>43851</v>
      </c>
      <c r="AA6" s="47">
        <f t="shared" si="0"/>
        <v>43852</v>
      </c>
      <c r="AB6" s="47">
        <f t="shared" si="0"/>
        <v>43853</v>
      </c>
      <c r="AC6" s="47">
        <f t="shared" si="0"/>
        <v>43854</v>
      </c>
      <c r="AD6" s="47">
        <f t="shared" si="0"/>
        <v>43855</v>
      </c>
      <c r="AE6" s="64">
        <f t="shared" si="0"/>
        <v>43856</v>
      </c>
      <c r="AF6" s="65">
        <f t="shared" si="0"/>
        <v>43857</v>
      </c>
      <c r="AG6" s="47">
        <f t="shared" si="0"/>
        <v>43858</v>
      </c>
      <c r="AH6" s="47">
        <f t="shared" si="0"/>
        <v>43859</v>
      </c>
      <c r="AI6" s="47">
        <f t="shared" si="0"/>
        <v>43860</v>
      </c>
      <c r="AJ6" s="47">
        <f t="shared" si="0"/>
        <v>43861</v>
      </c>
      <c r="AK6" s="47">
        <f t="shared" si="0"/>
        <v>43862</v>
      </c>
      <c r="AL6" s="66">
        <f t="shared" si="0"/>
        <v>43863</v>
      </c>
      <c r="AM6" s="67">
        <f t="shared" si="0"/>
        <v>43864</v>
      </c>
      <c r="AN6" s="47">
        <f t="shared" si="0"/>
        <v>43865</v>
      </c>
      <c r="AO6" s="47">
        <f t="shared" si="0"/>
        <v>43866</v>
      </c>
      <c r="AP6" s="47">
        <f t="shared" si="0"/>
        <v>43867</v>
      </c>
      <c r="AQ6" s="47">
        <f t="shared" si="0"/>
        <v>43868</v>
      </c>
      <c r="AR6" s="47">
        <f t="shared" ref="AR6:BN6" si="4">AQ6+1</f>
        <v>43869</v>
      </c>
      <c r="AS6" s="68">
        <f t="shared" si="4"/>
        <v>43870</v>
      </c>
      <c r="AT6" s="69">
        <f t="shared" si="4"/>
        <v>43871</v>
      </c>
      <c r="AU6" s="47">
        <f t="shared" si="4"/>
        <v>43872</v>
      </c>
      <c r="AV6" s="47">
        <f t="shared" si="4"/>
        <v>43873</v>
      </c>
      <c r="AW6" s="47">
        <f t="shared" si="4"/>
        <v>43874</v>
      </c>
      <c r="AX6" s="47">
        <f t="shared" si="4"/>
        <v>43875</v>
      </c>
      <c r="AY6" s="47">
        <f t="shared" si="4"/>
        <v>43876</v>
      </c>
      <c r="AZ6" s="70">
        <f t="shared" si="4"/>
        <v>43877</v>
      </c>
      <c r="BA6" s="71">
        <f t="shared" si="4"/>
        <v>43878</v>
      </c>
      <c r="BB6" s="47">
        <f t="shared" si="4"/>
        <v>43879</v>
      </c>
      <c r="BC6" s="47">
        <f t="shared" si="4"/>
        <v>43880</v>
      </c>
      <c r="BD6" s="47">
        <f t="shared" si="4"/>
        <v>43881</v>
      </c>
      <c r="BE6" s="47">
        <f t="shared" si="4"/>
        <v>43882</v>
      </c>
      <c r="BF6" s="47">
        <f t="shared" si="4"/>
        <v>43883</v>
      </c>
      <c r="BG6" s="72">
        <f t="shared" si="4"/>
        <v>43884</v>
      </c>
      <c r="BH6" s="73">
        <f t="shared" si="4"/>
        <v>43885</v>
      </c>
      <c r="BI6" s="47">
        <f t="shared" si="4"/>
        <v>43886</v>
      </c>
      <c r="BJ6" s="47">
        <f t="shared" si="4"/>
        <v>43887</v>
      </c>
      <c r="BK6" s="47">
        <f t="shared" si="4"/>
        <v>43888</v>
      </c>
      <c r="BL6" s="47">
        <f t="shared" si="4"/>
        <v>43889</v>
      </c>
      <c r="BM6" s="47">
        <f t="shared" si="4"/>
        <v>43890</v>
      </c>
      <c r="BN6" s="74">
        <f t="shared" si="4"/>
        <v>43891</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75" thickTop="1" x14ac:dyDescent="0.2">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8" x14ac:dyDescent="0.2">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1</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8" x14ac:dyDescent="0.2">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4"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8" x14ac:dyDescent="0.2">
      <c r="A11" s="124" t="str">
        <f t="shared" si="10"/>
        <v>1.1.2</v>
      </c>
      <c r="B11" s="122" t="s">
        <v>19</v>
      </c>
      <c r="C11" s="127" t="s">
        <v>43</v>
      </c>
      <c r="D11" s="84"/>
      <c r="E11" s="82">
        <v>43753</v>
      </c>
      <c r="F11" s="78">
        <f t="shared" si="8"/>
        <v>43754</v>
      </c>
      <c r="G11" s="33">
        <v>2</v>
      </c>
      <c r="H11" s="34">
        <v>1</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8" x14ac:dyDescent="0.2">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8" x14ac:dyDescent="0.2">
      <c r="A13" s="124" t="str">
        <f t="shared" si="10"/>
        <v>1.1.4</v>
      </c>
      <c r="B13" s="122" t="s">
        <v>21</v>
      </c>
      <c r="C13" s="127" t="s">
        <v>44</v>
      </c>
      <c r="D13" s="84"/>
      <c r="E13" s="82">
        <v>43759</v>
      </c>
      <c r="F13" s="78">
        <f t="shared" si="8"/>
        <v>43761</v>
      </c>
      <c r="G13" s="33">
        <v>3</v>
      </c>
      <c r="H13" s="34">
        <v>1</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8" x14ac:dyDescent="0.2">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8" x14ac:dyDescent="0.2">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8" x14ac:dyDescent="0.2">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8" x14ac:dyDescent="0.2">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8" x14ac:dyDescent="0.2">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8" x14ac:dyDescent="0.2">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8" x14ac:dyDescent="0.2">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8" x14ac:dyDescent="0.2">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8" x14ac:dyDescent="0.2">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8" x14ac:dyDescent="0.2">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8" x14ac:dyDescent="0.2">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8" x14ac:dyDescent="0.2">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8" x14ac:dyDescent="0.2">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8" x14ac:dyDescent="0.2">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8" x14ac:dyDescent="0.2">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8" x14ac:dyDescent="0.2">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8" x14ac:dyDescent="0.2">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8" x14ac:dyDescent="0.2">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8" x14ac:dyDescent="0.2">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8" x14ac:dyDescent="0.2">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8" x14ac:dyDescent="0.2">
      <c r="A34" s="87" t="str">
        <f>IF(ISERROR(VALUE(SUBSTITUTE(prevWBS,".",""))),"1",IF(ISERROR(FIND("`",SUBSTITUTE(prevWBS,".","`",1))),TEXT(VALUE(prevWBS)+1,"#"),TEXT(VALUE(LEFT(prevWBS,FIND("`",SUBSTITUTE(prevWBS,".","`",1))-1))+1,"#")))</f>
        <v>2</v>
      </c>
      <c r="B34" s="76" t="s">
        <v>48</v>
      </c>
      <c r="D34" s="15"/>
      <c r="E34" s="123">
        <v>43780</v>
      </c>
      <c r="F34" s="129">
        <f>IF(ISBLANK(E34)," - ",IF(G34=0,E34,E34+G34-1))</f>
        <v>43821</v>
      </c>
      <c r="G34" s="130">
        <v>42</v>
      </c>
      <c r="H34" s="17">
        <f>AVERAGE(H35,H39,H43,H44)</f>
        <v>1</v>
      </c>
      <c r="I34" s="99">
        <f t="shared" si="11"/>
        <v>36</v>
      </c>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8" x14ac:dyDescent="0.2">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2">IF(ISBLANK(E35)," - ",IF(G35=0,E35,E35+G35-1))</f>
        <v>43793</v>
      </c>
      <c r="G35" s="33">
        <v>14</v>
      </c>
      <c r="H35" s="34">
        <f>SUM(H36:H38)/3</f>
        <v>1</v>
      </c>
      <c r="I35" s="99">
        <f>IF(OR(F35=0,E35=0),0,NETWORKDAYS.INTL(E35,F35,11))</f>
        <v>12</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8" x14ac:dyDescent="0.2">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79</v>
      </c>
      <c r="D36" s="12"/>
      <c r="E36" s="82">
        <v>43780</v>
      </c>
      <c r="F36" s="78">
        <f t="shared" si="12"/>
        <v>43793</v>
      </c>
      <c r="G36" s="33">
        <v>14</v>
      </c>
      <c r="H36" s="34">
        <v>1</v>
      </c>
      <c r="I36" s="99">
        <f t="shared" ref="I36:I64" si="13">IF(OR(F36=0,E36=0),0,NETWORKDAYS.INTL(E36,F36,11))</f>
        <v>12</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8" x14ac:dyDescent="0.2">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47</v>
      </c>
      <c r="D37" s="12"/>
      <c r="E37" s="82">
        <v>43782</v>
      </c>
      <c r="F37" s="78">
        <f t="shared" si="12"/>
        <v>43785</v>
      </c>
      <c r="G37" s="33">
        <v>4</v>
      </c>
      <c r="H37" s="34">
        <v>1</v>
      </c>
      <c r="I37" s="99">
        <f t="shared" si="13"/>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8" x14ac:dyDescent="0.2">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44</v>
      </c>
      <c r="D38" s="12"/>
      <c r="E38" s="82">
        <v>43787</v>
      </c>
      <c r="F38" s="78">
        <f t="shared" si="12"/>
        <v>43790</v>
      </c>
      <c r="G38" s="33">
        <v>4</v>
      </c>
      <c r="H38" s="34">
        <v>1</v>
      </c>
      <c r="I38" s="99">
        <f t="shared" si="13"/>
        <v>4</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8" x14ac:dyDescent="0.2">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43794</v>
      </c>
      <c r="F39" s="78">
        <f t="shared" si="12"/>
        <v>43807</v>
      </c>
      <c r="G39" s="33">
        <v>14</v>
      </c>
      <c r="H39" s="34">
        <f>AVERAGE(H40:H42)</f>
        <v>1</v>
      </c>
      <c r="I39" s="99">
        <f t="shared" si="13"/>
        <v>12</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8" x14ac:dyDescent="0.2">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C40" s="11" t="s">
        <v>58</v>
      </c>
      <c r="D40" s="12"/>
      <c r="E40" s="82">
        <v>43794</v>
      </c>
      <c r="F40" s="78">
        <f t="shared" si="12"/>
        <v>43799</v>
      </c>
      <c r="G40" s="33">
        <v>6</v>
      </c>
      <c r="H40" s="34">
        <v>1</v>
      </c>
      <c r="I40" s="99">
        <f t="shared" si="13"/>
        <v>6</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8" x14ac:dyDescent="0.2">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C41" s="11" t="s">
        <v>58</v>
      </c>
      <c r="D41" s="12"/>
      <c r="E41" s="82">
        <v>43801</v>
      </c>
      <c r="F41" s="78">
        <f t="shared" si="12"/>
        <v>43806</v>
      </c>
      <c r="G41" s="33">
        <v>6</v>
      </c>
      <c r="H41" s="34">
        <v>1</v>
      </c>
      <c r="I41" s="99">
        <f t="shared" si="13"/>
        <v>6</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8" x14ac:dyDescent="0.2">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C42" s="11" t="s">
        <v>44</v>
      </c>
      <c r="D42" s="12"/>
      <c r="E42" s="82">
        <v>43801</v>
      </c>
      <c r="F42" s="78">
        <f t="shared" si="12"/>
        <v>43806</v>
      </c>
      <c r="G42" s="33">
        <v>6</v>
      </c>
      <c r="H42" s="34">
        <v>1</v>
      </c>
      <c r="I42" s="99">
        <f t="shared" si="13"/>
        <v>6</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8" x14ac:dyDescent="0.2">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C43" s="11" t="s">
        <v>46</v>
      </c>
      <c r="D43" s="12"/>
      <c r="E43" s="82">
        <v>43802</v>
      </c>
      <c r="F43" s="78">
        <f t="shared" si="12"/>
        <v>43806</v>
      </c>
      <c r="G43" s="33">
        <v>5</v>
      </c>
      <c r="H43" s="34">
        <v>1</v>
      </c>
      <c r="I43" s="99">
        <f t="shared" si="13"/>
        <v>5</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8" x14ac:dyDescent="0.2">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C44" s="11" t="s">
        <v>58</v>
      </c>
      <c r="D44" s="12"/>
      <c r="E44" s="82">
        <v>43794</v>
      </c>
      <c r="F44" s="78">
        <f t="shared" si="12"/>
        <v>43820</v>
      </c>
      <c r="G44" s="33">
        <v>27</v>
      </c>
      <c r="H44" s="34">
        <v>1</v>
      </c>
      <c r="I44" s="99">
        <f t="shared" si="13"/>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8" x14ac:dyDescent="0.2">
      <c r="A45" s="87" t="str">
        <f>IF(ISERROR(VALUE(SUBSTITUTE(prevWBS,".",""))),"1",IF(ISERROR(FIND("`",SUBSTITUTE(prevWBS,".","`",1))),TEXT(VALUE(prevWBS)+1,"#"),TEXT(VALUE(LEFT(prevWBS,FIND("`",SUBSTITUTE(prevWBS,".","`",1))-1))+1,"#")))</f>
        <v>3</v>
      </c>
      <c r="B45" s="76" t="s">
        <v>59</v>
      </c>
      <c r="D45" s="15"/>
      <c r="E45" s="123">
        <v>43822</v>
      </c>
      <c r="F45" s="129">
        <f t="shared" si="12"/>
        <v>43951</v>
      </c>
      <c r="G45" s="130">
        <v>130</v>
      </c>
      <c r="H45" s="17"/>
      <c r="I45" s="131">
        <f>IF(OR(F45=0,E45=0),0,NETWORKDAYS.INTL(E45,F45,11,))-24</f>
        <v>88</v>
      </c>
      <c r="J45" s="90"/>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8" x14ac:dyDescent="0.2">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28" t="s">
        <v>71</v>
      </c>
      <c r="D46" s="12"/>
      <c r="E46" s="82">
        <v>43822</v>
      </c>
      <c r="F46" s="78">
        <f t="shared" ref="F46:F64" si="14">IF(ISBLANK(E46)," - ",IF(G46=0,E46,E46+G46-1))</f>
        <v>43835</v>
      </c>
      <c r="G46" s="33">
        <v>14</v>
      </c>
      <c r="H46" s="132"/>
      <c r="I46" s="99">
        <f t="shared" si="13"/>
        <v>12</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8" x14ac:dyDescent="0.2">
      <c r="A4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7" s="134" t="s">
        <v>72</v>
      </c>
      <c r="D47" s="12"/>
      <c r="E47" s="82">
        <v>43822</v>
      </c>
      <c r="F47" s="78">
        <f t="shared" si="14"/>
        <v>43828</v>
      </c>
      <c r="G47" s="33">
        <v>7</v>
      </c>
      <c r="H47" s="132"/>
      <c r="I47" s="99">
        <f t="shared" si="13"/>
        <v>6</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8" x14ac:dyDescent="0.2">
      <c r="A4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48" s="133" t="s">
        <v>73</v>
      </c>
      <c r="D48" s="12"/>
      <c r="E48" s="82">
        <v>43822</v>
      </c>
      <c r="F48" s="78">
        <f t="shared" si="14"/>
        <v>43823</v>
      </c>
      <c r="G48" s="33">
        <v>2</v>
      </c>
      <c r="H48" s="132"/>
      <c r="I48" s="99">
        <f t="shared" si="13"/>
        <v>2</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8" x14ac:dyDescent="0.2">
      <c r="A49"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49" s="133" t="s">
        <v>64</v>
      </c>
      <c r="D49" s="12"/>
      <c r="E49" s="82">
        <v>43822</v>
      </c>
      <c r="F49" s="78">
        <f t="shared" si="14"/>
        <v>43827</v>
      </c>
      <c r="G49" s="33">
        <v>6</v>
      </c>
      <c r="H49" s="132"/>
      <c r="I49" s="99">
        <f t="shared" si="13"/>
        <v>6</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8" x14ac:dyDescent="0.2">
      <c r="A50"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50" s="133" t="s">
        <v>65</v>
      </c>
      <c r="D50" s="12"/>
      <c r="E50" s="82">
        <v>43822</v>
      </c>
      <c r="F50" s="78">
        <f t="shared" si="14"/>
        <v>43827</v>
      </c>
      <c r="G50" s="33">
        <v>6</v>
      </c>
      <c r="H50" s="132"/>
      <c r="I50" s="99">
        <f t="shared" si="13"/>
        <v>6</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11" customFormat="1" ht="18" x14ac:dyDescent="0.2">
      <c r="A5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51" s="134" t="s">
        <v>74</v>
      </c>
      <c r="D51" s="12"/>
      <c r="E51" s="82">
        <v>43829</v>
      </c>
      <c r="F51" s="78">
        <f t="shared" si="14"/>
        <v>43834</v>
      </c>
      <c r="G51" s="33">
        <v>6</v>
      </c>
      <c r="H51" s="34"/>
      <c r="I51" s="99">
        <f t="shared" si="13"/>
        <v>6</v>
      </c>
      <c r="J51" s="89"/>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11" customFormat="1" ht="18" x14ac:dyDescent="0.2">
      <c r="A5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52" s="134" t="s">
        <v>77</v>
      </c>
      <c r="D52" s="12"/>
      <c r="E52" s="82">
        <v>43829</v>
      </c>
      <c r="F52" s="78">
        <f t="shared" ref="F52" si="15">IF(ISBLANK(E52)," - ",IF(G52=0,E52,E52+G52-1))</f>
        <v>43834</v>
      </c>
      <c r="G52" s="33">
        <v>6</v>
      </c>
      <c r="H52" s="34"/>
      <c r="I52" s="99">
        <f t="shared" ref="I52" si="16">IF(OR(F52=0,E52=0),0,NETWORKDAYS.INTL(E52,F52,11))</f>
        <v>6</v>
      </c>
      <c r="J52" s="89"/>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11" customFormat="1" ht="18" x14ac:dyDescent="0.2">
      <c r="A5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3" s="121" t="s">
        <v>75</v>
      </c>
      <c r="D53" s="12"/>
      <c r="E53" s="82">
        <v>43836</v>
      </c>
      <c r="F53" s="78">
        <f t="shared" si="14"/>
        <v>43849</v>
      </c>
      <c r="G53" s="33">
        <v>14</v>
      </c>
      <c r="H53" s="34"/>
      <c r="I53" s="99">
        <f t="shared" si="13"/>
        <v>12</v>
      </c>
      <c r="J53" s="89"/>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11" customFormat="1" ht="18" x14ac:dyDescent="0.2">
      <c r="A5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54" s="134" t="s">
        <v>72</v>
      </c>
      <c r="D54" s="12"/>
      <c r="E54" s="82">
        <v>43836</v>
      </c>
      <c r="F54" s="78">
        <f t="shared" si="14"/>
        <v>43841</v>
      </c>
      <c r="G54" s="33">
        <v>6</v>
      </c>
      <c r="H54" s="34"/>
      <c r="I54" s="99">
        <f t="shared" si="13"/>
        <v>6</v>
      </c>
      <c r="J54" s="89"/>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11" customFormat="1" ht="24" x14ac:dyDescent="0.2">
      <c r="A55"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5" s="133" t="s">
        <v>66</v>
      </c>
      <c r="D55" s="12"/>
      <c r="E55" s="82">
        <v>43836</v>
      </c>
      <c r="F55" s="78">
        <f t="shared" si="14"/>
        <v>43838</v>
      </c>
      <c r="G55" s="33">
        <v>3</v>
      </c>
      <c r="H55" s="34"/>
      <c r="I55" s="99">
        <f t="shared" si="13"/>
        <v>3</v>
      </c>
      <c r="J55" s="89"/>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11" customFormat="1" ht="24" x14ac:dyDescent="0.2">
      <c r="A56"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56" s="133" t="s">
        <v>67</v>
      </c>
      <c r="D56" s="12"/>
      <c r="E56" s="82">
        <v>43839</v>
      </c>
      <c r="F56" s="78">
        <f t="shared" si="14"/>
        <v>43841</v>
      </c>
      <c r="G56" s="33">
        <v>3</v>
      </c>
      <c r="H56" s="34"/>
      <c r="I56" s="99">
        <f t="shared" si="13"/>
        <v>3</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8" x14ac:dyDescent="0.2">
      <c r="A5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57" s="134" t="s">
        <v>74</v>
      </c>
      <c r="C57" s="11"/>
      <c r="D57" s="135"/>
      <c r="E57" s="136">
        <v>43843</v>
      </c>
      <c r="F57" s="137">
        <f t="shared" si="14"/>
        <v>43848</v>
      </c>
      <c r="G57" s="138">
        <v>6</v>
      </c>
      <c r="H57" s="139"/>
      <c r="I57" s="140">
        <f t="shared" si="13"/>
        <v>6</v>
      </c>
      <c r="J57" s="141"/>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8" x14ac:dyDescent="0.2">
      <c r="A5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58" s="134" t="s">
        <v>78</v>
      </c>
      <c r="C58" s="11"/>
      <c r="D58" s="135"/>
      <c r="E58" s="136">
        <v>43843</v>
      </c>
      <c r="F58" s="137">
        <f t="shared" ref="F58" si="17">IF(ISBLANK(E58)," - ",IF(G58=0,E58,E58+G58-1))</f>
        <v>43848</v>
      </c>
      <c r="G58" s="138">
        <v>6</v>
      </c>
      <c r="H58" s="139"/>
      <c r="I58" s="140">
        <f t="shared" ref="I58" si="18">IF(OR(F58=0,E58=0),0,NETWORKDAYS.INTL(E58,F58,11))</f>
        <v>6</v>
      </c>
      <c r="J58" s="141"/>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3" customFormat="1" ht="18" x14ac:dyDescent="0.2">
      <c r="A5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9" s="121" t="s">
        <v>76</v>
      </c>
      <c r="C59" s="11"/>
      <c r="D59" s="135"/>
      <c r="E59" s="136">
        <v>43871</v>
      </c>
      <c r="F59" s="137">
        <f t="shared" si="14"/>
        <v>43884</v>
      </c>
      <c r="G59" s="138">
        <v>14</v>
      </c>
      <c r="H59" s="139"/>
      <c r="I59" s="140">
        <f t="shared" si="13"/>
        <v>12</v>
      </c>
      <c r="J59" s="141"/>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23" customFormat="1" ht="18" x14ac:dyDescent="0.2">
      <c r="A6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60" s="134" t="s">
        <v>72</v>
      </c>
      <c r="C60" s="11"/>
      <c r="D60" s="135"/>
      <c r="E60" s="136">
        <v>43871</v>
      </c>
      <c r="F60" s="137">
        <f t="shared" si="14"/>
        <v>43876</v>
      </c>
      <c r="G60" s="138">
        <v>6</v>
      </c>
      <c r="H60" s="139"/>
      <c r="I60" s="140">
        <f t="shared" si="13"/>
        <v>6</v>
      </c>
      <c r="J60" s="141"/>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23" customFormat="1" ht="18" x14ac:dyDescent="0.2">
      <c r="A61"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61" s="133" t="s">
        <v>68</v>
      </c>
      <c r="C61" s="19"/>
      <c r="D61" s="20"/>
      <c r="E61" s="136">
        <v>43871</v>
      </c>
      <c r="F61" s="137">
        <f t="shared" si="14"/>
        <v>43873</v>
      </c>
      <c r="G61" s="21">
        <v>3</v>
      </c>
      <c r="H61" s="22"/>
      <c r="I61" s="140">
        <f t="shared" si="13"/>
        <v>3</v>
      </c>
      <c r="J61" s="141"/>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23" customFormat="1" ht="18" x14ac:dyDescent="0.2">
      <c r="A6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2" s="133" t="s">
        <v>69</v>
      </c>
      <c r="C62" s="19"/>
      <c r="D62" s="20"/>
      <c r="E62" s="136">
        <v>43874</v>
      </c>
      <c r="F62" s="137">
        <f t="shared" si="14"/>
        <v>43876</v>
      </c>
      <c r="G62" s="21">
        <v>3</v>
      </c>
      <c r="H62" s="22"/>
      <c r="I62" s="140">
        <f t="shared" si="13"/>
        <v>3</v>
      </c>
      <c r="J62" s="141"/>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3" customFormat="1" ht="18" x14ac:dyDescent="0.2">
      <c r="A63"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3" s="133" t="s">
        <v>70</v>
      </c>
      <c r="C63" s="19"/>
      <c r="D63" s="20"/>
      <c r="E63" s="136">
        <v>43874</v>
      </c>
      <c r="F63" s="137">
        <f t="shared" ref="F63" si="19">IF(ISBLANK(E63)," - ",IF(G63=0,E63,E63+G63-1))</f>
        <v>43876</v>
      </c>
      <c r="G63" s="21">
        <v>3</v>
      </c>
      <c r="H63" s="22"/>
      <c r="I63" s="140">
        <f t="shared" si="13"/>
        <v>3</v>
      </c>
      <c r="J63" s="141"/>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3" customFormat="1" ht="18" x14ac:dyDescent="0.2">
      <c r="A6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64" s="134" t="s">
        <v>74</v>
      </c>
      <c r="C64" s="19"/>
      <c r="D64" s="20"/>
      <c r="E64" s="136">
        <v>43885</v>
      </c>
      <c r="F64" s="137">
        <f t="shared" si="14"/>
        <v>43890</v>
      </c>
      <c r="G64" s="21">
        <v>6</v>
      </c>
      <c r="H64" s="22"/>
      <c r="I64" s="140">
        <f t="shared" si="13"/>
        <v>6</v>
      </c>
      <c r="J64" s="141"/>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3" customFormat="1" ht="18" x14ac:dyDescent="0.2">
      <c r="A65" s="10"/>
      <c r="B65" s="19"/>
      <c r="C65" s="19"/>
      <c r="D65" s="20"/>
      <c r="E65" s="81"/>
      <c r="F65" s="81"/>
      <c r="G65" s="21"/>
      <c r="H65" s="22"/>
      <c r="I65" s="102"/>
      <c r="J65" s="91"/>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3" customFormat="1" ht="18" x14ac:dyDescent="0.2">
      <c r="A66" s="10"/>
      <c r="B66" s="19"/>
      <c r="C66" s="19"/>
      <c r="D66" s="20"/>
      <c r="E66" s="81"/>
      <c r="F66" s="81"/>
      <c r="G66" s="21"/>
      <c r="H66" s="22"/>
      <c r="I66" s="102"/>
      <c r="J66" s="91"/>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3" customFormat="1" ht="18" x14ac:dyDescent="0.2">
      <c r="A67" s="10"/>
      <c r="B67" s="19"/>
      <c r="C67" s="19"/>
      <c r="D67" s="20"/>
      <c r="E67" s="81"/>
      <c r="F67" s="81"/>
      <c r="G67" s="21"/>
      <c r="H67" s="22"/>
      <c r="I67" s="102"/>
      <c r="J67" s="91"/>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3" customFormat="1" ht="18" x14ac:dyDescent="0.2">
      <c r="A68" s="10"/>
      <c r="B68" s="19"/>
      <c r="C68" s="19"/>
      <c r="D68" s="20"/>
      <c r="E68" s="81"/>
      <c r="F68" s="81"/>
      <c r="G68" s="21"/>
      <c r="H68" s="22"/>
      <c r="I68" s="102"/>
      <c r="J68" s="91"/>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3" customFormat="1" ht="18" x14ac:dyDescent="0.2">
      <c r="A69" s="10"/>
      <c r="B69" s="19"/>
      <c r="C69" s="19"/>
      <c r="D69" s="20"/>
      <c r="E69" s="81"/>
      <c r="F69" s="81"/>
      <c r="G69" s="21"/>
      <c r="H69" s="22"/>
      <c r="I69" s="102"/>
      <c r="J69" s="91"/>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3" customFormat="1" ht="18" x14ac:dyDescent="0.2">
      <c r="A70" s="10"/>
      <c r="B70" s="19"/>
      <c r="C70" s="19"/>
      <c r="D70" s="20"/>
      <c r="E70" s="81"/>
      <c r="F70" s="81"/>
      <c r="G70" s="21"/>
      <c r="H70" s="22"/>
      <c r="I70" s="102"/>
      <c r="J70" s="91"/>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3" customFormat="1" ht="18" x14ac:dyDescent="0.2">
      <c r="A71" s="10"/>
      <c r="B71" s="19"/>
      <c r="C71" s="19"/>
      <c r="D71" s="20"/>
      <c r="E71" s="81"/>
      <c r="F71" s="81"/>
      <c r="G71" s="21"/>
      <c r="H71" s="22"/>
      <c r="I71" s="102"/>
      <c r="J71" s="91"/>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3" customFormat="1" ht="18" x14ac:dyDescent="0.2">
      <c r="A72" s="10"/>
      <c r="B72" s="19"/>
      <c r="C72" s="19"/>
      <c r="D72" s="20"/>
      <c r="E72" s="81"/>
      <c r="F72" s="81"/>
      <c r="G72" s="21"/>
      <c r="H72" s="22"/>
      <c r="I72" s="102"/>
      <c r="J72" s="91"/>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3" customFormat="1" ht="18" x14ac:dyDescent="0.2">
      <c r="A73" s="10"/>
      <c r="B73" s="19"/>
      <c r="C73" s="19"/>
      <c r="D73" s="20"/>
      <c r="E73" s="81"/>
      <c r="F73" s="81"/>
      <c r="G73" s="21"/>
      <c r="H73" s="22"/>
      <c r="I73" s="102"/>
      <c r="J73" s="91"/>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3" customFormat="1" ht="18" x14ac:dyDescent="0.2">
      <c r="A74" s="10"/>
      <c r="B74" s="19"/>
      <c r="C74" s="19"/>
      <c r="D74" s="20"/>
      <c r="E74" s="81"/>
      <c r="F74" s="81"/>
      <c r="G74" s="21"/>
      <c r="H74" s="22"/>
      <c r="I74" s="102"/>
      <c r="J74" s="91"/>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3" customFormat="1" ht="18" x14ac:dyDescent="0.2">
      <c r="A75" s="10"/>
      <c r="B75" s="19"/>
      <c r="C75" s="19"/>
      <c r="D75" s="20"/>
      <c r="E75" s="81"/>
      <c r="F75" s="81"/>
      <c r="G75" s="21"/>
      <c r="H75" s="22"/>
      <c r="I75" s="102"/>
      <c r="J75" s="91"/>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3" customFormat="1" ht="18" x14ac:dyDescent="0.2">
      <c r="A76" s="10"/>
      <c r="B76" s="19"/>
      <c r="C76" s="19"/>
      <c r="D76" s="20"/>
      <c r="E76" s="81"/>
      <c r="F76" s="81"/>
      <c r="G76" s="21"/>
      <c r="H76" s="22"/>
      <c r="I76" s="102"/>
      <c r="J76" s="91"/>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4" customFormat="1" ht="0.6" customHeight="1" thickBot="1" x14ac:dyDescent="0.25">
      <c r="A77" s="103" t="s">
        <v>1</v>
      </c>
      <c r="B77" s="37"/>
      <c r="C77" s="37"/>
      <c r="D77" s="37"/>
      <c r="E77" s="37"/>
      <c r="F77" s="37"/>
      <c r="G77" s="37"/>
      <c r="H77" s="37"/>
      <c r="I77" s="37"/>
      <c r="J77" s="37"/>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3" customFormat="1" ht="18.75" hidden="1" thickTop="1" x14ac:dyDescent="0.2">
      <c r="A78" s="104" t="s">
        <v>15</v>
      </c>
      <c r="B78" s="105"/>
      <c r="C78" s="105"/>
      <c r="D78" s="105"/>
      <c r="E78" s="106"/>
      <c r="F78" s="106"/>
      <c r="G78" s="105"/>
      <c r="H78" s="105"/>
      <c r="I78" s="107"/>
      <c r="J78" s="108"/>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3" customFormat="1" ht="18.75" hidden="1" thickTop="1" x14ac:dyDescent="0.2">
      <c r="A79" s="87" t="str">
        <f>IF(ISERROR(VALUE(SUBSTITUTE(prevWBS,".",""))),"1",IF(ISERROR(FIND("`",SUBSTITUTE(prevWBS,".","`",1))),TEXT(VALUE(prevWBS)+1,"#"),TEXT(VALUE(LEFT(prevWBS,FIND("`",SUBSTITUTE(prevWBS,".","`",1))-1))+1,"#")))</f>
        <v>1</v>
      </c>
      <c r="B79" s="98" t="s">
        <v>2</v>
      </c>
      <c r="C79" s="9"/>
      <c r="D79" s="15"/>
      <c r="E79" s="79"/>
      <c r="F79" s="80"/>
      <c r="G79" s="16"/>
      <c r="H79" s="17"/>
      <c r="I79" s="100"/>
      <c r="J79" s="90"/>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3" customFormat="1" ht="18.75" hidden="1" thickTop="1" x14ac:dyDescent="0.2">
      <c r="A8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0" s="14" t="s">
        <v>3</v>
      </c>
      <c r="C80" s="11"/>
      <c r="D80" s="12"/>
      <c r="E80" s="82"/>
      <c r="F80" s="78" t="str">
        <f>IF(ISBLANK(E80)," - ",IF(G80=0,E80,E80+G80-1))</f>
        <v xml:space="preserve"> - </v>
      </c>
      <c r="G80" s="33"/>
      <c r="H80" s="34">
        <v>0</v>
      </c>
      <c r="I80" s="99">
        <f>IF(OR(F80=0,E80=0),0,NETWORKDAYS(E80,F80))</f>
        <v>0</v>
      </c>
      <c r="J80" s="89"/>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3" customFormat="1" ht="37.9" customHeight="1" x14ac:dyDescent="0.2">
      <c r="A81"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1" s="14" t="s">
        <v>4</v>
      </c>
      <c r="C81" s="11"/>
      <c r="D81" s="12"/>
      <c r="E81" s="82"/>
      <c r="F81" s="78" t="str">
        <f t="shared" ref="F81:F82" si="20">IF(ISBLANK(E81)," - ",IF(G81=0,E81,E81+G81-1))</f>
        <v xml:space="preserve"> - </v>
      </c>
      <c r="G81" s="33"/>
      <c r="H81" s="34">
        <v>0</v>
      </c>
      <c r="I81" s="99">
        <f t="shared" ref="I81:I82" si="21">IF(OR(F81=0,E81=0),0,NETWORKDAYS(E81,F81))</f>
        <v>0</v>
      </c>
      <c r="J81" s="89"/>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row>
    <row r="82" spans="1:66" s="23" customFormat="1" ht="37.15" customHeight="1" x14ac:dyDescent="0.2">
      <c r="A82"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2" s="14" t="s">
        <v>5</v>
      </c>
      <c r="C82" s="11"/>
      <c r="D82" s="12"/>
      <c r="E82" s="82"/>
      <c r="F82" s="78" t="str">
        <f t="shared" si="20"/>
        <v xml:space="preserve"> - </v>
      </c>
      <c r="G82" s="33"/>
      <c r="H82" s="34">
        <v>0</v>
      </c>
      <c r="I82" s="99">
        <f t="shared" si="21"/>
        <v>0</v>
      </c>
      <c r="J82" s="89"/>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row>
    <row r="83" spans="1:66" s="28" customFormat="1" ht="19.5" customHeight="1" x14ac:dyDescent="0.2">
      <c r="A83" s="25"/>
      <c r="B83" s="26"/>
      <c r="C83" s="26"/>
      <c r="D83" s="27"/>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row>
    <row r="84" spans="1:66" ht="19.5" customHeight="1" x14ac:dyDescent="0.2"/>
    <row r="85" spans="1:66" ht="19.5" customHeight="1" x14ac:dyDescent="0.2"/>
  </sheetData>
  <sheetProtection formatCells="0" formatColumns="0" formatRows="0" insertRows="0" deleteRows="0"/>
  <mergeCells count="18">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78:H82 H8:H51 H53:H57 H59:H76">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48">
      <formula>K$6=TODAY()</formula>
    </cfRule>
  </conditionalFormatting>
  <conditionalFormatting sqref="K8:BN44 K46:BN82 L45:BN45">
    <cfRule type="expression" dxfId="3" priority="51">
      <formula>AND($E8&lt;=K$6,ROUNDDOWN(($F8-$E8+1)*$H8,0)+$E8-1&gt;=K$6)</formula>
    </cfRule>
    <cfRule type="expression" dxfId="2" priority="52">
      <formula>AND(NOT(ISBLANK($E8)),$E8&lt;=K$6,$F8&gt;=K$6)</formula>
    </cfRule>
  </conditionalFormatting>
  <conditionalFormatting sqref="K6:BN44 K46:BN82 L45:BN45">
    <cfRule type="expression" dxfId="1" priority="5">
      <formula>K$6=TODAY()</formula>
    </cfRule>
  </conditionalFormatting>
  <conditionalFormatting sqref="I45">
    <cfRule type="expression" dxfId="0" priority="58">
      <formula>K$6=TODAY()</formula>
    </cfRule>
  </conditionalFormatting>
  <conditionalFormatting sqref="H52">
    <cfRule type="dataBar" priority="2">
      <dataBar>
        <cfvo type="num" val="0"/>
        <cfvo type="num" val="1"/>
        <color theme="0" tint="-0.249977111117893"/>
      </dataBar>
      <extLst>
        <ext xmlns:x14="http://schemas.microsoft.com/office/spreadsheetml/2009/9/main" uri="{B025F937-C7B1-47D3-B67F-A62EFF666E3E}">
          <x14:id>{E8FBB631-A29B-4067-AC5E-1C3CA9D16305}</x14:id>
        </ext>
      </extLst>
    </cfRule>
  </conditionalFormatting>
  <conditionalFormatting sqref="H58">
    <cfRule type="dataBar" priority="1">
      <dataBar>
        <cfvo type="num" val="0"/>
        <cfvo type="num" val="1"/>
        <color theme="0" tint="-0.249977111117893"/>
      </dataBar>
      <extLst>
        <ext xmlns:x14="http://schemas.microsoft.com/office/spreadsheetml/2009/9/main" uri="{B025F937-C7B1-47D3-B67F-A62EFF666E3E}">
          <x14:id>{51D4B6FB-EFB5-4CB7-B799-53A404183503}</x14:id>
        </ext>
      </extLst>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76:B76 B77:B78 E81:E82 E76:I79 H45 H61"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H78:H82 H8:H51 H53:H57 H59:H76</xm:sqref>
        </x14:conditionalFormatting>
        <x14:conditionalFormatting xmlns:xm="http://schemas.microsoft.com/office/excel/2006/main">
          <x14:cfRule type="dataBar" id="{E8FBB631-A29B-4067-AC5E-1C3CA9D16305}">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51D4B6FB-EFB5-4CB7-B799-53A404183503}">
            <x14:dataBar minLength="0" maxLength="100" gradient="0">
              <x14:cfvo type="num">
                <xm:f>0</xm:f>
              </x14:cfvo>
              <x14:cfvo type="num">
                <xm:f>1</xm:f>
              </x14:cfvo>
              <x14:negativeFillColor rgb="FFFF0000"/>
              <x14:axisColor rgb="FF000000"/>
            </x14:dataBar>
          </x14:cfRule>
          <xm:sqref>H58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cp:lastModifiedBy>
  <cp:lastPrinted>2018-02-09T22:40:51Z</cp:lastPrinted>
  <dcterms:created xsi:type="dcterms:W3CDTF">2010-06-09T16:05:03Z</dcterms:created>
  <dcterms:modified xsi:type="dcterms:W3CDTF">2020-02-15T09:02:13Z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