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mienCM\Desktop\S8\constru\projet_constru_4\"/>
    </mc:Choice>
  </mc:AlternateContent>
  <xr:revisionPtr revIDLastSave="0" documentId="13_ncr:1_{AD73798F-809F-4097-AEF9-74DA8AD370D9}" xr6:coauthVersionLast="46" xr6:coauthVersionMax="46" xr10:uidLastSave="{00000000-0000-0000-0000-000000000000}"/>
  <bookViews>
    <workbookView xWindow="-120" yWindow="-120" windowWidth="29040" windowHeight="15840" xr2:uid="{23E1D9DF-2C04-49B7-A416-EF09900865C2}"/>
  </bookViews>
  <sheets>
    <sheet name="Partie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F20" i="1"/>
  <c r="F42" i="1"/>
  <c r="F41" i="1"/>
  <c r="F40" i="1"/>
  <c r="F38" i="1"/>
  <c r="F37" i="1"/>
  <c r="F36" i="1"/>
  <c r="F29" i="1"/>
  <c r="F28" i="1"/>
  <c r="F26" i="1"/>
  <c r="F27" i="1"/>
  <c r="B13" i="1" l="1"/>
  <c r="B7" i="1"/>
  <c r="F4" i="1" l="1"/>
  <c r="F17" i="1" s="1"/>
  <c r="F18" i="1" s="1"/>
  <c r="F19" i="1" s="1"/>
  <c r="B9" i="1" l="1"/>
  <c r="F9" i="1" s="1"/>
  <c r="F11" i="1" s="1"/>
  <c r="F12" i="1" s="1"/>
</calcChain>
</file>

<file path=xl/sharedStrings.xml><?xml version="1.0" encoding="utf-8"?>
<sst xmlns="http://schemas.openxmlformats.org/spreadsheetml/2006/main" count="165" uniqueCount="101">
  <si>
    <t>Donnee</t>
  </si>
  <si>
    <t>Valeur</t>
  </si>
  <si>
    <t>Unite</t>
  </si>
  <si>
    <t>Description</t>
  </si>
  <si>
    <t>Entrees</t>
  </si>
  <si>
    <t>Sorties</t>
  </si>
  <si>
    <t>Arret des disques de frein</t>
  </si>
  <si>
    <t>g</t>
  </si>
  <si>
    <t>L</t>
  </si>
  <si>
    <t>alpha</t>
  </si>
  <si>
    <t>m/s2</t>
  </si>
  <si>
    <t>Acceleration de la pesanteur</t>
  </si>
  <si>
    <t>m</t>
  </si>
  <si>
    <t>Longueur du convoyeur</t>
  </si>
  <si>
    <t>pente du convoyeur</t>
  </si>
  <si>
    <t>pente</t>
  </si>
  <si>
    <t>pourcent</t>
  </si>
  <si>
    <t>degre</t>
  </si>
  <si>
    <t>masse du disque</t>
  </si>
  <si>
    <t>kg</t>
  </si>
  <si>
    <t>Vf</t>
  </si>
  <si>
    <t>m/s</t>
  </si>
  <si>
    <t>Vitesse finale du disque de frein</t>
  </si>
  <si>
    <t>F</t>
  </si>
  <si>
    <t>Force appliquee sur notre tole</t>
  </si>
  <si>
    <t>N</t>
  </si>
  <si>
    <t>dv</t>
  </si>
  <si>
    <t>dt</t>
  </si>
  <si>
    <t>s</t>
  </si>
  <si>
    <t>a</t>
  </si>
  <si>
    <t>difference de vitesse avant apres arret</t>
  </si>
  <si>
    <t>temps d'arret</t>
  </si>
  <si>
    <t>h</t>
  </si>
  <si>
    <t>b</t>
  </si>
  <si>
    <t>mm</t>
  </si>
  <si>
    <t>hauteur de la tole</t>
  </si>
  <si>
    <t>largeur de la tole</t>
  </si>
  <si>
    <t>longueur de la tole</t>
  </si>
  <si>
    <t>sigma_eq</t>
  </si>
  <si>
    <t>D</t>
  </si>
  <si>
    <t>diametre exterieur du disque</t>
  </si>
  <si>
    <t xml:space="preserve">coefficient de securité vis a vis de la limite elastique </t>
  </si>
  <si>
    <t>Re</t>
  </si>
  <si>
    <t>MPa</t>
  </si>
  <si>
    <t>limite elastique (acier basique sans traitement)</t>
  </si>
  <si>
    <t>sigma_eq * s &lt; Re ?</t>
  </si>
  <si>
    <t>Validite</t>
  </si>
  <si>
    <t>Contrainte equivalente sur la tole</t>
  </si>
  <si>
    <t>beta</t>
  </si>
  <si>
    <t>Vo</t>
  </si>
  <si>
    <t>Vitesse d'arrivee du disque sur la tole</t>
  </si>
  <si>
    <t>angle entre la plaque et le sol</t>
  </si>
  <si>
    <t>f</t>
  </si>
  <si>
    <t>coefficient de frottemement acier acier (Coulomb)</t>
  </si>
  <si>
    <t>tf</t>
  </si>
  <si>
    <t>Xf</t>
  </si>
  <si>
    <t>temps d'arret du disque</t>
  </si>
  <si>
    <t>distance d'arret du disque</t>
  </si>
  <si>
    <t>Xf &lt; 2D ?</t>
  </si>
  <si>
    <t xml:space="preserve">Est ce acceptable </t>
  </si>
  <si>
    <t>Distribution</t>
  </si>
  <si>
    <t>nombre de disque maximal sur le convoyeur</t>
  </si>
  <si>
    <t>meff</t>
  </si>
  <si>
    <t>masse de l'effecteur</t>
  </si>
  <si>
    <t>coefficient de securite vis a vis de la force</t>
  </si>
  <si>
    <t>nombre</t>
  </si>
  <si>
    <t>rapport</t>
  </si>
  <si>
    <t>vitesse d'ejection souhaitée</t>
  </si>
  <si>
    <t>temps de mise en mouvement</t>
  </si>
  <si>
    <t>Force necessaire dans le verin</t>
  </si>
  <si>
    <t>acceleration necessaire au verin</t>
  </si>
  <si>
    <t>v</t>
  </si>
  <si>
    <t>vitesse necessaire au verin</t>
  </si>
  <si>
    <t>Prehension</t>
  </si>
  <si>
    <t>ax</t>
  </si>
  <si>
    <t>ar</t>
  </si>
  <si>
    <t>acceleration axiale</t>
  </si>
  <si>
    <t>acceleration radiale</t>
  </si>
  <si>
    <t>coefficient de frottement Alu - Acier (Coulomb)</t>
  </si>
  <si>
    <t>coefficient de frottement acier acier (Coulomb)</t>
  </si>
  <si>
    <t>Nx</t>
  </si>
  <si>
    <t>Nr</t>
  </si>
  <si>
    <t>Force necessaire au prehenseur magnetique
 pour etre admissible axialement</t>
  </si>
  <si>
    <t>Force necessaire au prehenseur magnetique
 pour etre admissible radialement</t>
  </si>
  <si>
    <t>Force totale</t>
  </si>
  <si>
    <t>taux_vide</t>
  </si>
  <si>
    <t>rapport de vide vis a vis de patm</t>
  </si>
  <si>
    <t>diametre de ventouse necessaire</t>
  </si>
  <si>
    <t>Patm</t>
  </si>
  <si>
    <t>pression atmospherique en MPa</t>
  </si>
  <si>
    <t>Aire</t>
  </si>
  <si>
    <t>mm2</t>
  </si>
  <si>
    <t>Aire&lt;Aire dessus</t>
  </si>
  <si>
    <t>Aire dessus</t>
  </si>
  <si>
    <t>Aire sur le dessus du disque</t>
  </si>
  <si>
    <t>L'aire sur le dessus du disque est elle suffisante</t>
  </si>
  <si>
    <t>Aire equivalente necessaire</t>
  </si>
  <si>
    <t>DL</t>
  </si>
  <si>
    <t>Course minimale du verin</t>
  </si>
  <si>
    <t>verin.pdf</t>
  </si>
  <si>
    <t>Verin choisit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</si>
</sst>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8" xfId="0" applyBorder="1"/>
    <xf numFmtId="0" fontId="0" fillId="0" borderId="4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Font="1" applyBorder="1"/>
    <xf numFmtId="0" fontId="0" fillId="0" borderId="14" xfId="0" applyBorder="1"/>
    <xf numFmtId="0" fontId="0" fillId="2" borderId="0" xfId="0" applyFill="1"/>
    <xf numFmtId="0" fontId="0" fillId="2" borderId="0" xfId="0" applyFill="1" applyBorder="1"/>
    <xf numFmtId="0" fontId="0" fillId="2" borderId="8" xfId="0" applyFill="1" applyBorder="1"/>
    <xf numFmtId="0" fontId="0" fillId="2" borderId="15" xfId="0" applyFill="1" applyBorder="1"/>
    <xf numFmtId="0" fontId="0" fillId="0" borderId="2" xfId="0" applyFont="1" applyBorder="1"/>
    <xf numFmtId="0" fontId="0" fillId="2" borderId="16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7" xfId="0" applyBorder="1"/>
    <xf numFmtId="0" fontId="0" fillId="2" borderId="31" xfId="0" applyFill="1" applyBorder="1"/>
    <xf numFmtId="0" fontId="0" fillId="2" borderId="32" xfId="0" applyFill="1" applyBorder="1"/>
    <xf numFmtId="0" fontId="0" fillId="2" borderId="33" xfId="0" applyFill="1" applyBorder="1"/>
    <xf numFmtId="0" fontId="0" fillId="0" borderId="3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/>
    <xf numFmtId="0" fontId="0" fillId="0" borderId="19" xfId="0" applyBorder="1"/>
    <xf numFmtId="0" fontId="0" fillId="2" borderId="15" xfId="0" applyFont="1" applyFill="1" applyBorder="1"/>
    <xf numFmtId="0" fontId="0" fillId="2" borderId="22" xfId="0" applyFont="1" applyFill="1" applyBorder="1"/>
    <xf numFmtId="0" fontId="0" fillId="0" borderId="6" xfId="0" applyFont="1" applyBorder="1"/>
    <xf numFmtId="0" fontId="0" fillId="0" borderId="15" xfId="0" applyFont="1" applyFill="1" applyBorder="1"/>
    <xf numFmtId="0" fontId="0" fillId="0" borderId="15" xfId="0" applyBorder="1"/>
    <xf numFmtId="0" fontId="0" fillId="0" borderId="15" xfId="0" applyFill="1" applyBorder="1"/>
    <xf numFmtId="0" fontId="0" fillId="0" borderId="21" xfId="0" applyFill="1" applyBorder="1"/>
    <xf numFmtId="0" fontId="0" fillId="0" borderId="22" xfId="0" applyFont="1" applyFill="1" applyBorder="1"/>
    <xf numFmtId="0" fontId="0" fillId="0" borderId="22" xfId="0" applyFill="1" applyBorder="1"/>
    <xf numFmtId="0" fontId="0" fillId="0" borderId="8" xfId="0" applyFill="1" applyBorder="1"/>
    <xf numFmtId="0" fontId="0" fillId="0" borderId="34" xfId="0" applyBorder="1"/>
    <xf numFmtId="0" fontId="0" fillId="0" borderId="35" xfId="0" applyFill="1" applyBorder="1"/>
    <xf numFmtId="0" fontId="0" fillId="0" borderId="15" xfId="0" applyFill="1" applyBorder="1" applyAlignment="1">
      <alignment wrapText="1"/>
    </xf>
    <xf numFmtId="0" fontId="0" fillId="0" borderId="20" xfId="0" applyBorder="1"/>
    <xf numFmtId="0" fontId="0" fillId="0" borderId="22" xfId="0" applyBorder="1"/>
    <xf numFmtId="0" fontId="0" fillId="0" borderId="21" xfId="0" applyBorder="1"/>
    <xf numFmtId="11" fontId="0" fillId="0" borderId="0" xfId="0" applyNumberFormat="1" applyBorder="1"/>
    <xf numFmtId="0" fontId="0" fillId="0" borderId="20" xfId="0" applyFill="1" applyBorder="1"/>
    <xf numFmtId="0" fontId="2" fillId="0" borderId="0" xfId="1"/>
    <xf numFmtId="0" fontId="2" fillId="0" borderId="0" xfId="1" applyFill="1" applyBorder="1"/>
    <xf numFmtId="0" fontId="0" fillId="0" borderId="15" xfId="0" applyFont="1" applyFill="1" applyBorder="1" applyAlignment="1">
      <alignment horizontal="right"/>
    </xf>
  </cellXfs>
  <cellStyles count="2">
    <cellStyle name="Lien hypertexte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veri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E23FA-EDEC-48A2-B172-236F475EAD0B}">
  <sheetPr codeName="Feuil1"/>
  <dimension ref="A1:L45"/>
  <sheetViews>
    <sheetView tabSelected="1" topLeftCell="A4" workbookViewId="0">
      <selection activeCell="H30" sqref="H30"/>
    </sheetView>
  </sheetViews>
  <sheetFormatPr baseColWidth="10" defaultRowHeight="15" x14ac:dyDescent="0.25"/>
  <cols>
    <col min="4" max="4" width="48.5703125" bestFit="1" customWidth="1"/>
    <col min="5" max="5" width="17.85546875" bestFit="1" customWidth="1"/>
    <col min="8" max="8" width="43.7109375" bestFit="1" customWidth="1"/>
  </cols>
  <sheetData>
    <row r="1" spans="1:12" ht="15.75" thickBot="1" x14ac:dyDescent="0.3">
      <c r="A1" s="31" t="s">
        <v>6</v>
      </c>
      <c r="B1" s="32"/>
      <c r="C1" s="32"/>
      <c r="D1" s="32"/>
      <c r="E1" s="32"/>
      <c r="F1" s="32"/>
      <c r="G1" s="32"/>
      <c r="H1" s="33"/>
    </row>
    <row r="2" spans="1:12" ht="15.75" thickBot="1" x14ac:dyDescent="0.3">
      <c r="A2" s="10" t="s">
        <v>4</v>
      </c>
      <c r="B2" s="8"/>
      <c r="C2" s="8"/>
      <c r="D2" s="9"/>
      <c r="E2" s="8" t="s">
        <v>5</v>
      </c>
      <c r="F2" s="8"/>
      <c r="G2" s="8"/>
      <c r="H2" s="9"/>
    </row>
    <row r="3" spans="1:12" ht="15.75" thickBot="1" x14ac:dyDescent="0.3">
      <c r="A3" s="22" t="s">
        <v>0</v>
      </c>
      <c r="B3" s="55" t="s">
        <v>1</v>
      </c>
      <c r="C3" s="55" t="s">
        <v>2</v>
      </c>
      <c r="D3" s="24" t="s">
        <v>3</v>
      </c>
      <c r="E3" s="23" t="s">
        <v>0</v>
      </c>
      <c r="F3" s="55" t="s">
        <v>1</v>
      </c>
      <c r="G3" s="55" t="s">
        <v>2</v>
      </c>
      <c r="H3" s="24" t="s">
        <v>3</v>
      </c>
    </row>
    <row r="4" spans="1:12" x14ac:dyDescent="0.25">
      <c r="A4" s="25" t="s">
        <v>7</v>
      </c>
      <c r="B4" s="26">
        <v>9.81</v>
      </c>
      <c r="C4" s="26" t="s">
        <v>10</v>
      </c>
      <c r="D4" s="27" t="s">
        <v>11</v>
      </c>
      <c r="E4" s="34" t="s">
        <v>20</v>
      </c>
      <c r="F4" s="35">
        <f>SQRT(2*B4*B5*SIN(RADIANS(B7)))</f>
        <v>1.5960631928410074</v>
      </c>
      <c r="G4" s="35" t="s">
        <v>21</v>
      </c>
      <c r="H4" s="36" t="s">
        <v>22</v>
      </c>
    </row>
    <row r="5" spans="1:12" x14ac:dyDescent="0.25">
      <c r="A5" s="5" t="s">
        <v>8</v>
      </c>
      <c r="B5" s="2">
        <v>2.6</v>
      </c>
      <c r="C5" s="2" t="s">
        <v>12</v>
      </c>
      <c r="D5" s="17" t="s">
        <v>13</v>
      </c>
      <c r="E5" s="15"/>
      <c r="F5" s="14"/>
      <c r="G5" s="14"/>
      <c r="H5" s="14"/>
      <c r="I5" s="6"/>
    </row>
    <row r="6" spans="1:12" x14ac:dyDescent="0.25">
      <c r="A6" s="5" t="s">
        <v>15</v>
      </c>
      <c r="B6" s="2">
        <v>0.05</v>
      </c>
      <c r="C6" s="2" t="s">
        <v>16</v>
      </c>
      <c r="D6" s="11" t="s">
        <v>14</v>
      </c>
      <c r="E6" s="15"/>
      <c r="F6" s="14"/>
      <c r="G6" s="14"/>
      <c r="H6" s="16"/>
    </row>
    <row r="7" spans="1:12" x14ac:dyDescent="0.25">
      <c r="A7" s="5" t="s">
        <v>9</v>
      </c>
      <c r="B7" s="2">
        <f>ATAN(B6)*180/PI()</f>
        <v>2.8624052261117474</v>
      </c>
      <c r="C7" s="2" t="s">
        <v>17</v>
      </c>
      <c r="D7" s="11" t="s">
        <v>14</v>
      </c>
      <c r="E7" s="14"/>
      <c r="F7" s="14"/>
      <c r="G7" s="14"/>
      <c r="H7" s="16"/>
    </row>
    <row r="8" spans="1:12" ht="15.75" thickBot="1" x14ac:dyDescent="0.3">
      <c r="A8" s="28" t="s">
        <v>12</v>
      </c>
      <c r="B8" s="29">
        <v>3.6349999999999998</v>
      </c>
      <c r="C8" s="29" t="s">
        <v>19</v>
      </c>
      <c r="D8" s="30" t="s">
        <v>18</v>
      </c>
      <c r="E8" s="19"/>
      <c r="F8" s="20"/>
      <c r="G8" s="20"/>
      <c r="H8" s="21"/>
    </row>
    <row r="9" spans="1:12" x14ac:dyDescent="0.25">
      <c r="A9" s="25" t="s">
        <v>26</v>
      </c>
      <c r="B9" s="26">
        <f>F4</f>
        <v>1.5960631928410074</v>
      </c>
      <c r="C9" s="26" t="s">
        <v>21</v>
      </c>
      <c r="D9" s="27" t="s">
        <v>30</v>
      </c>
      <c r="E9" s="34" t="s">
        <v>23</v>
      </c>
      <c r="F9" s="35">
        <f>B8*B9/B10</f>
        <v>58.016897059770614</v>
      </c>
      <c r="G9" s="35" t="s">
        <v>25</v>
      </c>
      <c r="H9" s="36" t="s">
        <v>24</v>
      </c>
    </row>
    <row r="10" spans="1:12" ht="15.75" thickBot="1" x14ac:dyDescent="0.3">
      <c r="A10" s="28" t="s">
        <v>27</v>
      </c>
      <c r="B10" s="29">
        <v>0.1</v>
      </c>
      <c r="C10" s="29" t="s">
        <v>28</v>
      </c>
      <c r="D10" s="30" t="s">
        <v>31</v>
      </c>
      <c r="E10" s="19"/>
      <c r="F10" s="38"/>
      <c r="G10" s="38"/>
      <c r="H10" s="39"/>
      <c r="L10" s="63"/>
    </row>
    <row r="11" spans="1:12" x14ac:dyDescent="0.25">
      <c r="A11" s="5" t="s">
        <v>39</v>
      </c>
      <c r="B11" s="2">
        <v>180</v>
      </c>
      <c r="C11" s="2" t="s">
        <v>34</v>
      </c>
      <c r="D11" s="11" t="s">
        <v>40</v>
      </c>
      <c r="E11" s="7" t="s">
        <v>38</v>
      </c>
      <c r="F11" s="7">
        <f>3/2*F9*B13/B12/B14^2</f>
        <v>79.113950536050837</v>
      </c>
      <c r="G11" s="7" t="s">
        <v>43</v>
      </c>
      <c r="H11" s="4" t="s">
        <v>47</v>
      </c>
    </row>
    <row r="12" spans="1:12" x14ac:dyDescent="0.25">
      <c r="A12" s="5" t="s">
        <v>32</v>
      </c>
      <c r="B12" s="2">
        <v>44</v>
      </c>
      <c r="C12" s="2" t="s">
        <v>34</v>
      </c>
      <c r="D12" s="11" t="s">
        <v>35</v>
      </c>
      <c r="E12" s="7" t="s">
        <v>45</v>
      </c>
      <c r="F12" s="7" t="str">
        <f>IF(F11*B15&lt;B16,"Oui","Non")</f>
        <v>Oui</v>
      </c>
      <c r="G12" s="7"/>
      <c r="H12" s="4" t="s">
        <v>46</v>
      </c>
    </row>
    <row r="13" spans="1:12" x14ac:dyDescent="0.25">
      <c r="A13" s="5" t="s">
        <v>8</v>
      </c>
      <c r="B13" s="2">
        <f>2*B11</f>
        <v>360</v>
      </c>
      <c r="C13" s="2" t="s">
        <v>34</v>
      </c>
      <c r="D13" s="11" t="s">
        <v>37</v>
      </c>
      <c r="E13" s="37"/>
      <c r="F13" s="13"/>
      <c r="G13" s="13"/>
      <c r="H13" s="18"/>
    </row>
    <row r="14" spans="1:12" x14ac:dyDescent="0.25">
      <c r="A14" s="5" t="s">
        <v>33</v>
      </c>
      <c r="B14" s="2">
        <v>3</v>
      </c>
      <c r="C14" s="2" t="s">
        <v>34</v>
      </c>
      <c r="D14" s="11" t="s">
        <v>36</v>
      </c>
      <c r="E14" s="15"/>
      <c r="F14" s="14"/>
      <c r="G14" s="14"/>
      <c r="H14" s="16"/>
    </row>
    <row r="15" spans="1:12" x14ac:dyDescent="0.25">
      <c r="A15" s="5" t="s">
        <v>28</v>
      </c>
      <c r="B15" s="2">
        <v>3</v>
      </c>
      <c r="C15" s="2"/>
      <c r="D15" s="11" t="s">
        <v>41</v>
      </c>
      <c r="E15" s="14"/>
      <c r="F15" s="14"/>
      <c r="G15" s="14"/>
      <c r="H15" s="16"/>
    </row>
    <row r="16" spans="1:12" ht="15.75" thickBot="1" x14ac:dyDescent="0.3">
      <c r="A16" s="28" t="s">
        <v>42</v>
      </c>
      <c r="B16" s="29">
        <v>250</v>
      </c>
      <c r="C16" s="29" t="s">
        <v>43</v>
      </c>
      <c r="D16" s="30" t="s">
        <v>44</v>
      </c>
      <c r="E16" s="19"/>
      <c r="F16" s="20"/>
      <c r="G16" s="20"/>
      <c r="H16" s="21"/>
    </row>
    <row r="17" spans="1:10" x14ac:dyDescent="0.25">
      <c r="A17" s="5" t="s">
        <v>48</v>
      </c>
      <c r="B17" s="2">
        <v>0</v>
      </c>
      <c r="C17" s="2" t="s">
        <v>17</v>
      </c>
      <c r="D17" s="27" t="s">
        <v>51</v>
      </c>
      <c r="E17" s="2" t="s">
        <v>49</v>
      </c>
      <c r="F17" s="2">
        <f>COS(RADIANS(B7-B17))*F4</f>
        <v>1.5940718468467965</v>
      </c>
      <c r="G17" s="2" t="s">
        <v>21</v>
      </c>
      <c r="H17" s="3" t="s">
        <v>50</v>
      </c>
    </row>
    <row r="18" spans="1:10" x14ac:dyDescent="0.25">
      <c r="A18" s="1" t="s">
        <v>52</v>
      </c>
      <c r="B18" s="7">
        <v>0.3</v>
      </c>
      <c r="C18" s="7"/>
      <c r="D18" s="47" t="s">
        <v>53</v>
      </c>
      <c r="E18" s="2" t="s">
        <v>54</v>
      </c>
      <c r="F18" s="2">
        <f>-F17/(B4*(SIN(RADIANS(B17))-B18*COS(RADIANS(B17))))</f>
        <v>0.54164860579231955</v>
      </c>
      <c r="G18" s="2" t="s">
        <v>28</v>
      </c>
      <c r="H18" s="3" t="s">
        <v>56</v>
      </c>
    </row>
    <row r="19" spans="1:10" x14ac:dyDescent="0.25">
      <c r="A19" s="14"/>
      <c r="B19" s="14"/>
      <c r="C19" s="14"/>
      <c r="D19" s="45"/>
      <c r="E19" s="2" t="s">
        <v>55</v>
      </c>
      <c r="F19" s="2">
        <f>B4*F18^2/2*(SIN(RADIANS(B17))-B18*COS(RADIANS(B17)))+F17*F18</f>
        <v>0.43171339668867764</v>
      </c>
      <c r="G19" s="40" t="s">
        <v>12</v>
      </c>
      <c r="H19" s="3" t="s">
        <v>57</v>
      </c>
    </row>
    <row r="20" spans="1:10" ht="15.75" thickBot="1" x14ac:dyDescent="0.3">
      <c r="A20" s="20"/>
      <c r="B20" s="20"/>
      <c r="C20" s="20"/>
      <c r="D20" s="46"/>
      <c r="E20" s="29" t="s">
        <v>58</v>
      </c>
      <c r="F20" s="12" t="str">
        <f>IF(F19*B23&lt;B24,"Oui","Non")</f>
        <v>Non</v>
      </c>
      <c r="G20" s="29"/>
      <c r="H20" s="44" t="s">
        <v>59</v>
      </c>
    </row>
    <row r="21" spans="1:10" x14ac:dyDescent="0.25">
      <c r="A21" s="42"/>
      <c r="B21" s="42"/>
      <c r="C21" s="42"/>
      <c r="D21" s="43"/>
      <c r="E21" s="42"/>
      <c r="F21" s="42"/>
      <c r="G21" s="42"/>
      <c r="H21" s="42"/>
      <c r="I21" s="42"/>
    </row>
    <row r="22" spans="1:10" ht="15.75" thickBot="1" x14ac:dyDescent="0.3">
      <c r="A22" s="42"/>
      <c r="B22" s="42"/>
      <c r="C22" s="42"/>
      <c r="D22" s="43"/>
      <c r="E22" s="42"/>
      <c r="F22" s="42"/>
      <c r="G22" s="42"/>
      <c r="H22" s="42"/>
      <c r="I22" s="42"/>
    </row>
    <row r="23" spans="1:10" ht="15.75" thickBot="1" x14ac:dyDescent="0.3">
      <c r="A23" s="31" t="s">
        <v>60</v>
      </c>
      <c r="B23" s="32"/>
      <c r="C23" s="32"/>
      <c r="D23" s="32"/>
      <c r="E23" s="32"/>
      <c r="F23" s="32"/>
      <c r="G23" s="32"/>
      <c r="H23" s="33"/>
      <c r="I23" s="42"/>
    </row>
    <row r="24" spans="1:10" ht="15.75" thickBot="1" x14ac:dyDescent="0.3">
      <c r="A24" s="10" t="s">
        <v>4</v>
      </c>
      <c r="B24" s="8"/>
      <c r="C24" s="8"/>
      <c r="D24" s="9"/>
      <c r="E24" s="8" t="s">
        <v>5</v>
      </c>
      <c r="F24" s="8"/>
      <c r="G24" s="8"/>
      <c r="H24" s="9"/>
      <c r="I24" s="42"/>
    </row>
    <row r="25" spans="1:10" ht="15.75" thickBot="1" x14ac:dyDescent="0.3">
      <c r="A25" s="22" t="s">
        <v>0</v>
      </c>
      <c r="B25" s="55" t="s">
        <v>1</v>
      </c>
      <c r="C25" s="55" t="s">
        <v>2</v>
      </c>
      <c r="D25" s="24" t="s">
        <v>3</v>
      </c>
      <c r="E25" s="23" t="s">
        <v>0</v>
      </c>
      <c r="F25" s="55" t="s">
        <v>1</v>
      </c>
      <c r="G25" s="55" t="s">
        <v>2</v>
      </c>
      <c r="H25" s="24" t="s">
        <v>3</v>
      </c>
      <c r="I25" s="42"/>
    </row>
    <row r="26" spans="1:10" x14ac:dyDescent="0.25">
      <c r="A26" s="42" t="s">
        <v>52</v>
      </c>
      <c r="B26" s="42">
        <v>0.3</v>
      </c>
      <c r="C26" s="42" t="s">
        <v>66</v>
      </c>
      <c r="D26" s="48" t="s">
        <v>78</v>
      </c>
      <c r="E26" s="42" t="s">
        <v>25</v>
      </c>
      <c r="F26" s="42">
        <f>INT(B5*1000/B11)</f>
        <v>14</v>
      </c>
      <c r="G26" s="42" t="s">
        <v>65</v>
      </c>
      <c r="H26" s="56" t="s">
        <v>61</v>
      </c>
      <c r="I26" s="42"/>
    </row>
    <row r="27" spans="1:10" x14ac:dyDescent="0.25">
      <c r="A27" s="42" t="s">
        <v>62</v>
      </c>
      <c r="B27" s="42">
        <v>6</v>
      </c>
      <c r="C27" s="42" t="s">
        <v>19</v>
      </c>
      <c r="D27" s="48" t="s">
        <v>63</v>
      </c>
      <c r="E27" s="43" t="s">
        <v>29</v>
      </c>
      <c r="F27" s="42">
        <f>B29/B30</f>
        <v>4</v>
      </c>
      <c r="G27" s="42" t="s">
        <v>10</v>
      </c>
      <c r="H27" s="50" t="s">
        <v>70</v>
      </c>
      <c r="I27" s="42"/>
    </row>
    <row r="28" spans="1:10" x14ac:dyDescent="0.25">
      <c r="A28" s="42" t="s">
        <v>28</v>
      </c>
      <c r="B28" s="42">
        <v>1.3</v>
      </c>
      <c r="C28" s="42" t="s">
        <v>66</v>
      </c>
      <c r="D28" s="48" t="s">
        <v>64</v>
      </c>
      <c r="E28" s="43" t="s">
        <v>23</v>
      </c>
      <c r="F28" s="42">
        <f>((B27+B8)*F27+(F26*B8*SIN(RADIANS(B7))*B4)*B26)*B28</f>
        <v>59.824856565794285</v>
      </c>
      <c r="G28" s="42" t="s">
        <v>25</v>
      </c>
      <c r="H28" s="50" t="s">
        <v>69</v>
      </c>
      <c r="I28" s="42"/>
    </row>
    <row r="29" spans="1:10" x14ac:dyDescent="0.25">
      <c r="A29" s="42" t="s">
        <v>26</v>
      </c>
      <c r="B29" s="42">
        <v>2</v>
      </c>
      <c r="C29" s="42" t="s">
        <v>21</v>
      </c>
      <c r="D29" s="48" t="s">
        <v>67</v>
      </c>
      <c r="E29" s="43" t="s">
        <v>71</v>
      </c>
      <c r="F29" s="42">
        <f>B29</f>
        <v>2</v>
      </c>
      <c r="G29" s="42" t="s">
        <v>21</v>
      </c>
      <c r="H29" s="50" t="s">
        <v>72</v>
      </c>
      <c r="I29" s="42"/>
    </row>
    <row r="30" spans="1:10" ht="15.75" thickBot="1" x14ac:dyDescent="0.3">
      <c r="A30" s="51" t="s">
        <v>27</v>
      </c>
      <c r="B30" s="51">
        <v>0.5</v>
      </c>
      <c r="C30" s="51" t="s">
        <v>28</v>
      </c>
      <c r="D30" s="52" t="s">
        <v>68</v>
      </c>
      <c r="E30" s="51" t="s">
        <v>97</v>
      </c>
      <c r="F30" s="51">
        <f>2*B11</f>
        <v>360</v>
      </c>
      <c r="G30" s="51" t="s">
        <v>34</v>
      </c>
      <c r="H30" s="53" t="s">
        <v>98</v>
      </c>
      <c r="I30" s="42"/>
    </row>
    <row r="31" spans="1:10" x14ac:dyDescent="0.25">
      <c r="A31" s="42"/>
      <c r="B31" s="42"/>
      <c r="C31" s="42"/>
      <c r="D31" s="65" t="s">
        <v>100</v>
      </c>
      <c r="E31" s="64" t="s">
        <v>99</v>
      </c>
      <c r="F31" s="42"/>
      <c r="G31" s="42"/>
      <c r="H31" s="42"/>
      <c r="I31" s="42"/>
      <c r="J31" s="41"/>
    </row>
    <row r="32" spans="1:10" ht="15.75" thickBot="1" x14ac:dyDescent="0.3">
      <c r="A32" s="42"/>
      <c r="B32" s="42"/>
      <c r="C32" s="42"/>
      <c r="D32" s="43"/>
      <c r="E32" s="42"/>
      <c r="F32" s="42"/>
      <c r="G32" s="42"/>
      <c r="H32" s="42"/>
      <c r="I32" s="42"/>
      <c r="J32" s="41"/>
    </row>
    <row r="33" spans="1:10" ht="15.75" thickBot="1" x14ac:dyDescent="0.3">
      <c r="A33" s="31" t="s">
        <v>73</v>
      </c>
      <c r="B33" s="32"/>
      <c r="C33" s="32"/>
      <c r="D33" s="32"/>
      <c r="E33" s="32"/>
      <c r="F33" s="32"/>
      <c r="G33" s="32"/>
      <c r="H33" s="33"/>
      <c r="I33" s="42"/>
      <c r="J33" s="41"/>
    </row>
    <row r="34" spans="1:10" ht="15.75" thickBot="1" x14ac:dyDescent="0.3">
      <c r="A34" s="10" t="s">
        <v>4</v>
      </c>
      <c r="B34" s="8"/>
      <c r="C34" s="8"/>
      <c r="D34" s="9"/>
      <c r="E34" s="8" t="s">
        <v>5</v>
      </c>
      <c r="F34" s="8"/>
      <c r="G34" s="8"/>
      <c r="H34" s="9"/>
      <c r="I34" s="42"/>
      <c r="J34" s="41"/>
    </row>
    <row r="35" spans="1:10" ht="15.75" thickBot="1" x14ac:dyDescent="0.3">
      <c r="A35" s="22" t="s">
        <v>0</v>
      </c>
      <c r="B35" s="55" t="s">
        <v>1</v>
      </c>
      <c r="C35" s="55" t="s">
        <v>2</v>
      </c>
      <c r="D35" s="24" t="s">
        <v>3</v>
      </c>
      <c r="E35" s="23" t="s">
        <v>0</v>
      </c>
      <c r="F35" s="55" t="s">
        <v>1</v>
      </c>
      <c r="G35" s="55" t="s">
        <v>2</v>
      </c>
      <c r="H35" s="24" t="s">
        <v>3</v>
      </c>
      <c r="I35" s="42"/>
      <c r="J35" s="41"/>
    </row>
    <row r="36" spans="1:10" ht="30" x14ac:dyDescent="0.25">
      <c r="A36" s="54" t="s">
        <v>74</v>
      </c>
      <c r="B36" s="43">
        <v>10</v>
      </c>
      <c r="C36" s="42" t="s">
        <v>10</v>
      </c>
      <c r="D36" s="48" t="s">
        <v>76</v>
      </c>
      <c r="E36" s="43" t="s">
        <v>80</v>
      </c>
      <c r="F36" s="42">
        <f>B8*(B4+B36)</f>
        <v>72.009349999999998</v>
      </c>
      <c r="G36" s="42"/>
      <c r="H36" s="57" t="s">
        <v>82</v>
      </c>
      <c r="I36" s="42"/>
      <c r="J36" s="41"/>
    </row>
    <row r="37" spans="1:10" ht="30" x14ac:dyDescent="0.25">
      <c r="A37" s="54" t="s">
        <v>75</v>
      </c>
      <c r="B37" s="42">
        <v>10</v>
      </c>
      <c r="C37" s="42" t="s">
        <v>10</v>
      </c>
      <c r="D37" s="48" t="s">
        <v>77</v>
      </c>
      <c r="E37" s="43" t="s">
        <v>81</v>
      </c>
      <c r="F37" s="42">
        <f>B8*B37/B38</f>
        <v>121.16666666666666</v>
      </c>
      <c r="G37" s="42"/>
      <c r="H37" s="57" t="s">
        <v>83</v>
      </c>
      <c r="I37" s="42"/>
      <c r="J37" s="41"/>
    </row>
    <row r="38" spans="1:10" x14ac:dyDescent="0.25">
      <c r="A38" s="54" t="s">
        <v>52</v>
      </c>
      <c r="B38" s="41">
        <v>0.3</v>
      </c>
      <c r="C38" s="42" t="s">
        <v>66</v>
      </c>
      <c r="D38" s="48" t="s">
        <v>79</v>
      </c>
      <c r="E38" s="43" t="s">
        <v>25</v>
      </c>
      <c r="F38" s="41">
        <f>(F37+F36)*B39</f>
        <v>251.12882166666668</v>
      </c>
      <c r="G38" s="41"/>
      <c r="H38" s="49" t="s">
        <v>84</v>
      </c>
      <c r="I38" s="41"/>
      <c r="J38" s="41"/>
    </row>
    <row r="39" spans="1:10" ht="15.75" thickBot="1" x14ac:dyDescent="0.3">
      <c r="A39" s="58" t="s">
        <v>28</v>
      </c>
      <c r="B39" s="51">
        <v>1.3</v>
      </c>
      <c r="C39" s="51" t="s">
        <v>66</v>
      </c>
      <c r="D39" s="59" t="s">
        <v>64</v>
      </c>
      <c r="E39" s="60"/>
      <c r="F39" s="60"/>
      <c r="G39" s="60"/>
      <c r="H39" s="59"/>
      <c r="I39" s="41"/>
      <c r="J39" s="41"/>
    </row>
    <row r="40" spans="1:10" x14ac:dyDescent="0.25">
      <c r="A40" s="6" t="s">
        <v>85</v>
      </c>
      <c r="B40" s="42">
        <v>0.85</v>
      </c>
      <c r="C40" s="42" t="s">
        <v>66</v>
      </c>
      <c r="D40" s="49" t="s">
        <v>86</v>
      </c>
      <c r="E40" s="42" t="s">
        <v>39</v>
      </c>
      <c r="F40" s="41">
        <f>SQRT((F38*PI())/(4*(1-B40)*B41))</f>
        <v>113.93125147819184</v>
      </c>
      <c r="G40" s="42" t="s">
        <v>34</v>
      </c>
      <c r="H40" s="49" t="s">
        <v>87</v>
      </c>
      <c r="I40" s="41"/>
      <c r="J40" s="41"/>
    </row>
    <row r="41" spans="1:10" x14ac:dyDescent="0.25">
      <c r="A41" s="6" t="s">
        <v>88</v>
      </c>
      <c r="B41" s="61">
        <v>0.1013</v>
      </c>
      <c r="C41" s="41" t="s">
        <v>43</v>
      </c>
      <c r="D41" s="49" t="s">
        <v>89</v>
      </c>
      <c r="E41" s="41" t="s">
        <v>90</v>
      </c>
      <c r="F41" s="41">
        <f>PI()*F40^2/4</f>
        <v>10194.727392076826</v>
      </c>
      <c r="G41" s="41" t="s">
        <v>91</v>
      </c>
      <c r="H41" s="49" t="s">
        <v>96</v>
      </c>
      <c r="I41" s="41"/>
      <c r="J41" s="41"/>
    </row>
    <row r="42" spans="1:10" ht="15.75" thickBot="1" x14ac:dyDescent="0.3">
      <c r="A42" s="58" t="s">
        <v>93</v>
      </c>
      <c r="B42" s="60">
        <v>8042.48</v>
      </c>
      <c r="C42" s="51" t="s">
        <v>91</v>
      </c>
      <c r="D42" s="60" t="s">
        <v>94</v>
      </c>
      <c r="E42" s="62" t="s">
        <v>92</v>
      </c>
      <c r="F42" s="7" t="str">
        <f>IF(F41&lt;B42,"Oui","Non")</f>
        <v>Non</v>
      </c>
      <c r="G42" s="60"/>
      <c r="H42" s="59" t="s">
        <v>95</v>
      </c>
      <c r="I42" s="41"/>
      <c r="J42" s="41"/>
    </row>
    <row r="43" spans="1:10" x14ac:dyDescent="0.25">
      <c r="A43" s="6"/>
      <c r="B43" s="41"/>
      <c r="C43" s="41"/>
      <c r="D43" s="41"/>
      <c r="E43" s="41"/>
      <c r="F43" s="41"/>
      <c r="G43" s="41"/>
      <c r="H43" s="41"/>
      <c r="I43" s="41"/>
      <c r="J43" s="41"/>
    </row>
    <row r="44" spans="1:10" x14ac:dyDescent="0.25">
      <c r="A44" s="41"/>
      <c r="B44" s="41"/>
      <c r="C44" s="41"/>
      <c r="D44" s="41"/>
      <c r="E44" s="41"/>
      <c r="F44" s="41"/>
      <c r="G44" s="41"/>
      <c r="H44" s="41"/>
      <c r="I44" s="41"/>
      <c r="J44" s="41"/>
    </row>
    <row r="45" spans="1:10" x14ac:dyDescent="0.25">
      <c r="A45" s="41"/>
      <c r="B45" s="41"/>
      <c r="C45" s="41"/>
      <c r="D45" s="41"/>
      <c r="E45" s="41"/>
      <c r="F45" s="41"/>
      <c r="G45" s="41"/>
      <c r="H45" s="41"/>
      <c r="I45" s="41"/>
      <c r="J45" s="41"/>
    </row>
  </sheetData>
  <mergeCells count="9">
    <mergeCell ref="A24:D24"/>
    <mergeCell ref="E24:H24"/>
    <mergeCell ref="A33:H33"/>
    <mergeCell ref="A34:D34"/>
    <mergeCell ref="E34:H34"/>
    <mergeCell ref="A2:D2"/>
    <mergeCell ref="E2:H2"/>
    <mergeCell ref="A1:H1"/>
    <mergeCell ref="A23:H23"/>
  </mergeCells>
  <conditionalFormatting sqref="F12">
    <cfRule type="cellIs" dxfId="7" priority="5" operator="equal">
      <formula>"Oui"</formula>
    </cfRule>
    <cfRule type="cellIs" dxfId="6" priority="6" operator="equal">
      <formula>"Non"</formula>
    </cfRule>
  </conditionalFormatting>
  <conditionalFormatting sqref="F20">
    <cfRule type="cellIs" dxfId="5" priority="3" operator="equal">
      <formula>"Oui"</formula>
    </cfRule>
    <cfRule type="cellIs" dxfId="4" priority="4" operator="equal">
      <formula>"Non"</formula>
    </cfRule>
  </conditionalFormatting>
  <conditionalFormatting sqref="F42">
    <cfRule type="cellIs" dxfId="1" priority="1" operator="equal">
      <formula>"Oui"</formula>
    </cfRule>
    <cfRule type="cellIs" dxfId="0" priority="2" operator="equal">
      <formula>"Non"</formula>
    </cfRule>
  </conditionalFormatting>
  <hyperlinks>
    <hyperlink ref="E31" r:id="rId1" xr:uid="{90C7192F-D4B6-4803-B514-A55413D1C7A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Partie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DamienCM</dc:creator>
  <cp:lastModifiedBy>DamienCM</cp:lastModifiedBy>
  <dcterms:created xsi:type="dcterms:W3CDTF">2021-05-17T23:16:48Z</dcterms:created>
  <dcterms:modified xsi:type="dcterms:W3CDTF">2021-05-18T01:25:21Z</dcterms:modified>
</cp:coreProperties>
</file>