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kan Adebayo\Desktop\Utiva Academy\"/>
    </mc:Choice>
  </mc:AlternateContent>
  <bookViews>
    <workbookView xWindow="0" yWindow="0" windowWidth="15360" windowHeight="4545"/>
  </bookViews>
  <sheets>
    <sheet name="Home Page" sheetId="1" r:id="rId1"/>
    <sheet name="Name Range, F&amp;F" sheetId="2" r:id="rId2"/>
    <sheet name="Formatting" sheetId="6" r:id="rId3"/>
    <sheet name="Reference" sheetId="5" r:id="rId4"/>
    <sheet name="DataSet" sheetId="3" r:id="rId5"/>
    <sheet name="VlookUp_Index&amp;Match" sheetId="4" r:id="rId6"/>
  </sheets>
  <definedNames>
    <definedName name="Department">'Name Range, F&amp;F'!$B$40:$B$75</definedName>
    <definedName name="Difference">'Name Range, F&amp;F'!$F$40:$F$75</definedName>
    <definedName name="Month">'Name Range, F&amp;F'!$B$10:$B$20</definedName>
    <definedName name="Sales">'Name Range, F&amp;F'!$D$10:$D$20</definedName>
    <definedName name="Team">'Name Range, F&amp;F'!$C$10:$C$20</definedName>
    <definedName name="Training_Actual_cost">'Name Range, F&amp;F'!$E$40:$E$75</definedName>
    <definedName name="Training_Budget">'Name Range, F&amp;F'!$D$40:$D$75</definedName>
    <definedName name="Training_year">'Name Range, F&amp;F'!$C$40:$C$75</definedName>
  </definedNames>
  <calcPr calcId="162913"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2" i="2" l="1"/>
  <c r="J70" i="2"/>
  <c r="J71" i="2"/>
  <c r="J72" i="2"/>
  <c r="J73" i="2"/>
  <c r="J69" i="2"/>
  <c r="I73" i="2"/>
  <c r="I70" i="2"/>
  <c r="I71" i="2"/>
  <c r="I72" i="2"/>
  <c r="I69" i="2"/>
  <c r="J66" i="2" l="1"/>
  <c r="J65" i="2"/>
  <c r="J64" i="2"/>
  <c r="J63" i="2"/>
  <c r="J62" i="2"/>
  <c r="I66" i="2"/>
  <c r="I65" i="2"/>
  <c r="I64" i="2"/>
  <c r="I63" i="2"/>
  <c r="J59" i="2"/>
  <c r="J58" i="2"/>
  <c r="J57" i="2"/>
  <c r="J51" i="2"/>
  <c r="J50" i="2"/>
  <c r="J49" i="2"/>
  <c r="J48" i="2"/>
  <c r="J47" i="2"/>
  <c r="I51" i="2"/>
  <c r="I50" i="2"/>
  <c r="I49" i="2"/>
  <c r="I48" i="2"/>
  <c r="I47" i="2"/>
  <c r="J44" i="2"/>
  <c r="J43" i="2"/>
  <c r="J42" i="2"/>
  <c r="J41" i="2"/>
  <c r="J40" i="2"/>
  <c r="I44" i="2"/>
  <c r="I43" i="2"/>
  <c r="I42" i="2"/>
  <c r="I41" i="2"/>
  <c r="I40" i="2"/>
  <c r="I58" i="2"/>
  <c r="I59" i="2"/>
  <c r="I57" i="2"/>
  <c r="L27" i="4"/>
  <c r="L28" i="4"/>
  <c r="L29" i="4"/>
  <c r="L30" i="4"/>
  <c r="L31" i="4"/>
  <c r="L32" i="4"/>
  <c r="K27" i="4"/>
  <c r="K28" i="4"/>
  <c r="K29" i="4"/>
  <c r="K30" i="4"/>
  <c r="K31" i="4"/>
  <c r="K32" i="4"/>
  <c r="J27" i="4"/>
  <c r="J28" i="4"/>
  <c r="J29" i="4"/>
  <c r="J30" i="4"/>
  <c r="J31" i="4"/>
  <c r="J32" i="4"/>
  <c r="L26" i="4"/>
  <c r="K26" i="4"/>
  <c r="J26" i="4"/>
  <c r="J18" i="4"/>
  <c r="J19" i="4"/>
  <c r="J20" i="4"/>
  <c r="J21" i="4"/>
  <c r="J22" i="4"/>
  <c r="K18" i="4"/>
  <c r="K19" i="4"/>
  <c r="K20" i="4"/>
  <c r="K21" i="4"/>
  <c r="K22" i="4"/>
  <c r="L18" i="4"/>
  <c r="L19" i="4"/>
  <c r="L20" i="4"/>
  <c r="L21" i="4"/>
  <c r="L22" i="4"/>
  <c r="L17" i="4"/>
  <c r="K17" i="4"/>
  <c r="J17" i="4"/>
  <c r="J12" i="4"/>
  <c r="J13" i="4"/>
  <c r="J11" i="4"/>
  <c r="J10" i="4"/>
  <c r="E27" i="4"/>
  <c r="E28" i="4"/>
  <c r="E29" i="4"/>
  <c r="E30" i="4"/>
  <c r="E31" i="4"/>
  <c r="E32" i="4"/>
  <c r="D27" i="4"/>
  <c r="D28" i="4"/>
  <c r="D29" i="4"/>
  <c r="D30" i="4"/>
  <c r="D31" i="4"/>
  <c r="D32" i="4"/>
  <c r="C27" i="4"/>
  <c r="C28" i="4"/>
  <c r="C29" i="4"/>
  <c r="C30" i="4"/>
  <c r="C31" i="4"/>
  <c r="C32" i="4"/>
  <c r="E26" i="4"/>
  <c r="D26" i="4"/>
  <c r="C26" i="4"/>
  <c r="E18" i="4"/>
  <c r="E19" i="4"/>
  <c r="E20" i="4"/>
  <c r="E21" i="4"/>
  <c r="E22" i="4"/>
  <c r="D18" i="4"/>
  <c r="D19" i="4"/>
  <c r="D20" i="4"/>
  <c r="D21" i="4"/>
  <c r="D22" i="4"/>
  <c r="C18" i="4"/>
  <c r="C19" i="4"/>
  <c r="C20" i="4"/>
  <c r="C21" i="4"/>
  <c r="C22" i="4"/>
  <c r="E17" i="4"/>
  <c r="D17" i="4"/>
  <c r="C17" i="4"/>
  <c r="C12" i="4"/>
  <c r="C13" i="4"/>
  <c r="C11" i="4"/>
  <c r="C10" i="4"/>
  <c r="C6" i="5" l="1"/>
  <c r="D6" i="5"/>
  <c r="E6" i="5"/>
  <c r="F6" i="5"/>
  <c r="G6" i="5"/>
  <c r="H6" i="5"/>
  <c r="I6" i="5"/>
  <c r="J6" i="5"/>
  <c r="K6" i="5"/>
  <c r="L6" i="5"/>
  <c r="M6" i="5"/>
  <c r="N6" i="5"/>
  <c r="O6" i="5"/>
  <c r="P6" i="5"/>
  <c r="Q6" i="5"/>
  <c r="C7" i="5"/>
  <c r="D7" i="5"/>
  <c r="E7" i="5"/>
  <c r="F7" i="5"/>
  <c r="G7" i="5"/>
  <c r="H7" i="5"/>
  <c r="I7" i="5"/>
  <c r="J7" i="5"/>
  <c r="K7" i="5"/>
  <c r="L7" i="5"/>
  <c r="M7" i="5"/>
  <c r="N7" i="5"/>
  <c r="O7" i="5"/>
  <c r="P7" i="5"/>
  <c r="Q7" i="5"/>
  <c r="C8" i="5"/>
  <c r="D8" i="5"/>
  <c r="E8" i="5"/>
  <c r="F8" i="5"/>
  <c r="G8" i="5"/>
  <c r="H8" i="5"/>
  <c r="I8" i="5"/>
  <c r="J8" i="5"/>
  <c r="K8" i="5"/>
  <c r="L8" i="5"/>
  <c r="M8" i="5"/>
  <c r="N8" i="5"/>
  <c r="O8" i="5"/>
  <c r="P8" i="5"/>
  <c r="Q8" i="5"/>
  <c r="C9" i="5"/>
  <c r="D9" i="5"/>
  <c r="E9" i="5"/>
  <c r="F9" i="5"/>
  <c r="G9" i="5"/>
  <c r="H9" i="5"/>
  <c r="I9" i="5"/>
  <c r="J9" i="5"/>
  <c r="K9" i="5"/>
  <c r="L9" i="5"/>
  <c r="M9" i="5"/>
  <c r="N9" i="5"/>
  <c r="O9" i="5"/>
  <c r="P9" i="5"/>
  <c r="Q9" i="5"/>
  <c r="C10" i="5"/>
  <c r="D10" i="5"/>
  <c r="E10" i="5"/>
  <c r="F10" i="5"/>
  <c r="G10" i="5"/>
  <c r="H10" i="5"/>
  <c r="I10" i="5"/>
  <c r="J10" i="5"/>
  <c r="K10" i="5"/>
  <c r="L10" i="5"/>
  <c r="M10" i="5"/>
  <c r="N10" i="5"/>
  <c r="O10" i="5"/>
  <c r="P10" i="5"/>
  <c r="Q10" i="5"/>
  <c r="C11" i="5"/>
  <c r="D11" i="5"/>
  <c r="E11" i="5"/>
  <c r="F11" i="5"/>
  <c r="G11" i="5"/>
  <c r="H11" i="5"/>
  <c r="I11" i="5"/>
  <c r="J11" i="5"/>
  <c r="K11" i="5"/>
  <c r="L11" i="5"/>
  <c r="M11" i="5"/>
  <c r="N11" i="5"/>
  <c r="O11" i="5"/>
  <c r="P11" i="5"/>
  <c r="Q11" i="5"/>
  <c r="C12" i="5"/>
  <c r="D12" i="5"/>
  <c r="E12" i="5"/>
  <c r="F12" i="5"/>
  <c r="G12" i="5"/>
  <c r="H12" i="5"/>
  <c r="I12" i="5"/>
  <c r="J12" i="5"/>
  <c r="K12" i="5"/>
  <c r="L12" i="5"/>
  <c r="M12" i="5"/>
  <c r="N12" i="5"/>
  <c r="O12" i="5"/>
  <c r="P12" i="5"/>
  <c r="Q12" i="5"/>
  <c r="C13" i="5"/>
  <c r="D13" i="5"/>
  <c r="E13" i="5"/>
  <c r="F13" i="5"/>
  <c r="G13" i="5"/>
  <c r="H13" i="5"/>
  <c r="I13" i="5"/>
  <c r="J13" i="5"/>
  <c r="K13" i="5"/>
  <c r="L13" i="5"/>
  <c r="M13" i="5"/>
  <c r="N13" i="5"/>
  <c r="O13" i="5"/>
  <c r="P13" i="5"/>
  <c r="Q13" i="5"/>
  <c r="C14" i="5"/>
  <c r="D14" i="5"/>
  <c r="E14" i="5"/>
  <c r="F14" i="5"/>
  <c r="G14" i="5"/>
  <c r="H14" i="5"/>
  <c r="I14" i="5"/>
  <c r="J14" i="5"/>
  <c r="K14" i="5"/>
  <c r="L14" i="5"/>
  <c r="M14" i="5"/>
  <c r="N14" i="5"/>
  <c r="O14" i="5"/>
  <c r="P14" i="5"/>
  <c r="Q14" i="5"/>
  <c r="C15" i="5"/>
  <c r="D15" i="5"/>
  <c r="E15" i="5"/>
  <c r="F15" i="5"/>
  <c r="G15" i="5"/>
  <c r="H15" i="5"/>
  <c r="I15" i="5"/>
  <c r="J15" i="5"/>
  <c r="K15" i="5"/>
  <c r="L15" i="5"/>
  <c r="M15" i="5"/>
  <c r="N15" i="5"/>
  <c r="O15" i="5"/>
  <c r="P15" i="5"/>
  <c r="Q15" i="5"/>
  <c r="C16" i="5"/>
  <c r="D16" i="5"/>
  <c r="E16" i="5"/>
  <c r="F16" i="5"/>
  <c r="G16" i="5"/>
  <c r="H16" i="5"/>
  <c r="I16" i="5"/>
  <c r="J16" i="5"/>
  <c r="K16" i="5"/>
  <c r="L16" i="5"/>
  <c r="M16" i="5"/>
  <c r="N16" i="5"/>
  <c r="O16" i="5"/>
  <c r="P16" i="5"/>
  <c r="Q16" i="5"/>
  <c r="C17" i="5"/>
  <c r="D17" i="5"/>
  <c r="E17" i="5"/>
  <c r="F17" i="5"/>
  <c r="G17" i="5"/>
  <c r="H17" i="5"/>
  <c r="I17" i="5"/>
  <c r="J17" i="5"/>
  <c r="K17" i="5"/>
  <c r="L17" i="5"/>
  <c r="M17" i="5"/>
  <c r="N17" i="5"/>
  <c r="O17" i="5"/>
  <c r="P17" i="5"/>
  <c r="Q17" i="5"/>
  <c r="C18" i="5"/>
  <c r="D18" i="5"/>
  <c r="E18" i="5"/>
  <c r="F18" i="5"/>
  <c r="G18" i="5"/>
  <c r="H18" i="5"/>
  <c r="I18" i="5"/>
  <c r="J18" i="5"/>
  <c r="K18" i="5"/>
  <c r="L18" i="5"/>
  <c r="M18" i="5"/>
  <c r="N18" i="5"/>
  <c r="O18" i="5"/>
  <c r="P18" i="5"/>
  <c r="Q18" i="5"/>
  <c r="C19" i="5"/>
  <c r="D19" i="5"/>
  <c r="E19" i="5"/>
  <c r="F19" i="5"/>
  <c r="G19" i="5"/>
  <c r="H19" i="5"/>
  <c r="I19" i="5"/>
  <c r="J19" i="5"/>
  <c r="K19" i="5"/>
  <c r="L19" i="5"/>
  <c r="M19" i="5"/>
  <c r="N19" i="5"/>
  <c r="O19" i="5"/>
  <c r="P19" i="5"/>
  <c r="Q19" i="5"/>
  <c r="D5" i="5"/>
  <c r="E5" i="5"/>
  <c r="F5" i="5"/>
  <c r="G5" i="5"/>
  <c r="H5" i="5"/>
  <c r="I5" i="5"/>
  <c r="J5" i="5"/>
  <c r="K5" i="5"/>
  <c r="L5" i="5"/>
  <c r="M5" i="5"/>
  <c r="N5" i="5"/>
  <c r="O5" i="5"/>
  <c r="P5" i="5"/>
  <c r="Q5" i="5"/>
  <c r="C5" i="5"/>
  <c r="S6" i="6"/>
  <c r="S7" i="6" s="1"/>
  <c r="S8" i="6" s="1"/>
  <c r="S9" i="6" s="1"/>
  <c r="S10" i="6" s="1"/>
  <c r="S11" i="6" s="1"/>
  <c r="S12" i="6" s="1"/>
  <c r="S13" i="6" s="1"/>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5" i="6"/>
  <c r="C25" i="2"/>
  <c r="K63" i="2"/>
  <c r="K64" i="2"/>
  <c r="K65" i="2"/>
  <c r="K66" i="2"/>
  <c r="K62" i="2"/>
  <c r="K58" i="2"/>
  <c r="K59" i="2"/>
  <c r="K57" i="2"/>
  <c r="K51" i="2"/>
  <c r="K50" i="2"/>
  <c r="K49" i="2"/>
  <c r="K48" i="2"/>
  <c r="K47" i="2"/>
  <c r="C33" i="2"/>
  <c r="C32" i="2"/>
  <c r="C31" i="2"/>
  <c r="K44" i="2"/>
  <c r="K43" i="2"/>
  <c r="F41" i="2"/>
  <c r="F40" i="2"/>
  <c r="K42"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I25" i="2"/>
  <c r="I26" i="2"/>
  <c r="I27" i="2"/>
  <c r="I24" i="2"/>
  <c r="F25" i="2"/>
  <c r="F26" i="2"/>
  <c r="F27" i="2"/>
  <c r="F24" i="2"/>
  <c r="C27" i="2"/>
  <c r="C26" i="2"/>
  <c r="K41" i="2" l="1"/>
  <c r="K40" i="2"/>
  <c r="K8" i="1"/>
  <c r="K9" i="1" l="1"/>
  <c r="L9" i="1" s="1"/>
</calcChain>
</file>

<file path=xl/sharedStrings.xml><?xml version="1.0" encoding="utf-8"?>
<sst xmlns="http://schemas.openxmlformats.org/spreadsheetml/2006/main" count="1050" uniqueCount="444">
  <si>
    <t>Name</t>
  </si>
  <si>
    <t>Month</t>
  </si>
  <si>
    <t>Team</t>
  </si>
  <si>
    <t>Sales</t>
  </si>
  <si>
    <t>Jan</t>
  </si>
  <si>
    <t>Team 3</t>
  </si>
  <si>
    <t>Team 1</t>
  </si>
  <si>
    <t>Team 2</t>
  </si>
  <si>
    <t>Feb</t>
  </si>
  <si>
    <t>Team 4</t>
  </si>
  <si>
    <t>Mar</t>
  </si>
  <si>
    <t>April</t>
  </si>
  <si>
    <t>SumIF(Team)</t>
  </si>
  <si>
    <t>SumIF(Month)</t>
  </si>
  <si>
    <t>Sum</t>
  </si>
  <si>
    <t>Average</t>
  </si>
  <si>
    <t>Count</t>
  </si>
  <si>
    <t>Department Name</t>
  </si>
  <si>
    <t>Year</t>
  </si>
  <si>
    <t>Training Budget</t>
  </si>
  <si>
    <t>Training Actual Cost</t>
  </si>
  <si>
    <t>Difference</t>
  </si>
  <si>
    <t>Sales and Marketing</t>
  </si>
  <si>
    <t>Information Technology</t>
  </si>
  <si>
    <t>Finance</t>
  </si>
  <si>
    <t>Risk Management</t>
  </si>
  <si>
    <t>Min</t>
  </si>
  <si>
    <t>Admin</t>
  </si>
  <si>
    <t>Max</t>
  </si>
  <si>
    <t>Using Subtotal</t>
  </si>
  <si>
    <t>SumIF</t>
  </si>
  <si>
    <t>Question 1</t>
  </si>
  <si>
    <t>Question 2</t>
  </si>
  <si>
    <t>Training Budget (&lt;1,500,000)</t>
  </si>
  <si>
    <t>Training Actual Cost (&gt;1,500,000)</t>
  </si>
  <si>
    <t>Distributor ID</t>
  </si>
  <si>
    <t>Distributor Name</t>
  </si>
  <si>
    <t>Country</t>
  </si>
  <si>
    <t>Product Code</t>
  </si>
  <si>
    <t>Product</t>
  </si>
  <si>
    <t>Sales Channel</t>
  </si>
  <si>
    <t>Date Sold</t>
  </si>
  <si>
    <t>Month Sold</t>
  </si>
  <si>
    <t>Quantity</t>
  </si>
  <si>
    <t>Unit Price</t>
  </si>
  <si>
    <t>Revenue</t>
  </si>
  <si>
    <t>Devin Abbott</t>
  </si>
  <si>
    <t>France</t>
  </si>
  <si>
    <t>SUPA105</t>
  </si>
  <si>
    <t>Super Soft Bulk - 2 Litres</t>
  </si>
  <si>
    <t>Online</t>
  </si>
  <si>
    <t>Aphrodite Brennan</t>
  </si>
  <si>
    <t>Malawi</t>
  </si>
  <si>
    <t>Direct</t>
  </si>
  <si>
    <t>Guinevere Key</t>
  </si>
  <si>
    <t>Colombia</t>
  </si>
  <si>
    <t>Retail</t>
  </si>
  <si>
    <t>Zahir Fields</t>
  </si>
  <si>
    <t>Canada</t>
  </si>
  <si>
    <t>Deacon Craig</t>
  </si>
  <si>
    <t>Mongolia</t>
  </si>
  <si>
    <t>Brynne Mcgowan</t>
  </si>
  <si>
    <t>Finland</t>
  </si>
  <si>
    <t>Lani Sweet</t>
  </si>
  <si>
    <t>Vanuatu</t>
  </si>
  <si>
    <t>Noble Warner</t>
  </si>
  <si>
    <t>Burkina Faso</t>
  </si>
  <si>
    <t>SUPA104</t>
  </si>
  <si>
    <t>Super Soft - 1 Litre</t>
  </si>
  <si>
    <t>Levi Douglas</t>
  </si>
  <si>
    <t>Tanzania, United Republic of</t>
  </si>
  <si>
    <t>DETA800</t>
  </si>
  <si>
    <t>Detafast Stain Remover - 800ml</t>
  </si>
  <si>
    <t>Jelani Odonnell</t>
  </si>
  <si>
    <t>Albania</t>
  </si>
  <si>
    <t>Jared Sandoval</t>
  </si>
  <si>
    <t>Botswana</t>
  </si>
  <si>
    <t>Hiroko Acevedo</t>
  </si>
  <si>
    <t>Burundi</t>
  </si>
  <si>
    <t>Rhona Clarke</t>
  </si>
  <si>
    <t>Zimbabwe</t>
  </si>
  <si>
    <t>Tad Mack</t>
  </si>
  <si>
    <t>Iceland</t>
  </si>
  <si>
    <t>Rama Goodwin</t>
  </si>
  <si>
    <t>Tunisia</t>
  </si>
  <si>
    <t>Keaton Wolfe</t>
  </si>
  <si>
    <t>French Southern Territories</t>
  </si>
  <si>
    <t>Samuel Ayala</t>
  </si>
  <si>
    <t>Brazil</t>
  </si>
  <si>
    <t>Doris Williams</t>
  </si>
  <si>
    <t>Trinidad and Tobago</t>
  </si>
  <si>
    <t>SUPA103</t>
  </si>
  <si>
    <t>Super Soft - 500ml</t>
  </si>
  <si>
    <t>Ingrid Bush</t>
  </si>
  <si>
    <t>Montserrat</t>
  </si>
  <si>
    <t>Nell Maddox</t>
  </si>
  <si>
    <t>Azerbaijan</t>
  </si>
  <si>
    <t>Benedict Byrd</t>
  </si>
  <si>
    <t>Mauritania</t>
  </si>
  <si>
    <t>Ethan Gregory</t>
  </si>
  <si>
    <t>Tuvalu</t>
  </si>
  <si>
    <t>Ursula Mcconnell</t>
  </si>
  <si>
    <t>Hungary</t>
  </si>
  <si>
    <t>Fletcher Jimenez</t>
  </si>
  <si>
    <t>Chad</t>
  </si>
  <si>
    <t>DETA200</t>
  </si>
  <si>
    <t>Detafast Stain Remover - 200ml</t>
  </si>
  <si>
    <t>Isadora Mcclure</t>
  </si>
  <si>
    <t>Indonesia</t>
  </si>
  <si>
    <t>DETA100</t>
  </si>
  <si>
    <t>Detafast Stain Remover - 100ml</t>
  </si>
  <si>
    <t>Liberty Mcbride</t>
  </si>
  <si>
    <t>Fiji</t>
  </si>
  <si>
    <t>Noble Gilbert</t>
  </si>
  <si>
    <t>United States</t>
  </si>
  <si>
    <t>Maxine Gentry</t>
  </si>
  <si>
    <t>Panama</t>
  </si>
  <si>
    <t>Melinda Cobb</t>
  </si>
  <si>
    <t>Uruguay</t>
  </si>
  <si>
    <t>PURA250</t>
  </si>
  <si>
    <t>Pure Soft Detergent - 250ml</t>
  </si>
  <si>
    <t>Yael Carter</t>
  </si>
  <si>
    <t>Malaysia</t>
  </si>
  <si>
    <t>Kay Buckley</t>
  </si>
  <si>
    <t>Malta</t>
  </si>
  <si>
    <t>Athena Fitzpatrick</t>
  </si>
  <si>
    <t>Reunion</t>
  </si>
  <si>
    <t>Joy Vazquez</t>
  </si>
  <si>
    <t>Korea</t>
  </si>
  <si>
    <t>Amery Frazier</t>
  </si>
  <si>
    <t>Georgia</t>
  </si>
  <si>
    <t>Buckminster Hopkins</t>
  </si>
  <si>
    <t>Sierra Leone</t>
  </si>
  <si>
    <t>PURA200</t>
  </si>
  <si>
    <t>Pure Soft Detergent - 200ml</t>
  </si>
  <si>
    <t>George Best</t>
  </si>
  <si>
    <t>Western Sahara</t>
  </si>
  <si>
    <t>Maxwell Parker</t>
  </si>
  <si>
    <t>Falkland Islands (Malvinas)</t>
  </si>
  <si>
    <t>Lance Little</t>
  </si>
  <si>
    <t>Croatia</t>
  </si>
  <si>
    <t>Gwendolyn Walton</t>
  </si>
  <si>
    <t>Cuba</t>
  </si>
  <si>
    <t>SUPA102</t>
  </si>
  <si>
    <t>Super Soft - 250ml</t>
  </si>
  <si>
    <t>Isaac Wolf</t>
  </si>
  <si>
    <t>PURA500</t>
  </si>
  <si>
    <t>Pure Soft Detergent - 500ml</t>
  </si>
  <si>
    <t>Celeste Pugh</t>
  </si>
  <si>
    <t>Gabon</t>
  </si>
  <si>
    <t>Oprah Ellis</t>
  </si>
  <si>
    <t>Dominican Republic</t>
  </si>
  <si>
    <t>Emerson Beard</t>
  </si>
  <si>
    <t>Niue</t>
  </si>
  <si>
    <t>Renee Padilla</t>
  </si>
  <si>
    <t>Yemen</t>
  </si>
  <si>
    <t>Maite Henson</t>
  </si>
  <si>
    <t>Bangladesh</t>
  </si>
  <si>
    <t>Ivory Chang</t>
  </si>
  <si>
    <t>Tonga</t>
  </si>
  <si>
    <t>Clark Weaver</t>
  </si>
  <si>
    <t>Palau</t>
  </si>
  <si>
    <t>Ima Cummings</t>
  </si>
  <si>
    <t>Philippines</t>
  </si>
  <si>
    <t>Adria Kaufman</t>
  </si>
  <si>
    <t>Bouvet Island</t>
  </si>
  <si>
    <t>Nyssa Quinn</t>
  </si>
  <si>
    <t>Cocos (Keeling) Islands</t>
  </si>
  <si>
    <t>Amir Alexander</t>
  </si>
  <si>
    <t>Liberia</t>
  </si>
  <si>
    <t>Imogene Bradshaw</t>
  </si>
  <si>
    <t>Niger</t>
  </si>
  <si>
    <t>Gwendolyn Mccarty</t>
  </si>
  <si>
    <t>Madagascar</t>
  </si>
  <si>
    <t>Bell Prince</t>
  </si>
  <si>
    <t>Guinea</t>
  </si>
  <si>
    <t>Katelyn Joseph</t>
  </si>
  <si>
    <t>Slovenia</t>
  </si>
  <si>
    <t>Robert Juarez</t>
  </si>
  <si>
    <t>Svalbard and Jan Mayen</t>
  </si>
  <si>
    <t>Jerry Alvarado</t>
  </si>
  <si>
    <t>Korea, Republic of</t>
  </si>
  <si>
    <t>PURA100</t>
  </si>
  <si>
    <t>Pure Soft Detergent - 100ml</t>
  </si>
  <si>
    <t>India Gilbert</t>
  </si>
  <si>
    <t>Denmark</t>
  </si>
  <si>
    <t>Iliana Porter</t>
  </si>
  <si>
    <t>Poland</t>
  </si>
  <si>
    <t>Deanna Santana</t>
  </si>
  <si>
    <t>Solomon Islands</t>
  </si>
  <si>
    <t>Ivor Mclaughlin</t>
  </si>
  <si>
    <t>United States Minor Outlying Islands</t>
  </si>
  <si>
    <t>Latifah Wall</t>
  </si>
  <si>
    <t>Guadeloupe</t>
  </si>
  <si>
    <t>Anika Tillman</t>
  </si>
  <si>
    <t>Paul Duke</t>
  </si>
  <si>
    <t>Puerto Rico</t>
  </si>
  <si>
    <t>Sawyer Stokes</t>
  </si>
  <si>
    <t>Xerxes Smith</t>
  </si>
  <si>
    <t>Wanda Garza</t>
  </si>
  <si>
    <t>Kyrgyzstan</t>
  </si>
  <si>
    <t>Anjolie Hicks</t>
  </si>
  <si>
    <t>Turks and Caicos Islands</t>
  </si>
  <si>
    <t>Asher Weber</t>
  </si>
  <si>
    <t>Macedonia</t>
  </si>
  <si>
    <t>Mercedes Humphrey</t>
  </si>
  <si>
    <t>Turkey</t>
  </si>
  <si>
    <t>Hayes Rollins</t>
  </si>
  <si>
    <t>Nepal</t>
  </si>
  <si>
    <t>Josiah Yates</t>
  </si>
  <si>
    <t>Winifred Cantu</t>
  </si>
  <si>
    <t>Kazakhstan</t>
  </si>
  <si>
    <t>Germaine Kidd</t>
  </si>
  <si>
    <t>Kenyon Joyce</t>
  </si>
  <si>
    <t>Joel Rivers</t>
  </si>
  <si>
    <t>Australia</t>
  </si>
  <si>
    <t>Colby Knapp</t>
  </si>
  <si>
    <t>Pakistan</t>
  </si>
  <si>
    <t>Vance Campos</t>
  </si>
  <si>
    <t>Syrian Arab Republic</t>
  </si>
  <si>
    <t>Lael Gould</t>
  </si>
  <si>
    <t>El Salvador</t>
  </si>
  <si>
    <t>Jane Hernandez</t>
  </si>
  <si>
    <t>Dara Cunningham</t>
  </si>
  <si>
    <t>Saint Helena</t>
  </si>
  <si>
    <t>Colette Sargent</t>
  </si>
  <si>
    <t>Norfolk Island</t>
  </si>
  <si>
    <t>Shea Cortez</t>
  </si>
  <si>
    <t>India</t>
  </si>
  <si>
    <t>Cyrus Whitley</t>
  </si>
  <si>
    <t>Eleanor Hopper</t>
  </si>
  <si>
    <t>Forrest Macdonald</t>
  </si>
  <si>
    <t>New Caledonia</t>
  </si>
  <si>
    <t>Desirae Perkins</t>
  </si>
  <si>
    <t>Chile</t>
  </si>
  <si>
    <t>Barrett Mckinney</t>
  </si>
  <si>
    <t>Basil Vang</t>
  </si>
  <si>
    <t>Moldova</t>
  </si>
  <si>
    <t>Noel Key</t>
  </si>
  <si>
    <t>Gambia</t>
  </si>
  <si>
    <t>Ebony Mercer</t>
  </si>
  <si>
    <t>Cape Verde</t>
  </si>
  <si>
    <t>Isaac Cooper</t>
  </si>
  <si>
    <t>Netherlands Antilles</t>
  </si>
  <si>
    <t>James Spencer</t>
  </si>
  <si>
    <t>Clark Orr</t>
  </si>
  <si>
    <t>Phillip Perkins</t>
  </si>
  <si>
    <t>Nigeria</t>
  </si>
  <si>
    <t>Uriel Benton</t>
  </si>
  <si>
    <t>South Africa</t>
  </si>
  <si>
    <t>Aretha Patton</t>
  </si>
  <si>
    <t>Thomas Barnes</t>
  </si>
  <si>
    <t>Mayotte</t>
  </si>
  <si>
    <t>Victoria Solis</t>
  </si>
  <si>
    <t>Arsenio Knowles</t>
  </si>
  <si>
    <t>Ryder Conner</t>
  </si>
  <si>
    <t>Virgin Islands, British</t>
  </si>
  <si>
    <t>Roary Dixon</t>
  </si>
  <si>
    <t>Saudi Arabia</t>
  </si>
  <si>
    <t>Silas Battle</t>
  </si>
  <si>
    <t>Leonard Cardenas</t>
  </si>
  <si>
    <t>Brittany Burris</t>
  </si>
  <si>
    <t>Petra Mckenzie</t>
  </si>
  <si>
    <t>Morocco</t>
  </si>
  <si>
    <t>Angela Wise</t>
  </si>
  <si>
    <t>Using Vlookup</t>
  </si>
  <si>
    <t>Using Index/Match</t>
  </si>
  <si>
    <t>State</t>
  </si>
  <si>
    <t>Capital</t>
  </si>
  <si>
    <t>Governor</t>
  </si>
  <si>
    <t>Motto</t>
  </si>
  <si>
    <t>Population</t>
  </si>
  <si>
    <t>Abia</t>
  </si>
  <si>
    <t>Adamawa</t>
  </si>
  <si>
    <t>Akwa Ibom</t>
  </si>
  <si>
    <t>Anambra</t>
  </si>
  <si>
    <t>Bauchi</t>
  </si>
  <si>
    <t>Bayelsa</t>
  </si>
  <si>
    <t>Benue</t>
  </si>
  <si>
    <t>Borno</t>
  </si>
  <si>
    <t>Cross River</t>
  </si>
  <si>
    <t>Delta</t>
  </si>
  <si>
    <t>Ebonyi</t>
  </si>
  <si>
    <t>Edo</t>
  </si>
  <si>
    <t>Ekiti</t>
  </si>
  <si>
    <t>Enugu</t>
  </si>
  <si>
    <t>Gombe</t>
  </si>
  <si>
    <t>Imo</t>
  </si>
  <si>
    <t>Jigawa</t>
  </si>
  <si>
    <t>Kaduna</t>
  </si>
  <si>
    <t>Kano</t>
  </si>
  <si>
    <t>Katsina</t>
  </si>
  <si>
    <t>Kebbi</t>
  </si>
  <si>
    <t>Kogi</t>
  </si>
  <si>
    <t>Kwara</t>
  </si>
  <si>
    <t>Lagos</t>
  </si>
  <si>
    <t>Nasarawa</t>
  </si>
  <si>
    <t>Ogun</t>
  </si>
  <si>
    <t>Ondo</t>
  </si>
  <si>
    <t>Oyo</t>
  </si>
  <si>
    <t>Osun</t>
  </si>
  <si>
    <t>Plateau</t>
  </si>
  <si>
    <t>Rivers</t>
  </si>
  <si>
    <t>Sokoto</t>
  </si>
  <si>
    <t>Taraba</t>
  </si>
  <si>
    <t>Yobe</t>
  </si>
  <si>
    <t>Zamfara</t>
  </si>
  <si>
    <t>Umuahia</t>
  </si>
  <si>
    <t>Yola</t>
  </si>
  <si>
    <t>Uyo</t>
  </si>
  <si>
    <t>Akwa</t>
  </si>
  <si>
    <t>Yenegoa</t>
  </si>
  <si>
    <t>Makurdi</t>
  </si>
  <si>
    <t>Maiduguri</t>
  </si>
  <si>
    <t>Calabar</t>
  </si>
  <si>
    <t>Asaba</t>
  </si>
  <si>
    <t>Abakaliki</t>
  </si>
  <si>
    <t>Benin City</t>
  </si>
  <si>
    <t>Ado-Ekiti</t>
  </si>
  <si>
    <t>Owerri</t>
  </si>
  <si>
    <t>Dutse</t>
  </si>
  <si>
    <t>Birnin Kebbi</t>
  </si>
  <si>
    <t>Lokoja</t>
  </si>
  <si>
    <t>Ilorin</t>
  </si>
  <si>
    <t>Ikeja</t>
  </si>
  <si>
    <t>Lafia</t>
  </si>
  <si>
    <t>Minna</t>
  </si>
  <si>
    <t>Abeokuta</t>
  </si>
  <si>
    <t>Akure</t>
  </si>
  <si>
    <t>Ibadan</t>
  </si>
  <si>
    <t>Osogbo</t>
  </si>
  <si>
    <t>Jos</t>
  </si>
  <si>
    <t>Port Harcourt</t>
  </si>
  <si>
    <t>Jalingo</t>
  </si>
  <si>
    <t>Damaturu</t>
  </si>
  <si>
    <t>Gusau</t>
  </si>
  <si>
    <t>Emmanuel Udom</t>
  </si>
  <si>
    <t>Willie Obiano</t>
  </si>
  <si>
    <t>Samuel Ortom</t>
  </si>
  <si>
    <t>Godwin Obaseki</t>
  </si>
  <si>
    <t>Ifeanyi Ugwuanyi</t>
  </si>
  <si>
    <t>Aminu Masari</t>
  </si>
  <si>
    <t>Atiku Bagudu</t>
  </si>
  <si>
    <t>Yahaya Bello</t>
  </si>
  <si>
    <t>Rauf Aregbesola</t>
  </si>
  <si>
    <t>Nyesom Wike</t>
  </si>
  <si>
    <t>Umaru Fintiri</t>
  </si>
  <si>
    <t>Bala Mohammed</t>
  </si>
  <si>
    <t>Duoye Diri</t>
  </si>
  <si>
    <t>BabaGana Umara</t>
  </si>
  <si>
    <t>Kayode Fayemi</t>
  </si>
  <si>
    <t>Muhammad Inuwa Yahaya</t>
  </si>
  <si>
    <t>Hope Uzodinma</t>
  </si>
  <si>
    <t>Umar Ganguje</t>
  </si>
  <si>
    <t>AbdulRahman AbdulRasaq</t>
  </si>
  <si>
    <t>Babajide Sanwo-Olu</t>
  </si>
  <si>
    <t>Abdullahi Sule</t>
  </si>
  <si>
    <t>Abubakar Sani-Lulu Bello</t>
  </si>
  <si>
    <t>Dapo Abiodun</t>
  </si>
  <si>
    <t>Oluwarotimi Akeredolu</t>
  </si>
  <si>
    <t>Seyi Makinde</t>
  </si>
  <si>
    <t>Simon Lalong</t>
  </si>
  <si>
    <t>Aminu Waziri Tambuwal</t>
  </si>
  <si>
    <t>Bello Matawalle</t>
  </si>
  <si>
    <t>Mai Mala Buni</t>
  </si>
  <si>
    <t>Darius Ishaku</t>
  </si>
  <si>
    <t>Victor Okezie Ikpeazu</t>
  </si>
  <si>
    <t>Ben Ayade</t>
  </si>
  <si>
    <t>Ifeanyi Okowa</t>
  </si>
  <si>
    <t>Dave Umahi</t>
  </si>
  <si>
    <t>Badaru Abubakar</t>
  </si>
  <si>
    <t>Nasir El-Rufai</t>
  </si>
  <si>
    <t>God's Own State</t>
  </si>
  <si>
    <t>Land of Promise</t>
  </si>
  <si>
    <t>Pearl of Tourism</t>
  </si>
  <si>
    <t>Glory of all Lands</t>
  </si>
  <si>
    <t>Food Basket of the Nation</t>
  </si>
  <si>
    <t>Home of Peace</t>
  </si>
  <si>
    <t>The People's Paradise</t>
  </si>
  <si>
    <t>Salt of the Nation</t>
  </si>
  <si>
    <t>Heartbeat of The Nation</t>
  </si>
  <si>
    <t>Land of Honour and Integrity</t>
  </si>
  <si>
    <t>Coal City State</t>
  </si>
  <si>
    <t>Jewel of the Savannah</t>
  </si>
  <si>
    <t>The New World</t>
  </si>
  <si>
    <t>Centre of Commerce</t>
  </si>
  <si>
    <t>Home of Hospitality</t>
  </si>
  <si>
    <t>Land of Equity</t>
  </si>
  <si>
    <t>The Confluence State</t>
  </si>
  <si>
    <t>State of Harmony</t>
  </si>
  <si>
    <t>Centre of Excellence</t>
  </si>
  <si>
    <t>Home of Solid Minerals</t>
  </si>
  <si>
    <t>The Power State</t>
  </si>
  <si>
    <t>Gateway State</t>
  </si>
  <si>
    <t>Sunshine State</t>
  </si>
  <si>
    <t>Pace Setter State</t>
  </si>
  <si>
    <t>Home of Peace and Tourism</t>
  </si>
  <si>
    <t>Treasure Base of the Nation</t>
  </si>
  <si>
    <t>Seat of the Caliphate</t>
  </si>
  <si>
    <t>Nature's Gift to the Nation</t>
  </si>
  <si>
    <t>Pride of the Sahel</t>
  </si>
  <si>
    <t>Farming is Our Pride</t>
  </si>
  <si>
    <t>Centre of Unity</t>
  </si>
  <si>
    <t>Light of the Nation</t>
  </si>
  <si>
    <t xml:space="preserve">Eastern Heartland </t>
  </si>
  <si>
    <t>Centre of Learning</t>
  </si>
  <si>
    <t xml:space="preserve">Land of Virtue </t>
  </si>
  <si>
    <t xml:space="preserve">FCT </t>
  </si>
  <si>
    <t>Abuja</t>
  </si>
  <si>
    <t>Highest Peak of the Nation</t>
  </si>
  <si>
    <t>The Big Heart of the Nation</t>
  </si>
  <si>
    <t>Mohammed Musa Bello</t>
  </si>
  <si>
    <t>Details of States in Nigeria</t>
  </si>
  <si>
    <t>Date Submitted</t>
  </si>
  <si>
    <t>Deadline</t>
  </si>
  <si>
    <t>Status</t>
  </si>
  <si>
    <t>Days left</t>
  </si>
  <si>
    <t>UTIVA DATA SCHOOL</t>
  </si>
  <si>
    <t>DATA ANALYTICS WITH EXCEL</t>
  </si>
  <si>
    <t>COHORT 18 B</t>
  </si>
  <si>
    <t>MID-ASSESSMENT</t>
  </si>
  <si>
    <t>Your Details</t>
  </si>
  <si>
    <t>Please fill in your name here</t>
  </si>
  <si>
    <t>Please fill your submission date here</t>
  </si>
  <si>
    <t>Name Range, Functions and Formulas</t>
  </si>
  <si>
    <t>Formatting</t>
  </si>
  <si>
    <t>Instructions</t>
  </si>
  <si>
    <t>1. Kindly format the data containing details of states in Nigeria
2. Copy the data and paste to another range. Format the new data you've pasted. In that way, you can easily have the originial data and the new data which you will format.
3. Insert an image. E.g, Nigeria map, Nigeria flag or any other image you think is suitable
4. Use Freeze Panes to lock your headers/titles</t>
  </si>
  <si>
    <r>
      <t xml:space="preserve">1. Your manager has given you a table of raw data to perform analysis on. You have been tasked to find the </t>
    </r>
    <r>
      <rPr>
        <b/>
        <sz val="10"/>
        <rFont val="Arial"/>
        <family val="2"/>
      </rPr>
      <t>Sum,</t>
    </r>
    <r>
      <rPr>
        <sz val="10"/>
        <rFont val="Arial"/>
        <family val="2"/>
      </rPr>
      <t xml:space="preserve"> </t>
    </r>
    <r>
      <rPr>
        <b/>
        <sz val="10"/>
        <rFont val="Arial"/>
        <family val="2"/>
      </rPr>
      <t>Average</t>
    </r>
    <r>
      <rPr>
        <sz val="10"/>
        <rFont val="Arial"/>
        <family val="2"/>
      </rPr>
      <t xml:space="preserve"> and </t>
    </r>
    <r>
      <rPr>
        <b/>
        <sz val="10"/>
        <rFont val="Arial"/>
        <family val="2"/>
      </rPr>
      <t>Count</t>
    </r>
    <r>
      <rPr>
        <sz val="10"/>
        <rFont val="Arial"/>
        <family val="2"/>
      </rPr>
      <t xml:space="preserve"> of the Sales data provided below. Using the Sum, </t>
    </r>
    <r>
      <rPr>
        <b/>
        <sz val="10"/>
        <rFont val="Arial"/>
        <family val="2"/>
      </rPr>
      <t>Average,</t>
    </r>
    <r>
      <rPr>
        <sz val="10"/>
        <rFont val="Arial"/>
        <family val="2"/>
      </rPr>
      <t xml:space="preserve"> </t>
    </r>
    <r>
      <rPr>
        <b/>
        <sz val="10"/>
        <rFont val="Arial"/>
        <family val="2"/>
      </rPr>
      <t>count</t>
    </r>
    <r>
      <rPr>
        <sz val="10"/>
        <rFont val="Arial"/>
        <family val="2"/>
      </rPr>
      <t xml:space="preserve"> and </t>
    </r>
    <r>
      <rPr>
        <b/>
        <sz val="10"/>
        <rFont val="Arial"/>
        <family val="2"/>
      </rPr>
      <t>subtotal</t>
    </r>
    <r>
      <rPr>
        <sz val="10"/>
        <rFont val="Arial"/>
        <family val="2"/>
      </rPr>
      <t xml:space="preserve"> formula's, fill in the empty fields below.
2. Make sure you use name range to perform your calculations</t>
    </r>
  </si>
  <si>
    <t>Dataset</t>
  </si>
  <si>
    <r>
      <t xml:space="preserve">Using the Dataset above, calculate the </t>
    </r>
    <r>
      <rPr>
        <b/>
        <sz val="10"/>
        <rFont val="Arial"/>
        <family val="2"/>
      </rPr>
      <t>Sum,</t>
    </r>
    <r>
      <rPr>
        <sz val="10"/>
        <rFont val="Arial"/>
        <family val="2"/>
      </rPr>
      <t xml:space="preserve"> </t>
    </r>
    <r>
      <rPr>
        <b/>
        <sz val="10"/>
        <rFont val="Arial"/>
        <family val="2"/>
      </rPr>
      <t>Average</t>
    </r>
    <r>
      <rPr>
        <sz val="10"/>
        <rFont val="Arial"/>
        <family val="2"/>
      </rPr>
      <t xml:space="preserve"> and </t>
    </r>
    <r>
      <rPr>
        <b/>
        <sz val="10"/>
        <rFont val="Arial"/>
        <family val="2"/>
      </rPr>
      <t>Count</t>
    </r>
    <r>
      <rPr>
        <sz val="10"/>
        <rFont val="Arial"/>
        <family val="2"/>
      </rPr>
      <t xml:space="preserve"> for the Sales</t>
    </r>
  </si>
  <si>
    <t>Calculate Sum of Sales for each Team</t>
  </si>
  <si>
    <t>Calculate Sum of Sales for each Month</t>
  </si>
  <si>
    <r>
      <t xml:space="preserve">Using the the SUBTOTAL Function, calculate the </t>
    </r>
    <r>
      <rPr>
        <b/>
        <sz val="10"/>
        <rFont val="Arial"/>
        <family val="2"/>
      </rPr>
      <t>Sum,</t>
    </r>
    <r>
      <rPr>
        <sz val="10"/>
        <rFont val="Arial"/>
        <family val="2"/>
      </rPr>
      <t xml:space="preserve"> </t>
    </r>
    <r>
      <rPr>
        <b/>
        <sz val="10"/>
        <rFont val="Arial"/>
        <family val="2"/>
      </rPr>
      <t>Average</t>
    </r>
    <r>
      <rPr>
        <sz val="10"/>
        <rFont val="Arial"/>
        <family val="2"/>
      </rPr>
      <t xml:space="preserve"> and </t>
    </r>
    <r>
      <rPr>
        <b/>
        <sz val="10"/>
        <rFont val="Arial"/>
        <family val="2"/>
      </rPr>
      <t>Count</t>
    </r>
    <r>
      <rPr>
        <sz val="10"/>
        <rFont val="Arial"/>
        <family val="2"/>
      </rPr>
      <t xml:space="preserve"> for the Sales</t>
    </r>
  </si>
  <si>
    <t>You have the report of training budget and actual training cost for 2018 to 2020. You are required to perform analysis as required below. 
Use Name Range
Format the Training Budget and Training Actual Cost data to and accounting figure with no decimal.</t>
  </si>
  <si>
    <t xml:space="preserve">Complete the multiplication table below using mixed Reference </t>
  </si>
  <si>
    <r>
      <t xml:space="preserve">1. Use the data on the DataSet sheet to answer the questions.
2. Convert the data on the dataset sheet to a </t>
    </r>
    <r>
      <rPr>
        <b/>
        <sz val="11"/>
        <color theme="1"/>
        <rFont val="Calibri"/>
        <family val="2"/>
        <scheme val="minor"/>
      </rPr>
      <t xml:space="preserve">table </t>
    </r>
    <r>
      <rPr>
        <sz val="11"/>
        <color theme="1"/>
        <rFont val="Calibri"/>
        <family val="2"/>
        <scheme val="minor"/>
      </rPr>
      <t>before you answer the VlookUp questions</t>
    </r>
  </si>
  <si>
    <t>Reference</t>
  </si>
  <si>
    <t>Content</t>
  </si>
  <si>
    <t>VLOOKUP/INDEX AND MATCH</t>
  </si>
  <si>
    <t>Olarinde Damilola Mercy</t>
  </si>
  <si>
    <t xml:space="preserve"> </t>
  </si>
  <si>
    <t>S/N</t>
  </si>
  <si>
    <t>Thursday, March 18,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</si>
</sst>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_(* #,##0_);_(* \(#,##0\);_(* &quot;-&quot;_);@_)"/>
    <numFmt numFmtId="165" formatCode="_-&quot;₦&quot;* #,##0.00_-;\-&quot;₦&quot;* #,##0.00_-;_-&quot;₦&quot;* &quot;-&quot;??_-;_-@_-"/>
    <numFmt numFmtId="166" formatCode="_-* #,##0.00_-;\-* #,##0.00_-;_-* &quot;-&quot;??_-;_-@_-"/>
    <numFmt numFmtId="167" formatCode="[$-F800]dddd\,\ mmmm\ dd\,\ yyyy"/>
    <numFmt numFmtId="168" formatCode="_(* #,##0_);_(* \(#,##0\);_(* &quot;-&quot;??_);_(@_)"/>
    <numFmt numFmtId="169" formatCode="_-&quot;₦&quot;* #,##0.00_-;\-&quot;₦&quot;* #,##0.00_-;_-&quot;₦&quot;"/>
  </numFmts>
  <fonts count="29"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color rgb="FFC00000"/>
      <name val="Calibri"/>
      <family val="2"/>
      <scheme val="minor"/>
    </font>
    <font>
      <sz val="10"/>
      <name val="Arial"/>
      <family val="2"/>
    </font>
    <font>
      <b/>
      <sz val="10"/>
      <color rgb="FFFFFFFF"/>
      <name val="Arial"/>
      <family val="2"/>
    </font>
    <font>
      <sz val="10"/>
      <color rgb="FF602320"/>
      <name val="Arial"/>
      <family val="2"/>
    </font>
    <font>
      <b/>
      <sz val="10"/>
      <color rgb="FFC00000"/>
      <name val="Arial"/>
      <family val="2"/>
    </font>
    <font>
      <sz val="11"/>
      <name val="Calibri"/>
      <family val="2"/>
      <scheme val="minor"/>
    </font>
    <font>
      <b/>
      <sz val="10"/>
      <name val="Arial"/>
      <family val="2"/>
    </font>
    <font>
      <b/>
      <sz val="11"/>
      <name val="Calibri"/>
      <family val="2"/>
      <scheme val="minor"/>
    </font>
    <font>
      <b/>
      <sz val="11"/>
      <color theme="1"/>
      <name val="Calibri"/>
      <family val="2"/>
      <scheme val="minor"/>
    </font>
    <font>
      <sz val="8"/>
      <color theme="1"/>
      <name val="Arial"/>
      <family val="2"/>
    </font>
    <font>
      <sz val="11"/>
      <color theme="1"/>
      <name val="Arial"/>
      <family val="2"/>
    </font>
    <font>
      <sz val="12"/>
      <color theme="1"/>
      <name val="Calibri"/>
      <family val="2"/>
      <scheme val="minor"/>
    </font>
    <font>
      <sz val="16"/>
      <color theme="1"/>
      <name val="Calibri"/>
      <family val="2"/>
      <scheme val="minor"/>
    </font>
    <font>
      <b/>
      <sz val="18"/>
      <color theme="1"/>
      <name val="Calibri"/>
      <family val="2"/>
      <scheme val="minor"/>
    </font>
    <font>
      <i/>
      <sz val="11"/>
      <color theme="1"/>
      <name val="Calibri"/>
      <family val="2"/>
      <scheme val="minor"/>
    </font>
    <font>
      <b/>
      <sz val="14"/>
      <color theme="1"/>
      <name val="Calibri"/>
      <family val="2"/>
      <scheme val="minor"/>
    </font>
    <font>
      <u/>
      <sz val="11"/>
      <color theme="10"/>
      <name val="Calibri"/>
      <family val="2"/>
      <scheme val="minor"/>
    </font>
    <font>
      <b/>
      <sz val="11"/>
      <color rgb="FFFF0000"/>
      <name val="Calibri"/>
      <family val="2"/>
      <scheme val="minor"/>
    </font>
    <font>
      <sz val="14"/>
      <name val="Calibri"/>
      <family val="2"/>
      <scheme val="minor"/>
    </font>
    <font>
      <sz val="18"/>
      <color theme="9"/>
      <name val="Calibri"/>
      <family val="2"/>
      <scheme val="minor"/>
    </font>
    <font>
      <b/>
      <sz val="14"/>
      <color theme="9"/>
      <name val="Calibri"/>
      <family val="2"/>
      <scheme val="minor"/>
    </font>
    <font>
      <sz val="12"/>
      <name val="Calibri"/>
      <family val="2"/>
      <scheme val="minor"/>
    </font>
    <font>
      <sz val="10"/>
      <color theme="1"/>
      <name val="Arial"/>
      <family val="2"/>
    </font>
    <font>
      <sz val="16"/>
      <color theme="0"/>
      <name val="Arial"/>
      <family val="2"/>
    </font>
    <font>
      <sz val="12"/>
      <name val="Arial"/>
      <family val="2"/>
    </font>
  </fonts>
  <fills count="17">
    <fill>
      <patternFill patternType="none"/>
    </fill>
    <fill>
      <patternFill patternType="gray125"/>
    </fill>
    <fill>
      <patternFill patternType="solid">
        <fgColor theme="9"/>
        <bgColor rgb="FF000000"/>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499984740745262"/>
        <bgColor indexed="64"/>
      </patternFill>
    </fill>
    <fill>
      <patternFill patternType="solid">
        <fgColor rgb="FF00206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0" tint="-4.9989318521683403E-2"/>
        <bgColor indexed="64"/>
      </patternFill>
    </fill>
    <fill>
      <patternFill patternType="solid">
        <fgColor rgb="FF87BFA2"/>
        <bgColor indexed="64"/>
      </patternFill>
    </fill>
    <fill>
      <patternFill patternType="solid">
        <fgColor rgb="FF457360"/>
        <bgColor indexed="64"/>
      </patternFill>
    </fill>
    <fill>
      <patternFill patternType="solid">
        <fgColor rgb="FFE4F8EE"/>
        <bgColor indexed="64"/>
      </patternFill>
    </fill>
  </fills>
  <borders count="29">
    <border>
      <left/>
      <right/>
      <top/>
      <bottom/>
      <diagonal/>
    </border>
    <border>
      <left/>
      <right/>
      <top/>
      <bottom style="thin">
        <color rgb="FF602320"/>
      </bottom>
      <diagonal/>
    </border>
    <border>
      <left style="thin">
        <color auto="1"/>
      </left>
      <right style="thin">
        <color auto="1"/>
      </right>
      <top style="thin">
        <color auto="1"/>
      </top>
      <bottom style="thin">
        <color auto="1"/>
      </bottom>
      <diagonal/>
    </border>
    <border>
      <left/>
      <right/>
      <top style="thin">
        <color rgb="FF602320"/>
      </top>
      <bottom style="thin">
        <color rgb="FF602320"/>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
    <xf numFmtId="0" fontId="0" fillId="0" borderId="0"/>
    <xf numFmtId="0" fontId="5" fillId="0" borderId="0"/>
    <xf numFmtId="165" fontId="1" fillId="0" borderId="0" applyFont="0" applyFill="0" applyBorder="0" applyAlignment="0" applyProtection="0"/>
    <xf numFmtId="166" fontId="1" fillId="0" borderId="0" applyFont="0" applyFill="0" applyBorder="0" applyAlignment="0" applyProtection="0"/>
    <xf numFmtId="0" fontId="20"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11">
    <xf numFmtId="0" fontId="0" fillId="0" borderId="0" xfId="0"/>
    <xf numFmtId="0" fontId="5" fillId="0" borderId="0" xfId="1" applyAlignment="1">
      <alignment vertical="top" wrapText="1"/>
    </xf>
    <xf numFmtId="164" fontId="6" fillId="2" borderId="1" xfId="0" applyNumberFormat="1" applyFont="1" applyFill="1" applyBorder="1" applyAlignment="1">
      <alignment horizontal="left" vertical="top"/>
    </xf>
    <xf numFmtId="0" fontId="0" fillId="0" borderId="2" xfId="0" applyBorder="1"/>
    <xf numFmtId="165" fontId="0" fillId="0" borderId="2" xfId="2" applyFont="1" applyBorder="1"/>
    <xf numFmtId="0" fontId="5" fillId="0" borderId="0" xfId="1"/>
    <xf numFmtId="0" fontId="5" fillId="0" borderId="0" xfId="1" applyAlignment="1">
      <alignment wrapText="1"/>
    </xf>
    <xf numFmtId="0" fontId="0" fillId="3" borderId="0" xfId="0" applyFill="1"/>
    <xf numFmtId="0" fontId="0" fillId="4" borderId="0" xfId="0" applyFill="1"/>
    <xf numFmtId="164" fontId="6" fillId="2" borderId="2" xfId="0" applyNumberFormat="1" applyFont="1" applyFill="1" applyBorder="1" applyAlignment="1">
      <alignment horizontal="left" vertical="center"/>
    </xf>
    <xf numFmtId="1" fontId="7" fillId="5" borderId="3" xfId="3" applyNumberFormat="1" applyFont="1" applyFill="1" applyBorder="1" applyAlignment="1">
      <alignment horizontal="right" vertical="center"/>
    </xf>
    <xf numFmtId="164" fontId="6" fillId="0" borderId="0" xfId="0" applyNumberFormat="1" applyFont="1" applyAlignment="1">
      <alignment horizontal="left" vertical="center"/>
    </xf>
    <xf numFmtId="1" fontId="7" fillId="0" borderId="0" xfId="3" applyNumberFormat="1" applyFont="1" applyFill="1" applyBorder="1" applyAlignment="1">
      <alignment horizontal="right" vertical="center"/>
    </xf>
    <xf numFmtId="1" fontId="5" fillId="0" borderId="0" xfId="3" applyNumberFormat="1" applyFont="1" applyFill="1" applyBorder="1" applyAlignment="1">
      <alignment horizontal="right" vertical="center"/>
    </xf>
    <xf numFmtId="0" fontId="9" fillId="0" borderId="0" xfId="0" applyFont="1"/>
    <xf numFmtId="164" fontId="10" fillId="0" borderId="0" xfId="0" applyNumberFormat="1" applyFont="1" applyAlignment="1">
      <alignment horizontal="left" vertical="center"/>
    </xf>
    <xf numFmtId="0" fontId="9" fillId="4" borderId="0" xfId="0" applyFont="1" applyFill="1"/>
    <xf numFmtId="0" fontId="11" fillId="4" borderId="0" xfId="0" applyFont="1" applyFill="1"/>
    <xf numFmtId="0" fontId="2" fillId="6" borderId="0" xfId="0" applyFont="1" applyFill="1"/>
    <xf numFmtId="0" fontId="3" fillId="7" borderId="4" xfId="0" applyFont="1" applyFill="1" applyBorder="1"/>
    <xf numFmtId="0" fontId="11" fillId="8" borderId="0" xfId="0" applyFont="1" applyFill="1"/>
    <xf numFmtId="0" fontId="3" fillId="7" borderId="5" xfId="0" applyFont="1" applyFill="1" applyBorder="1"/>
    <xf numFmtId="0" fontId="3" fillId="7" borderId="6" xfId="0" applyFont="1" applyFill="1" applyBorder="1"/>
    <xf numFmtId="0" fontId="0" fillId="0" borderId="7" xfId="0" applyBorder="1"/>
    <xf numFmtId="0" fontId="2" fillId="7" borderId="0" xfId="0" applyFont="1" applyFill="1"/>
    <xf numFmtId="0" fontId="0" fillId="9" borderId="0" xfId="0" applyFill="1"/>
    <xf numFmtId="0" fontId="9" fillId="9" borderId="0" xfId="0" applyFont="1" applyFill="1"/>
    <xf numFmtId="0" fontId="0" fillId="10" borderId="0" xfId="0" applyFill="1"/>
    <xf numFmtId="0" fontId="9" fillId="10" borderId="0" xfId="0" applyFont="1" applyFill="1"/>
    <xf numFmtId="0" fontId="12" fillId="0" borderId="0" xfId="0" applyFont="1"/>
    <xf numFmtId="0" fontId="0" fillId="5" borderId="0" xfId="0" applyFill="1"/>
    <xf numFmtId="0" fontId="0" fillId="11" borderId="0" xfId="0" applyFill="1"/>
    <xf numFmtId="0" fontId="5" fillId="0" borderId="0" xfId="1" applyAlignment="1">
      <alignment horizontal="left" vertical="top" wrapText="1"/>
    </xf>
    <xf numFmtId="0" fontId="13" fillId="0" borderId="0" xfId="0" applyFont="1"/>
    <xf numFmtId="0" fontId="14" fillId="0" borderId="0" xfId="0" applyFont="1"/>
    <xf numFmtId="0" fontId="0" fillId="0" borderId="11" xfId="0" applyBorder="1"/>
    <xf numFmtId="0" fontId="18" fillId="0" borderId="0" xfId="0" applyFont="1"/>
    <xf numFmtId="0" fontId="4" fillId="12" borderId="8" xfId="0" applyFont="1" applyFill="1" applyBorder="1"/>
    <xf numFmtId="0" fontId="0" fillId="0" borderId="0" xfId="0" applyAlignment="1"/>
    <xf numFmtId="164" fontId="8" fillId="12" borderId="8" xfId="0" applyNumberFormat="1" applyFont="1" applyFill="1" applyBorder="1" applyAlignment="1">
      <alignment horizontal="left" vertical="center"/>
    </xf>
    <xf numFmtId="0" fontId="0" fillId="0" borderId="0" xfId="0" applyFill="1"/>
    <xf numFmtId="0" fontId="0" fillId="0" borderId="0" xfId="0" applyAlignment="1">
      <alignment horizontal="left" vertical="top" wrapText="1"/>
    </xf>
    <xf numFmtId="0" fontId="21" fillId="12" borderId="8" xfId="0" applyFont="1" applyFill="1" applyBorder="1"/>
    <xf numFmtId="0" fontId="0" fillId="0" borderId="14" xfId="0" applyBorder="1"/>
    <xf numFmtId="0" fontId="0" fillId="0" borderId="15" xfId="0" applyBorder="1"/>
    <xf numFmtId="0" fontId="0" fillId="0" borderId="12" xfId="0" applyBorder="1"/>
    <xf numFmtId="0" fontId="23" fillId="0" borderId="0" xfId="0" applyFont="1"/>
    <xf numFmtId="0" fontId="24" fillId="0" borderId="0" xfId="0" applyFont="1" applyFill="1"/>
    <xf numFmtId="0" fontId="2" fillId="7" borderId="20" xfId="0" applyFont="1" applyFill="1" applyBorder="1" applyAlignment="1">
      <alignment horizontal="left" vertical="center"/>
    </xf>
    <xf numFmtId="0" fontId="0" fillId="12" borderId="21" xfId="0" applyFill="1" applyBorder="1"/>
    <xf numFmtId="0" fontId="2" fillId="7" borderId="22" xfId="0" applyFont="1" applyFill="1" applyBorder="1" applyAlignment="1">
      <alignment horizontal="left" vertical="center"/>
    </xf>
    <xf numFmtId="14" fontId="0" fillId="12" borderId="23" xfId="0" applyNumberFormat="1" applyFill="1" applyBorder="1"/>
    <xf numFmtId="0" fontId="3" fillId="7" borderId="20" xfId="0" applyFont="1" applyFill="1" applyBorder="1" applyProtection="1"/>
    <xf numFmtId="167" fontId="0" fillId="13" borderId="21" xfId="0" applyNumberFormat="1" applyFill="1" applyBorder="1" applyProtection="1"/>
    <xf numFmtId="0" fontId="0" fillId="0" borderId="0" xfId="0" applyProtection="1"/>
    <xf numFmtId="0" fontId="3" fillId="7" borderId="24" xfId="0" applyFont="1" applyFill="1" applyBorder="1" applyProtection="1"/>
    <xf numFmtId="1" fontId="0" fillId="13" borderId="25" xfId="0" applyNumberFormat="1" applyFill="1" applyBorder="1" applyAlignment="1" applyProtection="1">
      <alignment horizontal="right"/>
    </xf>
    <xf numFmtId="0" fontId="3" fillId="7" borderId="22" xfId="0" applyFont="1" applyFill="1" applyBorder="1" applyProtection="1"/>
    <xf numFmtId="0" fontId="0" fillId="13" borderId="23" xfId="0" applyFill="1" applyBorder="1" applyAlignment="1" applyProtection="1">
      <alignment horizontal="right"/>
    </xf>
    <xf numFmtId="0" fontId="25" fillId="0" borderId="0" xfId="0" applyFont="1" applyProtection="1"/>
    <xf numFmtId="0" fontId="0" fillId="0" borderId="0" xfId="0"/>
    <xf numFmtId="0" fontId="0" fillId="0" borderId="0" xfId="0"/>
    <xf numFmtId="168" fontId="0" fillId="0" borderId="0" xfId="5" applyNumberFormat="1" applyFont="1"/>
    <xf numFmtId="168" fontId="9" fillId="0" borderId="0" xfId="5" applyNumberFormat="1" applyFont="1"/>
    <xf numFmtId="168" fontId="26" fillId="0" borderId="2" xfId="5" applyNumberFormat="1" applyFont="1" applyBorder="1" applyAlignment="1">
      <alignment horizontal="left"/>
    </xf>
    <xf numFmtId="169" fontId="7" fillId="5" borderId="3" xfId="2" applyNumberFormat="1" applyFont="1" applyFill="1" applyBorder="1" applyAlignment="1">
      <alignment horizontal="right" vertical="center"/>
    </xf>
    <xf numFmtId="169" fontId="7" fillId="5" borderId="3" xfId="2" applyNumberFormat="1" applyFont="1" applyFill="1" applyBorder="1" applyAlignment="1">
      <alignment horizontal="left" vertical="center"/>
    </xf>
    <xf numFmtId="165" fontId="0" fillId="0" borderId="0" xfId="6" applyNumberFormat="1" applyFont="1"/>
    <xf numFmtId="165" fontId="7" fillId="5" borderId="3" xfId="2" applyNumberFormat="1" applyFont="1" applyFill="1" applyBorder="1" applyAlignment="1">
      <alignment horizontal="right" vertical="center"/>
    </xf>
    <xf numFmtId="0" fontId="28" fillId="14" borderId="2" xfId="0" applyFont="1" applyFill="1" applyBorder="1"/>
    <xf numFmtId="0" fontId="26" fillId="16" borderId="2" xfId="0" applyFont="1" applyFill="1" applyBorder="1"/>
    <xf numFmtId="0" fontId="18" fillId="0" borderId="0" xfId="0" applyFont="1" applyAlignment="1">
      <alignment horizontal="center"/>
    </xf>
    <xf numFmtId="0" fontId="20" fillId="0" borderId="14" xfId="4" applyBorder="1" applyAlignment="1">
      <alignment horizontal="center"/>
    </xf>
    <xf numFmtId="0" fontId="20" fillId="0" borderId="0" xfId="4" applyBorder="1" applyAlignment="1">
      <alignment horizontal="center"/>
    </xf>
    <xf numFmtId="0" fontId="20" fillId="0" borderId="15" xfId="4" applyBorder="1" applyAlignment="1">
      <alignment horizontal="center"/>
    </xf>
    <xf numFmtId="0" fontId="20" fillId="0" borderId="16" xfId="4" applyBorder="1" applyAlignment="1">
      <alignment horizontal="center"/>
    </xf>
    <xf numFmtId="0" fontId="22" fillId="12" borderId="17" xfId="0" applyFont="1" applyFill="1" applyBorder="1" applyAlignment="1">
      <alignment horizontal="center"/>
    </xf>
    <xf numFmtId="0" fontId="22" fillId="12" borderId="18" xfId="0" applyFont="1" applyFill="1" applyBorder="1" applyAlignment="1">
      <alignment horizontal="center"/>
    </xf>
    <xf numFmtId="0" fontId="22" fillId="12" borderId="19" xfId="0" applyFont="1" applyFill="1" applyBorder="1" applyAlignment="1">
      <alignment horizontal="center"/>
    </xf>
    <xf numFmtId="0" fontId="17" fillId="0" borderId="0" xfId="0" applyFont="1" applyAlignment="1">
      <alignment horizontal="center"/>
    </xf>
    <xf numFmtId="0" fontId="16" fillId="0" borderId="0" xfId="0" applyFont="1" applyAlignment="1">
      <alignment horizontal="center"/>
    </xf>
    <xf numFmtId="0" fontId="15" fillId="0" borderId="0" xfId="0" applyFont="1" applyAlignment="1">
      <alignment horizontal="center"/>
    </xf>
    <xf numFmtId="0" fontId="0" fillId="0" borderId="0" xfId="0" applyAlignment="1">
      <alignment horizontal="center"/>
    </xf>
    <xf numFmtId="164" fontId="5" fillId="12" borderId="0" xfId="0" applyNumberFormat="1" applyFont="1" applyFill="1" applyBorder="1" applyAlignment="1">
      <alignment horizontal="left" vertical="top" wrapText="1"/>
    </xf>
    <xf numFmtId="0" fontId="5" fillId="0" borderId="9" xfId="1" applyBorder="1" applyAlignment="1">
      <alignment horizontal="left" vertical="top" wrapText="1"/>
    </xf>
    <xf numFmtId="0" fontId="5" fillId="0" borderId="13" xfId="1" applyBorder="1" applyAlignment="1">
      <alignment horizontal="left" vertical="top" wrapText="1"/>
    </xf>
    <xf numFmtId="0" fontId="5" fillId="0" borderId="10" xfId="1" applyBorder="1" applyAlignment="1">
      <alignment horizontal="left" vertical="top" wrapText="1"/>
    </xf>
    <xf numFmtId="0" fontId="5" fillId="0" borderId="14" xfId="1" applyBorder="1" applyAlignment="1">
      <alignment horizontal="left" vertical="top" wrapText="1"/>
    </xf>
    <xf numFmtId="0" fontId="5" fillId="0" borderId="0" xfId="1" applyBorder="1" applyAlignment="1">
      <alignment horizontal="left" vertical="top" wrapText="1"/>
    </xf>
    <xf numFmtId="0" fontId="5" fillId="0" borderId="15" xfId="1" applyBorder="1" applyAlignment="1">
      <alignment horizontal="left" vertical="top" wrapText="1"/>
    </xf>
    <xf numFmtId="0" fontId="5" fillId="0" borderId="11" xfId="1" applyBorder="1" applyAlignment="1">
      <alignment horizontal="left" vertical="top" wrapText="1"/>
    </xf>
    <xf numFmtId="0" fontId="5" fillId="0" borderId="16" xfId="1" applyBorder="1" applyAlignment="1">
      <alignment horizontal="left" vertical="top" wrapText="1"/>
    </xf>
    <xf numFmtId="0" fontId="5" fillId="0" borderId="12" xfId="1" applyBorder="1" applyAlignment="1">
      <alignment horizontal="left" vertical="top" wrapText="1"/>
    </xf>
    <xf numFmtId="0" fontId="0" fillId="0" borderId="0" xfId="0"/>
    <xf numFmtId="0" fontId="0" fillId="0" borderId="0" xfId="0" applyAlignment="1"/>
    <xf numFmtId="0" fontId="19" fillId="12" borderId="9" xfId="0" applyFont="1" applyFill="1" applyBorder="1"/>
    <xf numFmtId="0" fontId="19" fillId="12" borderId="13" xfId="0" applyFont="1" applyFill="1" applyBorder="1"/>
    <xf numFmtId="0" fontId="19" fillId="12" borderId="10" xfId="0" applyFont="1" applyFill="1" applyBorder="1"/>
    <xf numFmtId="0" fontId="0" fillId="0" borderId="14" xfId="0" applyBorder="1" applyAlignment="1">
      <alignment horizontal="left" vertical="top" wrapText="1"/>
    </xf>
    <xf numFmtId="0" fontId="0" fillId="0" borderId="0" xfId="0" applyBorder="1" applyAlignment="1">
      <alignment horizontal="left" vertical="top" wrapText="1"/>
    </xf>
    <xf numFmtId="0" fontId="0" fillId="0" borderId="15" xfId="0" applyBorder="1" applyAlignment="1">
      <alignment horizontal="left" vertical="top" wrapText="1"/>
    </xf>
    <xf numFmtId="0" fontId="0" fillId="0" borderId="11" xfId="0" applyBorder="1" applyAlignment="1">
      <alignment horizontal="left" vertical="top" wrapText="1"/>
    </xf>
    <xf numFmtId="0" fontId="0" fillId="0" borderId="16" xfId="0" applyBorder="1" applyAlignment="1">
      <alignment horizontal="left" vertical="top" wrapText="1"/>
    </xf>
    <xf numFmtId="0" fontId="0" fillId="0" borderId="12" xfId="0" applyBorder="1" applyAlignment="1">
      <alignment horizontal="left" vertical="top" wrapText="1"/>
    </xf>
    <xf numFmtId="0" fontId="27" fillId="15" borderId="26" xfId="0" applyFont="1" applyFill="1" applyBorder="1" applyAlignment="1">
      <alignment horizontal="center"/>
    </xf>
    <xf numFmtId="0" fontId="27" fillId="15" borderId="27" xfId="0" applyFont="1" applyFill="1" applyBorder="1" applyAlignment="1">
      <alignment horizontal="center"/>
    </xf>
    <xf numFmtId="0" fontId="27" fillId="15" borderId="28" xfId="0" applyFont="1" applyFill="1" applyBorder="1" applyAlignment="1">
      <alignment horizontal="center"/>
    </xf>
    <xf numFmtId="0" fontId="12" fillId="0" borderId="0" xfId="0" applyFont="1" applyAlignment="1">
      <alignment horizontal="left"/>
    </xf>
    <xf numFmtId="0" fontId="0" fillId="0" borderId="9"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horizontal="left" vertical="top" wrapText="1"/>
    </xf>
  </cellXfs>
  <cellStyles count="7">
    <cellStyle name="Comma" xfId="5" builtinId="3"/>
    <cellStyle name="Comma 2" xfId="3"/>
    <cellStyle name="Currency" xfId="6" builtinId="4"/>
    <cellStyle name="Currency 2" xfId="2"/>
    <cellStyle name="Hyperlink" xfId="4" builtinId="8"/>
    <cellStyle name="Normal" xfId="0" builtinId="0"/>
    <cellStyle name="Normal 2" xfId="1"/>
  </cellStyles>
  <dxfs count="11">
    <dxf>
      <fill>
        <patternFill>
          <bgColor theme="4" tint="-0.499984740745262"/>
        </patternFill>
      </fill>
    </dxf>
    <dxf>
      <fill>
        <patternFill>
          <bgColor theme="4" tint="-0.24994659260841701"/>
        </patternFill>
      </fill>
    </dxf>
    <dxf>
      <fill>
        <patternFill>
          <bgColor theme="4" tint="0.39994506668294322"/>
        </patternFill>
      </fill>
    </dxf>
    <dxf>
      <fill>
        <patternFill>
          <bgColor theme="4" tint="0.59996337778862885"/>
        </patternFill>
      </fill>
    </dxf>
    <dxf>
      <fill>
        <patternFill>
          <bgColor theme="4" tint="0.79998168889431442"/>
        </patternFill>
      </fill>
    </dxf>
    <dxf>
      <fill>
        <patternFill>
          <bgColor theme="5" tint="0.79998168889431442"/>
        </patternFill>
      </fill>
    </dxf>
    <dxf>
      <fill>
        <patternFill>
          <bgColor rgb="FFFAB3A0"/>
        </patternFill>
      </fill>
    </dxf>
    <dxf>
      <fill>
        <patternFill>
          <bgColor rgb="FFDF6B5F"/>
        </patternFill>
      </fill>
    </dxf>
    <dxf>
      <font>
        <b/>
        <i val="0"/>
        <color rgb="FFFF0000"/>
      </font>
    </dxf>
    <dxf>
      <font>
        <color theme="9"/>
      </font>
    </dxf>
    <dxf>
      <fill>
        <patternFill>
          <bgColor rgb="FFFF0000"/>
        </patternFill>
      </fill>
    </dxf>
  </dxfs>
  <tableStyles count="0" defaultTableStyle="TableStyleMedium2" defaultPivotStyle="PivotStyleLight16"/>
  <colors>
    <mruColors>
      <color rgb="FFE4F8EE"/>
      <color rgb="FF457360"/>
      <color rgb="FF3D6555"/>
      <color rgb="FF4E826D"/>
      <color rgb="FFFAB3A0"/>
      <color rgb="FFF68566"/>
      <color rgb="FFDF6B5F"/>
      <color rgb="FFFF9966"/>
      <color rgb="FFFF7D7D"/>
      <color rgb="FFFF4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Home Page'!A1"/></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Home Page'!A1"/></Relationships>
</file>

<file path=xl/drawings/_rels/drawing4.xml.rels><?xml version="1.0" encoding="UTF-8" standalone="yes"?>
<Relationships xmlns="http://schemas.openxmlformats.org/package/2006/relationships"><Relationship Id="rId1" Type="http://schemas.openxmlformats.org/officeDocument/2006/relationships/hyperlink" Target="#'Home Page'!A1"/></Relationships>
</file>

<file path=xl/drawings/_rels/drawing5.xml.rels><?xml version="1.0" encoding="UTF-8" standalone="yes"?>
<Relationships xmlns="http://schemas.openxmlformats.org/package/2006/relationships"><Relationship Id="rId1" Type="http://schemas.openxmlformats.org/officeDocument/2006/relationships/hyperlink" Target="#'Home Page'!A1"/></Relationships>
</file>

<file path=xl/drawings/_rels/drawing6.xml.rels><?xml version="1.0" encoding="UTF-8" standalone="yes"?>
<Relationships xmlns="http://schemas.openxmlformats.org/package/2006/relationships"><Relationship Id="rId1" Type="http://schemas.openxmlformats.org/officeDocument/2006/relationships/hyperlink" Target="#'Home Page'!A1"/></Relationships>
</file>

<file path=xl/drawings/drawing1.xml><?xml version="1.0" encoding="utf-8"?>
<xdr:wsDr xmlns:xdr="http://schemas.openxmlformats.org/drawingml/2006/spreadsheetDrawing" xmlns:a="http://schemas.openxmlformats.org/drawingml/2006/main">
  <xdr:twoCellAnchor editAs="oneCell">
    <xdr:from>
      <xdr:col>1</xdr:col>
      <xdr:colOff>208226</xdr:colOff>
      <xdr:row>1</xdr:row>
      <xdr:rowOff>57150</xdr:rowOff>
    </xdr:from>
    <xdr:to>
      <xdr:col>2</xdr:col>
      <xdr:colOff>923925</xdr:colOff>
      <xdr:row>7</xdr:row>
      <xdr:rowOff>2782</xdr:rowOff>
    </xdr:to>
    <xdr:pic>
      <xdr:nvPicPr>
        <xdr:cNvPr id="2" name="Picture 1"/>
        <xdr:cNvPicPr>
          <a:picLocks noChangeAspect="1"/>
        </xdr:cNvPicPr>
      </xdr:nvPicPr>
      <xdr:blipFill>
        <a:blip xmlns:r="http://schemas.openxmlformats.org/officeDocument/2006/relationships" r:embed="rId1"/>
        <a:stretch>
          <a:fillRect/>
        </a:stretch>
      </xdr:blipFill>
      <xdr:spPr>
        <a:xfrm>
          <a:off x="817826" y="247650"/>
          <a:ext cx="1325299" cy="1307707"/>
        </a:xfrm>
        <a:prstGeom prst="rect">
          <a:avLst/>
        </a:prstGeom>
      </xdr:spPr>
    </xdr:pic>
    <xdr:clientData/>
  </xdr:twoCellAnchor>
  <xdr:twoCellAnchor>
    <xdr:from>
      <xdr:col>13</xdr:col>
      <xdr:colOff>285673</xdr:colOff>
      <xdr:row>5</xdr:row>
      <xdr:rowOff>18203</xdr:rowOff>
    </xdr:from>
    <xdr:to>
      <xdr:col>16</xdr:col>
      <xdr:colOff>360537</xdr:colOff>
      <xdr:row>9</xdr:row>
      <xdr:rowOff>166864</xdr:rowOff>
    </xdr:to>
    <xdr:sp macro="" textlink="">
      <xdr:nvSpPr>
        <xdr:cNvPr id="3" name="Oval Callout 2"/>
        <xdr:cNvSpPr/>
      </xdr:nvSpPr>
      <xdr:spPr>
        <a:xfrm rot="254938">
          <a:off x="10974840" y="1171786"/>
          <a:ext cx="1916364" cy="952995"/>
        </a:xfrm>
        <a:prstGeom prst="wedgeEllipseCallout">
          <a:avLst>
            <a:gd name="adj1" fmla="val -126145"/>
            <a:gd name="adj2" fmla="val 214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Please do not </a:t>
          </a:r>
        </a:p>
        <a:p>
          <a:pPr algn="l"/>
          <a:r>
            <a:rPr lang="en-US" sz="1400"/>
            <a:t>edit this section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161926</xdr:colOff>
      <xdr:row>1</xdr:row>
      <xdr:rowOff>57150</xdr:rowOff>
    </xdr:from>
    <xdr:to>
      <xdr:col>7</xdr:col>
      <xdr:colOff>581026</xdr:colOff>
      <xdr:row>4</xdr:row>
      <xdr:rowOff>9525</xdr:rowOff>
    </xdr:to>
    <xdr:sp macro="" textlink="">
      <xdr:nvSpPr>
        <xdr:cNvPr id="3" name="TextBox 2">
          <a:hlinkClick xmlns:r="http://schemas.openxmlformats.org/officeDocument/2006/relationships" r:id="rId1"/>
        </xdr:cNvPr>
        <xdr:cNvSpPr txBox="1"/>
      </xdr:nvSpPr>
      <xdr:spPr>
        <a:xfrm>
          <a:off x="7324726" y="257175"/>
          <a:ext cx="1028700" cy="533400"/>
        </a:xfrm>
        <a:prstGeom prst="rect">
          <a:avLst/>
        </a:prstGeom>
        <a:solidFill>
          <a:srgbClr val="7030A0"/>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Click to return</a:t>
          </a:r>
          <a:r>
            <a:rPr lang="en-US" sz="1100" baseline="0">
              <a:solidFill>
                <a:schemeClr val="bg1"/>
              </a:solidFill>
            </a:rPr>
            <a:t> to Home Page</a:t>
          </a:r>
          <a:endParaRPr lang="en-US" sz="110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171450</xdr:colOff>
      <xdr:row>0</xdr:row>
      <xdr:rowOff>180975</xdr:rowOff>
    </xdr:from>
    <xdr:to>
      <xdr:col>16</xdr:col>
      <xdr:colOff>590550</xdr:colOff>
      <xdr:row>3</xdr:row>
      <xdr:rowOff>85725</xdr:rowOff>
    </xdr:to>
    <xdr:sp macro="" textlink="">
      <xdr:nvSpPr>
        <xdr:cNvPr id="3" name="TextBox 2">
          <a:hlinkClick xmlns:r="http://schemas.openxmlformats.org/officeDocument/2006/relationships" r:id="rId1"/>
        </xdr:cNvPr>
        <xdr:cNvSpPr txBox="1"/>
      </xdr:nvSpPr>
      <xdr:spPr>
        <a:xfrm>
          <a:off x="8315325" y="180975"/>
          <a:ext cx="1028700" cy="533400"/>
        </a:xfrm>
        <a:prstGeom prst="rect">
          <a:avLst/>
        </a:prstGeom>
        <a:solidFill>
          <a:srgbClr val="7030A0"/>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Click to return</a:t>
          </a:r>
          <a:r>
            <a:rPr lang="en-US" sz="1100" baseline="0">
              <a:solidFill>
                <a:schemeClr val="bg1"/>
              </a:solidFill>
            </a:rPr>
            <a:t> to Home Page</a:t>
          </a:r>
          <a:endParaRPr lang="en-US" sz="1100">
            <a:solidFill>
              <a:schemeClr val="bg1"/>
            </a:solidFill>
          </a:endParaRPr>
        </a:p>
      </xdr:txBody>
    </xdr:sp>
    <xdr:clientData/>
  </xdr:twoCellAnchor>
  <xdr:twoCellAnchor editAs="oneCell">
    <xdr:from>
      <xdr:col>24</xdr:col>
      <xdr:colOff>123824</xdr:colOff>
      <xdr:row>13</xdr:row>
      <xdr:rowOff>28575</xdr:rowOff>
    </xdr:from>
    <xdr:to>
      <xdr:col>29</xdr:col>
      <xdr:colOff>161925</xdr:colOff>
      <xdr:row>25</xdr:row>
      <xdr:rowOff>0</xdr:rowOff>
    </xdr:to>
    <xdr:pic>
      <xdr:nvPicPr>
        <xdr:cNvPr id="2" name="Picture 1"/>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6944974" y="2933700"/>
          <a:ext cx="3086101" cy="2266950"/>
        </a:xfrm>
        <a:prstGeom prst="rect">
          <a:avLst/>
        </a:prstGeom>
      </xdr:spPr>
    </xdr:pic>
    <xdr:clientData/>
  </xdr:twoCellAnchor>
  <xdr:twoCellAnchor editAs="oneCell">
    <xdr:from>
      <xdr:col>23</xdr:col>
      <xdr:colOff>676275</xdr:colOff>
      <xdr:row>1</xdr:row>
      <xdr:rowOff>9525</xdr:rowOff>
    </xdr:from>
    <xdr:to>
      <xdr:col>23</xdr:col>
      <xdr:colOff>1562101</xdr:colOff>
      <xdr:row>3</xdr:row>
      <xdr:rowOff>9525</xdr:rowOff>
    </xdr:to>
    <xdr:pic>
      <xdr:nvPicPr>
        <xdr:cNvPr id="8" name="Picture 7"/>
        <xdr:cNvPicPr>
          <a:picLocks noChangeAspect="1"/>
        </xdr:cNvPicPr>
      </xdr:nvPicPr>
      <xdr:blipFill>
        <a:blip xmlns:r="http://schemas.openxmlformats.org/officeDocument/2006/relationships" r:embed="rId3" cstate="print">
          <a:clrChange>
            <a:clrFrom>
              <a:srgbClr val="000000">
                <a:alpha val="0"/>
              </a:srgbClr>
            </a:clrFrom>
            <a:clrTo>
              <a:srgbClr val="000000">
                <a:alpha val="0"/>
              </a:srgbClr>
            </a:clrTo>
          </a:clrChange>
          <a:extLst>
            <a:ext uri="{28A0092B-C50C-407E-A947-70E740481C1C}">
              <a14:useLocalDpi xmlns:a14="http://schemas.microsoft.com/office/drawing/2010/main" val="0"/>
            </a:ext>
          </a:extLst>
        </a:blip>
        <a:stretch>
          <a:fillRect/>
        </a:stretch>
      </xdr:blipFill>
      <xdr:spPr>
        <a:xfrm rot="10800000" flipH="1" flipV="1">
          <a:off x="15897225" y="276225"/>
          <a:ext cx="885826" cy="704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17</xdr:col>
      <xdr:colOff>438150</xdr:colOff>
      <xdr:row>1</xdr:row>
      <xdr:rowOff>19050</xdr:rowOff>
    </xdr:from>
    <xdr:to>
      <xdr:col>19</xdr:col>
      <xdr:colOff>247650</xdr:colOff>
      <xdr:row>3</xdr:row>
      <xdr:rowOff>171450</xdr:rowOff>
    </xdr:to>
    <xdr:sp macro="" textlink="">
      <xdr:nvSpPr>
        <xdr:cNvPr id="3" name="TextBox 2">
          <a:hlinkClick xmlns:r="http://schemas.openxmlformats.org/officeDocument/2006/relationships" r:id="rId1"/>
        </xdr:cNvPr>
        <xdr:cNvSpPr txBox="1"/>
      </xdr:nvSpPr>
      <xdr:spPr>
        <a:xfrm>
          <a:off x="10991850" y="209550"/>
          <a:ext cx="1028700" cy="533400"/>
        </a:xfrm>
        <a:prstGeom prst="rect">
          <a:avLst/>
        </a:prstGeom>
        <a:solidFill>
          <a:srgbClr val="7030A0"/>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Click to return</a:t>
          </a:r>
          <a:r>
            <a:rPr lang="en-US" sz="1100" baseline="0">
              <a:solidFill>
                <a:schemeClr val="bg1"/>
              </a:solidFill>
            </a:rPr>
            <a:t> to Home Page</a:t>
          </a:r>
          <a:endParaRPr lang="en-US" sz="1100">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533400</xdr:colOff>
      <xdr:row>0</xdr:row>
      <xdr:rowOff>142875</xdr:rowOff>
    </xdr:from>
    <xdr:to>
      <xdr:col>13</xdr:col>
      <xdr:colOff>342900</xdr:colOff>
      <xdr:row>3</xdr:row>
      <xdr:rowOff>104775</xdr:rowOff>
    </xdr:to>
    <xdr:sp macro="" textlink="">
      <xdr:nvSpPr>
        <xdr:cNvPr id="2" name="TextBox 1">
          <a:hlinkClick xmlns:r="http://schemas.openxmlformats.org/officeDocument/2006/relationships" r:id="rId1"/>
        </xdr:cNvPr>
        <xdr:cNvSpPr txBox="1"/>
      </xdr:nvSpPr>
      <xdr:spPr>
        <a:xfrm>
          <a:off x="11858625" y="142875"/>
          <a:ext cx="1028700" cy="533400"/>
        </a:xfrm>
        <a:prstGeom prst="rect">
          <a:avLst/>
        </a:prstGeom>
        <a:solidFill>
          <a:srgbClr val="7030A0"/>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Click to return</a:t>
          </a:r>
          <a:r>
            <a:rPr lang="en-US" sz="1100" baseline="0">
              <a:solidFill>
                <a:schemeClr val="bg1"/>
              </a:solidFill>
            </a:rPr>
            <a:t> to Home Page</a:t>
          </a:r>
          <a:endParaRPr lang="en-US" sz="11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47625</xdr:colOff>
      <xdr:row>0</xdr:row>
      <xdr:rowOff>152400</xdr:rowOff>
    </xdr:from>
    <xdr:to>
      <xdr:col>13</xdr:col>
      <xdr:colOff>466725</xdr:colOff>
      <xdr:row>3</xdr:row>
      <xdr:rowOff>95250</xdr:rowOff>
    </xdr:to>
    <xdr:sp macro="" textlink="">
      <xdr:nvSpPr>
        <xdr:cNvPr id="4" name="TextBox 3">
          <a:hlinkClick xmlns:r="http://schemas.openxmlformats.org/officeDocument/2006/relationships" r:id="rId1"/>
        </xdr:cNvPr>
        <xdr:cNvSpPr txBox="1"/>
      </xdr:nvSpPr>
      <xdr:spPr>
        <a:xfrm>
          <a:off x="8553450" y="152400"/>
          <a:ext cx="1028700" cy="533400"/>
        </a:xfrm>
        <a:prstGeom prst="rect">
          <a:avLst/>
        </a:prstGeom>
        <a:solidFill>
          <a:srgbClr val="7030A0"/>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Click to return</a:t>
          </a:r>
          <a:r>
            <a:rPr lang="en-US" sz="1100" baseline="0">
              <a:solidFill>
                <a:schemeClr val="bg1"/>
              </a:solidFill>
            </a:rPr>
            <a:t> to Home Page</a:t>
          </a:r>
          <a:endParaRPr lang="en-US" sz="1100">
            <a:solidFill>
              <a:schemeClr val="bg1"/>
            </a:solidFill>
          </a:endParaRPr>
        </a:p>
      </xdr:txBody>
    </xdr:sp>
    <xdr:clientData/>
  </xdr:twoCellAnchor>
</xdr:wsDr>
</file>

<file path=xl/tables/table1.xml><?xml version="1.0" encoding="utf-8"?>
<table xmlns="http://schemas.openxmlformats.org/spreadsheetml/2006/main" id="2" name="Table2" displayName="Table2" ref="A1:K108" totalsRowShown="0">
  <autoFilter ref="A1:K108"/>
  <tableColumns count="11">
    <tableColumn id="1" name="Distributor ID"/>
    <tableColumn id="2" name="Distributor Name"/>
    <tableColumn id="3" name="Country"/>
    <tableColumn id="4" name="Product Code"/>
    <tableColumn id="5" name="Product"/>
    <tableColumn id="6" name="Sales Channel"/>
    <tableColumn id="7" name="Date Sold"/>
    <tableColumn id="8" name="Month Sold"/>
    <tableColumn id="9" name="Quantity"/>
    <tableColumn id="10" name="Unit Price"/>
    <tableColumn id="11" name="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showGridLines="0" tabSelected="1" topLeftCell="E1" zoomScaleNormal="100" workbookViewId="0">
      <selection activeCell="K6" sqref="K6"/>
    </sheetView>
  </sheetViews>
  <sheetFormatPr defaultColWidth="0" defaultRowHeight="15" zeroHeight="1" x14ac:dyDescent="0.25"/>
  <cols>
    <col min="1" max="1" width="2.42578125" customWidth="1"/>
    <col min="2" max="2" width="9.140625" customWidth="1"/>
    <col min="3" max="3" width="15" bestFit="1" customWidth="1"/>
    <col min="4" max="9" width="9.140625" customWidth="1"/>
    <col min="10" max="10" width="15" bestFit="1" customWidth="1"/>
    <col min="11" max="11" width="38.140625" bestFit="1" customWidth="1"/>
    <col min="12" max="17" width="9.140625" customWidth="1"/>
    <col min="18" max="16384" width="9.140625" hidden="1"/>
  </cols>
  <sheetData>
    <row r="1" spans="4:12" x14ac:dyDescent="0.25"/>
    <row r="2" spans="4:12" x14ac:dyDescent="0.25"/>
    <row r="3" spans="4:12" ht="15.75" thickBot="1" x14ac:dyDescent="0.3">
      <c r="J3" s="71" t="s">
        <v>421</v>
      </c>
      <c r="K3" s="71"/>
    </row>
    <row r="4" spans="4:12" ht="23.25" x14ac:dyDescent="0.35">
      <c r="D4" s="79" t="s">
        <v>417</v>
      </c>
      <c r="E4" s="79"/>
      <c r="F4" s="79"/>
      <c r="G4" s="79"/>
      <c r="H4" s="79"/>
      <c r="I4" s="79"/>
      <c r="J4" s="48" t="s">
        <v>0</v>
      </c>
      <c r="K4" s="49" t="s">
        <v>440</v>
      </c>
      <c r="L4" s="36" t="s">
        <v>422</v>
      </c>
    </row>
    <row r="5" spans="4:12" ht="21.75" thickBot="1" x14ac:dyDescent="0.4">
      <c r="D5" s="80" t="s">
        <v>418</v>
      </c>
      <c r="E5" s="80"/>
      <c r="F5" s="80"/>
      <c r="G5" s="80"/>
      <c r="H5" s="80"/>
      <c r="I5" s="80"/>
      <c r="J5" s="50" t="s">
        <v>413</v>
      </c>
      <c r="K5" s="51" t="s">
        <v>443</v>
      </c>
      <c r="L5" s="36" t="s">
        <v>423</v>
      </c>
    </row>
    <row r="6" spans="4:12" ht="16.5" thickBot="1" x14ac:dyDescent="0.3">
      <c r="D6" s="81" t="s">
        <v>419</v>
      </c>
      <c r="E6" s="81"/>
      <c r="F6" s="81"/>
      <c r="G6" s="81"/>
      <c r="H6" s="81"/>
      <c r="I6" s="81"/>
    </row>
    <row r="7" spans="4:12" x14ac:dyDescent="0.25">
      <c r="D7" s="82" t="s">
        <v>420</v>
      </c>
      <c r="E7" s="82"/>
      <c r="F7" s="82"/>
      <c r="G7" s="82"/>
      <c r="H7" s="82"/>
      <c r="I7" s="82"/>
      <c r="J7" s="52" t="s">
        <v>414</v>
      </c>
      <c r="K7" s="53">
        <v>44274</v>
      </c>
      <c r="L7" s="54"/>
    </row>
    <row r="8" spans="4:12" x14ac:dyDescent="0.25">
      <c r="J8" s="55" t="s">
        <v>416</v>
      </c>
      <c r="K8" s="56" t="str">
        <f ca="1">IF(K5= "",K7-TODAY(),"Nil")</f>
        <v>Nil</v>
      </c>
      <c r="L8" s="54"/>
    </row>
    <row r="9" spans="4:12" ht="16.5" thickBot="1" x14ac:dyDescent="0.3">
      <c r="J9" s="57" t="s">
        <v>415</v>
      </c>
      <c r="K9" s="58" t="str">
        <f>IF(K5&lt;=0,"You have not submitted your assessment","You are doing well")</f>
        <v>You are doing well</v>
      </c>
      <c r="L9" s="59" t="str">
        <f>IF(K9="You are doing well","👍👍👏👏","😢😢")</f>
        <v>👍👍👏👏</v>
      </c>
    </row>
    <row r="10" spans="4:12" ht="15.75" thickBot="1" x14ac:dyDescent="0.3"/>
    <row r="11" spans="4:12" ht="18.75" x14ac:dyDescent="0.3">
      <c r="D11" s="76" t="s">
        <v>438</v>
      </c>
      <c r="E11" s="77"/>
      <c r="F11" s="77"/>
      <c r="G11" s="77"/>
      <c r="H11" s="78"/>
    </row>
    <row r="12" spans="4:12" x14ac:dyDescent="0.25">
      <c r="D12" s="72" t="s">
        <v>424</v>
      </c>
      <c r="E12" s="73"/>
      <c r="F12" s="73"/>
      <c r="G12" s="73"/>
      <c r="H12" s="74"/>
    </row>
    <row r="13" spans="4:12" x14ac:dyDescent="0.25">
      <c r="D13" s="43"/>
      <c r="E13" s="73" t="s">
        <v>425</v>
      </c>
      <c r="F13" s="73"/>
      <c r="G13" s="73"/>
      <c r="H13" s="44"/>
    </row>
    <row r="14" spans="4:12" ht="23.25" x14ac:dyDescent="0.35">
      <c r="D14" s="43"/>
      <c r="E14" s="73" t="s">
        <v>437</v>
      </c>
      <c r="F14" s="73"/>
      <c r="G14" s="73"/>
      <c r="H14" s="44"/>
      <c r="K14" s="46"/>
    </row>
    <row r="15" spans="4:12" ht="19.5" thickBot="1" x14ac:dyDescent="0.35">
      <c r="D15" s="35"/>
      <c r="E15" s="75" t="s">
        <v>439</v>
      </c>
      <c r="F15" s="75"/>
      <c r="G15" s="75"/>
      <c r="H15" s="45"/>
      <c r="K15" s="47"/>
    </row>
    <row r="16" spans="4:12" x14ac:dyDescent="0.25"/>
    <row r="17" x14ac:dyDescent="0.25"/>
    <row r="18" x14ac:dyDescent="0.25"/>
    <row r="19" x14ac:dyDescent="0.25"/>
    <row r="20" x14ac:dyDescent="0.25"/>
    <row r="21" x14ac:dyDescent="0.25"/>
    <row r="22" x14ac:dyDescent="0.25"/>
    <row r="23" x14ac:dyDescent="0.25"/>
    <row r="24" x14ac:dyDescent="0.25"/>
    <row r="25" x14ac:dyDescent="0.25"/>
  </sheetData>
  <sheetProtection formatCells="0" formatColumns="0" formatRows="0" insertColumns="0" insertRows="0" insertHyperlinks="0" sort="0" autoFilter="0" pivotTables="0"/>
  <mergeCells count="10">
    <mergeCell ref="J3:K3"/>
    <mergeCell ref="D12:H12"/>
    <mergeCell ref="E13:G13"/>
    <mergeCell ref="E14:G14"/>
    <mergeCell ref="E15:G15"/>
    <mergeCell ref="D11:H11"/>
    <mergeCell ref="D4:I4"/>
    <mergeCell ref="D5:I5"/>
    <mergeCell ref="D6:I6"/>
    <mergeCell ref="D7:I7"/>
  </mergeCells>
  <conditionalFormatting sqref="K8">
    <cfRule type="cellIs" dxfId="10" priority="3" operator="lessThan">
      <formula>0</formula>
    </cfRule>
  </conditionalFormatting>
  <conditionalFormatting sqref="L9">
    <cfRule type="containsText" dxfId="9" priority="1" operator="containsText" text="👍👍👏👏">
      <formula>NOT(ISERROR(SEARCH("👍👍👏👏",L9)))</formula>
    </cfRule>
    <cfRule type="containsText" dxfId="8" priority="2" operator="containsText" text="😢😢">
      <formula>NOT(ISERROR(SEARCH("😢😢",L9)))</formula>
    </cfRule>
  </conditionalFormatting>
  <hyperlinks>
    <hyperlink ref="E15:G15" location="VlookUp_Question!A1" display="VLOOKUP"/>
    <hyperlink ref="E14:G14" location="Reference!A1" display="Reference"/>
    <hyperlink ref="E13:G13" location="Formatting!A1" display="Formatting"/>
    <hyperlink ref="D12:H12" location="'Name Range, F&amp;F'!A1" display="Name Range, Functions and Formulas"/>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5"/>
  <sheetViews>
    <sheetView showGridLines="0" topLeftCell="E64" workbookViewId="0">
      <selection activeCell="J62" sqref="J62"/>
    </sheetView>
  </sheetViews>
  <sheetFormatPr defaultRowHeight="15" x14ac:dyDescent="0.25"/>
  <cols>
    <col min="2" max="2" width="46.42578125" bestFit="1" customWidth="1"/>
    <col min="3" max="3" width="11.5703125" customWidth="1"/>
    <col min="4" max="4" width="15" bestFit="1" customWidth="1"/>
    <col min="5" max="5" width="18.7109375" bestFit="1" customWidth="1"/>
    <col min="6" max="6" width="14" bestFit="1" customWidth="1"/>
    <col min="8" max="8" width="22.5703125" bestFit="1" customWidth="1"/>
    <col min="9" max="9" width="25.140625" customWidth="1"/>
    <col min="10" max="10" width="30.140625" bestFit="1" customWidth="1"/>
    <col min="11" max="11" width="14.7109375" customWidth="1"/>
  </cols>
  <sheetData>
    <row r="1" spans="2:5" ht="15.75" thickBot="1" x14ac:dyDescent="0.3"/>
    <row r="2" spans="2:5" ht="15.75" thickBot="1" x14ac:dyDescent="0.3">
      <c r="B2" s="37" t="s">
        <v>31</v>
      </c>
    </row>
    <row r="3" spans="2:5" ht="15" customHeight="1" x14ac:dyDescent="0.25">
      <c r="B3" s="84" t="s">
        <v>428</v>
      </c>
      <c r="C3" s="85"/>
      <c r="D3" s="86"/>
      <c r="E3" s="1"/>
    </row>
    <row r="4" spans="2:5" x14ac:dyDescent="0.25">
      <c r="B4" s="87"/>
      <c r="C4" s="88"/>
      <c r="D4" s="89"/>
      <c r="E4" s="1"/>
    </row>
    <row r="5" spans="2:5" ht="24" customHeight="1" x14ac:dyDescent="0.25">
      <c r="B5" s="87"/>
      <c r="C5" s="88"/>
      <c r="D5" s="89"/>
      <c r="E5" s="1"/>
    </row>
    <row r="6" spans="2:5" ht="24" customHeight="1" thickBot="1" x14ac:dyDescent="0.3">
      <c r="B6" s="90"/>
      <c r="C6" s="91"/>
      <c r="D6" s="92"/>
      <c r="E6" s="1"/>
    </row>
    <row r="7" spans="2:5" x14ac:dyDescent="0.25">
      <c r="B7" s="32"/>
      <c r="C7" s="32"/>
      <c r="D7" s="32"/>
      <c r="E7" s="1"/>
    </row>
    <row r="8" spans="2:5" x14ac:dyDescent="0.25">
      <c r="B8" t="s">
        <v>429</v>
      </c>
    </row>
    <row r="9" spans="2:5" x14ac:dyDescent="0.25">
      <c r="B9" s="2" t="s">
        <v>1</v>
      </c>
      <c r="C9" s="2" t="s">
        <v>2</v>
      </c>
      <c r="D9" s="2" t="s">
        <v>3</v>
      </c>
    </row>
    <row r="10" spans="2:5" x14ac:dyDescent="0.25">
      <c r="B10" s="3" t="s">
        <v>4</v>
      </c>
      <c r="C10" s="3" t="s">
        <v>5</v>
      </c>
      <c r="D10" s="4">
        <v>1522</v>
      </c>
    </row>
    <row r="11" spans="2:5" x14ac:dyDescent="0.25">
      <c r="B11" s="3" t="s">
        <v>4</v>
      </c>
      <c r="C11" s="3" t="s">
        <v>6</v>
      </c>
      <c r="D11" s="4">
        <v>1589</v>
      </c>
    </row>
    <row r="12" spans="2:5" x14ac:dyDescent="0.25">
      <c r="B12" s="3" t="s">
        <v>4</v>
      </c>
      <c r="C12" s="3" t="s">
        <v>7</v>
      </c>
      <c r="D12" s="4">
        <v>1829</v>
      </c>
    </row>
    <row r="13" spans="2:5" x14ac:dyDescent="0.25">
      <c r="B13" s="3" t="s">
        <v>4</v>
      </c>
      <c r="C13" s="3" t="s">
        <v>7</v>
      </c>
      <c r="D13" s="4">
        <v>1797</v>
      </c>
    </row>
    <row r="14" spans="2:5" x14ac:dyDescent="0.25">
      <c r="B14" s="3" t="s">
        <v>4</v>
      </c>
      <c r="C14" s="3" t="s">
        <v>6</v>
      </c>
      <c r="D14" s="4">
        <v>1744</v>
      </c>
    </row>
    <row r="15" spans="2:5" x14ac:dyDescent="0.25">
      <c r="B15" s="3" t="s">
        <v>8</v>
      </c>
      <c r="C15" s="3" t="s">
        <v>6</v>
      </c>
      <c r="D15" s="4">
        <v>1868</v>
      </c>
    </row>
    <row r="16" spans="2:5" x14ac:dyDescent="0.25">
      <c r="B16" s="3" t="s">
        <v>8</v>
      </c>
      <c r="C16" s="3" t="s">
        <v>9</v>
      </c>
      <c r="D16" s="4">
        <v>1694</v>
      </c>
    </row>
    <row r="17" spans="2:10" x14ac:dyDescent="0.25">
      <c r="B17" s="3" t="s">
        <v>10</v>
      </c>
      <c r="C17" s="3" t="s">
        <v>9</v>
      </c>
      <c r="D17" s="4">
        <v>1626</v>
      </c>
    </row>
    <row r="18" spans="2:10" x14ac:dyDescent="0.25">
      <c r="B18" s="3" t="s">
        <v>10</v>
      </c>
      <c r="C18" s="3" t="s">
        <v>6</v>
      </c>
      <c r="D18" s="4">
        <v>1781</v>
      </c>
    </row>
    <row r="19" spans="2:10" x14ac:dyDescent="0.25">
      <c r="B19" s="3" t="s">
        <v>11</v>
      </c>
      <c r="C19" s="3" t="s">
        <v>7</v>
      </c>
      <c r="D19" s="4">
        <v>1279</v>
      </c>
      <c r="F19" t="s">
        <v>441</v>
      </c>
    </row>
    <row r="20" spans="2:10" x14ac:dyDescent="0.25">
      <c r="B20" s="3" t="s">
        <v>11</v>
      </c>
      <c r="C20" s="3" t="s">
        <v>5</v>
      </c>
      <c r="D20" s="4">
        <v>1684</v>
      </c>
    </row>
    <row r="22" spans="2:10" x14ac:dyDescent="0.25">
      <c r="E22" s="93" t="s">
        <v>431</v>
      </c>
      <c r="F22" s="93"/>
      <c r="G22" s="93"/>
      <c r="H22" s="94" t="s">
        <v>432</v>
      </c>
      <c r="I22" s="94"/>
      <c r="J22" s="38"/>
    </row>
    <row r="23" spans="2:10" ht="26.25" x14ac:dyDescent="0.25">
      <c r="B23" s="6" t="s">
        <v>430</v>
      </c>
      <c r="C23" s="6"/>
      <c r="E23" s="7" t="s">
        <v>12</v>
      </c>
      <c r="F23" s="7" t="s">
        <v>3</v>
      </c>
      <c r="H23" s="8" t="s">
        <v>13</v>
      </c>
      <c r="I23" s="8" t="s">
        <v>3</v>
      </c>
    </row>
    <row r="24" spans="2:10" x14ac:dyDescent="0.25">
      <c r="B24" s="5"/>
      <c r="C24" s="6"/>
      <c r="E24" s="7" t="s">
        <v>6</v>
      </c>
      <c r="F24" s="67">
        <f>SUMIF(Team,E24,Sales)</f>
        <v>6982</v>
      </c>
      <c r="H24" s="8" t="s">
        <v>4</v>
      </c>
      <c r="I24" s="67">
        <f>SUMIF(Month,H24,Sales)</f>
        <v>8481</v>
      </c>
    </row>
    <row r="25" spans="2:10" x14ac:dyDescent="0.25">
      <c r="B25" s="9" t="s">
        <v>14</v>
      </c>
      <c r="C25" s="66">
        <f>SUM(Sales)</f>
        <v>18413</v>
      </c>
      <c r="E25" s="7" t="s">
        <v>7</v>
      </c>
      <c r="F25" s="67">
        <f>SUMIF(Team,E25,Sales)</f>
        <v>4905</v>
      </c>
      <c r="H25" s="8" t="s">
        <v>8</v>
      </c>
      <c r="I25" s="67">
        <f>SUMIF(Month,H25,Sales)</f>
        <v>3562</v>
      </c>
    </row>
    <row r="26" spans="2:10" x14ac:dyDescent="0.25">
      <c r="B26" s="9" t="s">
        <v>15</v>
      </c>
      <c r="C26" s="65">
        <f>AVERAGE(Sales)</f>
        <v>1673.909090909091</v>
      </c>
      <c r="E26" s="7" t="s">
        <v>5</v>
      </c>
      <c r="F26" s="67">
        <f>SUMIF(Team,E26,Sales)</f>
        <v>3206</v>
      </c>
      <c r="H26" s="8" t="s">
        <v>10</v>
      </c>
      <c r="I26" s="67">
        <f>SUMIF(Month,H26,Sales)</f>
        <v>3407</v>
      </c>
    </row>
    <row r="27" spans="2:10" x14ac:dyDescent="0.25">
      <c r="B27" s="9" t="s">
        <v>16</v>
      </c>
      <c r="C27" s="10">
        <f>COUNT(Sales)</f>
        <v>11</v>
      </c>
      <c r="E27" s="7" t="s">
        <v>9</v>
      </c>
      <c r="F27" s="67">
        <f>SUMIF(Team,E27,Sales)</f>
        <v>3320</v>
      </c>
      <c r="H27" s="8" t="s">
        <v>11</v>
      </c>
      <c r="I27" s="67">
        <f>SUMIF(Month,H27,Sales)</f>
        <v>2963</v>
      </c>
    </row>
    <row r="28" spans="2:10" x14ac:dyDescent="0.25">
      <c r="B28" s="5"/>
      <c r="C28" s="5"/>
    </row>
    <row r="29" spans="2:10" x14ac:dyDescent="0.25">
      <c r="B29" s="5" t="s">
        <v>433</v>
      </c>
      <c r="C29" s="6"/>
    </row>
    <row r="30" spans="2:10" x14ac:dyDescent="0.25">
      <c r="B30" s="5"/>
      <c r="C30" s="6"/>
    </row>
    <row r="31" spans="2:10" x14ac:dyDescent="0.25">
      <c r="B31" s="9" t="s">
        <v>14</v>
      </c>
      <c r="C31" s="68">
        <f>SUBTOTAL(109,Sales)</f>
        <v>18413</v>
      </c>
    </row>
    <row r="32" spans="2:10" x14ac:dyDescent="0.25">
      <c r="B32" s="9" t="s">
        <v>15</v>
      </c>
      <c r="C32" s="68">
        <f>SUBTOTAL(101,Sales)</f>
        <v>1673.909090909091</v>
      </c>
    </row>
    <row r="33" spans="2:11" x14ac:dyDescent="0.25">
      <c r="B33" s="9" t="s">
        <v>16</v>
      </c>
      <c r="C33" s="10">
        <f>SUBTOTAL(102,Sales)</f>
        <v>11</v>
      </c>
    </row>
    <row r="34" spans="2:11" ht="15.75" thickBot="1" x14ac:dyDescent="0.3">
      <c r="B34" s="11"/>
      <c r="C34" s="12"/>
    </row>
    <row r="35" spans="2:11" ht="15.75" thickBot="1" x14ac:dyDescent="0.3">
      <c r="B35" s="39" t="s">
        <v>32</v>
      </c>
      <c r="C35" s="13"/>
      <c r="D35" s="14"/>
      <c r="E35" s="14"/>
      <c r="F35" s="14"/>
      <c r="G35" s="14"/>
      <c r="H35" s="14"/>
      <c r="I35" s="14"/>
      <c r="J35" s="14"/>
      <c r="K35" s="14"/>
    </row>
    <row r="36" spans="2:11" ht="59.25" customHeight="1" x14ac:dyDescent="0.25">
      <c r="B36" s="83" t="s">
        <v>434</v>
      </c>
      <c r="C36" s="83"/>
      <c r="D36" s="83"/>
      <c r="E36" s="83"/>
      <c r="F36" s="14"/>
      <c r="G36" s="14"/>
      <c r="H36" s="14"/>
      <c r="I36" s="14"/>
      <c r="J36" s="14"/>
      <c r="K36" s="14"/>
    </row>
    <row r="37" spans="2:11" ht="19.5" customHeight="1" x14ac:dyDescent="0.25">
      <c r="B37" s="83"/>
      <c r="C37" s="83"/>
      <c r="D37" s="83"/>
      <c r="E37" s="83"/>
      <c r="F37" s="14"/>
      <c r="G37" s="14"/>
      <c r="H37" s="14"/>
      <c r="I37" s="14"/>
      <c r="J37" s="14"/>
      <c r="K37" s="14"/>
    </row>
    <row r="38" spans="2:11" x14ac:dyDescent="0.25">
      <c r="B38" s="15"/>
      <c r="C38" s="13"/>
      <c r="D38" s="14"/>
      <c r="E38" s="14"/>
      <c r="F38" s="14"/>
      <c r="G38" s="14"/>
      <c r="H38" s="14"/>
      <c r="I38" s="14"/>
      <c r="J38" s="14"/>
      <c r="K38" s="14"/>
    </row>
    <row r="39" spans="2:11" x14ac:dyDescent="0.25">
      <c r="B39" s="14" t="s">
        <v>17</v>
      </c>
      <c r="C39" s="14" t="s">
        <v>18</v>
      </c>
      <c r="D39" s="14" t="s">
        <v>19</v>
      </c>
      <c r="E39" s="14" t="s">
        <v>20</v>
      </c>
      <c r="F39" s="14" t="s">
        <v>21</v>
      </c>
      <c r="G39" s="14"/>
      <c r="H39" s="16"/>
      <c r="I39" s="17" t="s">
        <v>19</v>
      </c>
      <c r="J39" s="17" t="s">
        <v>20</v>
      </c>
      <c r="K39" s="17" t="s">
        <v>21</v>
      </c>
    </row>
    <row r="40" spans="2:11" x14ac:dyDescent="0.25">
      <c r="B40" s="14" t="s">
        <v>22</v>
      </c>
      <c r="C40" s="14">
        <v>2018</v>
      </c>
      <c r="D40" s="62">
        <v>2039736</v>
      </c>
      <c r="E40" s="62">
        <v>8931383</v>
      </c>
      <c r="F40" s="63">
        <f>E40-D40</f>
        <v>6891647</v>
      </c>
      <c r="G40" s="14"/>
      <c r="H40" s="18" t="s">
        <v>14</v>
      </c>
      <c r="I40" s="63">
        <f>SUM(Training_Budget)</f>
        <v>88275874</v>
      </c>
      <c r="J40" s="63">
        <f>SUM(Training_Actual_cost)</f>
        <v>191964473</v>
      </c>
      <c r="K40" s="63">
        <f>SUM(Difference)</f>
        <v>103688599</v>
      </c>
    </row>
    <row r="41" spans="2:11" x14ac:dyDescent="0.25">
      <c r="B41" s="14" t="s">
        <v>23</v>
      </c>
      <c r="C41" s="14">
        <v>2018</v>
      </c>
      <c r="D41" s="62">
        <v>1500349</v>
      </c>
      <c r="E41" s="62">
        <v>2058103</v>
      </c>
      <c r="F41" s="63">
        <f>E41-D41</f>
        <v>557754</v>
      </c>
      <c r="G41" s="14"/>
      <c r="H41" s="18" t="s">
        <v>15</v>
      </c>
      <c r="I41" s="63">
        <f>AVERAGE(Training_Budget)</f>
        <v>2452107.611111111</v>
      </c>
      <c r="J41" s="63">
        <f>AVERAGE(Training_Actual_cost)</f>
        <v>5332346.472222222</v>
      </c>
      <c r="K41" s="63">
        <f>AVERAGE(Difference)</f>
        <v>2880238.861111111</v>
      </c>
    </row>
    <row r="42" spans="2:11" x14ac:dyDescent="0.25">
      <c r="B42" s="14" t="s">
        <v>24</v>
      </c>
      <c r="C42" s="14">
        <v>2018</v>
      </c>
      <c r="D42" s="62">
        <v>1408171</v>
      </c>
      <c r="E42" s="62">
        <v>8387090</v>
      </c>
      <c r="F42" s="63">
        <f t="shared" ref="F42:F75" si="0">E42-D42</f>
        <v>6978919</v>
      </c>
      <c r="G42" s="14"/>
      <c r="H42" s="18" t="s">
        <v>16</v>
      </c>
      <c r="I42" s="14">
        <f>COUNT(Training_Budget)</f>
        <v>36</v>
      </c>
      <c r="J42" s="14">
        <f>COUNT(Training_Actual_cost)</f>
        <v>36</v>
      </c>
      <c r="K42" s="14">
        <f>COUNT(Difference)</f>
        <v>36</v>
      </c>
    </row>
    <row r="43" spans="2:11" x14ac:dyDescent="0.25">
      <c r="B43" s="14" t="s">
        <v>25</v>
      </c>
      <c r="C43" s="14">
        <v>2018</v>
      </c>
      <c r="D43" s="62">
        <v>593927</v>
      </c>
      <c r="E43" s="62">
        <v>3403073</v>
      </c>
      <c r="F43" s="63">
        <f t="shared" si="0"/>
        <v>2809146</v>
      </c>
      <c r="G43" s="14"/>
      <c r="H43" s="18" t="s">
        <v>26</v>
      </c>
      <c r="I43" s="63">
        <f>MIN(Training_Budget)</f>
        <v>593927</v>
      </c>
      <c r="J43" s="63">
        <f>MIN(Training_Actual_cost)</f>
        <v>814383</v>
      </c>
      <c r="K43" s="63">
        <f>MIN(Difference)</f>
        <v>-3692061</v>
      </c>
    </row>
    <row r="44" spans="2:11" x14ac:dyDescent="0.25">
      <c r="B44" s="14" t="s">
        <v>27</v>
      </c>
      <c r="C44" s="14">
        <v>2018</v>
      </c>
      <c r="D44" s="62">
        <v>621816</v>
      </c>
      <c r="E44" s="62">
        <v>4208897</v>
      </c>
      <c r="F44" s="63">
        <f t="shared" si="0"/>
        <v>3587081</v>
      </c>
      <c r="H44" s="18" t="s">
        <v>28</v>
      </c>
      <c r="I44" s="62">
        <f>MAX(Training_Budget)</f>
        <v>4894363</v>
      </c>
      <c r="J44" s="62">
        <f>MAX(Training_Actual_cost)</f>
        <v>8931383</v>
      </c>
      <c r="K44" s="62">
        <f>MAX(Difference)</f>
        <v>6978919</v>
      </c>
    </row>
    <row r="45" spans="2:11" x14ac:dyDescent="0.25">
      <c r="B45" s="14" t="s">
        <v>23</v>
      </c>
      <c r="C45" s="14">
        <v>2018</v>
      </c>
      <c r="D45" s="62">
        <v>3845610</v>
      </c>
      <c r="E45" s="62">
        <v>5386159</v>
      </c>
      <c r="F45" s="63">
        <f t="shared" si="0"/>
        <v>1540549</v>
      </c>
    </row>
    <row r="46" spans="2:11" x14ac:dyDescent="0.25">
      <c r="B46" s="14" t="s">
        <v>24</v>
      </c>
      <c r="C46" s="14">
        <v>2018</v>
      </c>
      <c r="D46" s="62">
        <v>2881955</v>
      </c>
      <c r="E46" s="62">
        <v>5520399</v>
      </c>
      <c r="F46" s="63">
        <f t="shared" si="0"/>
        <v>2638444</v>
      </c>
      <c r="H46" s="19" t="s">
        <v>29</v>
      </c>
      <c r="I46" s="20" t="s">
        <v>19</v>
      </c>
      <c r="J46" s="20" t="s">
        <v>20</v>
      </c>
      <c r="K46" s="20" t="s">
        <v>21</v>
      </c>
    </row>
    <row r="47" spans="2:11" x14ac:dyDescent="0.25">
      <c r="B47" s="14" t="s">
        <v>25</v>
      </c>
      <c r="C47" s="14">
        <v>2018</v>
      </c>
      <c r="D47" s="62">
        <v>3643495</v>
      </c>
      <c r="E47" s="62">
        <v>7751040</v>
      </c>
      <c r="F47" s="63">
        <f t="shared" si="0"/>
        <v>4107545</v>
      </c>
      <c r="H47" s="21" t="s">
        <v>14</v>
      </c>
      <c r="I47" s="62">
        <f>SUBTOTAL(109,Training_Budget)</f>
        <v>88275874</v>
      </c>
      <c r="J47" s="62">
        <f>SUBTOTAL(109,Training_Actual_cost)</f>
        <v>191964473</v>
      </c>
      <c r="K47" s="62">
        <f>SUBTOTAL(109,Difference)</f>
        <v>103688599</v>
      </c>
    </row>
    <row r="48" spans="2:11" x14ac:dyDescent="0.25">
      <c r="B48" s="14" t="s">
        <v>22</v>
      </c>
      <c r="C48" s="14">
        <v>2018</v>
      </c>
      <c r="D48" s="62">
        <v>2215332</v>
      </c>
      <c r="E48" s="62">
        <v>2744211</v>
      </c>
      <c r="F48" s="63">
        <f t="shared" si="0"/>
        <v>528879</v>
      </c>
      <c r="H48" s="22" t="s">
        <v>15</v>
      </c>
      <c r="I48" s="62">
        <f>SUBTOTAL(101,Training_Budget)</f>
        <v>2452107.611111111</v>
      </c>
      <c r="J48" s="62">
        <f>SUBTOTAL(101,Training_Actual_cost)</f>
        <v>5332346.472222222</v>
      </c>
      <c r="K48" s="62">
        <f>SUBTOTAL(101,Difference)</f>
        <v>2880238.861111111</v>
      </c>
    </row>
    <row r="49" spans="2:11" x14ac:dyDescent="0.25">
      <c r="B49" s="14" t="s">
        <v>22</v>
      </c>
      <c r="C49" s="14">
        <v>2018</v>
      </c>
      <c r="D49" s="62">
        <v>2726619</v>
      </c>
      <c r="E49" s="62">
        <v>7220132</v>
      </c>
      <c r="F49" s="63">
        <f t="shared" si="0"/>
        <v>4493513</v>
      </c>
      <c r="H49" s="21" t="s">
        <v>16</v>
      </c>
      <c r="I49" s="62">
        <f>SUBTOTAL(102,Training_Budget)</f>
        <v>36</v>
      </c>
      <c r="J49" s="62">
        <f>SUBTOTAL(102,Training_Actual_cost)</f>
        <v>36</v>
      </c>
      <c r="K49" s="62">
        <f>SUBTOTAL(102,Difference)</f>
        <v>36</v>
      </c>
    </row>
    <row r="50" spans="2:11" x14ac:dyDescent="0.25">
      <c r="B50" s="14" t="s">
        <v>25</v>
      </c>
      <c r="C50" s="14">
        <v>2018</v>
      </c>
      <c r="D50" s="62">
        <v>1436801</v>
      </c>
      <c r="E50" s="62">
        <v>4847562</v>
      </c>
      <c r="F50" s="63">
        <f t="shared" si="0"/>
        <v>3410761</v>
      </c>
      <c r="H50" s="21" t="s">
        <v>26</v>
      </c>
      <c r="I50" s="62">
        <f>SUBTOTAL(105,Training_Budget)</f>
        <v>593927</v>
      </c>
      <c r="J50" s="62">
        <f>SUBTOTAL(105,Training_Actual_cost)</f>
        <v>814383</v>
      </c>
      <c r="K50" s="62">
        <f>SUBTOTAL(105,Difference)</f>
        <v>-3692061</v>
      </c>
    </row>
    <row r="51" spans="2:11" x14ac:dyDescent="0.25">
      <c r="B51" s="14" t="s">
        <v>27</v>
      </c>
      <c r="C51" s="14">
        <v>2019</v>
      </c>
      <c r="D51" s="62">
        <v>1140732</v>
      </c>
      <c r="E51" s="62">
        <v>1890874</v>
      </c>
      <c r="F51" s="63">
        <f t="shared" si="0"/>
        <v>750142</v>
      </c>
      <c r="H51" s="21" t="s">
        <v>28</v>
      </c>
      <c r="I51" s="62">
        <f>SUBTOTAL(104,Training_Budget)</f>
        <v>4894363</v>
      </c>
      <c r="J51" s="62">
        <f>SUBTOTAL(104,Training_Actual_cost)</f>
        <v>8931383</v>
      </c>
      <c r="K51" s="62">
        <f>SUBTOTAL(104,Difference)</f>
        <v>6978919</v>
      </c>
    </row>
    <row r="52" spans="2:11" x14ac:dyDescent="0.25">
      <c r="B52" s="14" t="s">
        <v>23</v>
      </c>
      <c r="C52" s="14">
        <v>2019</v>
      </c>
      <c r="D52" s="62">
        <v>2936066</v>
      </c>
      <c r="E52" s="62">
        <v>7396595</v>
      </c>
      <c r="F52" s="63">
        <f t="shared" si="0"/>
        <v>4460529</v>
      </c>
    </row>
    <row r="53" spans="2:11" x14ac:dyDescent="0.25">
      <c r="B53" s="14" t="s">
        <v>25</v>
      </c>
      <c r="C53" s="14">
        <v>2019</v>
      </c>
      <c r="D53" s="62">
        <v>1573555</v>
      </c>
      <c r="E53" s="62">
        <v>3789052</v>
      </c>
      <c r="F53" s="63">
        <f t="shared" si="0"/>
        <v>2215497</v>
      </c>
      <c r="J53" s="23"/>
    </row>
    <row r="54" spans="2:11" x14ac:dyDescent="0.25">
      <c r="B54" s="14" t="s">
        <v>25</v>
      </c>
      <c r="C54" s="14">
        <v>2019</v>
      </c>
      <c r="D54" s="62">
        <v>1049804</v>
      </c>
      <c r="E54" s="62">
        <v>2342869</v>
      </c>
      <c r="F54" s="63">
        <f t="shared" si="0"/>
        <v>1293065</v>
      </c>
      <c r="H54" s="24" t="s">
        <v>30</v>
      </c>
    </row>
    <row r="55" spans="2:11" x14ac:dyDescent="0.25">
      <c r="B55" s="14" t="s">
        <v>22</v>
      </c>
      <c r="C55" s="14">
        <v>2019</v>
      </c>
      <c r="D55" s="62">
        <v>1356199</v>
      </c>
      <c r="E55" s="62">
        <v>7318681</v>
      </c>
      <c r="F55" s="63">
        <f t="shared" si="0"/>
        <v>5962482</v>
      </c>
    </row>
    <row r="56" spans="2:11" x14ac:dyDescent="0.25">
      <c r="B56" s="14" t="s">
        <v>23</v>
      </c>
      <c r="C56" s="14">
        <v>2019</v>
      </c>
      <c r="D56" s="62">
        <v>4117195</v>
      </c>
      <c r="E56" s="62">
        <v>6354354</v>
      </c>
      <c r="F56" s="63">
        <f t="shared" si="0"/>
        <v>2237159</v>
      </c>
      <c r="H56" s="7" t="s">
        <v>18</v>
      </c>
      <c r="I56" s="7" t="s">
        <v>19</v>
      </c>
      <c r="J56" s="7" t="s">
        <v>20</v>
      </c>
      <c r="K56" s="7" t="s">
        <v>21</v>
      </c>
    </row>
    <row r="57" spans="2:11" x14ac:dyDescent="0.25">
      <c r="B57" s="14" t="s">
        <v>24</v>
      </c>
      <c r="C57" s="14">
        <v>2019</v>
      </c>
      <c r="D57" s="62">
        <v>1133744</v>
      </c>
      <c r="E57" s="62">
        <v>5811424</v>
      </c>
      <c r="F57" s="63">
        <f t="shared" si="0"/>
        <v>4677680</v>
      </c>
      <c r="H57" s="7">
        <v>2018</v>
      </c>
      <c r="I57" s="62">
        <f>SUMIF(Training_year,H57,Training_Budget)</f>
        <v>22913811</v>
      </c>
      <c r="J57" s="62">
        <f>SUMIF(Training_year,H57,Training_Actual_cost)</f>
        <v>60458049</v>
      </c>
      <c r="K57" s="62">
        <f>SUMIF(Training_year,H57,Difference)</f>
        <v>37544238</v>
      </c>
    </row>
    <row r="58" spans="2:11" x14ac:dyDescent="0.25">
      <c r="B58" s="14" t="s">
        <v>25</v>
      </c>
      <c r="C58" s="14">
        <v>2019</v>
      </c>
      <c r="D58" s="62">
        <v>4694600</v>
      </c>
      <c r="E58" s="62">
        <v>4821344</v>
      </c>
      <c r="F58" s="63">
        <f t="shared" si="0"/>
        <v>126744</v>
      </c>
      <c r="H58" s="7">
        <v>2019</v>
      </c>
      <c r="I58" s="62">
        <f>SUMIF(Training_year,H58,Training_Budget)</f>
        <v>30297445</v>
      </c>
      <c r="J58" s="62">
        <f>SUMIF(Training_year,H58,Training_Actual_cost)</f>
        <v>61094924</v>
      </c>
      <c r="K58" s="62">
        <f>SUMIF(Training_year,H58,Difference)</f>
        <v>30797479</v>
      </c>
    </row>
    <row r="59" spans="2:11" x14ac:dyDescent="0.25">
      <c r="B59" s="14" t="s">
        <v>27</v>
      </c>
      <c r="C59" s="14">
        <v>2019</v>
      </c>
      <c r="D59" s="62">
        <v>4894363</v>
      </c>
      <c r="E59" s="62">
        <v>6570552</v>
      </c>
      <c r="F59" s="63">
        <f t="shared" si="0"/>
        <v>1676189</v>
      </c>
      <c r="H59" s="7">
        <v>2020</v>
      </c>
      <c r="I59" s="62">
        <f>SUMIF(Training_year,H59,Training_Budget)</f>
        <v>35064618</v>
      </c>
      <c r="J59" s="62">
        <f>SUMIF(Training_year,H59,Training_Actual_cost)</f>
        <v>70411500</v>
      </c>
      <c r="K59" s="62">
        <f>SUMIF(Training_year,H59,Difference)</f>
        <v>35346882</v>
      </c>
    </row>
    <row r="60" spans="2:11" x14ac:dyDescent="0.25">
      <c r="B60" s="14" t="s">
        <v>23</v>
      </c>
      <c r="C60" s="14">
        <v>2019</v>
      </c>
      <c r="D60" s="62">
        <v>2539324</v>
      </c>
      <c r="E60" s="62">
        <v>8154247</v>
      </c>
      <c r="F60" s="63">
        <f t="shared" si="0"/>
        <v>5614923</v>
      </c>
    </row>
    <row r="61" spans="2:11" x14ac:dyDescent="0.25">
      <c r="B61" s="14" t="s">
        <v>24</v>
      </c>
      <c r="C61" s="14">
        <v>2019</v>
      </c>
      <c r="D61" s="62">
        <v>4861863</v>
      </c>
      <c r="E61" s="62">
        <v>6644932</v>
      </c>
      <c r="F61" s="63">
        <f t="shared" si="0"/>
        <v>1783069</v>
      </c>
      <c r="H61" s="25" t="s">
        <v>17</v>
      </c>
      <c r="I61" s="25" t="s">
        <v>19</v>
      </c>
      <c r="J61" s="25" t="s">
        <v>20</v>
      </c>
      <c r="K61" s="25" t="s">
        <v>21</v>
      </c>
    </row>
    <row r="62" spans="2:11" x14ac:dyDescent="0.25">
      <c r="B62" s="14" t="s">
        <v>25</v>
      </c>
      <c r="C62" s="14">
        <v>2020</v>
      </c>
      <c r="D62" s="62">
        <v>1401063</v>
      </c>
      <c r="E62" s="62">
        <v>6974780</v>
      </c>
      <c r="F62" s="63">
        <f t="shared" si="0"/>
        <v>5573717</v>
      </c>
      <c r="H62" s="26" t="s">
        <v>22</v>
      </c>
      <c r="I62" s="62">
        <f>SUMIF(Department,H62,Training_Budget)</f>
        <v>19647624</v>
      </c>
      <c r="J62" s="62">
        <f>SUMIF(Department,H62,Training_Actual_cost)</f>
        <v>38189715</v>
      </c>
      <c r="K62" s="62">
        <f>SUMIF(Department,H62,Difference)</f>
        <v>18542091</v>
      </c>
    </row>
    <row r="63" spans="2:11" x14ac:dyDescent="0.25">
      <c r="B63" s="14" t="s">
        <v>22</v>
      </c>
      <c r="C63" s="14">
        <v>2020</v>
      </c>
      <c r="D63" s="62">
        <v>3254243</v>
      </c>
      <c r="E63" s="62">
        <v>5093808</v>
      </c>
      <c r="F63" s="63">
        <f t="shared" si="0"/>
        <v>1839565</v>
      </c>
      <c r="H63" s="26" t="s">
        <v>23</v>
      </c>
      <c r="I63" s="62">
        <f>SUMIF(Department,H63,Training_Budget)</f>
        <v>21839676</v>
      </c>
      <c r="J63" s="62">
        <f>SUMIF(Department,H63,Training_Actual_cost)</f>
        <v>42943497</v>
      </c>
      <c r="K63" s="62">
        <f>SUMIF(Department,H63,Difference)</f>
        <v>21103821</v>
      </c>
    </row>
    <row r="64" spans="2:11" x14ac:dyDescent="0.25">
      <c r="B64" s="14" t="s">
        <v>22</v>
      </c>
      <c r="C64" s="14">
        <v>2020</v>
      </c>
      <c r="D64" s="62">
        <v>3549051</v>
      </c>
      <c r="E64" s="62">
        <v>6067117</v>
      </c>
      <c r="F64" s="63">
        <f t="shared" si="0"/>
        <v>2518066</v>
      </c>
      <c r="H64" s="26" t="s">
        <v>24</v>
      </c>
      <c r="I64" s="62">
        <f>SUMIF(Department,H64,Training_Budget)</f>
        <v>13102451</v>
      </c>
      <c r="J64" s="62">
        <f>SUMIF(Department,H64,Training_Actual_cost)</f>
        <v>34131016</v>
      </c>
      <c r="K64" s="62">
        <f>SUMIF(Department,H64,Difference)</f>
        <v>21028565</v>
      </c>
    </row>
    <row r="65" spans="2:11" x14ac:dyDescent="0.25">
      <c r="B65" s="14" t="s">
        <v>25</v>
      </c>
      <c r="C65" s="14">
        <v>2020</v>
      </c>
      <c r="D65" s="62">
        <v>4093026</v>
      </c>
      <c r="E65" s="62">
        <v>5392251</v>
      </c>
      <c r="F65" s="63">
        <f t="shared" si="0"/>
        <v>1299225</v>
      </c>
      <c r="H65" s="26" t="s">
        <v>25</v>
      </c>
      <c r="I65" s="62">
        <f>SUMIF(Department,H65,Training_Budget)</f>
        <v>25513717</v>
      </c>
      <c r="J65" s="62">
        <f>SUMIF(Department,H65,Training_Actual_cost)</f>
        <v>57168209</v>
      </c>
      <c r="K65" s="62">
        <f>SUMIF(Department,H65,Difference)</f>
        <v>31654492</v>
      </c>
    </row>
    <row r="66" spans="2:11" x14ac:dyDescent="0.25">
      <c r="B66" s="14" t="s">
        <v>27</v>
      </c>
      <c r="C66" s="14">
        <v>2020</v>
      </c>
      <c r="D66" s="62">
        <v>916667</v>
      </c>
      <c r="E66" s="62">
        <v>4108170</v>
      </c>
      <c r="F66" s="63">
        <f t="shared" si="0"/>
        <v>3191503</v>
      </c>
      <c r="H66" s="26" t="s">
        <v>27</v>
      </c>
      <c r="I66" s="62">
        <f>SUMIF(Department,H66,Training_Budget)</f>
        <v>8172406</v>
      </c>
      <c r="J66" s="62">
        <f>SUMIF(Department,H66,Training_Actual_cost)</f>
        <v>19532036</v>
      </c>
      <c r="K66" s="62">
        <f>SUMIF(Department,H66,Difference)</f>
        <v>11359630</v>
      </c>
    </row>
    <row r="67" spans="2:11" x14ac:dyDescent="0.25">
      <c r="B67" s="14" t="s">
        <v>23</v>
      </c>
      <c r="C67" s="14">
        <v>2020</v>
      </c>
      <c r="D67" s="62">
        <v>2356012</v>
      </c>
      <c r="E67" s="62">
        <v>6180347</v>
      </c>
      <c r="F67" s="63">
        <f t="shared" si="0"/>
        <v>3824335</v>
      </c>
    </row>
    <row r="68" spans="2:11" x14ac:dyDescent="0.25">
      <c r="B68" s="14" t="s">
        <v>25</v>
      </c>
      <c r="C68" s="14">
        <v>2020</v>
      </c>
      <c r="D68" s="62">
        <v>2546225</v>
      </c>
      <c r="E68" s="62">
        <v>4477686</v>
      </c>
      <c r="F68" s="63">
        <f t="shared" si="0"/>
        <v>1931461</v>
      </c>
      <c r="H68" s="27" t="s">
        <v>17</v>
      </c>
      <c r="I68" s="27" t="s">
        <v>33</v>
      </c>
      <c r="J68" s="27" t="s">
        <v>34</v>
      </c>
      <c r="K68" s="60"/>
    </row>
    <row r="69" spans="2:11" x14ac:dyDescent="0.25">
      <c r="B69" s="14" t="s">
        <v>25</v>
      </c>
      <c r="C69" s="14">
        <v>2020</v>
      </c>
      <c r="D69" s="62">
        <v>1177934</v>
      </c>
      <c r="E69" s="62">
        <v>5408430</v>
      </c>
      <c r="F69" s="63">
        <f t="shared" si="0"/>
        <v>4230496</v>
      </c>
      <c r="H69" s="28" t="s">
        <v>22</v>
      </c>
      <c r="I69" s="62">
        <f>SUMIFS(Training_Budget,Department,H69,Training_Budget,"&lt;1500000")</f>
        <v>1356199</v>
      </c>
      <c r="J69" s="62">
        <f>SUMIFS(Training_Actual_cost,Department,H69,Training_Actual_cost,"&gt;1500000")</f>
        <v>37375332</v>
      </c>
    </row>
    <row r="70" spans="2:11" x14ac:dyDescent="0.25">
      <c r="B70" s="14" t="s">
        <v>22</v>
      </c>
      <c r="C70" s="14">
        <v>2020</v>
      </c>
      <c r="D70" s="62">
        <v>4506444</v>
      </c>
      <c r="E70" s="62">
        <v>814383</v>
      </c>
      <c r="F70" s="63">
        <f t="shared" si="0"/>
        <v>-3692061</v>
      </c>
      <c r="H70" s="28" t="s">
        <v>23</v>
      </c>
      <c r="I70" s="62">
        <f>SUMIFS(Training_Budget,Department,H70,Training_Budget,"&lt;1500000")</f>
        <v>1323022</v>
      </c>
      <c r="J70" s="62">
        <f>SUMIFS(Training_Actual_cost,Department,H70,Training_Actual_cost,"&gt;1500000")</f>
        <v>42943497</v>
      </c>
    </row>
    <row r="71" spans="2:11" x14ac:dyDescent="0.25">
      <c r="B71" s="14" t="s">
        <v>23</v>
      </c>
      <c r="C71" s="14">
        <v>2020</v>
      </c>
      <c r="D71" s="62">
        <v>3222098</v>
      </c>
      <c r="E71" s="62">
        <v>1551701</v>
      </c>
      <c r="F71" s="63">
        <f t="shared" si="0"/>
        <v>-1670397</v>
      </c>
      <c r="H71" s="28" t="s">
        <v>24</v>
      </c>
      <c r="I71" s="62">
        <f>SUMIFS(Training_Budget,Department,H71,Training_Budget,"&lt;1500000")</f>
        <v>2541915</v>
      </c>
      <c r="J71" s="62">
        <f>SUMIFS(Training_Actual_cost,Department,H71,Training_Actual_cost,"&gt;1500000")</f>
        <v>34131016</v>
      </c>
    </row>
    <row r="72" spans="2:11" x14ac:dyDescent="0.25">
      <c r="B72" s="14" t="s">
        <v>24</v>
      </c>
      <c r="C72" s="14">
        <v>2020</v>
      </c>
      <c r="D72" s="62">
        <v>2816718</v>
      </c>
      <c r="E72" s="62">
        <v>7767171</v>
      </c>
      <c r="F72" s="63">
        <f t="shared" si="0"/>
        <v>4950453</v>
      </c>
      <c r="H72" s="28" t="s">
        <v>25</v>
      </c>
      <c r="I72" s="62">
        <f>SUMIFS(Training_Budget,Department,H72,Training_Budget,"&lt;1500000")</f>
        <v>5659529</v>
      </c>
      <c r="J72" s="62">
        <f>SUMIFS(Training_Actual_cost,Department,H72,Training_Actual_cost,"&gt;1500000")</f>
        <v>57168209</v>
      </c>
    </row>
    <row r="73" spans="2:11" x14ac:dyDescent="0.25">
      <c r="B73" s="14" t="s">
        <v>25</v>
      </c>
      <c r="C73" s="14">
        <v>2020</v>
      </c>
      <c r="D73" s="62">
        <v>3303287</v>
      </c>
      <c r="E73" s="62">
        <v>7960122</v>
      </c>
      <c r="F73" s="63">
        <f t="shared" si="0"/>
        <v>4656835</v>
      </c>
      <c r="H73" s="28" t="s">
        <v>27</v>
      </c>
      <c r="I73" s="62">
        <f>SUMIFS(Training_Budget,Department,H73,Training_Budget,"&lt;1500000")</f>
        <v>3278043</v>
      </c>
      <c r="J73" s="62">
        <f>SUMIFS(Training_Actual_cost,Department,H73,Training_Actual_cost,"&gt;1500000")</f>
        <v>19532036</v>
      </c>
    </row>
    <row r="74" spans="2:11" x14ac:dyDescent="0.25">
      <c r="B74" s="14" t="s">
        <v>27</v>
      </c>
      <c r="C74" s="14">
        <v>2020</v>
      </c>
      <c r="D74" s="62">
        <v>598828</v>
      </c>
      <c r="E74" s="62">
        <v>2753543</v>
      </c>
      <c r="F74" s="63">
        <f t="shared" si="0"/>
        <v>2154715</v>
      </c>
      <c r="I74" s="62" t="s">
        <v>441</v>
      </c>
    </row>
    <row r="75" spans="2:11" x14ac:dyDescent="0.25">
      <c r="B75" s="14" t="s">
        <v>23</v>
      </c>
      <c r="C75" s="14">
        <v>2020</v>
      </c>
      <c r="D75" s="62">
        <v>1323022</v>
      </c>
      <c r="E75" s="62">
        <v>5861991</v>
      </c>
      <c r="F75" s="63">
        <f t="shared" si="0"/>
        <v>4538969</v>
      </c>
      <c r="H75" s="62" t="s">
        <v>441</v>
      </c>
    </row>
  </sheetData>
  <mergeCells count="4">
    <mergeCell ref="B36:E37"/>
    <mergeCell ref="B3:D6"/>
    <mergeCell ref="E22:G22"/>
    <mergeCell ref="H22:I2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40"/>
  <sheetViews>
    <sheetView showGridLines="0" topLeftCell="Q1" workbookViewId="0">
      <pane ySplit="3" topLeftCell="A4" activePane="bottomLeft" state="frozen"/>
      <selection activeCell="P1" sqref="P1"/>
      <selection pane="bottomLeft" activeCell="W4" sqref="W4"/>
    </sheetView>
  </sheetViews>
  <sheetFormatPr defaultRowHeight="15" x14ac:dyDescent="0.25"/>
  <cols>
    <col min="1" max="1" width="5.42578125" customWidth="1"/>
    <col min="7" max="7" width="9.140625" customWidth="1"/>
    <col min="8" max="8" width="4.7109375" style="33" customWidth="1"/>
    <col min="9" max="9" width="5" style="33" customWidth="1"/>
    <col min="10" max="10" width="6.5703125" style="33" customWidth="1"/>
    <col min="11" max="11" width="9.7109375" style="33" customWidth="1"/>
    <col min="12" max="12" width="8.42578125" style="33" bestFit="1" customWidth="1"/>
    <col min="13" max="13" width="9.140625" style="34" customWidth="1"/>
    <col min="19" max="19" width="4.42578125" style="61" customWidth="1"/>
    <col min="20" max="20" width="11.28515625" style="61" customWidth="1"/>
    <col min="21" max="21" width="10.85546875" style="61" customWidth="1"/>
    <col min="22" max="22" width="25.7109375" style="61" customWidth="1"/>
    <col min="23" max="23" width="26.42578125" style="61" customWidth="1"/>
    <col min="24" max="24" width="23.5703125" style="61" customWidth="1"/>
  </cols>
  <sheetData>
    <row r="1" spans="2:24" ht="21" customHeight="1" thickBot="1" x14ac:dyDescent="0.3"/>
    <row r="2" spans="2:24" ht="31.5" customHeight="1" x14ac:dyDescent="0.3">
      <c r="B2" s="95" t="s">
        <v>426</v>
      </c>
      <c r="C2" s="96"/>
      <c r="D2" s="96"/>
      <c r="E2" s="97"/>
      <c r="H2" s="33" t="s">
        <v>412</v>
      </c>
      <c r="S2" s="104" t="s">
        <v>412</v>
      </c>
      <c r="T2" s="105"/>
      <c r="U2" s="105"/>
      <c r="V2" s="105"/>
      <c r="W2" s="105"/>
      <c r="X2" s="106"/>
    </row>
    <row r="3" spans="2:24" ht="24" customHeight="1" x14ac:dyDescent="0.25">
      <c r="B3" s="98" t="s">
        <v>427</v>
      </c>
      <c r="C3" s="99"/>
      <c r="D3" s="99"/>
      <c r="E3" s="100"/>
      <c r="H3" s="33" t="s">
        <v>267</v>
      </c>
      <c r="I3" s="33" t="s">
        <v>268</v>
      </c>
      <c r="J3" s="33" t="s">
        <v>269</v>
      </c>
      <c r="K3" s="33" t="s">
        <v>270</v>
      </c>
      <c r="L3" s="33" t="s">
        <v>271</v>
      </c>
      <c r="S3" s="69" t="s">
        <v>442</v>
      </c>
      <c r="T3" s="69" t="s">
        <v>267</v>
      </c>
      <c r="U3" s="69" t="s">
        <v>268</v>
      </c>
      <c r="V3" s="69" t="s">
        <v>269</v>
      </c>
      <c r="W3" s="69" t="s">
        <v>270</v>
      </c>
      <c r="X3" s="69" t="s">
        <v>271</v>
      </c>
    </row>
    <row r="4" spans="2:24" x14ac:dyDescent="0.25">
      <c r="B4" s="98"/>
      <c r="C4" s="99"/>
      <c r="D4" s="99"/>
      <c r="E4" s="100"/>
      <c r="H4" s="33" t="s">
        <v>272</v>
      </c>
      <c r="I4" s="33" t="s">
        <v>307</v>
      </c>
      <c r="J4" s="33" t="s">
        <v>366</v>
      </c>
      <c r="K4" s="33" t="s">
        <v>372</v>
      </c>
      <c r="L4" s="33">
        <v>3727347</v>
      </c>
      <c r="S4" s="70">
        <v>1</v>
      </c>
      <c r="T4" s="70" t="s">
        <v>272</v>
      </c>
      <c r="U4" s="70" t="s">
        <v>307</v>
      </c>
      <c r="V4" s="70" t="s">
        <v>366</v>
      </c>
      <c r="W4" s="70" t="s">
        <v>372</v>
      </c>
      <c r="X4" s="64">
        <v>3727347</v>
      </c>
    </row>
    <row r="5" spans="2:24" x14ac:dyDescent="0.25">
      <c r="B5" s="98"/>
      <c r="C5" s="99"/>
      <c r="D5" s="99"/>
      <c r="E5" s="100"/>
      <c r="H5" s="33" t="s">
        <v>273</v>
      </c>
      <c r="I5" s="33" t="s">
        <v>308</v>
      </c>
      <c r="J5" s="33" t="s">
        <v>346</v>
      </c>
      <c r="K5" s="33" t="s">
        <v>409</v>
      </c>
      <c r="L5" s="33">
        <v>4248436</v>
      </c>
      <c r="S5" s="70">
        <f>S4+1</f>
        <v>2</v>
      </c>
      <c r="T5" s="70" t="s">
        <v>273</v>
      </c>
      <c r="U5" s="70" t="s">
        <v>308</v>
      </c>
      <c r="V5" s="70" t="s">
        <v>346</v>
      </c>
      <c r="W5" s="70" t="s">
        <v>409</v>
      </c>
      <c r="X5" s="64">
        <v>4248436</v>
      </c>
    </row>
    <row r="6" spans="2:24" x14ac:dyDescent="0.25">
      <c r="B6" s="98"/>
      <c r="C6" s="99"/>
      <c r="D6" s="99"/>
      <c r="E6" s="100"/>
      <c r="H6" s="33" t="s">
        <v>274</v>
      </c>
      <c r="I6" s="33" t="s">
        <v>309</v>
      </c>
      <c r="J6" s="33" t="s">
        <v>336</v>
      </c>
      <c r="K6" s="33" t="s">
        <v>373</v>
      </c>
      <c r="L6" s="33">
        <v>5482177</v>
      </c>
      <c r="S6" s="70">
        <f t="shared" ref="S6:S40" si="0">S5+1</f>
        <v>3</v>
      </c>
      <c r="T6" s="70" t="s">
        <v>274</v>
      </c>
      <c r="U6" s="70" t="s">
        <v>309</v>
      </c>
      <c r="V6" s="70" t="s">
        <v>336</v>
      </c>
      <c r="W6" s="70" t="s">
        <v>373</v>
      </c>
      <c r="X6" s="64">
        <v>5482177</v>
      </c>
    </row>
    <row r="7" spans="2:24" x14ac:dyDescent="0.25">
      <c r="B7" s="98"/>
      <c r="C7" s="99"/>
      <c r="D7" s="99"/>
      <c r="E7" s="100"/>
      <c r="H7" s="33" t="s">
        <v>275</v>
      </c>
      <c r="I7" s="33" t="s">
        <v>310</v>
      </c>
      <c r="J7" s="33" t="s">
        <v>337</v>
      </c>
      <c r="K7" s="33" t="s">
        <v>403</v>
      </c>
      <c r="L7" s="33">
        <v>5527809</v>
      </c>
      <c r="S7" s="70">
        <f t="shared" si="0"/>
        <v>4</v>
      </c>
      <c r="T7" s="70" t="s">
        <v>275</v>
      </c>
      <c r="U7" s="70" t="s">
        <v>310</v>
      </c>
      <c r="V7" s="70" t="s">
        <v>337</v>
      </c>
      <c r="W7" s="70" t="s">
        <v>403</v>
      </c>
      <c r="X7" s="64">
        <v>5527809</v>
      </c>
    </row>
    <row r="8" spans="2:24" x14ac:dyDescent="0.25">
      <c r="B8" s="98"/>
      <c r="C8" s="99"/>
      <c r="D8" s="99"/>
      <c r="E8" s="100"/>
      <c r="H8" s="33" t="s">
        <v>276</v>
      </c>
      <c r="I8" s="33" t="s">
        <v>276</v>
      </c>
      <c r="J8" s="33" t="s">
        <v>347</v>
      </c>
      <c r="K8" s="33" t="s">
        <v>374</v>
      </c>
      <c r="L8" s="33">
        <v>6537314</v>
      </c>
      <c r="S8" s="70">
        <f t="shared" si="0"/>
        <v>5</v>
      </c>
      <c r="T8" s="70" t="s">
        <v>276</v>
      </c>
      <c r="U8" s="70" t="s">
        <v>276</v>
      </c>
      <c r="V8" s="70" t="s">
        <v>347</v>
      </c>
      <c r="W8" s="70" t="s">
        <v>374</v>
      </c>
      <c r="X8" s="64">
        <v>6537314</v>
      </c>
    </row>
    <row r="9" spans="2:24" x14ac:dyDescent="0.25">
      <c r="B9" s="98"/>
      <c r="C9" s="99"/>
      <c r="D9" s="99"/>
      <c r="E9" s="100"/>
      <c r="H9" s="33" t="s">
        <v>277</v>
      </c>
      <c r="I9" s="33" t="s">
        <v>311</v>
      </c>
      <c r="J9" s="33" t="s">
        <v>348</v>
      </c>
      <c r="K9" s="33" t="s">
        <v>375</v>
      </c>
      <c r="L9" s="33">
        <v>2277961</v>
      </c>
      <c r="S9" s="70">
        <f t="shared" si="0"/>
        <v>6</v>
      </c>
      <c r="T9" s="70" t="s">
        <v>277</v>
      </c>
      <c r="U9" s="70" t="s">
        <v>311</v>
      </c>
      <c r="V9" s="70" t="s">
        <v>348</v>
      </c>
      <c r="W9" s="70" t="s">
        <v>375</v>
      </c>
      <c r="X9" s="64">
        <v>2277961</v>
      </c>
    </row>
    <row r="10" spans="2:24" x14ac:dyDescent="0.25">
      <c r="B10" s="98"/>
      <c r="C10" s="99"/>
      <c r="D10" s="99"/>
      <c r="E10" s="100"/>
      <c r="H10" s="33" t="s">
        <v>278</v>
      </c>
      <c r="I10" s="33" t="s">
        <v>312</v>
      </c>
      <c r="J10" s="33" t="s">
        <v>338</v>
      </c>
      <c r="K10" s="33" t="s">
        <v>376</v>
      </c>
      <c r="L10" s="33">
        <v>5741815</v>
      </c>
      <c r="S10" s="70">
        <f t="shared" si="0"/>
        <v>7</v>
      </c>
      <c r="T10" s="70" t="s">
        <v>278</v>
      </c>
      <c r="U10" s="70" t="s">
        <v>312</v>
      </c>
      <c r="V10" s="70" t="s">
        <v>338</v>
      </c>
      <c r="W10" s="70" t="s">
        <v>376</v>
      </c>
      <c r="X10" s="64">
        <v>5741815</v>
      </c>
    </row>
    <row r="11" spans="2:24" x14ac:dyDescent="0.25">
      <c r="B11" s="98"/>
      <c r="C11" s="99"/>
      <c r="D11" s="99"/>
      <c r="E11" s="100"/>
      <c r="H11" s="33" t="s">
        <v>279</v>
      </c>
      <c r="I11" s="33" t="s">
        <v>313</v>
      </c>
      <c r="J11" s="33" t="s">
        <v>349</v>
      </c>
      <c r="K11" s="33" t="s">
        <v>377</v>
      </c>
      <c r="L11" s="33">
        <v>5860183</v>
      </c>
      <c r="S11" s="70">
        <f t="shared" si="0"/>
        <v>8</v>
      </c>
      <c r="T11" s="70" t="s">
        <v>279</v>
      </c>
      <c r="U11" s="70" t="s">
        <v>313</v>
      </c>
      <c r="V11" s="70" t="s">
        <v>349</v>
      </c>
      <c r="W11" s="70" t="s">
        <v>377</v>
      </c>
      <c r="X11" s="64">
        <v>5860183</v>
      </c>
    </row>
    <row r="12" spans="2:24" x14ac:dyDescent="0.25">
      <c r="B12" s="98"/>
      <c r="C12" s="99"/>
      <c r="D12" s="99"/>
      <c r="E12" s="100"/>
      <c r="H12" s="33" t="s">
        <v>280</v>
      </c>
      <c r="I12" s="33" t="s">
        <v>314</v>
      </c>
      <c r="J12" s="33" t="s">
        <v>367</v>
      </c>
      <c r="K12" s="33" t="s">
        <v>378</v>
      </c>
      <c r="L12" s="33">
        <v>3866269</v>
      </c>
      <c r="S12" s="70">
        <f t="shared" si="0"/>
        <v>9</v>
      </c>
      <c r="T12" s="70" t="s">
        <v>280</v>
      </c>
      <c r="U12" s="70" t="s">
        <v>314</v>
      </c>
      <c r="V12" s="70" t="s">
        <v>367</v>
      </c>
      <c r="W12" s="70" t="s">
        <v>378</v>
      </c>
      <c r="X12" s="64">
        <v>3866269</v>
      </c>
    </row>
    <row r="13" spans="2:24" x14ac:dyDescent="0.25">
      <c r="B13" s="98"/>
      <c r="C13" s="99"/>
      <c r="D13" s="99"/>
      <c r="E13" s="100"/>
      <c r="H13" s="33" t="s">
        <v>281</v>
      </c>
      <c r="I13" s="33" t="s">
        <v>315</v>
      </c>
      <c r="J13" s="33" t="s">
        <v>368</v>
      </c>
      <c r="K13" s="33" t="s">
        <v>410</v>
      </c>
      <c r="L13" s="33">
        <v>5663362</v>
      </c>
      <c r="S13" s="70">
        <f t="shared" si="0"/>
        <v>10</v>
      </c>
      <c r="T13" s="70" t="s">
        <v>281</v>
      </c>
      <c r="U13" s="70" t="s">
        <v>315</v>
      </c>
      <c r="V13" s="70" t="s">
        <v>368</v>
      </c>
      <c r="W13" s="70" t="s">
        <v>410</v>
      </c>
      <c r="X13" s="64">
        <v>5663362</v>
      </c>
    </row>
    <row r="14" spans="2:24" x14ac:dyDescent="0.25">
      <c r="B14" s="98"/>
      <c r="C14" s="99"/>
      <c r="D14" s="99"/>
      <c r="E14" s="100"/>
      <c r="H14" s="33" t="s">
        <v>282</v>
      </c>
      <c r="I14" s="33" t="s">
        <v>316</v>
      </c>
      <c r="J14" s="33" t="s">
        <v>369</v>
      </c>
      <c r="K14" s="33" t="s">
        <v>379</v>
      </c>
      <c r="L14" s="33">
        <v>2880383</v>
      </c>
      <c r="S14" s="70">
        <f t="shared" si="0"/>
        <v>11</v>
      </c>
      <c r="T14" s="70" t="s">
        <v>282</v>
      </c>
      <c r="U14" s="70" t="s">
        <v>316</v>
      </c>
      <c r="V14" s="70" t="s">
        <v>369</v>
      </c>
      <c r="W14" s="70" t="s">
        <v>379</v>
      </c>
      <c r="X14" s="64">
        <v>2880383</v>
      </c>
    </row>
    <row r="15" spans="2:24" x14ac:dyDescent="0.25">
      <c r="B15" s="98"/>
      <c r="C15" s="99"/>
      <c r="D15" s="99"/>
      <c r="E15" s="100"/>
      <c r="H15" s="33" t="s">
        <v>283</v>
      </c>
      <c r="I15" s="33" t="s">
        <v>317</v>
      </c>
      <c r="J15" s="33" t="s">
        <v>339</v>
      </c>
      <c r="K15" s="33" t="s">
        <v>380</v>
      </c>
      <c r="L15" s="33">
        <v>4235595</v>
      </c>
      <c r="S15" s="70">
        <f t="shared" si="0"/>
        <v>12</v>
      </c>
      <c r="T15" s="70" t="s">
        <v>283</v>
      </c>
      <c r="U15" s="70" t="s">
        <v>317</v>
      </c>
      <c r="V15" s="70" t="s">
        <v>339</v>
      </c>
      <c r="W15" s="70" t="s">
        <v>380</v>
      </c>
      <c r="X15" s="64">
        <v>4235595</v>
      </c>
    </row>
    <row r="16" spans="2:24" x14ac:dyDescent="0.25">
      <c r="B16" s="98"/>
      <c r="C16" s="99"/>
      <c r="D16" s="99"/>
      <c r="E16" s="100"/>
      <c r="H16" s="33" t="s">
        <v>284</v>
      </c>
      <c r="I16" s="33" t="s">
        <v>318</v>
      </c>
      <c r="J16" s="33" t="s">
        <v>350</v>
      </c>
      <c r="K16" s="33" t="s">
        <v>381</v>
      </c>
      <c r="L16" s="33">
        <v>3270798</v>
      </c>
      <c r="S16" s="70">
        <f t="shared" si="0"/>
        <v>13</v>
      </c>
      <c r="T16" s="70" t="s">
        <v>284</v>
      </c>
      <c r="U16" s="70" t="s">
        <v>318</v>
      </c>
      <c r="V16" s="70" t="s">
        <v>350</v>
      </c>
      <c r="W16" s="70" t="s">
        <v>381</v>
      </c>
      <c r="X16" s="64">
        <v>3270798</v>
      </c>
    </row>
    <row r="17" spans="2:24" ht="15.75" thickBot="1" x14ac:dyDescent="0.3">
      <c r="B17" s="101"/>
      <c r="C17" s="102"/>
      <c r="D17" s="102"/>
      <c r="E17" s="103"/>
      <c r="H17" s="33" t="s">
        <v>285</v>
      </c>
      <c r="I17" s="33" t="s">
        <v>285</v>
      </c>
      <c r="J17" s="33" t="s">
        <v>340</v>
      </c>
      <c r="K17" s="33" t="s">
        <v>382</v>
      </c>
      <c r="L17" s="33">
        <v>4411119</v>
      </c>
      <c r="S17" s="70">
        <f t="shared" si="0"/>
        <v>14</v>
      </c>
      <c r="T17" s="70" t="s">
        <v>285</v>
      </c>
      <c r="U17" s="70" t="s">
        <v>285</v>
      </c>
      <c r="V17" s="70" t="s">
        <v>340</v>
      </c>
      <c r="W17" s="70" t="s">
        <v>382</v>
      </c>
      <c r="X17" s="64">
        <v>4411119</v>
      </c>
    </row>
    <row r="18" spans="2:24" x14ac:dyDescent="0.25">
      <c r="H18" s="33" t="s">
        <v>286</v>
      </c>
      <c r="I18" s="33" t="s">
        <v>286</v>
      </c>
      <c r="J18" s="33" t="s">
        <v>351</v>
      </c>
      <c r="K18" s="33" t="s">
        <v>383</v>
      </c>
      <c r="L18" s="33">
        <v>3256962</v>
      </c>
      <c r="S18" s="70">
        <f t="shared" si="0"/>
        <v>15</v>
      </c>
      <c r="T18" s="70" t="s">
        <v>286</v>
      </c>
      <c r="U18" s="70" t="s">
        <v>286</v>
      </c>
      <c r="V18" s="70" t="s">
        <v>351</v>
      </c>
      <c r="W18" s="70" t="s">
        <v>383</v>
      </c>
      <c r="X18" s="64">
        <v>3256962</v>
      </c>
    </row>
    <row r="19" spans="2:24" x14ac:dyDescent="0.25">
      <c r="H19" s="33" t="s">
        <v>287</v>
      </c>
      <c r="I19" s="33" t="s">
        <v>319</v>
      </c>
      <c r="J19" s="33" t="s">
        <v>352</v>
      </c>
      <c r="K19" s="33" t="s">
        <v>404</v>
      </c>
      <c r="L19" s="33">
        <v>5408756</v>
      </c>
      <c r="S19" s="70">
        <f t="shared" si="0"/>
        <v>16</v>
      </c>
      <c r="T19" s="70" t="s">
        <v>287</v>
      </c>
      <c r="U19" s="70" t="s">
        <v>319</v>
      </c>
      <c r="V19" s="70" t="s">
        <v>352</v>
      </c>
      <c r="W19" s="70" t="s">
        <v>404</v>
      </c>
      <c r="X19" s="64">
        <v>5408756</v>
      </c>
    </row>
    <row r="20" spans="2:24" x14ac:dyDescent="0.25">
      <c r="H20" s="33" t="s">
        <v>288</v>
      </c>
      <c r="I20" s="33" t="s">
        <v>320</v>
      </c>
      <c r="J20" s="33" t="s">
        <v>370</v>
      </c>
      <c r="K20" s="33" t="s">
        <v>384</v>
      </c>
      <c r="L20" s="33">
        <v>5828163</v>
      </c>
      <c r="S20" s="70">
        <f t="shared" si="0"/>
        <v>17</v>
      </c>
      <c r="T20" s="70" t="s">
        <v>288</v>
      </c>
      <c r="U20" s="70" t="s">
        <v>320</v>
      </c>
      <c r="V20" s="70" t="s">
        <v>370</v>
      </c>
      <c r="W20" s="70" t="s">
        <v>384</v>
      </c>
      <c r="X20" s="64">
        <v>5828163</v>
      </c>
    </row>
    <row r="21" spans="2:24" x14ac:dyDescent="0.25">
      <c r="H21" s="33" t="s">
        <v>289</v>
      </c>
      <c r="I21" s="33" t="s">
        <v>289</v>
      </c>
      <c r="J21" s="33" t="s">
        <v>371</v>
      </c>
      <c r="K21" s="33" t="s">
        <v>405</v>
      </c>
      <c r="L21" s="33">
        <v>8252366</v>
      </c>
      <c r="S21" s="70">
        <f t="shared" si="0"/>
        <v>18</v>
      </c>
      <c r="T21" s="70" t="s">
        <v>289</v>
      </c>
      <c r="U21" s="70" t="s">
        <v>289</v>
      </c>
      <c r="V21" s="70" t="s">
        <v>371</v>
      </c>
      <c r="W21" s="70" t="s">
        <v>405</v>
      </c>
      <c r="X21" s="64">
        <v>8252366</v>
      </c>
    </row>
    <row r="22" spans="2:24" x14ac:dyDescent="0.25">
      <c r="H22" s="33" t="s">
        <v>290</v>
      </c>
      <c r="I22" s="33" t="s">
        <v>290</v>
      </c>
      <c r="J22" s="33" t="s">
        <v>353</v>
      </c>
      <c r="K22" s="33" t="s">
        <v>385</v>
      </c>
      <c r="L22" s="33">
        <v>10076892</v>
      </c>
      <c r="S22" s="70">
        <f t="shared" si="0"/>
        <v>19</v>
      </c>
      <c r="T22" s="70" t="s">
        <v>290</v>
      </c>
      <c r="U22" s="70" t="s">
        <v>290</v>
      </c>
      <c r="V22" s="70" t="s">
        <v>353</v>
      </c>
      <c r="W22" s="70" t="s">
        <v>385</v>
      </c>
      <c r="X22" s="64">
        <v>10076892</v>
      </c>
    </row>
    <row r="23" spans="2:24" x14ac:dyDescent="0.25">
      <c r="H23" s="33" t="s">
        <v>291</v>
      </c>
      <c r="I23" s="33" t="s">
        <v>291</v>
      </c>
      <c r="J23" s="33" t="s">
        <v>341</v>
      </c>
      <c r="K23" s="33" t="s">
        <v>386</v>
      </c>
      <c r="L23" s="33">
        <v>7831319</v>
      </c>
      <c r="S23" s="70">
        <f t="shared" si="0"/>
        <v>20</v>
      </c>
      <c r="T23" s="70" t="s">
        <v>291</v>
      </c>
      <c r="U23" s="70" t="s">
        <v>291</v>
      </c>
      <c r="V23" s="70" t="s">
        <v>341</v>
      </c>
      <c r="W23" s="70" t="s">
        <v>386</v>
      </c>
      <c r="X23" s="64">
        <v>7831319</v>
      </c>
    </row>
    <row r="24" spans="2:24" x14ac:dyDescent="0.25">
      <c r="H24" s="33" t="s">
        <v>292</v>
      </c>
      <c r="I24" s="33" t="s">
        <v>321</v>
      </c>
      <c r="J24" s="33" t="s">
        <v>342</v>
      </c>
      <c r="K24" s="33" t="s">
        <v>387</v>
      </c>
      <c r="L24" s="33">
        <v>4440050</v>
      </c>
      <c r="S24" s="70">
        <f t="shared" si="0"/>
        <v>21</v>
      </c>
      <c r="T24" s="70" t="s">
        <v>292</v>
      </c>
      <c r="U24" s="70" t="s">
        <v>321</v>
      </c>
      <c r="V24" s="70" t="s">
        <v>342</v>
      </c>
      <c r="W24" s="70" t="s">
        <v>387</v>
      </c>
      <c r="X24" s="64">
        <v>4440050</v>
      </c>
    </row>
    <row r="25" spans="2:24" x14ac:dyDescent="0.25">
      <c r="H25" s="33" t="s">
        <v>293</v>
      </c>
      <c r="I25" s="33" t="s">
        <v>322</v>
      </c>
      <c r="J25" s="33" t="s">
        <v>343</v>
      </c>
      <c r="K25" s="33" t="s">
        <v>388</v>
      </c>
      <c r="L25" s="33">
        <v>4473490</v>
      </c>
      <c r="S25" s="70">
        <f t="shared" si="0"/>
        <v>22</v>
      </c>
      <c r="T25" s="70" t="s">
        <v>293</v>
      </c>
      <c r="U25" s="70" t="s">
        <v>322</v>
      </c>
      <c r="V25" s="70" t="s">
        <v>343</v>
      </c>
      <c r="W25" s="70" t="s">
        <v>388</v>
      </c>
      <c r="X25" s="64">
        <v>4473490</v>
      </c>
    </row>
    <row r="26" spans="2:24" x14ac:dyDescent="0.25">
      <c r="H26" s="33" t="s">
        <v>294</v>
      </c>
      <c r="I26" s="33" t="s">
        <v>323</v>
      </c>
      <c r="J26" s="33" t="s">
        <v>354</v>
      </c>
      <c r="K26" s="33" t="s">
        <v>389</v>
      </c>
      <c r="L26" s="33">
        <v>3192893</v>
      </c>
      <c r="S26" s="70">
        <f t="shared" si="0"/>
        <v>23</v>
      </c>
      <c r="T26" s="70" t="s">
        <v>294</v>
      </c>
      <c r="U26" s="70" t="s">
        <v>323</v>
      </c>
      <c r="V26" s="70" t="s">
        <v>354</v>
      </c>
      <c r="W26" s="70" t="s">
        <v>389</v>
      </c>
      <c r="X26" s="64">
        <v>3192893</v>
      </c>
    </row>
    <row r="27" spans="2:24" x14ac:dyDescent="0.25">
      <c r="H27" s="33" t="s">
        <v>295</v>
      </c>
      <c r="I27" s="33" t="s">
        <v>324</v>
      </c>
      <c r="J27" s="33" t="s">
        <v>355</v>
      </c>
      <c r="K27" s="33" t="s">
        <v>390</v>
      </c>
      <c r="L27" s="33">
        <v>15550598</v>
      </c>
      <c r="S27" s="70">
        <f t="shared" si="0"/>
        <v>24</v>
      </c>
      <c r="T27" s="70" t="s">
        <v>295</v>
      </c>
      <c r="U27" s="70" t="s">
        <v>324</v>
      </c>
      <c r="V27" s="70" t="s">
        <v>355</v>
      </c>
      <c r="W27" s="70" t="s">
        <v>390</v>
      </c>
      <c r="X27" s="64">
        <v>15550598</v>
      </c>
    </row>
    <row r="28" spans="2:24" x14ac:dyDescent="0.25">
      <c r="H28" s="33" t="s">
        <v>296</v>
      </c>
      <c r="I28" s="33" t="s">
        <v>325</v>
      </c>
      <c r="J28" s="33" t="s">
        <v>356</v>
      </c>
      <c r="K28" s="33" t="s">
        <v>391</v>
      </c>
      <c r="L28" s="33">
        <v>2523395</v>
      </c>
      <c r="S28" s="70">
        <f t="shared" si="0"/>
        <v>25</v>
      </c>
      <c r="T28" s="70" t="s">
        <v>296</v>
      </c>
      <c r="U28" s="70" t="s">
        <v>325</v>
      </c>
      <c r="V28" s="70" t="s">
        <v>356</v>
      </c>
      <c r="W28" s="70" t="s">
        <v>391</v>
      </c>
      <c r="X28" s="64">
        <v>2523395</v>
      </c>
    </row>
    <row r="29" spans="2:24" x14ac:dyDescent="0.25">
      <c r="H29" s="33" t="s">
        <v>171</v>
      </c>
      <c r="I29" s="33" t="s">
        <v>326</v>
      </c>
      <c r="J29" s="33" t="s">
        <v>357</v>
      </c>
      <c r="K29" s="33" t="s">
        <v>392</v>
      </c>
      <c r="L29" s="33">
        <v>5556247</v>
      </c>
      <c r="S29" s="70">
        <f t="shared" si="0"/>
        <v>26</v>
      </c>
      <c r="T29" s="70" t="s">
        <v>171</v>
      </c>
      <c r="U29" s="70" t="s">
        <v>326</v>
      </c>
      <c r="V29" s="70" t="s">
        <v>357</v>
      </c>
      <c r="W29" s="70" t="s">
        <v>392</v>
      </c>
      <c r="X29" s="64">
        <v>5556247</v>
      </c>
    </row>
    <row r="30" spans="2:24" x14ac:dyDescent="0.25">
      <c r="H30" s="33" t="s">
        <v>297</v>
      </c>
      <c r="I30" s="33" t="s">
        <v>327</v>
      </c>
      <c r="J30" s="33" t="s">
        <v>358</v>
      </c>
      <c r="K30" s="33" t="s">
        <v>393</v>
      </c>
      <c r="L30" s="33">
        <v>5217716</v>
      </c>
      <c r="S30" s="70">
        <f t="shared" si="0"/>
        <v>27</v>
      </c>
      <c r="T30" s="70" t="s">
        <v>297</v>
      </c>
      <c r="U30" s="70" t="s">
        <v>327</v>
      </c>
      <c r="V30" s="70" t="s">
        <v>358</v>
      </c>
      <c r="W30" s="70" t="s">
        <v>393</v>
      </c>
      <c r="X30" s="64">
        <v>5217716</v>
      </c>
    </row>
    <row r="31" spans="2:24" x14ac:dyDescent="0.25">
      <c r="H31" s="33" t="s">
        <v>298</v>
      </c>
      <c r="I31" s="33" t="s">
        <v>328</v>
      </c>
      <c r="J31" s="33" t="s">
        <v>359</v>
      </c>
      <c r="K31" s="33" t="s">
        <v>394</v>
      </c>
      <c r="L31" s="33">
        <v>4671695</v>
      </c>
      <c r="S31" s="70">
        <f t="shared" si="0"/>
        <v>28</v>
      </c>
      <c r="T31" s="70" t="s">
        <v>298</v>
      </c>
      <c r="U31" s="70" t="s">
        <v>328</v>
      </c>
      <c r="V31" s="70" t="s">
        <v>359</v>
      </c>
      <c r="W31" s="70" t="s">
        <v>394</v>
      </c>
      <c r="X31" s="64">
        <v>4671695</v>
      </c>
    </row>
    <row r="32" spans="2:24" x14ac:dyDescent="0.25">
      <c r="H32" s="33" t="s">
        <v>300</v>
      </c>
      <c r="I32" s="33" t="s">
        <v>330</v>
      </c>
      <c r="J32" s="33" t="s">
        <v>344</v>
      </c>
      <c r="K32" s="33" t="s">
        <v>406</v>
      </c>
      <c r="L32" s="33">
        <v>4705589</v>
      </c>
      <c r="S32" s="70">
        <f t="shared" si="0"/>
        <v>29</v>
      </c>
      <c r="T32" s="70" t="s">
        <v>300</v>
      </c>
      <c r="U32" s="70" t="s">
        <v>330</v>
      </c>
      <c r="V32" s="70" t="s">
        <v>344</v>
      </c>
      <c r="W32" s="70" t="s">
        <v>406</v>
      </c>
      <c r="X32" s="64">
        <v>4705589</v>
      </c>
    </row>
    <row r="33" spans="8:24" x14ac:dyDescent="0.25">
      <c r="H33" s="33" t="s">
        <v>299</v>
      </c>
      <c r="I33" s="33" t="s">
        <v>329</v>
      </c>
      <c r="J33" s="33" t="s">
        <v>360</v>
      </c>
      <c r="K33" s="33" t="s">
        <v>395</v>
      </c>
      <c r="L33" s="33">
        <v>7840864</v>
      </c>
      <c r="S33" s="70">
        <f t="shared" si="0"/>
        <v>30</v>
      </c>
      <c r="T33" s="70" t="s">
        <v>299</v>
      </c>
      <c r="U33" s="70" t="s">
        <v>329</v>
      </c>
      <c r="V33" s="70" t="s">
        <v>360</v>
      </c>
      <c r="W33" s="70" t="s">
        <v>395</v>
      </c>
      <c r="X33" s="64">
        <v>7840864</v>
      </c>
    </row>
    <row r="34" spans="8:24" x14ac:dyDescent="0.25">
      <c r="H34" s="33" t="s">
        <v>301</v>
      </c>
      <c r="I34" s="33" t="s">
        <v>331</v>
      </c>
      <c r="J34" s="33" t="s">
        <v>361</v>
      </c>
      <c r="K34" s="33" t="s">
        <v>396</v>
      </c>
      <c r="L34" s="33">
        <v>4200442</v>
      </c>
      <c r="S34" s="70">
        <f t="shared" si="0"/>
        <v>31</v>
      </c>
      <c r="T34" s="70" t="s">
        <v>301</v>
      </c>
      <c r="U34" s="70" t="s">
        <v>331</v>
      </c>
      <c r="V34" s="70" t="s">
        <v>361</v>
      </c>
      <c r="W34" s="70" t="s">
        <v>396</v>
      </c>
      <c r="X34" s="64">
        <v>4200442</v>
      </c>
    </row>
    <row r="35" spans="8:24" x14ac:dyDescent="0.25">
      <c r="H35" s="33" t="s">
        <v>302</v>
      </c>
      <c r="I35" s="33" t="s">
        <v>332</v>
      </c>
      <c r="J35" s="33" t="s">
        <v>345</v>
      </c>
      <c r="K35" s="33" t="s">
        <v>397</v>
      </c>
      <c r="L35" s="33">
        <v>7303924</v>
      </c>
      <c r="S35" s="70">
        <f t="shared" si="0"/>
        <v>32</v>
      </c>
      <c r="T35" s="70" t="s">
        <v>302</v>
      </c>
      <c r="U35" s="70" t="s">
        <v>332</v>
      </c>
      <c r="V35" s="70" t="s">
        <v>345</v>
      </c>
      <c r="W35" s="70" t="s">
        <v>397</v>
      </c>
      <c r="X35" s="64">
        <v>7303924</v>
      </c>
    </row>
    <row r="36" spans="8:24" x14ac:dyDescent="0.25">
      <c r="H36" s="33" t="s">
        <v>303</v>
      </c>
      <c r="I36" s="33" t="s">
        <v>303</v>
      </c>
      <c r="J36" s="33" t="s">
        <v>362</v>
      </c>
      <c r="K36" s="33" t="s">
        <v>398</v>
      </c>
      <c r="L36" s="33">
        <v>4998090</v>
      </c>
      <c r="S36" s="70">
        <f t="shared" si="0"/>
        <v>33</v>
      </c>
      <c r="T36" s="70" t="s">
        <v>303</v>
      </c>
      <c r="U36" s="70" t="s">
        <v>303</v>
      </c>
      <c r="V36" s="70" t="s">
        <v>362</v>
      </c>
      <c r="W36" s="70" t="s">
        <v>398</v>
      </c>
      <c r="X36" s="64">
        <v>4998090</v>
      </c>
    </row>
    <row r="37" spans="8:24" x14ac:dyDescent="0.25">
      <c r="H37" s="33" t="s">
        <v>304</v>
      </c>
      <c r="I37" s="33" t="s">
        <v>333</v>
      </c>
      <c r="J37" s="33" t="s">
        <v>365</v>
      </c>
      <c r="K37" s="33" t="s">
        <v>399</v>
      </c>
      <c r="L37" s="33">
        <v>3066834</v>
      </c>
      <c r="S37" s="70">
        <f t="shared" si="0"/>
        <v>34</v>
      </c>
      <c r="T37" s="70" t="s">
        <v>304</v>
      </c>
      <c r="U37" s="70" t="s">
        <v>333</v>
      </c>
      <c r="V37" s="70" t="s">
        <v>365</v>
      </c>
      <c r="W37" s="70" t="s">
        <v>399</v>
      </c>
      <c r="X37" s="64">
        <v>3066834</v>
      </c>
    </row>
    <row r="38" spans="8:24" x14ac:dyDescent="0.25">
      <c r="H38" s="33" t="s">
        <v>305</v>
      </c>
      <c r="I38" s="33" t="s">
        <v>334</v>
      </c>
      <c r="J38" s="33" t="s">
        <v>364</v>
      </c>
      <c r="K38" s="33" t="s">
        <v>400</v>
      </c>
      <c r="L38" s="33">
        <v>3294137</v>
      </c>
      <c r="S38" s="70">
        <f t="shared" si="0"/>
        <v>35</v>
      </c>
      <c r="T38" s="70" t="s">
        <v>305</v>
      </c>
      <c r="U38" s="70" t="s">
        <v>334</v>
      </c>
      <c r="V38" s="70" t="s">
        <v>364</v>
      </c>
      <c r="W38" s="70" t="s">
        <v>400</v>
      </c>
      <c r="X38" s="64">
        <v>3294137</v>
      </c>
    </row>
    <row r="39" spans="8:24" x14ac:dyDescent="0.25">
      <c r="H39" s="33" t="s">
        <v>306</v>
      </c>
      <c r="I39" s="33" t="s">
        <v>335</v>
      </c>
      <c r="J39" s="33" t="s">
        <v>363</v>
      </c>
      <c r="K39" s="33" t="s">
        <v>401</v>
      </c>
      <c r="L39" s="33">
        <v>4515427</v>
      </c>
      <c r="S39" s="70">
        <f t="shared" si="0"/>
        <v>36</v>
      </c>
      <c r="T39" s="70" t="s">
        <v>306</v>
      </c>
      <c r="U39" s="70" t="s">
        <v>335</v>
      </c>
      <c r="V39" s="70" t="s">
        <v>363</v>
      </c>
      <c r="W39" s="70" t="s">
        <v>401</v>
      </c>
      <c r="X39" s="64">
        <v>4515427</v>
      </c>
    </row>
    <row r="40" spans="8:24" x14ac:dyDescent="0.25">
      <c r="H40" s="33" t="s">
        <v>407</v>
      </c>
      <c r="I40" s="33" t="s">
        <v>408</v>
      </c>
      <c r="J40" s="33" t="s">
        <v>411</v>
      </c>
      <c r="K40" s="33" t="s">
        <v>402</v>
      </c>
      <c r="L40" s="33">
        <v>3564126</v>
      </c>
      <c r="S40" s="70">
        <f t="shared" si="0"/>
        <v>37</v>
      </c>
      <c r="T40" s="70" t="s">
        <v>407</v>
      </c>
      <c r="U40" s="70" t="s">
        <v>408</v>
      </c>
      <c r="V40" s="70" t="s">
        <v>411</v>
      </c>
      <c r="W40" s="70" t="s">
        <v>402</v>
      </c>
      <c r="X40" s="64">
        <v>3564126</v>
      </c>
    </row>
  </sheetData>
  <mergeCells count="3">
    <mergeCell ref="B2:E2"/>
    <mergeCell ref="B3:E17"/>
    <mergeCell ref="S2:X2"/>
  </mergeCells>
  <conditionalFormatting sqref="X4:X40">
    <cfRule type="cellIs" dxfId="7" priority="8" operator="greaterThan">
      <formula>10000000</formula>
    </cfRule>
    <cfRule type="cellIs" dxfId="6" priority="7" operator="between">
      <formula>6000000</formula>
      <formula>10000000</formula>
    </cfRule>
    <cfRule type="cellIs" dxfId="5" priority="6" operator="between">
      <formula>6000000</formula>
      <formula>5000000</formula>
    </cfRule>
    <cfRule type="cellIs" dxfId="4" priority="5" operator="between">
      <formula>4000000</formula>
      <formula>5000000</formula>
    </cfRule>
    <cfRule type="cellIs" dxfId="3" priority="4" operator="between">
      <formula>3000000</formula>
      <formula>4000000</formula>
    </cfRule>
    <cfRule type="cellIs" dxfId="2" priority="3" operator="between">
      <formula>2000000</formula>
      <formula>3000000</formula>
    </cfRule>
    <cfRule type="cellIs" dxfId="1" priority="2" operator="between">
      <formula>1000000</formula>
      <formula>2000000</formula>
    </cfRule>
    <cfRule type="cellIs" dxfId="0" priority="1" operator="lessThan">
      <formula>1000000</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showGridLines="0" workbookViewId="0">
      <selection activeCell="K7" sqref="K7"/>
    </sheetView>
  </sheetViews>
  <sheetFormatPr defaultRowHeight="15" x14ac:dyDescent="0.25"/>
  <cols>
    <col min="3" max="3" width="12" bestFit="1" customWidth="1"/>
  </cols>
  <sheetData>
    <row r="1" spans="1:17" x14ac:dyDescent="0.25">
      <c r="A1" s="107" t="s">
        <v>435</v>
      </c>
      <c r="B1" s="107"/>
      <c r="C1" s="107"/>
      <c r="D1" s="107"/>
      <c r="E1" s="107"/>
      <c r="F1" s="107"/>
      <c r="G1" s="107"/>
    </row>
    <row r="4" spans="1:17" x14ac:dyDescent="0.25">
      <c r="C4" s="30">
        <v>1</v>
      </c>
      <c r="D4" s="30">
        <v>2</v>
      </c>
      <c r="E4" s="30">
        <v>3</v>
      </c>
      <c r="F4" s="30">
        <v>4</v>
      </c>
      <c r="G4" s="30">
        <v>5</v>
      </c>
      <c r="H4" s="30">
        <v>6</v>
      </c>
      <c r="I4" s="30">
        <v>7</v>
      </c>
      <c r="J4" s="30">
        <v>8</v>
      </c>
      <c r="K4" s="30">
        <v>9</v>
      </c>
      <c r="L4" s="30">
        <v>10</v>
      </c>
      <c r="M4" s="30">
        <v>11</v>
      </c>
      <c r="N4" s="30">
        <v>12</v>
      </c>
      <c r="O4" s="30">
        <v>13</v>
      </c>
      <c r="P4" s="30">
        <v>14</v>
      </c>
      <c r="Q4" s="30">
        <v>15</v>
      </c>
    </row>
    <row r="5" spans="1:17" x14ac:dyDescent="0.25">
      <c r="B5" s="30">
        <v>1</v>
      </c>
      <c r="C5" s="31">
        <f>$B5*C$4</f>
        <v>1</v>
      </c>
      <c r="D5" s="31">
        <f t="shared" ref="D5:Q19" si="0">$B5*D$4</f>
        <v>2</v>
      </c>
      <c r="E5" s="31">
        <f t="shared" si="0"/>
        <v>3</v>
      </c>
      <c r="F5" s="31">
        <f t="shared" si="0"/>
        <v>4</v>
      </c>
      <c r="G5" s="31">
        <f t="shared" si="0"/>
        <v>5</v>
      </c>
      <c r="H5" s="31">
        <f t="shared" si="0"/>
        <v>6</v>
      </c>
      <c r="I5" s="31">
        <f t="shared" si="0"/>
        <v>7</v>
      </c>
      <c r="J5" s="31">
        <f t="shared" si="0"/>
        <v>8</v>
      </c>
      <c r="K5" s="31">
        <f t="shared" si="0"/>
        <v>9</v>
      </c>
      <c r="L5" s="31">
        <f t="shared" si="0"/>
        <v>10</v>
      </c>
      <c r="M5" s="31">
        <f t="shared" si="0"/>
        <v>11</v>
      </c>
      <c r="N5" s="31">
        <f t="shared" si="0"/>
        <v>12</v>
      </c>
      <c r="O5" s="31">
        <f t="shared" si="0"/>
        <v>13</v>
      </c>
      <c r="P5" s="31">
        <f t="shared" si="0"/>
        <v>14</v>
      </c>
      <c r="Q5" s="31">
        <f t="shared" si="0"/>
        <v>15</v>
      </c>
    </row>
    <row r="6" spans="1:17" x14ac:dyDescent="0.25">
      <c r="B6" s="30">
        <v>2</v>
      </c>
      <c r="C6" s="31">
        <f t="shared" ref="C6:C19" si="1">$B6*C$4</f>
        <v>2</v>
      </c>
      <c r="D6" s="31">
        <f t="shared" si="0"/>
        <v>4</v>
      </c>
      <c r="E6" s="31">
        <f t="shared" si="0"/>
        <v>6</v>
      </c>
      <c r="F6" s="31">
        <f t="shared" si="0"/>
        <v>8</v>
      </c>
      <c r="G6" s="31">
        <f t="shared" si="0"/>
        <v>10</v>
      </c>
      <c r="H6" s="31">
        <f t="shared" si="0"/>
        <v>12</v>
      </c>
      <c r="I6" s="31">
        <f t="shared" si="0"/>
        <v>14</v>
      </c>
      <c r="J6" s="31">
        <f t="shared" si="0"/>
        <v>16</v>
      </c>
      <c r="K6" s="31">
        <f t="shared" si="0"/>
        <v>18</v>
      </c>
      <c r="L6" s="31">
        <f t="shared" si="0"/>
        <v>20</v>
      </c>
      <c r="M6" s="31">
        <f t="shared" si="0"/>
        <v>22</v>
      </c>
      <c r="N6" s="31">
        <f t="shared" si="0"/>
        <v>24</v>
      </c>
      <c r="O6" s="31">
        <f t="shared" si="0"/>
        <v>26</v>
      </c>
      <c r="P6" s="31">
        <f t="shared" si="0"/>
        <v>28</v>
      </c>
      <c r="Q6" s="31">
        <f t="shared" si="0"/>
        <v>30</v>
      </c>
    </row>
    <row r="7" spans="1:17" x14ac:dyDescent="0.25">
      <c r="B7" s="30">
        <v>3</v>
      </c>
      <c r="C7" s="31">
        <f t="shared" si="1"/>
        <v>3</v>
      </c>
      <c r="D7" s="31">
        <f t="shared" si="0"/>
        <v>6</v>
      </c>
      <c r="E7" s="31">
        <f t="shared" si="0"/>
        <v>9</v>
      </c>
      <c r="F7" s="31">
        <f t="shared" si="0"/>
        <v>12</v>
      </c>
      <c r="G7" s="31">
        <f t="shared" si="0"/>
        <v>15</v>
      </c>
      <c r="H7" s="31">
        <f t="shared" si="0"/>
        <v>18</v>
      </c>
      <c r="I7" s="31">
        <f t="shared" si="0"/>
        <v>21</v>
      </c>
      <c r="J7" s="31">
        <f t="shared" si="0"/>
        <v>24</v>
      </c>
      <c r="K7" s="31">
        <f t="shared" si="0"/>
        <v>27</v>
      </c>
      <c r="L7" s="31">
        <f t="shared" si="0"/>
        <v>30</v>
      </c>
      <c r="M7" s="31">
        <f t="shared" si="0"/>
        <v>33</v>
      </c>
      <c r="N7" s="31">
        <f t="shared" si="0"/>
        <v>36</v>
      </c>
      <c r="O7" s="31">
        <f t="shared" si="0"/>
        <v>39</v>
      </c>
      <c r="P7" s="31">
        <f t="shared" si="0"/>
        <v>42</v>
      </c>
      <c r="Q7" s="31">
        <f t="shared" si="0"/>
        <v>45</v>
      </c>
    </row>
    <row r="8" spans="1:17" x14ac:dyDescent="0.25">
      <c r="B8" s="30">
        <v>4</v>
      </c>
      <c r="C8" s="31">
        <f t="shared" si="1"/>
        <v>4</v>
      </c>
      <c r="D8" s="31">
        <f t="shared" si="0"/>
        <v>8</v>
      </c>
      <c r="E8" s="31">
        <f t="shared" si="0"/>
        <v>12</v>
      </c>
      <c r="F8" s="31">
        <f t="shared" si="0"/>
        <v>16</v>
      </c>
      <c r="G8" s="31">
        <f t="shared" si="0"/>
        <v>20</v>
      </c>
      <c r="H8" s="31">
        <f t="shared" si="0"/>
        <v>24</v>
      </c>
      <c r="I8" s="31">
        <f t="shared" si="0"/>
        <v>28</v>
      </c>
      <c r="J8" s="31">
        <f t="shared" si="0"/>
        <v>32</v>
      </c>
      <c r="K8" s="31">
        <f t="shared" si="0"/>
        <v>36</v>
      </c>
      <c r="L8" s="31">
        <f t="shared" si="0"/>
        <v>40</v>
      </c>
      <c r="M8" s="31">
        <f t="shared" si="0"/>
        <v>44</v>
      </c>
      <c r="N8" s="31">
        <f t="shared" si="0"/>
        <v>48</v>
      </c>
      <c r="O8" s="31">
        <f t="shared" si="0"/>
        <v>52</v>
      </c>
      <c r="P8" s="31">
        <f t="shared" si="0"/>
        <v>56</v>
      </c>
      <c r="Q8" s="31">
        <f t="shared" si="0"/>
        <v>60</v>
      </c>
    </row>
    <row r="9" spans="1:17" x14ac:dyDescent="0.25">
      <c r="B9" s="30">
        <v>5</v>
      </c>
      <c r="C9" s="31">
        <f t="shared" si="1"/>
        <v>5</v>
      </c>
      <c r="D9" s="31">
        <f t="shared" si="0"/>
        <v>10</v>
      </c>
      <c r="E9" s="31">
        <f t="shared" si="0"/>
        <v>15</v>
      </c>
      <c r="F9" s="31">
        <f t="shared" si="0"/>
        <v>20</v>
      </c>
      <c r="G9" s="31">
        <f t="shared" si="0"/>
        <v>25</v>
      </c>
      <c r="H9" s="31">
        <f t="shared" si="0"/>
        <v>30</v>
      </c>
      <c r="I9" s="31">
        <f t="shared" si="0"/>
        <v>35</v>
      </c>
      <c r="J9" s="31">
        <f t="shared" si="0"/>
        <v>40</v>
      </c>
      <c r="K9" s="31">
        <f t="shared" si="0"/>
        <v>45</v>
      </c>
      <c r="L9" s="31">
        <f t="shared" si="0"/>
        <v>50</v>
      </c>
      <c r="M9" s="31">
        <f t="shared" si="0"/>
        <v>55</v>
      </c>
      <c r="N9" s="31">
        <f t="shared" si="0"/>
        <v>60</v>
      </c>
      <c r="O9" s="31">
        <f t="shared" si="0"/>
        <v>65</v>
      </c>
      <c r="P9" s="31">
        <f t="shared" si="0"/>
        <v>70</v>
      </c>
      <c r="Q9" s="31">
        <f t="shared" si="0"/>
        <v>75</v>
      </c>
    </row>
    <row r="10" spans="1:17" x14ac:dyDescent="0.25">
      <c r="B10" s="30">
        <v>6</v>
      </c>
      <c r="C10" s="31">
        <f t="shared" si="1"/>
        <v>6</v>
      </c>
      <c r="D10" s="31">
        <f t="shared" si="0"/>
        <v>12</v>
      </c>
      <c r="E10" s="31">
        <f t="shared" si="0"/>
        <v>18</v>
      </c>
      <c r="F10" s="31">
        <f t="shared" si="0"/>
        <v>24</v>
      </c>
      <c r="G10" s="31">
        <f t="shared" si="0"/>
        <v>30</v>
      </c>
      <c r="H10" s="31">
        <f t="shared" si="0"/>
        <v>36</v>
      </c>
      <c r="I10" s="31">
        <f t="shared" si="0"/>
        <v>42</v>
      </c>
      <c r="J10" s="31">
        <f t="shared" si="0"/>
        <v>48</v>
      </c>
      <c r="K10" s="31">
        <f t="shared" si="0"/>
        <v>54</v>
      </c>
      <c r="L10" s="31">
        <f t="shared" si="0"/>
        <v>60</v>
      </c>
      <c r="M10" s="31">
        <f t="shared" si="0"/>
        <v>66</v>
      </c>
      <c r="N10" s="31">
        <f t="shared" si="0"/>
        <v>72</v>
      </c>
      <c r="O10" s="31">
        <f t="shared" si="0"/>
        <v>78</v>
      </c>
      <c r="P10" s="31">
        <f t="shared" si="0"/>
        <v>84</v>
      </c>
      <c r="Q10" s="31">
        <f t="shared" si="0"/>
        <v>90</v>
      </c>
    </row>
    <row r="11" spans="1:17" x14ac:dyDescent="0.25">
      <c r="B11" s="30">
        <v>7</v>
      </c>
      <c r="C11" s="31">
        <f t="shared" si="1"/>
        <v>7</v>
      </c>
      <c r="D11" s="31">
        <f t="shared" si="0"/>
        <v>14</v>
      </c>
      <c r="E11" s="31">
        <f t="shared" si="0"/>
        <v>21</v>
      </c>
      <c r="F11" s="31">
        <f t="shared" si="0"/>
        <v>28</v>
      </c>
      <c r="G11" s="31">
        <f t="shared" si="0"/>
        <v>35</v>
      </c>
      <c r="H11" s="31">
        <f t="shared" si="0"/>
        <v>42</v>
      </c>
      <c r="I11" s="31">
        <f t="shared" si="0"/>
        <v>49</v>
      </c>
      <c r="J11" s="31">
        <f t="shared" si="0"/>
        <v>56</v>
      </c>
      <c r="K11" s="31">
        <f t="shared" si="0"/>
        <v>63</v>
      </c>
      <c r="L11" s="31">
        <f t="shared" si="0"/>
        <v>70</v>
      </c>
      <c r="M11" s="31">
        <f t="shared" si="0"/>
        <v>77</v>
      </c>
      <c r="N11" s="31">
        <f t="shared" si="0"/>
        <v>84</v>
      </c>
      <c r="O11" s="31">
        <f t="shared" si="0"/>
        <v>91</v>
      </c>
      <c r="P11" s="31">
        <f t="shared" si="0"/>
        <v>98</v>
      </c>
      <c r="Q11" s="31">
        <f t="shared" si="0"/>
        <v>105</v>
      </c>
    </row>
    <row r="12" spans="1:17" x14ac:dyDescent="0.25">
      <c r="B12" s="30">
        <v>8</v>
      </c>
      <c r="C12" s="31">
        <f t="shared" si="1"/>
        <v>8</v>
      </c>
      <c r="D12" s="31">
        <f t="shared" si="0"/>
        <v>16</v>
      </c>
      <c r="E12" s="31">
        <f t="shared" si="0"/>
        <v>24</v>
      </c>
      <c r="F12" s="31">
        <f t="shared" si="0"/>
        <v>32</v>
      </c>
      <c r="G12" s="31">
        <f t="shared" si="0"/>
        <v>40</v>
      </c>
      <c r="H12" s="31">
        <f t="shared" si="0"/>
        <v>48</v>
      </c>
      <c r="I12" s="31">
        <f t="shared" si="0"/>
        <v>56</v>
      </c>
      <c r="J12" s="31">
        <f t="shared" si="0"/>
        <v>64</v>
      </c>
      <c r="K12" s="31">
        <f t="shared" si="0"/>
        <v>72</v>
      </c>
      <c r="L12" s="31">
        <f t="shared" si="0"/>
        <v>80</v>
      </c>
      <c r="M12" s="31">
        <f t="shared" si="0"/>
        <v>88</v>
      </c>
      <c r="N12" s="31">
        <f t="shared" si="0"/>
        <v>96</v>
      </c>
      <c r="O12" s="31">
        <f t="shared" si="0"/>
        <v>104</v>
      </c>
      <c r="P12" s="31">
        <f t="shared" si="0"/>
        <v>112</v>
      </c>
      <c r="Q12" s="31">
        <f t="shared" si="0"/>
        <v>120</v>
      </c>
    </row>
    <row r="13" spans="1:17" x14ac:dyDescent="0.25">
      <c r="B13" s="30">
        <v>9</v>
      </c>
      <c r="C13" s="31">
        <f t="shared" si="1"/>
        <v>9</v>
      </c>
      <c r="D13" s="31">
        <f t="shared" si="0"/>
        <v>18</v>
      </c>
      <c r="E13" s="31">
        <f t="shared" si="0"/>
        <v>27</v>
      </c>
      <c r="F13" s="31">
        <f t="shared" si="0"/>
        <v>36</v>
      </c>
      <c r="G13" s="31">
        <f t="shared" si="0"/>
        <v>45</v>
      </c>
      <c r="H13" s="31">
        <f t="shared" si="0"/>
        <v>54</v>
      </c>
      <c r="I13" s="31">
        <f t="shared" si="0"/>
        <v>63</v>
      </c>
      <c r="J13" s="31">
        <f t="shared" si="0"/>
        <v>72</v>
      </c>
      <c r="K13" s="31">
        <f t="shared" si="0"/>
        <v>81</v>
      </c>
      <c r="L13" s="31">
        <f t="shared" si="0"/>
        <v>90</v>
      </c>
      <c r="M13" s="31">
        <f t="shared" si="0"/>
        <v>99</v>
      </c>
      <c r="N13" s="31">
        <f t="shared" si="0"/>
        <v>108</v>
      </c>
      <c r="O13" s="31">
        <f t="shared" si="0"/>
        <v>117</v>
      </c>
      <c r="P13" s="31">
        <f t="shared" si="0"/>
        <v>126</v>
      </c>
      <c r="Q13" s="31">
        <f t="shared" si="0"/>
        <v>135</v>
      </c>
    </row>
    <row r="14" spans="1:17" x14ac:dyDescent="0.25">
      <c r="B14" s="30">
        <v>10</v>
      </c>
      <c r="C14" s="31">
        <f t="shared" si="1"/>
        <v>10</v>
      </c>
      <c r="D14" s="31">
        <f t="shared" si="0"/>
        <v>20</v>
      </c>
      <c r="E14" s="31">
        <f t="shared" si="0"/>
        <v>30</v>
      </c>
      <c r="F14" s="31">
        <f t="shared" si="0"/>
        <v>40</v>
      </c>
      <c r="G14" s="31">
        <f t="shared" si="0"/>
        <v>50</v>
      </c>
      <c r="H14" s="31">
        <f t="shared" si="0"/>
        <v>60</v>
      </c>
      <c r="I14" s="31">
        <f t="shared" si="0"/>
        <v>70</v>
      </c>
      <c r="J14" s="31">
        <f t="shared" si="0"/>
        <v>80</v>
      </c>
      <c r="K14" s="31">
        <f t="shared" si="0"/>
        <v>90</v>
      </c>
      <c r="L14" s="31">
        <f t="shared" si="0"/>
        <v>100</v>
      </c>
      <c r="M14" s="31">
        <f t="shared" si="0"/>
        <v>110</v>
      </c>
      <c r="N14" s="31">
        <f t="shared" si="0"/>
        <v>120</v>
      </c>
      <c r="O14" s="31">
        <f t="shared" si="0"/>
        <v>130</v>
      </c>
      <c r="P14" s="31">
        <f t="shared" si="0"/>
        <v>140</v>
      </c>
      <c r="Q14" s="31">
        <f t="shared" si="0"/>
        <v>150</v>
      </c>
    </row>
    <row r="15" spans="1:17" x14ac:dyDescent="0.25">
      <c r="B15" s="30">
        <v>11</v>
      </c>
      <c r="C15" s="31">
        <f t="shared" si="1"/>
        <v>11</v>
      </c>
      <c r="D15" s="31">
        <f t="shared" si="0"/>
        <v>22</v>
      </c>
      <c r="E15" s="31">
        <f t="shared" si="0"/>
        <v>33</v>
      </c>
      <c r="F15" s="31">
        <f t="shared" si="0"/>
        <v>44</v>
      </c>
      <c r="G15" s="31">
        <f t="shared" si="0"/>
        <v>55</v>
      </c>
      <c r="H15" s="31">
        <f t="shared" si="0"/>
        <v>66</v>
      </c>
      <c r="I15" s="31">
        <f t="shared" si="0"/>
        <v>77</v>
      </c>
      <c r="J15" s="31">
        <f t="shared" si="0"/>
        <v>88</v>
      </c>
      <c r="K15" s="31">
        <f t="shared" si="0"/>
        <v>99</v>
      </c>
      <c r="L15" s="31">
        <f t="shared" si="0"/>
        <v>110</v>
      </c>
      <c r="M15" s="31">
        <f t="shared" si="0"/>
        <v>121</v>
      </c>
      <c r="N15" s="31">
        <f t="shared" si="0"/>
        <v>132</v>
      </c>
      <c r="O15" s="31">
        <f t="shared" si="0"/>
        <v>143</v>
      </c>
      <c r="P15" s="31">
        <f t="shared" si="0"/>
        <v>154</v>
      </c>
      <c r="Q15" s="31">
        <f t="shared" si="0"/>
        <v>165</v>
      </c>
    </row>
    <row r="16" spans="1:17" x14ac:dyDescent="0.25">
      <c r="B16" s="30">
        <v>12</v>
      </c>
      <c r="C16" s="31">
        <f t="shared" si="1"/>
        <v>12</v>
      </c>
      <c r="D16" s="31">
        <f t="shared" si="0"/>
        <v>24</v>
      </c>
      <c r="E16" s="31">
        <f t="shared" si="0"/>
        <v>36</v>
      </c>
      <c r="F16" s="31">
        <f t="shared" si="0"/>
        <v>48</v>
      </c>
      <c r="G16" s="31">
        <f t="shared" si="0"/>
        <v>60</v>
      </c>
      <c r="H16" s="31">
        <f t="shared" si="0"/>
        <v>72</v>
      </c>
      <c r="I16" s="31">
        <f t="shared" si="0"/>
        <v>84</v>
      </c>
      <c r="J16" s="31">
        <f t="shared" si="0"/>
        <v>96</v>
      </c>
      <c r="K16" s="31">
        <f t="shared" si="0"/>
        <v>108</v>
      </c>
      <c r="L16" s="31">
        <f t="shared" si="0"/>
        <v>120</v>
      </c>
      <c r="M16" s="31">
        <f t="shared" si="0"/>
        <v>132</v>
      </c>
      <c r="N16" s="31">
        <f t="shared" si="0"/>
        <v>144</v>
      </c>
      <c r="O16" s="31">
        <f t="shared" si="0"/>
        <v>156</v>
      </c>
      <c r="P16" s="31">
        <f t="shared" si="0"/>
        <v>168</v>
      </c>
      <c r="Q16" s="31">
        <f t="shared" si="0"/>
        <v>180</v>
      </c>
    </row>
    <row r="17" spans="2:17" x14ac:dyDescent="0.25">
      <c r="B17" s="30">
        <v>13</v>
      </c>
      <c r="C17" s="31">
        <f t="shared" si="1"/>
        <v>13</v>
      </c>
      <c r="D17" s="31">
        <f t="shared" si="0"/>
        <v>26</v>
      </c>
      <c r="E17" s="31">
        <f t="shared" si="0"/>
        <v>39</v>
      </c>
      <c r="F17" s="31">
        <f t="shared" si="0"/>
        <v>52</v>
      </c>
      <c r="G17" s="31">
        <f t="shared" si="0"/>
        <v>65</v>
      </c>
      <c r="H17" s="31">
        <f t="shared" si="0"/>
        <v>78</v>
      </c>
      <c r="I17" s="31">
        <f t="shared" si="0"/>
        <v>91</v>
      </c>
      <c r="J17" s="31">
        <f t="shared" si="0"/>
        <v>104</v>
      </c>
      <c r="K17" s="31">
        <f t="shared" si="0"/>
        <v>117</v>
      </c>
      <c r="L17" s="31">
        <f t="shared" si="0"/>
        <v>130</v>
      </c>
      <c r="M17" s="31">
        <f t="shared" si="0"/>
        <v>143</v>
      </c>
      <c r="N17" s="31">
        <f t="shared" si="0"/>
        <v>156</v>
      </c>
      <c r="O17" s="31">
        <f t="shared" si="0"/>
        <v>169</v>
      </c>
      <c r="P17" s="31">
        <f t="shared" si="0"/>
        <v>182</v>
      </c>
      <c r="Q17" s="31">
        <f t="shared" si="0"/>
        <v>195</v>
      </c>
    </row>
    <row r="18" spans="2:17" x14ac:dyDescent="0.25">
      <c r="B18" s="30">
        <v>14</v>
      </c>
      <c r="C18" s="31">
        <f t="shared" si="1"/>
        <v>14</v>
      </c>
      <c r="D18" s="31">
        <f t="shared" si="0"/>
        <v>28</v>
      </c>
      <c r="E18" s="31">
        <f t="shared" si="0"/>
        <v>42</v>
      </c>
      <c r="F18" s="31">
        <f t="shared" si="0"/>
        <v>56</v>
      </c>
      <c r="G18" s="31">
        <f t="shared" si="0"/>
        <v>70</v>
      </c>
      <c r="H18" s="31">
        <f t="shared" si="0"/>
        <v>84</v>
      </c>
      <c r="I18" s="31">
        <f t="shared" si="0"/>
        <v>98</v>
      </c>
      <c r="J18" s="31">
        <f t="shared" si="0"/>
        <v>112</v>
      </c>
      <c r="K18" s="31">
        <f t="shared" si="0"/>
        <v>126</v>
      </c>
      <c r="L18" s="31">
        <f t="shared" si="0"/>
        <v>140</v>
      </c>
      <c r="M18" s="31">
        <f t="shared" si="0"/>
        <v>154</v>
      </c>
      <c r="N18" s="31">
        <f t="shared" si="0"/>
        <v>168</v>
      </c>
      <c r="O18" s="31">
        <f t="shared" si="0"/>
        <v>182</v>
      </c>
      <c r="P18" s="31">
        <f t="shared" si="0"/>
        <v>196</v>
      </c>
      <c r="Q18" s="31">
        <f t="shared" si="0"/>
        <v>210</v>
      </c>
    </row>
    <row r="19" spans="2:17" x14ac:dyDescent="0.25">
      <c r="B19" s="30">
        <v>15</v>
      </c>
      <c r="C19" s="31">
        <f t="shared" si="1"/>
        <v>15</v>
      </c>
      <c r="D19" s="31">
        <f t="shared" si="0"/>
        <v>30</v>
      </c>
      <c r="E19" s="31">
        <f t="shared" si="0"/>
        <v>45</v>
      </c>
      <c r="F19" s="31">
        <f t="shared" si="0"/>
        <v>60</v>
      </c>
      <c r="G19" s="31">
        <f t="shared" si="0"/>
        <v>75</v>
      </c>
      <c r="H19" s="31">
        <f t="shared" si="0"/>
        <v>90</v>
      </c>
      <c r="I19" s="31">
        <f t="shared" si="0"/>
        <v>105</v>
      </c>
      <c r="J19" s="31">
        <f t="shared" si="0"/>
        <v>120</v>
      </c>
      <c r="K19" s="31">
        <f t="shared" si="0"/>
        <v>135</v>
      </c>
      <c r="L19" s="31">
        <f t="shared" si="0"/>
        <v>150</v>
      </c>
      <c r="M19" s="31">
        <f t="shared" si="0"/>
        <v>165</v>
      </c>
      <c r="N19" s="31">
        <f t="shared" si="0"/>
        <v>180</v>
      </c>
      <c r="O19" s="31">
        <f t="shared" si="0"/>
        <v>195</v>
      </c>
      <c r="P19" s="31">
        <f t="shared" si="0"/>
        <v>210</v>
      </c>
      <c r="Q19" s="31">
        <f t="shared" si="0"/>
        <v>225</v>
      </c>
    </row>
  </sheetData>
  <mergeCells count="1">
    <mergeCell ref="A1:G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8"/>
  <sheetViews>
    <sheetView workbookViewId="0">
      <selection activeCell="J5" sqref="J5"/>
    </sheetView>
  </sheetViews>
  <sheetFormatPr defaultRowHeight="15" x14ac:dyDescent="0.25"/>
  <cols>
    <col min="1" max="1" width="15" customWidth="1"/>
    <col min="2" max="2" width="19.85546875" bestFit="1" customWidth="1"/>
    <col min="3" max="3" width="34" bestFit="1" customWidth="1"/>
    <col min="4" max="4" width="15" customWidth="1"/>
    <col min="5" max="5" width="29.140625" bestFit="1" customWidth="1"/>
    <col min="6" max="6" width="15.42578125" customWidth="1"/>
    <col min="7" max="7" width="11.5703125" customWidth="1"/>
    <col min="8" max="8" width="13.42578125" customWidth="1"/>
    <col min="9" max="9" width="10.85546875" customWidth="1"/>
    <col min="10" max="10" width="11.85546875" customWidth="1"/>
    <col min="11" max="11" width="11" customWidth="1"/>
  </cols>
  <sheetData>
    <row r="1" spans="1:11" x14ac:dyDescent="0.25">
      <c r="A1" t="s">
        <v>35</v>
      </c>
      <c r="B1" t="s">
        <v>36</v>
      </c>
      <c r="C1" t="s">
        <v>37</v>
      </c>
      <c r="D1" t="s">
        <v>38</v>
      </c>
      <c r="E1" t="s">
        <v>39</v>
      </c>
      <c r="F1" t="s">
        <v>40</v>
      </c>
      <c r="G1" t="s">
        <v>41</v>
      </c>
      <c r="H1" t="s">
        <v>42</v>
      </c>
      <c r="I1" t="s">
        <v>43</v>
      </c>
      <c r="J1" t="s">
        <v>44</v>
      </c>
      <c r="K1" t="s">
        <v>45</v>
      </c>
    </row>
    <row r="2" spans="1:11" x14ac:dyDescent="0.25">
      <c r="A2">
        <v>23345</v>
      </c>
      <c r="B2" t="s">
        <v>46</v>
      </c>
      <c r="C2" t="s">
        <v>47</v>
      </c>
      <c r="D2" t="s">
        <v>48</v>
      </c>
      <c r="E2" t="s">
        <v>49</v>
      </c>
      <c r="F2" t="s">
        <v>50</v>
      </c>
      <c r="G2">
        <v>41150</v>
      </c>
      <c r="H2">
        <v>8</v>
      </c>
      <c r="I2">
        <v>208</v>
      </c>
      <c r="J2">
        <v>14.5</v>
      </c>
      <c r="K2">
        <v>3016</v>
      </c>
    </row>
    <row r="3" spans="1:11" x14ac:dyDescent="0.25">
      <c r="A3">
        <v>23278</v>
      </c>
      <c r="B3" t="s">
        <v>51</v>
      </c>
      <c r="C3" t="s">
        <v>52</v>
      </c>
      <c r="D3" t="s">
        <v>48</v>
      </c>
      <c r="E3" t="s">
        <v>49</v>
      </c>
      <c r="F3" t="s">
        <v>53</v>
      </c>
      <c r="G3">
        <v>41145</v>
      </c>
      <c r="H3">
        <v>8</v>
      </c>
      <c r="I3">
        <v>197</v>
      </c>
      <c r="J3">
        <v>14.5</v>
      </c>
      <c r="K3">
        <v>2856.5</v>
      </c>
    </row>
    <row r="4" spans="1:11" x14ac:dyDescent="0.25">
      <c r="A4">
        <v>23303</v>
      </c>
      <c r="B4" t="s">
        <v>54</v>
      </c>
      <c r="C4" t="s">
        <v>55</v>
      </c>
      <c r="D4" t="s">
        <v>48</v>
      </c>
      <c r="E4" t="s">
        <v>49</v>
      </c>
      <c r="F4" t="s">
        <v>56</v>
      </c>
      <c r="G4">
        <v>41138</v>
      </c>
      <c r="H4">
        <v>8</v>
      </c>
      <c r="I4">
        <v>176</v>
      </c>
      <c r="J4">
        <v>14.5</v>
      </c>
      <c r="K4">
        <v>2552</v>
      </c>
    </row>
    <row r="5" spans="1:11" x14ac:dyDescent="0.25">
      <c r="A5">
        <v>23353</v>
      </c>
      <c r="B5" t="s">
        <v>57</v>
      </c>
      <c r="C5" t="s">
        <v>58</v>
      </c>
      <c r="D5" t="s">
        <v>48</v>
      </c>
      <c r="E5" t="s">
        <v>49</v>
      </c>
      <c r="F5" t="s">
        <v>53</v>
      </c>
      <c r="G5">
        <v>41070</v>
      </c>
      <c r="H5">
        <v>6</v>
      </c>
      <c r="I5">
        <v>168</v>
      </c>
      <c r="J5">
        <v>14.5</v>
      </c>
      <c r="K5">
        <v>2436</v>
      </c>
    </row>
    <row r="6" spans="1:11" x14ac:dyDescent="0.25">
      <c r="A6">
        <v>23289</v>
      </c>
      <c r="B6" t="s">
        <v>59</v>
      </c>
      <c r="C6" t="s">
        <v>60</v>
      </c>
      <c r="D6" t="s">
        <v>48</v>
      </c>
      <c r="E6" t="s">
        <v>49</v>
      </c>
      <c r="F6" t="s">
        <v>56</v>
      </c>
      <c r="G6">
        <v>41123</v>
      </c>
      <c r="H6">
        <v>8</v>
      </c>
      <c r="I6">
        <v>166</v>
      </c>
      <c r="J6">
        <v>14.5</v>
      </c>
      <c r="K6">
        <v>2407</v>
      </c>
    </row>
    <row r="7" spans="1:11" x14ac:dyDescent="0.25">
      <c r="A7">
        <v>23378</v>
      </c>
      <c r="B7" t="s">
        <v>61</v>
      </c>
      <c r="C7" t="s">
        <v>62</v>
      </c>
      <c r="D7" t="s">
        <v>48</v>
      </c>
      <c r="E7" t="s">
        <v>49</v>
      </c>
      <c r="F7" t="s">
        <v>50</v>
      </c>
      <c r="G7">
        <v>41078</v>
      </c>
      <c r="H7">
        <v>6</v>
      </c>
      <c r="I7">
        <v>157</v>
      </c>
      <c r="J7">
        <v>14.5</v>
      </c>
      <c r="K7">
        <v>2276.5</v>
      </c>
    </row>
    <row r="8" spans="1:11" x14ac:dyDescent="0.25">
      <c r="A8">
        <v>23283</v>
      </c>
      <c r="B8" t="s">
        <v>63</v>
      </c>
      <c r="C8" t="s">
        <v>64</v>
      </c>
      <c r="D8" t="s">
        <v>48</v>
      </c>
      <c r="E8" t="s">
        <v>49</v>
      </c>
      <c r="F8" t="s">
        <v>50</v>
      </c>
      <c r="G8">
        <v>41084</v>
      </c>
      <c r="H8">
        <v>6</v>
      </c>
      <c r="I8">
        <v>142</v>
      </c>
      <c r="J8">
        <v>14.5</v>
      </c>
      <c r="K8">
        <v>2059</v>
      </c>
    </row>
    <row r="9" spans="1:11" x14ac:dyDescent="0.25">
      <c r="A9">
        <v>23324</v>
      </c>
      <c r="B9" t="s">
        <v>65</v>
      </c>
      <c r="C9" t="s">
        <v>66</v>
      </c>
      <c r="D9" t="s">
        <v>67</v>
      </c>
      <c r="E9" t="s">
        <v>68</v>
      </c>
      <c r="F9" t="s">
        <v>56</v>
      </c>
      <c r="G9">
        <v>41134</v>
      </c>
      <c r="H9">
        <v>8</v>
      </c>
      <c r="I9">
        <v>193</v>
      </c>
      <c r="J9">
        <v>9.99</v>
      </c>
      <c r="K9">
        <v>1928.07</v>
      </c>
    </row>
    <row r="10" spans="1:11" x14ac:dyDescent="0.25">
      <c r="A10">
        <v>23264</v>
      </c>
      <c r="B10" t="s">
        <v>69</v>
      </c>
      <c r="C10" t="s">
        <v>70</v>
      </c>
      <c r="D10" t="s">
        <v>71</v>
      </c>
      <c r="E10" t="s">
        <v>72</v>
      </c>
      <c r="F10" t="s">
        <v>50</v>
      </c>
      <c r="G10">
        <v>41139</v>
      </c>
      <c r="H10">
        <v>8</v>
      </c>
      <c r="I10">
        <v>205</v>
      </c>
      <c r="J10">
        <v>9</v>
      </c>
      <c r="K10">
        <v>1845</v>
      </c>
    </row>
    <row r="11" spans="1:11" x14ac:dyDescent="0.25">
      <c r="A11">
        <v>23291</v>
      </c>
      <c r="B11" t="s">
        <v>73</v>
      </c>
      <c r="C11" t="s">
        <v>74</v>
      </c>
      <c r="D11" t="s">
        <v>71</v>
      </c>
      <c r="E11" t="s">
        <v>72</v>
      </c>
      <c r="F11" t="s">
        <v>56</v>
      </c>
      <c r="G11">
        <v>41139</v>
      </c>
      <c r="H11">
        <v>8</v>
      </c>
      <c r="I11">
        <v>199</v>
      </c>
      <c r="J11">
        <v>9</v>
      </c>
      <c r="K11">
        <v>1791</v>
      </c>
    </row>
    <row r="12" spans="1:11" x14ac:dyDescent="0.25">
      <c r="A12">
        <v>23305</v>
      </c>
      <c r="B12" t="s">
        <v>75</v>
      </c>
      <c r="C12" t="s">
        <v>76</v>
      </c>
      <c r="D12" t="s">
        <v>71</v>
      </c>
      <c r="E12" t="s">
        <v>72</v>
      </c>
      <c r="F12" t="s">
        <v>50</v>
      </c>
      <c r="G12">
        <v>41147</v>
      </c>
      <c r="H12">
        <v>8</v>
      </c>
      <c r="I12">
        <v>188</v>
      </c>
      <c r="J12">
        <v>9</v>
      </c>
      <c r="K12">
        <v>1692</v>
      </c>
    </row>
    <row r="13" spans="1:11" x14ac:dyDescent="0.25">
      <c r="A13">
        <v>23350</v>
      </c>
      <c r="B13" t="s">
        <v>77</v>
      </c>
      <c r="C13" t="s">
        <v>78</v>
      </c>
      <c r="D13" t="s">
        <v>71</v>
      </c>
      <c r="E13" t="s">
        <v>72</v>
      </c>
      <c r="F13" t="s">
        <v>50</v>
      </c>
      <c r="G13">
        <v>41085</v>
      </c>
      <c r="H13">
        <v>6</v>
      </c>
      <c r="I13">
        <v>188</v>
      </c>
      <c r="J13">
        <v>9</v>
      </c>
      <c r="K13">
        <v>1692</v>
      </c>
    </row>
    <row r="14" spans="1:11" x14ac:dyDescent="0.25">
      <c r="A14">
        <v>23300</v>
      </c>
      <c r="B14" t="s">
        <v>79</v>
      </c>
      <c r="C14" t="s">
        <v>80</v>
      </c>
      <c r="D14" t="s">
        <v>67</v>
      </c>
      <c r="E14" t="s">
        <v>68</v>
      </c>
      <c r="F14" t="s">
        <v>50</v>
      </c>
      <c r="G14">
        <v>40915</v>
      </c>
      <c r="H14">
        <v>1</v>
      </c>
      <c r="I14">
        <v>167</v>
      </c>
      <c r="J14">
        <v>9.99</v>
      </c>
      <c r="K14">
        <v>1668.33</v>
      </c>
    </row>
    <row r="15" spans="1:11" x14ac:dyDescent="0.25">
      <c r="A15">
        <v>23348</v>
      </c>
      <c r="B15" t="s">
        <v>81</v>
      </c>
      <c r="C15" t="s">
        <v>82</v>
      </c>
      <c r="D15" t="s">
        <v>67</v>
      </c>
      <c r="E15" t="s">
        <v>68</v>
      </c>
      <c r="F15" t="s">
        <v>56</v>
      </c>
      <c r="G15">
        <v>41146</v>
      </c>
      <c r="H15">
        <v>8</v>
      </c>
      <c r="I15">
        <v>163</v>
      </c>
      <c r="J15">
        <v>9.99</v>
      </c>
      <c r="K15">
        <v>1628.3700000000001</v>
      </c>
    </row>
    <row r="16" spans="1:11" x14ac:dyDescent="0.25">
      <c r="A16">
        <v>23290</v>
      </c>
      <c r="B16" t="s">
        <v>83</v>
      </c>
      <c r="C16" t="s">
        <v>84</v>
      </c>
      <c r="D16" t="s">
        <v>71</v>
      </c>
      <c r="E16" t="s">
        <v>72</v>
      </c>
      <c r="F16" t="s">
        <v>50</v>
      </c>
      <c r="G16">
        <v>41132</v>
      </c>
      <c r="H16">
        <v>8</v>
      </c>
      <c r="I16">
        <v>170</v>
      </c>
      <c r="J16">
        <v>9</v>
      </c>
      <c r="K16">
        <v>1530</v>
      </c>
    </row>
    <row r="17" spans="1:11" x14ac:dyDescent="0.25">
      <c r="A17">
        <v>23328</v>
      </c>
      <c r="B17" t="s">
        <v>85</v>
      </c>
      <c r="C17" t="s">
        <v>86</v>
      </c>
      <c r="D17" t="s">
        <v>48</v>
      </c>
      <c r="E17" t="s">
        <v>49</v>
      </c>
      <c r="F17" t="s">
        <v>56</v>
      </c>
      <c r="G17">
        <v>40923</v>
      </c>
      <c r="H17">
        <v>1</v>
      </c>
      <c r="I17">
        <v>102</v>
      </c>
      <c r="J17">
        <v>14.5</v>
      </c>
      <c r="K17">
        <v>1479</v>
      </c>
    </row>
    <row r="18" spans="1:11" x14ac:dyDescent="0.25">
      <c r="A18">
        <v>23294</v>
      </c>
      <c r="B18" t="s">
        <v>87</v>
      </c>
      <c r="C18" t="s">
        <v>88</v>
      </c>
      <c r="D18" t="s">
        <v>71</v>
      </c>
      <c r="E18" t="s">
        <v>72</v>
      </c>
      <c r="F18" t="s">
        <v>56</v>
      </c>
      <c r="G18">
        <v>41082</v>
      </c>
      <c r="H18">
        <v>6</v>
      </c>
      <c r="I18">
        <v>160</v>
      </c>
      <c r="J18">
        <v>9</v>
      </c>
      <c r="K18">
        <v>1440</v>
      </c>
    </row>
    <row r="19" spans="1:11" x14ac:dyDescent="0.25">
      <c r="A19">
        <v>23371</v>
      </c>
      <c r="B19" t="s">
        <v>89</v>
      </c>
      <c r="C19" t="s">
        <v>90</v>
      </c>
      <c r="D19" t="s">
        <v>91</v>
      </c>
      <c r="E19" t="s">
        <v>92</v>
      </c>
      <c r="F19" t="s">
        <v>50</v>
      </c>
      <c r="G19">
        <v>41136</v>
      </c>
      <c r="H19">
        <v>8</v>
      </c>
      <c r="I19">
        <v>204</v>
      </c>
      <c r="J19">
        <v>6.99</v>
      </c>
      <c r="K19">
        <v>1425.96</v>
      </c>
    </row>
    <row r="20" spans="1:11" x14ac:dyDescent="0.25">
      <c r="A20">
        <v>23288</v>
      </c>
      <c r="B20" t="s">
        <v>93</v>
      </c>
      <c r="C20" t="s">
        <v>94</v>
      </c>
      <c r="D20" t="s">
        <v>67</v>
      </c>
      <c r="E20" t="s">
        <v>68</v>
      </c>
      <c r="F20" t="s">
        <v>53</v>
      </c>
      <c r="G20">
        <v>41074</v>
      </c>
      <c r="H20">
        <v>6</v>
      </c>
      <c r="I20">
        <v>141</v>
      </c>
      <c r="J20">
        <v>9.99</v>
      </c>
      <c r="K20">
        <v>1408.59</v>
      </c>
    </row>
    <row r="21" spans="1:11" x14ac:dyDescent="0.25">
      <c r="A21">
        <v>23347</v>
      </c>
      <c r="B21" t="s">
        <v>95</v>
      </c>
      <c r="C21" t="s">
        <v>96</v>
      </c>
      <c r="D21" t="s">
        <v>71</v>
      </c>
      <c r="E21" t="s">
        <v>72</v>
      </c>
      <c r="F21" t="s">
        <v>50</v>
      </c>
      <c r="G21">
        <v>41088</v>
      </c>
      <c r="H21">
        <v>6</v>
      </c>
      <c r="I21">
        <v>147</v>
      </c>
      <c r="J21">
        <v>9</v>
      </c>
      <c r="K21">
        <v>1323</v>
      </c>
    </row>
    <row r="22" spans="1:11" x14ac:dyDescent="0.25">
      <c r="A22">
        <v>23361</v>
      </c>
      <c r="B22" t="s">
        <v>97</v>
      </c>
      <c r="C22" t="s">
        <v>98</v>
      </c>
      <c r="D22" t="s">
        <v>91</v>
      </c>
      <c r="E22" t="s">
        <v>92</v>
      </c>
      <c r="F22" t="s">
        <v>50</v>
      </c>
      <c r="G22">
        <v>40915</v>
      </c>
      <c r="H22">
        <v>1</v>
      </c>
      <c r="I22">
        <v>184</v>
      </c>
      <c r="J22">
        <v>6.99</v>
      </c>
      <c r="K22">
        <v>1286.1600000000001</v>
      </c>
    </row>
    <row r="23" spans="1:11" x14ac:dyDescent="0.25">
      <c r="A23">
        <v>23275</v>
      </c>
      <c r="B23" t="s">
        <v>99</v>
      </c>
      <c r="C23" t="s">
        <v>100</v>
      </c>
      <c r="D23" t="s">
        <v>71</v>
      </c>
      <c r="E23" t="s">
        <v>72</v>
      </c>
      <c r="F23" t="s">
        <v>56</v>
      </c>
      <c r="G23">
        <v>40912</v>
      </c>
      <c r="H23">
        <v>1</v>
      </c>
      <c r="I23">
        <v>141</v>
      </c>
      <c r="J23">
        <v>9</v>
      </c>
      <c r="K23">
        <v>1269</v>
      </c>
    </row>
    <row r="24" spans="1:11" x14ac:dyDescent="0.25">
      <c r="A24">
        <v>23297</v>
      </c>
      <c r="B24" t="s">
        <v>101</v>
      </c>
      <c r="C24" t="s">
        <v>102</v>
      </c>
      <c r="D24" t="s">
        <v>71</v>
      </c>
      <c r="E24" t="s">
        <v>72</v>
      </c>
      <c r="F24" t="s">
        <v>50</v>
      </c>
      <c r="G24">
        <v>41133</v>
      </c>
      <c r="H24">
        <v>8</v>
      </c>
      <c r="I24">
        <v>135</v>
      </c>
      <c r="J24">
        <v>9</v>
      </c>
      <c r="K24">
        <v>1215</v>
      </c>
    </row>
    <row r="25" spans="1:11" x14ac:dyDescent="0.25">
      <c r="A25">
        <v>23327</v>
      </c>
      <c r="B25" t="s">
        <v>103</v>
      </c>
      <c r="C25" t="s">
        <v>104</v>
      </c>
      <c r="D25" t="s">
        <v>105</v>
      </c>
      <c r="E25" t="s">
        <v>106</v>
      </c>
      <c r="F25" t="s">
        <v>56</v>
      </c>
      <c r="G25">
        <v>40939</v>
      </c>
      <c r="H25">
        <v>1</v>
      </c>
      <c r="I25">
        <v>176</v>
      </c>
      <c r="J25">
        <v>6.5</v>
      </c>
      <c r="K25">
        <v>1144</v>
      </c>
    </row>
    <row r="26" spans="1:11" x14ac:dyDescent="0.25">
      <c r="A26">
        <v>23325</v>
      </c>
      <c r="B26" t="s">
        <v>107</v>
      </c>
      <c r="C26" t="s">
        <v>108</v>
      </c>
      <c r="D26" t="s">
        <v>109</v>
      </c>
      <c r="E26" t="s">
        <v>110</v>
      </c>
      <c r="F26" t="s">
        <v>56</v>
      </c>
      <c r="G26">
        <v>41082</v>
      </c>
      <c r="H26">
        <v>6</v>
      </c>
      <c r="I26">
        <v>184</v>
      </c>
      <c r="J26">
        <v>6</v>
      </c>
      <c r="K26">
        <v>1104</v>
      </c>
    </row>
    <row r="27" spans="1:11" x14ac:dyDescent="0.25">
      <c r="A27">
        <v>23292</v>
      </c>
      <c r="B27" t="s">
        <v>111</v>
      </c>
      <c r="C27" t="s">
        <v>112</v>
      </c>
      <c r="D27" t="s">
        <v>48</v>
      </c>
      <c r="E27" t="s">
        <v>49</v>
      </c>
      <c r="F27" t="s">
        <v>50</v>
      </c>
      <c r="G27">
        <v>40911</v>
      </c>
      <c r="H27">
        <v>1</v>
      </c>
      <c r="I27">
        <v>73</v>
      </c>
      <c r="J27">
        <v>14.5</v>
      </c>
      <c r="K27">
        <v>1058.5</v>
      </c>
    </row>
    <row r="28" spans="1:11" x14ac:dyDescent="0.25">
      <c r="A28">
        <v>23335</v>
      </c>
      <c r="B28" t="s">
        <v>113</v>
      </c>
      <c r="C28" t="s">
        <v>114</v>
      </c>
      <c r="D28" t="s">
        <v>71</v>
      </c>
      <c r="E28" t="s">
        <v>72</v>
      </c>
      <c r="F28" t="s">
        <v>50</v>
      </c>
      <c r="G28">
        <v>41134</v>
      </c>
      <c r="H28">
        <v>8</v>
      </c>
      <c r="I28">
        <v>116</v>
      </c>
      <c r="J28">
        <v>9</v>
      </c>
      <c r="K28">
        <v>1044</v>
      </c>
    </row>
    <row r="29" spans="1:11" x14ac:dyDescent="0.25">
      <c r="A29">
        <v>23314</v>
      </c>
      <c r="B29" t="s">
        <v>115</v>
      </c>
      <c r="C29" t="s">
        <v>116</v>
      </c>
      <c r="D29" t="s">
        <v>67</v>
      </c>
      <c r="E29" t="s">
        <v>68</v>
      </c>
      <c r="F29" t="s">
        <v>56</v>
      </c>
      <c r="G29">
        <v>41131</v>
      </c>
      <c r="H29">
        <v>8</v>
      </c>
      <c r="I29">
        <v>95</v>
      </c>
      <c r="J29">
        <v>9.99</v>
      </c>
      <c r="K29">
        <v>949.05000000000007</v>
      </c>
    </row>
    <row r="30" spans="1:11" x14ac:dyDescent="0.25">
      <c r="A30">
        <v>23329</v>
      </c>
      <c r="B30" t="s">
        <v>117</v>
      </c>
      <c r="C30" t="s">
        <v>118</v>
      </c>
      <c r="D30" t="s">
        <v>119</v>
      </c>
      <c r="E30" t="s">
        <v>120</v>
      </c>
      <c r="F30" t="s">
        <v>56</v>
      </c>
      <c r="G30">
        <v>40931</v>
      </c>
      <c r="H30">
        <v>1</v>
      </c>
      <c r="I30">
        <v>203</v>
      </c>
      <c r="J30">
        <v>4.5</v>
      </c>
      <c r="K30">
        <v>913.5</v>
      </c>
    </row>
    <row r="31" spans="1:11" x14ac:dyDescent="0.25">
      <c r="A31">
        <v>23332</v>
      </c>
      <c r="B31" t="s">
        <v>121</v>
      </c>
      <c r="C31" t="s">
        <v>122</v>
      </c>
      <c r="D31" t="s">
        <v>119</v>
      </c>
      <c r="E31" t="s">
        <v>120</v>
      </c>
      <c r="F31" t="s">
        <v>53</v>
      </c>
      <c r="G31">
        <v>40950</v>
      </c>
      <c r="H31">
        <v>2</v>
      </c>
      <c r="I31">
        <v>203</v>
      </c>
      <c r="J31">
        <v>4.5</v>
      </c>
      <c r="K31">
        <v>913.5</v>
      </c>
    </row>
    <row r="32" spans="1:11" x14ac:dyDescent="0.25">
      <c r="A32">
        <v>23317</v>
      </c>
      <c r="B32" t="s">
        <v>123</v>
      </c>
      <c r="C32" t="s">
        <v>124</v>
      </c>
      <c r="D32" t="s">
        <v>119</v>
      </c>
      <c r="E32" t="s">
        <v>120</v>
      </c>
      <c r="F32" t="s">
        <v>53</v>
      </c>
      <c r="G32">
        <v>40956</v>
      </c>
      <c r="H32">
        <v>2</v>
      </c>
      <c r="I32">
        <v>196</v>
      </c>
      <c r="J32">
        <v>4.5</v>
      </c>
      <c r="K32">
        <v>882</v>
      </c>
    </row>
    <row r="33" spans="1:11" x14ac:dyDescent="0.25">
      <c r="A33">
        <v>23271</v>
      </c>
      <c r="B33" t="s">
        <v>125</v>
      </c>
      <c r="C33" t="s">
        <v>126</v>
      </c>
      <c r="D33" t="s">
        <v>91</v>
      </c>
      <c r="E33" t="s">
        <v>92</v>
      </c>
      <c r="F33" t="s">
        <v>56</v>
      </c>
      <c r="G33">
        <v>40966</v>
      </c>
      <c r="H33">
        <v>2</v>
      </c>
      <c r="I33">
        <v>125</v>
      </c>
      <c r="J33">
        <v>6.99</v>
      </c>
      <c r="K33">
        <v>873.75</v>
      </c>
    </row>
    <row r="34" spans="1:11" x14ac:dyDescent="0.25">
      <c r="A34">
        <v>23287</v>
      </c>
      <c r="B34" t="s">
        <v>127</v>
      </c>
      <c r="C34" t="s">
        <v>128</v>
      </c>
      <c r="D34" t="s">
        <v>119</v>
      </c>
      <c r="E34" t="s">
        <v>120</v>
      </c>
      <c r="F34" t="s">
        <v>56</v>
      </c>
      <c r="G34">
        <v>41077</v>
      </c>
      <c r="H34">
        <v>6</v>
      </c>
      <c r="I34">
        <v>189</v>
      </c>
      <c r="J34">
        <v>4.5</v>
      </c>
      <c r="K34">
        <v>850.5</v>
      </c>
    </row>
    <row r="35" spans="1:11" x14ac:dyDescent="0.25">
      <c r="A35">
        <v>23349</v>
      </c>
      <c r="B35" t="s">
        <v>129</v>
      </c>
      <c r="C35" t="s">
        <v>130</v>
      </c>
      <c r="D35" t="s">
        <v>105</v>
      </c>
      <c r="E35" t="s">
        <v>106</v>
      </c>
      <c r="F35" t="s">
        <v>56</v>
      </c>
      <c r="G35">
        <v>41112</v>
      </c>
      <c r="H35">
        <v>7</v>
      </c>
      <c r="I35">
        <v>126</v>
      </c>
      <c r="J35">
        <v>6.5</v>
      </c>
      <c r="K35">
        <v>819</v>
      </c>
    </row>
    <row r="36" spans="1:11" x14ac:dyDescent="0.25">
      <c r="A36">
        <v>23309</v>
      </c>
      <c r="B36" t="s">
        <v>131</v>
      </c>
      <c r="C36" t="s">
        <v>132</v>
      </c>
      <c r="D36" t="s">
        <v>133</v>
      </c>
      <c r="E36" t="s">
        <v>134</v>
      </c>
      <c r="F36" t="s">
        <v>50</v>
      </c>
      <c r="G36">
        <v>41083</v>
      </c>
      <c r="H36">
        <v>6</v>
      </c>
      <c r="I36">
        <v>201</v>
      </c>
      <c r="J36">
        <v>3.99</v>
      </c>
      <c r="K36">
        <v>801.99</v>
      </c>
    </row>
    <row r="37" spans="1:11" x14ac:dyDescent="0.25">
      <c r="A37">
        <v>23338</v>
      </c>
      <c r="B37" t="s">
        <v>135</v>
      </c>
      <c r="C37" t="s">
        <v>136</v>
      </c>
      <c r="D37" t="s">
        <v>119</v>
      </c>
      <c r="E37" t="s">
        <v>120</v>
      </c>
      <c r="F37" t="s">
        <v>56</v>
      </c>
      <c r="G37">
        <v>41133</v>
      </c>
      <c r="H37">
        <v>8</v>
      </c>
      <c r="I37">
        <v>178</v>
      </c>
      <c r="J37">
        <v>4.5</v>
      </c>
      <c r="K37">
        <v>801</v>
      </c>
    </row>
    <row r="38" spans="1:11" x14ac:dyDescent="0.25">
      <c r="A38">
        <v>23301</v>
      </c>
      <c r="B38" t="s">
        <v>137</v>
      </c>
      <c r="C38" t="s">
        <v>138</v>
      </c>
      <c r="D38" t="s">
        <v>91</v>
      </c>
      <c r="E38" t="s">
        <v>92</v>
      </c>
      <c r="F38" t="s">
        <v>56</v>
      </c>
      <c r="G38">
        <v>41109</v>
      </c>
      <c r="H38">
        <v>7</v>
      </c>
      <c r="I38">
        <v>108</v>
      </c>
      <c r="J38">
        <v>6.99</v>
      </c>
      <c r="K38">
        <v>754.92000000000007</v>
      </c>
    </row>
    <row r="39" spans="1:11" x14ac:dyDescent="0.25">
      <c r="A39">
        <v>23320</v>
      </c>
      <c r="B39" t="s">
        <v>139</v>
      </c>
      <c r="C39" t="s">
        <v>140</v>
      </c>
      <c r="D39" t="s">
        <v>109</v>
      </c>
      <c r="E39" t="s">
        <v>110</v>
      </c>
      <c r="F39" t="s">
        <v>53</v>
      </c>
      <c r="G39">
        <v>41075</v>
      </c>
      <c r="H39">
        <v>6</v>
      </c>
      <c r="I39">
        <v>125</v>
      </c>
      <c r="J39">
        <v>6</v>
      </c>
      <c r="K39">
        <v>750</v>
      </c>
    </row>
    <row r="40" spans="1:11" x14ac:dyDescent="0.25">
      <c r="A40">
        <v>23365</v>
      </c>
      <c r="B40" t="s">
        <v>141</v>
      </c>
      <c r="C40" t="s">
        <v>142</v>
      </c>
      <c r="D40" t="s">
        <v>143</v>
      </c>
      <c r="E40" t="s">
        <v>144</v>
      </c>
      <c r="F40" t="s">
        <v>56</v>
      </c>
      <c r="G40">
        <v>41099</v>
      </c>
      <c r="H40">
        <v>7</v>
      </c>
      <c r="I40">
        <v>165</v>
      </c>
      <c r="J40">
        <v>4.5</v>
      </c>
      <c r="K40">
        <v>742.5</v>
      </c>
    </row>
    <row r="41" spans="1:11" x14ac:dyDescent="0.25">
      <c r="A41">
        <v>23302</v>
      </c>
      <c r="B41" t="s">
        <v>145</v>
      </c>
      <c r="C41" t="s">
        <v>116</v>
      </c>
      <c r="D41" t="s">
        <v>146</v>
      </c>
      <c r="E41" t="s">
        <v>147</v>
      </c>
      <c r="F41" t="s">
        <v>50</v>
      </c>
      <c r="G41">
        <v>41117</v>
      </c>
      <c r="H41">
        <v>7</v>
      </c>
      <c r="I41">
        <v>105</v>
      </c>
      <c r="J41">
        <v>6.5</v>
      </c>
      <c r="K41">
        <v>682.5</v>
      </c>
    </row>
    <row r="42" spans="1:11" x14ac:dyDescent="0.25">
      <c r="A42">
        <v>23266</v>
      </c>
      <c r="B42" t="s">
        <v>148</v>
      </c>
      <c r="C42" t="s">
        <v>149</v>
      </c>
      <c r="D42" t="s">
        <v>133</v>
      </c>
      <c r="E42" t="s">
        <v>134</v>
      </c>
      <c r="F42" t="s">
        <v>50</v>
      </c>
      <c r="G42">
        <v>41132</v>
      </c>
      <c r="H42">
        <v>8</v>
      </c>
      <c r="I42">
        <v>170</v>
      </c>
      <c r="J42">
        <v>3.99</v>
      </c>
      <c r="K42">
        <v>678.30000000000007</v>
      </c>
    </row>
    <row r="43" spans="1:11" x14ac:dyDescent="0.25">
      <c r="A43">
        <v>23307</v>
      </c>
      <c r="B43" t="s">
        <v>150</v>
      </c>
      <c r="C43" t="s">
        <v>151</v>
      </c>
      <c r="D43" t="s">
        <v>109</v>
      </c>
      <c r="E43" t="s">
        <v>110</v>
      </c>
      <c r="F43" t="s">
        <v>56</v>
      </c>
      <c r="G43">
        <v>41094</v>
      </c>
      <c r="H43">
        <v>7</v>
      </c>
      <c r="I43">
        <v>113</v>
      </c>
      <c r="J43">
        <v>6</v>
      </c>
      <c r="K43">
        <v>678</v>
      </c>
    </row>
    <row r="44" spans="1:11" x14ac:dyDescent="0.25">
      <c r="A44">
        <v>23368</v>
      </c>
      <c r="B44" t="s">
        <v>152</v>
      </c>
      <c r="C44" t="s">
        <v>153</v>
      </c>
      <c r="D44" t="s">
        <v>143</v>
      </c>
      <c r="E44" t="s">
        <v>144</v>
      </c>
      <c r="F44" t="s">
        <v>56</v>
      </c>
      <c r="G44">
        <v>41146</v>
      </c>
      <c r="H44">
        <v>8</v>
      </c>
      <c r="I44">
        <v>150</v>
      </c>
      <c r="J44">
        <v>4.5</v>
      </c>
      <c r="K44">
        <v>675</v>
      </c>
    </row>
    <row r="45" spans="1:11" x14ac:dyDescent="0.25">
      <c r="A45">
        <v>23286</v>
      </c>
      <c r="B45" t="s">
        <v>154</v>
      </c>
      <c r="C45" t="s">
        <v>155</v>
      </c>
      <c r="D45" t="s">
        <v>71</v>
      </c>
      <c r="E45" t="s">
        <v>72</v>
      </c>
      <c r="F45" t="s">
        <v>50</v>
      </c>
      <c r="G45">
        <v>41129</v>
      </c>
      <c r="H45">
        <v>8</v>
      </c>
      <c r="I45">
        <v>69</v>
      </c>
      <c r="J45">
        <v>9</v>
      </c>
      <c r="K45">
        <v>621</v>
      </c>
    </row>
    <row r="46" spans="1:11" x14ac:dyDescent="0.25">
      <c r="A46">
        <v>23373</v>
      </c>
      <c r="B46" t="s">
        <v>156</v>
      </c>
      <c r="C46" t="s">
        <v>157</v>
      </c>
      <c r="D46" t="s">
        <v>105</v>
      </c>
      <c r="E46" t="s">
        <v>106</v>
      </c>
      <c r="F46" t="s">
        <v>50</v>
      </c>
      <c r="G46">
        <v>41114</v>
      </c>
      <c r="H46">
        <v>7</v>
      </c>
      <c r="I46">
        <v>95</v>
      </c>
      <c r="J46">
        <v>6.5</v>
      </c>
      <c r="K46">
        <v>617.5</v>
      </c>
    </row>
    <row r="47" spans="1:11" x14ac:dyDescent="0.25">
      <c r="A47">
        <v>23380</v>
      </c>
      <c r="B47" t="s">
        <v>158</v>
      </c>
      <c r="C47" t="s">
        <v>159</v>
      </c>
      <c r="D47" t="s">
        <v>146</v>
      </c>
      <c r="E47" t="s">
        <v>147</v>
      </c>
      <c r="F47" t="s">
        <v>56</v>
      </c>
      <c r="G47">
        <v>41112</v>
      </c>
      <c r="H47">
        <v>7</v>
      </c>
      <c r="I47">
        <v>95</v>
      </c>
      <c r="J47">
        <v>6.5</v>
      </c>
      <c r="K47">
        <v>617.5</v>
      </c>
    </row>
    <row r="48" spans="1:11" x14ac:dyDescent="0.25">
      <c r="A48">
        <v>23284</v>
      </c>
      <c r="B48" t="s">
        <v>160</v>
      </c>
      <c r="C48" t="s">
        <v>161</v>
      </c>
      <c r="D48" t="s">
        <v>119</v>
      </c>
      <c r="E48" t="s">
        <v>120</v>
      </c>
      <c r="F48" t="s">
        <v>56</v>
      </c>
      <c r="G48">
        <v>41077</v>
      </c>
      <c r="H48">
        <v>6</v>
      </c>
      <c r="I48">
        <v>135</v>
      </c>
      <c r="J48">
        <v>4.5</v>
      </c>
      <c r="K48">
        <v>607.5</v>
      </c>
    </row>
    <row r="49" spans="1:11" x14ac:dyDescent="0.25">
      <c r="A49">
        <v>23306</v>
      </c>
      <c r="B49" t="s">
        <v>162</v>
      </c>
      <c r="C49" t="s">
        <v>163</v>
      </c>
      <c r="D49" t="s">
        <v>105</v>
      </c>
      <c r="E49" t="s">
        <v>106</v>
      </c>
      <c r="F49" t="s">
        <v>50</v>
      </c>
      <c r="G49">
        <v>41068</v>
      </c>
      <c r="H49">
        <v>6</v>
      </c>
      <c r="I49">
        <v>93</v>
      </c>
      <c r="J49">
        <v>6.5</v>
      </c>
      <c r="K49">
        <v>604.5</v>
      </c>
    </row>
    <row r="50" spans="1:11" x14ac:dyDescent="0.25">
      <c r="A50">
        <v>23281</v>
      </c>
      <c r="B50" t="s">
        <v>164</v>
      </c>
      <c r="C50" t="s">
        <v>165</v>
      </c>
      <c r="D50" t="s">
        <v>143</v>
      </c>
      <c r="E50" t="s">
        <v>144</v>
      </c>
      <c r="F50" t="s">
        <v>56</v>
      </c>
      <c r="G50">
        <v>41103</v>
      </c>
      <c r="H50">
        <v>7</v>
      </c>
      <c r="I50">
        <v>134</v>
      </c>
      <c r="J50">
        <v>4.5</v>
      </c>
      <c r="K50">
        <v>603</v>
      </c>
    </row>
    <row r="51" spans="1:11" x14ac:dyDescent="0.25">
      <c r="A51">
        <v>23351</v>
      </c>
      <c r="B51" t="s">
        <v>166</v>
      </c>
      <c r="C51" t="s">
        <v>167</v>
      </c>
      <c r="D51" t="s">
        <v>133</v>
      </c>
      <c r="E51" t="s">
        <v>134</v>
      </c>
      <c r="F51" t="s">
        <v>50</v>
      </c>
      <c r="G51">
        <v>41124</v>
      </c>
      <c r="H51">
        <v>8</v>
      </c>
      <c r="I51">
        <v>151</v>
      </c>
      <c r="J51">
        <v>3.99</v>
      </c>
      <c r="K51">
        <v>602.49</v>
      </c>
    </row>
    <row r="52" spans="1:11" x14ac:dyDescent="0.25">
      <c r="A52">
        <v>23282</v>
      </c>
      <c r="B52" t="s">
        <v>168</v>
      </c>
      <c r="C52" t="s">
        <v>169</v>
      </c>
      <c r="D52" t="s">
        <v>109</v>
      </c>
      <c r="E52" t="s">
        <v>110</v>
      </c>
      <c r="F52" t="s">
        <v>56</v>
      </c>
      <c r="G52">
        <v>41142</v>
      </c>
      <c r="H52">
        <v>8</v>
      </c>
      <c r="I52">
        <v>100</v>
      </c>
      <c r="J52">
        <v>6</v>
      </c>
      <c r="K52">
        <v>600</v>
      </c>
    </row>
    <row r="53" spans="1:11" x14ac:dyDescent="0.25">
      <c r="A53">
        <v>23376</v>
      </c>
      <c r="B53" t="s">
        <v>170</v>
      </c>
      <c r="C53" t="s">
        <v>171</v>
      </c>
      <c r="D53" t="s">
        <v>91</v>
      </c>
      <c r="E53" t="s">
        <v>92</v>
      </c>
      <c r="F53" t="s">
        <v>53</v>
      </c>
      <c r="G53">
        <v>41113</v>
      </c>
      <c r="H53">
        <v>7</v>
      </c>
      <c r="I53">
        <v>85</v>
      </c>
      <c r="J53">
        <v>6.99</v>
      </c>
      <c r="K53">
        <v>594.15</v>
      </c>
    </row>
    <row r="54" spans="1:11" x14ac:dyDescent="0.25">
      <c r="A54">
        <v>23354</v>
      </c>
      <c r="B54" t="s">
        <v>172</v>
      </c>
      <c r="C54" t="s">
        <v>173</v>
      </c>
      <c r="D54" t="s">
        <v>91</v>
      </c>
      <c r="E54" t="s">
        <v>92</v>
      </c>
      <c r="F54" t="s">
        <v>50</v>
      </c>
      <c r="G54">
        <v>41124</v>
      </c>
      <c r="H54">
        <v>8</v>
      </c>
      <c r="I54">
        <v>84</v>
      </c>
      <c r="J54">
        <v>6.99</v>
      </c>
      <c r="K54">
        <v>587.16</v>
      </c>
    </row>
    <row r="55" spans="1:11" x14ac:dyDescent="0.25">
      <c r="A55">
        <v>23337</v>
      </c>
      <c r="B55" t="s">
        <v>174</v>
      </c>
      <c r="C55" t="s">
        <v>175</v>
      </c>
      <c r="D55" t="s">
        <v>91</v>
      </c>
      <c r="E55" t="s">
        <v>92</v>
      </c>
      <c r="F55" t="s">
        <v>56</v>
      </c>
      <c r="G55">
        <v>41097</v>
      </c>
      <c r="H55">
        <v>7</v>
      </c>
      <c r="I55">
        <v>82</v>
      </c>
      <c r="J55">
        <v>6.99</v>
      </c>
      <c r="K55">
        <v>573.18000000000006</v>
      </c>
    </row>
    <row r="56" spans="1:11" x14ac:dyDescent="0.25">
      <c r="A56">
        <v>23326</v>
      </c>
      <c r="B56" t="s">
        <v>176</v>
      </c>
      <c r="C56" t="s">
        <v>177</v>
      </c>
      <c r="D56" t="s">
        <v>143</v>
      </c>
      <c r="E56" t="s">
        <v>144</v>
      </c>
      <c r="F56" t="s">
        <v>56</v>
      </c>
      <c r="G56">
        <v>41142</v>
      </c>
      <c r="H56">
        <v>8</v>
      </c>
      <c r="I56">
        <v>126</v>
      </c>
      <c r="J56">
        <v>4.5</v>
      </c>
      <c r="K56">
        <v>567</v>
      </c>
    </row>
    <row r="57" spans="1:11" x14ac:dyDescent="0.25">
      <c r="A57">
        <v>23316</v>
      </c>
      <c r="B57" t="s">
        <v>178</v>
      </c>
      <c r="C57" t="s">
        <v>179</v>
      </c>
      <c r="D57" t="s">
        <v>133</v>
      </c>
      <c r="E57" t="s">
        <v>134</v>
      </c>
      <c r="F57" t="s">
        <v>56</v>
      </c>
      <c r="G57">
        <v>41061</v>
      </c>
      <c r="H57">
        <v>6</v>
      </c>
      <c r="I57">
        <v>137</v>
      </c>
      <c r="J57">
        <v>3.99</v>
      </c>
      <c r="K57">
        <v>546.63</v>
      </c>
    </row>
    <row r="58" spans="1:11" x14ac:dyDescent="0.25">
      <c r="A58">
        <v>23362</v>
      </c>
      <c r="B58" t="s">
        <v>180</v>
      </c>
      <c r="C58" t="s">
        <v>181</v>
      </c>
      <c r="D58" t="s">
        <v>182</v>
      </c>
      <c r="E58" t="s">
        <v>183</v>
      </c>
      <c r="F58" t="s">
        <v>50</v>
      </c>
      <c r="G58">
        <v>41139</v>
      </c>
      <c r="H58">
        <v>8</v>
      </c>
      <c r="I58">
        <v>179</v>
      </c>
      <c r="J58">
        <v>3</v>
      </c>
      <c r="K58">
        <v>537</v>
      </c>
    </row>
    <row r="59" spans="1:11" x14ac:dyDescent="0.25">
      <c r="A59">
        <v>23296</v>
      </c>
      <c r="B59" t="s">
        <v>184</v>
      </c>
      <c r="C59" t="s">
        <v>185</v>
      </c>
      <c r="D59" t="s">
        <v>48</v>
      </c>
      <c r="E59" t="s">
        <v>49</v>
      </c>
      <c r="F59" t="s">
        <v>56</v>
      </c>
      <c r="G59">
        <v>41068</v>
      </c>
      <c r="H59">
        <v>6</v>
      </c>
      <c r="I59">
        <v>37</v>
      </c>
      <c r="J59">
        <v>14.5</v>
      </c>
      <c r="K59">
        <v>536.5</v>
      </c>
    </row>
    <row r="60" spans="1:11" x14ac:dyDescent="0.25">
      <c r="A60">
        <v>23352</v>
      </c>
      <c r="B60" t="s">
        <v>186</v>
      </c>
      <c r="C60" t="s">
        <v>187</v>
      </c>
      <c r="D60" t="s">
        <v>109</v>
      </c>
      <c r="E60" t="s">
        <v>110</v>
      </c>
      <c r="F60" t="s">
        <v>50</v>
      </c>
      <c r="G60">
        <v>41097</v>
      </c>
      <c r="H60">
        <v>7</v>
      </c>
      <c r="I60">
        <v>89</v>
      </c>
      <c r="J60">
        <v>6</v>
      </c>
      <c r="K60">
        <v>534</v>
      </c>
    </row>
    <row r="61" spans="1:11" x14ac:dyDescent="0.25">
      <c r="A61">
        <v>23304</v>
      </c>
      <c r="B61" t="s">
        <v>188</v>
      </c>
      <c r="C61" t="s">
        <v>189</v>
      </c>
      <c r="D61" t="s">
        <v>133</v>
      </c>
      <c r="E61" t="s">
        <v>134</v>
      </c>
      <c r="F61" t="s">
        <v>56</v>
      </c>
      <c r="G61">
        <v>41061</v>
      </c>
      <c r="H61">
        <v>6</v>
      </c>
      <c r="I61">
        <v>131</v>
      </c>
      <c r="J61">
        <v>3.99</v>
      </c>
      <c r="K61">
        <v>522.69000000000005</v>
      </c>
    </row>
    <row r="62" spans="1:11" x14ac:dyDescent="0.25">
      <c r="A62">
        <v>23369</v>
      </c>
      <c r="B62" t="s">
        <v>190</v>
      </c>
      <c r="C62" t="s">
        <v>191</v>
      </c>
      <c r="D62" t="s">
        <v>146</v>
      </c>
      <c r="E62" t="s">
        <v>147</v>
      </c>
      <c r="F62" t="s">
        <v>56</v>
      </c>
      <c r="G62">
        <v>41092</v>
      </c>
      <c r="H62">
        <v>7</v>
      </c>
      <c r="I62">
        <v>77</v>
      </c>
      <c r="J62">
        <v>6.5</v>
      </c>
      <c r="K62">
        <v>500.5</v>
      </c>
    </row>
    <row r="63" spans="1:11" x14ac:dyDescent="0.25">
      <c r="A63">
        <v>23268</v>
      </c>
      <c r="B63" t="s">
        <v>192</v>
      </c>
      <c r="C63" t="s">
        <v>193</v>
      </c>
      <c r="D63" t="s">
        <v>109</v>
      </c>
      <c r="E63" t="s">
        <v>110</v>
      </c>
      <c r="F63" t="s">
        <v>50</v>
      </c>
      <c r="G63">
        <v>41102</v>
      </c>
      <c r="H63">
        <v>7</v>
      </c>
      <c r="I63">
        <v>82</v>
      </c>
      <c r="J63">
        <v>6</v>
      </c>
      <c r="K63">
        <v>492</v>
      </c>
    </row>
    <row r="64" spans="1:11" x14ac:dyDescent="0.25">
      <c r="A64">
        <v>23315</v>
      </c>
      <c r="B64" t="s">
        <v>194</v>
      </c>
      <c r="C64" t="s">
        <v>66</v>
      </c>
      <c r="D64" t="s">
        <v>119</v>
      </c>
      <c r="E64" t="s">
        <v>120</v>
      </c>
      <c r="F64" t="s">
        <v>56</v>
      </c>
      <c r="G64">
        <v>41102</v>
      </c>
      <c r="H64">
        <v>7</v>
      </c>
      <c r="I64">
        <v>109</v>
      </c>
      <c r="J64">
        <v>4.5</v>
      </c>
      <c r="K64">
        <v>490.5</v>
      </c>
    </row>
    <row r="65" spans="1:11" x14ac:dyDescent="0.25">
      <c r="A65">
        <v>23342</v>
      </c>
      <c r="B65" t="s">
        <v>195</v>
      </c>
      <c r="C65" t="s">
        <v>196</v>
      </c>
      <c r="D65" t="s">
        <v>133</v>
      </c>
      <c r="E65" t="s">
        <v>134</v>
      </c>
      <c r="F65" t="s">
        <v>50</v>
      </c>
      <c r="G65">
        <v>41088</v>
      </c>
      <c r="H65">
        <v>6</v>
      </c>
      <c r="I65">
        <v>122</v>
      </c>
      <c r="J65">
        <v>3.99</v>
      </c>
      <c r="K65">
        <v>486.78000000000003</v>
      </c>
    </row>
    <row r="66" spans="1:11" x14ac:dyDescent="0.25">
      <c r="A66">
        <v>23333</v>
      </c>
      <c r="B66" t="s">
        <v>197</v>
      </c>
      <c r="C66" t="s">
        <v>124</v>
      </c>
      <c r="D66" t="s">
        <v>119</v>
      </c>
      <c r="E66" t="s">
        <v>120</v>
      </c>
      <c r="F66" t="s">
        <v>50</v>
      </c>
      <c r="G66">
        <v>41126</v>
      </c>
      <c r="H66">
        <v>8</v>
      </c>
      <c r="I66">
        <v>106</v>
      </c>
      <c r="J66">
        <v>4.5</v>
      </c>
      <c r="K66">
        <v>477</v>
      </c>
    </row>
    <row r="67" spans="1:11" x14ac:dyDescent="0.25">
      <c r="A67">
        <v>23263</v>
      </c>
      <c r="B67" t="s">
        <v>198</v>
      </c>
      <c r="C67" t="s">
        <v>116</v>
      </c>
      <c r="D67" t="s">
        <v>105</v>
      </c>
      <c r="E67" t="s">
        <v>106</v>
      </c>
      <c r="F67" t="s">
        <v>50</v>
      </c>
      <c r="G67">
        <v>41096</v>
      </c>
      <c r="H67">
        <v>7</v>
      </c>
      <c r="I67">
        <v>73</v>
      </c>
      <c r="J67">
        <v>6.5</v>
      </c>
      <c r="K67">
        <v>474.5</v>
      </c>
    </row>
    <row r="68" spans="1:11" x14ac:dyDescent="0.25">
      <c r="A68">
        <v>23270</v>
      </c>
      <c r="B68" t="s">
        <v>199</v>
      </c>
      <c r="C68" t="s">
        <v>200</v>
      </c>
      <c r="D68" t="s">
        <v>91</v>
      </c>
      <c r="E68" t="s">
        <v>92</v>
      </c>
      <c r="F68" t="s">
        <v>56</v>
      </c>
      <c r="G68">
        <v>41067</v>
      </c>
      <c r="H68">
        <v>6</v>
      </c>
      <c r="I68">
        <v>67</v>
      </c>
      <c r="J68">
        <v>6.99</v>
      </c>
      <c r="K68">
        <v>468.33000000000004</v>
      </c>
    </row>
    <row r="69" spans="1:11" x14ac:dyDescent="0.25">
      <c r="A69">
        <v>23272</v>
      </c>
      <c r="B69" t="s">
        <v>201</v>
      </c>
      <c r="C69" t="s">
        <v>202</v>
      </c>
      <c r="D69" t="s">
        <v>105</v>
      </c>
      <c r="E69" t="s">
        <v>106</v>
      </c>
      <c r="F69" t="s">
        <v>53</v>
      </c>
      <c r="G69">
        <v>41121</v>
      </c>
      <c r="H69">
        <v>7</v>
      </c>
      <c r="I69">
        <v>71</v>
      </c>
      <c r="J69">
        <v>6.5</v>
      </c>
      <c r="K69">
        <v>461.5</v>
      </c>
    </row>
    <row r="70" spans="1:11" x14ac:dyDescent="0.25">
      <c r="A70">
        <v>23274</v>
      </c>
      <c r="B70" t="s">
        <v>203</v>
      </c>
      <c r="C70" t="s">
        <v>204</v>
      </c>
      <c r="D70" t="s">
        <v>182</v>
      </c>
      <c r="E70" t="s">
        <v>183</v>
      </c>
      <c r="F70" t="s">
        <v>56</v>
      </c>
      <c r="G70">
        <v>41143</v>
      </c>
      <c r="H70">
        <v>8</v>
      </c>
      <c r="I70">
        <v>153</v>
      </c>
      <c r="J70">
        <v>3</v>
      </c>
      <c r="K70">
        <v>459</v>
      </c>
    </row>
    <row r="71" spans="1:11" x14ac:dyDescent="0.25">
      <c r="A71">
        <v>23364</v>
      </c>
      <c r="B71" t="s">
        <v>205</v>
      </c>
      <c r="C71" t="s">
        <v>206</v>
      </c>
      <c r="D71" t="s">
        <v>71</v>
      </c>
      <c r="E71" t="s">
        <v>72</v>
      </c>
      <c r="F71" t="s">
        <v>50</v>
      </c>
      <c r="G71">
        <v>41093</v>
      </c>
      <c r="H71">
        <v>7</v>
      </c>
      <c r="I71">
        <v>47</v>
      </c>
      <c r="J71">
        <v>9</v>
      </c>
      <c r="K71">
        <v>423</v>
      </c>
    </row>
    <row r="72" spans="1:11" x14ac:dyDescent="0.25">
      <c r="A72">
        <v>23276</v>
      </c>
      <c r="B72" t="s">
        <v>207</v>
      </c>
      <c r="C72" t="s">
        <v>208</v>
      </c>
      <c r="D72" t="s">
        <v>146</v>
      </c>
      <c r="E72" t="s">
        <v>147</v>
      </c>
      <c r="F72" t="s">
        <v>50</v>
      </c>
      <c r="G72">
        <v>41122</v>
      </c>
      <c r="H72">
        <v>8</v>
      </c>
      <c r="I72">
        <v>65</v>
      </c>
      <c r="J72">
        <v>6.5</v>
      </c>
      <c r="K72">
        <v>422.5</v>
      </c>
    </row>
    <row r="73" spans="1:11" x14ac:dyDescent="0.25">
      <c r="A73">
        <v>23343</v>
      </c>
      <c r="B73" t="s">
        <v>209</v>
      </c>
      <c r="C73" t="s">
        <v>157</v>
      </c>
      <c r="D73" t="s">
        <v>67</v>
      </c>
      <c r="E73" t="s">
        <v>68</v>
      </c>
      <c r="F73" t="s">
        <v>50</v>
      </c>
      <c r="G73">
        <v>41144</v>
      </c>
      <c r="H73">
        <v>8</v>
      </c>
      <c r="I73">
        <v>42</v>
      </c>
      <c r="J73">
        <v>9.99</v>
      </c>
      <c r="K73">
        <v>419.58</v>
      </c>
    </row>
    <row r="74" spans="1:11" x14ac:dyDescent="0.25">
      <c r="A74">
        <v>23344</v>
      </c>
      <c r="B74" t="s">
        <v>210</v>
      </c>
      <c r="C74" t="s">
        <v>211</v>
      </c>
      <c r="D74" t="s">
        <v>105</v>
      </c>
      <c r="E74" t="s">
        <v>106</v>
      </c>
      <c r="F74" t="s">
        <v>50</v>
      </c>
      <c r="G74">
        <v>41265</v>
      </c>
      <c r="H74">
        <v>12</v>
      </c>
      <c r="I74">
        <v>64</v>
      </c>
      <c r="J74">
        <v>6.5</v>
      </c>
      <c r="K74">
        <v>416</v>
      </c>
    </row>
    <row r="75" spans="1:11" x14ac:dyDescent="0.25">
      <c r="A75">
        <v>23299</v>
      </c>
      <c r="B75" t="s">
        <v>212</v>
      </c>
      <c r="C75" t="s">
        <v>171</v>
      </c>
      <c r="D75" t="s">
        <v>133</v>
      </c>
      <c r="E75" t="s">
        <v>134</v>
      </c>
      <c r="F75" t="s">
        <v>56</v>
      </c>
      <c r="G75">
        <v>41087</v>
      </c>
      <c r="H75">
        <v>6</v>
      </c>
      <c r="I75">
        <v>104</v>
      </c>
      <c r="J75">
        <v>3.99</v>
      </c>
      <c r="K75">
        <v>414.96000000000004</v>
      </c>
    </row>
    <row r="76" spans="1:11" x14ac:dyDescent="0.25">
      <c r="A76">
        <v>23310</v>
      </c>
      <c r="B76" t="s">
        <v>213</v>
      </c>
      <c r="C76" t="s">
        <v>58</v>
      </c>
      <c r="D76" t="s">
        <v>67</v>
      </c>
      <c r="E76" t="s">
        <v>68</v>
      </c>
      <c r="F76" t="s">
        <v>50</v>
      </c>
      <c r="G76">
        <v>41077</v>
      </c>
      <c r="H76">
        <v>6</v>
      </c>
      <c r="I76">
        <v>41</v>
      </c>
      <c r="J76">
        <v>9.99</v>
      </c>
      <c r="K76">
        <v>409.59000000000003</v>
      </c>
    </row>
    <row r="77" spans="1:11" x14ac:dyDescent="0.25">
      <c r="A77">
        <v>23358</v>
      </c>
      <c r="B77" t="s">
        <v>214</v>
      </c>
      <c r="C77" t="s">
        <v>215</v>
      </c>
      <c r="D77" t="s">
        <v>67</v>
      </c>
      <c r="E77" t="s">
        <v>68</v>
      </c>
      <c r="F77" t="s">
        <v>56</v>
      </c>
      <c r="G77">
        <v>41071</v>
      </c>
      <c r="H77">
        <v>6</v>
      </c>
      <c r="I77">
        <v>41</v>
      </c>
      <c r="J77">
        <v>9.99</v>
      </c>
      <c r="K77">
        <v>409.59000000000003</v>
      </c>
    </row>
    <row r="78" spans="1:11" x14ac:dyDescent="0.25">
      <c r="A78">
        <v>23323</v>
      </c>
      <c r="B78" t="s">
        <v>216</v>
      </c>
      <c r="C78" t="s">
        <v>217</v>
      </c>
      <c r="D78" t="s">
        <v>182</v>
      </c>
      <c r="E78" t="s">
        <v>183</v>
      </c>
      <c r="F78" t="s">
        <v>50</v>
      </c>
      <c r="G78">
        <v>41272</v>
      </c>
      <c r="H78">
        <v>12</v>
      </c>
      <c r="I78">
        <v>135</v>
      </c>
      <c r="J78">
        <v>3</v>
      </c>
      <c r="K78">
        <v>405</v>
      </c>
    </row>
    <row r="79" spans="1:11" x14ac:dyDescent="0.25">
      <c r="A79">
        <v>23267</v>
      </c>
      <c r="B79" t="s">
        <v>218</v>
      </c>
      <c r="C79" t="s">
        <v>219</v>
      </c>
      <c r="D79" t="s">
        <v>182</v>
      </c>
      <c r="E79" t="s">
        <v>183</v>
      </c>
      <c r="F79" t="s">
        <v>50</v>
      </c>
      <c r="G79">
        <v>41101</v>
      </c>
      <c r="H79">
        <v>7</v>
      </c>
      <c r="I79">
        <v>129</v>
      </c>
      <c r="J79">
        <v>3</v>
      </c>
      <c r="K79">
        <v>387</v>
      </c>
    </row>
    <row r="80" spans="1:11" x14ac:dyDescent="0.25">
      <c r="A80">
        <v>23340</v>
      </c>
      <c r="B80" t="s">
        <v>220</v>
      </c>
      <c r="C80" t="s">
        <v>221</v>
      </c>
      <c r="D80" t="s">
        <v>143</v>
      </c>
      <c r="E80" t="s">
        <v>144</v>
      </c>
      <c r="F80" t="s">
        <v>50</v>
      </c>
      <c r="G80">
        <v>41095</v>
      </c>
      <c r="H80">
        <v>7</v>
      </c>
      <c r="I80">
        <v>85</v>
      </c>
      <c r="J80">
        <v>4.5</v>
      </c>
      <c r="K80">
        <v>382.5</v>
      </c>
    </row>
    <row r="81" spans="1:11" x14ac:dyDescent="0.25">
      <c r="A81">
        <v>23269</v>
      </c>
      <c r="B81" t="s">
        <v>222</v>
      </c>
      <c r="C81" t="s">
        <v>204</v>
      </c>
      <c r="D81" t="s">
        <v>182</v>
      </c>
      <c r="E81" t="s">
        <v>183</v>
      </c>
      <c r="F81" t="s">
        <v>50</v>
      </c>
      <c r="G81">
        <v>41063</v>
      </c>
      <c r="H81">
        <v>6</v>
      </c>
      <c r="I81">
        <v>116</v>
      </c>
      <c r="J81">
        <v>3</v>
      </c>
      <c r="K81">
        <v>348</v>
      </c>
    </row>
    <row r="82" spans="1:11" x14ac:dyDescent="0.25">
      <c r="A82">
        <v>23308</v>
      </c>
      <c r="B82" t="s">
        <v>223</v>
      </c>
      <c r="C82" t="s">
        <v>224</v>
      </c>
      <c r="D82" t="s">
        <v>182</v>
      </c>
      <c r="E82" t="s">
        <v>183</v>
      </c>
      <c r="F82" t="s">
        <v>56</v>
      </c>
      <c r="G82">
        <v>41099</v>
      </c>
      <c r="H82">
        <v>7</v>
      </c>
      <c r="I82">
        <v>112</v>
      </c>
      <c r="J82">
        <v>3</v>
      </c>
      <c r="K82">
        <v>336</v>
      </c>
    </row>
    <row r="83" spans="1:11" x14ac:dyDescent="0.25">
      <c r="A83">
        <v>23356</v>
      </c>
      <c r="B83" t="s">
        <v>225</v>
      </c>
      <c r="C83" t="s">
        <v>226</v>
      </c>
      <c r="D83" t="s">
        <v>133</v>
      </c>
      <c r="E83" t="s">
        <v>134</v>
      </c>
      <c r="F83" t="s">
        <v>50</v>
      </c>
      <c r="G83">
        <v>41081</v>
      </c>
      <c r="H83">
        <v>6</v>
      </c>
      <c r="I83">
        <v>80</v>
      </c>
      <c r="J83">
        <v>3.99</v>
      </c>
      <c r="K83">
        <v>319.20000000000005</v>
      </c>
    </row>
    <row r="84" spans="1:11" x14ac:dyDescent="0.25">
      <c r="A84">
        <v>23318</v>
      </c>
      <c r="B84" t="s">
        <v>227</v>
      </c>
      <c r="C84" t="s">
        <v>228</v>
      </c>
      <c r="D84" t="s">
        <v>105</v>
      </c>
      <c r="E84" t="s">
        <v>106</v>
      </c>
      <c r="F84" t="s">
        <v>50</v>
      </c>
      <c r="G84">
        <v>41099</v>
      </c>
      <c r="H84">
        <v>7</v>
      </c>
      <c r="I84">
        <v>48</v>
      </c>
      <c r="J84">
        <v>6.5</v>
      </c>
      <c r="K84">
        <v>312</v>
      </c>
    </row>
    <row r="85" spans="1:11" x14ac:dyDescent="0.25">
      <c r="A85">
        <v>23357</v>
      </c>
      <c r="B85" t="s">
        <v>229</v>
      </c>
      <c r="C85" t="s">
        <v>185</v>
      </c>
      <c r="D85" t="s">
        <v>109</v>
      </c>
      <c r="E85" t="s">
        <v>110</v>
      </c>
      <c r="F85" t="s">
        <v>56</v>
      </c>
      <c r="G85">
        <v>41107</v>
      </c>
      <c r="H85">
        <v>7</v>
      </c>
      <c r="I85">
        <v>50</v>
      </c>
      <c r="J85">
        <v>6</v>
      </c>
      <c r="K85">
        <v>300</v>
      </c>
    </row>
    <row r="86" spans="1:11" x14ac:dyDescent="0.25">
      <c r="A86">
        <v>23377</v>
      </c>
      <c r="B86" t="s">
        <v>230</v>
      </c>
      <c r="C86" t="s">
        <v>173</v>
      </c>
      <c r="D86" t="s">
        <v>146</v>
      </c>
      <c r="E86" t="s">
        <v>147</v>
      </c>
      <c r="F86" t="s">
        <v>50</v>
      </c>
      <c r="G86">
        <v>41075</v>
      </c>
      <c r="H86">
        <v>6</v>
      </c>
      <c r="I86">
        <v>43</v>
      </c>
      <c r="J86">
        <v>6.5</v>
      </c>
      <c r="K86">
        <v>279.5</v>
      </c>
    </row>
    <row r="87" spans="1:11" x14ac:dyDescent="0.25">
      <c r="A87">
        <v>23311</v>
      </c>
      <c r="B87" t="s">
        <v>231</v>
      </c>
      <c r="C87" t="s">
        <v>232</v>
      </c>
      <c r="D87" t="s">
        <v>48</v>
      </c>
      <c r="E87" t="s">
        <v>49</v>
      </c>
      <c r="F87" t="s">
        <v>56</v>
      </c>
      <c r="G87">
        <v>41072</v>
      </c>
      <c r="H87">
        <v>6</v>
      </c>
      <c r="I87">
        <v>18</v>
      </c>
      <c r="J87">
        <v>14.5</v>
      </c>
      <c r="K87">
        <v>261</v>
      </c>
    </row>
    <row r="88" spans="1:11" x14ac:dyDescent="0.25">
      <c r="A88">
        <v>23379</v>
      </c>
      <c r="B88" t="s">
        <v>233</v>
      </c>
      <c r="C88" t="s">
        <v>234</v>
      </c>
      <c r="D88" t="s">
        <v>133</v>
      </c>
      <c r="E88" t="s">
        <v>134</v>
      </c>
      <c r="F88" t="s">
        <v>50</v>
      </c>
      <c r="G88">
        <v>41270</v>
      </c>
      <c r="H88">
        <v>12</v>
      </c>
      <c r="I88">
        <v>65</v>
      </c>
      <c r="J88">
        <v>3.99</v>
      </c>
      <c r="K88">
        <v>259.35000000000002</v>
      </c>
    </row>
    <row r="89" spans="1:11" x14ac:dyDescent="0.25">
      <c r="A89">
        <v>23360</v>
      </c>
      <c r="B89" t="s">
        <v>235</v>
      </c>
      <c r="C89" t="s">
        <v>219</v>
      </c>
      <c r="D89" t="s">
        <v>91</v>
      </c>
      <c r="E89" t="s">
        <v>92</v>
      </c>
      <c r="F89" t="s">
        <v>50</v>
      </c>
      <c r="G89">
        <v>41073</v>
      </c>
      <c r="H89">
        <v>6</v>
      </c>
      <c r="I89">
        <v>37</v>
      </c>
      <c r="J89">
        <v>6.99</v>
      </c>
      <c r="K89">
        <v>258.63</v>
      </c>
    </row>
    <row r="90" spans="1:11" x14ac:dyDescent="0.25">
      <c r="A90">
        <v>23339</v>
      </c>
      <c r="B90" t="s">
        <v>236</v>
      </c>
      <c r="C90" t="s">
        <v>237</v>
      </c>
      <c r="D90" t="s">
        <v>109</v>
      </c>
      <c r="E90" t="s">
        <v>110</v>
      </c>
      <c r="F90" t="s">
        <v>50</v>
      </c>
      <c r="G90">
        <v>41101</v>
      </c>
      <c r="H90">
        <v>7</v>
      </c>
      <c r="I90">
        <v>41</v>
      </c>
      <c r="J90">
        <v>6</v>
      </c>
      <c r="K90">
        <v>246</v>
      </c>
    </row>
    <row r="91" spans="1:11" x14ac:dyDescent="0.25">
      <c r="A91">
        <v>23341</v>
      </c>
      <c r="B91" t="s">
        <v>238</v>
      </c>
      <c r="C91" t="s">
        <v>239</v>
      </c>
      <c r="D91" t="s">
        <v>182</v>
      </c>
      <c r="E91" t="s">
        <v>183</v>
      </c>
      <c r="F91" t="s">
        <v>56</v>
      </c>
      <c r="G91">
        <v>41026</v>
      </c>
      <c r="H91">
        <v>4</v>
      </c>
      <c r="I91">
        <v>77</v>
      </c>
      <c r="J91">
        <v>3</v>
      </c>
      <c r="K91">
        <v>231</v>
      </c>
    </row>
    <row r="92" spans="1:11" x14ac:dyDescent="0.25">
      <c r="A92">
        <v>23374</v>
      </c>
      <c r="B92" t="s">
        <v>240</v>
      </c>
      <c r="C92" t="s">
        <v>241</v>
      </c>
      <c r="D92" t="s">
        <v>133</v>
      </c>
      <c r="E92" t="s">
        <v>134</v>
      </c>
      <c r="F92" t="s">
        <v>50</v>
      </c>
      <c r="G92">
        <v>41257</v>
      </c>
      <c r="H92">
        <v>12</v>
      </c>
      <c r="I92">
        <v>57</v>
      </c>
      <c r="J92">
        <v>3.99</v>
      </c>
      <c r="K92">
        <v>227.43</v>
      </c>
    </row>
    <row r="93" spans="1:11" x14ac:dyDescent="0.25">
      <c r="A93">
        <v>23273</v>
      </c>
      <c r="B93" t="s">
        <v>242</v>
      </c>
      <c r="C93" t="s">
        <v>243</v>
      </c>
      <c r="D93" t="s">
        <v>67</v>
      </c>
      <c r="E93" t="s">
        <v>68</v>
      </c>
      <c r="F93" t="s">
        <v>50</v>
      </c>
      <c r="G93">
        <v>41256</v>
      </c>
      <c r="H93">
        <v>12</v>
      </c>
      <c r="I93">
        <v>22</v>
      </c>
      <c r="J93">
        <v>9.99</v>
      </c>
      <c r="K93">
        <v>219.78</v>
      </c>
    </row>
    <row r="94" spans="1:11" x14ac:dyDescent="0.25">
      <c r="A94">
        <v>23280</v>
      </c>
      <c r="B94" t="s">
        <v>244</v>
      </c>
      <c r="C94" t="s">
        <v>66</v>
      </c>
      <c r="D94" t="s">
        <v>91</v>
      </c>
      <c r="E94" t="s">
        <v>92</v>
      </c>
      <c r="F94" t="s">
        <v>50</v>
      </c>
      <c r="G94">
        <v>41002</v>
      </c>
      <c r="H94">
        <v>4</v>
      </c>
      <c r="I94">
        <v>30</v>
      </c>
      <c r="J94">
        <v>6.99</v>
      </c>
      <c r="K94">
        <v>209.70000000000002</v>
      </c>
    </row>
    <row r="95" spans="1:11" x14ac:dyDescent="0.25">
      <c r="A95">
        <v>23370</v>
      </c>
      <c r="B95" t="s">
        <v>245</v>
      </c>
      <c r="C95" t="s">
        <v>108</v>
      </c>
      <c r="D95" t="s">
        <v>182</v>
      </c>
      <c r="E95" t="s">
        <v>183</v>
      </c>
      <c r="F95" t="s">
        <v>56</v>
      </c>
      <c r="G95">
        <v>41028</v>
      </c>
      <c r="H95">
        <v>4</v>
      </c>
      <c r="I95">
        <v>63</v>
      </c>
      <c r="J95">
        <v>3</v>
      </c>
      <c r="K95">
        <v>189</v>
      </c>
    </row>
    <row r="96" spans="1:11" x14ac:dyDescent="0.25">
      <c r="A96">
        <v>23372</v>
      </c>
      <c r="B96" t="s">
        <v>246</v>
      </c>
      <c r="C96" t="s">
        <v>247</v>
      </c>
      <c r="D96" t="s">
        <v>146</v>
      </c>
      <c r="E96" t="s">
        <v>147</v>
      </c>
      <c r="F96" t="s">
        <v>50</v>
      </c>
      <c r="G96">
        <v>41255</v>
      </c>
      <c r="H96">
        <v>12</v>
      </c>
      <c r="I96">
        <v>22</v>
      </c>
      <c r="J96">
        <v>6.5</v>
      </c>
      <c r="K96">
        <v>143</v>
      </c>
    </row>
    <row r="97" spans="1:11" x14ac:dyDescent="0.25">
      <c r="A97">
        <v>23265</v>
      </c>
      <c r="B97" t="s">
        <v>248</v>
      </c>
      <c r="C97" t="s">
        <v>249</v>
      </c>
      <c r="D97" t="s">
        <v>67</v>
      </c>
      <c r="E97" t="s">
        <v>68</v>
      </c>
      <c r="F97" t="s">
        <v>56</v>
      </c>
      <c r="G97">
        <v>41248</v>
      </c>
      <c r="H97">
        <v>12</v>
      </c>
      <c r="I97">
        <v>14</v>
      </c>
      <c r="J97">
        <v>9.99</v>
      </c>
      <c r="K97">
        <v>139.86000000000001</v>
      </c>
    </row>
    <row r="98" spans="1:11" x14ac:dyDescent="0.25">
      <c r="A98">
        <v>23346</v>
      </c>
      <c r="B98" t="s">
        <v>250</v>
      </c>
      <c r="C98" t="s">
        <v>165</v>
      </c>
      <c r="D98" t="s">
        <v>67</v>
      </c>
      <c r="E98" t="s">
        <v>68</v>
      </c>
      <c r="F98" t="s">
        <v>50</v>
      </c>
      <c r="G98">
        <v>41119</v>
      </c>
      <c r="H98">
        <v>7</v>
      </c>
      <c r="I98">
        <v>13</v>
      </c>
      <c r="J98">
        <v>9.99</v>
      </c>
      <c r="K98">
        <v>129.87</v>
      </c>
    </row>
    <row r="99" spans="1:11" x14ac:dyDescent="0.25">
      <c r="A99">
        <v>23312</v>
      </c>
      <c r="B99" t="s">
        <v>251</v>
      </c>
      <c r="C99" t="s">
        <v>252</v>
      </c>
      <c r="D99" t="s">
        <v>133</v>
      </c>
      <c r="E99" t="s">
        <v>134</v>
      </c>
      <c r="F99" t="s">
        <v>50</v>
      </c>
      <c r="G99">
        <v>41096</v>
      </c>
      <c r="H99">
        <v>7</v>
      </c>
      <c r="I99">
        <v>28</v>
      </c>
      <c r="J99">
        <v>3.99</v>
      </c>
      <c r="K99">
        <v>111.72</v>
      </c>
    </row>
    <row r="100" spans="1:11" x14ac:dyDescent="0.25">
      <c r="A100">
        <v>23355</v>
      </c>
      <c r="B100" t="s">
        <v>253</v>
      </c>
      <c r="C100" t="s">
        <v>161</v>
      </c>
      <c r="D100" t="s">
        <v>119</v>
      </c>
      <c r="E100" t="s">
        <v>120</v>
      </c>
      <c r="F100" t="s">
        <v>50</v>
      </c>
      <c r="G100">
        <v>41026</v>
      </c>
      <c r="H100">
        <v>4</v>
      </c>
      <c r="I100">
        <v>16</v>
      </c>
      <c r="J100">
        <v>4.5</v>
      </c>
      <c r="K100">
        <v>72</v>
      </c>
    </row>
    <row r="101" spans="1:11" x14ac:dyDescent="0.25">
      <c r="A101">
        <v>23322</v>
      </c>
      <c r="B101" t="s">
        <v>254</v>
      </c>
      <c r="C101" t="s">
        <v>122</v>
      </c>
      <c r="D101" t="s">
        <v>182</v>
      </c>
      <c r="E101" t="s">
        <v>183</v>
      </c>
      <c r="F101" t="s">
        <v>56</v>
      </c>
      <c r="G101">
        <v>41009</v>
      </c>
      <c r="H101">
        <v>4</v>
      </c>
      <c r="I101">
        <v>20</v>
      </c>
      <c r="J101">
        <v>3</v>
      </c>
      <c r="K101">
        <v>60</v>
      </c>
    </row>
    <row r="102" spans="1:11" x14ac:dyDescent="0.25">
      <c r="A102">
        <v>23298</v>
      </c>
      <c r="B102" t="s">
        <v>255</v>
      </c>
      <c r="C102" t="s">
        <v>256</v>
      </c>
      <c r="D102" t="s">
        <v>119</v>
      </c>
      <c r="E102" t="s">
        <v>120</v>
      </c>
      <c r="F102" t="s">
        <v>53</v>
      </c>
      <c r="G102">
        <v>41118</v>
      </c>
      <c r="H102">
        <v>7</v>
      </c>
      <c r="I102">
        <v>12</v>
      </c>
      <c r="J102">
        <v>4.5</v>
      </c>
      <c r="K102">
        <v>54</v>
      </c>
    </row>
    <row r="103" spans="1:11" x14ac:dyDescent="0.25">
      <c r="A103">
        <v>23367</v>
      </c>
      <c r="B103" t="s">
        <v>257</v>
      </c>
      <c r="C103" t="s">
        <v>258</v>
      </c>
      <c r="D103" t="s">
        <v>119</v>
      </c>
      <c r="E103" t="s">
        <v>120</v>
      </c>
      <c r="F103" t="s">
        <v>56</v>
      </c>
      <c r="G103">
        <v>41023</v>
      </c>
      <c r="H103">
        <v>4</v>
      </c>
      <c r="I103">
        <v>10</v>
      </c>
      <c r="J103">
        <v>4.5</v>
      </c>
      <c r="K103">
        <v>45</v>
      </c>
    </row>
    <row r="104" spans="1:11" x14ac:dyDescent="0.25">
      <c r="A104">
        <v>23334</v>
      </c>
      <c r="B104" t="s">
        <v>259</v>
      </c>
      <c r="C104" t="s">
        <v>153</v>
      </c>
      <c r="D104" t="s">
        <v>182</v>
      </c>
      <c r="E104" t="s">
        <v>183</v>
      </c>
      <c r="F104" t="s">
        <v>50</v>
      </c>
      <c r="G104">
        <v>41260</v>
      </c>
      <c r="H104">
        <v>12</v>
      </c>
      <c r="I104">
        <v>14</v>
      </c>
      <c r="J104">
        <v>3</v>
      </c>
      <c r="K104">
        <v>42</v>
      </c>
    </row>
    <row r="105" spans="1:11" x14ac:dyDescent="0.25">
      <c r="A105">
        <v>23285</v>
      </c>
      <c r="B105" t="s">
        <v>260</v>
      </c>
      <c r="C105" t="s">
        <v>173</v>
      </c>
      <c r="D105" t="s">
        <v>143</v>
      </c>
      <c r="E105" t="s">
        <v>144</v>
      </c>
      <c r="F105" t="s">
        <v>56</v>
      </c>
      <c r="G105">
        <v>41114</v>
      </c>
      <c r="H105">
        <v>7</v>
      </c>
      <c r="I105">
        <v>9</v>
      </c>
      <c r="J105">
        <v>4.5</v>
      </c>
      <c r="K105">
        <v>40.5</v>
      </c>
    </row>
    <row r="106" spans="1:11" x14ac:dyDescent="0.25">
      <c r="A106">
        <v>23375</v>
      </c>
      <c r="B106" t="s">
        <v>261</v>
      </c>
      <c r="C106" t="s">
        <v>161</v>
      </c>
      <c r="D106" t="s">
        <v>91</v>
      </c>
      <c r="E106" t="s">
        <v>92</v>
      </c>
      <c r="F106" t="s">
        <v>56</v>
      </c>
      <c r="G106">
        <v>41029</v>
      </c>
      <c r="H106">
        <v>4</v>
      </c>
      <c r="I106">
        <v>5</v>
      </c>
      <c r="J106">
        <v>6.99</v>
      </c>
      <c r="K106">
        <v>34.950000000000003</v>
      </c>
    </row>
    <row r="107" spans="1:11" x14ac:dyDescent="0.25">
      <c r="A107">
        <v>23336</v>
      </c>
      <c r="B107" t="s">
        <v>262</v>
      </c>
      <c r="C107" t="s">
        <v>263</v>
      </c>
      <c r="D107" t="s">
        <v>143</v>
      </c>
      <c r="E107" t="s">
        <v>144</v>
      </c>
      <c r="F107" t="s">
        <v>56</v>
      </c>
      <c r="G107">
        <v>41091</v>
      </c>
      <c r="H107">
        <v>7</v>
      </c>
      <c r="I107">
        <v>7</v>
      </c>
      <c r="J107">
        <v>4.5</v>
      </c>
      <c r="K107">
        <v>31.5</v>
      </c>
    </row>
    <row r="108" spans="1:11" x14ac:dyDescent="0.25">
      <c r="A108">
        <v>23279</v>
      </c>
      <c r="B108" t="s">
        <v>264</v>
      </c>
      <c r="C108" t="s">
        <v>237</v>
      </c>
      <c r="D108" t="s">
        <v>182</v>
      </c>
      <c r="E108" t="s">
        <v>183</v>
      </c>
      <c r="F108" t="s">
        <v>50</v>
      </c>
      <c r="G108">
        <v>41020</v>
      </c>
      <c r="H108">
        <v>4</v>
      </c>
      <c r="I108">
        <v>10</v>
      </c>
      <c r="J108">
        <v>3</v>
      </c>
      <c r="K108">
        <v>30</v>
      </c>
    </row>
  </sheetData>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69"/>
  <sheetViews>
    <sheetView showGridLines="0" topLeftCell="B24" workbookViewId="0">
      <selection activeCell="J29" sqref="J29"/>
    </sheetView>
  </sheetViews>
  <sheetFormatPr defaultRowHeight="15" x14ac:dyDescent="0.25"/>
  <cols>
    <col min="1" max="1" width="6.5703125" customWidth="1"/>
    <col min="2" max="2" width="14" bestFit="1" customWidth="1"/>
    <col min="3" max="3" width="13.42578125" bestFit="1" customWidth="1"/>
    <col min="4" max="4" width="14.42578125" customWidth="1"/>
    <col min="5" max="5" width="10.42578125" customWidth="1"/>
    <col min="6" max="7" width="8.85546875" customWidth="1"/>
    <col min="9" max="9" width="18.140625" bestFit="1" customWidth="1"/>
    <col min="10" max="10" width="13" customWidth="1"/>
    <col min="11" max="11" width="14.140625" customWidth="1"/>
    <col min="12" max="12" width="9.7109375" customWidth="1"/>
  </cols>
  <sheetData>
    <row r="1" spans="2:12" ht="15.75" thickBot="1" x14ac:dyDescent="0.3"/>
    <row r="2" spans="2:12" ht="15.75" thickBot="1" x14ac:dyDescent="0.3">
      <c r="B2" s="42" t="s">
        <v>426</v>
      </c>
    </row>
    <row r="3" spans="2:12" ht="15" customHeight="1" x14ac:dyDescent="0.25">
      <c r="B3" s="108" t="s">
        <v>436</v>
      </c>
      <c r="C3" s="109"/>
      <c r="D3" s="109"/>
      <c r="E3" s="109"/>
      <c r="F3" s="110"/>
    </row>
    <row r="4" spans="2:12" x14ac:dyDescent="0.25">
      <c r="B4" s="98"/>
      <c r="C4" s="99"/>
      <c r="D4" s="99"/>
      <c r="E4" s="99"/>
      <c r="F4" s="100"/>
    </row>
    <row r="5" spans="2:12" x14ac:dyDescent="0.25">
      <c r="B5" s="98"/>
      <c r="C5" s="99"/>
      <c r="D5" s="99"/>
      <c r="E5" s="99"/>
      <c r="F5" s="100"/>
    </row>
    <row r="6" spans="2:12" ht="15.75" thickBot="1" x14ac:dyDescent="0.3">
      <c r="B6" s="101"/>
      <c r="C6" s="102"/>
      <c r="D6" s="102"/>
      <c r="E6" s="102"/>
      <c r="F6" s="103"/>
    </row>
    <row r="7" spans="2:12" x14ac:dyDescent="0.25">
      <c r="B7" s="41"/>
      <c r="C7" s="41"/>
      <c r="D7" s="41"/>
      <c r="E7" s="41"/>
      <c r="F7" s="41"/>
    </row>
    <row r="8" spans="2:12" x14ac:dyDescent="0.25">
      <c r="B8" s="29" t="s">
        <v>265</v>
      </c>
      <c r="I8" s="29" t="s">
        <v>266</v>
      </c>
    </row>
    <row r="9" spans="2:12" x14ac:dyDescent="0.25">
      <c r="B9" s="8" t="s">
        <v>35</v>
      </c>
      <c r="C9" s="8" t="s">
        <v>40</v>
      </c>
      <c r="I9" s="7" t="s">
        <v>35</v>
      </c>
      <c r="J9" s="7" t="s">
        <v>40</v>
      </c>
    </row>
    <row r="10" spans="2:12" x14ac:dyDescent="0.25">
      <c r="B10" s="8">
        <v>23265</v>
      </c>
      <c r="C10" t="str">
        <f>VLOOKUP(B10,Table2[],6,FALSE)</f>
        <v>Retail</v>
      </c>
      <c r="I10" s="7">
        <v>23265</v>
      </c>
      <c r="J10" t="str">
        <f>INDEX(Table2[],MATCH(I10,Table2[Distributor ID],0),6)</f>
        <v>Retail</v>
      </c>
      <c r="K10" t="s">
        <v>441</v>
      </c>
    </row>
    <row r="11" spans="2:12" x14ac:dyDescent="0.25">
      <c r="B11" s="8">
        <v>23378</v>
      </c>
      <c r="C11" s="61" t="str">
        <f>VLOOKUP(B11,Table2[],6,FALSE)</f>
        <v>Online</v>
      </c>
      <c r="I11" s="7">
        <v>23378</v>
      </c>
      <c r="J11" t="str">
        <f>INDEX(Table2[],MATCH(I11,Table2[Distributor ID],0),6)</f>
        <v>Online</v>
      </c>
      <c r="K11" s="61" t="s">
        <v>441</v>
      </c>
    </row>
    <row r="12" spans="2:12" x14ac:dyDescent="0.25">
      <c r="B12" s="8">
        <v>23288</v>
      </c>
      <c r="C12" s="61" t="str">
        <f>VLOOKUP(B12,Table2[],6,FALSE)</f>
        <v>Direct</v>
      </c>
      <c r="I12" s="7">
        <v>23288</v>
      </c>
      <c r="J12" s="61" t="str">
        <f>INDEX(Table2[],MATCH(I12,Table2[Distributor ID],0),6)</f>
        <v>Direct</v>
      </c>
      <c r="K12" s="61" t="s">
        <v>441</v>
      </c>
    </row>
    <row r="13" spans="2:12" x14ac:dyDescent="0.25">
      <c r="B13" s="8">
        <v>23347</v>
      </c>
      <c r="C13" s="61" t="str">
        <f>VLOOKUP(B13,Table2[],6,FALSE)</f>
        <v>Online</v>
      </c>
      <c r="I13" s="7">
        <v>23347</v>
      </c>
      <c r="J13" s="61" t="str">
        <f>INDEX(Table2[],MATCH(I13,Table2[Distributor ID],0),6)</f>
        <v>Online</v>
      </c>
      <c r="K13" s="61" t="s">
        <v>441</v>
      </c>
    </row>
    <row r="15" spans="2:12" x14ac:dyDescent="0.25">
      <c r="B15" s="29" t="s">
        <v>265</v>
      </c>
      <c r="F15" s="40"/>
      <c r="G15" s="40"/>
      <c r="I15" s="29" t="s">
        <v>266</v>
      </c>
    </row>
    <row r="16" spans="2:12" x14ac:dyDescent="0.25">
      <c r="B16" s="8" t="s">
        <v>35</v>
      </c>
      <c r="C16" s="8" t="s">
        <v>40</v>
      </c>
      <c r="D16" s="8" t="s">
        <v>43</v>
      </c>
      <c r="E16" s="8" t="s">
        <v>45</v>
      </c>
      <c r="F16" s="40"/>
      <c r="G16" s="40"/>
      <c r="I16" s="7" t="s">
        <v>35</v>
      </c>
      <c r="J16" s="7" t="s">
        <v>40</v>
      </c>
      <c r="K16" s="7" t="s">
        <v>43</v>
      </c>
      <c r="L16" s="7" t="s">
        <v>45</v>
      </c>
    </row>
    <row r="17" spans="2:13" x14ac:dyDescent="0.25">
      <c r="B17" s="8">
        <v>23353</v>
      </c>
      <c r="C17" t="str">
        <f>VLOOKUP(B17,Table2[],6,FALSE)</f>
        <v>Direct</v>
      </c>
      <c r="D17">
        <f>VLOOKUP(B17,Table2[],9,)</f>
        <v>168</v>
      </c>
      <c r="E17">
        <f>VLOOKUP(B17,Table2[],11,FALSE)</f>
        <v>2436</v>
      </c>
      <c r="F17" s="40"/>
      <c r="G17" s="40"/>
      <c r="I17" s="7">
        <v>23353</v>
      </c>
      <c r="J17" t="str">
        <f>INDEX(Table2[],MATCH(I17,Table2[Distributor ID],0),6)</f>
        <v>Direct</v>
      </c>
      <c r="K17">
        <f>INDEX(Table2[],MATCH(I17,Table2[Distributor ID],0),9)</f>
        <v>168</v>
      </c>
      <c r="L17">
        <f>INDEX(Table2[],MATCH(I17,Table2[Distributor ID],0),11)</f>
        <v>2436</v>
      </c>
      <c r="M17" t="s">
        <v>441</v>
      </c>
    </row>
    <row r="18" spans="2:13" x14ac:dyDescent="0.25">
      <c r="B18" s="8">
        <v>23289</v>
      </c>
      <c r="C18" s="61" t="str">
        <f>VLOOKUP(B18,Table2[],6,FALSE)</f>
        <v>Retail</v>
      </c>
      <c r="D18" s="61">
        <f>VLOOKUP(B18,Table2[],9,)</f>
        <v>166</v>
      </c>
      <c r="E18" s="61">
        <f>VLOOKUP(B18,Table2[],11,FALSE)</f>
        <v>2407</v>
      </c>
      <c r="F18" s="40"/>
      <c r="G18" s="40"/>
      <c r="I18" s="7">
        <v>23289</v>
      </c>
      <c r="J18" s="61" t="str">
        <f>INDEX(Table2[],MATCH(I18,Table2[Distributor ID],0),6)</f>
        <v>Retail</v>
      </c>
      <c r="K18" s="61">
        <f>INDEX(Table2[],MATCH(I18,Table2[Distributor ID],0),9)</f>
        <v>166</v>
      </c>
      <c r="L18" s="61">
        <f>INDEX(Table2[],MATCH(I18,Table2[Distributor ID],0),11)</f>
        <v>2407</v>
      </c>
      <c r="M18" s="61" t="s">
        <v>441</v>
      </c>
    </row>
    <row r="19" spans="2:13" x14ac:dyDescent="0.25">
      <c r="B19" s="8">
        <v>23378</v>
      </c>
      <c r="C19" s="61" t="str">
        <f>VLOOKUP(B19,Table2[],6,FALSE)</f>
        <v>Online</v>
      </c>
      <c r="D19" s="61">
        <f>VLOOKUP(B19,Table2[],9,)</f>
        <v>157</v>
      </c>
      <c r="E19" s="61">
        <f>VLOOKUP(B19,Table2[],11,FALSE)</f>
        <v>2276.5</v>
      </c>
      <c r="F19" s="40"/>
      <c r="G19" s="40"/>
      <c r="I19" s="7">
        <v>23378</v>
      </c>
      <c r="J19" s="61" t="str">
        <f>INDEX(Table2[],MATCH(I19,Table2[Distributor ID],0),6)</f>
        <v>Online</v>
      </c>
      <c r="K19" s="61">
        <f>INDEX(Table2[],MATCH(I19,Table2[Distributor ID],0),9)</f>
        <v>157</v>
      </c>
      <c r="L19" s="61">
        <f>INDEX(Table2[],MATCH(I19,Table2[Distributor ID],0),11)</f>
        <v>2276.5</v>
      </c>
      <c r="M19" s="61" t="s">
        <v>441</v>
      </c>
    </row>
    <row r="20" spans="2:13" x14ac:dyDescent="0.25">
      <c r="B20" s="8">
        <v>23283</v>
      </c>
      <c r="C20" s="61" t="str">
        <f>VLOOKUP(B20,Table2[],6,FALSE)</f>
        <v>Online</v>
      </c>
      <c r="D20" s="61">
        <f>VLOOKUP(B20,Table2[],9,)</f>
        <v>142</v>
      </c>
      <c r="E20" s="61">
        <f>VLOOKUP(B20,Table2[],11,FALSE)</f>
        <v>2059</v>
      </c>
      <c r="F20" s="40"/>
      <c r="G20" s="40"/>
      <c r="I20" s="7">
        <v>23283</v>
      </c>
      <c r="J20" s="61" t="str">
        <f>INDEX(Table2[],MATCH(I20,Table2[Distributor ID],0),6)</f>
        <v>Online</v>
      </c>
      <c r="K20" s="61">
        <f>INDEX(Table2[],MATCH(I20,Table2[Distributor ID],0),9)</f>
        <v>142</v>
      </c>
      <c r="L20" s="61">
        <f>INDEX(Table2[],MATCH(I20,Table2[Distributor ID],0),11)</f>
        <v>2059</v>
      </c>
      <c r="M20" s="61" t="s">
        <v>441</v>
      </c>
    </row>
    <row r="21" spans="2:13" x14ac:dyDescent="0.25">
      <c r="B21" s="8">
        <v>23324</v>
      </c>
      <c r="C21" s="61" t="str">
        <f>VLOOKUP(B21,Table2[],6,FALSE)</f>
        <v>Retail</v>
      </c>
      <c r="D21" s="61">
        <f>VLOOKUP(B21,Table2[],9,)</f>
        <v>193</v>
      </c>
      <c r="E21" s="61">
        <f>VLOOKUP(B21,Table2[],11,FALSE)</f>
        <v>1928.07</v>
      </c>
      <c r="F21" s="40"/>
      <c r="G21" s="40"/>
      <c r="I21" s="7">
        <v>23324</v>
      </c>
      <c r="J21" s="61" t="str">
        <f>INDEX(Table2[],MATCH(I21,Table2[Distributor ID],0),6)</f>
        <v>Retail</v>
      </c>
      <c r="K21" s="61">
        <f>INDEX(Table2[],MATCH(I21,Table2[Distributor ID],0),9)</f>
        <v>193</v>
      </c>
      <c r="L21" s="61">
        <f>INDEX(Table2[],MATCH(I21,Table2[Distributor ID],0),11)</f>
        <v>1928.07</v>
      </c>
      <c r="M21" s="61" t="s">
        <v>441</v>
      </c>
    </row>
    <row r="22" spans="2:13" x14ac:dyDescent="0.25">
      <c r="B22" s="8">
        <v>23303</v>
      </c>
      <c r="C22" s="61" t="str">
        <f>VLOOKUP(B22,Table2[],6,FALSE)</f>
        <v>Retail</v>
      </c>
      <c r="D22" s="61">
        <f>VLOOKUP(B22,Table2[],9,)</f>
        <v>176</v>
      </c>
      <c r="E22" s="61">
        <f>VLOOKUP(B22,Table2[],11,FALSE)</f>
        <v>2552</v>
      </c>
      <c r="F22" s="40"/>
      <c r="G22" s="40"/>
      <c r="I22" s="7">
        <v>23303</v>
      </c>
      <c r="J22" s="61" t="str">
        <f>INDEX(Table2[],MATCH(I22,Table2[Distributor ID],0),6)</f>
        <v>Retail</v>
      </c>
      <c r="K22" s="61">
        <f>INDEX(Table2[],MATCH(I22,Table2[Distributor ID],0),9)</f>
        <v>176</v>
      </c>
      <c r="L22" s="61">
        <f>INDEX(Table2[],MATCH(I22,Table2[Distributor ID],0),11)</f>
        <v>2552</v>
      </c>
      <c r="M22" s="61" t="s">
        <v>441</v>
      </c>
    </row>
    <row r="23" spans="2:13" x14ac:dyDescent="0.25">
      <c r="F23" s="40"/>
      <c r="G23" s="40"/>
    </row>
    <row r="24" spans="2:13" x14ac:dyDescent="0.25">
      <c r="B24" s="29" t="s">
        <v>265</v>
      </c>
      <c r="F24" s="40"/>
      <c r="G24" s="40"/>
      <c r="I24" s="29" t="s">
        <v>266</v>
      </c>
    </row>
    <row r="25" spans="2:13" x14ac:dyDescent="0.25">
      <c r="B25" s="8" t="s">
        <v>35</v>
      </c>
      <c r="C25" s="8" t="s">
        <v>37</v>
      </c>
      <c r="D25" s="8" t="s">
        <v>0</v>
      </c>
      <c r="E25" s="8" t="s">
        <v>45</v>
      </c>
      <c r="F25" s="40"/>
      <c r="G25" s="40"/>
      <c r="I25" s="7" t="s">
        <v>35</v>
      </c>
      <c r="J25" s="7" t="s">
        <v>37</v>
      </c>
      <c r="K25" s="7" t="s">
        <v>0</v>
      </c>
      <c r="L25" s="7" t="s">
        <v>45</v>
      </c>
    </row>
    <row r="26" spans="2:13" x14ac:dyDescent="0.25">
      <c r="B26" s="8">
        <v>23265</v>
      </c>
      <c r="C26" t="str">
        <f>VLOOKUP(B26,Table2[],3,FALSE)</f>
        <v>South Africa</v>
      </c>
      <c r="D26" t="str">
        <f>VLOOKUP(B26,Table2[],2,FALSE)</f>
        <v>Uriel Benton</v>
      </c>
      <c r="E26">
        <f>VLOOKUP(B26,Table2[],11,FALSE)</f>
        <v>139.86000000000001</v>
      </c>
      <c r="F26" s="40"/>
      <c r="G26" s="40"/>
      <c r="I26" s="7">
        <v>23265</v>
      </c>
      <c r="J26" t="str">
        <f>INDEX(Table2[],MATCH(I26,Table2[Distributor ID],0),3)</f>
        <v>South Africa</v>
      </c>
      <c r="K26" t="str">
        <f>INDEX(Table2[],MATCH(I26,Table2[Distributor ID],0),2)</f>
        <v>Uriel Benton</v>
      </c>
      <c r="L26">
        <f>INDEX(Table2[],MATCH(I26,Table2[Distributor ID],0),11)</f>
        <v>139.86000000000001</v>
      </c>
    </row>
    <row r="27" spans="2:13" x14ac:dyDescent="0.25">
      <c r="B27" s="8">
        <v>23315</v>
      </c>
      <c r="C27" s="61" t="str">
        <f>VLOOKUP(B27,Table2[],3,FALSE)</f>
        <v>Burkina Faso</v>
      </c>
      <c r="D27" s="61" t="str">
        <f>VLOOKUP(B27,Table2[],2,FALSE)</f>
        <v>Anika Tillman</v>
      </c>
      <c r="E27" s="61">
        <f>VLOOKUP(B27,Table2[],11,FALSE)</f>
        <v>490.5</v>
      </c>
      <c r="F27" s="40"/>
      <c r="G27" s="40"/>
      <c r="I27" s="7">
        <v>23315</v>
      </c>
      <c r="J27" s="61" t="str">
        <f>INDEX(Table2[],MATCH(I27,Table2[Distributor ID],0),3)</f>
        <v>Burkina Faso</v>
      </c>
      <c r="K27" s="61" t="str">
        <f>INDEX(Table2[],MATCH(I27,Table2[Distributor ID],0),2)</f>
        <v>Anika Tillman</v>
      </c>
      <c r="L27" s="61">
        <f>INDEX(Table2[],MATCH(I27,Table2[Distributor ID],0),11)</f>
        <v>490.5</v>
      </c>
    </row>
    <row r="28" spans="2:13" x14ac:dyDescent="0.25">
      <c r="B28" s="8">
        <v>30000</v>
      </c>
      <c r="C28" s="61" t="e">
        <f>VLOOKUP(B28,Table2[],3,FALSE)</f>
        <v>#N/A</v>
      </c>
      <c r="D28" s="61" t="e">
        <f>VLOOKUP(B28,Table2[],2,FALSE)</f>
        <v>#N/A</v>
      </c>
      <c r="E28" s="61" t="e">
        <f>VLOOKUP(B28,Table2[],11,FALSE)</f>
        <v>#N/A</v>
      </c>
      <c r="F28" s="40"/>
      <c r="G28" s="40"/>
      <c r="I28" s="7">
        <v>30000</v>
      </c>
      <c r="J28" s="61" t="e">
        <f>INDEX(Table2[],MATCH(I28,Table2[Distributor ID],0),3)</f>
        <v>#N/A</v>
      </c>
      <c r="K28" s="61" t="e">
        <f>INDEX(Table2[],MATCH(I28,Table2[Distributor ID],0),2)</f>
        <v>#N/A</v>
      </c>
      <c r="L28" s="61" t="e">
        <f>INDEX(Table2[],MATCH(I28,Table2[Distributor ID],0),11)</f>
        <v>#N/A</v>
      </c>
    </row>
    <row r="29" spans="2:13" x14ac:dyDescent="0.25">
      <c r="B29" s="8">
        <v>40000</v>
      </c>
      <c r="C29" s="61" t="e">
        <f>VLOOKUP(B29,Table2[],3,FALSE)</f>
        <v>#N/A</v>
      </c>
      <c r="D29" s="61" t="e">
        <f>VLOOKUP(B29,Table2[],2,FALSE)</f>
        <v>#N/A</v>
      </c>
      <c r="E29" s="61" t="e">
        <f>VLOOKUP(B29,Table2[],11,FALSE)</f>
        <v>#N/A</v>
      </c>
      <c r="F29" s="40"/>
      <c r="G29" s="40"/>
      <c r="I29" s="7">
        <v>40000</v>
      </c>
      <c r="J29" s="61" t="e">
        <f>INDEX(Table2[],MATCH(I29,Table2[Distributor ID],0),3)</f>
        <v>#N/A</v>
      </c>
      <c r="K29" s="61" t="e">
        <f>INDEX(Table2[],MATCH(I29,Table2[Distributor ID],0),2)</f>
        <v>#N/A</v>
      </c>
      <c r="L29" s="61" t="e">
        <f>INDEX(Table2[],MATCH(I29,Table2[Distributor ID],0),11)</f>
        <v>#N/A</v>
      </c>
    </row>
    <row r="30" spans="2:13" x14ac:dyDescent="0.25">
      <c r="B30" s="8">
        <v>23367</v>
      </c>
      <c r="C30" s="61" t="str">
        <f>VLOOKUP(B30,Table2[],3,FALSE)</f>
        <v>Saudi Arabia</v>
      </c>
      <c r="D30" s="61" t="str">
        <f>VLOOKUP(B30,Table2[],2,FALSE)</f>
        <v>Roary Dixon</v>
      </c>
      <c r="E30" s="61">
        <f>VLOOKUP(B30,Table2[],11,FALSE)</f>
        <v>45</v>
      </c>
      <c r="F30" s="40"/>
      <c r="G30" s="40"/>
      <c r="I30" s="7">
        <v>23367</v>
      </c>
      <c r="J30" s="61" t="str">
        <f>INDEX(Table2[],MATCH(I30,Table2[Distributor ID],0),3)</f>
        <v>Saudi Arabia</v>
      </c>
      <c r="K30" s="61" t="str">
        <f>INDEX(Table2[],MATCH(I30,Table2[Distributor ID],0),2)</f>
        <v>Roary Dixon</v>
      </c>
      <c r="L30" s="61">
        <f>INDEX(Table2[],MATCH(I30,Table2[Distributor ID],0),11)</f>
        <v>45</v>
      </c>
    </row>
    <row r="31" spans="2:13" x14ac:dyDescent="0.25">
      <c r="B31" s="8">
        <v>23326</v>
      </c>
      <c r="C31" s="61" t="str">
        <f>VLOOKUP(B31,Table2[],3,FALSE)</f>
        <v>Slovenia</v>
      </c>
      <c r="D31" s="61" t="str">
        <f>VLOOKUP(B31,Table2[],2,FALSE)</f>
        <v>Katelyn Joseph</v>
      </c>
      <c r="E31" s="61">
        <f>VLOOKUP(B31,Table2[],11,FALSE)</f>
        <v>567</v>
      </c>
      <c r="F31" s="40"/>
      <c r="G31" s="40"/>
      <c r="I31" s="7">
        <v>23326</v>
      </c>
      <c r="J31" s="61" t="str">
        <f>INDEX(Table2[],MATCH(I31,Table2[Distributor ID],0),3)</f>
        <v>Slovenia</v>
      </c>
      <c r="K31" s="61" t="str">
        <f>INDEX(Table2[],MATCH(I31,Table2[Distributor ID],0),2)</f>
        <v>Katelyn Joseph</v>
      </c>
      <c r="L31" s="61">
        <f>INDEX(Table2[],MATCH(I31,Table2[Distributor ID],0),11)</f>
        <v>567</v>
      </c>
    </row>
    <row r="32" spans="2:13" x14ac:dyDescent="0.25">
      <c r="B32" s="8">
        <v>35000</v>
      </c>
      <c r="C32" s="61" t="e">
        <f>VLOOKUP(B32,Table2[],3,FALSE)</f>
        <v>#N/A</v>
      </c>
      <c r="D32" s="61" t="e">
        <f>VLOOKUP(B32,Table2[],2,FALSE)</f>
        <v>#N/A</v>
      </c>
      <c r="E32" s="61" t="e">
        <f>VLOOKUP(B32,Table2[],11,FALSE)</f>
        <v>#N/A</v>
      </c>
      <c r="F32" s="40"/>
      <c r="G32" s="40"/>
      <c r="I32" s="7">
        <v>35000</v>
      </c>
      <c r="J32" s="61" t="e">
        <f>INDEX(Table2[],MATCH(I32,Table2[Distributor ID],0),3)</f>
        <v>#N/A</v>
      </c>
      <c r="K32" s="61" t="e">
        <f>INDEX(Table2[],MATCH(I32,Table2[Distributor ID],0),2)</f>
        <v>#N/A</v>
      </c>
      <c r="L32" s="61" t="e">
        <f>INDEX(Table2[],MATCH(I32,Table2[Distributor ID],0),11)</f>
        <v>#N/A</v>
      </c>
    </row>
    <row r="33" spans="6:7" x14ac:dyDescent="0.25">
      <c r="F33" s="40"/>
      <c r="G33" s="40"/>
    </row>
    <row r="34" spans="6:7" x14ac:dyDescent="0.25">
      <c r="F34" s="40"/>
      <c r="G34" s="40"/>
    </row>
    <row r="35" spans="6:7" x14ac:dyDescent="0.25">
      <c r="F35" s="40"/>
      <c r="G35" s="40"/>
    </row>
    <row r="36" spans="6:7" x14ac:dyDescent="0.25">
      <c r="F36" s="40"/>
      <c r="G36" s="40"/>
    </row>
    <row r="37" spans="6:7" x14ac:dyDescent="0.25">
      <c r="F37" s="40"/>
      <c r="G37" s="40"/>
    </row>
    <row r="38" spans="6:7" x14ac:dyDescent="0.25">
      <c r="F38" s="40"/>
      <c r="G38" s="40"/>
    </row>
    <row r="39" spans="6:7" x14ac:dyDescent="0.25">
      <c r="F39" s="40"/>
      <c r="G39" s="40"/>
    </row>
    <row r="40" spans="6:7" x14ac:dyDescent="0.25">
      <c r="F40" s="40"/>
      <c r="G40" s="40"/>
    </row>
    <row r="41" spans="6:7" x14ac:dyDescent="0.25">
      <c r="F41" s="40"/>
      <c r="G41" s="40"/>
    </row>
    <row r="42" spans="6:7" x14ac:dyDescent="0.25">
      <c r="F42" s="40"/>
      <c r="G42" s="40"/>
    </row>
    <row r="43" spans="6:7" x14ac:dyDescent="0.25">
      <c r="F43" s="40"/>
      <c r="G43" s="40"/>
    </row>
    <row r="44" spans="6:7" x14ac:dyDescent="0.25">
      <c r="F44" s="40"/>
      <c r="G44" s="40"/>
    </row>
    <row r="45" spans="6:7" x14ac:dyDescent="0.25">
      <c r="F45" s="40"/>
      <c r="G45" s="40"/>
    </row>
    <row r="46" spans="6:7" x14ac:dyDescent="0.25">
      <c r="F46" s="40"/>
      <c r="G46" s="40"/>
    </row>
    <row r="47" spans="6:7" x14ac:dyDescent="0.25">
      <c r="F47" s="40"/>
      <c r="G47" s="40"/>
    </row>
    <row r="48" spans="6:7" x14ac:dyDescent="0.25">
      <c r="F48" s="40"/>
      <c r="G48" s="40"/>
    </row>
    <row r="49" spans="6:7" x14ac:dyDescent="0.25">
      <c r="F49" s="40"/>
      <c r="G49" s="40"/>
    </row>
    <row r="50" spans="6:7" x14ac:dyDescent="0.25">
      <c r="F50" s="40"/>
      <c r="G50" s="40"/>
    </row>
    <row r="51" spans="6:7" x14ac:dyDescent="0.25">
      <c r="F51" s="40"/>
      <c r="G51" s="40"/>
    </row>
    <row r="52" spans="6:7" x14ac:dyDescent="0.25">
      <c r="F52" s="40"/>
      <c r="G52" s="40"/>
    </row>
    <row r="53" spans="6:7" x14ac:dyDescent="0.25">
      <c r="F53" s="40"/>
      <c r="G53" s="40"/>
    </row>
    <row r="54" spans="6:7" x14ac:dyDescent="0.25">
      <c r="F54" s="40"/>
      <c r="G54" s="40"/>
    </row>
    <row r="55" spans="6:7" x14ac:dyDescent="0.25">
      <c r="F55" s="40"/>
      <c r="G55" s="40"/>
    </row>
    <row r="56" spans="6:7" x14ac:dyDescent="0.25">
      <c r="F56" s="40"/>
      <c r="G56" s="40"/>
    </row>
    <row r="57" spans="6:7" x14ac:dyDescent="0.25">
      <c r="F57" s="40"/>
      <c r="G57" s="40"/>
    </row>
    <row r="58" spans="6:7" x14ac:dyDescent="0.25">
      <c r="F58" s="40"/>
      <c r="G58" s="40"/>
    </row>
    <row r="59" spans="6:7" x14ac:dyDescent="0.25">
      <c r="F59" s="40"/>
      <c r="G59" s="40"/>
    </row>
    <row r="60" spans="6:7" x14ac:dyDescent="0.25">
      <c r="F60" s="40"/>
      <c r="G60" s="40"/>
    </row>
    <row r="61" spans="6:7" x14ac:dyDescent="0.25">
      <c r="F61" s="40"/>
      <c r="G61" s="40"/>
    </row>
    <row r="62" spans="6:7" x14ac:dyDescent="0.25">
      <c r="F62" s="40"/>
      <c r="G62" s="40"/>
    </row>
    <row r="63" spans="6:7" x14ac:dyDescent="0.25">
      <c r="F63" s="40"/>
      <c r="G63" s="40"/>
    </row>
    <row r="64" spans="6:7" x14ac:dyDescent="0.25">
      <c r="F64" s="40"/>
      <c r="G64" s="40"/>
    </row>
    <row r="65" spans="6:7" x14ac:dyDescent="0.25">
      <c r="F65" s="40"/>
      <c r="G65" s="40"/>
    </row>
    <row r="66" spans="6:7" x14ac:dyDescent="0.25">
      <c r="F66" s="40"/>
      <c r="G66" s="40"/>
    </row>
    <row r="67" spans="6:7" x14ac:dyDescent="0.25">
      <c r="F67" s="40"/>
      <c r="G67" s="40"/>
    </row>
    <row r="68" spans="6:7" x14ac:dyDescent="0.25">
      <c r="F68" s="40"/>
      <c r="G68" s="40"/>
    </row>
    <row r="69" spans="6:7" x14ac:dyDescent="0.25">
      <c r="F69" s="40"/>
      <c r="G69" s="40"/>
    </row>
    <row r="70" spans="6:7" x14ac:dyDescent="0.25">
      <c r="F70" s="40"/>
      <c r="G70" s="40"/>
    </row>
    <row r="71" spans="6:7" x14ac:dyDescent="0.25">
      <c r="F71" s="40"/>
      <c r="G71" s="40"/>
    </row>
    <row r="72" spans="6:7" x14ac:dyDescent="0.25">
      <c r="F72" s="40"/>
      <c r="G72" s="40"/>
    </row>
    <row r="73" spans="6:7" x14ac:dyDescent="0.25">
      <c r="F73" s="40"/>
      <c r="G73" s="40"/>
    </row>
    <row r="74" spans="6:7" x14ac:dyDescent="0.25">
      <c r="F74" s="40"/>
      <c r="G74" s="40"/>
    </row>
    <row r="75" spans="6:7" x14ac:dyDescent="0.25">
      <c r="F75" s="40"/>
      <c r="G75" s="40"/>
    </row>
    <row r="76" spans="6:7" x14ac:dyDescent="0.25">
      <c r="F76" s="40"/>
      <c r="G76" s="40"/>
    </row>
    <row r="77" spans="6:7" x14ac:dyDescent="0.25">
      <c r="F77" s="40"/>
      <c r="G77" s="40"/>
    </row>
    <row r="78" spans="6:7" x14ac:dyDescent="0.25">
      <c r="F78" s="40"/>
      <c r="G78" s="40"/>
    </row>
    <row r="79" spans="6:7" x14ac:dyDescent="0.25">
      <c r="F79" s="40"/>
      <c r="G79" s="40"/>
    </row>
    <row r="80" spans="6:7" x14ac:dyDescent="0.25">
      <c r="F80" s="40"/>
      <c r="G80" s="40"/>
    </row>
    <row r="81" spans="6:7" x14ac:dyDescent="0.25">
      <c r="F81" s="40"/>
      <c r="G81" s="40"/>
    </row>
    <row r="82" spans="6:7" x14ac:dyDescent="0.25">
      <c r="F82" s="40"/>
      <c r="G82" s="40"/>
    </row>
    <row r="83" spans="6:7" x14ac:dyDescent="0.25">
      <c r="F83" s="40"/>
      <c r="G83" s="40"/>
    </row>
    <row r="84" spans="6:7" x14ac:dyDescent="0.25">
      <c r="F84" s="40"/>
      <c r="G84" s="40"/>
    </row>
    <row r="85" spans="6:7" x14ac:dyDescent="0.25">
      <c r="F85" s="40"/>
      <c r="G85" s="40"/>
    </row>
    <row r="86" spans="6:7" x14ac:dyDescent="0.25">
      <c r="F86" s="40"/>
      <c r="G86" s="40"/>
    </row>
    <row r="87" spans="6:7" x14ac:dyDescent="0.25">
      <c r="F87" s="40"/>
      <c r="G87" s="40"/>
    </row>
    <row r="88" spans="6:7" x14ac:dyDescent="0.25">
      <c r="F88" s="40"/>
      <c r="G88" s="40"/>
    </row>
    <row r="89" spans="6:7" x14ac:dyDescent="0.25">
      <c r="F89" s="40"/>
      <c r="G89" s="40"/>
    </row>
    <row r="90" spans="6:7" x14ac:dyDescent="0.25">
      <c r="F90" s="40"/>
      <c r="G90" s="40"/>
    </row>
    <row r="91" spans="6:7" x14ac:dyDescent="0.25">
      <c r="F91" s="40"/>
      <c r="G91" s="40"/>
    </row>
    <row r="92" spans="6:7" x14ac:dyDescent="0.25">
      <c r="F92" s="40"/>
      <c r="G92" s="40"/>
    </row>
    <row r="93" spans="6:7" x14ac:dyDescent="0.25">
      <c r="F93" s="40"/>
      <c r="G93" s="40"/>
    </row>
    <row r="94" spans="6:7" x14ac:dyDescent="0.25">
      <c r="F94" s="40"/>
      <c r="G94" s="40"/>
    </row>
    <row r="95" spans="6:7" x14ac:dyDescent="0.25">
      <c r="F95" s="40"/>
      <c r="G95" s="40"/>
    </row>
    <row r="96" spans="6:7" x14ac:dyDescent="0.25">
      <c r="F96" s="40"/>
      <c r="G96" s="40"/>
    </row>
    <row r="97" spans="6:7" x14ac:dyDescent="0.25">
      <c r="F97" s="40"/>
      <c r="G97" s="40"/>
    </row>
    <row r="98" spans="6:7" x14ac:dyDescent="0.25">
      <c r="F98" s="40"/>
      <c r="G98" s="40"/>
    </row>
    <row r="99" spans="6:7" x14ac:dyDescent="0.25">
      <c r="F99" s="40"/>
      <c r="G99" s="40"/>
    </row>
    <row r="100" spans="6:7" x14ac:dyDescent="0.25">
      <c r="F100" s="40"/>
      <c r="G100" s="40"/>
    </row>
    <row r="101" spans="6:7" x14ac:dyDescent="0.25">
      <c r="F101" s="40"/>
      <c r="G101" s="40"/>
    </row>
    <row r="102" spans="6:7" x14ac:dyDescent="0.25">
      <c r="F102" s="40"/>
      <c r="G102" s="40"/>
    </row>
    <row r="103" spans="6:7" x14ac:dyDescent="0.25">
      <c r="F103" s="40"/>
      <c r="G103" s="40"/>
    </row>
    <row r="104" spans="6:7" x14ac:dyDescent="0.25">
      <c r="F104" s="40"/>
      <c r="G104" s="40"/>
    </row>
    <row r="105" spans="6:7" x14ac:dyDescent="0.25">
      <c r="F105" s="40"/>
      <c r="G105" s="40"/>
    </row>
    <row r="106" spans="6:7" x14ac:dyDescent="0.25">
      <c r="F106" s="40"/>
      <c r="G106" s="40"/>
    </row>
    <row r="107" spans="6:7" x14ac:dyDescent="0.25">
      <c r="F107" s="40"/>
      <c r="G107" s="40"/>
    </row>
    <row r="108" spans="6:7" x14ac:dyDescent="0.25">
      <c r="F108" s="40"/>
      <c r="G108" s="40"/>
    </row>
    <row r="109" spans="6:7" x14ac:dyDescent="0.25">
      <c r="F109" s="40"/>
      <c r="G109" s="40"/>
    </row>
    <row r="110" spans="6:7" x14ac:dyDescent="0.25">
      <c r="F110" s="40"/>
      <c r="G110" s="40"/>
    </row>
    <row r="111" spans="6:7" x14ac:dyDescent="0.25">
      <c r="F111" s="40"/>
      <c r="G111" s="40"/>
    </row>
    <row r="112" spans="6:7" x14ac:dyDescent="0.25">
      <c r="F112" s="40"/>
      <c r="G112" s="40"/>
    </row>
    <row r="113" spans="6:7" x14ac:dyDescent="0.25">
      <c r="F113" s="40"/>
      <c r="G113" s="40"/>
    </row>
    <row r="114" spans="6:7" x14ac:dyDescent="0.25">
      <c r="F114" s="40"/>
      <c r="G114" s="40"/>
    </row>
    <row r="115" spans="6:7" x14ac:dyDescent="0.25">
      <c r="F115" s="40"/>
      <c r="G115" s="40"/>
    </row>
    <row r="116" spans="6:7" x14ac:dyDescent="0.25">
      <c r="F116" s="40"/>
      <c r="G116" s="40"/>
    </row>
    <row r="117" spans="6:7" x14ac:dyDescent="0.25">
      <c r="F117" s="40"/>
      <c r="G117" s="40"/>
    </row>
    <row r="118" spans="6:7" x14ac:dyDescent="0.25">
      <c r="F118" s="40"/>
      <c r="G118" s="40"/>
    </row>
    <row r="119" spans="6:7" x14ac:dyDescent="0.25">
      <c r="F119" s="40"/>
      <c r="G119" s="40"/>
    </row>
    <row r="120" spans="6:7" x14ac:dyDescent="0.25">
      <c r="F120" s="40"/>
      <c r="G120" s="40"/>
    </row>
    <row r="121" spans="6:7" x14ac:dyDescent="0.25">
      <c r="F121" s="40"/>
      <c r="G121" s="40"/>
    </row>
    <row r="122" spans="6:7" x14ac:dyDescent="0.25">
      <c r="F122" s="40"/>
      <c r="G122" s="40"/>
    </row>
    <row r="123" spans="6:7" x14ac:dyDescent="0.25">
      <c r="F123" s="40"/>
      <c r="G123" s="40"/>
    </row>
    <row r="124" spans="6:7" x14ac:dyDescent="0.25">
      <c r="F124" s="40"/>
      <c r="G124" s="40"/>
    </row>
    <row r="125" spans="6:7" x14ac:dyDescent="0.25">
      <c r="F125" s="40"/>
      <c r="G125" s="40"/>
    </row>
    <row r="126" spans="6:7" x14ac:dyDescent="0.25">
      <c r="F126" s="40"/>
      <c r="G126" s="40"/>
    </row>
    <row r="127" spans="6:7" x14ac:dyDescent="0.25">
      <c r="F127" s="40"/>
      <c r="G127" s="40"/>
    </row>
    <row r="128" spans="6:7" x14ac:dyDescent="0.25">
      <c r="F128" s="40"/>
      <c r="G128" s="40"/>
    </row>
    <row r="129" spans="6:7" x14ac:dyDescent="0.25">
      <c r="F129" s="40"/>
      <c r="G129" s="40"/>
    </row>
    <row r="130" spans="6:7" x14ac:dyDescent="0.25">
      <c r="F130" s="40"/>
      <c r="G130" s="40"/>
    </row>
    <row r="131" spans="6:7" x14ac:dyDescent="0.25">
      <c r="F131" s="40"/>
      <c r="G131" s="40"/>
    </row>
    <row r="132" spans="6:7" x14ac:dyDescent="0.25">
      <c r="F132" s="40"/>
      <c r="G132" s="40"/>
    </row>
    <row r="133" spans="6:7" x14ac:dyDescent="0.25">
      <c r="F133" s="40"/>
      <c r="G133" s="40"/>
    </row>
    <row r="134" spans="6:7" x14ac:dyDescent="0.25">
      <c r="F134" s="40"/>
      <c r="G134" s="40"/>
    </row>
    <row r="135" spans="6:7" x14ac:dyDescent="0.25">
      <c r="F135" s="40"/>
      <c r="G135" s="40"/>
    </row>
    <row r="136" spans="6:7" x14ac:dyDescent="0.25">
      <c r="F136" s="40"/>
      <c r="G136" s="40"/>
    </row>
    <row r="137" spans="6:7" x14ac:dyDescent="0.25">
      <c r="F137" s="40"/>
      <c r="G137" s="40"/>
    </row>
    <row r="138" spans="6:7" x14ac:dyDescent="0.25">
      <c r="F138" s="40"/>
      <c r="G138" s="40"/>
    </row>
    <row r="139" spans="6:7" x14ac:dyDescent="0.25">
      <c r="F139" s="40"/>
      <c r="G139" s="40"/>
    </row>
    <row r="140" spans="6:7" x14ac:dyDescent="0.25">
      <c r="F140" s="40"/>
      <c r="G140" s="40"/>
    </row>
    <row r="141" spans="6:7" x14ac:dyDescent="0.25">
      <c r="F141" s="40"/>
      <c r="G141" s="40"/>
    </row>
    <row r="142" spans="6:7" x14ac:dyDescent="0.25">
      <c r="F142" s="40"/>
      <c r="G142" s="40"/>
    </row>
    <row r="143" spans="6:7" x14ac:dyDescent="0.25">
      <c r="F143" s="40"/>
      <c r="G143" s="40"/>
    </row>
    <row r="144" spans="6:7" x14ac:dyDescent="0.25">
      <c r="F144" s="40"/>
      <c r="G144" s="40"/>
    </row>
    <row r="145" spans="6:7" x14ac:dyDescent="0.25">
      <c r="F145" s="40"/>
      <c r="G145" s="40"/>
    </row>
    <row r="146" spans="6:7" x14ac:dyDescent="0.25">
      <c r="F146" s="40"/>
      <c r="G146" s="40"/>
    </row>
    <row r="147" spans="6:7" x14ac:dyDescent="0.25">
      <c r="F147" s="40"/>
      <c r="G147" s="40"/>
    </row>
    <row r="148" spans="6:7" x14ac:dyDescent="0.25">
      <c r="F148" s="40"/>
      <c r="G148" s="40"/>
    </row>
    <row r="149" spans="6:7" x14ac:dyDescent="0.25">
      <c r="F149" s="40"/>
      <c r="G149" s="40"/>
    </row>
    <row r="150" spans="6:7" x14ac:dyDescent="0.25">
      <c r="F150" s="40"/>
      <c r="G150" s="40"/>
    </row>
    <row r="151" spans="6:7" x14ac:dyDescent="0.25">
      <c r="F151" s="40"/>
      <c r="G151" s="40"/>
    </row>
    <row r="152" spans="6:7" x14ac:dyDescent="0.25">
      <c r="F152" s="40"/>
      <c r="G152" s="40"/>
    </row>
    <row r="153" spans="6:7" x14ac:dyDescent="0.25">
      <c r="F153" s="40"/>
      <c r="G153" s="40"/>
    </row>
    <row r="154" spans="6:7" x14ac:dyDescent="0.25">
      <c r="F154" s="40"/>
      <c r="G154" s="40"/>
    </row>
    <row r="155" spans="6:7" x14ac:dyDescent="0.25">
      <c r="F155" s="40"/>
      <c r="G155" s="40"/>
    </row>
    <row r="156" spans="6:7" x14ac:dyDescent="0.25">
      <c r="F156" s="40"/>
      <c r="G156" s="40"/>
    </row>
    <row r="157" spans="6:7" x14ac:dyDescent="0.25">
      <c r="F157" s="40"/>
      <c r="G157" s="40"/>
    </row>
    <row r="158" spans="6:7" x14ac:dyDescent="0.25">
      <c r="F158" s="40"/>
      <c r="G158" s="40"/>
    </row>
    <row r="159" spans="6:7" x14ac:dyDescent="0.25">
      <c r="F159" s="40"/>
      <c r="G159" s="40"/>
    </row>
    <row r="160" spans="6:7" x14ac:dyDescent="0.25">
      <c r="F160" s="40"/>
      <c r="G160" s="40"/>
    </row>
    <row r="161" spans="6:7" x14ac:dyDescent="0.25">
      <c r="F161" s="40"/>
      <c r="G161" s="40"/>
    </row>
    <row r="162" spans="6:7" x14ac:dyDescent="0.25">
      <c r="F162" s="40"/>
      <c r="G162" s="40"/>
    </row>
    <row r="163" spans="6:7" x14ac:dyDescent="0.25">
      <c r="F163" s="40"/>
      <c r="G163" s="40"/>
    </row>
    <row r="164" spans="6:7" x14ac:dyDescent="0.25">
      <c r="F164" s="40"/>
      <c r="G164" s="40"/>
    </row>
    <row r="165" spans="6:7" x14ac:dyDescent="0.25">
      <c r="F165" s="40"/>
      <c r="G165" s="40"/>
    </row>
    <row r="166" spans="6:7" x14ac:dyDescent="0.25">
      <c r="F166" s="40"/>
      <c r="G166" s="40"/>
    </row>
    <row r="167" spans="6:7" x14ac:dyDescent="0.25">
      <c r="F167" s="40"/>
      <c r="G167" s="40"/>
    </row>
    <row r="168" spans="6:7" x14ac:dyDescent="0.25">
      <c r="F168" s="40"/>
      <c r="G168" s="40"/>
    </row>
    <row r="169" spans="6:7" x14ac:dyDescent="0.25">
      <c r="F169" s="40"/>
      <c r="G169" s="40"/>
    </row>
  </sheetData>
  <mergeCells count="1">
    <mergeCell ref="B3:F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Home Page</vt:lpstr>
      <vt:lpstr>Name Range, F&amp;F</vt:lpstr>
      <vt:lpstr>Formatting</vt:lpstr>
      <vt:lpstr>Reference</vt:lpstr>
      <vt:lpstr>DataSet</vt:lpstr>
      <vt:lpstr>VlookUp_Index&amp;Match</vt:lpstr>
      <vt:lpstr>Department</vt:lpstr>
      <vt:lpstr>Difference</vt:lpstr>
      <vt:lpstr>Month</vt:lpstr>
      <vt:lpstr>Sales</vt:lpstr>
      <vt:lpstr>Team</vt:lpstr>
      <vt:lpstr>Training_Actual_cost</vt:lpstr>
      <vt:lpstr>Training_Budget</vt:lpstr>
      <vt:lpstr>Training_year</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Oladapo Siyanbola</dc:creator>
  <cp:lastModifiedBy>Olarinde Mercy</cp:lastModifiedBy>
  <dcterms:created xsi:type="dcterms:W3CDTF">2021-02-27T21:57:54Z</dcterms:created>
  <dcterms:modified xsi:type="dcterms:W3CDTF">2021-03-18T15:35:41Z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2021-03-14T10:46:42Z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04c91b33-6ee0-4cf1-be38-1b1b2c8ea7cc</vt:lpwstr>
  </property>
  <property fmtid="{D5CDD505-2E9C-101B-9397-08002B2CF9AE}" pid="8" name="MSIP_Label_ea60d57e-af5b-4752-ac57-3e4f28ca11dc_ContentBits">
    <vt:lpwstr>0</vt:lpwstr>
  </property>
</Properties>
</file>